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llassociationofrealtors-my.sharepoint.com/personal/ssacco_illinoisrealtors_org/Documents/W/Dues Spreadsheet/"/>
    </mc:Choice>
  </mc:AlternateContent>
  <xr:revisionPtr revIDLastSave="73" documentId="8_{AB4998FE-809C-4465-B54E-B64E08A0CA6B}" xr6:coauthVersionLast="47" xr6:coauthVersionMax="47" xr10:uidLastSave="{6D41C7F4-73DD-44A7-B10E-18B17BE9640D}"/>
  <workbookProtection workbookAlgorithmName="SHA-512" workbookHashValue="E9l+YfDrhQKzCVU8Of37A3gsLboS8UoJhT+/Id6bAxIBqmhYEWKtjnOBg7TSWf+Hm+ZDXIOMfqxOXCfi41C7CQ==" workbookSaltValue="Slv6s1uM677brdUG6z9ZWA==" workbookSpinCount="100000" lockStructure="1"/>
  <bookViews>
    <workbookView xWindow="38290" yWindow="-110" windowWidth="38620" windowHeight="21100" xr2:uid="{00000000-000D-0000-FFFF-FFFF00000000}"/>
  </bookViews>
  <sheets>
    <sheet name="ILDuesXmittal" sheetId="1" r:id="rId1"/>
    <sheet name="Sheet1" sheetId="3" state="hidden" r:id="rId2"/>
    <sheet name="DV-IDENTITY-0" sheetId="2" state="veryHidden" r:id="rId3"/>
  </sheets>
  <definedNames>
    <definedName name="__xlnm.Print_Area">ILDuesXmittal!$A$37:$AK$84</definedName>
    <definedName name="Board">Sheet1!$B$1:$B$36</definedName>
    <definedName name="BoardID">Sheet1!$B$1:$B$36</definedName>
    <definedName name="Class">Sheet1!$A$1:$A$5</definedName>
    <definedName name="Classification">Sheet1!$A$1:$A$4</definedName>
    <definedName name="DuesYear">Sheet1!$H$1:$H$3</definedName>
    <definedName name="MemberType">Sheet1!$A$1:$A$3</definedName>
    <definedName name="RPAC">Sheet1!$I$1:$I$2</definedName>
    <definedName name="StartMonth">Sheet1!$C$1:$C$12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4" i="1" l="1"/>
  <c r="I31" i="1"/>
  <c r="I28" i="1"/>
  <c r="I21" i="1"/>
  <c r="I20" i="1"/>
  <c r="I19" i="1"/>
  <c r="I18" i="1"/>
  <c r="H34" i="1"/>
  <c r="H31" i="1"/>
  <c r="H28" i="1"/>
  <c r="H21" i="1"/>
  <c r="H20" i="1"/>
  <c r="H19" i="1"/>
  <c r="H18" i="1"/>
  <c r="G34" i="1"/>
  <c r="G31" i="1"/>
  <c r="G28" i="1"/>
  <c r="G21" i="1"/>
  <c r="G20" i="1"/>
  <c r="G19" i="1"/>
  <c r="G18" i="1"/>
  <c r="F34" i="1"/>
  <c r="F31" i="1"/>
  <c r="F28" i="1"/>
  <c r="F21" i="1"/>
  <c r="F20" i="1"/>
  <c r="F19" i="1"/>
  <c r="F18" i="1"/>
  <c r="E34" i="1"/>
  <c r="E31" i="1"/>
  <c r="E28" i="1"/>
  <c r="E21" i="1"/>
  <c r="E20" i="1"/>
  <c r="E19" i="1"/>
  <c r="E18" i="1"/>
  <c r="D34" i="1"/>
  <c r="D31" i="1"/>
  <c r="D28" i="1"/>
  <c r="D21" i="1"/>
  <c r="D20" i="1"/>
  <c r="D19" i="1"/>
  <c r="D1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1396" i="1"/>
  <c r="X1397" i="1"/>
  <c r="X1398" i="1"/>
  <c r="X1399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1437" i="1"/>
  <c r="X1438" i="1"/>
  <c r="X1439" i="1"/>
  <c r="X1440" i="1"/>
  <c r="X1441" i="1"/>
  <c r="X1442" i="1"/>
  <c r="X1443" i="1"/>
  <c r="X1444" i="1"/>
  <c r="X1445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X1489" i="1"/>
  <c r="X1490" i="1"/>
  <c r="X1491" i="1"/>
  <c r="X1492" i="1"/>
  <c r="X1493" i="1"/>
  <c r="X1494" i="1"/>
  <c r="X1495" i="1"/>
  <c r="X1496" i="1"/>
  <c r="X1497" i="1"/>
  <c r="X1498" i="1"/>
  <c r="X1499" i="1"/>
  <c r="X1500" i="1"/>
  <c r="X1501" i="1"/>
  <c r="X1502" i="1"/>
  <c r="X1503" i="1"/>
  <c r="X1504" i="1"/>
  <c r="X1505" i="1"/>
  <c r="X1506" i="1"/>
  <c r="X1507" i="1"/>
  <c r="X1508" i="1"/>
  <c r="X1509" i="1"/>
  <c r="X1510" i="1"/>
  <c r="X1511" i="1"/>
  <c r="X1512" i="1"/>
  <c r="X1513" i="1"/>
  <c r="X1514" i="1"/>
  <c r="X1515" i="1"/>
  <c r="X1516" i="1"/>
  <c r="X1517" i="1"/>
  <c r="X1518" i="1"/>
  <c r="X1519" i="1"/>
  <c r="X1520" i="1"/>
  <c r="X1521" i="1"/>
  <c r="X1522" i="1"/>
  <c r="X1523" i="1"/>
  <c r="X1524" i="1"/>
  <c r="X1525" i="1"/>
  <c r="X1526" i="1"/>
  <c r="X1527" i="1"/>
  <c r="X1528" i="1"/>
  <c r="X1529" i="1"/>
  <c r="X1530" i="1"/>
  <c r="X1531" i="1"/>
  <c r="X1532" i="1"/>
  <c r="X1533" i="1"/>
  <c r="X1534" i="1"/>
  <c r="X1535" i="1"/>
  <c r="X1536" i="1"/>
  <c r="X1537" i="1"/>
  <c r="X15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X38" i="1"/>
  <c r="N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B509" i="1"/>
  <c r="AB510" i="1"/>
  <c r="AB511" i="1"/>
  <c r="AB512" i="1"/>
  <c r="AB513" i="1"/>
  <c r="AB514" i="1"/>
  <c r="AB515" i="1"/>
  <c r="AB516" i="1"/>
  <c r="AB517" i="1"/>
  <c r="AB518" i="1"/>
  <c r="AB519" i="1"/>
  <c r="AB520" i="1"/>
  <c r="AB521" i="1"/>
  <c r="AB522" i="1"/>
  <c r="AB523" i="1"/>
  <c r="AB524" i="1"/>
  <c r="AB525" i="1"/>
  <c r="AB526" i="1"/>
  <c r="AB527" i="1"/>
  <c r="AB528" i="1"/>
  <c r="AB529" i="1"/>
  <c r="AB530" i="1"/>
  <c r="AB531" i="1"/>
  <c r="AB532" i="1"/>
  <c r="AB533" i="1"/>
  <c r="AB534" i="1"/>
  <c r="AB535" i="1"/>
  <c r="AB536" i="1"/>
  <c r="AB537" i="1"/>
  <c r="AB538" i="1"/>
  <c r="AB539" i="1"/>
  <c r="AB540" i="1"/>
  <c r="AB541" i="1"/>
  <c r="AB542" i="1"/>
  <c r="AB543" i="1"/>
  <c r="AB544" i="1"/>
  <c r="AB545" i="1"/>
  <c r="AB546" i="1"/>
  <c r="AB547" i="1"/>
  <c r="AB548" i="1"/>
  <c r="AB549" i="1"/>
  <c r="AB550" i="1"/>
  <c r="AB551" i="1"/>
  <c r="AB552" i="1"/>
  <c r="AB553" i="1"/>
  <c r="AB554" i="1"/>
  <c r="AB555" i="1"/>
  <c r="AB556" i="1"/>
  <c r="AB557" i="1"/>
  <c r="AB558" i="1"/>
  <c r="AB559" i="1"/>
  <c r="AB560" i="1"/>
  <c r="AB561" i="1"/>
  <c r="AB562" i="1"/>
  <c r="AB563" i="1"/>
  <c r="AB564" i="1"/>
  <c r="AB565" i="1"/>
  <c r="AB566" i="1"/>
  <c r="AB567" i="1"/>
  <c r="AB568" i="1"/>
  <c r="AB569" i="1"/>
  <c r="AB570" i="1"/>
  <c r="AB571" i="1"/>
  <c r="AB572" i="1"/>
  <c r="AB573" i="1"/>
  <c r="AB574" i="1"/>
  <c r="AB575" i="1"/>
  <c r="AB576" i="1"/>
  <c r="AB577" i="1"/>
  <c r="AB578" i="1"/>
  <c r="AB579" i="1"/>
  <c r="AB580" i="1"/>
  <c r="AB581" i="1"/>
  <c r="AB582" i="1"/>
  <c r="AB583" i="1"/>
  <c r="AB584" i="1"/>
  <c r="AB585" i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600" i="1"/>
  <c r="AB601" i="1"/>
  <c r="AB602" i="1"/>
  <c r="AB603" i="1"/>
  <c r="AB604" i="1"/>
  <c r="AB605" i="1"/>
  <c r="AB606" i="1"/>
  <c r="AB607" i="1"/>
  <c r="AB608" i="1"/>
  <c r="AB609" i="1"/>
  <c r="AB610" i="1"/>
  <c r="AB611" i="1"/>
  <c r="AB612" i="1"/>
  <c r="AB613" i="1"/>
  <c r="AB614" i="1"/>
  <c r="AB615" i="1"/>
  <c r="AB616" i="1"/>
  <c r="AB617" i="1"/>
  <c r="AB618" i="1"/>
  <c r="AB619" i="1"/>
  <c r="AB620" i="1"/>
  <c r="AB621" i="1"/>
  <c r="AB622" i="1"/>
  <c r="AB623" i="1"/>
  <c r="AB624" i="1"/>
  <c r="AB625" i="1"/>
  <c r="AB626" i="1"/>
  <c r="AB627" i="1"/>
  <c r="AB628" i="1"/>
  <c r="AB629" i="1"/>
  <c r="AB630" i="1"/>
  <c r="AB631" i="1"/>
  <c r="AB632" i="1"/>
  <c r="AB633" i="1"/>
  <c r="AB634" i="1"/>
  <c r="AB635" i="1"/>
  <c r="AB636" i="1"/>
  <c r="AB637" i="1"/>
  <c r="AB638" i="1"/>
  <c r="AB639" i="1"/>
  <c r="AB640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B657" i="1"/>
  <c r="AB658" i="1"/>
  <c r="AB659" i="1"/>
  <c r="AB660" i="1"/>
  <c r="AB661" i="1"/>
  <c r="AB662" i="1"/>
  <c r="AB663" i="1"/>
  <c r="AB664" i="1"/>
  <c r="AB665" i="1"/>
  <c r="AB666" i="1"/>
  <c r="AB667" i="1"/>
  <c r="AB668" i="1"/>
  <c r="AB669" i="1"/>
  <c r="AB670" i="1"/>
  <c r="AB671" i="1"/>
  <c r="AB672" i="1"/>
  <c r="AB673" i="1"/>
  <c r="AB674" i="1"/>
  <c r="AB675" i="1"/>
  <c r="AB676" i="1"/>
  <c r="AB677" i="1"/>
  <c r="AB678" i="1"/>
  <c r="AB679" i="1"/>
  <c r="AB680" i="1"/>
  <c r="AB681" i="1"/>
  <c r="AB682" i="1"/>
  <c r="AB683" i="1"/>
  <c r="AB684" i="1"/>
  <c r="AB685" i="1"/>
  <c r="AB686" i="1"/>
  <c r="AB687" i="1"/>
  <c r="AB688" i="1"/>
  <c r="AB689" i="1"/>
  <c r="AB690" i="1"/>
  <c r="AB691" i="1"/>
  <c r="AB692" i="1"/>
  <c r="AB693" i="1"/>
  <c r="AB694" i="1"/>
  <c r="AB695" i="1"/>
  <c r="AB696" i="1"/>
  <c r="AB697" i="1"/>
  <c r="AB698" i="1"/>
  <c r="AB699" i="1"/>
  <c r="AB700" i="1"/>
  <c r="AB701" i="1"/>
  <c r="AB702" i="1"/>
  <c r="AB703" i="1"/>
  <c r="AB704" i="1"/>
  <c r="AB705" i="1"/>
  <c r="AB706" i="1"/>
  <c r="AB707" i="1"/>
  <c r="AB708" i="1"/>
  <c r="AB709" i="1"/>
  <c r="AB710" i="1"/>
  <c r="AB711" i="1"/>
  <c r="AB712" i="1"/>
  <c r="AB713" i="1"/>
  <c r="AB714" i="1"/>
  <c r="AB715" i="1"/>
  <c r="AB716" i="1"/>
  <c r="AB717" i="1"/>
  <c r="AB718" i="1"/>
  <c r="AB719" i="1"/>
  <c r="AB720" i="1"/>
  <c r="AB721" i="1"/>
  <c r="AB722" i="1"/>
  <c r="AB723" i="1"/>
  <c r="AB724" i="1"/>
  <c r="AB725" i="1"/>
  <c r="AB726" i="1"/>
  <c r="AB727" i="1"/>
  <c r="AB728" i="1"/>
  <c r="AB729" i="1"/>
  <c r="AB730" i="1"/>
  <c r="AB731" i="1"/>
  <c r="AB732" i="1"/>
  <c r="AB733" i="1"/>
  <c r="AB734" i="1"/>
  <c r="AB735" i="1"/>
  <c r="AB736" i="1"/>
  <c r="AB737" i="1"/>
  <c r="AB738" i="1"/>
  <c r="AB739" i="1"/>
  <c r="AB740" i="1"/>
  <c r="AB741" i="1"/>
  <c r="AB742" i="1"/>
  <c r="AB743" i="1"/>
  <c r="AB744" i="1"/>
  <c r="AB745" i="1"/>
  <c r="AB746" i="1"/>
  <c r="AB747" i="1"/>
  <c r="AB748" i="1"/>
  <c r="AB749" i="1"/>
  <c r="AB750" i="1"/>
  <c r="AB751" i="1"/>
  <c r="AB752" i="1"/>
  <c r="AB753" i="1"/>
  <c r="AB754" i="1"/>
  <c r="AB755" i="1"/>
  <c r="AB756" i="1"/>
  <c r="AB757" i="1"/>
  <c r="AB758" i="1"/>
  <c r="AB759" i="1"/>
  <c r="AB760" i="1"/>
  <c r="AB761" i="1"/>
  <c r="AB762" i="1"/>
  <c r="AB763" i="1"/>
  <c r="AB764" i="1"/>
  <c r="AB765" i="1"/>
  <c r="AB766" i="1"/>
  <c r="AB767" i="1"/>
  <c r="AB768" i="1"/>
  <c r="AB769" i="1"/>
  <c r="AB770" i="1"/>
  <c r="AB771" i="1"/>
  <c r="AB772" i="1"/>
  <c r="AB773" i="1"/>
  <c r="AB774" i="1"/>
  <c r="AB775" i="1"/>
  <c r="AB776" i="1"/>
  <c r="AB777" i="1"/>
  <c r="AB778" i="1"/>
  <c r="AB779" i="1"/>
  <c r="AB780" i="1"/>
  <c r="AB781" i="1"/>
  <c r="AB782" i="1"/>
  <c r="AB783" i="1"/>
  <c r="AB784" i="1"/>
  <c r="AB785" i="1"/>
  <c r="AB786" i="1"/>
  <c r="AB787" i="1"/>
  <c r="AB788" i="1"/>
  <c r="AB789" i="1"/>
  <c r="AB790" i="1"/>
  <c r="AB791" i="1"/>
  <c r="AB792" i="1"/>
  <c r="AB793" i="1"/>
  <c r="AB794" i="1"/>
  <c r="AB795" i="1"/>
  <c r="AB796" i="1"/>
  <c r="AB797" i="1"/>
  <c r="AB798" i="1"/>
  <c r="AB799" i="1"/>
  <c r="AB800" i="1"/>
  <c r="AB801" i="1"/>
  <c r="AB802" i="1"/>
  <c r="AB803" i="1"/>
  <c r="AB804" i="1"/>
  <c r="AB805" i="1"/>
  <c r="AB806" i="1"/>
  <c r="AB807" i="1"/>
  <c r="AB808" i="1"/>
  <c r="AB809" i="1"/>
  <c r="AB810" i="1"/>
  <c r="AB811" i="1"/>
  <c r="AB812" i="1"/>
  <c r="AB813" i="1"/>
  <c r="AB814" i="1"/>
  <c r="AB815" i="1"/>
  <c r="AB816" i="1"/>
  <c r="AB817" i="1"/>
  <c r="AB818" i="1"/>
  <c r="AB819" i="1"/>
  <c r="AB820" i="1"/>
  <c r="AB821" i="1"/>
  <c r="AB822" i="1"/>
  <c r="AB823" i="1"/>
  <c r="AB824" i="1"/>
  <c r="AB825" i="1"/>
  <c r="AB826" i="1"/>
  <c r="AB827" i="1"/>
  <c r="AB828" i="1"/>
  <c r="AB829" i="1"/>
  <c r="AB830" i="1"/>
  <c r="AB831" i="1"/>
  <c r="AB832" i="1"/>
  <c r="AB833" i="1"/>
  <c r="AB834" i="1"/>
  <c r="AB835" i="1"/>
  <c r="AB836" i="1"/>
  <c r="AB837" i="1"/>
  <c r="AB838" i="1"/>
  <c r="AB839" i="1"/>
  <c r="AB840" i="1"/>
  <c r="AB841" i="1"/>
  <c r="AB842" i="1"/>
  <c r="AB843" i="1"/>
  <c r="AB844" i="1"/>
  <c r="AB845" i="1"/>
  <c r="AB846" i="1"/>
  <c r="AB847" i="1"/>
  <c r="AB848" i="1"/>
  <c r="AB849" i="1"/>
  <c r="AB850" i="1"/>
  <c r="AB851" i="1"/>
  <c r="AB852" i="1"/>
  <c r="AB853" i="1"/>
  <c r="AB854" i="1"/>
  <c r="AB855" i="1"/>
  <c r="AB856" i="1"/>
  <c r="AB857" i="1"/>
  <c r="AB858" i="1"/>
  <c r="AB859" i="1"/>
  <c r="AB860" i="1"/>
  <c r="AB861" i="1"/>
  <c r="AB862" i="1"/>
  <c r="AB863" i="1"/>
  <c r="AB864" i="1"/>
  <c r="AB865" i="1"/>
  <c r="AB866" i="1"/>
  <c r="AB867" i="1"/>
  <c r="AB868" i="1"/>
  <c r="AB869" i="1"/>
  <c r="AB870" i="1"/>
  <c r="AB871" i="1"/>
  <c r="AB872" i="1"/>
  <c r="AB873" i="1"/>
  <c r="AB874" i="1"/>
  <c r="AB875" i="1"/>
  <c r="AB876" i="1"/>
  <c r="AB877" i="1"/>
  <c r="AB878" i="1"/>
  <c r="AB879" i="1"/>
  <c r="AB880" i="1"/>
  <c r="AB881" i="1"/>
  <c r="AB882" i="1"/>
  <c r="AB883" i="1"/>
  <c r="AB884" i="1"/>
  <c r="AB885" i="1"/>
  <c r="AB886" i="1"/>
  <c r="AB887" i="1"/>
  <c r="AB888" i="1"/>
  <c r="AB889" i="1"/>
  <c r="AB890" i="1"/>
  <c r="AB891" i="1"/>
  <c r="AB892" i="1"/>
  <c r="AB893" i="1"/>
  <c r="AB894" i="1"/>
  <c r="AB895" i="1"/>
  <c r="AB896" i="1"/>
  <c r="AB897" i="1"/>
  <c r="AB898" i="1"/>
  <c r="AB899" i="1"/>
  <c r="AB900" i="1"/>
  <c r="AB901" i="1"/>
  <c r="AB902" i="1"/>
  <c r="AB903" i="1"/>
  <c r="AB904" i="1"/>
  <c r="AB905" i="1"/>
  <c r="AB906" i="1"/>
  <c r="AB907" i="1"/>
  <c r="AB908" i="1"/>
  <c r="AB909" i="1"/>
  <c r="AB910" i="1"/>
  <c r="AB911" i="1"/>
  <c r="AB912" i="1"/>
  <c r="AB913" i="1"/>
  <c r="AB914" i="1"/>
  <c r="AB915" i="1"/>
  <c r="AB916" i="1"/>
  <c r="AB917" i="1"/>
  <c r="AB918" i="1"/>
  <c r="AB919" i="1"/>
  <c r="AB920" i="1"/>
  <c r="AB921" i="1"/>
  <c r="AB922" i="1"/>
  <c r="AB923" i="1"/>
  <c r="AB924" i="1"/>
  <c r="AB925" i="1"/>
  <c r="AB926" i="1"/>
  <c r="AB927" i="1"/>
  <c r="AB928" i="1"/>
  <c r="AB929" i="1"/>
  <c r="AB930" i="1"/>
  <c r="AB931" i="1"/>
  <c r="AB932" i="1"/>
  <c r="AB933" i="1"/>
  <c r="AB934" i="1"/>
  <c r="AB935" i="1"/>
  <c r="AB936" i="1"/>
  <c r="AB937" i="1"/>
  <c r="AB938" i="1"/>
  <c r="AB939" i="1"/>
  <c r="AB940" i="1"/>
  <c r="AB941" i="1"/>
  <c r="AB942" i="1"/>
  <c r="AB943" i="1"/>
  <c r="AB944" i="1"/>
  <c r="AB945" i="1"/>
  <c r="AB946" i="1"/>
  <c r="AB947" i="1"/>
  <c r="AB948" i="1"/>
  <c r="AB949" i="1"/>
  <c r="AB950" i="1"/>
  <c r="AB951" i="1"/>
  <c r="AB952" i="1"/>
  <c r="AB953" i="1"/>
  <c r="AB954" i="1"/>
  <c r="AB955" i="1"/>
  <c r="AB956" i="1"/>
  <c r="AB957" i="1"/>
  <c r="AB958" i="1"/>
  <c r="AB959" i="1"/>
  <c r="AB960" i="1"/>
  <c r="AB961" i="1"/>
  <c r="AB962" i="1"/>
  <c r="AB963" i="1"/>
  <c r="AB964" i="1"/>
  <c r="AB965" i="1"/>
  <c r="AB966" i="1"/>
  <c r="AB967" i="1"/>
  <c r="AB968" i="1"/>
  <c r="AB969" i="1"/>
  <c r="AB970" i="1"/>
  <c r="AB971" i="1"/>
  <c r="AB972" i="1"/>
  <c r="AB973" i="1"/>
  <c r="AB974" i="1"/>
  <c r="AB975" i="1"/>
  <c r="AB976" i="1"/>
  <c r="AB977" i="1"/>
  <c r="AB978" i="1"/>
  <c r="AB979" i="1"/>
  <c r="AB980" i="1"/>
  <c r="AB981" i="1"/>
  <c r="AB982" i="1"/>
  <c r="AB983" i="1"/>
  <c r="AB984" i="1"/>
  <c r="AB985" i="1"/>
  <c r="AB986" i="1"/>
  <c r="AB987" i="1"/>
  <c r="AB988" i="1"/>
  <c r="AB989" i="1"/>
  <c r="AB990" i="1"/>
  <c r="AB991" i="1"/>
  <c r="AB992" i="1"/>
  <c r="AB993" i="1"/>
  <c r="AB994" i="1"/>
  <c r="AB995" i="1"/>
  <c r="AB996" i="1"/>
  <c r="AB997" i="1"/>
  <c r="AB998" i="1"/>
  <c r="AB999" i="1"/>
  <c r="AB1000" i="1"/>
  <c r="AB1001" i="1"/>
  <c r="AB1002" i="1"/>
  <c r="AB1003" i="1"/>
  <c r="AB1004" i="1"/>
  <c r="AB1005" i="1"/>
  <c r="AB1006" i="1"/>
  <c r="AB1007" i="1"/>
  <c r="AB1008" i="1"/>
  <c r="AB1009" i="1"/>
  <c r="AB1010" i="1"/>
  <c r="AB1011" i="1"/>
  <c r="AB1012" i="1"/>
  <c r="AB1013" i="1"/>
  <c r="AB1014" i="1"/>
  <c r="AB1015" i="1"/>
  <c r="AB1016" i="1"/>
  <c r="AB1017" i="1"/>
  <c r="AB1018" i="1"/>
  <c r="AB1019" i="1"/>
  <c r="AB1020" i="1"/>
  <c r="AB1021" i="1"/>
  <c r="AB1022" i="1"/>
  <c r="AB1023" i="1"/>
  <c r="AB1024" i="1"/>
  <c r="AB1025" i="1"/>
  <c r="AB1026" i="1"/>
  <c r="AB1027" i="1"/>
  <c r="AB1028" i="1"/>
  <c r="AB1029" i="1"/>
  <c r="AB1030" i="1"/>
  <c r="AB1031" i="1"/>
  <c r="AB1032" i="1"/>
  <c r="AB1033" i="1"/>
  <c r="AB1034" i="1"/>
  <c r="AB1035" i="1"/>
  <c r="AB1036" i="1"/>
  <c r="AB1037" i="1"/>
  <c r="AB1038" i="1"/>
  <c r="AB1039" i="1"/>
  <c r="AB1040" i="1"/>
  <c r="AB1041" i="1"/>
  <c r="AB1042" i="1"/>
  <c r="AB1043" i="1"/>
  <c r="AB1044" i="1"/>
  <c r="AB1045" i="1"/>
  <c r="AB1046" i="1"/>
  <c r="AB1047" i="1"/>
  <c r="AB1048" i="1"/>
  <c r="AB1049" i="1"/>
  <c r="AB1050" i="1"/>
  <c r="AB1051" i="1"/>
  <c r="AB1052" i="1"/>
  <c r="AB1053" i="1"/>
  <c r="AB1054" i="1"/>
  <c r="AB1055" i="1"/>
  <c r="AB1056" i="1"/>
  <c r="AB1057" i="1"/>
  <c r="AB1058" i="1"/>
  <c r="AB1059" i="1"/>
  <c r="AB1060" i="1"/>
  <c r="AB1061" i="1"/>
  <c r="AB1062" i="1"/>
  <c r="AB1063" i="1"/>
  <c r="AB1064" i="1"/>
  <c r="AB1065" i="1"/>
  <c r="AB1066" i="1"/>
  <c r="AB1067" i="1"/>
  <c r="AB1068" i="1"/>
  <c r="AB1069" i="1"/>
  <c r="AB1070" i="1"/>
  <c r="AB1071" i="1"/>
  <c r="AB1072" i="1"/>
  <c r="AB1073" i="1"/>
  <c r="AB1074" i="1"/>
  <c r="AB1075" i="1"/>
  <c r="AB1076" i="1"/>
  <c r="AB1077" i="1"/>
  <c r="AB1078" i="1"/>
  <c r="AB1079" i="1"/>
  <c r="AB1080" i="1"/>
  <c r="AB1081" i="1"/>
  <c r="AB1082" i="1"/>
  <c r="AB1083" i="1"/>
  <c r="AB1084" i="1"/>
  <c r="AB1085" i="1"/>
  <c r="AB1086" i="1"/>
  <c r="AB1087" i="1"/>
  <c r="AB1088" i="1"/>
  <c r="AB1089" i="1"/>
  <c r="AB1090" i="1"/>
  <c r="AB1091" i="1"/>
  <c r="AB1092" i="1"/>
  <c r="AB1093" i="1"/>
  <c r="AB1094" i="1"/>
  <c r="AB1095" i="1"/>
  <c r="AB1096" i="1"/>
  <c r="AB1097" i="1"/>
  <c r="AB1098" i="1"/>
  <c r="AB1099" i="1"/>
  <c r="AB1100" i="1"/>
  <c r="AB1101" i="1"/>
  <c r="AB1102" i="1"/>
  <c r="AB1103" i="1"/>
  <c r="AB1104" i="1"/>
  <c r="AB1105" i="1"/>
  <c r="AB1106" i="1"/>
  <c r="AB1107" i="1"/>
  <c r="AB1108" i="1"/>
  <c r="AB1109" i="1"/>
  <c r="AB1110" i="1"/>
  <c r="AB1111" i="1"/>
  <c r="AB1112" i="1"/>
  <c r="AB1113" i="1"/>
  <c r="AB1114" i="1"/>
  <c r="AB1115" i="1"/>
  <c r="AB1116" i="1"/>
  <c r="AB1117" i="1"/>
  <c r="AB1118" i="1"/>
  <c r="AB1119" i="1"/>
  <c r="AB1120" i="1"/>
  <c r="AB1121" i="1"/>
  <c r="AB1122" i="1"/>
  <c r="AB1123" i="1"/>
  <c r="AB1124" i="1"/>
  <c r="AB1125" i="1"/>
  <c r="AB1126" i="1"/>
  <c r="AB1127" i="1"/>
  <c r="AB1128" i="1"/>
  <c r="AB1129" i="1"/>
  <c r="AB1130" i="1"/>
  <c r="AB1131" i="1"/>
  <c r="AB1132" i="1"/>
  <c r="AB1133" i="1"/>
  <c r="AB1134" i="1"/>
  <c r="AB1135" i="1"/>
  <c r="AB1136" i="1"/>
  <c r="AB1137" i="1"/>
  <c r="AB1138" i="1"/>
  <c r="AB1139" i="1"/>
  <c r="AB1140" i="1"/>
  <c r="AB1141" i="1"/>
  <c r="AB1142" i="1"/>
  <c r="AB1143" i="1"/>
  <c r="AB1144" i="1"/>
  <c r="AB1145" i="1"/>
  <c r="AB1146" i="1"/>
  <c r="AB1147" i="1"/>
  <c r="AB1148" i="1"/>
  <c r="AB1149" i="1"/>
  <c r="AB1150" i="1"/>
  <c r="AB1151" i="1"/>
  <c r="AB1152" i="1"/>
  <c r="AB1153" i="1"/>
  <c r="AB1154" i="1"/>
  <c r="AB1155" i="1"/>
  <c r="AB1156" i="1"/>
  <c r="AB1157" i="1"/>
  <c r="AB1158" i="1"/>
  <c r="AB1159" i="1"/>
  <c r="AB1160" i="1"/>
  <c r="AB1161" i="1"/>
  <c r="AB1162" i="1"/>
  <c r="AB1163" i="1"/>
  <c r="AB1164" i="1"/>
  <c r="AB1165" i="1"/>
  <c r="AB1166" i="1"/>
  <c r="AB1167" i="1"/>
  <c r="AB1168" i="1"/>
  <c r="AB1169" i="1"/>
  <c r="AB1170" i="1"/>
  <c r="AB1171" i="1"/>
  <c r="AB1172" i="1"/>
  <c r="AB1173" i="1"/>
  <c r="AB1174" i="1"/>
  <c r="AB1175" i="1"/>
  <c r="AB1176" i="1"/>
  <c r="AB1177" i="1"/>
  <c r="AB1178" i="1"/>
  <c r="AB1179" i="1"/>
  <c r="AB1180" i="1"/>
  <c r="AB1181" i="1"/>
  <c r="AB1182" i="1"/>
  <c r="AB1183" i="1"/>
  <c r="AB1184" i="1"/>
  <c r="AB1185" i="1"/>
  <c r="AB1186" i="1"/>
  <c r="AB1187" i="1"/>
  <c r="AB1188" i="1"/>
  <c r="AB1189" i="1"/>
  <c r="AB1190" i="1"/>
  <c r="AB1191" i="1"/>
  <c r="AB1192" i="1"/>
  <c r="AB1193" i="1"/>
  <c r="AB1194" i="1"/>
  <c r="AB1195" i="1"/>
  <c r="AB1196" i="1"/>
  <c r="AB1197" i="1"/>
  <c r="AB1198" i="1"/>
  <c r="AB1199" i="1"/>
  <c r="AB1200" i="1"/>
  <c r="AB1201" i="1"/>
  <c r="AB1202" i="1"/>
  <c r="AB1203" i="1"/>
  <c r="AB1204" i="1"/>
  <c r="AB1205" i="1"/>
  <c r="AB1206" i="1"/>
  <c r="AB1207" i="1"/>
  <c r="AB1208" i="1"/>
  <c r="AB1209" i="1"/>
  <c r="AB1210" i="1"/>
  <c r="AB1211" i="1"/>
  <c r="AB1212" i="1"/>
  <c r="AB1213" i="1"/>
  <c r="AB1214" i="1"/>
  <c r="AB1215" i="1"/>
  <c r="AB1216" i="1"/>
  <c r="AB1217" i="1"/>
  <c r="AB1218" i="1"/>
  <c r="AB1219" i="1"/>
  <c r="AB1220" i="1"/>
  <c r="AB1221" i="1"/>
  <c r="AB1222" i="1"/>
  <c r="AB1223" i="1"/>
  <c r="AB1224" i="1"/>
  <c r="AB1225" i="1"/>
  <c r="AB1226" i="1"/>
  <c r="AB1227" i="1"/>
  <c r="AB1228" i="1"/>
  <c r="AB1229" i="1"/>
  <c r="AB1230" i="1"/>
  <c r="AB1231" i="1"/>
  <c r="AB1232" i="1"/>
  <c r="AB1233" i="1"/>
  <c r="AB1234" i="1"/>
  <c r="AB1235" i="1"/>
  <c r="AB1236" i="1"/>
  <c r="AB1237" i="1"/>
  <c r="AB1238" i="1"/>
  <c r="AB1239" i="1"/>
  <c r="AB1240" i="1"/>
  <c r="AB1241" i="1"/>
  <c r="AB1242" i="1"/>
  <c r="AB1243" i="1"/>
  <c r="AB1244" i="1"/>
  <c r="AB1245" i="1"/>
  <c r="AB1246" i="1"/>
  <c r="AB1247" i="1"/>
  <c r="AB1248" i="1"/>
  <c r="AB1249" i="1"/>
  <c r="AB1250" i="1"/>
  <c r="AB1251" i="1"/>
  <c r="AB1252" i="1"/>
  <c r="AB1253" i="1"/>
  <c r="AB1254" i="1"/>
  <c r="AB1255" i="1"/>
  <c r="AB1256" i="1"/>
  <c r="AB1257" i="1"/>
  <c r="AB1258" i="1"/>
  <c r="AB1259" i="1"/>
  <c r="AB1260" i="1"/>
  <c r="AB1261" i="1"/>
  <c r="AB1262" i="1"/>
  <c r="AB1263" i="1"/>
  <c r="AB1264" i="1"/>
  <c r="AB1265" i="1"/>
  <c r="AB1266" i="1"/>
  <c r="AB1267" i="1"/>
  <c r="AB1268" i="1"/>
  <c r="AB1269" i="1"/>
  <c r="AB1270" i="1"/>
  <c r="AB1271" i="1"/>
  <c r="AB1272" i="1"/>
  <c r="AB1273" i="1"/>
  <c r="AB1274" i="1"/>
  <c r="AB1275" i="1"/>
  <c r="AB1276" i="1"/>
  <c r="AB1277" i="1"/>
  <c r="AB1278" i="1"/>
  <c r="AB1279" i="1"/>
  <c r="AB1280" i="1"/>
  <c r="AB1281" i="1"/>
  <c r="AB1282" i="1"/>
  <c r="AB1283" i="1"/>
  <c r="AB1284" i="1"/>
  <c r="AB1285" i="1"/>
  <c r="AB1286" i="1"/>
  <c r="AB1287" i="1"/>
  <c r="AB1288" i="1"/>
  <c r="AB1289" i="1"/>
  <c r="AB1290" i="1"/>
  <c r="AB1291" i="1"/>
  <c r="AB1292" i="1"/>
  <c r="AB1293" i="1"/>
  <c r="AB1294" i="1"/>
  <c r="AB1295" i="1"/>
  <c r="AB1296" i="1"/>
  <c r="AB1297" i="1"/>
  <c r="AB1298" i="1"/>
  <c r="AB1299" i="1"/>
  <c r="AB1300" i="1"/>
  <c r="AB1301" i="1"/>
  <c r="AB1302" i="1"/>
  <c r="AB1303" i="1"/>
  <c r="AB1304" i="1"/>
  <c r="AB1305" i="1"/>
  <c r="AB1306" i="1"/>
  <c r="AB1307" i="1"/>
  <c r="AB1308" i="1"/>
  <c r="AB1309" i="1"/>
  <c r="AB1310" i="1"/>
  <c r="AB1311" i="1"/>
  <c r="AB1312" i="1"/>
  <c r="AB1313" i="1"/>
  <c r="AB1314" i="1"/>
  <c r="AB1315" i="1"/>
  <c r="AB1316" i="1"/>
  <c r="AB1317" i="1"/>
  <c r="AB1318" i="1"/>
  <c r="AB1319" i="1"/>
  <c r="AB1320" i="1"/>
  <c r="AB1321" i="1"/>
  <c r="AB1322" i="1"/>
  <c r="AB1323" i="1"/>
  <c r="AB1324" i="1"/>
  <c r="AB1325" i="1"/>
  <c r="AB1326" i="1"/>
  <c r="AB1327" i="1"/>
  <c r="AB1328" i="1"/>
  <c r="AB1329" i="1"/>
  <c r="AB1330" i="1"/>
  <c r="AB1331" i="1"/>
  <c r="AB1332" i="1"/>
  <c r="AB1333" i="1"/>
  <c r="AB1334" i="1"/>
  <c r="AB1335" i="1"/>
  <c r="AB1336" i="1"/>
  <c r="AB1337" i="1"/>
  <c r="AB1338" i="1"/>
  <c r="AB1339" i="1"/>
  <c r="AB1340" i="1"/>
  <c r="AB1341" i="1"/>
  <c r="AB1342" i="1"/>
  <c r="AB1343" i="1"/>
  <c r="AB1344" i="1"/>
  <c r="AB1345" i="1"/>
  <c r="AB1346" i="1"/>
  <c r="AB1347" i="1"/>
  <c r="AB1348" i="1"/>
  <c r="AB1349" i="1"/>
  <c r="AB1350" i="1"/>
  <c r="AB1351" i="1"/>
  <c r="AB1352" i="1"/>
  <c r="AB1353" i="1"/>
  <c r="AB1354" i="1"/>
  <c r="AB1355" i="1"/>
  <c r="AB1356" i="1"/>
  <c r="AB1357" i="1"/>
  <c r="AB1358" i="1"/>
  <c r="AB1359" i="1"/>
  <c r="AB1360" i="1"/>
  <c r="AB1361" i="1"/>
  <c r="AB1362" i="1"/>
  <c r="AB1363" i="1"/>
  <c r="AB1364" i="1"/>
  <c r="AB1365" i="1"/>
  <c r="AB1366" i="1"/>
  <c r="AB1367" i="1"/>
  <c r="AB1368" i="1"/>
  <c r="AB1369" i="1"/>
  <c r="AB1370" i="1"/>
  <c r="AB1371" i="1"/>
  <c r="AB1372" i="1"/>
  <c r="AB1373" i="1"/>
  <c r="AB1374" i="1"/>
  <c r="AB1375" i="1"/>
  <c r="AB1376" i="1"/>
  <c r="AB1377" i="1"/>
  <c r="AB1378" i="1"/>
  <c r="AB1379" i="1"/>
  <c r="AB1380" i="1"/>
  <c r="AB1381" i="1"/>
  <c r="AB1382" i="1"/>
  <c r="AB1383" i="1"/>
  <c r="AB1384" i="1"/>
  <c r="AB1385" i="1"/>
  <c r="AB1386" i="1"/>
  <c r="AB1387" i="1"/>
  <c r="AB1388" i="1"/>
  <c r="AB1389" i="1"/>
  <c r="AB1390" i="1"/>
  <c r="AB1391" i="1"/>
  <c r="AB1392" i="1"/>
  <c r="AB1393" i="1"/>
  <c r="AB1394" i="1"/>
  <c r="AB1395" i="1"/>
  <c r="AB1396" i="1"/>
  <c r="AB1397" i="1"/>
  <c r="AB1398" i="1"/>
  <c r="AB1399" i="1"/>
  <c r="AB1400" i="1"/>
  <c r="AB1401" i="1"/>
  <c r="AB1402" i="1"/>
  <c r="AB1403" i="1"/>
  <c r="AB1404" i="1"/>
  <c r="AB1405" i="1"/>
  <c r="AB1406" i="1"/>
  <c r="AB1407" i="1"/>
  <c r="AB1408" i="1"/>
  <c r="AB1409" i="1"/>
  <c r="AB1410" i="1"/>
  <c r="AB1411" i="1"/>
  <c r="AB1412" i="1"/>
  <c r="AB1413" i="1"/>
  <c r="AB1414" i="1"/>
  <c r="AB1415" i="1"/>
  <c r="AB1416" i="1"/>
  <c r="AB1417" i="1"/>
  <c r="AB1418" i="1"/>
  <c r="AB1419" i="1"/>
  <c r="AB1420" i="1"/>
  <c r="AB1421" i="1"/>
  <c r="AB1422" i="1"/>
  <c r="AB1423" i="1"/>
  <c r="AB1424" i="1"/>
  <c r="AB1425" i="1"/>
  <c r="AB1426" i="1"/>
  <c r="AB1427" i="1"/>
  <c r="AB1428" i="1"/>
  <c r="AB1429" i="1"/>
  <c r="AB1430" i="1"/>
  <c r="AB1431" i="1"/>
  <c r="AB1432" i="1"/>
  <c r="AB1433" i="1"/>
  <c r="AB1434" i="1"/>
  <c r="AB1435" i="1"/>
  <c r="AB1436" i="1"/>
  <c r="AB1437" i="1"/>
  <c r="AB1438" i="1"/>
  <c r="AB1439" i="1"/>
  <c r="AB1440" i="1"/>
  <c r="AB1441" i="1"/>
  <c r="AB1442" i="1"/>
  <c r="AB1443" i="1"/>
  <c r="AB1444" i="1"/>
  <c r="AB1445" i="1"/>
  <c r="AB1446" i="1"/>
  <c r="AB1447" i="1"/>
  <c r="AB1448" i="1"/>
  <c r="AB1449" i="1"/>
  <c r="AB1450" i="1"/>
  <c r="AB1451" i="1"/>
  <c r="AB1452" i="1"/>
  <c r="AB1453" i="1"/>
  <c r="AB1454" i="1"/>
  <c r="AB1455" i="1"/>
  <c r="AB1456" i="1"/>
  <c r="AB1457" i="1"/>
  <c r="AB1458" i="1"/>
  <c r="AB1459" i="1"/>
  <c r="AB1460" i="1"/>
  <c r="AB1461" i="1"/>
  <c r="AB1462" i="1"/>
  <c r="AB1463" i="1"/>
  <c r="AB1464" i="1"/>
  <c r="AB1465" i="1"/>
  <c r="AB1466" i="1"/>
  <c r="AB1467" i="1"/>
  <c r="AB1468" i="1"/>
  <c r="AB1469" i="1"/>
  <c r="AB1470" i="1"/>
  <c r="AB1471" i="1"/>
  <c r="AB1472" i="1"/>
  <c r="AB1473" i="1"/>
  <c r="AB1474" i="1"/>
  <c r="AB1475" i="1"/>
  <c r="AB1476" i="1"/>
  <c r="AB1477" i="1"/>
  <c r="AB1478" i="1"/>
  <c r="AB1479" i="1"/>
  <c r="AB1480" i="1"/>
  <c r="AB1481" i="1"/>
  <c r="AB1482" i="1"/>
  <c r="AB1483" i="1"/>
  <c r="AB1484" i="1"/>
  <c r="AB1485" i="1"/>
  <c r="AB1486" i="1"/>
  <c r="AB1487" i="1"/>
  <c r="AB1488" i="1"/>
  <c r="AB1489" i="1"/>
  <c r="AB1490" i="1"/>
  <c r="AB1491" i="1"/>
  <c r="AB1492" i="1"/>
  <c r="AB1493" i="1"/>
  <c r="AB1494" i="1"/>
  <c r="AB1495" i="1"/>
  <c r="AB1496" i="1"/>
  <c r="AB1497" i="1"/>
  <c r="AB1498" i="1"/>
  <c r="AB1499" i="1"/>
  <c r="AB1500" i="1"/>
  <c r="AB1501" i="1"/>
  <c r="AB1502" i="1"/>
  <c r="AB1503" i="1"/>
  <c r="AB1504" i="1"/>
  <c r="AB1505" i="1"/>
  <c r="AB1506" i="1"/>
  <c r="AB1507" i="1"/>
  <c r="AB1508" i="1"/>
  <c r="AB1509" i="1"/>
  <c r="AB1510" i="1"/>
  <c r="AB1511" i="1"/>
  <c r="AB1512" i="1"/>
  <c r="AB1513" i="1"/>
  <c r="AB1514" i="1"/>
  <c r="AB1515" i="1"/>
  <c r="AB1516" i="1"/>
  <c r="AB1517" i="1"/>
  <c r="AB1518" i="1"/>
  <c r="AB1519" i="1"/>
  <c r="AB1520" i="1"/>
  <c r="AB1521" i="1"/>
  <c r="AB1522" i="1"/>
  <c r="AB1523" i="1"/>
  <c r="AB1524" i="1"/>
  <c r="AB1525" i="1"/>
  <c r="AB1526" i="1"/>
  <c r="AB1527" i="1"/>
  <c r="AB1528" i="1"/>
  <c r="AB1529" i="1"/>
  <c r="AB1530" i="1"/>
  <c r="AB1531" i="1"/>
  <c r="AB1532" i="1"/>
  <c r="AB1533" i="1"/>
  <c r="AB1534" i="1"/>
  <c r="AB1535" i="1"/>
  <c r="AB1536" i="1"/>
  <c r="AB1537" i="1"/>
  <c r="AB15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1040" i="1"/>
  <c r="AC1041" i="1"/>
  <c r="AC1042" i="1"/>
  <c r="AC1043" i="1"/>
  <c r="AC1044" i="1"/>
  <c r="AC1045" i="1"/>
  <c r="AC1046" i="1"/>
  <c r="AC1047" i="1"/>
  <c r="AC1048" i="1"/>
  <c r="AC1049" i="1"/>
  <c r="AC1050" i="1"/>
  <c r="AC1051" i="1"/>
  <c r="AC1052" i="1"/>
  <c r="AC1053" i="1"/>
  <c r="AC1054" i="1"/>
  <c r="AC1055" i="1"/>
  <c r="AC1056" i="1"/>
  <c r="AC1057" i="1"/>
  <c r="AC1058" i="1"/>
  <c r="AC1059" i="1"/>
  <c r="AC1060" i="1"/>
  <c r="AC1061" i="1"/>
  <c r="AC1062" i="1"/>
  <c r="AC1063" i="1"/>
  <c r="AC1064" i="1"/>
  <c r="AC1065" i="1"/>
  <c r="AC1066" i="1"/>
  <c r="AC1067" i="1"/>
  <c r="AC1068" i="1"/>
  <c r="AC1069" i="1"/>
  <c r="AC1070" i="1"/>
  <c r="AC1071" i="1"/>
  <c r="AC1072" i="1"/>
  <c r="AC1073" i="1"/>
  <c r="AC1074" i="1"/>
  <c r="AC1075" i="1"/>
  <c r="AC1076" i="1"/>
  <c r="AC1077" i="1"/>
  <c r="AC1078" i="1"/>
  <c r="AC1079" i="1"/>
  <c r="AC1080" i="1"/>
  <c r="AC1081" i="1"/>
  <c r="AC1082" i="1"/>
  <c r="AC1083" i="1"/>
  <c r="AC1084" i="1"/>
  <c r="AC1085" i="1"/>
  <c r="AC1086" i="1"/>
  <c r="AC1087" i="1"/>
  <c r="AC1088" i="1"/>
  <c r="AC1089" i="1"/>
  <c r="AC1090" i="1"/>
  <c r="AC1091" i="1"/>
  <c r="AC1092" i="1"/>
  <c r="AC1093" i="1"/>
  <c r="AC1094" i="1"/>
  <c r="AC1095" i="1"/>
  <c r="AC1096" i="1"/>
  <c r="AC1097" i="1"/>
  <c r="AC1098" i="1"/>
  <c r="AC1099" i="1"/>
  <c r="AC1100" i="1"/>
  <c r="AC1101" i="1"/>
  <c r="AC1102" i="1"/>
  <c r="AC1103" i="1"/>
  <c r="AC1104" i="1"/>
  <c r="AC1105" i="1"/>
  <c r="AC1106" i="1"/>
  <c r="AC1107" i="1"/>
  <c r="AC1108" i="1"/>
  <c r="AC1109" i="1"/>
  <c r="AC1110" i="1"/>
  <c r="AC1111" i="1"/>
  <c r="AC1112" i="1"/>
  <c r="AC1113" i="1"/>
  <c r="AC1114" i="1"/>
  <c r="AC1115" i="1"/>
  <c r="AC1116" i="1"/>
  <c r="AC1117" i="1"/>
  <c r="AC1118" i="1"/>
  <c r="AC1119" i="1"/>
  <c r="AC1120" i="1"/>
  <c r="AC1121" i="1"/>
  <c r="AC1122" i="1"/>
  <c r="AC1123" i="1"/>
  <c r="AC1124" i="1"/>
  <c r="AC1125" i="1"/>
  <c r="AC1126" i="1"/>
  <c r="AC1127" i="1"/>
  <c r="AC1128" i="1"/>
  <c r="AC1129" i="1"/>
  <c r="AC1130" i="1"/>
  <c r="AC1131" i="1"/>
  <c r="AC1132" i="1"/>
  <c r="AC1133" i="1"/>
  <c r="AC1134" i="1"/>
  <c r="AC1135" i="1"/>
  <c r="AC1136" i="1"/>
  <c r="AC1137" i="1"/>
  <c r="AC1138" i="1"/>
  <c r="AC1139" i="1"/>
  <c r="AC1140" i="1"/>
  <c r="AC1141" i="1"/>
  <c r="AC1142" i="1"/>
  <c r="AC1143" i="1"/>
  <c r="AC1144" i="1"/>
  <c r="AC1145" i="1"/>
  <c r="AC1146" i="1"/>
  <c r="AC1147" i="1"/>
  <c r="AC1148" i="1"/>
  <c r="AC1149" i="1"/>
  <c r="AC1150" i="1"/>
  <c r="AC1151" i="1"/>
  <c r="AC1152" i="1"/>
  <c r="AC1153" i="1"/>
  <c r="AC1154" i="1"/>
  <c r="AC1155" i="1"/>
  <c r="AC1156" i="1"/>
  <c r="AC1157" i="1"/>
  <c r="AC1158" i="1"/>
  <c r="AC1159" i="1"/>
  <c r="AC1160" i="1"/>
  <c r="AC1161" i="1"/>
  <c r="AC1162" i="1"/>
  <c r="AC1163" i="1"/>
  <c r="AC1164" i="1"/>
  <c r="AC1165" i="1"/>
  <c r="AC1166" i="1"/>
  <c r="AC1167" i="1"/>
  <c r="AC1168" i="1"/>
  <c r="AC1169" i="1"/>
  <c r="AC1170" i="1"/>
  <c r="AC1171" i="1"/>
  <c r="AC1172" i="1"/>
  <c r="AC1173" i="1"/>
  <c r="AC1174" i="1"/>
  <c r="AC1175" i="1"/>
  <c r="AC1176" i="1"/>
  <c r="AC1177" i="1"/>
  <c r="AC1178" i="1"/>
  <c r="AC1179" i="1"/>
  <c r="AC1180" i="1"/>
  <c r="AC1181" i="1"/>
  <c r="AC1182" i="1"/>
  <c r="AC1183" i="1"/>
  <c r="AC1184" i="1"/>
  <c r="AC1185" i="1"/>
  <c r="AC1186" i="1"/>
  <c r="AC1187" i="1"/>
  <c r="AC1188" i="1"/>
  <c r="AC1189" i="1"/>
  <c r="AC1190" i="1"/>
  <c r="AC1191" i="1"/>
  <c r="AC1192" i="1"/>
  <c r="AC1193" i="1"/>
  <c r="AC1194" i="1"/>
  <c r="AC1195" i="1"/>
  <c r="AC1196" i="1"/>
  <c r="AC1197" i="1"/>
  <c r="AC1198" i="1"/>
  <c r="AC1199" i="1"/>
  <c r="AC1200" i="1"/>
  <c r="AC1201" i="1"/>
  <c r="AC1202" i="1"/>
  <c r="AC1203" i="1"/>
  <c r="AC1204" i="1"/>
  <c r="AC1205" i="1"/>
  <c r="AC1206" i="1"/>
  <c r="AC1207" i="1"/>
  <c r="AC1208" i="1"/>
  <c r="AC1209" i="1"/>
  <c r="AC1210" i="1"/>
  <c r="AC1211" i="1"/>
  <c r="AC1212" i="1"/>
  <c r="AC1213" i="1"/>
  <c r="AC1214" i="1"/>
  <c r="AC1215" i="1"/>
  <c r="AC1216" i="1"/>
  <c r="AC1217" i="1"/>
  <c r="AC1218" i="1"/>
  <c r="AC1219" i="1"/>
  <c r="AC1220" i="1"/>
  <c r="AC1221" i="1"/>
  <c r="AC1222" i="1"/>
  <c r="AC1223" i="1"/>
  <c r="AC1224" i="1"/>
  <c r="AC1225" i="1"/>
  <c r="AC1226" i="1"/>
  <c r="AC1227" i="1"/>
  <c r="AC1228" i="1"/>
  <c r="AC1229" i="1"/>
  <c r="AC1230" i="1"/>
  <c r="AC1231" i="1"/>
  <c r="AC1232" i="1"/>
  <c r="AC1233" i="1"/>
  <c r="AC1234" i="1"/>
  <c r="AC1235" i="1"/>
  <c r="AC1236" i="1"/>
  <c r="AC1237" i="1"/>
  <c r="AC1238" i="1"/>
  <c r="AC1239" i="1"/>
  <c r="AC1240" i="1"/>
  <c r="AC1241" i="1"/>
  <c r="AC1242" i="1"/>
  <c r="AC1243" i="1"/>
  <c r="AC1244" i="1"/>
  <c r="AC1245" i="1"/>
  <c r="AC1246" i="1"/>
  <c r="AC1247" i="1"/>
  <c r="AC1248" i="1"/>
  <c r="AC1249" i="1"/>
  <c r="AC1250" i="1"/>
  <c r="AC1251" i="1"/>
  <c r="AC1252" i="1"/>
  <c r="AC1253" i="1"/>
  <c r="AC1254" i="1"/>
  <c r="AC1255" i="1"/>
  <c r="AC1256" i="1"/>
  <c r="AC1257" i="1"/>
  <c r="AC1258" i="1"/>
  <c r="AC1259" i="1"/>
  <c r="AC1260" i="1"/>
  <c r="AC1261" i="1"/>
  <c r="AC1262" i="1"/>
  <c r="AC1263" i="1"/>
  <c r="AC1264" i="1"/>
  <c r="AC1265" i="1"/>
  <c r="AC1266" i="1"/>
  <c r="AC1267" i="1"/>
  <c r="AC1268" i="1"/>
  <c r="AC1269" i="1"/>
  <c r="AC1270" i="1"/>
  <c r="AC1271" i="1"/>
  <c r="AC1272" i="1"/>
  <c r="AC1273" i="1"/>
  <c r="AC1274" i="1"/>
  <c r="AC1275" i="1"/>
  <c r="AC1276" i="1"/>
  <c r="AC1277" i="1"/>
  <c r="AC1278" i="1"/>
  <c r="AC1279" i="1"/>
  <c r="AC1280" i="1"/>
  <c r="AC1281" i="1"/>
  <c r="AC1282" i="1"/>
  <c r="AC1283" i="1"/>
  <c r="AC1284" i="1"/>
  <c r="AC1285" i="1"/>
  <c r="AC1286" i="1"/>
  <c r="AC1287" i="1"/>
  <c r="AC1288" i="1"/>
  <c r="AC1289" i="1"/>
  <c r="AC1290" i="1"/>
  <c r="AC1291" i="1"/>
  <c r="AC1292" i="1"/>
  <c r="AC1293" i="1"/>
  <c r="AC1294" i="1"/>
  <c r="AC1295" i="1"/>
  <c r="AC1296" i="1"/>
  <c r="AC1297" i="1"/>
  <c r="AC1298" i="1"/>
  <c r="AC1299" i="1"/>
  <c r="AC1300" i="1"/>
  <c r="AC1301" i="1"/>
  <c r="AC1302" i="1"/>
  <c r="AC1303" i="1"/>
  <c r="AC1304" i="1"/>
  <c r="AC1305" i="1"/>
  <c r="AC1306" i="1"/>
  <c r="AC1307" i="1"/>
  <c r="AC1308" i="1"/>
  <c r="AC1309" i="1"/>
  <c r="AC1310" i="1"/>
  <c r="AC1311" i="1"/>
  <c r="AC1312" i="1"/>
  <c r="AC1313" i="1"/>
  <c r="AC1314" i="1"/>
  <c r="AC1315" i="1"/>
  <c r="AC1316" i="1"/>
  <c r="AC1317" i="1"/>
  <c r="AC1318" i="1"/>
  <c r="AC1319" i="1"/>
  <c r="AC1320" i="1"/>
  <c r="AC1321" i="1"/>
  <c r="AC1322" i="1"/>
  <c r="AC1323" i="1"/>
  <c r="AC1324" i="1"/>
  <c r="AC1325" i="1"/>
  <c r="AC1326" i="1"/>
  <c r="AC1327" i="1"/>
  <c r="AC1328" i="1"/>
  <c r="AC1329" i="1"/>
  <c r="AC1330" i="1"/>
  <c r="AC1331" i="1"/>
  <c r="AC1332" i="1"/>
  <c r="AC1333" i="1"/>
  <c r="AC1334" i="1"/>
  <c r="AC1335" i="1"/>
  <c r="AC1336" i="1"/>
  <c r="AC1337" i="1"/>
  <c r="AC1338" i="1"/>
  <c r="AC1339" i="1"/>
  <c r="AC1340" i="1"/>
  <c r="AC1341" i="1"/>
  <c r="AC1342" i="1"/>
  <c r="AC1343" i="1"/>
  <c r="AC1344" i="1"/>
  <c r="AC1345" i="1"/>
  <c r="AC1346" i="1"/>
  <c r="AC1347" i="1"/>
  <c r="AC1348" i="1"/>
  <c r="AC1349" i="1"/>
  <c r="AC1350" i="1"/>
  <c r="AC1351" i="1"/>
  <c r="AC1352" i="1"/>
  <c r="AC1353" i="1"/>
  <c r="AC1354" i="1"/>
  <c r="AC1355" i="1"/>
  <c r="AC1356" i="1"/>
  <c r="AC1357" i="1"/>
  <c r="AC1358" i="1"/>
  <c r="AC1359" i="1"/>
  <c r="AC1360" i="1"/>
  <c r="AC1361" i="1"/>
  <c r="AC1362" i="1"/>
  <c r="AC1363" i="1"/>
  <c r="AC1364" i="1"/>
  <c r="AC1365" i="1"/>
  <c r="AC1366" i="1"/>
  <c r="AC1367" i="1"/>
  <c r="AC1368" i="1"/>
  <c r="AC1369" i="1"/>
  <c r="AC1370" i="1"/>
  <c r="AC1371" i="1"/>
  <c r="AC1372" i="1"/>
  <c r="AC1373" i="1"/>
  <c r="AC1374" i="1"/>
  <c r="AC1375" i="1"/>
  <c r="AC1376" i="1"/>
  <c r="AC1377" i="1"/>
  <c r="AC1378" i="1"/>
  <c r="AC1379" i="1"/>
  <c r="AC1380" i="1"/>
  <c r="AC1381" i="1"/>
  <c r="AC1382" i="1"/>
  <c r="AC1383" i="1"/>
  <c r="AC1384" i="1"/>
  <c r="AC1385" i="1"/>
  <c r="AC1386" i="1"/>
  <c r="AC1387" i="1"/>
  <c r="AC1388" i="1"/>
  <c r="AC1389" i="1"/>
  <c r="AC1390" i="1"/>
  <c r="AC1391" i="1"/>
  <c r="AC1392" i="1"/>
  <c r="AC1393" i="1"/>
  <c r="AC1394" i="1"/>
  <c r="AC1395" i="1"/>
  <c r="AC1396" i="1"/>
  <c r="AC1397" i="1"/>
  <c r="AC1398" i="1"/>
  <c r="AC1399" i="1"/>
  <c r="AC1400" i="1"/>
  <c r="AC1401" i="1"/>
  <c r="AC1402" i="1"/>
  <c r="AC1403" i="1"/>
  <c r="AC1404" i="1"/>
  <c r="AC1405" i="1"/>
  <c r="AC1406" i="1"/>
  <c r="AC1407" i="1"/>
  <c r="AC1408" i="1"/>
  <c r="AC1409" i="1"/>
  <c r="AC1410" i="1"/>
  <c r="AC1411" i="1"/>
  <c r="AC1412" i="1"/>
  <c r="AC1413" i="1"/>
  <c r="AC1414" i="1"/>
  <c r="AC1415" i="1"/>
  <c r="AC1416" i="1"/>
  <c r="AC1417" i="1"/>
  <c r="AC1418" i="1"/>
  <c r="AC1419" i="1"/>
  <c r="AC1420" i="1"/>
  <c r="AC1421" i="1"/>
  <c r="AC1422" i="1"/>
  <c r="AC1423" i="1"/>
  <c r="AC1424" i="1"/>
  <c r="AC1425" i="1"/>
  <c r="AC1426" i="1"/>
  <c r="AC1427" i="1"/>
  <c r="AC1428" i="1"/>
  <c r="AC1429" i="1"/>
  <c r="AC1430" i="1"/>
  <c r="AC1431" i="1"/>
  <c r="AC1432" i="1"/>
  <c r="AC1433" i="1"/>
  <c r="AC1434" i="1"/>
  <c r="AC1435" i="1"/>
  <c r="AC1436" i="1"/>
  <c r="AC1437" i="1"/>
  <c r="AC1438" i="1"/>
  <c r="AC1439" i="1"/>
  <c r="AC1440" i="1"/>
  <c r="AC1441" i="1"/>
  <c r="AC1442" i="1"/>
  <c r="AC1443" i="1"/>
  <c r="AC1444" i="1"/>
  <c r="AC1445" i="1"/>
  <c r="AC1446" i="1"/>
  <c r="AC1447" i="1"/>
  <c r="AC1448" i="1"/>
  <c r="AC1449" i="1"/>
  <c r="AC1450" i="1"/>
  <c r="AC1451" i="1"/>
  <c r="AC1452" i="1"/>
  <c r="AC1453" i="1"/>
  <c r="AC1454" i="1"/>
  <c r="AC1455" i="1"/>
  <c r="AC1456" i="1"/>
  <c r="AC1457" i="1"/>
  <c r="AC1458" i="1"/>
  <c r="AC1459" i="1"/>
  <c r="AC1460" i="1"/>
  <c r="AC1461" i="1"/>
  <c r="AC1462" i="1"/>
  <c r="AC1463" i="1"/>
  <c r="AC1464" i="1"/>
  <c r="AC1465" i="1"/>
  <c r="AC1466" i="1"/>
  <c r="AC1467" i="1"/>
  <c r="AC1468" i="1"/>
  <c r="AC1469" i="1"/>
  <c r="AC1470" i="1"/>
  <c r="AC1471" i="1"/>
  <c r="AC1472" i="1"/>
  <c r="AC1473" i="1"/>
  <c r="AC1474" i="1"/>
  <c r="AC1475" i="1"/>
  <c r="AC1476" i="1"/>
  <c r="AC1477" i="1"/>
  <c r="AC1478" i="1"/>
  <c r="AC1479" i="1"/>
  <c r="AC1480" i="1"/>
  <c r="AC1481" i="1"/>
  <c r="AC1482" i="1"/>
  <c r="AC1483" i="1"/>
  <c r="AC1484" i="1"/>
  <c r="AC1485" i="1"/>
  <c r="AC1486" i="1"/>
  <c r="AC1487" i="1"/>
  <c r="AC1488" i="1"/>
  <c r="AC1489" i="1"/>
  <c r="AC1490" i="1"/>
  <c r="AC1491" i="1"/>
  <c r="AC1492" i="1"/>
  <c r="AC1493" i="1"/>
  <c r="AC1494" i="1"/>
  <c r="AC1495" i="1"/>
  <c r="AC1496" i="1"/>
  <c r="AC1497" i="1"/>
  <c r="AC1498" i="1"/>
  <c r="AC1499" i="1"/>
  <c r="AC1500" i="1"/>
  <c r="AC1501" i="1"/>
  <c r="AC1502" i="1"/>
  <c r="AC1503" i="1"/>
  <c r="AC1504" i="1"/>
  <c r="AC1505" i="1"/>
  <c r="AC1506" i="1"/>
  <c r="AC1507" i="1"/>
  <c r="AC1508" i="1"/>
  <c r="AC1509" i="1"/>
  <c r="AC1510" i="1"/>
  <c r="AC1511" i="1"/>
  <c r="AC1512" i="1"/>
  <c r="AC1513" i="1"/>
  <c r="AC1514" i="1"/>
  <c r="AC1515" i="1"/>
  <c r="AC1516" i="1"/>
  <c r="AC1517" i="1"/>
  <c r="AC1518" i="1"/>
  <c r="AC1519" i="1"/>
  <c r="AC1520" i="1"/>
  <c r="AC1521" i="1"/>
  <c r="AC1522" i="1"/>
  <c r="AC1523" i="1"/>
  <c r="AC1524" i="1"/>
  <c r="AC1525" i="1"/>
  <c r="AC1526" i="1"/>
  <c r="AC1527" i="1"/>
  <c r="AC1528" i="1"/>
  <c r="AC1529" i="1"/>
  <c r="AC1530" i="1"/>
  <c r="AC1531" i="1"/>
  <c r="AC1532" i="1"/>
  <c r="AC1533" i="1"/>
  <c r="AC1534" i="1"/>
  <c r="AC1535" i="1"/>
  <c r="AC1536" i="1"/>
  <c r="AC1537" i="1"/>
  <c r="AC1538" i="1"/>
  <c r="AC38" i="1"/>
  <c r="AB38" i="1"/>
  <c r="C34" i="1" l="1"/>
  <c r="B34" i="1" l="1"/>
  <c r="B35" i="1" s="1"/>
  <c r="R39" i="1"/>
  <c r="S39" i="1" s="1"/>
  <c r="R40" i="1"/>
  <c r="S40" i="1" s="1"/>
  <c r="R41" i="1"/>
  <c r="S41" i="1" s="1"/>
  <c r="R42" i="1"/>
  <c r="S42" i="1" s="1"/>
  <c r="R43" i="1"/>
  <c r="S43" i="1" s="1"/>
  <c r="R44" i="1"/>
  <c r="S44" i="1" s="1"/>
  <c r="R45" i="1"/>
  <c r="S45" i="1" s="1"/>
  <c r="R46" i="1"/>
  <c r="S46" i="1" s="1"/>
  <c r="R47" i="1"/>
  <c r="S47" i="1" s="1"/>
  <c r="R48" i="1"/>
  <c r="S48" i="1" s="1"/>
  <c r="R49" i="1"/>
  <c r="S49" i="1" s="1"/>
  <c r="R50" i="1"/>
  <c r="S50" i="1" s="1"/>
  <c r="R51" i="1"/>
  <c r="S51" i="1" s="1"/>
  <c r="R52" i="1"/>
  <c r="S52" i="1" s="1"/>
  <c r="R53" i="1"/>
  <c r="S53" i="1" s="1"/>
  <c r="R54" i="1"/>
  <c r="S54" i="1" s="1"/>
  <c r="R55" i="1"/>
  <c r="S55" i="1" s="1"/>
  <c r="R56" i="1"/>
  <c r="S56" i="1" s="1"/>
  <c r="R57" i="1"/>
  <c r="S57" i="1" s="1"/>
  <c r="R58" i="1"/>
  <c r="S58" i="1" s="1"/>
  <c r="R59" i="1"/>
  <c r="S59" i="1" s="1"/>
  <c r="R60" i="1"/>
  <c r="S60" i="1" s="1"/>
  <c r="R61" i="1"/>
  <c r="S61" i="1" s="1"/>
  <c r="R62" i="1"/>
  <c r="S62" i="1" s="1"/>
  <c r="R63" i="1"/>
  <c r="S63" i="1" s="1"/>
  <c r="R64" i="1"/>
  <c r="S64" i="1" s="1"/>
  <c r="R65" i="1"/>
  <c r="S65" i="1" s="1"/>
  <c r="R66" i="1"/>
  <c r="S66" i="1" s="1"/>
  <c r="R67" i="1"/>
  <c r="S67" i="1" s="1"/>
  <c r="R68" i="1"/>
  <c r="S68" i="1" s="1"/>
  <c r="R69" i="1"/>
  <c r="S69" i="1" s="1"/>
  <c r="R70" i="1"/>
  <c r="S70" i="1" s="1"/>
  <c r="R71" i="1"/>
  <c r="S71" i="1" s="1"/>
  <c r="R72" i="1"/>
  <c r="S72" i="1" s="1"/>
  <c r="R73" i="1"/>
  <c r="S73" i="1" s="1"/>
  <c r="R74" i="1"/>
  <c r="S74" i="1" s="1"/>
  <c r="R75" i="1"/>
  <c r="S75" i="1" s="1"/>
  <c r="R76" i="1"/>
  <c r="S76" i="1" s="1"/>
  <c r="R77" i="1"/>
  <c r="S77" i="1" s="1"/>
  <c r="R78" i="1"/>
  <c r="S78" i="1" s="1"/>
  <c r="R79" i="1"/>
  <c r="S79" i="1" s="1"/>
  <c r="R80" i="1"/>
  <c r="S80" i="1" s="1"/>
  <c r="R81" i="1"/>
  <c r="S81" i="1" s="1"/>
  <c r="R82" i="1"/>
  <c r="S82" i="1" s="1"/>
  <c r="R83" i="1"/>
  <c r="S83" i="1" s="1"/>
  <c r="R84" i="1"/>
  <c r="S84" i="1" s="1"/>
  <c r="R85" i="1"/>
  <c r="S85" i="1" s="1"/>
  <c r="R86" i="1"/>
  <c r="S86" i="1" s="1"/>
  <c r="R87" i="1"/>
  <c r="S87" i="1" s="1"/>
  <c r="R88" i="1"/>
  <c r="S88" i="1" s="1"/>
  <c r="R89" i="1"/>
  <c r="S89" i="1" s="1"/>
  <c r="R90" i="1"/>
  <c r="S90" i="1" s="1"/>
  <c r="R91" i="1"/>
  <c r="S91" i="1" s="1"/>
  <c r="R92" i="1"/>
  <c r="S92" i="1" s="1"/>
  <c r="R93" i="1"/>
  <c r="S93" i="1" s="1"/>
  <c r="R94" i="1"/>
  <c r="S94" i="1" s="1"/>
  <c r="R95" i="1"/>
  <c r="S95" i="1" s="1"/>
  <c r="R96" i="1"/>
  <c r="S96" i="1" s="1"/>
  <c r="R97" i="1"/>
  <c r="S97" i="1" s="1"/>
  <c r="R98" i="1"/>
  <c r="S98" i="1" s="1"/>
  <c r="R99" i="1"/>
  <c r="S99" i="1" s="1"/>
  <c r="R100" i="1"/>
  <c r="S100" i="1" s="1"/>
  <c r="R101" i="1"/>
  <c r="S101" i="1" s="1"/>
  <c r="R102" i="1"/>
  <c r="S102" i="1" s="1"/>
  <c r="R103" i="1"/>
  <c r="S103" i="1" s="1"/>
  <c r="R104" i="1"/>
  <c r="S104" i="1" s="1"/>
  <c r="R105" i="1"/>
  <c r="S105" i="1" s="1"/>
  <c r="R106" i="1"/>
  <c r="S106" i="1" s="1"/>
  <c r="R107" i="1"/>
  <c r="S107" i="1" s="1"/>
  <c r="R108" i="1"/>
  <c r="S108" i="1" s="1"/>
  <c r="R109" i="1"/>
  <c r="S109" i="1" s="1"/>
  <c r="R110" i="1"/>
  <c r="S110" i="1" s="1"/>
  <c r="R111" i="1"/>
  <c r="S111" i="1" s="1"/>
  <c r="R112" i="1"/>
  <c r="S112" i="1" s="1"/>
  <c r="R113" i="1"/>
  <c r="S113" i="1" s="1"/>
  <c r="R114" i="1"/>
  <c r="S114" i="1" s="1"/>
  <c r="R115" i="1"/>
  <c r="S115" i="1" s="1"/>
  <c r="R116" i="1"/>
  <c r="S116" i="1" s="1"/>
  <c r="R117" i="1"/>
  <c r="S117" i="1" s="1"/>
  <c r="R118" i="1"/>
  <c r="S118" i="1" s="1"/>
  <c r="R119" i="1"/>
  <c r="S119" i="1" s="1"/>
  <c r="R120" i="1"/>
  <c r="S120" i="1" s="1"/>
  <c r="R121" i="1"/>
  <c r="S121" i="1" s="1"/>
  <c r="R122" i="1"/>
  <c r="S122" i="1" s="1"/>
  <c r="R123" i="1"/>
  <c r="S123" i="1" s="1"/>
  <c r="R124" i="1"/>
  <c r="S124" i="1" s="1"/>
  <c r="R125" i="1"/>
  <c r="S125" i="1" s="1"/>
  <c r="R126" i="1"/>
  <c r="S126" i="1" s="1"/>
  <c r="R127" i="1"/>
  <c r="S127" i="1" s="1"/>
  <c r="R128" i="1"/>
  <c r="S128" i="1" s="1"/>
  <c r="R129" i="1"/>
  <c r="S129" i="1" s="1"/>
  <c r="R130" i="1"/>
  <c r="S130" i="1" s="1"/>
  <c r="R131" i="1"/>
  <c r="S131" i="1" s="1"/>
  <c r="R132" i="1"/>
  <c r="S132" i="1" s="1"/>
  <c r="R133" i="1"/>
  <c r="S133" i="1" s="1"/>
  <c r="R134" i="1"/>
  <c r="S134" i="1" s="1"/>
  <c r="R135" i="1"/>
  <c r="S135" i="1" s="1"/>
  <c r="R136" i="1"/>
  <c r="S136" i="1" s="1"/>
  <c r="R137" i="1"/>
  <c r="S137" i="1" s="1"/>
  <c r="R138" i="1"/>
  <c r="S138" i="1" s="1"/>
  <c r="R139" i="1"/>
  <c r="S139" i="1" s="1"/>
  <c r="R140" i="1"/>
  <c r="S140" i="1" s="1"/>
  <c r="R141" i="1"/>
  <c r="S141" i="1" s="1"/>
  <c r="R142" i="1"/>
  <c r="S142" i="1" s="1"/>
  <c r="R143" i="1"/>
  <c r="S143" i="1" s="1"/>
  <c r="R144" i="1"/>
  <c r="S144" i="1" s="1"/>
  <c r="R145" i="1"/>
  <c r="S145" i="1" s="1"/>
  <c r="R146" i="1"/>
  <c r="S146" i="1" s="1"/>
  <c r="R147" i="1"/>
  <c r="S147" i="1" s="1"/>
  <c r="R148" i="1"/>
  <c r="S148" i="1" s="1"/>
  <c r="R149" i="1"/>
  <c r="S149" i="1" s="1"/>
  <c r="R150" i="1"/>
  <c r="S150" i="1" s="1"/>
  <c r="R151" i="1"/>
  <c r="S151" i="1" s="1"/>
  <c r="R152" i="1"/>
  <c r="S152" i="1" s="1"/>
  <c r="R153" i="1"/>
  <c r="S153" i="1" s="1"/>
  <c r="R154" i="1"/>
  <c r="S154" i="1" s="1"/>
  <c r="R155" i="1"/>
  <c r="S155" i="1" s="1"/>
  <c r="R156" i="1"/>
  <c r="S156" i="1" s="1"/>
  <c r="R157" i="1"/>
  <c r="S157" i="1" s="1"/>
  <c r="R158" i="1"/>
  <c r="S158" i="1" s="1"/>
  <c r="R159" i="1"/>
  <c r="S159" i="1" s="1"/>
  <c r="R160" i="1"/>
  <c r="S160" i="1" s="1"/>
  <c r="R161" i="1"/>
  <c r="S161" i="1" s="1"/>
  <c r="R162" i="1"/>
  <c r="S162" i="1" s="1"/>
  <c r="R163" i="1"/>
  <c r="S163" i="1" s="1"/>
  <c r="R164" i="1"/>
  <c r="S164" i="1" s="1"/>
  <c r="R165" i="1"/>
  <c r="S165" i="1" s="1"/>
  <c r="R166" i="1"/>
  <c r="S166" i="1" s="1"/>
  <c r="R167" i="1"/>
  <c r="S167" i="1" s="1"/>
  <c r="R168" i="1"/>
  <c r="S168" i="1" s="1"/>
  <c r="R169" i="1"/>
  <c r="S169" i="1" s="1"/>
  <c r="R170" i="1"/>
  <c r="S170" i="1" s="1"/>
  <c r="R171" i="1"/>
  <c r="S171" i="1" s="1"/>
  <c r="R172" i="1"/>
  <c r="S172" i="1" s="1"/>
  <c r="R173" i="1"/>
  <c r="S173" i="1" s="1"/>
  <c r="R174" i="1"/>
  <c r="S174" i="1" s="1"/>
  <c r="R175" i="1"/>
  <c r="S175" i="1" s="1"/>
  <c r="R176" i="1"/>
  <c r="S176" i="1" s="1"/>
  <c r="R177" i="1"/>
  <c r="S177" i="1" s="1"/>
  <c r="R178" i="1"/>
  <c r="S178" i="1" s="1"/>
  <c r="R179" i="1"/>
  <c r="S179" i="1" s="1"/>
  <c r="R180" i="1"/>
  <c r="S180" i="1" s="1"/>
  <c r="R181" i="1"/>
  <c r="S181" i="1" s="1"/>
  <c r="R182" i="1"/>
  <c r="S182" i="1" s="1"/>
  <c r="R183" i="1"/>
  <c r="S183" i="1" s="1"/>
  <c r="R184" i="1"/>
  <c r="S184" i="1" s="1"/>
  <c r="R185" i="1"/>
  <c r="S185" i="1" s="1"/>
  <c r="R186" i="1"/>
  <c r="S186" i="1" s="1"/>
  <c r="R187" i="1"/>
  <c r="S187" i="1" s="1"/>
  <c r="R188" i="1"/>
  <c r="S188" i="1" s="1"/>
  <c r="R189" i="1"/>
  <c r="S189" i="1" s="1"/>
  <c r="R190" i="1"/>
  <c r="S190" i="1" s="1"/>
  <c r="R191" i="1"/>
  <c r="S191" i="1" s="1"/>
  <c r="R192" i="1"/>
  <c r="S192" i="1" s="1"/>
  <c r="R193" i="1"/>
  <c r="S193" i="1" s="1"/>
  <c r="R194" i="1"/>
  <c r="S194" i="1" s="1"/>
  <c r="R195" i="1"/>
  <c r="S195" i="1" s="1"/>
  <c r="R196" i="1"/>
  <c r="S196" i="1" s="1"/>
  <c r="R197" i="1"/>
  <c r="S197" i="1" s="1"/>
  <c r="R198" i="1"/>
  <c r="S198" i="1" s="1"/>
  <c r="R199" i="1"/>
  <c r="S199" i="1" s="1"/>
  <c r="R200" i="1"/>
  <c r="S200" i="1" s="1"/>
  <c r="R201" i="1"/>
  <c r="S201" i="1" s="1"/>
  <c r="R202" i="1"/>
  <c r="S202" i="1" s="1"/>
  <c r="R203" i="1"/>
  <c r="S203" i="1" s="1"/>
  <c r="R204" i="1"/>
  <c r="S204" i="1" s="1"/>
  <c r="R205" i="1"/>
  <c r="S205" i="1" s="1"/>
  <c r="R206" i="1"/>
  <c r="S206" i="1" s="1"/>
  <c r="R207" i="1"/>
  <c r="S207" i="1" s="1"/>
  <c r="R208" i="1"/>
  <c r="S208" i="1" s="1"/>
  <c r="R209" i="1"/>
  <c r="S209" i="1" s="1"/>
  <c r="R210" i="1"/>
  <c r="S210" i="1" s="1"/>
  <c r="R211" i="1"/>
  <c r="S211" i="1" s="1"/>
  <c r="R212" i="1"/>
  <c r="S212" i="1" s="1"/>
  <c r="R213" i="1"/>
  <c r="S213" i="1" s="1"/>
  <c r="R214" i="1"/>
  <c r="S214" i="1" s="1"/>
  <c r="R215" i="1"/>
  <c r="S215" i="1" s="1"/>
  <c r="R216" i="1"/>
  <c r="S216" i="1" s="1"/>
  <c r="R217" i="1"/>
  <c r="S217" i="1" s="1"/>
  <c r="R218" i="1"/>
  <c r="S218" i="1" s="1"/>
  <c r="R219" i="1"/>
  <c r="S219" i="1" s="1"/>
  <c r="R220" i="1"/>
  <c r="S220" i="1" s="1"/>
  <c r="R221" i="1"/>
  <c r="S221" i="1" s="1"/>
  <c r="R222" i="1"/>
  <c r="S222" i="1" s="1"/>
  <c r="R223" i="1"/>
  <c r="S223" i="1" s="1"/>
  <c r="R224" i="1"/>
  <c r="S224" i="1" s="1"/>
  <c r="R225" i="1"/>
  <c r="S225" i="1" s="1"/>
  <c r="R226" i="1"/>
  <c r="S226" i="1" s="1"/>
  <c r="R227" i="1"/>
  <c r="S227" i="1" s="1"/>
  <c r="R228" i="1"/>
  <c r="S228" i="1" s="1"/>
  <c r="R229" i="1"/>
  <c r="S229" i="1" s="1"/>
  <c r="R230" i="1"/>
  <c r="S230" i="1" s="1"/>
  <c r="R231" i="1"/>
  <c r="S231" i="1" s="1"/>
  <c r="R232" i="1"/>
  <c r="S232" i="1" s="1"/>
  <c r="R233" i="1"/>
  <c r="S233" i="1" s="1"/>
  <c r="R234" i="1"/>
  <c r="S234" i="1" s="1"/>
  <c r="R235" i="1"/>
  <c r="S235" i="1" s="1"/>
  <c r="R236" i="1"/>
  <c r="S236" i="1" s="1"/>
  <c r="R237" i="1"/>
  <c r="S237" i="1" s="1"/>
  <c r="R238" i="1"/>
  <c r="S238" i="1" s="1"/>
  <c r="R239" i="1"/>
  <c r="S239" i="1" s="1"/>
  <c r="R240" i="1"/>
  <c r="S240" i="1" s="1"/>
  <c r="R241" i="1"/>
  <c r="S241" i="1" s="1"/>
  <c r="R242" i="1"/>
  <c r="S242" i="1" s="1"/>
  <c r="R243" i="1"/>
  <c r="S243" i="1" s="1"/>
  <c r="R244" i="1"/>
  <c r="S244" i="1" s="1"/>
  <c r="R245" i="1"/>
  <c r="S245" i="1" s="1"/>
  <c r="R246" i="1"/>
  <c r="S246" i="1" s="1"/>
  <c r="R247" i="1"/>
  <c r="S247" i="1" s="1"/>
  <c r="R248" i="1"/>
  <c r="S248" i="1" s="1"/>
  <c r="R249" i="1"/>
  <c r="S249" i="1" s="1"/>
  <c r="R250" i="1"/>
  <c r="S250" i="1" s="1"/>
  <c r="R251" i="1"/>
  <c r="S251" i="1" s="1"/>
  <c r="R252" i="1"/>
  <c r="S252" i="1" s="1"/>
  <c r="R253" i="1"/>
  <c r="S253" i="1" s="1"/>
  <c r="R254" i="1"/>
  <c r="S254" i="1" s="1"/>
  <c r="R255" i="1"/>
  <c r="S255" i="1" s="1"/>
  <c r="R256" i="1"/>
  <c r="S256" i="1" s="1"/>
  <c r="R257" i="1"/>
  <c r="S257" i="1" s="1"/>
  <c r="R258" i="1"/>
  <c r="S258" i="1" s="1"/>
  <c r="R259" i="1"/>
  <c r="S259" i="1" s="1"/>
  <c r="R260" i="1"/>
  <c r="S260" i="1" s="1"/>
  <c r="R261" i="1"/>
  <c r="S261" i="1" s="1"/>
  <c r="R262" i="1"/>
  <c r="S262" i="1" s="1"/>
  <c r="R263" i="1"/>
  <c r="S263" i="1" s="1"/>
  <c r="R264" i="1"/>
  <c r="S264" i="1" s="1"/>
  <c r="R265" i="1"/>
  <c r="S265" i="1" s="1"/>
  <c r="R266" i="1"/>
  <c r="S266" i="1" s="1"/>
  <c r="R267" i="1"/>
  <c r="S267" i="1" s="1"/>
  <c r="R268" i="1"/>
  <c r="S268" i="1" s="1"/>
  <c r="R269" i="1"/>
  <c r="S269" i="1" s="1"/>
  <c r="R270" i="1"/>
  <c r="S270" i="1" s="1"/>
  <c r="R271" i="1"/>
  <c r="S271" i="1" s="1"/>
  <c r="R272" i="1"/>
  <c r="S272" i="1" s="1"/>
  <c r="R273" i="1"/>
  <c r="S273" i="1" s="1"/>
  <c r="R274" i="1"/>
  <c r="S274" i="1" s="1"/>
  <c r="R275" i="1"/>
  <c r="S275" i="1" s="1"/>
  <c r="R276" i="1"/>
  <c r="S276" i="1" s="1"/>
  <c r="R277" i="1"/>
  <c r="S277" i="1" s="1"/>
  <c r="R278" i="1"/>
  <c r="S278" i="1" s="1"/>
  <c r="R279" i="1"/>
  <c r="S279" i="1" s="1"/>
  <c r="R280" i="1"/>
  <c r="S280" i="1" s="1"/>
  <c r="R281" i="1"/>
  <c r="S281" i="1" s="1"/>
  <c r="R282" i="1"/>
  <c r="S282" i="1" s="1"/>
  <c r="R283" i="1"/>
  <c r="S283" i="1" s="1"/>
  <c r="R284" i="1"/>
  <c r="S284" i="1" s="1"/>
  <c r="R285" i="1"/>
  <c r="S285" i="1" s="1"/>
  <c r="R286" i="1"/>
  <c r="S286" i="1" s="1"/>
  <c r="R287" i="1"/>
  <c r="S287" i="1" s="1"/>
  <c r="R288" i="1"/>
  <c r="S288" i="1" s="1"/>
  <c r="R289" i="1"/>
  <c r="S289" i="1" s="1"/>
  <c r="R290" i="1"/>
  <c r="S290" i="1" s="1"/>
  <c r="R291" i="1"/>
  <c r="S291" i="1" s="1"/>
  <c r="R292" i="1"/>
  <c r="S292" i="1" s="1"/>
  <c r="R293" i="1"/>
  <c r="S293" i="1" s="1"/>
  <c r="R294" i="1"/>
  <c r="S294" i="1" s="1"/>
  <c r="R295" i="1"/>
  <c r="S295" i="1" s="1"/>
  <c r="R296" i="1"/>
  <c r="S296" i="1" s="1"/>
  <c r="R297" i="1"/>
  <c r="S297" i="1" s="1"/>
  <c r="R298" i="1"/>
  <c r="S298" i="1" s="1"/>
  <c r="R299" i="1"/>
  <c r="S299" i="1" s="1"/>
  <c r="R300" i="1"/>
  <c r="S300" i="1" s="1"/>
  <c r="R301" i="1"/>
  <c r="S301" i="1" s="1"/>
  <c r="R302" i="1"/>
  <c r="S302" i="1" s="1"/>
  <c r="R303" i="1"/>
  <c r="S303" i="1" s="1"/>
  <c r="R304" i="1"/>
  <c r="S304" i="1" s="1"/>
  <c r="R305" i="1"/>
  <c r="S305" i="1" s="1"/>
  <c r="R306" i="1"/>
  <c r="S306" i="1" s="1"/>
  <c r="R307" i="1"/>
  <c r="S307" i="1" s="1"/>
  <c r="R308" i="1"/>
  <c r="S308" i="1" s="1"/>
  <c r="R309" i="1"/>
  <c r="S309" i="1" s="1"/>
  <c r="R310" i="1"/>
  <c r="S310" i="1" s="1"/>
  <c r="R311" i="1"/>
  <c r="S311" i="1" s="1"/>
  <c r="R312" i="1"/>
  <c r="S312" i="1" s="1"/>
  <c r="R313" i="1"/>
  <c r="S313" i="1" s="1"/>
  <c r="R314" i="1"/>
  <c r="S314" i="1" s="1"/>
  <c r="R315" i="1"/>
  <c r="S315" i="1" s="1"/>
  <c r="R316" i="1"/>
  <c r="S316" i="1" s="1"/>
  <c r="R317" i="1"/>
  <c r="S317" i="1" s="1"/>
  <c r="R318" i="1"/>
  <c r="S318" i="1" s="1"/>
  <c r="R319" i="1"/>
  <c r="S319" i="1" s="1"/>
  <c r="R320" i="1"/>
  <c r="S320" i="1" s="1"/>
  <c r="R321" i="1"/>
  <c r="S321" i="1" s="1"/>
  <c r="R322" i="1"/>
  <c r="S322" i="1" s="1"/>
  <c r="R323" i="1"/>
  <c r="S323" i="1" s="1"/>
  <c r="R324" i="1"/>
  <c r="S324" i="1" s="1"/>
  <c r="R325" i="1"/>
  <c r="S325" i="1" s="1"/>
  <c r="R326" i="1"/>
  <c r="S326" i="1" s="1"/>
  <c r="R327" i="1"/>
  <c r="S327" i="1" s="1"/>
  <c r="R328" i="1"/>
  <c r="S328" i="1" s="1"/>
  <c r="R329" i="1"/>
  <c r="S329" i="1" s="1"/>
  <c r="R330" i="1"/>
  <c r="S330" i="1" s="1"/>
  <c r="R331" i="1"/>
  <c r="S331" i="1" s="1"/>
  <c r="R332" i="1"/>
  <c r="S332" i="1" s="1"/>
  <c r="R333" i="1"/>
  <c r="S333" i="1" s="1"/>
  <c r="R334" i="1"/>
  <c r="S334" i="1" s="1"/>
  <c r="R335" i="1"/>
  <c r="S335" i="1" s="1"/>
  <c r="R336" i="1"/>
  <c r="S336" i="1" s="1"/>
  <c r="R337" i="1"/>
  <c r="S337" i="1" s="1"/>
  <c r="R338" i="1"/>
  <c r="S338" i="1" s="1"/>
  <c r="R339" i="1"/>
  <c r="S339" i="1" s="1"/>
  <c r="R340" i="1"/>
  <c r="S340" i="1" s="1"/>
  <c r="R341" i="1"/>
  <c r="S341" i="1" s="1"/>
  <c r="R342" i="1"/>
  <c r="S342" i="1" s="1"/>
  <c r="R343" i="1"/>
  <c r="S343" i="1" s="1"/>
  <c r="R344" i="1"/>
  <c r="S344" i="1" s="1"/>
  <c r="R345" i="1"/>
  <c r="S345" i="1" s="1"/>
  <c r="R346" i="1"/>
  <c r="S346" i="1" s="1"/>
  <c r="R347" i="1"/>
  <c r="S347" i="1" s="1"/>
  <c r="R348" i="1"/>
  <c r="S348" i="1" s="1"/>
  <c r="R349" i="1"/>
  <c r="S349" i="1" s="1"/>
  <c r="R350" i="1"/>
  <c r="S350" i="1" s="1"/>
  <c r="R351" i="1"/>
  <c r="S351" i="1" s="1"/>
  <c r="R352" i="1"/>
  <c r="S352" i="1" s="1"/>
  <c r="R353" i="1"/>
  <c r="S353" i="1" s="1"/>
  <c r="R354" i="1"/>
  <c r="S354" i="1" s="1"/>
  <c r="R355" i="1"/>
  <c r="S355" i="1" s="1"/>
  <c r="R356" i="1"/>
  <c r="S356" i="1" s="1"/>
  <c r="R357" i="1"/>
  <c r="S357" i="1" s="1"/>
  <c r="R358" i="1"/>
  <c r="S358" i="1" s="1"/>
  <c r="R359" i="1"/>
  <c r="S359" i="1" s="1"/>
  <c r="R360" i="1"/>
  <c r="S360" i="1" s="1"/>
  <c r="R361" i="1"/>
  <c r="S361" i="1" s="1"/>
  <c r="R362" i="1"/>
  <c r="S362" i="1" s="1"/>
  <c r="R363" i="1"/>
  <c r="S363" i="1" s="1"/>
  <c r="R364" i="1"/>
  <c r="S364" i="1" s="1"/>
  <c r="R365" i="1"/>
  <c r="S365" i="1" s="1"/>
  <c r="R366" i="1"/>
  <c r="S366" i="1" s="1"/>
  <c r="R367" i="1"/>
  <c r="S367" i="1" s="1"/>
  <c r="R368" i="1"/>
  <c r="S368" i="1" s="1"/>
  <c r="R369" i="1"/>
  <c r="S369" i="1" s="1"/>
  <c r="R370" i="1"/>
  <c r="S370" i="1" s="1"/>
  <c r="R371" i="1"/>
  <c r="S371" i="1" s="1"/>
  <c r="R372" i="1"/>
  <c r="S372" i="1" s="1"/>
  <c r="R373" i="1"/>
  <c r="S373" i="1" s="1"/>
  <c r="R374" i="1"/>
  <c r="S374" i="1" s="1"/>
  <c r="R375" i="1"/>
  <c r="S375" i="1" s="1"/>
  <c r="R376" i="1"/>
  <c r="S376" i="1" s="1"/>
  <c r="R377" i="1"/>
  <c r="S377" i="1" s="1"/>
  <c r="R378" i="1"/>
  <c r="S378" i="1" s="1"/>
  <c r="R379" i="1"/>
  <c r="S379" i="1" s="1"/>
  <c r="R380" i="1"/>
  <c r="S380" i="1" s="1"/>
  <c r="R381" i="1"/>
  <c r="S381" i="1" s="1"/>
  <c r="R382" i="1"/>
  <c r="S382" i="1" s="1"/>
  <c r="R383" i="1"/>
  <c r="S383" i="1" s="1"/>
  <c r="R384" i="1"/>
  <c r="S384" i="1" s="1"/>
  <c r="R385" i="1"/>
  <c r="S385" i="1" s="1"/>
  <c r="R386" i="1"/>
  <c r="S386" i="1" s="1"/>
  <c r="R387" i="1"/>
  <c r="S387" i="1" s="1"/>
  <c r="R388" i="1"/>
  <c r="S388" i="1" s="1"/>
  <c r="R389" i="1"/>
  <c r="S389" i="1" s="1"/>
  <c r="R390" i="1"/>
  <c r="S390" i="1" s="1"/>
  <c r="R391" i="1"/>
  <c r="S391" i="1" s="1"/>
  <c r="R392" i="1"/>
  <c r="S392" i="1" s="1"/>
  <c r="R393" i="1"/>
  <c r="S393" i="1" s="1"/>
  <c r="R394" i="1"/>
  <c r="S394" i="1" s="1"/>
  <c r="R395" i="1"/>
  <c r="S395" i="1" s="1"/>
  <c r="R396" i="1"/>
  <c r="S396" i="1" s="1"/>
  <c r="R397" i="1"/>
  <c r="S397" i="1" s="1"/>
  <c r="R398" i="1"/>
  <c r="S398" i="1" s="1"/>
  <c r="R399" i="1"/>
  <c r="S399" i="1" s="1"/>
  <c r="R400" i="1"/>
  <c r="S400" i="1" s="1"/>
  <c r="R401" i="1"/>
  <c r="S401" i="1" s="1"/>
  <c r="R402" i="1"/>
  <c r="S402" i="1" s="1"/>
  <c r="R403" i="1"/>
  <c r="S403" i="1" s="1"/>
  <c r="R404" i="1"/>
  <c r="S404" i="1" s="1"/>
  <c r="R405" i="1"/>
  <c r="S405" i="1" s="1"/>
  <c r="R406" i="1"/>
  <c r="S406" i="1" s="1"/>
  <c r="R407" i="1"/>
  <c r="S407" i="1" s="1"/>
  <c r="R408" i="1"/>
  <c r="S408" i="1" s="1"/>
  <c r="R409" i="1"/>
  <c r="S409" i="1" s="1"/>
  <c r="R410" i="1"/>
  <c r="S410" i="1" s="1"/>
  <c r="R411" i="1"/>
  <c r="S411" i="1" s="1"/>
  <c r="R412" i="1"/>
  <c r="S412" i="1" s="1"/>
  <c r="R413" i="1"/>
  <c r="S413" i="1" s="1"/>
  <c r="R414" i="1"/>
  <c r="S414" i="1" s="1"/>
  <c r="R415" i="1"/>
  <c r="S415" i="1" s="1"/>
  <c r="R416" i="1"/>
  <c r="S416" i="1" s="1"/>
  <c r="R417" i="1"/>
  <c r="S417" i="1" s="1"/>
  <c r="R418" i="1"/>
  <c r="S418" i="1" s="1"/>
  <c r="R419" i="1"/>
  <c r="S419" i="1" s="1"/>
  <c r="R420" i="1"/>
  <c r="S420" i="1" s="1"/>
  <c r="R421" i="1"/>
  <c r="S421" i="1" s="1"/>
  <c r="R422" i="1"/>
  <c r="S422" i="1" s="1"/>
  <c r="R423" i="1"/>
  <c r="S423" i="1" s="1"/>
  <c r="R424" i="1"/>
  <c r="S424" i="1" s="1"/>
  <c r="R425" i="1"/>
  <c r="S425" i="1" s="1"/>
  <c r="R426" i="1"/>
  <c r="S426" i="1" s="1"/>
  <c r="R427" i="1"/>
  <c r="S427" i="1" s="1"/>
  <c r="R428" i="1"/>
  <c r="S428" i="1" s="1"/>
  <c r="R429" i="1"/>
  <c r="S429" i="1" s="1"/>
  <c r="R430" i="1"/>
  <c r="S430" i="1" s="1"/>
  <c r="R431" i="1"/>
  <c r="S431" i="1" s="1"/>
  <c r="R432" i="1"/>
  <c r="S432" i="1" s="1"/>
  <c r="R433" i="1"/>
  <c r="S433" i="1" s="1"/>
  <c r="R434" i="1"/>
  <c r="S434" i="1" s="1"/>
  <c r="R435" i="1"/>
  <c r="S435" i="1" s="1"/>
  <c r="R436" i="1"/>
  <c r="S436" i="1" s="1"/>
  <c r="R437" i="1"/>
  <c r="S437" i="1" s="1"/>
  <c r="R438" i="1"/>
  <c r="S438" i="1" s="1"/>
  <c r="R439" i="1"/>
  <c r="S439" i="1" s="1"/>
  <c r="R440" i="1"/>
  <c r="S440" i="1" s="1"/>
  <c r="R441" i="1"/>
  <c r="S441" i="1" s="1"/>
  <c r="R442" i="1"/>
  <c r="S442" i="1" s="1"/>
  <c r="R443" i="1"/>
  <c r="S443" i="1" s="1"/>
  <c r="R444" i="1"/>
  <c r="S444" i="1" s="1"/>
  <c r="R445" i="1"/>
  <c r="S445" i="1" s="1"/>
  <c r="R446" i="1"/>
  <c r="S446" i="1" s="1"/>
  <c r="R447" i="1"/>
  <c r="S447" i="1" s="1"/>
  <c r="R448" i="1"/>
  <c r="S448" i="1" s="1"/>
  <c r="R449" i="1"/>
  <c r="S449" i="1" s="1"/>
  <c r="R450" i="1"/>
  <c r="S450" i="1" s="1"/>
  <c r="R451" i="1"/>
  <c r="S451" i="1" s="1"/>
  <c r="R452" i="1"/>
  <c r="S452" i="1" s="1"/>
  <c r="R453" i="1"/>
  <c r="S453" i="1" s="1"/>
  <c r="R454" i="1"/>
  <c r="S454" i="1" s="1"/>
  <c r="R455" i="1"/>
  <c r="S455" i="1" s="1"/>
  <c r="R456" i="1"/>
  <c r="S456" i="1" s="1"/>
  <c r="R457" i="1"/>
  <c r="S457" i="1" s="1"/>
  <c r="R458" i="1"/>
  <c r="S458" i="1" s="1"/>
  <c r="R459" i="1"/>
  <c r="S459" i="1" s="1"/>
  <c r="R460" i="1"/>
  <c r="S460" i="1" s="1"/>
  <c r="R461" i="1"/>
  <c r="S461" i="1" s="1"/>
  <c r="R462" i="1"/>
  <c r="S462" i="1" s="1"/>
  <c r="R463" i="1"/>
  <c r="S463" i="1" s="1"/>
  <c r="R464" i="1"/>
  <c r="S464" i="1" s="1"/>
  <c r="R465" i="1"/>
  <c r="S465" i="1" s="1"/>
  <c r="R466" i="1"/>
  <c r="S466" i="1" s="1"/>
  <c r="R467" i="1"/>
  <c r="S467" i="1" s="1"/>
  <c r="R468" i="1"/>
  <c r="S468" i="1" s="1"/>
  <c r="R469" i="1"/>
  <c r="S469" i="1" s="1"/>
  <c r="R470" i="1"/>
  <c r="S470" i="1" s="1"/>
  <c r="R471" i="1"/>
  <c r="S471" i="1" s="1"/>
  <c r="R472" i="1"/>
  <c r="S472" i="1" s="1"/>
  <c r="R473" i="1"/>
  <c r="S473" i="1" s="1"/>
  <c r="R474" i="1"/>
  <c r="S474" i="1" s="1"/>
  <c r="R475" i="1"/>
  <c r="S475" i="1" s="1"/>
  <c r="R476" i="1"/>
  <c r="S476" i="1" s="1"/>
  <c r="R477" i="1"/>
  <c r="S477" i="1" s="1"/>
  <c r="R478" i="1"/>
  <c r="S478" i="1" s="1"/>
  <c r="R479" i="1"/>
  <c r="S479" i="1" s="1"/>
  <c r="R480" i="1"/>
  <c r="S480" i="1" s="1"/>
  <c r="R481" i="1"/>
  <c r="S481" i="1" s="1"/>
  <c r="R482" i="1"/>
  <c r="S482" i="1" s="1"/>
  <c r="R483" i="1"/>
  <c r="S483" i="1" s="1"/>
  <c r="R484" i="1"/>
  <c r="S484" i="1" s="1"/>
  <c r="R485" i="1"/>
  <c r="S485" i="1" s="1"/>
  <c r="R486" i="1"/>
  <c r="S486" i="1" s="1"/>
  <c r="R487" i="1"/>
  <c r="S487" i="1" s="1"/>
  <c r="R488" i="1"/>
  <c r="S488" i="1" s="1"/>
  <c r="R489" i="1"/>
  <c r="S489" i="1" s="1"/>
  <c r="R490" i="1"/>
  <c r="S490" i="1" s="1"/>
  <c r="R491" i="1"/>
  <c r="S491" i="1" s="1"/>
  <c r="R492" i="1"/>
  <c r="S492" i="1" s="1"/>
  <c r="R493" i="1"/>
  <c r="S493" i="1" s="1"/>
  <c r="R494" i="1"/>
  <c r="S494" i="1" s="1"/>
  <c r="R495" i="1"/>
  <c r="S495" i="1" s="1"/>
  <c r="R496" i="1"/>
  <c r="S496" i="1" s="1"/>
  <c r="R497" i="1"/>
  <c r="S497" i="1" s="1"/>
  <c r="R498" i="1"/>
  <c r="S498" i="1" s="1"/>
  <c r="R499" i="1"/>
  <c r="S499" i="1" s="1"/>
  <c r="R500" i="1"/>
  <c r="S500" i="1" s="1"/>
  <c r="R501" i="1"/>
  <c r="S501" i="1" s="1"/>
  <c r="R502" i="1"/>
  <c r="S502" i="1" s="1"/>
  <c r="R503" i="1"/>
  <c r="S503" i="1" s="1"/>
  <c r="R504" i="1"/>
  <c r="S504" i="1" s="1"/>
  <c r="R505" i="1"/>
  <c r="S505" i="1" s="1"/>
  <c r="R506" i="1"/>
  <c r="S506" i="1" s="1"/>
  <c r="R507" i="1"/>
  <c r="S507" i="1" s="1"/>
  <c r="R508" i="1"/>
  <c r="S508" i="1" s="1"/>
  <c r="R509" i="1"/>
  <c r="S509" i="1" s="1"/>
  <c r="R510" i="1"/>
  <c r="S510" i="1" s="1"/>
  <c r="R511" i="1"/>
  <c r="S511" i="1" s="1"/>
  <c r="R512" i="1"/>
  <c r="S512" i="1" s="1"/>
  <c r="R513" i="1"/>
  <c r="S513" i="1" s="1"/>
  <c r="R514" i="1"/>
  <c r="S514" i="1" s="1"/>
  <c r="R515" i="1"/>
  <c r="S515" i="1" s="1"/>
  <c r="R516" i="1"/>
  <c r="S516" i="1" s="1"/>
  <c r="R517" i="1"/>
  <c r="S517" i="1" s="1"/>
  <c r="R518" i="1"/>
  <c r="S518" i="1" s="1"/>
  <c r="R519" i="1"/>
  <c r="S519" i="1" s="1"/>
  <c r="R520" i="1"/>
  <c r="S520" i="1" s="1"/>
  <c r="R521" i="1"/>
  <c r="S521" i="1" s="1"/>
  <c r="R522" i="1"/>
  <c r="S522" i="1" s="1"/>
  <c r="R523" i="1"/>
  <c r="S523" i="1" s="1"/>
  <c r="R524" i="1"/>
  <c r="S524" i="1" s="1"/>
  <c r="R525" i="1"/>
  <c r="S525" i="1" s="1"/>
  <c r="R526" i="1"/>
  <c r="S526" i="1" s="1"/>
  <c r="R527" i="1"/>
  <c r="S527" i="1" s="1"/>
  <c r="R528" i="1"/>
  <c r="S528" i="1" s="1"/>
  <c r="R529" i="1"/>
  <c r="S529" i="1" s="1"/>
  <c r="R530" i="1"/>
  <c r="S530" i="1" s="1"/>
  <c r="R531" i="1"/>
  <c r="S531" i="1" s="1"/>
  <c r="R532" i="1"/>
  <c r="S532" i="1" s="1"/>
  <c r="R533" i="1"/>
  <c r="S533" i="1" s="1"/>
  <c r="R534" i="1"/>
  <c r="S534" i="1" s="1"/>
  <c r="R535" i="1"/>
  <c r="S535" i="1" s="1"/>
  <c r="R536" i="1"/>
  <c r="S536" i="1" s="1"/>
  <c r="R537" i="1"/>
  <c r="S537" i="1" s="1"/>
  <c r="R538" i="1"/>
  <c r="S538" i="1" s="1"/>
  <c r="R539" i="1"/>
  <c r="S539" i="1" s="1"/>
  <c r="R540" i="1"/>
  <c r="S540" i="1" s="1"/>
  <c r="R541" i="1"/>
  <c r="S541" i="1" s="1"/>
  <c r="R542" i="1"/>
  <c r="S542" i="1" s="1"/>
  <c r="R543" i="1"/>
  <c r="S543" i="1" s="1"/>
  <c r="R544" i="1"/>
  <c r="S544" i="1" s="1"/>
  <c r="R545" i="1"/>
  <c r="S545" i="1" s="1"/>
  <c r="R546" i="1"/>
  <c r="S546" i="1" s="1"/>
  <c r="R547" i="1"/>
  <c r="S547" i="1" s="1"/>
  <c r="R548" i="1"/>
  <c r="S548" i="1" s="1"/>
  <c r="R549" i="1"/>
  <c r="S549" i="1" s="1"/>
  <c r="R550" i="1"/>
  <c r="S550" i="1" s="1"/>
  <c r="R551" i="1"/>
  <c r="S551" i="1" s="1"/>
  <c r="R552" i="1"/>
  <c r="S552" i="1" s="1"/>
  <c r="R553" i="1"/>
  <c r="S553" i="1" s="1"/>
  <c r="R554" i="1"/>
  <c r="S554" i="1" s="1"/>
  <c r="R555" i="1"/>
  <c r="S555" i="1" s="1"/>
  <c r="R556" i="1"/>
  <c r="S556" i="1" s="1"/>
  <c r="R557" i="1"/>
  <c r="S557" i="1" s="1"/>
  <c r="R558" i="1"/>
  <c r="S558" i="1" s="1"/>
  <c r="R559" i="1"/>
  <c r="S559" i="1" s="1"/>
  <c r="R560" i="1"/>
  <c r="S560" i="1" s="1"/>
  <c r="R561" i="1"/>
  <c r="S561" i="1" s="1"/>
  <c r="R562" i="1"/>
  <c r="S562" i="1" s="1"/>
  <c r="R563" i="1"/>
  <c r="S563" i="1" s="1"/>
  <c r="R564" i="1"/>
  <c r="S564" i="1" s="1"/>
  <c r="R565" i="1"/>
  <c r="S565" i="1" s="1"/>
  <c r="R566" i="1"/>
  <c r="S566" i="1" s="1"/>
  <c r="R567" i="1"/>
  <c r="S567" i="1" s="1"/>
  <c r="R568" i="1"/>
  <c r="S568" i="1" s="1"/>
  <c r="R569" i="1"/>
  <c r="S569" i="1" s="1"/>
  <c r="R570" i="1"/>
  <c r="S570" i="1" s="1"/>
  <c r="R571" i="1"/>
  <c r="S571" i="1" s="1"/>
  <c r="R572" i="1"/>
  <c r="S572" i="1" s="1"/>
  <c r="R573" i="1"/>
  <c r="S573" i="1" s="1"/>
  <c r="R574" i="1"/>
  <c r="S574" i="1" s="1"/>
  <c r="R575" i="1"/>
  <c r="S575" i="1" s="1"/>
  <c r="R576" i="1"/>
  <c r="S576" i="1" s="1"/>
  <c r="R577" i="1"/>
  <c r="S577" i="1" s="1"/>
  <c r="R578" i="1"/>
  <c r="S578" i="1" s="1"/>
  <c r="R579" i="1"/>
  <c r="S579" i="1" s="1"/>
  <c r="R580" i="1"/>
  <c r="S580" i="1" s="1"/>
  <c r="R581" i="1"/>
  <c r="S581" i="1" s="1"/>
  <c r="R582" i="1"/>
  <c r="S582" i="1" s="1"/>
  <c r="R583" i="1"/>
  <c r="S583" i="1" s="1"/>
  <c r="R584" i="1"/>
  <c r="S584" i="1" s="1"/>
  <c r="R585" i="1"/>
  <c r="S585" i="1" s="1"/>
  <c r="R586" i="1"/>
  <c r="S586" i="1" s="1"/>
  <c r="R587" i="1"/>
  <c r="S587" i="1" s="1"/>
  <c r="R588" i="1"/>
  <c r="S588" i="1" s="1"/>
  <c r="R589" i="1"/>
  <c r="S589" i="1" s="1"/>
  <c r="R590" i="1"/>
  <c r="S590" i="1" s="1"/>
  <c r="R591" i="1"/>
  <c r="S591" i="1" s="1"/>
  <c r="R592" i="1"/>
  <c r="S592" i="1" s="1"/>
  <c r="R593" i="1"/>
  <c r="S593" i="1" s="1"/>
  <c r="R594" i="1"/>
  <c r="S594" i="1" s="1"/>
  <c r="R595" i="1"/>
  <c r="S595" i="1" s="1"/>
  <c r="R596" i="1"/>
  <c r="S596" i="1" s="1"/>
  <c r="R597" i="1"/>
  <c r="S597" i="1" s="1"/>
  <c r="R598" i="1"/>
  <c r="S598" i="1" s="1"/>
  <c r="R599" i="1"/>
  <c r="S599" i="1" s="1"/>
  <c r="R600" i="1"/>
  <c r="S600" i="1" s="1"/>
  <c r="R601" i="1"/>
  <c r="S601" i="1" s="1"/>
  <c r="R602" i="1"/>
  <c r="S602" i="1" s="1"/>
  <c r="R603" i="1"/>
  <c r="S603" i="1" s="1"/>
  <c r="R604" i="1"/>
  <c r="S604" i="1" s="1"/>
  <c r="R605" i="1"/>
  <c r="S605" i="1" s="1"/>
  <c r="R606" i="1"/>
  <c r="S606" i="1" s="1"/>
  <c r="R607" i="1"/>
  <c r="S607" i="1" s="1"/>
  <c r="R608" i="1"/>
  <c r="S608" i="1" s="1"/>
  <c r="R609" i="1"/>
  <c r="S609" i="1" s="1"/>
  <c r="R610" i="1"/>
  <c r="S610" i="1" s="1"/>
  <c r="R611" i="1"/>
  <c r="S611" i="1" s="1"/>
  <c r="R612" i="1"/>
  <c r="S612" i="1" s="1"/>
  <c r="R613" i="1"/>
  <c r="S613" i="1" s="1"/>
  <c r="R614" i="1"/>
  <c r="S614" i="1" s="1"/>
  <c r="R615" i="1"/>
  <c r="S615" i="1" s="1"/>
  <c r="R616" i="1"/>
  <c r="S616" i="1" s="1"/>
  <c r="R617" i="1"/>
  <c r="S617" i="1" s="1"/>
  <c r="R618" i="1"/>
  <c r="S618" i="1" s="1"/>
  <c r="R619" i="1"/>
  <c r="S619" i="1" s="1"/>
  <c r="R620" i="1"/>
  <c r="S620" i="1" s="1"/>
  <c r="R621" i="1"/>
  <c r="S621" i="1" s="1"/>
  <c r="R622" i="1"/>
  <c r="S622" i="1" s="1"/>
  <c r="R623" i="1"/>
  <c r="S623" i="1" s="1"/>
  <c r="R624" i="1"/>
  <c r="S624" i="1" s="1"/>
  <c r="R625" i="1"/>
  <c r="S625" i="1" s="1"/>
  <c r="R626" i="1"/>
  <c r="S626" i="1" s="1"/>
  <c r="R627" i="1"/>
  <c r="S627" i="1" s="1"/>
  <c r="R628" i="1"/>
  <c r="S628" i="1" s="1"/>
  <c r="R629" i="1"/>
  <c r="S629" i="1" s="1"/>
  <c r="R630" i="1"/>
  <c r="S630" i="1" s="1"/>
  <c r="R631" i="1"/>
  <c r="S631" i="1" s="1"/>
  <c r="R632" i="1"/>
  <c r="S632" i="1" s="1"/>
  <c r="R633" i="1"/>
  <c r="S633" i="1" s="1"/>
  <c r="R634" i="1"/>
  <c r="S634" i="1" s="1"/>
  <c r="R635" i="1"/>
  <c r="S635" i="1" s="1"/>
  <c r="R636" i="1"/>
  <c r="S636" i="1" s="1"/>
  <c r="R637" i="1"/>
  <c r="S637" i="1" s="1"/>
  <c r="R638" i="1"/>
  <c r="S638" i="1" s="1"/>
  <c r="R639" i="1"/>
  <c r="S639" i="1" s="1"/>
  <c r="R640" i="1"/>
  <c r="S640" i="1" s="1"/>
  <c r="R641" i="1"/>
  <c r="S641" i="1" s="1"/>
  <c r="R642" i="1"/>
  <c r="S642" i="1" s="1"/>
  <c r="R643" i="1"/>
  <c r="S643" i="1" s="1"/>
  <c r="R644" i="1"/>
  <c r="S644" i="1" s="1"/>
  <c r="R645" i="1"/>
  <c r="S645" i="1" s="1"/>
  <c r="R646" i="1"/>
  <c r="S646" i="1" s="1"/>
  <c r="R647" i="1"/>
  <c r="S647" i="1" s="1"/>
  <c r="R648" i="1"/>
  <c r="S648" i="1" s="1"/>
  <c r="R649" i="1"/>
  <c r="S649" i="1" s="1"/>
  <c r="R650" i="1"/>
  <c r="S650" i="1" s="1"/>
  <c r="R651" i="1"/>
  <c r="S651" i="1" s="1"/>
  <c r="R652" i="1"/>
  <c r="S652" i="1" s="1"/>
  <c r="R653" i="1"/>
  <c r="S653" i="1" s="1"/>
  <c r="R654" i="1"/>
  <c r="S654" i="1" s="1"/>
  <c r="R655" i="1"/>
  <c r="S655" i="1" s="1"/>
  <c r="R656" i="1"/>
  <c r="S656" i="1" s="1"/>
  <c r="R657" i="1"/>
  <c r="S657" i="1" s="1"/>
  <c r="R658" i="1"/>
  <c r="S658" i="1" s="1"/>
  <c r="R659" i="1"/>
  <c r="S659" i="1" s="1"/>
  <c r="R660" i="1"/>
  <c r="S660" i="1" s="1"/>
  <c r="R661" i="1"/>
  <c r="S661" i="1" s="1"/>
  <c r="R662" i="1"/>
  <c r="S662" i="1" s="1"/>
  <c r="R663" i="1"/>
  <c r="S663" i="1" s="1"/>
  <c r="R664" i="1"/>
  <c r="S664" i="1" s="1"/>
  <c r="R665" i="1"/>
  <c r="S665" i="1" s="1"/>
  <c r="R666" i="1"/>
  <c r="S666" i="1" s="1"/>
  <c r="R667" i="1"/>
  <c r="S667" i="1" s="1"/>
  <c r="R668" i="1"/>
  <c r="S668" i="1" s="1"/>
  <c r="R669" i="1"/>
  <c r="S669" i="1" s="1"/>
  <c r="R670" i="1"/>
  <c r="S670" i="1" s="1"/>
  <c r="R671" i="1"/>
  <c r="S671" i="1" s="1"/>
  <c r="R672" i="1"/>
  <c r="S672" i="1" s="1"/>
  <c r="R673" i="1"/>
  <c r="S673" i="1" s="1"/>
  <c r="R674" i="1"/>
  <c r="S674" i="1" s="1"/>
  <c r="R675" i="1"/>
  <c r="S675" i="1" s="1"/>
  <c r="R676" i="1"/>
  <c r="S676" i="1" s="1"/>
  <c r="R677" i="1"/>
  <c r="S677" i="1" s="1"/>
  <c r="R678" i="1"/>
  <c r="S678" i="1" s="1"/>
  <c r="R679" i="1"/>
  <c r="S679" i="1" s="1"/>
  <c r="R680" i="1"/>
  <c r="S680" i="1" s="1"/>
  <c r="R681" i="1"/>
  <c r="S681" i="1" s="1"/>
  <c r="R682" i="1"/>
  <c r="S682" i="1" s="1"/>
  <c r="R683" i="1"/>
  <c r="S683" i="1" s="1"/>
  <c r="R684" i="1"/>
  <c r="S684" i="1" s="1"/>
  <c r="R685" i="1"/>
  <c r="S685" i="1" s="1"/>
  <c r="R686" i="1"/>
  <c r="S686" i="1" s="1"/>
  <c r="R687" i="1"/>
  <c r="S687" i="1" s="1"/>
  <c r="R688" i="1"/>
  <c r="S688" i="1" s="1"/>
  <c r="R689" i="1"/>
  <c r="S689" i="1" s="1"/>
  <c r="R690" i="1"/>
  <c r="S690" i="1" s="1"/>
  <c r="R691" i="1"/>
  <c r="S691" i="1" s="1"/>
  <c r="R692" i="1"/>
  <c r="S692" i="1" s="1"/>
  <c r="R693" i="1"/>
  <c r="S693" i="1" s="1"/>
  <c r="R694" i="1"/>
  <c r="S694" i="1" s="1"/>
  <c r="R695" i="1"/>
  <c r="S695" i="1" s="1"/>
  <c r="R696" i="1"/>
  <c r="S696" i="1" s="1"/>
  <c r="R697" i="1"/>
  <c r="S697" i="1" s="1"/>
  <c r="R698" i="1"/>
  <c r="S698" i="1" s="1"/>
  <c r="R699" i="1"/>
  <c r="S699" i="1" s="1"/>
  <c r="R700" i="1"/>
  <c r="S700" i="1" s="1"/>
  <c r="R701" i="1"/>
  <c r="S701" i="1" s="1"/>
  <c r="R702" i="1"/>
  <c r="S702" i="1" s="1"/>
  <c r="R703" i="1"/>
  <c r="S703" i="1" s="1"/>
  <c r="R704" i="1"/>
  <c r="S704" i="1" s="1"/>
  <c r="R705" i="1"/>
  <c r="S705" i="1" s="1"/>
  <c r="R706" i="1"/>
  <c r="S706" i="1" s="1"/>
  <c r="R707" i="1"/>
  <c r="S707" i="1" s="1"/>
  <c r="R708" i="1"/>
  <c r="S708" i="1" s="1"/>
  <c r="R709" i="1"/>
  <c r="S709" i="1" s="1"/>
  <c r="R710" i="1"/>
  <c r="S710" i="1" s="1"/>
  <c r="R711" i="1"/>
  <c r="S711" i="1" s="1"/>
  <c r="R712" i="1"/>
  <c r="S712" i="1" s="1"/>
  <c r="R713" i="1"/>
  <c r="S713" i="1" s="1"/>
  <c r="R714" i="1"/>
  <c r="S714" i="1" s="1"/>
  <c r="R715" i="1"/>
  <c r="S715" i="1" s="1"/>
  <c r="R716" i="1"/>
  <c r="S716" i="1" s="1"/>
  <c r="R717" i="1"/>
  <c r="S717" i="1" s="1"/>
  <c r="R718" i="1"/>
  <c r="S718" i="1" s="1"/>
  <c r="R719" i="1"/>
  <c r="S719" i="1" s="1"/>
  <c r="R720" i="1"/>
  <c r="S720" i="1" s="1"/>
  <c r="R721" i="1"/>
  <c r="S721" i="1" s="1"/>
  <c r="R722" i="1"/>
  <c r="S722" i="1" s="1"/>
  <c r="R723" i="1"/>
  <c r="S723" i="1" s="1"/>
  <c r="R724" i="1"/>
  <c r="S724" i="1" s="1"/>
  <c r="R725" i="1"/>
  <c r="S725" i="1" s="1"/>
  <c r="R726" i="1"/>
  <c r="S726" i="1" s="1"/>
  <c r="R727" i="1"/>
  <c r="S727" i="1" s="1"/>
  <c r="R728" i="1"/>
  <c r="S728" i="1" s="1"/>
  <c r="R729" i="1"/>
  <c r="S729" i="1" s="1"/>
  <c r="R730" i="1"/>
  <c r="S730" i="1" s="1"/>
  <c r="R731" i="1"/>
  <c r="S731" i="1" s="1"/>
  <c r="R732" i="1"/>
  <c r="S732" i="1" s="1"/>
  <c r="R733" i="1"/>
  <c r="S733" i="1" s="1"/>
  <c r="R734" i="1"/>
  <c r="S734" i="1" s="1"/>
  <c r="R735" i="1"/>
  <c r="S735" i="1" s="1"/>
  <c r="R736" i="1"/>
  <c r="S736" i="1" s="1"/>
  <c r="R737" i="1"/>
  <c r="S737" i="1" s="1"/>
  <c r="R738" i="1"/>
  <c r="S738" i="1" s="1"/>
  <c r="R739" i="1"/>
  <c r="S739" i="1" s="1"/>
  <c r="R740" i="1"/>
  <c r="S740" i="1" s="1"/>
  <c r="R741" i="1"/>
  <c r="S741" i="1" s="1"/>
  <c r="R742" i="1"/>
  <c r="S742" i="1" s="1"/>
  <c r="R743" i="1"/>
  <c r="S743" i="1" s="1"/>
  <c r="R744" i="1"/>
  <c r="S744" i="1" s="1"/>
  <c r="R745" i="1"/>
  <c r="S745" i="1" s="1"/>
  <c r="R746" i="1"/>
  <c r="S746" i="1" s="1"/>
  <c r="R747" i="1"/>
  <c r="S747" i="1" s="1"/>
  <c r="R748" i="1"/>
  <c r="S748" i="1" s="1"/>
  <c r="R749" i="1"/>
  <c r="S749" i="1" s="1"/>
  <c r="R750" i="1"/>
  <c r="S750" i="1" s="1"/>
  <c r="R751" i="1"/>
  <c r="S751" i="1" s="1"/>
  <c r="R752" i="1"/>
  <c r="S752" i="1" s="1"/>
  <c r="R753" i="1"/>
  <c r="S753" i="1" s="1"/>
  <c r="R754" i="1"/>
  <c r="S754" i="1" s="1"/>
  <c r="R755" i="1"/>
  <c r="S755" i="1" s="1"/>
  <c r="R756" i="1"/>
  <c r="S756" i="1" s="1"/>
  <c r="R757" i="1"/>
  <c r="S757" i="1" s="1"/>
  <c r="R758" i="1"/>
  <c r="S758" i="1" s="1"/>
  <c r="R759" i="1"/>
  <c r="S759" i="1" s="1"/>
  <c r="R760" i="1"/>
  <c r="S760" i="1" s="1"/>
  <c r="R761" i="1"/>
  <c r="S761" i="1" s="1"/>
  <c r="R762" i="1"/>
  <c r="S762" i="1" s="1"/>
  <c r="R763" i="1"/>
  <c r="S763" i="1" s="1"/>
  <c r="R764" i="1"/>
  <c r="S764" i="1" s="1"/>
  <c r="R765" i="1"/>
  <c r="S765" i="1" s="1"/>
  <c r="R766" i="1"/>
  <c r="S766" i="1" s="1"/>
  <c r="R767" i="1"/>
  <c r="S767" i="1" s="1"/>
  <c r="R768" i="1"/>
  <c r="S768" i="1" s="1"/>
  <c r="R769" i="1"/>
  <c r="S769" i="1" s="1"/>
  <c r="R770" i="1"/>
  <c r="S770" i="1" s="1"/>
  <c r="R771" i="1"/>
  <c r="S771" i="1" s="1"/>
  <c r="R772" i="1"/>
  <c r="S772" i="1" s="1"/>
  <c r="R773" i="1"/>
  <c r="S773" i="1" s="1"/>
  <c r="R774" i="1"/>
  <c r="S774" i="1" s="1"/>
  <c r="R775" i="1"/>
  <c r="S775" i="1" s="1"/>
  <c r="R776" i="1"/>
  <c r="S776" i="1" s="1"/>
  <c r="R777" i="1"/>
  <c r="S777" i="1" s="1"/>
  <c r="R778" i="1"/>
  <c r="S778" i="1" s="1"/>
  <c r="R779" i="1"/>
  <c r="S779" i="1" s="1"/>
  <c r="R780" i="1"/>
  <c r="S780" i="1" s="1"/>
  <c r="R781" i="1"/>
  <c r="S781" i="1" s="1"/>
  <c r="R782" i="1"/>
  <c r="S782" i="1" s="1"/>
  <c r="R783" i="1"/>
  <c r="S783" i="1" s="1"/>
  <c r="R784" i="1"/>
  <c r="S784" i="1" s="1"/>
  <c r="R785" i="1"/>
  <c r="S785" i="1" s="1"/>
  <c r="R786" i="1"/>
  <c r="S786" i="1" s="1"/>
  <c r="R787" i="1"/>
  <c r="S787" i="1" s="1"/>
  <c r="R788" i="1"/>
  <c r="S788" i="1" s="1"/>
  <c r="R789" i="1"/>
  <c r="S789" i="1" s="1"/>
  <c r="R790" i="1"/>
  <c r="S790" i="1" s="1"/>
  <c r="R791" i="1"/>
  <c r="S791" i="1" s="1"/>
  <c r="R792" i="1"/>
  <c r="S792" i="1" s="1"/>
  <c r="R793" i="1"/>
  <c r="S793" i="1" s="1"/>
  <c r="R794" i="1"/>
  <c r="S794" i="1" s="1"/>
  <c r="R795" i="1"/>
  <c r="S795" i="1" s="1"/>
  <c r="R796" i="1"/>
  <c r="S796" i="1" s="1"/>
  <c r="R797" i="1"/>
  <c r="S797" i="1" s="1"/>
  <c r="R798" i="1"/>
  <c r="S798" i="1" s="1"/>
  <c r="R799" i="1"/>
  <c r="S799" i="1" s="1"/>
  <c r="R800" i="1"/>
  <c r="S800" i="1" s="1"/>
  <c r="R801" i="1"/>
  <c r="S801" i="1" s="1"/>
  <c r="R802" i="1"/>
  <c r="S802" i="1" s="1"/>
  <c r="R803" i="1"/>
  <c r="S803" i="1" s="1"/>
  <c r="R804" i="1"/>
  <c r="S804" i="1" s="1"/>
  <c r="R805" i="1"/>
  <c r="S805" i="1" s="1"/>
  <c r="R806" i="1"/>
  <c r="S806" i="1" s="1"/>
  <c r="R807" i="1"/>
  <c r="S807" i="1" s="1"/>
  <c r="R808" i="1"/>
  <c r="S808" i="1" s="1"/>
  <c r="R809" i="1"/>
  <c r="S809" i="1" s="1"/>
  <c r="R810" i="1"/>
  <c r="S810" i="1" s="1"/>
  <c r="R811" i="1"/>
  <c r="S811" i="1" s="1"/>
  <c r="R812" i="1"/>
  <c r="S812" i="1" s="1"/>
  <c r="R813" i="1"/>
  <c r="S813" i="1" s="1"/>
  <c r="R814" i="1"/>
  <c r="S814" i="1" s="1"/>
  <c r="R815" i="1"/>
  <c r="S815" i="1" s="1"/>
  <c r="R816" i="1"/>
  <c r="S816" i="1" s="1"/>
  <c r="R817" i="1"/>
  <c r="S817" i="1" s="1"/>
  <c r="R818" i="1"/>
  <c r="S818" i="1" s="1"/>
  <c r="R819" i="1"/>
  <c r="S819" i="1" s="1"/>
  <c r="R820" i="1"/>
  <c r="S820" i="1" s="1"/>
  <c r="R821" i="1"/>
  <c r="S821" i="1" s="1"/>
  <c r="R822" i="1"/>
  <c r="S822" i="1" s="1"/>
  <c r="R823" i="1"/>
  <c r="S823" i="1" s="1"/>
  <c r="R824" i="1"/>
  <c r="S824" i="1" s="1"/>
  <c r="R825" i="1"/>
  <c r="S825" i="1" s="1"/>
  <c r="R826" i="1"/>
  <c r="S826" i="1" s="1"/>
  <c r="R827" i="1"/>
  <c r="S827" i="1" s="1"/>
  <c r="R828" i="1"/>
  <c r="S828" i="1" s="1"/>
  <c r="R829" i="1"/>
  <c r="S829" i="1" s="1"/>
  <c r="R830" i="1"/>
  <c r="S830" i="1" s="1"/>
  <c r="R831" i="1"/>
  <c r="S831" i="1" s="1"/>
  <c r="R832" i="1"/>
  <c r="S832" i="1" s="1"/>
  <c r="R833" i="1"/>
  <c r="S833" i="1" s="1"/>
  <c r="R834" i="1"/>
  <c r="S834" i="1" s="1"/>
  <c r="R835" i="1"/>
  <c r="S835" i="1" s="1"/>
  <c r="R836" i="1"/>
  <c r="S836" i="1" s="1"/>
  <c r="R837" i="1"/>
  <c r="S837" i="1" s="1"/>
  <c r="R838" i="1"/>
  <c r="S838" i="1" s="1"/>
  <c r="R839" i="1"/>
  <c r="S839" i="1" s="1"/>
  <c r="R840" i="1"/>
  <c r="S840" i="1" s="1"/>
  <c r="R841" i="1"/>
  <c r="S841" i="1" s="1"/>
  <c r="R842" i="1"/>
  <c r="S842" i="1" s="1"/>
  <c r="R843" i="1"/>
  <c r="S843" i="1" s="1"/>
  <c r="R844" i="1"/>
  <c r="S844" i="1" s="1"/>
  <c r="R845" i="1"/>
  <c r="S845" i="1" s="1"/>
  <c r="R846" i="1"/>
  <c r="S846" i="1" s="1"/>
  <c r="R847" i="1"/>
  <c r="S847" i="1" s="1"/>
  <c r="R848" i="1"/>
  <c r="S848" i="1" s="1"/>
  <c r="R849" i="1"/>
  <c r="S849" i="1" s="1"/>
  <c r="R850" i="1"/>
  <c r="S850" i="1" s="1"/>
  <c r="R851" i="1"/>
  <c r="S851" i="1" s="1"/>
  <c r="R852" i="1"/>
  <c r="S852" i="1" s="1"/>
  <c r="R853" i="1"/>
  <c r="S853" i="1" s="1"/>
  <c r="R854" i="1"/>
  <c r="S854" i="1" s="1"/>
  <c r="R855" i="1"/>
  <c r="S855" i="1" s="1"/>
  <c r="R856" i="1"/>
  <c r="S856" i="1" s="1"/>
  <c r="R857" i="1"/>
  <c r="S857" i="1" s="1"/>
  <c r="R858" i="1"/>
  <c r="S858" i="1" s="1"/>
  <c r="R859" i="1"/>
  <c r="S859" i="1" s="1"/>
  <c r="R860" i="1"/>
  <c r="S860" i="1" s="1"/>
  <c r="R861" i="1"/>
  <c r="S861" i="1" s="1"/>
  <c r="R862" i="1"/>
  <c r="S862" i="1" s="1"/>
  <c r="R863" i="1"/>
  <c r="S863" i="1" s="1"/>
  <c r="R864" i="1"/>
  <c r="S864" i="1" s="1"/>
  <c r="R865" i="1"/>
  <c r="S865" i="1" s="1"/>
  <c r="R866" i="1"/>
  <c r="S866" i="1" s="1"/>
  <c r="R867" i="1"/>
  <c r="S867" i="1" s="1"/>
  <c r="R868" i="1"/>
  <c r="S868" i="1" s="1"/>
  <c r="R869" i="1"/>
  <c r="S869" i="1" s="1"/>
  <c r="R870" i="1"/>
  <c r="S870" i="1" s="1"/>
  <c r="R871" i="1"/>
  <c r="S871" i="1" s="1"/>
  <c r="R872" i="1"/>
  <c r="S872" i="1" s="1"/>
  <c r="R873" i="1"/>
  <c r="S873" i="1" s="1"/>
  <c r="R874" i="1"/>
  <c r="S874" i="1" s="1"/>
  <c r="R875" i="1"/>
  <c r="S875" i="1" s="1"/>
  <c r="R876" i="1"/>
  <c r="S876" i="1" s="1"/>
  <c r="R877" i="1"/>
  <c r="S877" i="1" s="1"/>
  <c r="R878" i="1"/>
  <c r="S878" i="1" s="1"/>
  <c r="R879" i="1"/>
  <c r="S879" i="1" s="1"/>
  <c r="R880" i="1"/>
  <c r="S880" i="1" s="1"/>
  <c r="R881" i="1"/>
  <c r="S881" i="1" s="1"/>
  <c r="R882" i="1"/>
  <c r="S882" i="1" s="1"/>
  <c r="R883" i="1"/>
  <c r="S883" i="1" s="1"/>
  <c r="R884" i="1"/>
  <c r="S884" i="1" s="1"/>
  <c r="R885" i="1"/>
  <c r="S885" i="1" s="1"/>
  <c r="R886" i="1"/>
  <c r="S886" i="1" s="1"/>
  <c r="R887" i="1"/>
  <c r="S887" i="1" s="1"/>
  <c r="R888" i="1"/>
  <c r="S888" i="1" s="1"/>
  <c r="R889" i="1"/>
  <c r="S889" i="1" s="1"/>
  <c r="R890" i="1"/>
  <c r="S890" i="1" s="1"/>
  <c r="R891" i="1"/>
  <c r="S891" i="1" s="1"/>
  <c r="R892" i="1"/>
  <c r="S892" i="1" s="1"/>
  <c r="R893" i="1"/>
  <c r="S893" i="1" s="1"/>
  <c r="R894" i="1"/>
  <c r="S894" i="1" s="1"/>
  <c r="R895" i="1"/>
  <c r="S895" i="1" s="1"/>
  <c r="R896" i="1"/>
  <c r="S896" i="1" s="1"/>
  <c r="R897" i="1"/>
  <c r="S897" i="1" s="1"/>
  <c r="R898" i="1"/>
  <c r="S898" i="1" s="1"/>
  <c r="R899" i="1"/>
  <c r="S899" i="1" s="1"/>
  <c r="R900" i="1"/>
  <c r="S900" i="1" s="1"/>
  <c r="R901" i="1"/>
  <c r="S901" i="1" s="1"/>
  <c r="R902" i="1"/>
  <c r="S902" i="1" s="1"/>
  <c r="R903" i="1"/>
  <c r="S903" i="1" s="1"/>
  <c r="R904" i="1"/>
  <c r="S904" i="1" s="1"/>
  <c r="R905" i="1"/>
  <c r="S905" i="1" s="1"/>
  <c r="R906" i="1"/>
  <c r="S906" i="1" s="1"/>
  <c r="R907" i="1"/>
  <c r="S907" i="1" s="1"/>
  <c r="R908" i="1"/>
  <c r="S908" i="1" s="1"/>
  <c r="R909" i="1"/>
  <c r="S909" i="1" s="1"/>
  <c r="R910" i="1"/>
  <c r="S910" i="1" s="1"/>
  <c r="R911" i="1"/>
  <c r="S911" i="1" s="1"/>
  <c r="R912" i="1"/>
  <c r="S912" i="1" s="1"/>
  <c r="R913" i="1"/>
  <c r="S913" i="1" s="1"/>
  <c r="R914" i="1"/>
  <c r="S914" i="1" s="1"/>
  <c r="R915" i="1"/>
  <c r="S915" i="1" s="1"/>
  <c r="R916" i="1"/>
  <c r="S916" i="1" s="1"/>
  <c r="R917" i="1"/>
  <c r="S917" i="1" s="1"/>
  <c r="R918" i="1"/>
  <c r="S918" i="1" s="1"/>
  <c r="R919" i="1"/>
  <c r="S919" i="1" s="1"/>
  <c r="R920" i="1"/>
  <c r="S920" i="1" s="1"/>
  <c r="R921" i="1"/>
  <c r="S921" i="1" s="1"/>
  <c r="R922" i="1"/>
  <c r="S922" i="1" s="1"/>
  <c r="R923" i="1"/>
  <c r="S923" i="1" s="1"/>
  <c r="R924" i="1"/>
  <c r="S924" i="1" s="1"/>
  <c r="R925" i="1"/>
  <c r="S925" i="1" s="1"/>
  <c r="R926" i="1"/>
  <c r="S926" i="1" s="1"/>
  <c r="R927" i="1"/>
  <c r="S927" i="1" s="1"/>
  <c r="R928" i="1"/>
  <c r="S928" i="1" s="1"/>
  <c r="R929" i="1"/>
  <c r="S929" i="1" s="1"/>
  <c r="R930" i="1"/>
  <c r="S930" i="1" s="1"/>
  <c r="R931" i="1"/>
  <c r="S931" i="1" s="1"/>
  <c r="R932" i="1"/>
  <c r="S932" i="1" s="1"/>
  <c r="R933" i="1"/>
  <c r="S933" i="1" s="1"/>
  <c r="R934" i="1"/>
  <c r="S934" i="1" s="1"/>
  <c r="R935" i="1"/>
  <c r="S935" i="1" s="1"/>
  <c r="R936" i="1"/>
  <c r="S936" i="1" s="1"/>
  <c r="R937" i="1"/>
  <c r="S937" i="1" s="1"/>
  <c r="R938" i="1"/>
  <c r="S938" i="1" s="1"/>
  <c r="R939" i="1"/>
  <c r="S939" i="1" s="1"/>
  <c r="R940" i="1"/>
  <c r="S940" i="1" s="1"/>
  <c r="R941" i="1"/>
  <c r="S941" i="1" s="1"/>
  <c r="R942" i="1"/>
  <c r="S942" i="1" s="1"/>
  <c r="R943" i="1"/>
  <c r="S943" i="1" s="1"/>
  <c r="R944" i="1"/>
  <c r="S944" i="1" s="1"/>
  <c r="R945" i="1"/>
  <c r="S945" i="1" s="1"/>
  <c r="R946" i="1"/>
  <c r="S946" i="1" s="1"/>
  <c r="R947" i="1"/>
  <c r="S947" i="1" s="1"/>
  <c r="R948" i="1"/>
  <c r="S948" i="1" s="1"/>
  <c r="R949" i="1"/>
  <c r="S949" i="1" s="1"/>
  <c r="R950" i="1"/>
  <c r="S950" i="1" s="1"/>
  <c r="R951" i="1"/>
  <c r="S951" i="1" s="1"/>
  <c r="R952" i="1"/>
  <c r="S952" i="1" s="1"/>
  <c r="R953" i="1"/>
  <c r="S953" i="1" s="1"/>
  <c r="R954" i="1"/>
  <c r="S954" i="1" s="1"/>
  <c r="R955" i="1"/>
  <c r="S955" i="1" s="1"/>
  <c r="R956" i="1"/>
  <c r="S956" i="1" s="1"/>
  <c r="R957" i="1"/>
  <c r="S957" i="1" s="1"/>
  <c r="R958" i="1"/>
  <c r="S958" i="1" s="1"/>
  <c r="R959" i="1"/>
  <c r="S959" i="1" s="1"/>
  <c r="R960" i="1"/>
  <c r="S960" i="1" s="1"/>
  <c r="R961" i="1"/>
  <c r="S961" i="1" s="1"/>
  <c r="R962" i="1"/>
  <c r="S962" i="1" s="1"/>
  <c r="R963" i="1"/>
  <c r="S963" i="1" s="1"/>
  <c r="R964" i="1"/>
  <c r="S964" i="1" s="1"/>
  <c r="R965" i="1"/>
  <c r="S965" i="1" s="1"/>
  <c r="R966" i="1"/>
  <c r="S966" i="1" s="1"/>
  <c r="R967" i="1"/>
  <c r="S967" i="1" s="1"/>
  <c r="R968" i="1"/>
  <c r="S968" i="1" s="1"/>
  <c r="R969" i="1"/>
  <c r="S969" i="1" s="1"/>
  <c r="R970" i="1"/>
  <c r="S970" i="1" s="1"/>
  <c r="R971" i="1"/>
  <c r="S971" i="1" s="1"/>
  <c r="R972" i="1"/>
  <c r="S972" i="1" s="1"/>
  <c r="R973" i="1"/>
  <c r="S973" i="1" s="1"/>
  <c r="R974" i="1"/>
  <c r="S974" i="1" s="1"/>
  <c r="R975" i="1"/>
  <c r="S975" i="1" s="1"/>
  <c r="R976" i="1"/>
  <c r="S976" i="1" s="1"/>
  <c r="R977" i="1"/>
  <c r="S977" i="1" s="1"/>
  <c r="R978" i="1"/>
  <c r="S978" i="1" s="1"/>
  <c r="R979" i="1"/>
  <c r="S979" i="1" s="1"/>
  <c r="R980" i="1"/>
  <c r="S980" i="1" s="1"/>
  <c r="R981" i="1"/>
  <c r="S981" i="1" s="1"/>
  <c r="R982" i="1"/>
  <c r="S982" i="1" s="1"/>
  <c r="R983" i="1"/>
  <c r="S983" i="1" s="1"/>
  <c r="R984" i="1"/>
  <c r="S984" i="1" s="1"/>
  <c r="R985" i="1"/>
  <c r="S985" i="1" s="1"/>
  <c r="R986" i="1"/>
  <c r="S986" i="1" s="1"/>
  <c r="R987" i="1"/>
  <c r="S987" i="1" s="1"/>
  <c r="R988" i="1"/>
  <c r="S988" i="1" s="1"/>
  <c r="R989" i="1"/>
  <c r="S989" i="1" s="1"/>
  <c r="R990" i="1"/>
  <c r="S990" i="1" s="1"/>
  <c r="R991" i="1"/>
  <c r="S991" i="1" s="1"/>
  <c r="R992" i="1"/>
  <c r="S992" i="1" s="1"/>
  <c r="R993" i="1"/>
  <c r="S993" i="1" s="1"/>
  <c r="R994" i="1"/>
  <c r="S994" i="1" s="1"/>
  <c r="R995" i="1"/>
  <c r="S995" i="1" s="1"/>
  <c r="R996" i="1"/>
  <c r="S996" i="1" s="1"/>
  <c r="R997" i="1"/>
  <c r="S997" i="1" s="1"/>
  <c r="R998" i="1"/>
  <c r="S998" i="1" s="1"/>
  <c r="R999" i="1"/>
  <c r="S999" i="1" s="1"/>
  <c r="R1000" i="1"/>
  <c r="S1000" i="1" s="1"/>
  <c r="R1001" i="1"/>
  <c r="S1001" i="1" s="1"/>
  <c r="R1002" i="1"/>
  <c r="S1002" i="1" s="1"/>
  <c r="R1003" i="1"/>
  <c r="S1003" i="1" s="1"/>
  <c r="R1004" i="1"/>
  <c r="S1004" i="1" s="1"/>
  <c r="R1005" i="1"/>
  <c r="S1005" i="1" s="1"/>
  <c r="R1006" i="1"/>
  <c r="S1006" i="1" s="1"/>
  <c r="R1007" i="1"/>
  <c r="S1007" i="1" s="1"/>
  <c r="R1008" i="1"/>
  <c r="S1008" i="1" s="1"/>
  <c r="R1009" i="1"/>
  <c r="S1009" i="1" s="1"/>
  <c r="R1010" i="1"/>
  <c r="S1010" i="1" s="1"/>
  <c r="R1011" i="1"/>
  <c r="S1011" i="1" s="1"/>
  <c r="R1012" i="1"/>
  <c r="S1012" i="1" s="1"/>
  <c r="R1013" i="1"/>
  <c r="S1013" i="1" s="1"/>
  <c r="R1014" i="1"/>
  <c r="S1014" i="1" s="1"/>
  <c r="R1015" i="1"/>
  <c r="S1015" i="1" s="1"/>
  <c r="R1016" i="1"/>
  <c r="S1016" i="1" s="1"/>
  <c r="R1017" i="1"/>
  <c r="S1017" i="1" s="1"/>
  <c r="R1018" i="1"/>
  <c r="S1018" i="1" s="1"/>
  <c r="R1019" i="1"/>
  <c r="S1019" i="1" s="1"/>
  <c r="R1020" i="1"/>
  <c r="S1020" i="1" s="1"/>
  <c r="R1021" i="1"/>
  <c r="S1021" i="1" s="1"/>
  <c r="R1022" i="1"/>
  <c r="S1022" i="1" s="1"/>
  <c r="R1023" i="1"/>
  <c r="S1023" i="1" s="1"/>
  <c r="R1024" i="1"/>
  <c r="S1024" i="1" s="1"/>
  <c r="R1025" i="1"/>
  <c r="S1025" i="1" s="1"/>
  <c r="R1026" i="1"/>
  <c r="S1026" i="1" s="1"/>
  <c r="R1027" i="1"/>
  <c r="S1027" i="1" s="1"/>
  <c r="R1028" i="1"/>
  <c r="S1028" i="1" s="1"/>
  <c r="R1029" i="1"/>
  <c r="S1029" i="1" s="1"/>
  <c r="R1030" i="1"/>
  <c r="S1030" i="1" s="1"/>
  <c r="R1031" i="1"/>
  <c r="S1031" i="1" s="1"/>
  <c r="R1032" i="1"/>
  <c r="S1032" i="1" s="1"/>
  <c r="R1033" i="1"/>
  <c r="S1033" i="1" s="1"/>
  <c r="R1034" i="1"/>
  <c r="S1034" i="1" s="1"/>
  <c r="R1035" i="1"/>
  <c r="S1035" i="1" s="1"/>
  <c r="R1036" i="1"/>
  <c r="S1036" i="1" s="1"/>
  <c r="R1037" i="1"/>
  <c r="S1037" i="1" s="1"/>
  <c r="R1038" i="1"/>
  <c r="S1038" i="1" s="1"/>
  <c r="R1039" i="1"/>
  <c r="S1039" i="1" s="1"/>
  <c r="R1040" i="1"/>
  <c r="S1040" i="1" s="1"/>
  <c r="R1041" i="1"/>
  <c r="S1041" i="1" s="1"/>
  <c r="R1042" i="1"/>
  <c r="S1042" i="1" s="1"/>
  <c r="R1043" i="1"/>
  <c r="S1043" i="1" s="1"/>
  <c r="R1044" i="1"/>
  <c r="S1044" i="1" s="1"/>
  <c r="R1045" i="1"/>
  <c r="S1045" i="1" s="1"/>
  <c r="R1046" i="1"/>
  <c r="S1046" i="1" s="1"/>
  <c r="R1047" i="1"/>
  <c r="S1047" i="1" s="1"/>
  <c r="R1048" i="1"/>
  <c r="S1048" i="1" s="1"/>
  <c r="R1049" i="1"/>
  <c r="S1049" i="1" s="1"/>
  <c r="R1050" i="1"/>
  <c r="S1050" i="1" s="1"/>
  <c r="R1051" i="1"/>
  <c r="S1051" i="1" s="1"/>
  <c r="R1052" i="1"/>
  <c r="S1052" i="1" s="1"/>
  <c r="R1053" i="1"/>
  <c r="S1053" i="1" s="1"/>
  <c r="R1054" i="1"/>
  <c r="S1054" i="1" s="1"/>
  <c r="R1055" i="1"/>
  <c r="S1055" i="1" s="1"/>
  <c r="R1056" i="1"/>
  <c r="S1056" i="1" s="1"/>
  <c r="R1057" i="1"/>
  <c r="S1057" i="1" s="1"/>
  <c r="R1058" i="1"/>
  <c r="S1058" i="1" s="1"/>
  <c r="R1059" i="1"/>
  <c r="S1059" i="1" s="1"/>
  <c r="R1060" i="1"/>
  <c r="S1060" i="1" s="1"/>
  <c r="R1061" i="1"/>
  <c r="S1061" i="1" s="1"/>
  <c r="R1062" i="1"/>
  <c r="S1062" i="1" s="1"/>
  <c r="R1063" i="1"/>
  <c r="S1063" i="1" s="1"/>
  <c r="R1064" i="1"/>
  <c r="S1064" i="1" s="1"/>
  <c r="R1065" i="1"/>
  <c r="S1065" i="1" s="1"/>
  <c r="R1066" i="1"/>
  <c r="S1066" i="1" s="1"/>
  <c r="R1067" i="1"/>
  <c r="S1067" i="1" s="1"/>
  <c r="R1068" i="1"/>
  <c r="S1068" i="1" s="1"/>
  <c r="R1069" i="1"/>
  <c r="S1069" i="1" s="1"/>
  <c r="R1070" i="1"/>
  <c r="S1070" i="1" s="1"/>
  <c r="R1071" i="1"/>
  <c r="S1071" i="1" s="1"/>
  <c r="R1072" i="1"/>
  <c r="S1072" i="1" s="1"/>
  <c r="R1073" i="1"/>
  <c r="S1073" i="1" s="1"/>
  <c r="R1074" i="1"/>
  <c r="S1074" i="1" s="1"/>
  <c r="R1075" i="1"/>
  <c r="S1075" i="1" s="1"/>
  <c r="R1076" i="1"/>
  <c r="S1076" i="1" s="1"/>
  <c r="R1077" i="1"/>
  <c r="S1077" i="1" s="1"/>
  <c r="R1078" i="1"/>
  <c r="S1078" i="1" s="1"/>
  <c r="R1079" i="1"/>
  <c r="S1079" i="1" s="1"/>
  <c r="R1080" i="1"/>
  <c r="S1080" i="1" s="1"/>
  <c r="R1081" i="1"/>
  <c r="S1081" i="1" s="1"/>
  <c r="R1082" i="1"/>
  <c r="S1082" i="1" s="1"/>
  <c r="R1083" i="1"/>
  <c r="S1083" i="1" s="1"/>
  <c r="R1084" i="1"/>
  <c r="S1084" i="1" s="1"/>
  <c r="R1085" i="1"/>
  <c r="S1085" i="1" s="1"/>
  <c r="R1086" i="1"/>
  <c r="S1086" i="1" s="1"/>
  <c r="R1087" i="1"/>
  <c r="S1087" i="1" s="1"/>
  <c r="R1088" i="1"/>
  <c r="S1088" i="1" s="1"/>
  <c r="R1089" i="1"/>
  <c r="S1089" i="1" s="1"/>
  <c r="R1090" i="1"/>
  <c r="S1090" i="1" s="1"/>
  <c r="R1091" i="1"/>
  <c r="S1091" i="1" s="1"/>
  <c r="R1092" i="1"/>
  <c r="S1092" i="1" s="1"/>
  <c r="R1093" i="1"/>
  <c r="S1093" i="1" s="1"/>
  <c r="R1094" i="1"/>
  <c r="S1094" i="1" s="1"/>
  <c r="R1095" i="1"/>
  <c r="S1095" i="1" s="1"/>
  <c r="R1096" i="1"/>
  <c r="S1096" i="1" s="1"/>
  <c r="R1097" i="1"/>
  <c r="S1097" i="1" s="1"/>
  <c r="R1098" i="1"/>
  <c r="S1098" i="1" s="1"/>
  <c r="R1099" i="1"/>
  <c r="S1099" i="1" s="1"/>
  <c r="R1100" i="1"/>
  <c r="S1100" i="1" s="1"/>
  <c r="R1101" i="1"/>
  <c r="S1101" i="1" s="1"/>
  <c r="R1102" i="1"/>
  <c r="S1102" i="1" s="1"/>
  <c r="R1103" i="1"/>
  <c r="S1103" i="1" s="1"/>
  <c r="R1104" i="1"/>
  <c r="S1104" i="1" s="1"/>
  <c r="R1105" i="1"/>
  <c r="S1105" i="1" s="1"/>
  <c r="R1106" i="1"/>
  <c r="S1106" i="1" s="1"/>
  <c r="R1107" i="1"/>
  <c r="S1107" i="1" s="1"/>
  <c r="R1108" i="1"/>
  <c r="S1108" i="1" s="1"/>
  <c r="R1109" i="1"/>
  <c r="S1109" i="1" s="1"/>
  <c r="R1110" i="1"/>
  <c r="S1110" i="1" s="1"/>
  <c r="R1111" i="1"/>
  <c r="S1111" i="1" s="1"/>
  <c r="R1112" i="1"/>
  <c r="S1112" i="1" s="1"/>
  <c r="R1113" i="1"/>
  <c r="S1113" i="1" s="1"/>
  <c r="R1114" i="1"/>
  <c r="S1114" i="1" s="1"/>
  <c r="R1115" i="1"/>
  <c r="S1115" i="1" s="1"/>
  <c r="R1116" i="1"/>
  <c r="S1116" i="1" s="1"/>
  <c r="R1117" i="1"/>
  <c r="S1117" i="1" s="1"/>
  <c r="R1118" i="1"/>
  <c r="S1118" i="1" s="1"/>
  <c r="R1119" i="1"/>
  <c r="S1119" i="1" s="1"/>
  <c r="R1120" i="1"/>
  <c r="S1120" i="1" s="1"/>
  <c r="R1121" i="1"/>
  <c r="S1121" i="1" s="1"/>
  <c r="R1122" i="1"/>
  <c r="S1122" i="1" s="1"/>
  <c r="R1123" i="1"/>
  <c r="S1123" i="1" s="1"/>
  <c r="R1124" i="1"/>
  <c r="S1124" i="1" s="1"/>
  <c r="R1125" i="1"/>
  <c r="S1125" i="1" s="1"/>
  <c r="R1126" i="1"/>
  <c r="S1126" i="1" s="1"/>
  <c r="R1127" i="1"/>
  <c r="S1127" i="1" s="1"/>
  <c r="R1128" i="1"/>
  <c r="S1128" i="1" s="1"/>
  <c r="R1129" i="1"/>
  <c r="S1129" i="1" s="1"/>
  <c r="R1130" i="1"/>
  <c r="S1130" i="1" s="1"/>
  <c r="R1131" i="1"/>
  <c r="S1131" i="1" s="1"/>
  <c r="R1132" i="1"/>
  <c r="S1132" i="1" s="1"/>
  <c r="R1133" i="1"/>
  <c r="S1133" i="1" s="1"/>
  <c r="R1134" i="1"/>
  <c r="S1134" i="1" s="1"/>
  <c r="R1135" i="1"/>
  <c r="S1135" i="1" s="1"/>
  <c r="R1136" i="1"/>
  <c r="S1136" i="1" s="1"/>
  <c r="R1137" i="1"/>
  <c r="S1137" i="1" s="1"/>
  <c r="R1138" i="1"/>
  <c r="S1138" i="1" s="1"/>
  <c r="R1139" i="1"/>
  <c r="S1139" i="1" s="1"/>
  <c r="R1140" i="1"/>
  <c r="S1140" i="1" s="1"/>
  <c r="R1141" i="1"/>
  <c r="S1141" i="1" s="1"/>
  <c r="R1142" i="1"/>
  <c r="S1142" i="1" s="1"/>
  <c r="R1143" i="1"/>
  <c r="S1143" i="1" s="1"/>
  <c r="R1144" i="1"/>
  <c r="S1144" i="1" s="1"/>
  <c r="R1145" i="1"/>
  <c r="S1145" i="1" s="1"/>
  <c r="R1146" i="1"/>
  <c r="S1146" i="1" s="1"/>
  <c r="R1147" i="1"/>
  <c r="S1147" i="1" s="1"/>
  <c r="R1148" i="1"/>
  <c r="S1148" i="1" s="1"/>
  <c r="R1149" i="1"/>
  <c r="S1149" i="1" s="1"/>
  <c r="R1150" i="1"/>
  <c r="S1150" i="1" s="1"/>
  <c r="R1151" i="1"/>
  <c r="S1151" i="1" s="1"/>
  <c r="R1152" i="1"/>
  <c r="S1152" i="1" s="1"/>
  <c r="R1153" i="1"/>
  <c r="S1153" i="1" s="1"/>
  <c r="R1154" i="1"/>
  <c r="S1154" i="1" s="1"/>
  <c r="R1155" i="1"/>
  <c r="S1155" i="1" s="1"/>
  <c r="R1156" i="1"/>
  <c r="S1156" i="1" s="1"/>
  <c r="R1157" i="1"/>
  <c r="S1157" i="1" s="1"/>
  <c r="R1158" i="1"/>
  <c r="S1158" i="1" s="1"/>
  <c r="R1159" i="1"/>
  <c r="S1159" i="1" s="1"/>
  <c r="R1160" i="1"/>
  <c r="S1160" i="1" s="1"/>
  <c r="R1161" i="1"/>
  <c r="S1161" i="1" s="1"/>
  <c r="R1162" i="1"/>
  <c r="S1162" i="1" s="1"/>
  <c r="R1163" i="1"/>
  <c r="S1163" i="1" s="1"/>
  <c r="R1164" i="1"/>
  <c r="S1164" i="1" s="1"/>
  <c r="R1165" i="1"/>
  <c r="S1165" i="1" s="1"/>
  <c r="R1166" i="1"/>
  <c r="S1166" i="1" s="1"/>
  <c r="R1167" i="1"/>
  <c r="S1167" i="1" s="1"/>
  <c r="R1168" i="1"/>
  <c r="S1168" i="1" s="1"/>
  <c r="R1169" i="1"/>
  <c r="S1169" i="1" s="1"/>
  <c r="R1170" i="1"/>
  <c r="S1170" i="1" s="1"/>
  <c r="R1171" i="1"/>
  <c r="S1171" i="1" s="1"/>
  <c r="R1172" i="1"/>
  <c r="S1172" i="1" s="1"/>
  <c r="R1173" i="1"/>
  <c r="S1173" i="1" s="1"/>
  <c r="R1174" i="1"/>
  <c r="S1174" i="1" s="1"/>
  <c r="R1175" i="1"/>
  <c r="S1175" i="1" s="1"/>
  <c r="R1176" i="1"/>
  <c r="S1176" i="1" s="1"/>
  <c r="R1177" i="1"/>
  <c r="S1177" i="1" s="1"/>
  <c r="R1178" i="1"/>
  <c r="S1178" i="1" s="1"/>
  <c r="R1179" i="1"/>
  <c r="S1179" i="1" s="1"/>
  <c r="R1180" i="1"/>
  <c r="S1180" i="1" s="1"/>
  <c r="R1181" i="1"/>
  <c r="S1181" i="1" s="1"/>
  <c r="R1182" i="1"/>
  <c r="S1182" i="1" s="1"/>
  <c r="R1183" i="1"/>
  <c r="S1183" i="1" s="1"/>
  <c r="R1184" i="1"/>
  <c r="S1184" i="1" s="1"/>
  <c r="R1185" i="1"/>
  <c r="S1185" i="1" s="1"/>
  <c r="R1186" i="1"/>
  <c r="S1186" i="1" s="1"/>
  <c r="R1187" i="1"/>
  <c r="S1187" i="1" s="1"/>
  <c r="R1188" i="1"/>
  <c r="S1188" i="1" s="1"/>
  <c r="R1189" i="1"/>
  <c r="S1189" i="1" s="1"/>
  <c r="R1190" i="1"/>
  <c r="S1190" i="1" s="1"/>
  <c r="R1191" i="1"/>
  <c r="S1191" i="1" s="1"/>
  <c r="R1192" i="1"/>
  <c r="S1192" i="1" s="1"/>
  <c r="R1193" i="1"/>
  <c r="S1193" i="1" s="1"/>
  <c r="R1194" i="1"/>
  <c r="S1194" i="1" s="1"/>
  <c r="R1195" i="1"/>
  <c r="S1195" i="1" s="1"/>
  <c r="R1196" i="1"/>
  <c r="S1196" i="1" s="1"/>
  <c r="R1197" i="1"/>
  <c r="S1197" i="1" s="1"/>
  <c r="R1198" i="1"/>
  <c r="S1198" i="1" s="1"/>
  <c r="R1199" i="1"/>
  <c r="S1199" i="1" s="1"/>
  <c r="R1200" i="1"/>
  <c r="S1200" i="1" s="1"/>
  <c r="R1201" i="1"/>
  <c r="S1201" i="1" s="1"/>
  <c r="R1202" i="1"/>
  <c r="S1202" i="1" s="1"/>
  <c r="R1203" i="1"/>
  <c r="S1203" i="1" s="1"/>
  <c r="R1204" i="1"/>
  <c r="S1204" i="1" s="1"/>
  <c r="R1205" i="1"/>
  <c r="S1205" i="1" s="1"/>
  <c r="R1206" i="1"/>
  <c r="S1206" i="1" s="1"/>
  <c r="R1207" i="1"/>
  <c r="S1207" i="1" s="1"/>
  <c r="R1208" i="1"/>
  <c r="S1208" i="1" s="1"/>
  <c r="R1209" i="1"/>
  <c r="S1209" i="1" s="1"/>
  <c r="R1210" i="1"/>
  <c r="S1210" i="1" s="1"/>
  <c r="R1211" i="1"/>
  <c r="S1211" i="1" s="1"/>
  <c r="R1212" i="1"/>
  <c r="S1212" i="1" s="1"/>
  <c r="R1213" i="1"/>
  <c r="S1213" i="1" s="1"/>
  <c r="R1214" i="1"/>
  <c r="S1214" i="1" s="1"/>
  <c r="R1215" i="1"/>
  <c r="S1215" i="1" s="1"/>
  <c r="R1216" i="1"/>
  <c r="S1216" i="1" s="1"/>
  <c r="R1217" i="1"/>
  <c r="S1217" i="1" s="1"/>
  <c r="R1218" i="1"/>
  <c r="S1218" i="1" s="1"/>
  <c r="R1219" i="1"/>
  <c r="S1219" i="1" s="1"/>
  <c r="R1220" i="1"/>
  <c r="S1220" i="1" s="1"/>
  <c r="R1221" i="1"/>
  <c r="S1221" i="1" s="1"/>
  <c r="R1222" i="1"/>
  <c r="S1222" i="1" s="1"/>
  <c r="R1223" i="1"/>
  <c r="S1223" i="1" s="1"/>
  <c r="R1224" i="1"/>
  <c r="S1224" i="1" s="1"/>
  <c r="R1225" i="1"/>
  <c r="S1225" i="1" s="1"/>
  <c r="R1226" i="1"/>
  <c r="S1226" i="1" s="1"/>
  <c r="R1227" i="1"/>
  <c r="S1227" i="1" s="1"/>
  <c r="R1228" i="1"/>
  <c r="S1228" i="1" s="1"/>
  <c r="R1229" i="1"/>
  <c r="S1229" i="1" s="1"/>
  <c r="R1230" i="1"/>
  <c r="S1230" i="1" s="1"/>
  <c r="R1231" i="1"/>
  <c r="S1231" i="1" s="1"/>
  <c r="R1232" i="1"/>
  <c r="S1232" i="1" s="1"/>
  <c r="R1233" i="1"/>
  <c r="S1233" i="1" s="1"/>
  <c r="R1234" i="1"/>
  <c r="S1234" i="1" s="1"/>
  <c r="R1235" i="1"/>
  <c r="S1235" i="1" s="1"/>
  <c r="R1236" i="1"/>
  <c r="S1236" i="1" s="1"/>
  <c r="R1237" i="1"/>
  <c r="S1237" i="1" s="1"/>
  <c r="R1238" i="1"/>
  <c r="S1238" i="1" s="1"/>
  <c r="R1239" i="1"/>
  <c r="S1239" i="1" s="1"/>
  <c r="R1240" i="1"/>
  <c r="S1240" i="1" s="1"/>
  <c r="R1241" i="1"/>
  <c r="S1241" i="1" s="1"/>
  <c r="R1242" i="1"/>
  <c r="S1242" i="1" s="1"/>
  <c r="R1243" i="1"/>
  <c r="S1243" i="1" s="1"/>
  <c r="R1244" i="1"/>
  <c r="S1244" i="1" s="1"/>
  <c r="R1245" i="1"/>
  <c r="S1245" i="1" s="1"/>
  <c r="R1246" i="1"/>
  <c r="S1246" i="1" s="1"/>
  <c r="R1247" i="1"/>
  <c r="S1247" i="1" s="1"/>
  <c r="R1248" i="1"/>
  <c r="S1248" i="1" s="1"/>
  <c r="R1249" i="1"/>
  <c r="S1249" i="1" s="1"/>
  <c r="R1250" i="1"/>
  <c r="S1250" i="1" s="1"/>
  <c r="R1251" i="1"/>
  <c r="S1251" i="1" s="1"/>
  <c r="R1252" i="1"/>
  <c r="S1252" i="1" s="1"/>
  <c r="R1253" i="1"/>
  <c r="S1253" i="1" s="1"/>
  <c r="R1254" i="1"/>
  <c r="S1254" i="1" s="1"/>
  <c r="R1255" i="1"/>
  <c r="S1255" i="1" s="1"/>
  <c r="R1256" i="1"/>
  <c r="S1256" i="1" s="1"/>
  <c r="R1257" i="1"/>
  <c r="S1257" i="1" s="1"/>
  <c r="R1258" i="1"/>
  <c r="S1258" i="1" s="1"/>
  <c r="R1259" i="1"/>
  <c r="S1259" i="1" s="1"/>
  <c r="R1260" i="1"/>
  <c r="S1260" i="1" s="1"/>
  <c r="R1261" i="1"/>
  <c r="S1261" i="1" s="1"/>
  <c r="R1262" i="1"/>
  <c r="S1262" i="1" s="1"/>
  <c r="R1263" i="1"/>
  <c r="S1263" i="1" s="1"/>
  <c r="R1264" i="1"/>
  <c r="S1264" i="1" s="1"/>
  <c r="R1265" i="1"/>
  <c r="S1265" i="1" s="1"/>
  <c r="R1266" i="1"/>
  <c r="S1266" i="1" s="1"/>
  <c r="R1267" i="1"/>
  <c r="S1267" i="1" s="1"/>
  <c r="R1268" i="1"/>
  <c r="S1268" i="1" s="1"/>
  <c r="R1269" i="1"/>
  <c r="S1269" i="1" s="1"/>
  <c r="R1270" i="1"/>
  <c r="S1270" i="1" s="1"/>
  <c r="R1271" i="1"/>
  <c r="S1271" i="1" s="1"/>
  <c r="R1272" i="1"/>
  <c r="S1272" i="1" s="1"/>
  <c r="R1273" i="1"/>
  <c r="S1273" i="1" s="1"/>
  <c r="R1274" i="1"/>
  <c r="S1274" i="1" s="1"/>
  <c r="R1275" i="1"/>
  <c r="S1275" i="1" s="1"/>
  <c r="R1276" i="1"/>
  <c r="S1276" i="1" s="1"/>
  <c r="R1277" i="1"/>
  <c r="S1277" i="1" s="1"/>
  <c r="R1278" i="1"/>
  <c r="S1278" i="1" s="1"/>
  <c r="R1279" i="1"/>
  <c r="S1279" i="1" s="1"/>
  <c r="R1280" i="1"/>
  <c r="S1280" i="1" s="1"/>
  <c r="R1281" i="1"/>
  <c r="S1281" i="1" s="1"/>
  <c r="R1282" i="1"/>
  <c r="S1282" i="1" s="1"/>
  <c r="R1283" i="1"/>
  <c r="S1283" i="1" s="1"/>
  <c r="R1284" i="1"/>
  <c r="S1284" i="1" s="1"/>
  <c r="R1285" i="1"/>
  <c r="S1285" i="1" s="1"/>
  <c r="R1286" i="1"/>
  <c r="S1286" i="1" s="1"/>
  <c r="R1287" i="1"/>
  <c r="S1287" i="1" s="1"/>
  <c r="R1288" i="1"/>
  <c r="S1288" i="1" s="1"/>
  <c r="R1289" i="1"/>
  <c r="S1289" i="1" s="1"/>
  <c r="R1290" i="1"/>
  <c r="S1290" i="1" s="1"/>
  <c r="R1291" i="1"/>
  <c r="S1291" i="1" s="1"/>
  <c r="R1292" i="1"/>
  <c r="S1292" i="1" s="1"/>
  <c r="R1293" i="1"/>
  <c r="S1293" i="1" s="1"/>
  <c r="R1294" i="1"/>
  <c r="S1294" i="1" s="1"/>
  <c r="R1295" i="1"/>
  <c r="S1295" i="1" s="1"/>
  <c r="R1296" i="1"/>
  <c r="S1296" i="1" s="1"/>
  <c r="R1297" i="1"/>
  <c r="S1297" i="1" s="1"/>
  <c r="R1298" i="1"/>
  <c r="S1298" i="1" s="1"/>
  <c r="R1299" i="1"/>
  <c r="S1299" i="1" s="1"/>
  <c r="R1300" i="1"/>
  <c r="S1300" i="1" s="1"/>
  <c r="R1301" i="1"/>
  <c r="S1301" i="1" s="1"/>
  <c r="R1302" i="1"/>
  <c r="S1302" i="1" s="1"/>
  <c r="R1303" i="1"/>
  <c r="S1303" i="1" s="1"/>
  <c r="R1304" i="1"/>
  <c r="S1304" i="1" s="1"/>
  <c r="R1305" i="1"/>
  <c r="S1305" i="1" s="1"/>
  <c r="R1306" i="1"/>
  <c r="S1306" i="1" s="1"/>
  <c r="R1307" i="1"/>
  <c r="S1307" i="1" s="1"/>
  <c r="R1308" i="1"/>
  <c r="S1308" i="1" s="1"/>
  <c r="R1309" i="1"/>
  <c r="S1309" i="1" s="1"/>
  <c r="R1310" i="1"/>
  <c r="S1310" i="1" s="1"/>
  <c r="R1311" i="1"/>
  <c r="S1311" i="1" s="1"/>
  <c r="R1312" i="1"/>
  <c r="S1312" i="1" s="1"/>
  <c r="R1313" i="1"/>
  <c r="S1313" i="1" s="1"/>
  <c r="R1314" i="1"/>
  <c r="S1314" i="1" s="1"/>
  <c r="R1315" i="1"/>
  <c r="S1315" i="1" s="1"/>
  <c r="R1316" i="1"/>
  <c r="S1316" i="1" s="1"/>
  <c r="R1317" i="1"/>
  <c r="S1317" i="1" s="1"/>
  <c r="R1318" i="1"/>
  <c r="S1318" i="1" s="1"/>
  <c r="R1319" i="1"/>
  <c r="S1319" i="1" s="1"/>
  <c r="R1320" i="1"/>
  <c r="S1320" i="1" s="1"/>
  <c r="R1321" i="1"/>
  <c r="S1321" i="1" s="1"/>
  <c r="R1322" i="1"/>
  <c r="S1322" i="1" s="1"/>
  <c r="R1323" i="1"/>
  <c r="S1323" i="1" s="1"/>
  <c r="R1324" i="1"/>
  <c r="S1324" i="1" s="1"/>
  <c r="R1325" i="1"/>
  <c r="S1325" i="1" s="1"/>
  <c r="R1326" i="1"/>
  <c r="S1326" i="1" s="1"/>
  <c r="R1327" i="1"/>
  <c r="S1327" i="1" s="1"/>
  <c r="R1328" i="1"/>
  <c r="S1328" i="1" s="1"/>
  <c r="R1329" i="1"/>
  <c r="S1329" i="1" s="1"/>
  <c r="R1330" i="1"/>
  <c r="S1330" i="1" s="1"/>
  <c r="R1331" i="1"/>
  <c r="S1331" i="1" s="1"/>
  <c r="R1332" i="1"/>
  <c r="S1332" i="1" s="1"/>
  <c r="R1333" i="1"/>
  <c r="S1333" i="1" s="1"/>
  <c r="R1334" i="1"/>
  <c r="S1334" i="1" s="1"/>
  <c r="R1335" i="1"/>
  <c r="S1335" i="1" s="1"/>
  <c r="R1336" i="1"/>
  <c r="S1336" i="1" s="1"/>
  <c r="R1337" i="1"/>
  <c r="S1337" i="1" s="1"/>
  <c r="R1338" i="1"/>
  <c r="S1338" i="1" s="1"/>
  <c r="R1339" i="1"/>
  <c r="S1339" i="1" s="1"/>
  <c r="R1340" i="1"/>
  <c r="S1340" i="1" s="1"/>
  <c r="R1341" i="1"/>
  <c r="S1341" i="1" s="1"/>
  <c r="R1342" i="1"/>
  <c r="S1342" i="1" s="1"/>
  <c r="R1343" i="1"/>
  <c r="S1343" i="1" s="1"/>
  <c r="R1344" i="1"/>
  <c r="S1344" i="1" s="1"/>
  <c r="R1345" i="1"/>
  <c r="S1345" i="1" s="1"/>
  <c r="R1346" i="1"/>
  <c r="S1346" i="1" s="1"/>
  <c r="R1347" i="1"/>
  <c r="S1347" i="1" s="1"/>
  <c r="R1348" i="1"/>
  <c r="S1348" i="1" s="1"/>
  <c r="R1349" i="1"/>
  <c r="S1349" i="1" s="1"/>
  <c r="R1350" i="1"/>
  <c r="S1350" i="1" s="1"/>
  <c r="R1351" i="1"/>
  <c r="S1351" i="1" s="1"/>
  <c r="R1352" i="1"/>
  <c r="S1352" i="1" s="1"/>
  <c r="R1353" i="1"/>
  <c r="S1353" i="1" s="1"/>
  <c r="R1354" i="1"/>
  <c r="S1354" i="1" s="1"/>
  <c r="R1355" i="1"/>
  <c r="S1355" i="1" s="1"/>
  <c r="R1356" i="1"/>
  <c r="S1356" i="1" s="1"/>
  <c r="R1357" i="1"/>
  <c r="S1357" i="1" s="1"/>
  <c r="R1358" i="1"/>
  <c r="S1358" i="1" s="1"/>
  <c r="R1359" i="1"/>
  <c r="S1359" i="1" s="1"/>
  <c r="R1360" i="1"/>
  <c r="S1360" i="1" s="1"/>
  <c r="R1361" i="1"/>
  <c r="S1361" i="1" s="1"/>
  <c r="R1362" i="1"/>
  <c r="S1362" i="1" s="1"/>
  <c r="R1363" i="1"/>
  <c r="S1363" i="1" s="1"/>
  <c r="R1364" i="1"/>
  <c r="S1364" i="1" s="1"/>
  <c r="R1365" i="1"/>
  <c r="S1365" i="1" s="1"/>
  <c r="R1366" i="1"/>
  <c r="S1366" i="1" s="1"/>
  <c r="R1367" i="1"/>
  <c r="S1367" i="1" s="1"/>
  <c r="R1368" i="1"/>
  <c r="S1368" i="1" s="1"/>
  <c r="R1369" i="1"/>
  <c r="S1369" i="1" s="1"/>
  <c r="R1370" i="1"/>
  <c r="S1370" i="1" s="1"/>
  <c r="R1371" i="1"/>
  <c r="S1371" i="1" s="1"/>
  <c r="R1372" i="1"/>
  <c r="S1372" i="1" s="1"/>
  <c r="R1373" i="1"/>
  <c r="S1373" i="1" s="1"/>
  <c r="R1374" i="1"/>
  <c r="S1374" i="1" s="1"/>
  <c r="R1375" i="1"/>
  <c r="S1375" i="1" s="1"/>
  <c r="R1376" i="1"/>
  <c r="S1376" i="1" s="1"/>
  <c r="R1377" i="1"/>
  <c r="S1377" i="1" s="1"/>
  <c r="R1378" i="1"/>
  <c r="S1378" i="1" s="1"/>
  <c r="R1379" i="1"/>
  <c r="S1379" i="1" s="1"/>
  <c r="R1380" i="1"/>
  <c r="S1380" i="1" s="1"/>
  <c r="R1381" i="1"/>
  <c r="S1381" i="1" s="1"/>
  <c r="R1382" i="1"/>
  <c r="S1382" i="1" s="1"/>
  <c r="R1383" i="1"/>
  <c r="S1383" i="1" s="1"/>
  <c r="R1384" i="1"/>
  <c r="S1384" i="1" s="1"/>
  <c r="R1385" i="1"/>
  <c r="S1385" i="1" s="1"/>
  <c r="R1386" i="1"/>
  <c r="S1386" i="1" s="1"/>
  <c r="R1387" i="1"/>
  <c r="S1387" i="1" s="1"/>
  <c r="R1388" i="1"/>
  <c r="S1388" i="1" s="1"/>
  <c r="R1389" i="1"/>
  <c r="S1389" i="1" s="1"/>
  <c r="R1390" i="1"/>
  <c r="S1390" i="1" s="1"/>
  <c r="R1391" i="1"/>
  <c r="S1391" i="1" s="1"/>
  <c r="R1392" i="1"/>
  <c r="S1392" i="1" s="1"/>
  <c r="R1393" i="1"/>
  <c r="S1393" i="1" s="1"/>
  <c r="R1394" i="1"/>
  <c r="S1394" i="1" s="1"/>
  <c r="R1395" i="1"/>
  <c r="S1395" i="1" s="1"/>
  <c r="R1396" i="1"/>
  <c r="S1396" i="1" s="1"/>
  <c r="R1397" i="1"/>
  <c r="S1397" i="1" s="1"/>
  <c r="R1398" i="1"/>
  <c r="S1398" i="1" s="1"/>
  <c r="R1399" i="1"/>
  <c r="S1399" i="1" s="1"/>
  <c r="R1400" i="1"/>
  <c r="S1400" i="1" s="1"/>
  <c r="R1401" i="1"/>
  <c r="S1401" i="1" s="1"/>
  <c r="R1402" i="1"/>
  <c r="S1402" i="1" s="1"/>
  <c r="R1403" i="1"/>
  <c r="S1403" i="1" s="1"/>
  <c r="R1404" i="1"/>
  <c r="S1404" i="1" s="1"/>
  <c r="R1405" i="1"/>
  <c r="S1405" i="1" s="1"/>
  <c r="R1406" i="1"/>
  <c r="S1406" i="1" s="1"/>
  <c r="R1407" i="1"/>
  <c r="S1407" i="1" s="1"/>
  <c r="R1408" i="1"/>
  <c r="S1408" i="1" s="1"/>
  <c r="R1409" i="1"/>
  <c r="S1409" i="1" s="1"/>
  <c r="R1410" i="1"/>
  <c r="S1410" i="1" s="1"/>
  <c r="R1411" i="1"/>
  <c r="S1411" i="1" s="1"/>
  <c r="R1412" i="1"/>
  <c r="S1412" i="1" s="1"/>
  <c r="R1413" i="1"/>
  <c r="S1413" i="1" s="1"/>
  <c r="R1414" i="1"/>
  <c r="S1414" i="1" s="1"/>
  <c r="R1415" i="1"/>
  <c r="S1415" i="1" s="1"/>
  <c r="R1416" i="1"/>
  <c r="S1416" i="1" s="1"/>
  <c r="R1417" i="1"/>
  <c r="S1417" i="1" s="1"/>
  <c r="R1418" i="1"/>
  <c r="S1418" i="1" s="1"/>
  <c r="R1419" i="1"/>
  <c r="S1419" i="1" s="1"/>
  <c r="R1420" i="1"/>
  <c r="S1420" i="1" s="1"/>
  <c r="R1421" i="1"/>
  <c r="S1421" i="1" s="1"/>
  <c r="R1422" i="1"/>
  <c r="S1422" i="1" s="1"/>
  <c r="R1423" i="1"/>
  <c r="S1423" i="1" s="1"/>
  <c r="R1424" i="1"/>
  <c r="S1424" i="1" s="1"/>
  <c r="R1425" i="1"/>
  <c r="S1425" i="1" s="1"/>
  <c r="R1426" i="1"/>
  <c r="S1426" i="1" s="1"/>
  <c r="R1427" i="1"/>
  <c r="S1427" i="1" s="1"/>
  <c r="R1428" i="1"/>
  <c r="S1428" i="1" s="1"/>
  <c r="R1429" i="1"/>
  <c r="S1429" i="1" s="1"/>
  <c r="R1430" i="1"/>
  <c r="S1430" i="1" s="1"/>
  <c r="R1431" i="1"/>
  <c r="S1431" i="1" s="1"/>
  <c r="R1432" i="1"/>
  <c r="S1432" i="1" s="1"/>
  <c r="R1433" i="1"/>
  <c r="S1433" i="1" s="1"/>
  <c r="R1434" i="1"/>
  <c r="S1434" i="1" s="1"/>
  <c r="R1435" i="1"/>
  <c r="S1435" i="1" s="1"/>
  <c r="R1436" i="1"/>
  <c r="S1436" i="1" s="1"/>
  <c r="R1437" i="1"/>
  <c r="S1437" i="1" s="1"/>
  <c r="R1438" i="1"/>
  <c r="S1438" i="1" s="1"/>
  <c r="R1439" i="1"/>
  <c r="S1439" i="1" s="1"/>
  <c r="R1440" i="1"/>
  <c r="S1440" i="1" s="1"/>
  <c r="R1441" i="1"/>
  <c r="S1441" i="1" s="1"/>
  <c r="R1442" i="1"/>
  <c r="S1442" i="1" s="1"/>
  <c r="R1443" i="1"/>
  <c r="S1443" i="1" s="1"/>
  <c r="R1444" i="1"/>
  <c r="S1444" i="1" s="1"/>
  <c r="R1445" i="1"/>
  <c r="S1445" i="1" s="1"/>
  <c r="R1446" i="1"/>
  <c r="S1446" i="1" s="1"/>
  <c r="R1447" i="1"/>
  <c r="S1447" i="1" s="1"/>
  <c r="R1448" i="1"/>
  <c r="S1448" i="1" s="1"/>
  <c r="R1449" i="1"/>
  <c r="S1449" i="1" s="1"/>
  <c r="R1450" i="1"/>
  <c r="S1450" i="1" s="1"/>
  <c r="R1451" i="1"/>
  <c r="S1451" i="1" s="1"/>
  <c r="R1452" i="1"/>
  <c r="S1452" i="1" s="1"/>
  <c r="R1453" i="1"/>
  <c r="S1453" i="1" s="1"/>
  <c r="R1454" i="1"/>
  <c r="S1454" i="1" s="1"/>
  <c r="R1455" i="1"/>
  <c r="S1455" i="1" s="1"/>
  <c r="R1456" i="1"/>
  <c r="S1456" i="1" s="1"/>
  <c r="R1457" i="1"/>
  <c r="S1457" i="1" s="1"/>
  <c r="R1458" i="1"/>
  <c r="S1458" i="1" s="1"/>
  <c r="R1459" i="1"/>
  <c r="S1459" i="1" s="1"/>
  <c r="R1460" i="1"/>
  <c r="S1460" i="1" s="1"/>
  <c r="R1461" i="1"/>
  <c r="S1461" i="1" s="1"/>
  <c r="R1462" i="1"/>
  <c r="S1462" i="1" s="1"/>
  <c r="R1463" i="1"/>
  <c r="S1463" i="1" s="1"/>
  <c r="R1464" i="1"/>
  <c r="S1464" i="1" s="1"/>
  <c r="R1465" i="1"/>
  <c r="S1465" i="1" s="1"/>
  <c r="R1466" i="1"/>
  <c r="S1466" i="1" s="1"/>
  <c r="R1467" i="1"/>
  <c r="S1467" i="1" s="1"/>
  <c r="R1468" i="1"/>
  <c r="S1468" i="1" s="1"/>
  <c r="R1469" i="1"/>
  <c r="S1469" i="1" s="1"/>
  <c r="R1470" i="1"/>
  <c r="S1470" i="1" s="1"/>
  <c r="R1471" i="1"/>
  <c r="S1471" i="1" s="1"/>
  <c r="R1472" i="1"/>
  <c r="S1472" i="1" s="1"/>
  <c r="R1473" i="1"/>
  <c r="S1473" i="1" s="1"/>
  <c r="R1474" i="1"/>
  <c r="S1474" i="1" s="1"/>
  <c r="R1475" i="1"/>
  <c r="S1475" i="1" s="1"/>
  <c r="R1476" i="1"/>
  <c r="S1476" i="1" s="1"/>
  <c r="R1477" i="1"/>
  <c r="S1477" i="1" s="1"/>
  <c r="R1478" i="1"/>
  <c r="S1478" i="1" s="1"/>
  <c r="R1479" i="1"/>
  <c r="S1479" i="1" s="1"/>
  <c r="R1480" i="1"/>
  <c r="S1480" i="1" s="1"/>
  <c r="R1481" i="1"/>
  <c r="S1481" i="1" s="1"/>
  <c r="R1482" i="1"/>
  <c r="S1482" i="1" s="1"/>
  <c r="R1483" i="1"/>
  <c r="S1483" i="1" s="1"/>
  <c r="R1484" i="1"/>
  <c r="S1484" i="1" s="1"/>
  <c r="R1485" i="1"/>
  <c r="S1485" i="1" s="1"/>
  <c r="R1486" i="1"/>
  <c r="S1486" i="1" s="1"/>
  <c r="R1487" i="1"/>
  <c r="S1487" i="1" s="1"/>
  <c r="R1488" i="1"/>
  <c r="S1488" i="1" s="1"/>
  <c r="R1489" i="1"/>
  <c r="S1489" i="1" s="1"/>
  <c r="R1490" i="1"/>
  <c r="S1490" i="1" s="1"/>
  <c r="R1491" i="1"/>
  <c r="S1491" i="1" s="1"/>
  <c r="R1492" i="1"/>
  <c r="S1492" i="1" s="1"/>
  <c r="R1493" i="1"/>
  <c r="S1493" i="1" s="1"/>
  <c r="R1494" i="1"/>
  <c r="S1494" i="1" s="1"/>
  <c r="R1495" i="1"/>
  <c r="S1495" i="1" s="1"/>
  <c r="R1496" i="1"/>
  <c r="S1496" i="1" s="1"/>
  <c r="R1497" i="1"/>
  <c r="S1497" i="1" s="1"/>
  <c r="R1498" i="1"/>
  <c r="S1498" i="1" s="1"/>
  <c r="R1499" i="1"/>
  <c r="S1499" i="1" s="1"/>
  <c r="R1500" i="1"/>
  <c r="S1500" i="1" s="1"/>
  <c r="R1501" i="1"/>
  <c r="S1501" i="1" s="1"/>
  <c r="R1502" i="1"/>
  <c r="S1502" i="1" s="1"/>
  <c r="R1503" i="1"/>
  <c r="S1503" i="1" s="1"/>
  <c r="R1504" i="1"/>
  <c r="S1504" i="1" s="1"/>
  <c r="R1505" i="1"/>
  <c r="S1505" i="1" s="1"/>
  <c r="R1506" i="1"/>
  <c r="S1506" i="1" s="1"/>
  <c r="R1507" i="1"/>
  <c r="S1507" i="1" s="1"/>
  <c r="R1508" i="1"/>
  <c r="S1508" i="1" s="1"/>
  <c r="R1509" i="1"/>
  <c r="S1509" i="1" s="1"/>
  <c r="R1510" i="1"/>
  <c r="S1510" i="1" s="1"/>
  <c r="R1511" i="1"/>
  <c r="S1511" i="1" s="1"/>
  <c r="R1512" i="1"/>
  <c r="S1512" i="1" s="1"/>
  <c r="R1513" i="1"/>
  <c r="S1513" i="1" s="1"/>
  <c r="R1514" i="1"/>
  <c r="S1514" i="1" s="1"/>
  <c r="R1515" i="1"/>
  <c r="S1515" i="1" s="1"/>
  <c r="R1516" i="1"/>
  <c r="S1516" i="1" s="1"/>
  <c r="R1517" i="1"/>
  <c r="S1517" i="1" s="1"/>
  <c r="R1518" i="1"/>
  <c r="S1518" i="1" s="1"/>
  <c r="R1519" i="1"/>
  <c r="S1519" i="1" s="1"/>
  <c r="R1520" i="1"/>
  <c r="S1520" i="1" s="1"/>
  <c r="R1521" i="1"/>
  <c r="S1521" i="1" s="1"/>
  <c r="R1522" i="1"/>
  <c r="S1522" i="1" s="1"/>
  <c r="R1523" i="1"/>
  <c r="S1523" i="1" s="1"/>
  <c r="R1524" i="1"/>
  <c r="S1524" i="1" s="1"/>
  <c r="R1525" i="1"/>
  <c r="S1525" i="1" s="1"/>
  <c r="R1526" i="1"/>
  <c r="S1526" i="1" s="1"/>
  <c r="R1527" i="1"/>
  <c r="S1527" i="1" s="1"/>
  <c r="R1528" i="1"/>
  <c r="S1528" i="1" s="1"/>
  <c r="R1529" i="1"/>
  <c r="S1529" i="1" s="1"/>
  <c r="R1530" i="1"/>
  <c r="S1530" i="1" s="1"/>
  <c r="R1531" i="1"/>
  <c r="S1531" i="1" s="1"/>
  <c r="R1532" i="1"/>
  <c r="S1532" i="1" s="1"/>
  <c r="R1533" i="1"/>
  <c r="S1533" i="1" s="1"/>
  <c r="R1534" i="1"/>
  <c r="S1534" i="1" s="1"/>
  <c r="R1535" i="1"/>
  <c r="S1535" i="1" s="1"/>
  <c r="R1536" i="1"/>
  <c r="S1536" i="1" s="1"/>
  <c r="R1537" i="1"/>
  <c r="S1537" i="1" s="1"/>
  <c r="R1538" i="1"/>
  <c r="S1538" i="1" s="1"/>
  <c r="R38" i="1"/>
  <c r="S38" i="1" s="1"/>
  <c r="C31" i="1" l="1"/>
  <c r="C28" i="1"/>
  <c r="B31" i="1"/>
  <c r="B32" i="1" s="1"/>
  <c r="B28" i="1"/>
  <c r="B29" i="1" s="1"/>
  <c r="H25" i="1"/>
  <c r="F25" i="1"/>
  <c r="D25" i="1"/>
  <c r="H24" i="1"/>
  <c r="D24" i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O45" i="1"/>
  <c r="P45" i="1" s="1"/>
  <c r="O46" i="1"/>
  <c r="P46" i="1" s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O58" i="1"/>
  <c r="P58" i="1" s="1"/>
  <c r="O59" i="1"/>
  <c r="P59" i="1" s="1"/>
  <c r="O60" i="1"/>
  <c r="P60" i="1" s="1"/>
  <c r="O61" i="1"/>
  <c r="P61" i="1" s="1"/>
  <c r="O62" i="1"/>
  <c r="P62" i="1" s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O71" i="1"/>
  <c r="P71" i="1" s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O79" i="1"/>
  <c r="P79" i="1" s="1"/>
  <c r="O80" i="1"/>
  <c r="P80" i="1" s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O88" i="1"/>
  <c r="P88" i="1" s="1"/>
  <c r="O89" i="1"/>
  <c r="P89" i="1" s="1"/>
  <c r="O90" i="1"/>
  <c r="P90" i="1" s="1"/>
  <c r="O91" i="1"/>
  <c r="P91" i="1" s="1"/>
  <c r="O92" i="1"/>
  <c r="P92" i="1" s="1"/>
  <c r="O93" i="1"/>
  <c r="P93" i="1" s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O104" i="1"/>
  <c r="P104" i="1" s="1"/>
  <c r="O105" i="1"/>
  <c r="P105" i="1" s="1"/>
  <c r="O106" i="1"/>
  <c r="P106" i="1" s="1"/>
  <c r="O107" i="1"/>
  <c r="P107" i="1" s="1"/>
  <c r="O108" i="1"/>
  <c r="P108" i="1" s="1"/>
  <c r="O109" i="1"/>
  <c r="P109" i="1" s="1"/>
  <c r="O110" i="1"/>
  <c r="P110" i="1" s="1"/>
  <c r="O111" i="1"/>
  <c r="P111" i="1" s="1"/>
  <c r="O112" i="1"/>
  <c r="P112" i="1" s="1"/>
  <c r="O113" i="1"/>
  <c r="P113" i="1" s="1"/>
  <c r="O114" i="1"/>
  <c r="P114" i="1" s="1"/>
  <c r="O115" i="1"/>
  <c r="P115" i="1" s="1"/>
  <c r="O116" i="1"/>
  <c r="P116" i="1" s="1"/>
  <c r="O117" i="1"/>
  <c r="P117" i="1" s="1"/>
  <c r="O118" i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O125" i="1"/>
  <c r="P125" i="1" s="1"/>
  <c r="O126" i="1"/>
  <c r="P126" i="1" s="1"/>
  <c r="O127" i="1"/>
  <c r="P127" i="1" s="1"/>
  <c r="O128" i="1"/>
  <c r="P128" i="1" s="1"/>
  <c r="O129" i="1"/>
  <c r="P129" i="1" s="1"/>
  <c r="O130" i="1"/>
  <c r="P130" i="1" s="1"/>
  <c r="O131" i="1"/>
  <c r="P131" i="1" s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O143" i="1"/>
  <c r="P143" i="1" s="1"/>
  <c r="O144" i="1"/>
  <c r="P144" i="1" s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O151" i="1"/>
  <c r="P151" i="1" s="1"/>
  <c r="O152" i="1"/>
  <c r="P152" i="1" s="1"/>
  <c r="O153" i="1"/>
  <c r="P153" i="1" s="1"/>
  <c r="O154" i="1"/>
  <c r="P154" i="1" s="1"/>
  <c r="O155" i="1"/>
  <c r="P155" i="1" s="1"/>
  <c r="O156" i="1"/>
  <c r="P156" i="1" s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O164" i="1"/>
  <c r="P164" i="1" s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O178" i="1"/>
  <c r="P178" i="1" s="1"/>
  <c r="O179" i="1"/>
  <c r="P179" i="1" s="1"/>
  <c r="O180" i="1"/>
  <c r="P180" i="1" s="1"/>
  <c r="O181" i="1"/>
  <c r="P181" i="1" s="1"/>
  <c r="O182" i="1"/>
  <c r="P182" i="1" s="1"/>
  <c r="O183" i="1"/>
  <c r="P183" i="1" s="1"/>
  <c r="O184" i="1"/>
  <c r="P184" i="1" s="1"/>
  <c r="O185" i="1"/>
  <c r="P185" i="1" s="1"/>
  <c r="O186" i="1"/>
  <c r="P186" i="1" s="1"/>
  <c r="O187" i="1"/>
  <c r="P187" i="1" s="1"/>
  <c r="O188" i="1"/>
  <c r="P188" i="1" s="1"/>
  <c r="O189" i="1"/>
  <c r="P189" i="1" s="1"/>
  <c r="O190" i="1"/>
  <c r="P190" i="1" s="1"/>
  <c r="O191" i="1"/>
  <c r="P191" i="1" s="1"/>
  <c r="O192" i="1"/>
  <c r="P192" i="1" s="1"/>
  <c r="O193" i="1"/>
  <c r="P193" i="1" s="1"/>
  <c r="O194" i="1"/>
  <c r="P194" i="1" s="1"/>
  <c r="O195" i="1"/>
  <c r="P195" i="1" s="1"/>
  <c r="O196" i="1"/>
  <c r="P196" i="1" s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O213" i="1"/>
  <c r="P213" i="1" s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O225" i="1"/>
  <c r="P225" i="1" s="1"/>
  <c r="O226" i="1"/>
  <c r="P226" i="1" s="1"/>
  <c r="O227" i="1"/>
  <c r="P227" i="1" s="1"/>
  <c r="O228" i="1"/>
  <c r="P228" i="1" s="1"/>
  <c r="O229" i="1"/>
  <c r="P229" i="1" s="1"/>
  <c r="O230" i="1"/>
  <c r="P230" i="1" s="1"/>
  <c r="O231" i="1"/>
  <c r="P231" i="1" s="1"/>
  <c r="O232" i="1"/>
  <c r="P232" i="1" s="1"/>
  <c r="O233" i="1"/>
  <c r="P233" i="1" s="1"/>
  <c r="O234" i="1"/>
  <c r="P234" i="1" s="1"/>
  <c r="O235" i="1"/>
  <c r="P235" i="1" s="1"/>
  <c r="O236" i="1"/>
  <c r="P236" i="1" s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O245" i="1"/>
  <c r="P245" i="1" s="1"/>
  <c r="O246" i="1"/>
  <c r="P246" i="1" s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O259" i="1"/>
  <c r="P259" i="1" s="1"/>
  <c r="O260" i="1"/>
  <c r="P260" i="1" s="1"/>
  <c r="O261" i="1"/>
  <c r="P261" i="1" s="1"/>
  <c r="O262" i="1"/>
  <c r="P262" i="1" s="1"/>
  <c r="O263" i="1"/>
  <c r="P263" i="1" s="1"/>
  <c r="O264" i="1"/>
  <c r="P264" i="1" s="1"/>
  <c r="O265" i="1"/>
  <c r="P265" i="1" s="1"/>
  <c r="O266" i="1"/>
  <c r="P266" i="1" s="1"/>
  <c r="O267" i="1"/>
  <c r="P267" i="1" s="1"/>
  <c r="O268" i="1"/>
  <c r="P268" i="1" s="1"/>
  <c r="O269" i="1"/>
  <c r="P269" i="1" s="1"/>
  <c r="O270" i="1"/>
  <c r="P270" i="1" s="1"/>
  <c r="O271" i="1"/>
  <c r="P271" i="1" s="1"/>
  <c r="O272" i="1"/>
  <c r="P272" i="1" s="1"/>
  <c r="O273" i="1"/>
  <c r="P273" i="1" s="1"/>
  <c r="O274" i="1"/>
  <c r="P274" i="1" s="1"/>
  <c r="O275" i="1"/>
  <c r="P275" i="1" s="1"/>
  <c r="O276" i="1"/>
  <c r="P276" i="1" s="1"/>
  <c r="O277" i="1"/>
  <c r="P277" i="1" s="1"/>
  <c r="O278" i="1"/>
  <c r="P278" i="1" s="1"/>
  <c r="O279" i="1"/>
  <c r="P279" i="1" s="1"/>
  <c r="O280" i="1"/>
  <c r="P280" i="1" s="1"/>
  <c r="O281" i="1"/>
  <c r="P281" i="1" s="1"/>
  <c r="O282" i="1"/>
  <c r="P282" i="1" s="1"/>
  <c r="O283" i="1"/>
  <c r="P283" i="1" s="1"/>
  <c r="O284" i="1"/>
  <c r="P284" i="1" s="1"/>
  <c r="O285" i="1"/>
  <c r="P285" i="1" s="1"/>
  <c r="O286" i="1"/>
  <c r="P286" i="1" s="1"/>
  <c r="O287" i="1"/>
  <c r="P287" i="1" s="1"/>
  <c r="O288" i="1"/>
  <c r="P288" i="1" s="1"/>
  <c r="O289" i="1"/>
  <c r="P289" i="1" s="1"/>
  <c r="O290" i="1"/>
  <c r="P290" i="1" s="1"/>
  <c r="O291" i="1"/>
  <c r="P291" i="1" s="1"/>
  <c r="O292" i="1"/>
  <c r="P292" i="1" s="1"/>
  <c r="O293" i="1"/>
  <c r="P293" i="1" s="1"/>
  <c r="O294" i="1"/>
  <c r="P294" i="1" s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O301" i="1"/>
  <c r="P301" i="1" s="1"/>
  <c r="O302" i="1"/>
  <c r="P302" i="1" s="1"/>
  <c r="O303" i="1"/>
  <c r="P303" i="1" s="1"/>
  <c r="O304" i="1"/>
  <c r="P304" i="1" s="1"/>
  <c r="O305" i="1"/>
  <c r="P305" i="1" s="1"/>
  <c r="O306" i="1"/>
  <c r="P306" i="1" s="1"/>
  <c r="O307" i="1"/>
  <c r="P307" i="1" s="1"/>
  <c r="O308" i="1"/>
  <c r="P308" i="1" s="1"/>
  <c r="O309" i="1"/>
  <c r="P309" i="1" s="1"/>
  <c r="O310" i="1"/>
  <c r="P310" i="1" s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O320" i="1"/>
  <c r="P320" i="1" s="1"/>
  <c r="O321" i="1"/>
  <c r="P321" i="1" s="1"/>
  <c r="O322" i="1"/>
  <c r="P322" i="1" s="1"/>
  <c r="O323" i="1"/>
  <c r="P323" i="1" s="1"/>
  <c r="O324" i="1"/>
  <c r="P324" i="1" s="1"/>
  <c r="O325" i="1"/>
  <c r="P325" i="1" s="1"/>
  <c r="O326" i="1"/>
  <c r="P326" i="1" s="1"/>
  <c r="O327" i="1"/>
  <c r="P327" i="1" s="1"/>
  <c r="O328" i="1"/>
  <c r="P328" i="1" s="1"/>
  <c r="O329" i="1"/>
  <c r="P329" i="1" s="1"/>
  <c r="O330" i="1"/>
  <c r="P330" i="1" s="1"/>
  <c r="O331" i="1"/>
  <c r="P331" i="1" s="1"/>
  <c r="O332" i="1"/>
  <c r="P332" i="1" s="1"/>
  <c r="O333" i="1"/>
  <c r="P333" i="1" s="1"/>
  <c r="O334" i="1"/>
  <c r="P334" i="1" s="1"/>
  <c r="O335" i="1"/>
  <c r="P335" i="1" s="1"/>
  <c r="O336" i="1"/>
  <c r="P336" i="1" s="1"/>
  <c r="O337" i="1"/>
  <c r="P337" i="1" s="1"/>
  <c r="O338" i="1"/>
  <c r="P338" i="1" s="1"/>
  <c r="O339" i="1"/>
  <c r="P339" i="1" s="1"/>
  <c r="O340" i="1"/>
  <c r="P340" i="1" s="1"/>
  <c r="O341" i="1"/>
  <c r="P341" i="1" s="1"/>
  <c r="O342" i="1"/>
  <c r="P342" i="1" s="1"/>
  <c r="O343" i="1"/>
  <c r="P343" i="1" s="1"/>
  <c r="O344" i="1"/>
  <c r="P344" i="1" s="1"/>
  <c r="O345" i="1"/>
  <c r="P345" i="1" s="1"/>
  <c r="O346" i="1"/>
  <c r="P346" i="1" s="1"/>
  <c r="O347" i="1"/>
  <c r="P347" i="1" s="1"/>
  <c r="O348" i="1"/>
  <c r="P348" i="1" s="1"/>
  <c r="O349" i="1"/>
  <c r="P349" i="1" s="1"/>
  <c r="O350" i="1"/>
  <c r="P350" i="1" s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O359" i="1"/>
  <c r="P359" i="1" s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O374" i="1"/>
  <c r="P374" i="1" s="1"/>
  <c r="O375" i="1"/>
  <c r="P375" i="1" s="1"/>
  <c r="O376" i="1"/>
  <c r="P376" i="1" s="1"/>
  <c r="O377" i="1"/>
  <c r="P377" i="1" s="1"/>
  <c r="O378" i="1"/>
  <c r="P378" i="1" s="1"/>
  <c r="O379" i="1"/>
  <c r="P379" i="1" s="1"/>
  <c r="O380" i="1"/>
  <c r="P380" i="1" s="1"/>
  <c r="O381" i="1"/>
  <c r="P381" i="1" s="1"/>
  <c r="O382" i="1"/>
  <c r="P382" i="1" s="1"/>
  <c r="O383" i="1"/>
  <c r="P383" i="1" s="1"/>
  <c r="O384" i="1"/>
  <c r="P384" i="1" s="1"/>
  <c r="O385" i="1"/>
  <c r="P385" i="1" s="1"/>
  <c r="O386" i="1"/>
  <c r="P386" i="1" s="1"/>
  <c r="O387" i="1"/>
  <c r="P387" i="1" s="1"/>
  <c r="O388" i="1"/>
  <c r="P388" i="1" s="1"/>
  <c r="O389" i="1"/>
  <c r="P389" i="1" s="1"/>
  <c r="O390" i="1"/>
  <c r="P390" i="1" s="1"/>
  <c r="O391" i="1"/>
  <c r="P391" i="1" s="1"/>
  <c r="O392" i="1"/>
  <c r="P392" i="1" s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O400" i="1"/>
  <c r="P400" i="1" s="1"/>
  <c r="O401" i="1"/>
  <c r="P401" i="1" s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O414" i="1"/>
  <c r="P414" i="1" s="1"/>
  <c r="O415" i="1"/>
  <c r="P415" i="1" s="1"/>
  <c r="O416" i="1"/>
  <c r="P416" i="1" s="1"/>
  <c r="O417" i="1"/>
  <c r="P417" i="1" s="1"/>
  <c r="O418" i="1"/>
  <c r="P418" i="1" s="1"/>
  <c r="O419" i="1"/>
  <c r="P419" i="1" s="1"/>
  <c r="O420" i="1"/>
  <c r="P420" i="1" s="1"/>
  <c r="O421" i="1"/>
  <c r="P421" i="1" s="1"/>
  <c r="O422" i="1"/>
  <c r="P422" i="1" s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O436" i="1"/>
  <c r="P436" i="1" s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O443" i="1"/>
  <c r="P443" i="1" s="1"/>
  <c r="O444" i="1"/>
  <c r="P444" i="1" s="1"/>
  <c r="O445" i="1"/>
  <c r="P445" i="1" s="1"/>
  <c r="O446" i="1"/>
  <c r="P446" i="1" s="1"/>
  <c r="O447" i="1"/>
  <c r="P447" i="1" s="1"/>
  <c r="O448" i="1"/>
  <c r="P448" i="1" s="1"/>
  <c r="O449" i="1"/>
  <c r="P449" i="1" s="1"/>
  <c r="O450" i="1"/>
  <c r="P450" i="1" s="1"/>
  <c r="O451" i="1"/>
  <c r="P451" i="1" s="1"/>
  <c r="O452" i="1"/>
  <c r="P452" i="1" s="1"/>
  <c r="O453" i="1"/>
  <c r="P453" i="1" s="1"/>
  <c r="O454" i="1"/>
  <c r="P454" i="1" s="1"/>
  <c r="O455" i="1"/>
  <c r="P455" i="1" s="1"/>
  <c r="O456" i="1"/>
  <c r="P456" i="1" s="1"/>
  <c r="O457" i="1"/>
  <c r="P457" i="1" s="1"/>
  <c r="O458" i="1"/>
  <c r="P458" i="1" s="1"/>
  <c r="O459" i="1"/>
  <c r="P459" i="1" s="1"/>
  <c r="O460" i="1"/>
  <c r="P460" i="1" s="1"/>
  <c r="O461" i="1"/>
  <c r="P461" i="1" s="1"/>
  <c r="O462" i="1"/>
  <c r="P462" i="1" s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O470" i="1"/>
  <c r="P470" i="1" s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O482" i="1"/>
  <c r="P482" i="1" s="1"/>
  <c r="O483" i="1"/>
  <c r="P483" i="1" s="1"/>
  <c r="O484" i="1"/>
  <c r="P484" i="1" s="1"/>
  <c r="O485" i="1"/>
  <c r="P485" i="1" s="1"/>
  <c r="O486" i="1"/>
  <c r="P486" i="1" s="1"/>
  <c r="O487" i="1"/>
  <c r="P487" i="1" s="1"/>
  <c r="O488" i="1"/>
  <c r="P488" i="1" s="1"/>
  <c r="O489" i="1"/>
  <c r="P489" i="1" s="1"/>
  <c r="O490" i="1"/>
  <c r="P490" i="1" s="1"/>
  <c r="O491" i="1"/>
  <c r="P491" i="1" s="1"/>
  <c r="O492" i="1"/>
  <c r="P492" i="1" s="1"/>
  <c r="O493" i="1"/>
  <c r="P493" i="1" s="1"/>
  <c r="O494" i="1"/>
  <c r="P494" i="1" s="1"/>
  <c r="O495" i="1"/>
  <c r="P495" i="1" s="1"/>
  <c r="O496" i="1"/>
  <c r="P496" i="1" s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O513" i="1"/>
  <c r="P513" i="1" s="1"/>
  <c r="O514" i="1"/>
  <c r="P514" i="1" s="1"/>
  <c r="O515" i="1"/>
  <c r="P515" i="1" s="1"/>
  <c r="O516" i="1"/>
  <c r="P516" i="1" s="1"/>
  <c r="O517" i="1"/>
  <c r="P517" i="1" s="1"/>
  <c r="O518" i="1"/>
  <c r="P518" i="1" s="1"/>
  <c r="O519" i="1"/>
  <c r="P519" i="1" s="1"/>
  <c r="O520" i="1"/>
  <c r="P520" i="1" s="1"/>
  <c r="O521" i="1"/>
  <c r="P521" i="1" s="1"/>
  <c r="O522" i="1"/>
  <c r="P522" i="1" s="1"/>
  <c r="O523" i="1"/>
  <c r="P523" i="1" s="1"/>
  <c r="O524" i="1"/>
  <c r="P524" i="1" s="1"/>
  <c r="O525" i="1"/>
  <c r="P525" i="1" s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O558" i="1"/>
  <c r="P558" i="1" s="1"/>
  <c r="O559" i="1"/>
  <c r="P559" i="1" s="1"/>
  <c r="O560" i="1"/>
  <c r="P560" i="1" s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O567" i="1"/>
  <c r="P567" i="1" s="1"/>
  <c r="O568" i="1"/>
  <c r="P568" i="1" s="1"/>
  <c r="O569" i="1"/>
  <c r="P569" i="1" s="1"/>
  <c r="O570" i="1"/>
  <c r="P570" i="1" s="1"/>
  <c r="O571" i="1"/>
  <c r="P571" i="1" s="1"/>
  <c r="O572" i="1"/>
  <c r="P572" i="1" s="1"/>
  <c r="O573" i="1"/>
  <c r="P573" i="1" s="1"/>
  <c r="O574" i="1"/>
  <c r="P574" i="1" s="1"/>
  <c r="O575" i="1"/>
  <c r="P575" i="1" s="1"/>
  <c r="O576" i="1"/>
  <c r="P576" i="1" s="1"/>
  <c r="O577" i="1"/>
  <c r="P577" i="1" s="1"/>
  <c r="O578" i="1"/>
  <c r="P578" i="1" s="1"/>
  <c r="O579" i="1"/>
  <c r="P579" i="1" s="1"/>
  <c r="O580" i="1"/>
  <c r="P580" i="1" s="1"/>
  <c r="O581" i="1"/>
  <c r="P581" i="1" s="1"/>
  <c r="O582" i="1"/>
  <c r="P582" i="1" s="1"/>
  <c r="O583" i="1"/>
  <c r="P583" i="1" s="1"/>
  <c r="O584" i="1"/>
  <c r="P584" i="1" s="1"/>
  <c r="O585" i="1"/>
  <c r="P585" i="1" s="1"/>
  <c r="O586" i="1"/>
  <c r="P586" i="1" s="1"/>
  <c r="O587" i="1"/>
  <c r="P587" i="1" s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O603" i="1"/>
  <c r="P603" i="1" s="1"/>
  <c r="O604" i="1"/>
  <c r="P604" i="1" s="1"/>
  <c r="O605" i="1"/>
  <c r="P605" i="1" s="1"/>
  <c r="O606" i="1"/>
  <c r="P606" i="1" s="1"/>
  <c r="O607" i="1"/>
  <c r="P607" i="1" s="1"/>
  <c r="O608" i="1"/>
  <c r="P608" i="1" s="1"/>
  <c r="O609" i="1"/>
  <c r="P609" i="1" s="1"/>
  <c r="O610" i="1"/>
  <c r="P610" i="1" s="1"/>
  <c r="O611" i="1"/>
  <c r="P611" i="1" s="1"/>
  <c r="O612" i="1"/>
  <c r="P612" i="1" s="1"/>
  <c r="O613" i="1"/>
  <c r="P613" i="1" s="1"/>
  <c r="O614" i="1"/>
  <c r="P614" i="1" s="1"/>
  <c r="O615" i="1"/>
  <c r="P615" i="1" s="1"/>
  <c r="O616" i="1"/>
  <c r="P616" i="1" s="1"/>
  <c r="O617" i="1"/>
  <c r="P617" i="1" s="1"/>
  <c r="O618" i="1"/>
  <c r="P618" i="1" s="1"/>
  <c r="O619" i="1"/>
  <c r="P619" i="1" s="1"/>
  <c r="O620" i="1"/>
  <c r="P620" i="1" s="1"/>
  <c r="O621" i="1"/>
  <c r="P621" i="1" s="1"/>
  <c r="O622" i="1"/>
  <c r="P622" i="1" s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O631" i="1"/>
  <c r="P631" i="1" s="1"/>
  <c r="O632" i="1"/>
  <c r="P632" i="1" s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O642" i="1"/>
  <c r="P642" i="1" s="1"/>
  <c r="O643" i="1"/>
  <c r="P643" i="1" s="1"/>
  <c r="O644" i="1"/>
  <c r="P644" i="1" s="1"/>
  <c r="O645" i="1"/>
  <c r="P645" i="1" s="1"/>
  <c r="O646" i="1"/>
  <c r="P646" i="1" s="1"/>
  <c r="O647" i="1"/>
  <c r="P647" i="1" s="1"/>
  <c r="O648" i="1"/>
  <c r="P648" i="1" s="1"/>
  <c r="O649" i="1"/>
  <c r="P649" i="1" s="1"/>
  <c r="O650" i="1"/>
  <c r="P650" i="1" s="1"/>
  <c r="O651" i="1"/>
  <c r="P651" i="1" s="1"/>
  <c r="O652" i="1"/>
  <c r="P652" i="1" s="1"/>
  <c r="O653" i="1"/>
  <c r="P653" i="1" s="1"/>
  <c r="O654" i="1"/>
  <c r="P654" i="1" s="1"/>
  <c r="O655" i="1"/>
  <c r="P655" i="1" s="1"/>
  <c r="O656" i="1"/>
  <c r="P656" i="1" s="1"/>
  <c r="O657" i="1"/>
  <c r="P657" i="1" s="1"/>
  <c r="O658" i="1"/>
  <c r="P658" i="1" s="1"/>
  <c r="O659" i="1"/>
  <c r="P659" i="1" s="1"/>
  <c r="O660" i="1"/>
  <c r="P660" i="1" s="1"/>
  <c r="O661" i="1"/>
  <c r="P661" i="1" s="1"/>
  <c r="O662" i="1"/>
  <c r="P662" i="1" s="1"/>
  <c r="O663" i="1"/>
  <c r="P663" i="1" s="1"/>
  <c r="O664" i="1"/>
  <c r="P664" i="1" s="1"/>
  <c r="O665" i="1"/>
  <c r="P665" i="1" s="1"/>
  <c r="O666" i="1"/>
  <c r="P666" i="1" s="1"/>
  <c r="O667" i="1"/>
  <c r="P667" i="1" s="1"/>
  <c r="O668" i="1"/>
  <c r="P668" i="1" s="1"/>
  <c r="O669" i="1"/>
  <c r="P669" i="1" s="1"/>
  <c r="O670" i="1"/>
  <c r="P670" i="1" s="1"/>
  <c r="O671" i="1"/>
  <c r="P671" i="1" s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O680" i="1"/>
  <c r="P680" i="1" s="1"/>
  <c r="O681" i="1"/>
  <c r="P681" i="1" s="1"/>
  <c r="O682" i="1"/>
  <c r="P682" i="1" s="1"/>
  <c r="O683" i="1"/>
  <c r="P683" i="1" s="1"/>
  <c r="O684" i="1"/>
  <c r="P684" i="1" s="1"/>
  <c r="O685" i="1"/>
  <c r="P685" i="1" s="1"/>
  <c r="O686" i="1"/>
  <c r="P686" i="1" s="1"/>
  <c r="O687" i="1"/>
  <c r="P687" i="1" s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O705" i="1"/>
  <c r="P705" i="1" s="1"/>
  <c r="O706" i="1"/>
  <c r="P706" i="1" s="1"/>
  <c r="O707" i="1"/>
  <c r="P707" i="1" s="1"/>
  <c r="O708" i="1"/>
  <c r="P708" i="1" s="1"/>
  <c r="O709" i="1"/>
  <c r="P709" i="1" s="1"/>
  <c r="O710" i="1"/>
  <c r="P710" i="1" s="1"/>
  <c r="O711" i="1"/>
  <c r="P711" i="1" s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O720" i="1"/>
  <c r="P720" i="1" s="1"/>
  <c r="O721" i="1"/>
  <c r="P721" i="1" s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O732" i="1"/>
  <c r="P732" i="1" s="1"/>
  <c r="O733" i="1"/>
  <c r="P733" i="1" s="1"/>
  <c r="O734" i="1"/>
  <c r="P734" i="1" s="1"/>
  <c r="O735" i="1"/>
  <c r="P735" i="1" s="1"/>
  <c r="O736" i="1"/>
  <c r="P736" i="1" s="1"/>
  <c r="O737" i="1"/>
  <c r="P737" i="1" s="1"/>
  <c r="O738" i="1"/>
  <c r="P738" i="1" s="1"/>
  <c r="O739" i="1"/>
  <c r="P739" i="1" s="1"/>
  <c r="O740" i="1"/>
  <c r="P740" i="1" s="1"/>
  <c r="O741" i="1"/>
  <c r="P741" i="1" s="1"/>
  <c r="O742" i="1"/>
  <c r="P742" i="1" s="1"/>
  <c r="O743" i="1"/>
  <c r="P743" i="1" s="1"/>
  <c r="O744" i="1"/>
  <c r="P744" i="1" s="1"/>
  <c r="O745" i="1"/>
  <c r="P745" i="1" s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O756" i="1"/>
  <c r="P756" i="1" s="1"/>
  <c r="O757" i="1"/>
  <c r="P757" i="1" s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O767" i="1"/>
  <c r="P767" i="1" s="1"/>
  <c r="O768" i="1"/>
  <c r="P768" i="1" s="1"/>
  <c r="O769" i="1"/>
  <c r="P769" i="1" s="1"/>
  <c r="O770" i="1"/>
  <c r="P770" i="1" s="1"/>
  <c r="O771" i="1"/>
  <c r="P771" i="1" s="1"/>
  <c r="O772" i="1"/>
  <c r="P772" i="1" s="1"/>
  <c r="O773" i="1"/>
  <c r="P773" i="1" s="1"/>
  <c r="O774" i="1"/>
  <c r="P774" i="1" s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O783" i="1"/>
  <c r="P783" i="1" s="1"/>
  <c r="O784" i="1"/>
  <c r="P784" i="1" s="1"/>
  <c r="O785" i="1"/>
  <c r="P785" i="1" s="1"/>
  <c r="O786" i="1"/>
  <c r="P786" i="1" s="1"/>
  <c r="O787" i="1"/>
  <c r="P787" i="1" s="1"/>
  <c r="O788" i="1"/>
  <c r="P788" i="1" s="1"/>
  <c r="O789" i="1"/>
  <c r="P789" i="1" s="1"/>
  <c r="O790" i="1"/>
  <c r="P790" i="1" s="1"/>
  <c r="O791" i="1"/>
  <c r="P791" i="1" s="1"/>
  <c r="O792" i="1"/>
  <c r="P792" i="1" s="1"/>
  <c r="O793" i="1"/>
  <c r="P793" i="1" s="1"/>
  <c r="O794" i="1"/>
  <c r="P794" i="1" s="1"/>
  <c r="O795" i="1"/>
  <c r="P795" i="1" s="1"/>
  <c r="O796" i="1"/>
  <c r="P796" i="1" s="1"/>
  <c r="O797" i="1"/>
  <c r="P797" i="1" s="1"/>
  <c r="O798" i="1"/>
  <c r="P798" i="1" s="1"/>
  <c r="O799" i="1"/>
  <c r="P799" i="1" s="1"/>
  <c r="O800" i="1"/>
  <c r="P800" i="1" s="1"/>
  <c r="O801" i="1"/>
  <c r="P801" i="1" s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O814" i="1"/>
  <c r="P814" i="1" s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O828" i="1"/>
  <c r="P828" i="1" s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O861" i="1"/>
  <c r="P861" i="1" s="1"/>
  <c r="O862" i="1"/>
  <c r="P862" i="1" s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O884" i="1"/>
  <c r="P884" i="1" s="1"/>
  <c r="O885" i="1"/>
  <c r="P885" i="1" s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O903" i="1"/>
  <c r="P903" i="1" s="1"/>
  <c r="O904" i="1"/>
  <c r="P904" i="1" s="1"/>
  <c r="O905" i="1"/>
  <c r="P905" i="1" s="1"/>
  <c r="O906" i="1"/>
  <c r="P906" i="1" s="1"/>
  <c r="O907" i="1"/>
  <c r="P907" i="1" s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O925" i="1"/>
  <c r="P925" i="1" s="1"/>
  <c r="O926" i="1"/>
  <c r="P926" i="1" s="1"/>
  <c r="O927" i="1"/>
  <c r="P927" i="1" s="1"/>
  <c r="O928" i="1"/>
  <c r="P928" i="1" s="1"/>
  <c r="O929" i="1"/>
  <c r="P929" i="1" s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O941" i="1"/>
  <c r="P941" i="1" s="1"/>
  <c r="O942" i="1"/>
  <c r="P942" i="1" s="1"/>
  <c r="O943" i="1"/>
  <c r="P943" i="1" s="1"/>
  <c r="O944" i="1"/>
  <c r="P944" i="1" s="1"/>
  <c r="O945" i="1"/>
  <c r="P945" i="1" s="1"/>
  <c r="O946" i="1"/>
  <c r="P946" i="1" s="1"/>
  <c r="O947" i="1"/>
  <c r="P947" i="1" s="1"/>
  <c r="O948" i="1"/>
  <c r="P948" i="1" s="1"/>
  <c r="O949" i="1"/>
  <c r="P949" i="1" s="1"/>
  <c r="O950" i="1"/>
  <c r="P950" i="1" s="1"/>
  <c r="O951" i="1"/>
  <c r="P951" i="1" s="1"/>
  <c r="O952" i="1"/>
  <c r="P952" i="1" s="1"/>
  <c r="O953" i="1"/>
  <c r="P953" i="1" s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O960" i="1"/>
  <c r="P960" i="1" s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O970" i="1"/>
  <c r="P970" i="1" s="1"/>
  <c r="O971" i="1"/>
  <c r="P971" i="1" s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O978" i="1"/>
  <c r="P978" i="1" s="1"/>
  <c r="O979" i="1"/>
  <c r="P979" i="1" s="1"/>
  <c r="O980" i="1"/>
  <c r="P980" i="1" s="1"/>
  <c r="O981" i="1"/>
  <c r="P981" i="1" s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O990" i="1"/>
  <c r="P990" i="1" s="1"/>
  <c r="O991" i="1"/>
  <c r="P991" i="1" s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O999" i="1"/>
  <c r="P999" i="1" s="1"/>
  <c r="O1000" i="1"/>
  <c r="P1000" i="1" s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O1007" i="1"/>
  <c r="P1007" i="1" s="1"/>
  <c r="O1008" i="1"/>
  <c r="P1008" i="1" s="1"/>
  <c r="O1009" i="1"/>
  <c r="P1009" i="1" s="1"/>
  <c r="O1010" i="1"/>
  <c r="P1010" i="1" s="1"/>
  <c r="O1011" i="1"/>
  <c r="P1011" i="1" s="1"/>
  <c r="O1012" i="1"/>
  <c r="P1012" i="1" s="1"/>
  <c r="O1013" i="1"/>
  <c r="P1013" i="1" s="1"/>
  <c r="O1014" i="1"/>
  <c r="P1014" i="1" s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O1034" i="1"/>
  <c r="P1034" i="1" s="1"/>
  <c r="O1035" i="1"/>
  <c r="P1035" i="1" s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O1113" i="1"/>
  <c r="P1113" i="1" s="1"/>
  <c r="O1114" i="1"/>
  <c r="P1114" i="1" s="1"/>
  <c r="O1115" i="1"/>
  <c r="P1115" i="1" s="1"/>
  <c r="O1116" i="1"/>
  <c r="P1116" i="1" s="1"/>
  <c r="O1117" i="1"/>
  <c r="P1117" i="1" s="1"/>
  <c r="O1118" i="1"/>
  <c r="P1118" i="1" s="1"/>
  <c r="O1119" i="1"/>
  <c r="P1119" i="1" s="1"/>
  <c r="O1120" i="1"/>
  <c r="P1120" i="1" s="1"/>
  <c r="O1121" i="1"/>
  <c r="P1121" i="1" s="1"/>
  <c r="O1122" i="1"/>
  <c r="P1122" i="1" s="1"/>
  <c r="O1123" i="1"/>
  <c r="P1123" i="1" s="1"/>
  <c r="O1124" i="1"/>
  <c r="P1124" i="1" s="1"/>
  <c r="O1125" i="1"/>
  <c r="P1125" i="1" s="1"/>
  <c r="O1126" i="1"/>
  <c r="P1126" i="1" s="1"/>
  <c r="O1127" i="1"/>
  <c r="P1127" i="1" s="1"/>
  <c r="O1128" i="1"/>
  <c r="P1128" i="1" s="1"/>
  <c r="O1129" i="1"/>
  <c r="P1129" i="1" s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O1203" i="1"/>
  <c r="P1203" i="1" s="1"/>
  <c r="O1204" i="1"/>
  <c r="P1204" i="1" s="1"/>
  <c r="O1205" i="1"/>
  <c r="P1205" i="1" s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O1280" i="1"/>
  <c r="P1280" i="1" s="1"/>
  <c r="O1281" i="1"/>
  <c r="P1281" i="1" s="1"/>
  <c r="O1282" i="1"/>
  <c r="P1282" i="1" s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O1344" i="1"/>
  <c r="P1344" i="1" s="1"/>
  <c r="O1345" i="1"/>
  <c r="P1345" i="1" s="1"/>
  <c r="O1346" i="1"/>
  <c r="P1346" i="1" s="1"/>
  <c r="O1347" i="1"/>
  <c r="P1347" i="1" s="1"/>
  <c r="O1348" i="1"/>
  <c r="P1348" i="1" s="1"/>
  <c r="O1349" i="1"/>
  <c r="P1349" i="1" s="1"/>
  <c r="O1350" i="1"/>
  <c r="P1350" i="1" s="1"/>
  <c r="O1351" i="1"/>
  <c r="P1351" i="1" s="1"/>
  <c r="O1352" i="1"/>
  <c r="P1352" i="1" s="1"/>
  <c r="O1353" i="1"/>
  <c r="P1353" i="1" s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O1449" i="1"/>
  <c r="P1449" i="1" s="1"/>
  <c r="O1450" i="1"/>
  <c r="P1450" i="1" s="1"/>
  <c r="O1451" i="1"/>
  <c r="P1451" i="1" s="1"/>
  <c r="O1452" i="1"/>
  <c r="P1452" i="1" s="1"/>
  <c r="O1453" i="1"/>
  <c r="P1453" i="1" s="1"/>
  <c r="O1454" i="1"/>
  <c r="P1454" i="1" s="1"/>
  <c r="O1455" i="1"/>
  <c r="P1455" i="1" s="1"/>
  <c r="O1456" i="1"/>
  <c r="P1456" i="1" s="1"/>
  <c r="O1457" i="1"/>
  <c r="P1457" i="1" s="1"/>
  <c r="O1458" i="1"/>
  <c r="P1458" i="1" s="1"/>
  <c r="O1459" i="1"/>
  <c r="P1459" i="1" s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38" i="1"/>
  <c r="P38" i="1" s="1"/>
  <c r="H2" i="2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332" i="1"/>
  <c r="AK333" i="1"/>
  <c r="AK334" i="1"/>
  <c r="AK335" i="1"/>
  <c r="AK336" i="1"/>
  <c r="AK337" i="1"/>
  <c r="AK338" i="1"/>
  <c r="AK339" i="1"/>
  <c r="AK340" i="1"/>
  <c r="AK341" i="1"/>
  <c r="AK342" i="1"/>
  <c r="AK343" i="1"/>
  <c r="AK344" i="1"/>
  <c r="AK345" i="1"/>
  <c r="AK346" i="1"/>
  <c r="AK347" i="1"/>
  <c r="AK348" i="1"/>
  <c r="AK349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395" i="1"/>
  <c r="AK396" i="1"/>
  <c r="AK397" i="1"/>
  <c r="AK398" i="1"/>
  <c r="AK399" i="1"/>
  <c r="AK400" i="1"/>
  <c r="AK401" i="1"/>
  <c r="AK402" i="1"/>
  <c r="AK403" i="1"/>
  <c r="AK404" i="1"/>
  <c r="AK405" i="1"/>
  <c r="AK406" i="1"/>
  <c r="AK407" i="1"/>
  <c r="AK408" i="1"/>
  <c r="AK409" i="1"/>
  <c r="AK410" i="1"/>
  <c r="AK411" i="1"/>
  <c r="AK412" i="1"/>
  <c r="AK413" i="1"/>
  <c r="AK414" i="1"/>
  <c r="AK415" i="1"/>
  <c r="AK416" i="1"/>
  <c r="AK417" i="1"/>
  <c r="AK418" i="1"/>
  <c r="AK419" i="1"/>
  <c r="AK420" i="1"/>
  <c r="AK421" i="1"/>
  <c r="AK422" i="1"/>
  <c r="AK423" i="1"/>
  <c r="AK424" i="1"/>
  <c r="AK425" i="1"/>
  <c r="AK426" i="1"/>
  <c r="AK427" i="1"/>
  <c r="AK428" i="1"/>
  <c r="AK429" i="1"/>
  <c r="AK430" i="1"/>
  <c r="AK431" i="1"/>
  <c r="AK432" i="1"/>
  <c r="AK433" i="1"/>
  <c r="AK434" i="1"/>
  <c r="AK435" i="1"/>
  <c r="AK436" i="1"/>
  <c r="AK437" i="1"/>
  <c r="AK438" i="1"/>
  <c r="AK439" i="1"/>
  <c r="AK440" i="1"/>
  <c r="AK441" i="1"/>
  <c r="AK442" i="1"/>
  <c r="AK443" i="1"/>
  <c r="AK444" i="1"/>
  <c r="AK445" i="1"/>
  <c r="AK446" i="1"/>
  <c r="AK447" i="1"/>
  <c r="AK448" i="1"/>
  <c r="AK449" i="1"/>
  <c r="AK450" i="1"/>
  <c r="AK451" i="1"/>
  <c r="AK452" i="1"/>
  <c r="AK453" i="1"/>
  <c r="AK454" i="1"/>
  <c r="AK455" i="1"/>
  <c r="AK456" i="1"/>
  <c r="AK457" i="1"/>
  <c r="AK458" i="1"/>
  <c r="AK459" i="1"/>
  <c r="AK460" i="1"/>
  <c r="AK461" i="1"/>
  <c r="AK462" i="1"/>
  <c r="AK463" i="1"/>
  <c r="AK464" i="1"/>
  <c r="AK465" i="1"/>
  <c r="AK466" i="1"/>
  <c r="AK467" i="1"/>
  <c r="AK468" i="1"/>
  <c r="AK469" i="1"/>
  <c r="AK470" i="1"/>
  <c r="AK471" i="1"/>
  <c r="AK472" i="1"/>
  <c r="AK473" i="1"/>
  <c r="AK474" i="1"/>
  <c r="AK475" i="1"/>
  <c r="AK476" i="1"/>
  <c r="AK477" i="1"/>
  <c r="AK478" i="1"/>
  <c r="AK479" i="1"/>
  <c r="AK480" i="1"/>
  <c r="AK481" i="1"/>
  <c r="AK482" i="1"/>
  <c r="AK483" i="1"/>
  <c r="AK484" i="1"/>
  <c r="AK485" i="1"/>
  <c r="AK486" i="1"/>
  <c r="AK487" i="1"/>
  <c r="AK488" i="1"/>
  <c r="AK489" i="1"/>
  <c r="AK490" i="1"/>
  <c r="AK491" i="1"/>
  <c r="AK492" i="1"/>
  <c r="AK493" i="1"/>
  <c r="AK494" i="1"/>
  <c r="AK495" i="1"/>
  <c r="AK496" i="1"/>
  <c r="AK497" i="1"/>
  <c r="AK498" i="1"/>
  <c r="AK499" i="1"/>
  <c r="AK500" i="1"/>
  <c r="AK501" i="1"/>
  <c r="AK502" i="1"/>
  <c r="AK503" i="1"/>
  <c r="AK504" i="1"/>
  <c r="AK505" i="1"/>
  <c r="AK506" i="1"/>
  <c r="AK507" i="1"/>
  <c r="AK508" i="1"/>
  <c r="AK509" i="1"/>
  <c r="AK510" i="1"/>
  <c r="AK511" i="1"/>
  <c r="AK512" i="1"/>
  <c r="AK513" i="1"/>
  <c r="AK514" i="1"/>
  <c r="AK515" i="1"/>
  <c r="AK516" i="1"/>
  <c r="AK517" i="1"/>
  <c r="AK518" i="1"/>
  <c r="AK519" i="1"/>
  <c r="AK520" i="1"/>
  <c r="AK521" i="1"/>
  <c r="AK522" i="1"/>
  <c r="AK523" i="1"/>
  <c r="AK524" i="1"/>
  <c r="AK525" i="1"/>
  <c r="AK526" i="1"/>
  <c r="AK527" i="1"/>
  <c r="AK528" i="1"/>
  <c r="AK529" i="1"/>
  <c r="AK530" i="1"/>
  <c r="AK531" i="1"/>
  <c r="AK532" i="1"/>
  <c r="AK533" i="1"/>
  <c r="AK534" i="1"/>
  <c r="AK535" i="1"/>
  <c r="AK536" i="1"/>
  <c r="AK537" i="1"/>
  <c r="AK538" i="1"/>
  <c r="AK539" i="1"/>
  <c r="AK540" i="1"/>
  <c r="AK541" i="1"/>
  <c r="AK542" i="1"/>
  <c r="AK543" i="1"/>
  <c r="AK544" i="1"/>
  <c r="AK545" i="1"/>
  <c r="AK546" i="1"/>
  <c r="AK547" i="1"/>
  <c r="AK548" i="1"/>
  <c r="AK549" i="1"/>
  <c r="AK550" i="1"/>
  <c r="AK551" i="1"/>
  <c r="AK552" i="1"/>
  <c r="AK553" i="1"/>
  <c r="AK554" i="1"/>
  <c r="AK555" i="1"/>
  <c r="AK556" i="1"/>
  <c r="AK557" i="1"/>
  <c r="AK558" i="1"/>
  <c r="AK559" i="1"/>
  <c r="AK560" i="1"/>
  <c r="AK561" i="1"/>
  <c r="AK562" i="1"/>
  <c r="AK563" i="1"/>
  <c r="AK564" i="1"/>
  <c r="AK565" i="1"/>
  <c r="AK566" i="1"/>
  <c r="AK567" i="1"/>
  <c r="AK568" i="1"/>
  <c r="AK569" i="1"/>
  <c r="AK570" i="1"/>
  <c r="AK571" i="1"/>
  <c r="AK572" i="1"/>
  <c r="AK573" i="1"/>
  <c r="AK574" i="1"/>
  <c r="AK575" i="1"/>
  <c r="AK576" i="1"/>
  <c r="AK577" i="1"/>
  <c r="AK578" i="1"/>
  <c r="AK579" i="1"/>
  <c r="AK580" i="1"/>
  <c r="AK581" i="1"/>
  <c r="AK582" i="1"/>
  <c r="AK583" i="1"/>
  <c r="AK584" i="1"/>
  <c r="AK585" i="1"/>
  <c r="AK586" i="1"/>
  <c r="AK587" i="1"/>
  <c r="AK588" i="1"/>
  <c r="AK589" i="1"/>
  <c r="AK590" i="1"/>
  <c r="AK591" i="1"/>
  <c r="AK592" i="1"/>
  <c r="AK593" i="1"/>
  <c r="AK594" i="1"/>
  <c r="AK595" i="1"/>
  <c r="AK596" i="1"/>
  <c r="AK597" i="1"/>
  <c r="AK598" i="1"/>
  <c r="AK599" i="1"/>
  <c r="AK600" i="1"/>
  <c r="AK601" i="1"/>
  <c r="AK602" i="1"/>
  <c r="AK603" i="1"/>
  <c r="AK604" i="1"/>
  <c r="AK605" i="1"/>
  <c r="AK606" i="1"/>
  <c r="AK607" i="1"/>
  <c r="AK608" i="1"/>
  <c r="AK609" i="1"/>
  <c r="AK610" i="1"/>
  <c r="AK611" i="1"/>
  <c r="AK612" i="1"/>
  <c r="AK613" i="1"/>
  <c r="AK614" i="1"/>
  <c r="AK615" i="1"/>
  <c r="AK616" i="1"/>
  <c r="AK617" i="1"/>
  <c r="AK618" i="1"/>
  <c r="AK619" i="1"/>
  <c r="AK620" i="1"/>
  <c r="AK621" i="1"/>
  <c r="AK622" i="1"/>
  <c r="AK623" i="1"/>
  <c r="AK624" i="1"/>
  <c r="AK625" i="1"/>
  <c r="AK626" i="1"/>
  <c r="AK627" i="1"/>
  <c r="AK628" i="1"/>
  <c r="AK629" i="1"/>
  <c r="AK630" i="1"/>
  <c r="AK631" i="1"/>
  <c r="AK632" i="1"/>
  <c r="AK633" i="1"/>
  <c r="AK634" i="1"/>
  <c r="AK635" i="1"/>
  <c r="AK636" i="1"/>
  <c r="AK637" i="1"/>
  <c r="AK638" i="1"/>
  <c r="AK639" i="1"/>
  <c r="AK640" i="1"/>
  <c r="AK641" i="1"/>
  <c r="AK642" i="1"/>
  <c r="AK643" i="1"/>
  <c r="AK644" i="1"/>
  <c r="AK645" i="1"/>
  <c r="AK646" i="1"/>
  <c r="AK647" i="1"/>
  <c r="AK648" i="1"/>
  <c r="AK649" i="1"/>
  <c r="AK650" i="1"/>
  <c r="AK651" i="1"/>
  <c r="AK652" i="1"/>
  <c r="AK653" i="1"/>
  <c r="AK654" i="1"/>
  <c r="AK655" i="1"/>
  <c r="AK656" i="1"/>
  <c r="AK657" i="1"/>
  <c r="AK658" i="1"/>
  <c r="AK659" i="1"/>
  <c r="AK660" i="1"/>
  <c r="AK661" i="1"/>
  <c r="AK662" i="1"/>
  <c r="AK663" i="1"/>
  <c r="AK664" i="1"/>
  <c r="AK665" i="1"/>
  <c r="AK666" i="1"/>
  <c r="AK667" i="1"/>
  <c r="AK668" i="1"/>
  <c r="AK669" i="1"/>
  <c r="AK670" i="1"/>
  <c r="AK671" i="1"/>
  <c r="AK672" i="1"/>
  <c r="AK673" i="1"/>
  <c r="AK674" i="1"/>
  <c r="AK675" i="1"/>
  <c r="AK676" i="1"/>
  <c r="AK677" i="1"/>
  <c r="AK678" i="1"/>
  <c r="AK679" i="1"/>
  <c r="AK680" i="1"/>
  <c r="AK681" i="1"/>
  <c r="AK682" i="1"/>
  <c r="AK683" i="1"/>
  <c r="AK684" i="1"/>
  <c r="AK685" i="1"/>
  <c r="AK686" i="1"/>
  <c r="AK687" i="1"/>
  <c r="AK688" i="1"/>
  <c r="AK689" i="1"/>
  <c r="AK690" i="1"/>
  <c r="AK691" i="1"/>
  <c r="AK692" i="1"/>
  <c r="AK693" i="1"/>
  <c r="AK694" i="1"/>
  <c r="AK695" i="1"/>
  <c r="AK696" i="1"/>
  <c r="AK697" i="1"/>
  <c r="AK698" i="1"/>
  <c r="AK699" i="1"/>
  <c r="AK700" i="1"/>
  <c r="AK701" i="1"/>
  <c r="AK702" i="1"/>
  <c r="AK703" i="1"/>
  <c r="AK704" i="1"/>
  <c r="AK705" i="1"/>
  <c r="AK706" i="1"/>
  <c r="AK707" i="1"/>
  <c r="AK708" i="1"/>
  <c r="AK709" i="1"/>
  <c r="AK710" i="1"/>
  <c r="AK711" i="1"/>
  <c r="AK712" i="1"/>
  <c r="AK713" i="1"/>
  <c r="AK714" i="1"/>
  <c r="AK715" i="1"/>
  <c r="AK716" i="1"/>
  <c r="AK717" i="1"/>
  <c r="AK718" i="1"/>
  <c r="AK719" i="1"/>
  <c r="AK720" i="1"/>
  <c r="AK721" i="1"/>
  <c r="AK722" i="1"/>
  <c r="AK723" i="1"/>
  <c r="AK724" i="1"/>
  <c r="AK725" i="1"/>
  <c r="AK726" i="1"/>
  <c r="AK727" i="1"/>
  <c r="AK728" i="1"/>
  <c r="AK729" i="1"/>
  <c r="AK730" i="1"/>
  <c r="AK731" i="1"/>
  <c r="AK732" i="1"/>
  <c r="AK733" i="1"/>
  <c r="AK734" i="1"/>
  <c r="AK735" i="1"/>
  <c r="AK736" i="1"/>
  <c r="AK737" i="1"/>
  <c r="AK738" i="1"/>
  <c r="AK739" i="1"/>
  <c r="AK740" i="1"/>
  <c r="AK741" i="1"/>
  <c r="AK742" i="1"/>
  <c r="AK743" i="1"/>
  <c r="AK744" i="1"/>
  <c r="AK745" i="1"/>
  <c r="AK746" i="1"/>
  <c r="AK747" i="1"/>
  <c r="AK748" i="1"/>
  <c r="AK749" i="1"/>
  <c r="AK750" i="1"/>
  <c r="AK751" i="1"/>
  <c r="AK752" i="1"/>
  <c r="AK753" i="1"/>
  <c r="AK754" i="1"/>
  <c r="AK755" i="1"/>
  <c r="AK756" i="1"/>
  <c r="AK757" i="1"/>
  <c r="AK758" i="1"/>
  <c r="AK759" i="1"/>
  <c r="AK760" i="1"/>
  <c r="AK761" i="1"/>
  <c r="AK762" i="1"/>
  <c r="AK763" i="1"/>
  <c r="AK764" i="1"/>
  <c r="AK765" i="1"/>
  <c r="AK766" i="1"/>
  <c r="AK767" i="1"/>
  <c r="AK768" i="1"/>
  <c r="AK769" i="1"/>
  <c r="AK770" i="1"/>
  <c r="AK771" i="1"/>
  <c r="AK772" i="1"/>
  <c r="AK773" i="1"/>
  <c r="AK774" i="1"/>
  <c r="AK775" i="1"/>
  <c r="AK776" i="1"/>
  <c r="AK777" i="1"/>
  <c r="AK778" i="1"/>
  <c r="AK779" i="1"/>
  <c r="AK780" i="1"/>
  <c r="AK781" i="1"/>
  <c r="AK782" i="1"/>
  <c r="AK783" i="1"/>
  <c r="AK784" i="1"/>
  <c r="AK785" i="1"/>
  <c r="AK786" i="1"/>
  <c r="AK787" i="1"/>
  <c r="AK788" i="1"/>
  <c r="AK789" i="1"/>
  <c r="AK790" i="1"/>
  <c r="AK791" i="1"/>
  <c r="AK792" i="1"/>
  <c r="AK793" i="1"/>
  <c r="AK794" i="1"/>
  <c r="AK795" i="1"/>
  <c r="AK796" i="1"/>
  <c r="AK797" i="1"/>
  <c r="AK798" i="1"/>
  <c r="AK799" i="1"/>
  <c r="AK800" i="1"/>
  <c r="AK801" i="1"/>
  <c r="AK802" i="1"/>
  <c r="AK803" i="1"/>
  <c r="AK804" i="1"/>
  <c r="AK805" i="1"/>
  <c r="AK806" i="1"/>
  <c r="AK807" i="1"/>
  <c r="AK808" i="1"/>
  <c r="AK809" i="1"/>
  <c r="AK810" i="1"/>
  <c r="AK811" i="1"/>
  <c r="AK812" i="1"/>
  <c r="AK813" i="1"/>
  <c r="AK814" i="1"/>
  <c r="AK815" i="1"/>
  <c r="AK816" i="1"/>
  <c r="AK817" i="1"/>
  <c r="AK818" i="1"/>
  <c r="AK819" i="1"/>
  <c r="AK820" i="1"/>
  <c r="AK821" i="1"/>
  <c r="AK822" i="1"/>
  <c r="AK823" i="1"/>
  <c r="AK824" i="1"/>
  <c r="AK825" i="1"/>
  <c r="AK826" i="1"/>
  <c r="AK827" i="1"/>
  <c r="AK828" i="1"/>
  <c r="AK829" i="1"/>
  <c r="AK830" i="1"/>
  <c r="AK831" i="1"/>
  <c r="AK832" i="1"/>
  <c r="AK833" i="1"/>
  <c r="AK834" i="1"/>
  <c r="AK835" i="1"/>
  <c r="AK836" i="1"/>
  <c r="AK837" i="1"/>
  <c r="AK838" i="1"/>
  <c r="AK839" i="1"/>
  <c r="AK840" i="1"/>
  <c r="AK841" i="1"/>
  <c r="AK842" i="1"/>
  <c r="AK843" i="1"/>
  <c r="AK844" i="1"/>
  <c r="AK845" i="1"/>
  <c r="AK846" i="1"/>
  <c r="AK847" i="1"/>
  <c r="AK848" i="1"/>
  <c r="AK849" i="1"/>
  <c r="AK850" i="1"/>
  <c r="AK851" i="1"/>
  <c r="AK852" i="1"/>
  <c r="AK853" i="1"/>
  <c r="AK854" i="1"/>
  <c r="AK855" i="1"/>
  <c r="AK856" i="1"/>
  <c r="AK857" i="1"/>
  <c r="AK858" i="1"/>
  <c r="AK859" i="1"/>
  <c r="AK860" i="1"/>
  <c r="AK861" i="1"/>
  <c r="AK862" i="1"/>
  <c r="AK863" i="1"/>
  <c r="AK864" i="1"/>
  <c r="AK865" i="1"/>
  <c r="AK866" i="1"/>
  <c r="AK867" i="1"/>
  <c r="AK868" i="1"/>
  <c r="AK869" i="1"/>
  <c r="AK870" i="1"/>
  <c r="AK871" i="1"/>
  <c r="AK872" i="1"/>
  <c r="AK873" i="1"/>
  <c r="AK874" i="1"/>
  <c r="AK875" i="1"/>
  <c r="AK876" i="1"/>
  <c r="AK877" i="1"/>
  <c r="AK878" i="1"/>
  <c r="AK879" i="1"/>
  <c r="AK880" i="1"/>
  <c r="AK881" i="1"/>
  <c r="AK882" i="1"/>
  <c r="AK883" i="1"/>
  <c r="AK884" i="1"/>
  <c r="AK885" i="1"/>
  <c r="AK886" i="1"/>
  <c r="AK887" i="1"/>
  <c r="AK888" i="1"/>
  <c r="AK889" i="1"/>
  <c r="AK890" i="1"/>
  <c r="AK891" i="1"/>
  <c r="AK892" i="1"/>
  <c r="AK893" i="1"/>
  <c r="AK894" i="1"/>
  <c r="AK895" i="1"/>
  <c r="AK896" i="1"/>
  <c r="AK897" i="1"/>
  <c r="AK898" i="1"/>
  <c r="AK899" i="1"/>
  <c r="AK900" i="1"/>
  <c r="AK901" i="1"/>
  <c r="AK902" i="1"/>
  <c r="AK903" i="1"/>
  <c r="AK904" i="1"/>
  <c r="AK905" i="1"/>
  <c r="AK906" i="1"/>
  <c r="AK907" i="1"/>
  <c r="AK908" i="1"/>
  <c r="AK909" i="1"/>
  <c r="AK910" i="1"/>
  <c r="AK911" i="1"/>
  <c r="AK912" i="1"/>
  <c r="AK913" i="1"/>
  <c r="AK914" i="1"/>
  <c r="AK915" i="1"/>
  <c r="AK916" i="1"/>
  <c r="AK917" i="1"/>
  <c r="AK918" i="1"/>
  <c r="AK919" i="1"/>
  <c r="AK920" i="1"/>
  <c r="AK921" i="1"/>
  <c r="AK922" i="1"/>
  <c r="AK923" i="1"/>
  <c r="AK924" i="1"/>
  <c r="AK925" i="1"/>
  <c r="AK926" i="1"/>
  <c r="AK927" i="1"/>
  <c r="AK928" i="1"/>
  <c r="AK929" i="1"/>
  <c r="AK930" i="1"/>
  <c r="AK931" i="1"/>
  <c r="AK932" i="1"/>
  <c r="AK933" i="1"/>
  <c r="AK934" i="1"/>
  <c r="AK935" i="1"/>
  <c r="AK936" i="1"/>
  <c r="AK937" i="1"/>
  <c r="AK938" i="1"/>
  <c r="AK939" i="1"/>
  <c r="AK940" i="1"/>
  <c r="AK941" i="1"/>
  <c r="AK942" i="1"/>
  <c r="AK943" i="1"/>
  <c r="AK944" i="1"/>
  <c r="AK945" i="1"/>
  <c r="AK946" i="1"/>
  <c r="AK947" i="1"/>
  <c r="AK948" i="1"/>
  <c r="AK949" i="1"/>
  <c r="AK950" i="1"/>
  <c r="AK951" i="1"/>
  <c r="AK952" i="1"/>
  <c r="AK953" i="1"/>
  <c r="AK954" i="1"/>
  <c r="AK955" i="1"/>
  <c r="AK956" i="1"/>
  <c r="AK957" i="1"/>
  <c r="AK958" i="1"/>
  <c r="AK959" i="1"/>
  <c r="AK960" i="1"/>
  <c r="AK961" i="1"/>
  <c r="AK962" i="1"/>
  <c r="AK963" i="1"/>
  <c r="AK964" i="1"/>
  <c r="AK965" i="1"/>
  <c r="AK966" i="1"/>
  <c r="AK967" i="1"/>
  <c r="AK968" i="1"/>
  <c r="AK969" i="1"/>
  <c r="AK970" i="1"/>
  <c r="AK971" i="1"/>
  <c r="AK972" i="1"/>
  <c r="AK973" i="1"/>
  <c r="AK974" i="1"/>
  <c r="AK975" i="1"/>
  <c r="AK976" i="1"/>
  <c r="AK977" i="1"/>
  <c r="AK978" i="1"/>
  <c r="AK979" i="1"/>
  <c r="AK980" i="1"/>
  <c r="AK981" i="1"/>
  <c r="AK982" i="1"/>
  <c r="AK983" i="1"/>
  <c r="AK984" i="1"/>
  <c r="AK985" i="1"/>
  <c r="AK986" i="1"/>
  <c r="AK987" i="1"/>
  <c r="AK988" i="1"/>
  <c r="AK989" i="1"/>
  <c r="AK990" i="1"/>
  <c r="AK991" i="1"/>
  <c r="AK992" i="1"/>
  <c r="AK993" i="1"/>
  <c r="AK994" i="1"/>
  <c r="AK995" i="1"/>
  <c r="AK996" i="1"/>
  <c r="AK997" i="1"/>
  <c r="AK998" i="1"/>
  <c r="AK999" i="1"/>
  <c r="AK1000" i="1"/>
  <c r="AK1001" i="1"/>
  <c r="AK1002" i="1"/>
  <c r="AK1003" i="1"/>
  <c r="AK1004" i="1"/>
  <c r="AK1005" i="1"/>
  <c r="AK1006" i="1"/>
  <c r="AK1007" i="1"/>
  <c r="AK1008" i="1"/>
  <c r="AK1009" i="1"/>
  <c r="AK1010" i="1"/>
  <c r="AK1011" i="1"/>
  <c r="AK1012" i="1"/>
  <c r="AK1013" i="1"/>
  <c r="AK1014" i="1"/>
  <c r="AK1015" i="1"/>
  <c r="AK1016" i="1"/>
  <c r="AK1017" i="1"/>
  <c r="AK1018" i="1"/>
  <c r="AK1019" i="1"/>
  <c r="AK1020" i="1"/>
  <c r="AK1021" i="1"/>
  <c r="AK1022" i="1"/>
  <c r="AK1023" i="1"/>
  <c r="AK1024" i="1"/>
  <c r="AK1025" i="1"/>
  <c r="AK1026" i="1"/>
  <c r="AK1027" i="1"/>
  <c r="AK1028" i="1"/>
  <c r="AK1029" i="1"/>
  <c r="AK1030" i="1"/>
  <c r="AK1031" i="1"/>
  <c r="AK1032" i="1"/>
  <c r="AK1033" i="1"/>
  <c r="AK1034" i="1"/>
  <c r="AK1035" i="1"/>
  <c r="AK1036" i="1"/>
  <c r="AK1037" i="1"/>
  <c r="AK1038" i="1"/>
  <c r="AK1039" i="1"/>
  <c r="AK1040" i="1"/>
  <c r="AK1041" i="1"/>
  <c r="AK1042" i="1"/>
  <c r="AK1043" i="1"/>
  <c r="AK1044" i="1"/>
  <c r="AK1045" i="1"/>
  <c r="AK1046" i="1"/>
  <c r="AK1047" i="1"/>
  <c r="AK1048" i="1"/>
  <c r="AK1049" i="1"/>
  <c r="AK1050" i="1"/>
  <c r="AK1051" i="1"/>
  <c r="AK1052" i="1"/>
  <c r="AK1053" i="1"/>
  <c r="AK1054" i="1"/>
  <c r="AK1055" i="1"/>
  <c r="AK1056" i="1"/>
  <c r="AK1057" i="1"/>
  <c r="AK1058" i="1"/>
  <c r="AK1059" i="1"/>
  <c r="AK1060" i="1"/>
  <c r="AK1061" i="1"/>
  <c r="AK1062" i="1"/>
  <c r="AK1063" i="1"/>
  <c r="AK1064" i="1"/>
  <c r="AK1065" i="1"/>
  <c r="AK1066" i="1"/>
  <c r="AK1067" i="1"/>
  <c r="AK1068" i="1"/>
  <c r="AK1069" i="1"/>
  <c r="AK1070" i="1"/>
  <c r="AK1071" i="1"/>
  <c r="AK1072" i="1"/>
  <c r="AK1073" i="1"/>
  <c r="AK1074" i="1"/>
  <c r="AK1075" i="1"/>
  <c r="AK1076" i="1"/>
  <c r="AK1077" i="1"/>
  <c r="AK1078" i="1"/>
  <c r="AK1079" i="1"/>
  <c r="AK1080" i="1"/>
  <c r="AK1081" i="1"/>
  <c r="AK1082" i="1"/>
  <c r="AK1083" i="1"/>
  <c r="AK1084" i="1"/>
  <c r="AK1085" i="1"/>
  <c r="AK1086" i="1"/>
  <c r="AK1087" i="1"/>
  <c r="AK1088" i="1"/>
  <c r="AK1089" i="1"/>
  <c r="AK1090" i="1"/>
  <c r="AK1091" i="1"/>
  <c r="AK1092" i="1"/>
  <c r="AK1093" i="1"/>
  <c r="AK1094" i="1"/>
  <c r="AK1095" i="1"/>
  <c r="AK1096" i="1"/>
  <c r="AK1097" i="1"/>
  <c r="AK1098" i="1"/>
  <c r="AK1099" i="1"/>
  <c r="AK1100" i="1"/>
  <c r="AK1101" i="1"/>
  <c r="AK1102" i="1"/>
  <c r="AK1103" i="1"/>
  <c r="AK1104" i="1"/>
  <c r="AK1105" i="1"/>
  <c r="AK1106" i="1"/>
  <c r="AK1107" i="1"/>
  <c r="AK1108" i="1"/>
  <c r="AK1109" i="1"/>
  <c r="AK1110" i="1"/>
  <c r="AK1111" i="1"/>
  <c r="AK1112" i="1"/>
  <c r="AK1113" i="1"/>
  <c r="AK1114" i="1"/>
  <c r="AK1115" i="1"/>
  <c r="AK1116" i="1"/>
  <c r="AK1117" i="1"/>
  <c r="AK1118" i="1"/>
  <c r="AK1119" i="1"/>
  <c r="AK1120" i="1"/>
  <c r="AK1121" i="1"/>
  <c r="AK1122" i="1"/>
  <c r="AK1123" i="1"/>
  <c r="AK1124" i="1"/>
  <c r="AK1125" i="1"/>
  <c r="AK1126" i="1"/>
  <c r="AK1127" i="1"/>
  <c r="AK1128" i="1"/>
  <c r="AK1129" i="1"/>
  <c r="AK1130" i="1"/>
  <c r="AK1131" i="1"/>
  <c r="AK1132" i="1"/>
  <c r="AK1133" i="1"/>
  <c r="AK1134" i="1"/>
  <c r="AK1135" i="1"/>
  <c r="AK1136" i="1"/>
  <c r="AK1137" i="1"/>
  <c r="AK1138" i="1"/>
  <c r="AK1139" i="1"/>
  <c r="AK1140" i="1"/>
  <c r="AK1141" i="1"/>
  <c r="AK1142" i="1"/>
  <c r="AK1143" i="1"/>
  <c r="AK1144" i="1"/>
  <c r="AK1145" i="1"/>
  <c r="AK1146" i="1"/>
  <c r="AK1147" i="1"/>
  <c r="AK1148" i="1"/>
  <c r="AK1149" i="1"/>
  <c r="AK1150" i="1"/>
  <c r="AK1151" i="1"/>
  <c r="AK1152" i="1"/>
  <c r="AK1153" i="1"/>
  <c r="AK1154" i="1"/>
  <c r="AK1155" i="1"/>
  <c r="AK1156" i="1"/>
  <c r="AK1157" i="1"/>
  <c r="AK1158" i="1"/>
  <c r="AK1159" i="1"/>
  <c r="AK1160" i="1"/>
  <c r="AK1161" i="1"/>
  <c r="AK1162" i="1"/>
  <c r="AK1163" i="1"/>
  <c r="AK1164" i="1"/>
  <c r="AK1165" i="1"/>
  <c r="AK1166" i="1"/>
  <c r="AK1167" i="1"/>
  <c r="AK1168" i="1"/>
  <c r="AK1169" i="1"/>
  <c r="AK1170" i="1"/>
  <c r="AK1171" i="1"/>
  <c r="AK1172" i="1"/>
  <c r="AK1173" i="1"/>
  <c r="AK1174" i="1"/>
  <c r="AK1175" i="1"/>
  <c r="AK1176" i="1"/>
  <c r="AK1177" i="1"/>
  <c r="AK1178" i="1"/>
  <c r="AK1179" i="1"/>
  <c r="AK1180" i="1"/>
  <c r="AK1181" i="1"/>
  <c r="AK1182" i="1"/>
  <c r="AK1183" i="1"/>
  <c r="AK1184" i="1"/>
  <c r="AK1185" i="1"/>
  <c r="AK1186" i="1"/>
  <c r="AK1187" i="1"/>
  <c r="AK1188" i="1"/>
  <c r="AK1189" i="1"/>
  <c r="AK1190" i="1"/>
  <c r="AK1191" i="1"/>
  <c r="AK1192" i="1"/>
  <c r="AK1193" i="1"/>
  <c r="AK1194" i="1"/>
  <c r="AK1195" i="1"/>
  <c r="AK1196" i="1"/>
  <c r="AK1197" i="1"/>
  <c r="AK1198" i="1"/>
  <c r="AK1199" i="1"/>
  <c r="AK1200" i="1"/>
  <c r="AK1201" i="1"/>
  <c r="AK1202" i="1"/>
  <c r="AK1203" i="1"/>
  <c r="AK1204" i="1"/>
  <c r="AK1205" i="1"/>
  <c r="AK1206" i="1"/>
  <c r="AK1207" i="1"/>
  <c r="AK1208" i="1"/>
  <c r="AK1209" i="1"/>
  <c r="AK1210" i="1"/>
  <c r="AK1211" i="1"/>
  <c r="AK1212" i="1"/>
  <c r="AK1213" i="1"/>
  <c r="AK1214" i="1"/>
  <c r="AK1215" i="1"/>
  <c r="AK1216" i="1"/>
  <c r="AK1217" i="1"/>
  <c r="AK1218" i="1"/>
  <c r="AK1219" i="1"/>
  <c r="AK1220" i="1"/>
  <c r="AK1221" i="1"/>
  <c r="AK1222" i="1"/>
  <c r="AK1223" i="1"/>
  <c r="AK1224" i="1"/>
  <c r="AK1225" i="1"/>
  <c r="AK1226" i="1"/>
  <c r="AK1227" i="1"/>
  <c r="AK1228" i="1"/>
  <c r="AK1229" i="1"/>
  <c r="AK1230" i="1"/>
  <c r="AK1231" i="1"/>
  <c r="AK1232" i="1"/>
  <c r="AK1233" i="1"/>
  <c r="AK1234" i="1"/>
  <c r="AK1235" i="1"/>
  <c r="AK1236" i="1"/>
  <c r="AK1237" i="1"/>
  <c r="AK1238" i="1"/>
  <c r="AK1239" i="1"/>
  <c r="AK1240" i="1"/>
  <c r="AK1241" i="1"/>
  <c r="AK1242" i="1"/>
  <c r="AK1243" i="1"/>
  <c r="AK1244" i="1"/>
  <c r="AK1245" i="1"/>
  <c r="AK1246" i="1"/>
  <c r="AK1247" i="1"/>
  <c r="AK1248" i="1"/>
  <c r="AK1249" i="1"/>
  <c r="AK1250" i="1"/>
  <c r="AK1251" i="1"/>
  <c r="AK1252" i="1"/>
  <c r="AK1253" i="1"/>
  <c r="AK1254" i="1"/>
  <c r="AK1255" i="1"/>
  <c r="AK1256" i="1"/>
  <c r="AK1257" i="1"/>
  <c r="AK1258" i="1"/>
  <c r="AK1259" i="1"/>
  <c r="AK1260" i="1"/>
  <c r="AK1261" i="1"/>
  <c r="AK1262" i="1"/>
  <c r="AK1263" i="1"/>
  <c r="AK1264" i="1"/>
  <c r="AK1265" i="1"/>
  <c r="AK1266" i="1"/>
  <c r="AK1267" i="1"/>
  <c r="AK1268" i="1"/>
  <c r="AK1269" i="1"/>
  <c r="AK1270" i="1"/>
  <c r="AK1271" i="1"/>
  <c r="AK1272" i="1"/>
  <c r="AK1273" i="1"/>
  <c r="AK1274" i="1"/>
  <c r="AK1275" i="1"/>
  <c r="AK1276" i="1"/>
  <c r="AK1277" i="1"/>
  <c r="AK1278" i="1"/>
  <c r="AK1279" i="1"/>
  <c r="AK1280" i="1"/>
  <c r="AK1281" i="1"/>
  <c r="AK1282" i="1"/>
  <c r="AK1283" i="1"/>
  <c r="AK1284" i="1"/>
  <c r="AK1285" i="1"/>
  <c r="AK1286" i="1"/>
  <c r="AK1287" i="1"/>
  <c r="AK1288" i="1"/>
  <c r="AK1289" i="1"/>
  <c r="AK1290" i="1"/>
  <c r="AK1291" i="1"/>
  <c r="AK1292" i="1"/>
  <c r="AK1293" i="1"/>
  <c r="AK1294" i="1"/>
  <c r="AK1295" i="1"/>
  <c r="AK1296" i="1"/>
  <c r="AK1297" i="1"/>
  <c r="AK1298" i="1"/>
  <c r="AK1299" i="1"/>
  <c r="AK1300" i="1"/>
  <c r="AK1301" i="1"/>
  <c r="AK1302" i="1"/>
  <c r="AK1303" i="1"/>
  <c r="AK1304" i="1"/>
  <c r="AK1305" i="1"/>
  <c r="AK1306" i="1"/>
  <c r="AK1307" i="1"/>
  <c r="AK1308" i="1"/>
  <c r="AK1309" i="1"/>
  <c r="AK1310" i="1"/>
  <c r="AK1311" i="1"/>
  <c r="AK1312" i="1"/>
  <c r="AK1313" i="1"/>
  <c r="AK1314" i="1"/>
  <c r="AK1315" i="1"/>
  <c r="AK1316" i="1"/>
  <c r="AK1317" i="1"/>
  <c r="AK1318" i="1"/>
  <c r="AK1319" i="1"/>
  <c r="AK1320" i="1"/>
  <c r="AK1321" i="1"/>
  <c r="AK1322" i="1"/>
  <c r="AK1323" i="1"/>
  <c r="AK1324" i="1"/>
  <c r="AK1325" i="1"/>
  <c r="AK1326" i="1"/>
  <c r="AK1327" i="1"/>
  <c r="AK1328" i="1"/>
  <c r="AK1329" i="1"/>
  <c r="AK1330" i="1"/>
  <c r="AK1331" i="1"/>
  <c r="AK1332" i="1"/>
  <c r="AK1333" i="1"/>
  <c r="AK1334" i="1"/>
  <c r="AK1335" i="1"/>
  <c r="AK1336" i="1"/>
  <c r="AK1337" i="1"/>
  <c r="AK1338" i="1"/>
  <c r="AK1339" i="1"/>
  <c r="AK1340" i="1"/>
  <c r="AK1341" i="1"/>
  <c r="AK1342" i="1"/>
  <c r="AK1343" i="1"/>
  <c r="AK1344" i="1"/>
  <c r="AK1345" i="1"/>
  <c r="AK1346" i="1"/>
  <c r="AK1347" i="1"/>
  <c r="AK1348" i="1"/>
  <c r="AK1349" i="1"/>
  <c r="AK1350" i="1"/>
  <c r="AK1351" i="1"/>
  <c r="AK1352" i="1"/>
  <c r="AK1353" i="1"/>
  <c r="AK1354" i="1"/>
  <c r="AK1355" i="1"/>
  <c r="AK1356" i="1"/>
  <c r="AK1357" i="1"/>
  <c r="AK1358" i="1"/>
  <c r="AK1359" i="1"/>
  <c r="AK1360" i="1"/>
  <c r="AK1361" i="1"/>
  <c r="AK1362" i="1"/>
  <c r="AK1363" i="1"/>
  <c r="AK1364" i="1"/>
  <c r="AK1365" i="1"/>
  <c r="AK1366" i="1"/>
  <c r="AK1367" i="1"/>
  <c r="AK1368" i="1"/>
  <c r="AK1369" i="1"/>
  <c r="AK1370" i="1"/>
  <c r="AK1371" i="1"/>
  <c r="AK1372" i="1"/>
  <c r="AK1373" i="1"/>
  <c r="AK1374" i="1"/>
  <c r="AK1375" i="1"/>
  <c r="AK1376" i="1"/>
  <c r="AK1377" i="1"/>
  <c r="AK1378" i="1"/>
  <c r="AK1379" i="1"/>
  <c r="AK1380" i="1"/>
  <c r="AK1381" i="1"/>
  <c r="AK1382" i="1"/>
  <c r="AK1383" i="1"/>
  <c r="AK1384" i="1"/>
  <c r="AK1385" i="1"/>
  <c r="AK1386" i="1"/>
  <c r="AK1387" i="1"/>
  <c r="AK1388" i="1"/>
  <c r="AK1389" i="1"/>
  <c r="AK1390" i="1"/>
  <c r="AK1391" i="1"/>
  <c r="AK1392" i="1"/>
  <c r="AK1393" i="1"/>
  <c r="AK1394" i="1"/>
  <c r="AK1395" i="1"/>
  <c r="AK1396" i="1"/>
  <c r="AK1397" i="1"/>
  <c r="AK1398" i="1"/>
  <c r="AK1399" i="1"/>
  <c r="AK1400" i="1"/>
  <c r="AK1401" i="1"/>
  <c r="AK1402" i="1"/>
  <c r="AK1403" i="1"/>
  <c r="AK1404" i="1"/>
  <c r="AK1405" i="1"/>
  <c r="AK1406" i="1"/>
  <c r="AK1407" i="1"/>
  <c r="AK1408" i="1"/>
  <c r="AK1409" i="1"/>
  <c r="AK1410" i="1"/>
  <c r="AK1411" i="1"/>
  <c r="AK1412" i="1"/>
  <c r="AK1413" i="1"/>
  <c r="AK1414" i="1"/>
  <c r="AK1415" i="1"/>
  <c r="AK1416" i="1"/>
  <c r="AK1417" i="1"/>
  <c r="AK1418" i="1"/>
  <c r="AK1419" i="1"/>
  <c r="AK1420" i="1"/>
  <c r="AK1421" i="1"/>
  <c r="AK1422" i="1"/>
  <c r="AK1423" i="1"/>
  <c r="AK1424" i="1"/>
  <c r="AK1425" i="1"/>
  <c r="AK1426" i="1"/>
  <c r="AK1427" i="1"/>
  <c r="AK1428" i="1"/>
  <c r="AK1429" i="1"/>
  <c r="AK1430" i="1"/>
  <c r="AK1431" i="1"/>
  <c r="AK1432" i="1"/>
  <c r="AK1433" i="1"/>
  <c r="AK1434" i="1"/>
  <c r="AK1435" i="1"/>
  <c r="AK1436" i="1"/>
  <c r="AK1437" i="1"/>
  <c r="AK1438" i="1"/>
  <c r="AK1439" i="1"/>
  <c r="AK1440" i="1"/>
  <c r="AK1441" i="1"/>
  <c r="AK1442" i="1"/>
  <c r="AK1443" i="1"/>
  <c r="AK1444" i="1"/>
  <c r="AK1445" i="1"/>
  <c r="AK1446" i="1"/>
  <c r="AK1447" i="1"/>
  <c r="AK1448" i="1"/>
  <c r="AK1449" i="1"/>
  <c r="AK1450" i="1"/>
  <c r="AK1451" i="1"/>
  <c r="AK1452" i="1"/>
  <c r="AK1453" i="1"/>
  <c r="AK1454" i="1"/>
  <c r="AK1455" i="1"/>
  <c r="AK1456" i="1"/>
  <c r="AK1457" i="1"/>
  <c r="AK1458" i="1"/>
  <c r="AK1459" i="1"/>
  <c r="AK1460" i="1"/>
  <c r="AK1461" i="1"/>
  <c r="AK1462" i="1"/>
  <c r="AK1463" i="1"/>
  <c r="AK1464" i="1"/>
  <c r="AK1465" i="1"/>
  <c r="AK1466" i="1"/>
  <c r="AK1467" i="1"/>
  <c r="AK1468" i="1"/>
  <c r="AK1469" i="1"/>
  <c r="AK1470" i="1"/>
  <c r="AK1471" i="1"/>
  <c r="AK1472" i="1"/>
  <c r="AK1473" i="1"/>
  <c r="AK1474" i="1"/>
  <c r="AK1475" i="1"/>
  <c r="AK1476" i="1"/>
  <c r="AK1477" i="1"/>
  <c r="AK1478" i="1"/>
  <c r="AK1479" i="1"/>
  <c r="AK1480" i="1"/>
  <c r="AK1481" i="1"/>
  <c r="AK1482" i="1"/>
  <c r="AK1483" i="1"/>
  <c r="AK1484" i="1"/>
  <c r="AK1485" i="1"/>
  <c r="AK1486" i="1"/>
  <c r="AK1487" i="1"/>
  <c r="AK1488" i="1"/>
  <c r="AK1489" i="1"/>
  <c r="AK1490" i="1"/>
  <c r="AK1491" i="1"/>
  <c r="AK1492" i="1"/>
  <c r="AK1493" i="1"/>
  <c r="AK1494" i="1"/>
  <c r="AK1495" i="1"/>
  <c r="AK1496" i="1"/>
  <c r="AK1497" i="1"/>
  <c r="AK1498" i="1"/>
  <c r="AK1499" i="1"/>
  <c r="AK1500" i="1"/>
  <c r="AK1501" i="1"/>
  <c r="AK1502" i="1"/>
  <c r="AK1503" i="1"/>
  <c r="AK1504" i="1"/>
  <c r="AK1505" i="1"/>
  <c r="AK1506" i="1"/>
  <c r="AK1507" i="1"/>
  <c r="AK1508" i="1"/>
  <c r="AK1509" i="1"/>
  <c r="AK1510" i="1"/>
  <c r="AK1511" i="1"/>
  <c r="AK1512" i="1"/>
  <c r="AK1513" i="1"/>
  <c r="AK1514" i="1"/>
  <c r="AK1515" i="1"/>
  <c r="AK1516" i="1"/>
  <c r="AK1517" i="1"/>
  <c r="AK1518" i="1"/>
  <c r="AK1519" i="1"/>
  <c r="AK1520" i="1"/>
  <c r="AK1521" i="1"/>
  <c r="AK1522" i="1"/>
  <c r="AK1523" i="1"/>
  <c r="AK1524" i="1"/>
  <c r="AK1525" i="1"/>
  <c r="AK1526" i="1"/>
  <c r="AK1527" i="1"/>
  <c r="AK1528" i="1"/>
  <c r="AK1529" i="1"/>
  <c r="AK1530" i="1"/>
  <c r="AK1531" i="1"/>
  <c r="AK1532" i="1"/>
  <c r="AK1533" i="1"/>
  <c r="AK1534" i="1"/>
  <c r="AK1535" i="1"/>
  <c r="AK1536" i="1"/>
  <c r="AK1537" i="1"/>
  <c r="AK1538" i="1"/>
  <c r="AK38" i="1"/>
  <c r="W2" i="2"/>
  <c r="C2" i="2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422" i="1"/>
  <c r="AG423" i="1"/>
  <c r="AG424" i="1"/>
  <c r="AG425" i="1"/>
  <c r="AG426" i="1"/>
  <c r="AG427" i="1"/>
  <c r="AG428" i="1"/>
  <c r="AG429" i="1"/>
  <c r="AG430" i="1"/>
  <c r="AG431" i="1"/>
  <c r="AG432" i="1"/>
  <c r="AG433" i="1"/>
  <c r="AG434" i="1"/>
  <c r="AG435" i="1"/>
  <c r="AG436" i="1"/>
  <c r="AG437" i="1"/>
  <c r="AG438" i="1"/>
  <c r="AG439" i="1"/>
  <c r="AG440" i="1"/>
  <c r="AG441" i="1"/>
  <c r="AG442" i="1"/>
  <c r="AG443" i="1"/>
  <c r="AG444" i="1"/>
  <c r="AG445" i="1"/>
  <c r="AG446" i="1"/>
  <c r="AG447" i="1"/>
  <c r="AG448" i="1"/>
  <c r="AG449" i="1"/>
  <c r="AG450" i="1"/>
  <c r="AG451" i="1"/>
  <c r="AG452" i="1"/>
  <c r="AG453" i="1"/>
  <c r="AG454" i="1"/>
  <c r="AG455" i="1"/>
  <c r="AG456" i="1"/>
  <c r="AG457" i="1"/>
  <c r="AG458" i="1"/>
  <c r="AG459" i="1"/>
  <c r="AG460" i="1"/>
  <c r="AG461" i="1"/>
  <c r="AG462" i="1"/>
  <c r="AG463" i="1"/>
  <c r="AG464" i="1"/>
  <c r="AG465" i="1"/>
  <c r="AG466" i="1"/>
  <c r="AG467" i="1"/>
  <c r="AG468" i="1"/>
  <c r="AG469" i="1"/>
  <c r="AG470" i="1"/>
  <c r="AG471" i="1"/>
  <c r="AG472" i="1"/>
  <c r="AG473" i="1"/>
  <c r="AG474" i="1"/>
  <c r="AG475" i="1"/>
  <c r="AG476" i="1"/>
  <c r="AG477" i="1"/>
  <c r="AG478" i="1"/>
  <c r="AG479" i="1"/>
  <c r="AG480" i="1"/>
  <c r="AG481" i="1"/>
  <c r="AG482" i="1"/>
  <c r="AG483" i="1"/>
  <c r="AG484" i="1"/>
  <c r="AG485" i="1"/>
  <c r="AG486" i="1"/>
  <c r="AG487" i="1"/>
  <c r="AG488" i="1"/>
  <c r="AG489" i="1"/>
  <c r="AG490" i="1"/>
  <c r="AG491" i="1"/>
  <c r="AG492" i="1"/>
  <c r="AG493" i="1"/>
  <c r="AG494" i="1"/>
  <c r="AG495" i="1"/>
  <c r="AG496" i="1"/>
  <c r="AG497" i="1"/>
  <c r="AG498" i="1"/>
  <c r="AG499" i="1"/>
  <c r="AG500" i="1"/>
  <c r="AG501" i="1"/>
  <c r="AG502" i="1"/>
  <c r="AG503" i="1"/>
  <c r="AG504" i="1"/>
  <c r="AG505" i="1"/>
  <c r="AG506" i="1"/>
  <c r="AG507" i="1"/>
  <c r="AG508" i="1"/>
  <c r="AG509" i="1"/>
  <c r="AG510" i="1"/>
  <c r="AG511" i="1"/>
  <c r="AG512" i="1"/>
  <c r="AG513" i="1"/>
  <c r="AG514" i="1"/>
  <c r="AG515" i="1"/>
  <c r="AG516" i="1"/>
  <c r="AG517" i="1"/>
  <c r="AG518" i="1"/>
  <c r="AG519" i="1"/>
  <c r="AG520" i="1"/>
  <c r="AG521" i="1"/>
  <c r="AG522" i="1"/>
  <c r="AG523" i="1"/>
  <c r="AG524" i="1"/>
  <c r="AG525" i="1"/>
  <c r="AG526" i="1"/>
  <c r="AG527" i="1"/>
  <c r="AG528" i="1"/>
  <c r="AG529" i="1"/>
  <c r="AG530" i="1"/>
  <c r="AG531" i="1"/>
  <c r="AG532" i="1"/>
  <c r="AG533" i="1"/>
  <c r="AG534" i="1"/>
  <c r="AG535" i="1"/>
  <c r="AG536" i="1"/>
  <c r="AG537" i="1"/>
  <c r="AG538" i="1"/>
  <c r="AG539" i="1"/>
  <c r="AG540" i="1"/>
  <c r="AG541" i="1"/>
  <c r="AG542" i="1"/>
  <c r="AG543" i="1"/>
  <c r="AG544" i="1"/>
  <c r="AG545" i="1"/>
  <c r="AG546" i="1"/>
  <c r="AG547" i="1"/>
  <c r="AG548" i="1"/>
  <c r="AG549" i="1"/>
  <c r="AG550" i="1"/>
  <c r="AG551" i="1"/>
  <c r="AG552" i="1"/>
  <c r="AG553" i="1"/>
  <c r="AG554" i="1"/>
  <c r="AG555" i="1"/>
  <c r="AG556" i="1"/>
  <c r="AG557" i="1"/>
  <c r="AG558" i="1"/>
  <c r="AG559" i="1"/>
  <c r="AG560" i="1"/>
  <c r="AG561" i="1"/>
  <c r="AG562" i="1"/>
  <c r="AG563" i="1"/>
  <c r="AG564" i="1"/>
  <c r="AG565" i="1"/>
  <c r="AG566" i="1"/>
  <c r="AG567" i="1"/>
  <c r="AG568" i="1"/>
  <c r="AG569" i="1"/>
  <c r="AG570" i="1"/>
  <c r="AG571" i="1"/>
  <c r="AG572" i="1"/>
  <c r="AG573" i="1"/>
  <c r="AG574" i="1"/>
  <c r="AG575" i="1"/>
  <c r="AG576" i="1"/>
  <c r="AG577" i="1"/>
  <c r="AG578" i="1"/>
  <c r="AG579" i="1"/>
  <c r="AG580" i="1"/>
  <c r="AG581" i="1"/>
  <c r="AG582" i="1"/>
  <c r="AG583" i="1"/>
  <c r="AG584" i="1"/>
  <c r="AG585" i="1"/>
  <c r="AG586" i="1"/>
  <c r="AG587" i="1"/>
  <c r="AG588" i="1"/>
  <c r="AG589" i="1"/>
  <c r="AG590" i="1"/>
  <c r="AG591" i="1"/>
  <c r="AG592" i="1"/>
  <c r="AG593" i="1"/>
  <c r="AG594" i="1"/>
  <c r="AG595" i="1"/>
  <c r="AG596" i="1"/>
  <c r="AG597" i="1"/>
  <c r="AG598" i="1"/>
  <c r="AG599" i="1"/>
  <c r="AG600" i="1"/>
  <c r="AG601" i="1"/>
  <c r="AG602" i="1"/>
  <c r="AG603" i="1"/>
  <c r="AG604" i="1"/>
  <c r="AG605" i="1"/>
  <c r="AG606" i="1"/>
  <c r="AG607" i="1"/>
  <c r="AG608" i="1"/>
  <c r="AG609" i="1"/>
  <c r="AG610" i="1"/>
  <c r="AG611" i="1"/>
  <c r="AG612" i="1"/>
  <c r="AG613" i="1"/>
  <c r="AG614" i="1"/>
  <c r="AG615" i="1"/>
  <c r="AG616" i="1"/>
  <c r="AG617" i="1"/>
  <c r="AG618" i="1"/>
  <c r="AG619" i="1"/>
  <c r="AG620" i="1"/>
  <c r="AG621" i="1"/>
  <c r="AG622" i="1"/>
  <c r="AG623" i="1"/>
  <c r="AG624" i="1"/>
  <c r="AG625" i="1"/>
  <c r="AG626" i="1"/>
  <c r="AG627" i="1"/>
  <c r="AG628" i="1"/>
  <c r="AG629" i="1"/>
  <c r="AG630" i="1"/>
  <c r="AG631" i="1"/>
  <c r="AG632" i="1"/>
  <c r="AG633" i="1"/>
  <c r="AG634" i="1"/>
  <c r="AG635" i="1"/>
  <c r="AG636" i="1"/>
  <c r="AG637" i="1"/>
  <c r="AG638" i="1"/>
  <c r="AG639" i="1"/>
  <c r="AG640" i="1"/>
  <c r="AG641" i="1"/>
  <c r="AG642" i="1"/>
  <c r="AG643" i="1"/>
  <c r="AG644" i="1"/>
  <c r="AG645" i="1"/>
  <c r="AG646" i="1"/>
  <c r="AG647" i="1"/>
  <c r="AG648" i="1"/>
  <c r="AG649" i="1"/>
  <c r="AG650" i="1"/>
  <c r="AG651" i="1"/>
  <c r="AG652" i="1"/>
  <c r="AG653" i="1"/>
  <c r="AG654" i="1"/>
  <c r="AG655" i="1"/>
  <c r="AG656" i="1"/>
  <c r="AG657" i="1"/>
  <c r="AG658" i="1"/>
  <c r="AG659" i="1"/>
  <c r="AG660" i="1"/>
  <c r="AG661" i="1"/>
  <c r="AG662" i="1"/>
  <c r="AG663" i="1"/>
  <c r="AG664" i="1"/>
  <c r="AG665" i="1"/>
  <c r="AG666" i="1"/>
  <c r="AG667" i="1"/>
  <c r="AG668" i="1"/>
  <c r="AG669" i="1"/>
  <c r="AG670" i="1"/>
  <c r="AG671" i="1"/>
  <c r="AG672" i="1"/>
  <c r="AG673" i="1"/>
  <c r="AG674" i="1"/>
  <c r="AG675" i="1"/>
  <c r="AG676" i="1"/>
  <c r="AG677" i="1"/>
  <c r="AG678" i="1"/>
  <c r="AG679" i="1"/>
  <c r="AG680" i="1"/>
  <c r="AG681" i="1"/>
  <c r="AG682" i="1"/>
  <c r="AG683" i="1"/>
  <c r="AG684" i="1"/>
  <c r="AG685" i="1"/>
  <c r="AG686" i="1"/>
  <c r="AG687" i="1"/>
  <c r="AG688" i="1"/>
  <c r="AG689" i="1"/>
  <c r="AG690" i="1"/>
  <c r="AG691" i="1"/>
  <c r="AG692" i="1"/>
  <c r="AG693" i="1"/>
  <c r="AG694" i="1"/>
  <c r="AG695" i="1"/>
  <c r="AG696" i="1"/>
  <c r="AG697" i="1"/>
  <c r="AG698" i="1"/>
  <c r="AG699" i="1"/>
  <c r="AG700" i="1"/>
  <c r="AG701" i="1"/>
  <c r="AG702" i="1"/>
  <c r="AG703" i="1"/>
  <c r="AG704" i="1"/>
  <c r="AG705" i="1"/>
  <c r="AG706" i="1"/>
  <c r="AG707" i="1"/>
  <c r="AG708" i="1"/>
  <c r="AG709" i="1"/>
  <c r="AG710" i="1"/>
  <c r="AG711" i="1"/>
  <c r="AG712" i="1"/>
  <c r="AG713" i="1"/>
  <c r="AG714" i="1"/>
  <c r="AG715" i="1"/>
  <c r="AG716" i="1"/>
  <c r="AG717" i="1"/>
  <c r="AG718" i="1"/>
  <c r="AG719" i="1"/>
  <c r="AG720" i="1"/>
  <c r="AG721" i="1"/>
  <c r="AG722" i="1"/>
  <c r="AG723" i="1"/>
  <c r="AG724" i="1"/>
  <c r="AG725" i="1"/>
  <c r="AG726" i="1"/>
  <c r="AG727" i="1"/>
  <c r="AG728" i="1"/>
  <c r="AG729" i="1"/>
  <c r="AG730" i="1"/>
  <c r="AG731" i="1"/>
  <c r="AG732" i="1"/>
  <c r="AG733" i="1"/>
  <c r="AG734" i="1"/>
  <c r="AG735" i="1"/>
  <c r="AG736" i="1"/>
  <c r="AG737" i="1"/>
  <c r="AG738" i="1"/>
  <c r="AG739" i="1"/>
  <c r="AG740" i="1"/>
  <c r="AG741" i="1"/>
  <c r="AG742" i="1"/>
  <c r="AG743" i="1"/>
  <c r="AG744" i="1"/>
  <c r="AG745" i="1"/>
  <c r="AG746" i="1"/>
  <c r="AG747" i="1"/>
  <c r="AG748" i="1"/>
  <c r="AG749" i="1"/>
  <c r="AG750" i="1"/>
  <c r="AG751" i="1"/>
  <c r="AG752" i="1"/>
  <c r="AG753" i="1"/>
  <c r="AG754" i="1"/>
  <c r="AG755" i="1"/>
  <c r="AG756" i="1"/>
  <c r="AG757" i="1"/>
  <c r="AG758" i="1"/>
  <c r="AG759" i="1"/>
  <c r="AG760" i="1"/>
  <c r="AG761" i="1"/>
  <c r="AG762" i="1"/>
  <c r="AG763" i="1"/>
  <c r="AG764" i="1"/>
  <c r="AG765" i="1"/>
  <c r="AG766" i="1"/>
  <c r="AG767" i="1"/>
  <c r="AG768" i="1"/>
  <c r="AG769" i="1"/>
  <c r="AG770" i="1"/>
  <c r="AG771" i="1"/>
  <c r="AG772" i="1"/>
  <c r="AG773" i="1"/>
  <c r="AG774" i="1"/>
  <c r="AG775" i="1"/>
  <c r="AG776" i="1"/>
  <c r="AG777" i="1"/>
  <c r="AG778" i="1"/>
  <c r="AG779" i="1"/>
  <c r="AG780" i="1"/>
  <c r="AG781" i="1"/>
  <c r="AG782" i="1"/>
  <c r="AG783" i="1"/>
  <c r="AG784" i="1"/>
  <c r="AG785" i="1"/>
  <c r="AG786" i="1"/>
  <c r="AG787" i="1"/>
  <c r="AG788" i="1"/>
  <c r="AG789" i="1"/>
  <c r="AG790" i="1"/>
  <c r="AG791" i="1"/>
  <c r="AG792" i="1"/>
  <c r="AG793" i="1"/>
  <c r="AG794" i="1"/>
  <c r="AG795" i="1"/>
  <c r="AG796" i="1"/>
  <c r="AG797" i="1"/>
  <c r="AG798" i="1"/>
  <c r="AG799" i="1"/>
  <c r="AG800" i="1"/>
  <c r="AG801" i="1"/>
  <c r="AG802" i="1"/>
  <c r="AG803" i="1"/>
  <c r="AG804" i="1"/>
  <c r="AG805" i="1"/>
  <c r="AG806" i="1"/>
  <c r="AG807" i="1"/>
  <c r="AG808" i="1"/>
  <c r="AG809" i="1"/>
  <c r="AG810" i="1"/>
  <c r="AG811" i="1"/>
  <c r="AG812" i="1"/>
  <c r="AG813" i="1"/>
  <c r="AG814" i="1"/>
  <c r="AG815" i="1"/>
  <c r="AG816" i="1"/>
  <c r="AG817" i="1"/>
  <c r="AG818" i="1"/>
  <c r="AG819" i="1"/>
  <c r="AG820" i="1"/>
  <c r="AG821" i="1"/>
  <c r="AG822" i="1"/>
  <c r="AG823" i="1"/>
  <c r="AG824" i="1"/>
  <c r="AG825" i="1"/>
  <c r="AG826" i="1"/>
  <c r="AG827" i="1"/>
  <c r="AG828" i="1"/>
  <c r="AG829" i="1"/>
  <c r="AG830" i="1"/>
  <c r="AG831" i="1"/>
  <c r="AG832" i="1"/>
  <c r="AG833" i="1"/>
  <c r="AG834" i="1"/>
  <c r="AG835" i="1"/>
  <c r="AG836" i="1"/>
  <c r="AG837" i="1"/>
  <c r="AG838" i="1"/>
  <c r="AG839" i="1"/>
  <c r="AG840" i="1"/>
  <c r="AG841" i="1"/>
  <c r="AG842" i="1"/>
  <c r="AG843" i="1"/>
  <c r="AG844" i="1"/>
  <c r="AG845" i="1"/>
  <c r="AG846" i="1"/>
  <c r="AG847" i="1"/>
  <c r="AG848" i="1"/>
  <c r="AG849" i="1"/>
  <c r="AG850" i="1"/>
  <c r="AG851" i="1"/>
  <c r="AG852" i="1"/>
  <c r="AG853" i="1"/>
  <c r="AG854" i="1"/>
  <c r="AG855" i="1"/>
  <c r="AG856" i="1"/>
  <c r="AG857" i="1"/>
  <c r="AG858" i="1"/>
  <c r="AG859" i="1"/>
  <c r="AG860" i="1"/>
  <c r="AG861" i="1"/>
  <c r="AG862" i="1"/>
  <c r="AG863" i="1"/>
  <c r="AG864" i="1"/>
  <c r="AG865" i="1"/>
  <c r="AG866" i="1"/>
  <c r="AG867" i="1"/>
  <c r="AG868" i="1"/>
  <c r="AG869" i="1"/>
  <c r="AG870" i="1"/>
  <c r="AG871" i="1"/>
  <c r="AG872" i="1"/>
  <c r="AG873" i="1"/>
  <c r="AG874" i="1"/>
  <c r="AG875" i="1"/>
  <c r="AG876" i="1"/>
  <c r="AG877" i="1"/>
  <c r="AG878" i="1"/>
  <c r="AG879" i="1"/>
  <c r="AG880" i="1"/>
  <c r="AG881" i="1"/>
  <c r="AG882" i="1"/>
  <c r="AG883" i="1"/>
  <c r="AG884" i="1"/>
  <c r="AG885" i="1"/>
  <c r="AG886" i="1"/>
  <c r="AG887" i="1"/>
  <c r="AG888" i="1"/>
  <c r="AG889" i="1"/>
  <c r="AG890" i="1"/>
  <c r="AG891" i="1"/>
  <c r="AG892" i="1"/>
  <c r="AG893" i="1"/>
  <c r="AG894" i="1"/>
  <c r="AG895" i="1"/>
  <c r="AG896" i="1"/>
  <c r="AG897" i="1"/>
  <c r="AG898" i="1"/>
  <c r="AG899" i="1"/>
  <c r="AG900" i="1"/>
  <c r="AG901" i="1"/>
  <c r="AG902" i="1"/>
  <c r="AG903" i="1"/>
  <c r="AG904" i="1"/>
  <c r="AG905" i="1"/>
  <c r="AG906" i="1"/>
  <c r="AG907" i="1"/>
  <c r="AG908" i="1"/>
  <c r="AG909" i="1"/>
  <c r="AG910" i="1"/>
  <c r="AG911" i="1"/>
  <c r="AG912" i="1"/>
  <c r="AG913" i="1"/>
  <c r="AG914" i="1"/>
  <c r="AG915" i="1"/>
  <c r="AG916" i="1"/>
  <c r="AG917" i="1"/>
  <c r="AG918" i="1"/>
  <c r="AG919" i="1"/>
  <c r="AG920" i="1"/>
  <c r="AG921" i="1"/>
  <c r="AG922" i="1"/>
  <c r="AG923" i="1"/>
  <c r="AG924" i="1"/>
  <c r="AG925" i="1"/>
  <c r="AG926" i="1"/>
  <c r="AG927" i="1"/>
  <c r="AG928" i="1"/>
  <c r="AG929" i="1"/>
  <c r="AG930" i="1"/>
  <c r="AG931" i="1"/>
  <c r="AG932" i="1"/>
  <c r="AG933" i="1"/>
  <c r="AG934" i="1"/>
  <c r="AG935" i="1"/>
  <c r="AG936" i="1"/>
  <c r="AG937" i="1"/>
  <c r="AG938" i="1"/>
  <c r="AG939" i="1"/>
  <c r="AG940" i="1"/>
  <c r="AG941" i="1"/>
  <c r="AG942" i="1"/>
  <c r="AG943" i="1"/>
  <c r="AG944" i="1"/>
  <c r="AG945" i="1"/>
  <c r="AG946" i="1"/>
  <c r="AG947" i="1"/>
  <c r="AG948" i="1"/>
  <c r="AG949" i="1"/>
  <c r="AG950" i="1"/>
  <c r="AG951" i="1"/>
  <c r="AG952" i="1"/>
  <c r="AG953" i="1"/>
  <c r="AG954" i="1"/>
  <c r="AG955" i="1"/>
  <c r="AG956" i="1"/>
  <c r="AG957" i="1"/>
  <c r="AG958" i="1"/>
  <c r="AG959" i="1"/>
  <c r="AG960" i="1"/>
  <c r="AG961" i="1"/>
  <c r="AG962" i="1"/>
  <c r="AG963" i="1"/>
  <c r="AG964" i="1"/>
  <c r="AG965" i="1"/>
  <c r="AG966" i="1"/>
  <c r="AG967" i="1"/>
  <c r="AG968" i="1"/>
  <c r="AG969" i="1"/>
  <c r="AG970" i="1"/>
  <c r="AG971" i="1"/>
  <c r="AG972" i="1"/>
  <c r="AG973" i="1"/>
  <c r="AG974" i="1"/>
  <c r="AG975" i="1"/>
  <c r="AG976" i="1"/>
  <c r="AG977" i="1"/>
  <c r="AG978" i="1"/>
  <c r="AG979" i="1"/>
  <c r="AG980" i="1"/>
  <c r="AG981" i="1"/>
  <c r="AG982" i="1"/>
  <c r="AG983" i="1"/>
  <c r="AG984" i="1"/>
  <c r="AG985" i="1"/>
  <c r="AG986" i="1"/>
  <c r="AG987" i="1"/>
  <c r="AG988" i="1"/>
  <c r="AG989" i="1"/>
  <c r="AG990" i="1"/>
  <c r="AG991" i="1"/>
  <c r="AG992" i="1"/>
  <c r="AG993" i="1"/>
  <c r="AG994" i="1"/>
  <c r="AG995" i="1"/>
  <c r="AG996" i="1"/>
  <c r="AG997" i="1"/>
  <c r="AG998" i="1"/>
  <c r="AG999" i="1"/>
  <c r="AG1000" i="1"/>
  <c r="AG1001" i="1"/>
  <c r="AG1002" i="1"/>
  <c r="AG1003" i="1"/>
  <c r="AG1004" i="1"/>
  <c r="AG1005" i="1"/>
  <c r="AG1006" i="1"/>
  <c r="AG1007" i="1"/>
  <c r="AG1008" i="1"/>
  <c r="AG1009" i="1"/>
  <c r="AG1010" i="1"/>
  <c r="AG1011" i="1"/>
  <c r="AG1012" i="1"/>
  <c r="AG1013" i="1"/>
  <c r="AG1014" i="1"/>
  <c r="AG1015" i="1"/>
  <c r="AG1016" i="1"/>
  <c r="AG1017" i="1"/>
  <c r="AG1018" i="1"/>
  <c r="AG1019" i="1"/>
  <c r="AG1020" i="1"/>
  <c r="AG1021" i="1"/>
  <c r="AG1022" i="1"/>
  <c r="AG1023" i="1"/>
  <c r="AG1024" i="1"/>
  <c r="AG1025" i="1"/>
  <c r="AG1026" i="1"/>
  <c r="AG1027" i="1"/>
  <c r="AG1028" i="1"/>
  <c r="AG1029" i="1"/>
  <c r="AG1030" i="1"/>
  <c r="AG1031" i="1"/>
  <c r="AG1032" i="1"/>
  <c r="AG1033" i="1"/>
  <c r="AG1034" i="1"/>
  <c r="AG1035" i="1"/>
  <c r="AG1036" i="1"/>
  <c r="AG1037" i="1"/>
  <c r="AG1038" i="1"/>
  <c r="AG1039" i="1"/>
  <c r="AG1040" i="1"/>
  <c r="AG1041" i="1"/>
  <c r="AG1042" i="1"/>
  <c r="AG1043" i="1"/>
  <c r="AG1044" i="1"/>
  <c r="AG1045" i="1"/>
  <c r="AG1046" i="1"/>
  <c r="AG1047" i="1"/>
  <c r="AG1048" i="1"/>
  <c r="AG1049" i="1"/>
  <c r="AG1050" i="1"/>
  <c r="AG1051" i="1"/>
  <c r="AG1052" i="1"/>
  <c r="AG1053" i="1"/>
  <c r="AG1054" i="1"/>
  <c r="AG1055" i="1"/>
  <c r="AG1056" i="1"/>
  <c r="AG1057" i="1"/>
  <c r="AG1058" i="1"/>
  <c r="AG1059" i="1"/>
  <c r="AG1060" i="1"/>
  <c r="AG1061" i="1"/>
  <c r="AG1062" i="1"/>
  <c r="AG1063" i="1"/>
  <c r="AG1064" i="1"/>
  <c r="AG1065" i="1"/>
  <c r="AG1066" i="1"/>
  <c r="AG1067" i="1"/>
  <c r="AG1068" i="1"/>
  <c r="AG1069" i="1"/>
  <c r="AG1070" i="1"/>
  <c r="AG1071" i="1"/>
  <c r="AG1072" i="1"/>
  <c r="AG1073" i="1"/>
  <c r="AG1074" i="1"/>
  <c r="AG1075" i="1"/>
  <c r="AG1076" i="1"/>
  <c r="AG1077" i="1"/>
  <c r="AG1078" i="1"/>
  <c r="AG1079" i="1"/>
  <c r="AG1080" i="1"/>
  <c r="AG1081" i="1"/>
  <c r="AG1082" i="1"/>
  <c r="AG1083" i="1"/>
  <c r="AG1084" i="1"/>
  <c r="AG1085" i="1"/>
  <c r="AG1086" i="1"/>
  <c r="AG1087" i="1"/>
  <c r="AG1088" i="1"/>
  <c r="AG1089" i="1"/>
  <c r="AG1090" i="1"/>
  <c r="AG1091" i="1"/>
  <c r="AG1092" i="1"/>
  <c r="AG1093" i="1"/>
  <c r="AG1094" i="1"/>
  <c r="AG1095" i="1"/>
  <c r="AG1096" i="1"/>
  <c r="AG1097" i="1"/>
  <c r="AG1098" i="1"/>
  <c r="AG1099" i="1"/>
  <c r="AG1100" i="1"/>
  <c r="AG1101" i="1"/>
  <c r="AG1102" i="1"/>
  <c r="AG1103" i="1"/>
  <c r="AG1104" i="1"/>
  <c r="AG1105" i="1"/>
  <c r="AG1106" i="1"/>
  <c r="AG1107" i="1"/>
  <c r="AG1108" i="1"/>
  <c r="AG1109" i="1"/>
  <c r="AG1110" i="1"/>
  <c r="AG1111" i="1"/>
  <c r="AG1112" i="1"/>
  <c r="AG1113" i="1"/>
  <c r="AG1114" i="1"/>
  <c r="AG1115" i="1"/>
  <c r="AG1116" i="1"/>
  <c r="AG1117" i="1"/>
  <c r="AG1118" i="1"/>
  <c r="AG1119" i="1"/>
  <c r="AG1120" i="1"/>
  <c r="AG1121" i="1"/>
  <c r="AG1122" i="1"/>
  <c r="AG1123" i="1"/>
  <c r="AG1124" i="1"/>
  <c r="AG1125" i="1"/>
  <c r="AG1126" i="1"/>
  <c r="AG1127" i="1"/>
  <c r="AG1128" i="1"/>
  <c r="AG1129" i="1"/>
  <c r="AG1130" i="1"/>
  <c r="AG1131" i="1"/>
  <c r="AG1132" i="1"/>
  <c r="AG1133" i="1"/>
  <c r="AG1134" i="1"/>
  <c r="AG1135" i="1"/>
  <c r="AG1136" i="1"/>
  <c r="AG1137" i="1"/>
  <c r="AG1138" i="1"/>
  <c r="AG1139" i="1"/>
  <c r="AG1140" i="1"/>
  <c r="AG1141" i="1"/>
  <c r="AG1142" i="1"/>
  <c r="AG1143" i="1"/>
  <c r="AG1144" i="1"/>
  <c r="AG1145" i="1"/>
  <c r="AG1146" i="1"/>
  <c r="AG1147" i="1"/>
  <c r="AG1148" i="1"/>
  <c r="AG1149" i="1"/>
  <c r="AG1150" i="1"/>
  <c r="AG1151" i="1"/>
  <c r="AG1152" i="1"/>
  <c r="AG1153" i="1"/>
  <c r="AG1154" i="1"/>
  <c r="AG1155" i="1"/>
  <c r="AG1156" i="1"/>
  <c r="AG1157" i="1"/>
  <c r="AG1158" i="1"/>
  <c r="AG1159" i="1"/>
  <c r="AG1160" i="1"/>
  <c r="AG1161" i="1"/>
  <c r="AG1162" i="1"/>
  <c r="AG1163" i="1"/>
  <c r="AG1164" i="1"/>
  <c r="AG1165" i="1"/>
  <c r="AG1166" i="1"/>
  <c r="AG1167" i="1"/>
  <c r="AG1168" i="1"/>
  <c r="AG1169" i="1"/>
  <c r="AG1170" i="1"/>
  <c r="AG1171" i="1"/>
  <c r="AG1172" i="1"/>
  <c r="AG1173" i="1"/>
  <c r="AG1174" i="1"/>
  <c r="AG1175" i="1"/>
  <c r="AG1176" i="1"/>
  <c r="AG1177" i="1"/>
  <c r="AG1178" i="1"/>
  <c r="AG1179" i="1"/>
  <c r="AG1180" i="1"/>
  <c r="AG1181" i="1"/>
  <c r="AG1182" i="1"/>
  <c r="AG1183" i="1"/>
  <c r="AG1184" i="1"/>
  <c r="AG1185" i="1"/>
  <c r="AG1186" i="1"/>
  <c r="AG1187" i="1"/>
  <c r="AG1188" i="1"/>
  <c r="AG1189" i="1"/>
  <c r="AG1190" i="1"/>
  <c r="AG1191" i="1"/>
  <c r="AG1192" i="1"/>
  <c r="AG1193" i="1"/>
  <c r="AG1194" i="1"/>
  <c r="AG1195" i="1"/>
  <c r="AG1196" i="1"/>
  <c r="AG1197" i="1"/>
  <c r="AG1198" i="1"/>
  <c r="AG1199" i="1"/>
  <c r="AG1200" i="1"/>
  <c r="AG1201" i="1"/>
  <c r="AG1202" i="1"/>
  <c r="AG1203" i="1"/>
  <c r="AG1204" i="1"/>
  <c r="AG1205" i="1"/>
  <c r="AG1206" i="1"/>
  <c r="AG1207" i="1"/>
  <c r="AG1208" i="1"/>
  <c r="AG1209" i="1"/>
  <c r="AG1210" i="1"/>
  <c r="AG1211" i="1"/>
  <c r="AG1212" i="1"/>
  <c r="AG1213" i="1"/>
  <c r="AG1214" i="1"/>
  <c r="AG1215" i="1"/>
  <c r="AG1216" i="1"/>
  <c r="AG1217" i="1"/>
  <c r="AG1218" i="1"/>
  <c r="AG1219" i="1"/>
  <c r="AG1220" i="1"/>
  <c r="AG1221" i="1"/>
  <c r="AG1222" i="1"/>
  <c r="AG1223" i="1"/>
  <c r="AG1224" i="1"/>
  <c r="AG1225" i="1"/>
  <c r="AG1226" i="1"/>
  <c r="AG1227" i="1"/>
  <c r="AG1228" i="1"/>
  <c r="AG1229" i="1"/>
  <c r="AG1230" i="1"/>
  <c r="AG1231" i="1"/>
  <c r="AG1232" i="1"/>
  <c r="AG1233" i="1"/>
  <c r="AG1234" i="1"/>
  <c r="AG1235" i="1"/>
  <c r="AG1236" i="1"/>
  <c r="AG1237" i="1"/>
  <c r="AG1238" i="1"/>
  <c r="AG1239" i="1"/>
  <c r="AG1240" i="1"/>
  <c r="AG1241" i="1"/>
  <c r="AG1242" i="1"/>
  <c r="AG1243" i="1"/>
  <c r="AG1244" i="1"/>
  <c r="AG1245" i="1"/>
  <c r="AG1246" i="1"/>
  <c r="AG1247" i="1"/>
  <c r="AG1248" i="1"/>
  <c r="AG1249" i="1"/>
  <c r="AG1250" i="1"/>
  <c r="AG1251" i="1"/>
  <c r="AG1252" i="1"/>
  <c r="AG1253" i="1"/>
  <c r="AG1254" i="1"/>
  <c r="AG1255" i="1"/>
  <c r="AG1256" i="1"/>
  <c r="AG1257" i="1"/>
  <c r="AG1258" i="1"/>
  <c r="AG1259" i="1"/>
  <c r="AG1260" i="1"/>
  <c r="AG1261" i="1"/>
  <c r="AG1262" i="1"/>
  <c r="AG1263" i="1"/>
  <c r="AG1264" i="1"/>
  <c r="AG1265" i="1"/>
  <c r="AG1266" i="1"/>
  <c r="AG1267" i="1"/>
  <c r="AG1268" i="1"/>
  <c r="AG1269" i="1"/>
  <c r="AG1270" i="1"/>
  <c r="AG1271" i="1"/>
  <c r="AG1272" i="1"/>
  <c r="AG1273" i="1"/>
  <c r="AG1274" i="1"/>
  <c r="AG1275" i="1"/>
  <c r="AG1276" i="1"/>
  <c r="AG1277" i="1"/>
  <c r="AG1278" i="1"/>
  <c r="AG1279" i="1"/>
  <c r="AG1280" i="1"/>
  <c r="AG1281" i="1"/>
  <c r="AG1282" i="1"/>
  <c r="AG1283" i="1"/>
  <c r="AG1284" i="1"/>
  <c r="AG1285" i="1"/>
  <c r="AG1286" i="1"/>
  <c r="AG1287" i="1"/>
  <c r="AG1288" i="1"/>
  <c r="AG1289" i="1"/>
  <c r="AG1290" i="1"/>
  <c r="AG1291" i="1"/>
  <c r="AG1292" i="1"/>
  <c r="AG1293" i="1"/>
  <c r="AG1294" i="1"/>
  <c r="AG1295" i="1"/>
  <c r="AG1296" i="1"/>
  <c r="AG1297" i="1"/>
  <c r="AG1298" i="1"/>
  <c r="AG1299" i="1"/>
  <c r="AG1300" i="1"/>
  <c r="AG1301" i="1"/>
  <c r="AG1302" i="1"/>
  <c r="AG1303" i="1"/>
  <c r="AG1304" i="1"/>
  <c r="AG1305" i="1"/>
  <c r="AG1306" i="1"/>
  <c r="AG1307" i="1"/>
  <c r="AG1308" i="1"/>
  <c r="AG1309" i="1"/>
  <c r="AG1310" i="1"/>
  <c r="AG1311" i="1"/>
  <c r="AG1312" i="1"/>
  <c r="AG1313" i="1"/>
  <c r="AG1314" i="1"/>
  <c r="AG1315" i="1"/>
  <c r="AG1316" i="1"/>
  <c r="AG1317" i="1"/>
  <c r="AG1318" i="1"/>
  <c r="AG1319" i="1"/>
  <c r="AG1320" i="1"/>
  <c r="AG1321" i="1"/>
  <c r="AG1322" i="1"/>
  <c r="AG1323" i="1"/>
  <c r="AG1324" i="1"/>
  <c r="AG1325" i="1"/>
  <c r="AG1326" i="1"/>
  <c r="AG1327" i="1"/>
  <c r="AG1328" i="1"/>
  <c r="AG1329" i="1"/>
  <c r="AG1330" i="1"/>
  <c r="AG1331" i="1"/>
  <c r="AG1332" i="1"/>
  <c r="AG1333" i="1"/>
  <c r="AG1334" i="1"/>
  <c r="AG1335" i="1"/>
  <c r="AG1336" i="1"/>
  <c r="AG1337" i="1"/>
  <c r="AG1338" i="1"/>
  <c r="AG1339" i="1"/>
  <c r="AG1340" i="1"/>
  <c r="AG1341" i="1"/>
  <c r="AG1342" i="1"/>
  <c r="AG1343" i="1"/>
  <c r="AG1344" i="1"/>
  <c r="AG1345" i="1"/>
  <c r="AG1346" i="1"/>
  <c r="AG1347" i="1"/>
  <c r="AG1348" i="1"/>
  <c r="AG1349" i="1"/>
  <c r="AG1350" i="1"/>
  <c r="AG1351" i="1"/>
  <c r="AG1352" i="1"/>
  <c r="AG1353" i="1"/>
  <c r="AG1354" i="1"/>
  <c r="AG1355" i="1"/>
  <c r="AG1356" i="1"/>
  <c r="AG1357" i="1"/>
  <c r="AG1358" i="1"/>
  <c r="AG1359" i="1"/>
  <c r="AG1360" i="1"/>
  <c r="AG1361" i="1"/>
  <c r="AG1362" i="1"/>
  <c r="AG1363" i="1"/>
  <c r="AG1364" i="1"/>
  <c r="AG1365" i="1"/>
  <c r="AG1366" i="1"/>
  <c r="AG1367" i="1"/>
  <c r="AG1368" i="1"/>
  <c r="AG1369" i="1"/>
  <c r="AG1370" i="1"/>
  <c r="AG1371" i="1"/>
  <c r="AG1372" i="1"/>
  <c r="AG1373" i="1"/>
  <c r="AG1374" i="1"/>
  <c r="AG1375" i="1"/>
  <c r="AG1376" i="1"/>
  <c r="AG1377" i="1"/>
  <c r="AG1378" i="1"/>
  <c r="AG1379" i="1"/>
  <c r="AG1380" i="1"/>
  <c r="AG1381" i="1"/>
  <c r="AG1382" i="1"/>
  <c r="AG1383" i="1"/>
  <c r="AG1384" i="1"/>
  <c r="AG1385" i="1"/>
  <c r="AG1386" i="1"/>
  <c r="AG1387" i="1"/>
  <c r="AG1388" i="1"/>
  <c r="AG1389" i="1"/>
  <c r="AG1390" i="1"/>
  <c r="AG1391" i="1"/>
  <c r="AG1392" i="1"/>
  <c r="AG1393" i="1"/>
  <c r="AG1394" i="1"/>
  <c r="AG1395" i="1"/>
  <c r="AG1396" i="1"/>
  <c r="AG1397" i="1"/>
  <c r="AG1398" i="1"/>
  <c r="AG1399" i="1"/>
  <c r="AG1400" i="1"/>
  <c r="AG1401" i="1"/>
  <c r="AG1402" i="1"/>
  <c r="AG1403" i="1"/>
  <c r="AG1404" i="1"/>
  <c r="AG1405" i="1"/>
  <c r="AG1406" i="1"/>
  <c r="AG1407" i="1"/>
  <c r="AG1408" i="1"/>
  <c r="AG1409" i="1"/>
  <c r="AG1410" i="1"/>
  <c r="AG1411" i="1"/>
  <c r="AG1412" i="1"/>
  <c r="AG1413" i="1"/>
  <c r="AG1414" i="1"/>
  <c r="AG1415" i="1"/>
  <c r="AG1416" i="1"/>
  <c r="AG1417" i="1"/>
  <c r="AG1418" i="1"/>
  <c r="AG1419" i="1"/>
  <c r="AG1420" i="1"/>
  <c r="AG1421" i="1"/>
  <c r="AG1422" i="1"/>
  <c r="AG1423" i="1"/>
  <c r="AG1424" i="1"/>
  <c r="AG1425" i="1"/>
  <c r="AG1426" i="1"/>
  <c r="AG1427" i="1"/>
  <c r="AG1428" i="1"/>
  <c r="AG1429" i="1"/>
  <c r="AG1430" i="1"/>
  <c r="AG1431" i="1"/>
  <c r="AG1432" i="1"/>
  <c r="AG1433" i="1"/>
  <c r="AG1434" i="1"/>
  <c r="AG1435" i="1"/>
  <c r="AG1436" i="1"/>
  <c r="AG1437" i="1"/>
  <c r="AG1438" i="1"/>
  <c r="AG1439" i="1"/>
  <c r="AG1440" i="1"/>
  <c r="AG1441" i="1"/>
  <c r="AG1442" i="1"/>
  <c r="AG1443" i="1"/>
  <c r="AG1444" i="1"/>
  <c r="AG1445" i="1"/>
  <c r="AG1446" i="1"/>
  <c r="AG1447" i="1"/>
  <c r="AG1448" i="1"/>
  <c r="AG1449" i="1"/>
  <c r="AG1450" i="1"/>
  <c r="AG1451" i="1"/>
  <c r="AG1452" i="1"/>
  <c r="AG1453" i="1"/>
  <c r="AG1454" i="1"/>
  <c r="AG1455" i="1"/>
  <c r="AG1456" i="1"/>
  <c r="AG1457" i="1"/>
  <c r="AG1458" i="1"/>
  <c r="AG1459" i="1"/>
  <c r="AG1460" i="1"/>
  <c r="AG1461" i="1"/>
  <c r="AG1462" i="1"/>
  <c r="AG1463" i="1"/>
  <c r="AG1464" i="1"/>
  <c r="AG1465" i="1"/>
  <c r="AG1466" i="1"/>
  <c r="AG1467" i="1"/>
  <c r="AG1468" i="1"/>
  <c r="AG1469" i="1"/>
  <c r="AG1470" i="1"/>
  <c r="AG1471" i="1"/>
  <c r="AG1472" i="1"/>
  <c r="AG1473" i="1"/>
  <c r="AG1474" i="1"/>
  <c r="AG1475" i="1"/>
  <c r="AG1476" i="1"/>
  <c r="AG1477" i="1"/>
  <c r="AG1478" i="1"/>
  <c r="AG1479" i="1"/>
  <c r="AG1480" i="1"/>
  <c r="AG1481" i="1"/>
  <c r="AG1482" i="1"/>
  <c r="AG1483" i="1"/>
  <c r="AG1484" i="1"/>
  <c r="AG1485" i="1"/>
  <c r="AG1486" i="1"/>
  <c r="AG1487" i="1"/>
  <c r="AG1488" i="1"/>
  <c r="AG1489" i="1"/>
  <c r="AG1490" i="1"/>
  <c r="AG1491" i="1"/>
  <c r="AG1492" i="1"/>
  <c r="AG1493" i="1"/>
  <c r="AG1494" i="1"/>
  <c r="AG1495" i="1"/>
  <c r="AG1496" i="1"/>
  <c r="AG1497" i="1"/>
  <c r="AG1498" i="1"/>
  <c r="AG1499" i="1"/>
  <c r="AG1500" i="1"/>
  <c r="AG1501" i="1"/>
  <c r="AG1502" i="1"/>
  <c r="AG1503" i="1"/>
  <c r="AG1504" i="1"/>
  <c r="AG1505" i="1"/>
  <c r="AG1506" i="1"/>
  <c r="AG1507" i="1"/>
  <c r="AG1508" i="1"/>
  <c r="AG1509" i="1"/>
  <c r="AG1510" i="1"/>
  <c r="AG1511" i="1"/>
  <c r="AG1512" i="1"/>
  <c r="AG1513" i="1"/>
  <c r="AG1514" i="1"/>
  <c r="AG1515" i="1"/>
  <c r="AG1516" i="1"/>
  <c r="AG1517" i="1"/>
  <c r="AG1518" i="1"/>
  <c r="AG1519" i="1"/>
  <c r="AG1520" i="1"/>
  <c r="AG1521" i="1"/>
  <c r="AG1522" i="1"/>
  <c r="AG1523" i="1"/>
  <c r="AG1524" i="1"/>
  <c r="AG1525" i="1"/>
  <c r="AG1526" i="1"/>
  <c r="AG1527" i="1"/>
  <c r="AG1528" i="1"/>
  <c r="AG1529" i="1"/>
  <c r="AG1530" i="1"/>
  <c r="AG1531" i="1"/>
  <c r="AG1532" i="1"/>
  <c r="AG1533" i="1"/>
  <c r="AG1534" i="1"/>
  <c r="AG1535" i="1"/>
  <c r="AG1536" i="1"/>
  <c r="AG1537" i="1"/>
  <c r="AG1538" i="1"/>
  <c r="AG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F309" i="1" s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332" i="1"/>
  <c r="AE333" i="1"/>
  <c r="AE334" i="1"/>
  <c r="AE335" i="1"/>
  <c r="AE336" i="1"/>
  <c r="AE337" i="1"/>
  <c r="AE338" i="1"/>
  <c r="AE339" i="1"/>
  <c r="AE340" i="1"/>
  <c r="AE341" i="1"/>
  <c r="AE342" i="1"/>
  <c r="AE343" i="1"/>
  <c r="AE344" i="1"/>
  <c r="AE345" i="1"/>
  <c r="AE346" i="1"/>
  <c r="AE347" i="1"/>
  <c r="AE348" i="1"/>
  <c r="AE349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E371" i="1"/>
  <c r="AE372" i="1"/>
  <c r="AE373" i="1"/>
  <c r="AE374" i="1"/>
  <c r="AE375" i="1"/>
  <c r="AE376" i="1"/>
  <c r="AE377" i="1"/>
  <c r="AE378" i="1"/>
  <c r="AE379" i="1"/>
  <c r="AE380" i="1"/>
  <c r="AE381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5" i="1"/>
  <c r="AE396" i="1"/>
  <c r="AE397" i="1"/>
  <c r="AE398" i="1"/>
  <c r="AE399" i="1"/>
  <c r="AE400" i="1"/>
  <c r="AE401" i="1"/>
  <c r="AE402" i="1"/>
  <c r="AE403" i="1"/>
  <c r="AE404" i="1"/>
  <c r="AE405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AE418" i="1"/>
  <c r="AE419" i="1"/>
  <c r="AE420" i="1"/>
  <c r="AE421" i="1"/>
  <c r="AE422" i="1"/>
  <c r="AE423" i="1"/>
  <c r="AE424" i="1"/>
  <c r="AE425" i="1"/>
  <c r="AE426" i="1"/>
  <c r="AE427" i="1"/>
  <c r="AE428" i="1"/>
  <c r="AE429" i="1"/>
  <c r="AE430" i="1"/>
  <c r="AE431" i="1"/>
  <c r="AE432" i="1"/>
  <c r="AE433" i="1"/>
  <c r="AE434" i="1"/>
  <c r="AE435" i="1"/>
  <c r="AE436" i="1"/>
  <c r="AE437" i="1"/>
  <c r="AE438" i="1"/>
  <c r="AE439" i="1"/>
  <c r="AE440" i="1"/>
  <c r="AE441" i="1"/>
  <c r="AE442" i="1"/>
  <c r="AE443" i="1"/>
  <c r="AE444" i="1"/>
  <c r="AE445" i="1"/>
  <c r="AE446" i="1"/>
  <c r="AE447" i="1"/>
  <c r="AE448" i="1"/>
  <c r="AE449" i="1"/>
  <c r="AE450" i="1"/>
  <c r="AE451" i="1"/>
  <c r="AE452" i="1"/>
  <c r="AE453" i="1"/>
  <c r="AE454" i="1"/>
  <c r="AE455" i="1"/>
  <c r="AE456" i="1"/>
  <c r="AE457" i="1"/>
  <c r="AE458" i="1"/>
  <c r="AE459" i="1"/>
  <c r="AE460" i="1"/>
  <c r="AE461" i="1"/>
  <c r="AE462" i="1"/>
  <c r="AE463" i="1"/>
  <c r="AE464" i="1"/>
  <c r="AE465" i="1"/>
  <c r="AE466" i="1"/>
  <c r="AE467" i="1"/>
  <c r="AE468" i="1"/>
  <c r="AE469" i="1"/>
  <c r="AE470" i="1"/>
  <c r="AE471" i="1"/>
  <c r="AE472" i="1"/>
  <c r="AE473" i="1"/>
  <c r="AE474" i="1"/>
  <c r="AE475" i="1"/>
  <c r="AE476" i="1"/>
  <c r="AE477" i="1"/>
  <c r="AE478" i="1"/>
  <c r="AE479" i="1"/>
  <c r="AE480" i="1"/>
  <c r="AE481" i="1"/>
  <c r="AE482" i="1"/>
  <c r="AE483" i="1"/>
  <c r="AE484" i="1"/>
  <c r="AE485" i="1"/>
  <c r="AE486" i="1"/>
  <c r="AE487" i="1"/>
  <c r="AE488" i="1"/>
  <c r="AE489" i="1"/>
  <c r="AE490" i="1"/>
  <c r="AE491" i="1"/>
  <c r="AE492" i="1"/>
  <c r="AE493" i="1"/>
  <c r="AE494" i="1"/>
  <c r="AE495" i="1"/>
  <c r="AE496" i="1"/>
  <c r="AE497" i="1"/>
  <c r="AE498" i="1"/>
  <c r="AE499" i="1"/>
  <c r="AE500" i="1"/>
  <c r="AE501" i="1"/>
  <c r="AE502" i="1"/>
  <c r="AE503" i="1"/>
  <c r="AE504" i="1"/>
  <c r="AE505" i="1"/>
  <c r="AE506" i="1"/>
  <c r="AE507" i="1"/>
  <c r="AE508" i="1"/>
  <c r="AE509" i="1"/>
  <c r="AE510" i="1"/>
  <c r="AE511" i="1"/>
  <c r="AE512" i="1"/>
  <c r="AE513" i="1"/>
  <c r="AE514" i="1"/>
  <c r="AE515" i="1"/>
  <c r="AE516" i="1"/>
  <c r="AE517" i="1"/>
  <c r="AE518" i="1"/>
  <c r="AE519" i="1"/>
  <c r="AE520" i="1"/>
  <c r="AE521" i="1"/>
  <c r="AE522" i="1"/>
  <c r="AE523" i="1"/>
  <c r="AE524" i="1"/>
  <c r="AE525" i="1"/>
  <c r="AE526" i="1"/>
  <c r="AE527" i="1"/>
  <c r="AE528" i="1"/>
  <c r="AE529" i="1"/>
  <c r="AE530" i="1"/>
  <c r="AE531" i="1"/>
  <c r="AE532" i="1"/>
  <c r="AE533" i="1"/>
  <c r="AE534" i="1"/>
  <c r="AE535" i="1"/>
  <c r="AE536" i="1"/>
  <c r="AE537" i="1"/>
  <c r="AE538" i="1"/>
  <c r="AE539" i="1"/>
  <c r="AE540" i="1"/>
  <c r="AE541" i="1"/>
  <c r="AE542" i="1"/>
  <c r="AE543" i="1"/>
  <c r="AE544" i="1"/>
  <c r="AE545" i="1"/>
  <c r="AE546" i="1"/>
  <c r="AE547" i="1"/>
  <c r="AE548" i="1"/>
  <c r="AE549" i="1"/>
  <c r="AE550" i="1"/>
  <c r="AE551" i="1"/>
  <c r="AE552" i="1"/>
  <c r="AE553" i="1"/>
  <c r="AE554" i="1"/>
  <c r="AE555" i="1"/>
  <c r="AE556" i="1"/>
  <c r="AE557" i="1"/>
  <c r="AE558" i="1"/>
  <c r="AE559" i="1"/>
  <c r="AE560" i="1"/>
  <c r="AE561" i="1"/>
  <c r="AE562" i="1"/>
  <c r="AE563" i="1"/>
  <c r="AE564" i="1"/>
  <c r="AE565" i="1"/>
  <c r="AE566" i="1"/>
  <c r="AE567" i="1"/>
  <c r="AE568" i="1"/>
  <c r="AE569" i="1"/>
  <c r="AE570" i="1"/>
  <c r="AE571" i="1"/>
  <c r="AE572" i="1"/>
  <c r="AE573" i="1"/>
  <c r="AE574" i="1"/>
  <c r="AE575" i="1"/>
  <c r="AE576" i="1"/>
  <c r="AE577" i="1"/>
  <c r="AE578" i="1"/>
  <c r="AE579" i="1"/>
  <c r="AE580" i="1"/>
  <c r="AE581" i="1"/>
  <c r="AE582" i="1"/>
  <c r="AE583" i="1"/>
  <c r="AE584" i="1"/>
  <c r="AE585" i="1"/>
  <c r="AE586" i="1"/>
  <c r="AE587" i="1"/>
  <c r="AE588" i="1"/>
  <c r="AE589" i="1"/>
  <c r="AE590" i="1"/>
  <c r="AE591" i="1"/>
  <c r="AE592" i="1"/>
  <c r="AE593" i="1"/>
  <c r="AE594" i="1"/>
  <c r="AE595" i="1"/>
  <c r="AE596" i="1"/>
  <c r="AE597" i="1"/>
  <c r="AE598" i="1"/>
  <c r="AE599" i="1"/>
  <c r="AE600" i="1"/>
  <c r="AE601" i="1"/>
  <c r="AE602" i="1"/>
  <c r="AE603" i="1"/>
  <c r="AE604" i="1"/>
  <c r="AE605" i="1"/>
  <c r="AE606" i="1"/>
  <c r="AE607" i="1"/>
  <c r="AE608" i="1"/>
  <c r="AE609" i="1"/>
  <c r="AE610" i="1"/>
  <c r="AE611" i="1"/>
  <c r="AE612" i="1"/>
  <c r="AE613" i="1"/>
  <c r="AE614" i="1"/>
  <c r="AE615" i="1"/>
  <c r="AE616" i="1"/>
  <c r="AE617" i="1"/>
  <c r="AE618" i="1"/>
  <c r="AE619" i="1"/>
  <c r="AE620" i="1"/>
  <c r="AE621" i="1"/>
  <c r="AE622" i="1"/>
  <c r="AE623" i="1"/>
  <c r="AE624" i="1"/>
  <c r="AE625" i="1"/>
  <c r="AE626" i="1"/>
  <c r="AE627" i="1"/>
  <c r="AE628" i="1"/>
  <c r="AE629" i="1"/>
  <c r="AE630" i="1"/>
  <c r="AE631" i="1"/>
  <c r="AE632" i="1"/>
  <c r="AE633" i="1"/>
  <c r="AE634" i="1"/>
  <c r="AE635" i="1"/>
  <c r="AE636" i="1"/>
  <c r="AE637" i="1"/>
  <c r="AE638" i="1"/>
  <c r="AE639" i="1"/>
  <c r="AE640" i="1"/>
  <c r="AE641" i="1"/>
  <c r="AE642" i="1"/>
  <c r="AE643" i="1"/>
  <c r="AE644" i="1"/>
  <c r="AE645" i="1"/>
  <c r="AE646" i="1"/>
  <c r="AE647" i="1"/>
  <c r="AE648" i="1"/>
  <c r="AE649" i="1"/>
  <c r="AE650" i="1"/>
  <c r="AE651" i="1"/>
  <c r="AE652" i="1"/>
  <c r="AE653" i="1"/>
  <c r="AE654" i="1"/>
  <c r="AE655" i="1"/>
  <c r="AE656" i="1"/>
  <c r="AE657" i="1"/>
  <c r="AE658" i="1"/>
  <c r="AE659" i="1"/>
  <c r="AE660" i="1"/>
  <c r="AE661" i="1"/>
  <c r="AE662" i="1"/>
  <c r="AE663" i="1"/>
  <c r="AE664" i="1"/>
  <c r="AE665" i="1"/>
  <c r="AE666" i="1"/>
  <c r="AE667" i="1"/>
  <c r="AE668" i="1"/>
  <c r="AE669" i="1"/>
  <c r="AE670" i="1"/>
  <c r="AE671" i="1"/>
  <c r="AE672" i="1"/>
  <c r="AE673" i="1"/>
  <c r="AE674" i="1"/>
  <c r="AE675" i="1"/>
  <c r="AE676" i="1"/>
  <c r="AE677" i="1"/>
  <c r="AE678" i="1"/>
  <c r="AE679" i="1"/>
  <c r="AE680" i="1"/>
  <c r="AE681" i="1"/>
  <c r="AE682" i="1"/>
  <c r="AE683" i="1"/>
  <c r="AE684" i="1"/>
  <c r="AE685" i="1"/>
  <c r="AE686" i="1"/>
  <c r="AE687" i="1"/>
  <c r="AE688" i="1"/>
  <c r="AE689" i="1"/>
  <c r="AE690" i="1"/>
  <c r="AE691" i="1"/>
  <c r="AE692" i="1"/>
  <c r="AE693" i="1"/>
  <c r="AE694" i="1"/>
  <c r="AE695" i="1"/>
  <c r="AE696" i="1"/>
  <c r="AE697" i="1"/>
  <c r="AE698" i="1"/>
  <c r="AE699" i="1"/>
  <c r="AE700" i="1"/>
  <c r="AE701" i="1"/>
  <c r="AE702" i="1"/>
  <c r="AE703" i="1"/>
  <c r="AE704" i="1"/>
  <c r="AE705" i="1"/>
  <c r="AE706" i="1"/>
  <c r="AE707" i="1"/>
  <c r="AE708" i="1"/>
  <c r="AE709" i="1"/>
  <c r="AE710" i="1"/>
  <c r="AE711" i="1"/>
  <c r="AE712" i="1"/>
  <c r="AE713" i="1"/>
  <c r="AE714" i="1"/>
  <c r="AE715" i="1"/>
  <c r="AE716" i="1"/>
  <c r="AE717" i="1"/>
  <c r="AE718" i="1"/>
  <c r="AE719" i="1"/>
  <c r="AE720" i="1"/>
  <c r="AE721" i="1"/>
  <c r="AE722" i="1"/>
  <c r="AE723" i="1"/>
  <c r="AE724" i="1"/>
  <c r="AE725" i="1"/>
  <c r="AE726" i="1"/>
  <c r="AE727" i="1"/>
  <c r="AE728" i="1"/>
  <c r="AE729" i="1"/>
  <c r="AE730" i="1"/>
  <c r="AE731" i="1"/>
  <c r="AE732" i="1"/>
  <c r="AE733" i="1"/>
  <c r="AE734" i="1"/>
  <c r="AE735" i="1"/>
  <c r="AE736" i="1"/>
  <c r="AE737" i="1"/>
  <c r="AE738" i="1"/>
  <c r="AE739" i="1"/>
  <c r="AE740" i="1"/>
  <c r="AE741" i="1"/>
  <c r="AE742" i="1"/>
  <c r="AE743" i="1"/>
  <c r="AE744" i="1"/>
  <c r="AE745" i="1"/>
  <c r="AE746" i="1"/>
  <c r="AE747" i="1"/>
  <c r="AE748" i="1"/>
  <c r="AE749" i="1"/>
  <c r="AE750" i="1"/>
  <c r="AE751" i="1"/>
  <c r="AE752" i="1"/>
  <c r="AE753" i="1"/>
  <c r="AE754" i="1"/>
  <c r="AE755" i="1"/>
  <c r="AE756" i="1"/>
  <c r="AE757" i="1"/>
  <c r="AE758" i="1"/>
  <c r="AE759" i="1"/>
  <c r="AE760" i="1"/>
  <c r="AE761" i="1"/>
  <c r="AE762" i="1"/>
  <c r="AE763" i="1"/>
  <c r="AE764" i="1"/>
  <c r="AE765" i="1"/>
  <c r="AE766" i="1"/>
  <c r="AE767" i="1"/>
  <c r="AE768" i="1"/>
  <c r="AE769" i="1"/>
  <c r="AE770" i="1"/>
  <c r="AE771" i="1"/>
  <c r="AE772" i="1"/>
  <c r="AE773" i="1"/>
  <c r="AE774" i="1"/>
  <c r="AE775" i="1"/>
  <c r="AE776" i="1"/>
  <c r="AE777" i="1"/>
  <c r="AE778" i="1"/>
  <c r="AE779" i="1"/>
  <c r="AE780" i="1"/>
  <c r="AE781" i="1"/>
  <c r="AE782" i="1"/>
  <c r="AE783" i="1"/>
  <c r="AE784" i="1"/>
  <c r="AE785" i="1"/>
  <c r="AE786" i="1"/>
  <c r="AE787" i="1"/>
  <c r="AE788" i="1"/>
  <c r="AE789" i="1"/>
  <c r="AE790" i="1"/>
  <c r="AE791" i="1"/>
  <c r="AE792" i="1"/>
  <c r="AE793" i="1"/>
  <c r="AE794" i="1"/>
  <c r="AE795" i="1"/>
  <c r="AE796" i="1"/>
  <c r="AE797" i="1"/>
  <c r="AE798" i="1"/>
  <c r="AE799" i="1"/>
  <c r="AE800" i="1"/>
  <c r="AE801" i="1"/>
  <c r="AE802" i="1"/>
  <c r="AE803" i="1"/>
  <c r="AE804" i="1"/>
  <c r="AE805" i="1"/>
  <c r="AE806" i="1"/>
  <c r="AE807" i="1"/>
  <c r="AE808" i="1"/>
  <c r="AE809" i="1"/>
  <c r="AE810" i="1"/>
  <c r="AE811" i="1"/>
  <c r="AE812" i="1"/>
  <c r="AE813" i="1"/>
  <c r="AE814" i="1"/>
  <c r="AE815" i="1"/>
  <c r="AE816" i="1"/>
  <c r="AE817" i="1"/>
  <c r="AE818" i="1"/>
  <c r="AE819" i="1"/>
  <c r="AE820" i="1"/>
  <c r="AE821" i="1"/>
  <c r="AE822" i="1"/>
  <c r="AE823" i="1"/>
  <c r="AE824" i="1"/>
  <c r="AE825" i="1"/>
  <c r="AE826" i="1"/>
  <c r="AE827" i="1"/>
  <c r="AE828" i="1"/>
  <c r="AE829" i="1"/>
  <c r="AE830" i="1"/>
  <c r="AE831" i="1"/>
  <c r="AE832" i="1"/>
  <c r="AE833" i="1"/>
  <c r="AE834" i="1"/>
  <c r="AE835" i="1"/>
  <c r="AE836" i="1"/>
  <c r="AE837" i="1"/>
  <c r="AE838" i="1"/>
  <c r="AE839" i="1"/>
  <c r="AE840" i="1"/>
  <c r="AE841" i="1"/>
  <c r="AE842" i="1"/>
  <c r="AE843" i="1"/>
  <c r="AE844" i="1"/>
  <c r="AE845" i="1"/>
  <c r="AE846" i="1"/>
  <c r="AE847" i="1"/>
  <c r="AE848" i="1"/>
  <c r="AE849" i="1"/>
  <c r="AE850" i="1"/>
  <c r="AE851" i="1"/>
  <c r="AE852" i="1"/>
  <c r="AE853" i="1"/>
  <c r="AE854" i="1"/>
  <c r="AE855" i="1"/>
  <c r="AE856" i="1"/>
  <c r="AE857" i="1"/>
  <c r="AE858" i="1"/>
  <c r="AE859" i="1"/>
  <c r="AE860" i="1"/>
  <c r="AE861" i="1"/>
  <c r="AE862" i="1"/>
  <c r="AE863" i="1"/>
  <c r="AE864" i="1"/>
  <c r="AE865" i="1"/>
  <c r="AE866" i="1"/>
  <c r="AE867" i="1"/>
  <c r="AE868" i="1"/>
  <c r="AE869" i="1"/>
  <c r="AE870" i="1"/>
  <c r="AE871" i="1"/>
  <c r="AE872" i="1"/>
  <c r="AE873" i="1"/>
  <c r="AE874" i="1"/>
  <c r="AE875" i="1"/>
  <c r="AE876" i="1"/>
  <c r="AE877" i="1"/>
  <c r="AE878" i="1"/>
  <c r="AE879" i="1"/>
  <c r="AE880" i="1"/>
  <c r="AE881" i="1"/>
  <c r="AE882" i="1"/>
  <c r="AE883" i="1"/>
  <c r="AE884" i="1"/>
  <c r="AE885" i="1"/>
  <c r="AE886" i="1"/>
  <c r="AE887" i="1"/>
  <c r="AE888" i="1"/>
  <c r="AE889" i="1"/>
  <c r="AE890" i="1"/>
  <c r="AE891" i="1"/>
  <c r="AE892" i="1"/>
  <c r="AE893" i="1"/>
  <c r="AE894" i="1"/>
  <c r="AE895" i="1"/>
  <c r="AE896" i="1"/>
  <c r="AE897" i="1"/>
  <c r="AE898" i="1"/>
  <c r="AE899" i="1"/>
  <c r="AE900" i="1"/>
  <c r="AE901" i="1"/>
  <c r="AE902" i="1"/>
  <c r="AE903" i="1"/>
  <c r="AE904" i="1"/>
  <c r="AE905" i="1"/>
  <c r="AE906" i="1"/>
  <c r="AE907" i="1"/>
  <c r="AE908" i="1"/>
  <c r="AE909" i="1"/>
  <c r="AE910" i="1"/>
  <c r="AE911" i="1"/>
  <c r="AE912" i="1"/>
  <c r="AE913" i="1"/>
  <c r="AE914" i="1"/>
  <c r="AE915" i="1"/>
  <c r="AE916" i="1"/>
  <c r="AE917" i="1"/>
  <c r="AE918" i="1"/>
  <c r="AE919" i="1"/>
  <c r="AE920" i="1"/>
  <c r="AE921" i="1"/>
  <c r="AE922" i="1"/>
  <c r="AE923" i="1"/>
  <c r="AE924" i="1"/>
  <c r="AE925" i="1"/>
  <c r="AE926" i="1"/>
  <c r="AE927" i="1"/>
  <c r="AE928" i="1"/>
  <c r="AE929" i="1"/>
  <c r="AE930" i="1"/>
  <c r="AE931" i="1"/>
  <c r="AE932" i="1"/>
  <c r="AE933" i="1"/>
  <c r="AE934" i="1"/>
  <c r="AE935" i="1"/>
  <c r="AE936" i="1"/>
  <c r="AE937" i="1"/>
  <c r="AE938" i="1"/>
  <c r="AE939" i="1"/>
  <c r="AE940" i="1"/>
  <c r="AE941" i="1"/>
  <c r="AE942" i="1"/>
  <c r="AE943" i="1"/>
  <c r="AE944" i="1"/>
  <c r="AE945" i="1"/>
  <c r="AE946" i="1"/>
  <c r="AE947" i="1"/>
  <c r="AE948" i="1"/>
  <c r="AE949" i="1"/>
  <c r="AE950" i="1"/>
  <c r="AE951" i="1"/>
  <c r="AE952" i="1"/>
  <c r="AE953" i="1"/>
  <c r="AE954" i="1"/>
  <c r="AE955" i="1"/>
  <c r="AE956" i="1"/>
  <c r="AE957" i="1"/>
  <c r="AE958" i="1"/>
  <c r="AE959" i="1"/>
  <c r="AE960" i="1"/>
  <c r="AE961" i="1"/>
  <c r="AE962" i="1"/>
  <c r="AE963" i="1"/>
  <c r="AE964" i="1"/>
  <c r="AE965" i="1"/>
  <c r="AE966" i="1"/>
  <c r="AE967" i="1"/>
  <c r="AE968" i="1"/>
  <c r="AE969" i="1"/>
  <c r="AE970" i="1"/>
  <c r="AE971" i="1"/>
  <c r="AE972" i="1"/>
  <c r="AE973" i="1"/>
  <c r="AE974" i="1"/>
  <c r="AE975" i="1"/>
  <c r="AE976" i="1"/>
  <c r="AE977" i="1"/>
  <c r="AE978" i="1"/>
  <c r="AE979" i="1"/>
  <c r="AE980" i="1"/>
  <c r="AE981" i="1"/>
  <c r="AE982" i="1"/>
  <c r="AE983" i="1"/>
  <c r="AE984" i="1"/>
  <c r="AE985" i="1"/>
  <c r="AE986" i="1"/>
  <c r="AE987" i="1"/>
  <c r="AE988" i="1"/>
  <c r="AE989" i="1"/>
  <c r="AE990" i="1"/>
  <c r="AE991" i="1"/>
  <c r="AE992" i="1"/>
  <c r="AE993" i="1"/>
  <c r="AE994" i="1"/>
  <c r="AE995" i="1"/>
  <c r="AE996" i="1"/>
  <c r="AE997" i="1"/>
  <c r="AE998" i="1"/>
  <c r="AE999" i="1"/>
  <c r="AE1000" i="1"/>
  <c r="AE1001" i="1"/>
  <c r="AE1002" i="1"/>
  <c r="AE1003" i="1"/>
  <c r="AE1004" i="1"/>
  <c r="AE1005" i="1"/>
  <c r="AE1006" i="1"/>
  <c r="AE1007" i="1"/>
  <c r="AE1008" i="1"/>
  <c r="AE1009" i="1"/>
  <c r="AE1010" i="1"/>
  <c r="AE1011" i="1"/>
  <c r="AE1012" i="1"/>
  <c r="AE1013" i="1"/>
  <c r="AE1014" i="1"/>
  <c r="AE1015" i="1"/>
  <c r="AE1016" i="1"/>
  <c r="AE1017" i="1"/>
  <c r="AE1018" i="1"/>
  <c r="AE1019" i="1"/>
  <c r="AE1020" i="1"/>
  <c r="AE1021" i="1"/>
  <c r="AE1022" i="1"/>
  <c r="AE1023" i="1"/>
  <c r="AE1024" i="1"/>
  <c r="AE1025" i="1"/>
  <c r="AE1026" i="1"/>
  <c r="AE1027" i="1"/>
  <c r="AE1028" i="1"/>
  <c r="AE1029" i="1"/>
  <c r="AE1030" i="1"/>
  <c r="AE1031" i="1"/>
  <c r="AE1032" i="1"/>
  <c r="AE1033" i="1"/>
  <c r="AE1034" i="1"/>
  <c r="AE1035" i="1"/>
  <c r="AE1036" i="1"/>
  <c r="AE1037" i="1"/>
  <c r="AE1038" i="1"/>
  <c r="AE1039" i="1"/>
  <c r="AE1040" i="1"/>
  <c r="AE1041" i="1"/>
  <c r="AE1042" i="1"/>
  <c r="AE1043" i="1"/>
  <c r="AE1044" i="1"/>
  <c r="AE1045" i="1"/>
  <c r="AE1046" i="1"/>
  <c r="AE1047" i="1"/>
  <c r="AE1048" i="1"/>
  <c r="AE1049" i="1"/>
  <c r="AE1050" i="1"/>
  <c r="AE1051" i="1"/>
  <c r="AE1052" i="1"/>
  <c r="AE1053" i="1"/>
  <c r="AE1054" i="1"/>
  <c r="AE1055" i="1"/>
  <c r="AE1056" i="1"/>
  <c r="AE1057" i="1"/>
  <c r="AE1058" i="1"/>
  <c r="AE1059" i="1"/>
  <c r="AE1060" i="1"/>
  <c r="AE1061" i="1"/>
  <c r="AE1062" i="1"/>
  <c r="AE1063" i="1"/>
  <c r="AE1064" i="1"/>
  <c r="AE1065" i="1"/>
  <c r="AE1066" i="1"/>
  <c r="AE1067" i="1"/>
  <c r="AE1068" i="1"/>
  <c r="AE1069" i="1"/>
  <c r="AE1070" i="1"/>
  <c r="AE1071" i="1"/>
  <c r="AE1072" i="1"/>
  <c r="AE1073" i="1"/>
  <c r="AE1074" i="1"/>
  <c r="AE1075" i="1"/>
  <c r="AE1076" i="1"/>
  <c r="AE1077" i="1"/>
  <c r="AE1078" i="1"/>
  <c r="AE1079" i="1"/>
  <c r="AE1080" i="1"/>
  <c r="AE1081" i="1"/>
  <c r="AE1082" i="1"/>
  <c r="AE1083" i="1"/>
  <c r="AE1084" i="1"/>
  <c r="AE1085" i="1"/>
  <c r="AE1086" i="1"/>
  <c r="AE1087" i="1"/>
  <c r="AE1088" i="1"/>
  <c r="AE1089" i="1"/>
  <c r="AE1090" i="1"/>
  <c r="AE1091" i="1"/>
  <c r="AE1092" i="1"/>
  <c r="AE1093" i="1"/>
  <c r="AE1094" i="1"/>
  <c r="AE1095" i="1"/>
  <c r="AE1096" i="1"/>
  <c r="AE1097" i="1"/>
  <c r="AE1098" i="1"/>
  <c r="AE1099" i="1"/>
  <c r="AE1100" i="1"/>
  <c r="AE1101" i="1"/>
  <c r="AE1102" i="1"/>
  <c r="AE1103" i="1"/>
  <c r="AE1104" i="1"/>
  <c r="AE1105" i="1"/>
  <c r="AE1106" i="1"/>
  <c r="AE1107" i="1"/>
  <c r="AE1108" i="1"/>
  <c r="AE1109" i="1"/>
  <c r="AE1110" i="1"/>
  <c r="AE1111" i="1"/>
  <c r="AE1112" i="1"/>
  <c r="AE1113" i="1"/>
  <c r="AE1114" i="1"/>
  <c r="AE1115" i="1"/>
  <c r="AE1116" i="1"/>
  <c r="AE1117" i="1"/>
  <c r="AE1118" i="1"/>
  <c r="AE1119" i="1"/>
  <c r="AE1120" i="1"/>
  <c r="AE1121" i="1"/>
  <c r="AE1122" i="1"/>
  <c r="AE1123" i="1"/>
  <c r="AE1124" i="1"/>
  <c r="AE1125" i="1"/>
  <c r="AE1126" i="1"/>
  <c r="AE1127" i="1"/>
  <c r="AE1128" i="1"/>
  <c r="AE1129" i="1"/>
  <c r="AE1130" i="1"/>
  <c r="AE1131" i="1"/>
  <c r="AE1132" i="1"/>
  <c r="AE1133" i="1"/>
  <c r="AE1134" i="1"/>
  <c r="AE1135" i="1"/>
  <c r="AE1136" i="1"/>
  <c r="AE1137" i="1"/>
  <c r="AE1138" i="1"/>
  <c r="AE1139" i="1"/>
  <c r="AE1140" i="1"/>
  <c r="AE1141" i="1"/>
  <c r="AE1142" i="1"/>
  <c r="AE1143" i="1"/>
  <c r="AE1144" i="1"/>
  <c r="AE1145" i="1"/>
  <c r="AE1146" i="1"/>
  <c r="AE1147" i="1"/>
  <c r="AE1148" i="1"/>
  <c r="AE1149" i="1"/>
  <c r="AE1150" i="1"/>
  <c r="AE1151" i="1"/>
  <c r="AE1152" i="1"/>
  <c r="AE1153" i="1"/>
  <c r="AE1154" i="1"/>
  <c r="AE1155" i="1"/>
  <c r="AE1156" i="1"/>
  <c r="AE1157" i="1"/>
  <c r="AE1158" i="1"/>
  <c r="AE1159" i="1"/>
  <c r="AE1160" i="1"/>
  <c r="AE1161" i="1"/>
  <c r="AE1162" i="1"/>
  <c r="AE1163" i="1"/>
  <c r="AE1164" i="1"/>
  <c r="AE1165" i="1"/>
  <c r="AE1166" i="1"/>
  <c r="AE1167" i="1"/>
  <c r="AE1168" i="1"/>
  <c r="AE1169" i="1"/>
  <c r="AE1170" i="1"/>
  <c r="AE1171" i="1"/>
  <c r="AE1172" i="1"/>
  <c r="AE1173" i="1"/>
  <c r="AE1174" i="1"/>
  <c r="AE1175" i="1"/>
  <c r="AE1176" i="1"/>
  <c r="AE1177" i="1"/>
  <c r="AE1178" i="1"/>
  <c r="AE1179" i="1"/>
  <c r="AE1180" i="1"/>
  <c r="AE1181" i="1"/>
  <c r="AE1182" i="1"/>
  <c r="AE1183" i="1"/>
  <c r="AE1184" i="1"/>
  <c r="AE1185" i="1"/>
  <c r="AE1186" i="1"/>
  <c r="AE1187" i="1"/>
  <c r="AE1188" i="1"/>
  <c r="AE1189" i="1"/>
  <c r="AE1190" i="1"/>
  <c r="AE1191" i="1"/>
  <c r="AE1192" i="1"/>
  <c r="AE1193" i="1"/>
  <c r="AE1194" i="1"/>
  <c r="AE1195" i="1"/>
  <c r="AE1196" i="1"/>
  <c r="AE1197" i="1"/>
  <c r="AE1198" i="1"/>
  <c r="AE1199" i="1"/>
  <c r="AE1200" i="1"/>
  <c r="AE1201" i="1"/>
  <c r="AE1202" i="1"/>
  <c r="AE1203" i="1"/>
  <c r="AE1204" i="1"/>
  <c r="AE1205" i="1"/>
  <c r="AE1206" i="1"/>
  <c r="AE1207" i="1"/>
  <c r="AE1208" i="1"/>
  <c r="AE1209" i="1"/>
  <c r="AE1210" i="1"/>
  <c r="AE1211" i="1"/>
  <c r="AE1212" i="1"/>
  <c r="AE1213" i="1"/>
  <c r="AE1214" i="1"/>
  <c r="AE1215" i="1"/>
  <c r="AE1216" i="1"/>
  <c r="AE1217" i="1"/>
  <c r="AE1218" i="1"/>
  <c r="AE1219" i="1"/>
  <c r="AE1220" i="1"/>
  <c r="AE1221" i="1"/>
  <c r="AE1222" i="1"/>
  <c r="AE1223" i="1"/>
  <c r="AE1224" i="1"/>
  <c r="AE1225" i="1"/>
  <c r="AE1226" i="1"/>
  <c r="AE1227" i="1"/>
  <c r="AE1228" i="1"/>
  <c r="AE1229" i="1"/>
  <c r="AE1230" i="1"/>
  <c r="AE1231" i="1"/>
  <c r="AE1232" i="1"/>
  <c r="AE1233" i="1"/>
  <c r="AE1234" i="1"/>
  <c r="AE1235" i="1"/>
  <c r="AE1236" i="1"/>
  <c r="AE1237" i="1"/>
  <c r="AE1238" i="1"/>
  <c r="AE1239" i="1"/>
  <c r="AE1240" i="1"/>
  <c r="AE1241" i="1"/>
  <c r="AE1242" i="1"/>
  <c r="AE1243" i="1"/>
  <c r="AE1244" i="1"/>
  <c r="AE1245" i="1"/>
  <c r="AE1246" i="1"/>
  <c r="AE1247" i="1"/>
  <c r="AE1248" i="1"/>
  <c r="AE1249" i="1"/>
  <c r="AE1250" i="1"/>
  <c r="AE1251" i="1"/>
  <c r="AE1252" i="1"/>
  <c r="AE1253" i="1"/>
  <c r="AE1254" i="1"/>
  <c r="AE1255" i="1"/>
  <c r="AE1256" i="1"/>
  <c r="AE1257" i="1"/>
  <c r="AE1258" i="1"/>
  <c r="AE1259" i="1"/>
  <c r="AE1260" i="1"/>
  <c r="AE1261" i="1"/>
  <c r="AE1262" i="1"/>
  <c r="AE1263" i="1"/>
  <c r="AE1264" i="1"/>
  <c r="AE1265" i="1"/>
  <c r="AE1266" i="1"/>
  <c r="AE1267" i="1"/>
  <c r="AE1268" i="1"/>
  <c r="AE1269" i="1"/>
  <c r="AE1270" i="1"/>
  <c r="AE1271" i="1"/>
  <c r="AE1272" i="1"/>
  <c r="AE1273" i="1"/>
  <c r="AE1274" i="1"/>
  <c r="AE1275" i="1"/>
  <c r="AE1276" i="1"/>
  <c r="AE1277" i="1"/>
  <c r="AE1278" i="1"/>
  <c r="AE1279" i="1"/>
  <c r="AE1280" i="1"/>
  <c r="AE1281" i="1"/>
  <c r="AE1282" i="1"/>
  <c r="AE1283" i="1"/>
  <c r="AE1284" i="1"/>
  <c r="AE1285" i="1"/>
  <c r="AE1286" i="1"/>
  <c r="AE1287" i="1"/>
  <c r="AE1288" i="1"/>
  <c r="AE1289" i="1"/>
  <c r="AE1290" i="1"/>
  <c r="AE1291" i="1"/>
  <c r="AE1292" i="1"/>
  <c r="AE1293" i="1"/>
  <c r="AE1294" i="1"/>
  <c r="AE1295" i="1"/>
  <c r="AE1296" i="1"/>
  <c r="AE1297" i="1"/>
  <c r="AE1298" i="1"/>
  <c r="AE1299" i="1"/>
  <c r="AE1300" i="1"/>
  <c r="AE1301" i="1"/>
  <c r="AE1302" i="1"/>
  <c r="AE1303" i="1"/>
  <c r="AE1304" i="1"/>
  <c r="AE1305" i="1"/>
  <c r="AE1306" i="1"/>
  <c r="AE1307" i="1"/>
  <c r="AE1308" i="1"/>
  <c r="AE1309" i="1"/>
  <c r="AE1310" i="1"/>
  <c r="AE1311" i="1"/>
  <c r="AE1312" i="1"/>
  <c r="AE1313" i="1"/>
  <c r="AE1314" i="1"/>
  <c r="AE1315" i="1"/>
  <c r="AE1316" i="1"/>
  <c r="AE1317" i="1"/>
  <c r="AE1318" i="1"/>
  <c r="AE1319" i="1"/>
  <c r="AE1320" i="1"/>
  <c r="AE1321" i="1"/>
  <c r="AE1322" i="1"/>
  <c r="AE1323" i="1"/>
  <c r="AE1324" i="1"/>
  <c r="AE1325" i="1"/>
  <c r="AE1326" i="1"/>
  <c r="AE1327" i="1"/>
  <c r="AE1328" i="1"/>
  <c r="AE1329" i="1"/>
  <c r="AE1330" i="1"/>
  <c r="AE1331" i="1"/>
  <c r="AE1332" i="1"/>
  <c r="AE1333" i="1"/>
  <c r="AE1334" i="1"/>
  <c r="AE1335" i="1"/>
  <c r="AE1336" i="1"/>
  <c r="AE1337" i="1"/>
  <c r="AE1338" i="1"/>
  <c r="AE1339" i="1"/>
  <c r="AE1340" i="1"/>
  <c r="AE1341" i="1"/>
  <c r="AE1342" i="1"/>
  <c r="AE1343" i="1"/>
  <c r="AE1344" i="1"/>
  <c r="AE1345" i="1"/>
  <c r="AE1346" i="1"/>
  <c r="AE1347" i="1"/>
  <c r="AE1348" i="1"/>
  <c r="AE1349" i="1"/>
  <c r="AE1350" i="1"/>
  <c r="AE1351" i="1"/>
  <c r="AE1352" i="1"/>
  <c r="AE1353" i="1"/>
  <c r="AE1354" i="1"/>
  <c r="AE1355" i="1"/>
  <c r="AE1356" i="1"/>
  <c r="AE1357" i="1"/>
  <c r="AE1358" i="1"/>
  <c r="AE1359" i="1"/>
  <c r="AE1360" i="1"/>
  <c r="AE1361" i="1"/>
  <c r="AE1362" i="1"/>
  <c r="AE1363" i="1"/>
  <c r="AE1364" i="1"/>
  <c r="AE1365" i="1"/>
  <c r="AE1366" i="1"/>
  <c r="AE1367" i="1"/>
  <c r="AE1368" i="1"/>
  <c r="AE1369" i="1"/>
  <c r="AE1370" i="1"/>
  <c r="AE1371" i="1"/>
  <c r="AE1372" i="1"/>
  <c r="AE1373" i="1"/>
  <c r="AE1374" i="1"/>
  <c r="AE1375" i="1"/>
  <c r="AE1376" i="1"/>
  <c r="AE1377" i="1"/>
  <c r="AE1378" i="1"/>
  <c r="AE1379" i="1"/>
  <c r="AE1380" i="1"/>
  <c r="AE1381" i="1"/>
  <c r="AE1382" i="1"/>
  <c r="AE1383" i="1"/>
  <c r="AE1384" i="1"/>
  <c r="AE1385" i="1"/>
  <c r="AE1386" i="1"/>
  <c r="AE1387" i="1"/>
  <c r="AE1388" i="1"/>
  <c r="AE1389" i="1"/>
  <c r="AE1390" i="1"/>
  <c r="AE1391" i="1"/>
  <c r="AE1392" i="1"/>
  <c r="AE1393" i="1"/>
  <c r="AE1394" i="1"/>
  <c r="AE1395" i="1"/>
  <c r="AE1396" i="1"/>
  <c r="AE1397" i="1"/>
  <c r="AE1398" i="1"/>
  <c r="AE1399" i="1"/>
  <c r="AE1400" i="1"/>
  <c r="AE1401" i="1"/>
  <c r="AE1402" i="1"/>
  <c r="AE1403" i="1"/>
  <c r="AE1404" i="1"/>
  <c r="AE1405" i="1"/>
  <c r="AE1406" i="1"/>
  <c r="AE1407" i="1"/>
  <c r="AE1408" i="1"/>
  <c r="AE1409" i="1"/>
  <c r="AE1410" i="1"/>
  <c r="AE1411" i="1"/>
  <c r="AE1412" i="1"/>
  <c r="AE1413" i="1"/>
  <c r="AE1414" i="1"/>
  <c r="AE1415" i="1"/>
  <c r="AE1416" i="1"/>
  <c r="AE1417" i="1"/>
  <c r="AE1418" i="1"/>
  <c r="AE1419" i="1"/>
  <c r="AE1420" i="1"/>
  <c r="AE1421" i="1"/>
  <c r="AE1422" i="1"/>
  <c r="AE1423" i="1"/>
  <c r="AE1424" i="1"/>
  <c r="AE1425" i="1"/>
  <c r="AE1426" i="1"/>
  <c r="AE1427" i="1"/>
  <c r="AE1428" i="1"/>
  <c r="AE1429" i="1"/>
  <c r="AE1430" i="1"/>
  <c r="AE1431" i="1"/>
  <c r="AE1432" i="1"/>
  <c r="AE1433" i="1"/>
  <c r="AE1434" i="1"/>
  <c r="AE1435" i="1"/>
  <c r="AE1436" i="1"/>
  <c r="AE1437" i="1"/>
  <c r="AE1438" i="1"/>
  <c r="AE1439" i="1"/>
  <c r="AE1440" i="1"/>
  <c r="AE1441" i="1"/>
  <c r="AE1442" i="1"/>
  <c r="AE1443" i="1"/>
  <c r="AE1444" i="1"/>
  <c r="AE1445" i="1"/>
  <c r="AE1446" i="1"/>
  <c r="AE1447" i="1"/>
  <c r="AE1448" i="1"/>
  <c r="AE1449" i="1"/>
  <c r="AE1450" i="1"/>
  <c r="AE1451" i="1"/>
  <c r="AE1452" i="1"/>
  <c r="AE1453" i="1"/>
  <c r="AE1454" i="1"/>
  <c r="AE1455" i="1"/>
  <c r="AE1456" i="1"/>
  <c r="AE1457" i="1"/>
  <c r="AE1458" i="1"/>
  <c r="AE1459" i="1"/>
  <c r="AE1460" i="1"/>
  <c r="AE1461" i="1"/>
  <c r="AE1462" i="1"/>
  <c r="AE1463" i="1"/>
  <c r="AE1464" i="1"/>
  <c r="AE1465" i="1"/>
  <c r="AE1466" i="1"/>
  <c r="AE1467" i="1"/>
  <c r="AE1468" i="1"/>
  <c r="AE1469" i="1"/>
  <c r="AE1470" i="1"/>
  <c r="AE1471" i="1"/>
  <c r="AE1472" i="1"/>
  <c r="AE1473" i="1"/>
  <c r="AE1474" i="1"/>
  <c r="AE1475" i="1"/>
  <c r="AE1476" i="1"/>
  <c r="AE1477" i="1"/>
  <c r="AE1478" i="1"/>
  <c r="AE1479" i="1"/>
  <c r="AE1480" i="1"/>
  <c r="AE1481" i="1"/>
  <c r="AE1482" i="1"/>
  <c r="AE1483" i="1"/>
  <c r="AE1484" i="1"/>
  <c r="AE1485" i="1"/>
  <c r="AE1486" i="1"/>
  <c r="AE1487" i="1"/>
  <c r="AE1488" i="1"/>
  <c r="AE1489" i="1"/>
  <c r="AE1490" i="1"/>
  <c r="AE1491" i="1"/>
  <c r="AE1492" i="1"/>
  <c r="AE1493" i="1"/>
  <c r="AE1494" i="1"/>
  <c r="AE1495" i="1"/>
  <c r="AE1496" i="1"/>
  <c r="AE1497" i="1"/>
  <c r="AE1498" i="1"/>
  <c r="AE1499" i="1"/>
  <c r="AE1500" i="1"/>
  <c r="AE1501" i="1"/>
  <c r="AE1502" i="1"/>
  <c r="AE1503" i="1"/>
  <c r="AE1504" i="1"/>
  <c r="AE1505" i="1"/>
  <c r="AE1506" i="1"/>
  <c r="AE1507" i="1"/>
  <c r="AE1508" i="1"/>
  <c r="AE1509" i="1"/>
  <c r="AE1510" i="1"/>
  <c r="AE1511" i="1"/>
  <c r="AE1512" i="1"/>
  <c r="AE1513" i="1"/>
  <c r="AE1514" i="1"/>
  <c r="AE1515" i="1"/>
  <c r="AE1516" i="1"/>
  <c r="AE1517" i="1"/>
  <c r="AE1518" i="1"/>
  <c r="AE1519" i="1"/>
  <c r="AE1520" i="1"/>
  <c r="AE1521" i="1"/>
  <c r="AE1522" i="1"/>
  <c r="AE1523" i="1"/>
  <c r="AE1524" i="1"/>
  <c r="AE1525" i="1"/>
  <c r="AE1526" i="1"/>
  <c r="AE1527" i="1"/>
  <c r="AE1528" i="1"/>
  <c r="AE1529" i="1"/>
  <c r="AE1530" i="1"/>
  <c r="AE1531" i="1"/>
  <c r="AE1532" i="1"/>
  <c r="AE1533" i="1"/>
  <c r="AE1534" i="1"/>
  <c r="AE1535" i="1"/>
  <c r="AE1536" i="1"/>
  <c r="AE1537" i="1"/>
  <c r="AE1538" i="1"/>
  <c r="AE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AD1071" i="1"/>
  <c r="AD1072" i="1"/>
  <c r="AD1073" i="1"/>
  <c r="AD1074" i="1"/>
  <c r="AD1075" i="1"/>
  <c r="AD1076" i="1"/>
  <c r="AD1077" i="1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D1466" i="1"/>
  <c r="AD1467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480" i="1"/>
  <c r="AD1481" i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AD1494" i="1"/>
  <c r="AD1495" i="1"/>
  <c r="AD1496" i="1"/>
  <c r="AD1497" i="1"/>
  <c r="AD1498" i="1"/>
  <c r="AD1499" i="1"/>
  <c r="AD1500" i="1"/>
  <c r="AD1501" i="1"/>
  <c r="AD1502" i="1"/>
  <c r="AD1503" i="1"/>
  <c r="AD1504" i="1"/>
  <c r="AD1505" i="1"/>
  <c r="AD1506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AD1521" i="1"/>
  <c r="AD1522" i="1"/>
  <c r="AD1523" i="1"/>
  <c r="AD1524" i="1"/>
  <c r="AD1525" i="1"/>
  <c r="AD1526" i="1"/>
  <c r="AD1527" i="1"/>
  <c r="AD1528" i="1"/>
  <c r="AD1529" i="1"/>
  <c r="AD1530" i="1"/>
  <c r="AD1531" i="1"/>
  <c r="AD1532" i="1"/>
  <c r="AD1533" i="1"/>
  <c r="AD1534" i="1"/>
  <c r="AD1535" i="1"/>
  <c r="AD1536" i="1"/>
  <c r="AD1537" i="1"/>
  <c r="AD1538" i="1"/>
  <c r="AD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6" i="1"/>
  <c r="AH277" i="1"/>
  <c r="AH278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293" i="1"/>
  <c r="AH294" i="1"/>
  <c r="AH295" i="1"/>
  <c r="AH296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444" i="1"/>
  <c r="AH445" i="1"/>
  <c r="AH446" i="1"/>
  <c r="AH447" i="1"/>
  <c r="AH448" i="1"/>
  <c r="AH449" i="1"/>
  <c r="AH450" i="1"/>
  <c r="AH451" i="1"/>
  <c r="AH452" i="1"/>
  <c r="AH453" i="1"/>
  <c r="AH454" i="1"/>
  <c r="AH455" i="1"/>
  <c r="AH456" i="1"/>
  <c r="AH457" i="1"/>
  <c r="AH458" i="1"/>
  <c r="AH459" i="1"/>
  <c r="AH460" i="1"/>
  <c r="AH461" i="1"/>
  <c r="AH462" i="1"/>
  <c r="AH463" i="1"/>
  <c r="AH464" i="1"/>
  <c r="AH465" i="1"/>
  <c r="AH466" i="1"/>
  <c r="AH467" i="1"/>
  <c r="AH468" i="1"/>
  <c r="AH469" i="1"/>
  <c r="AH470" i="1"/>
  <c r="AH471" i="1"/>
  <c r="AH472" i="1"/>
  <c r="AH473" i="1"/>
  <c r="AH474" i="1"/>
  <c r="AH475" i="1"/>
  <c r="AH476" i="1"/>
  <c r="AH477" i="1"/>
  <c r="AH478" i="1"/>
  <c r="AH479" i="1"/>
  <c r="AH480" i="1"/>
  <c r="AH481" i="1"/>
  <c r="AH482" i="1"/>
  <c r="AH483" i="1"/>
  <c r="AH484" i="1"/>
  <c r="AH485" i="1"/>
  <c r="AH486" i="1"/>
  <c r="AH487" i="1"/>
  <c r="AH488" i="1"/>
  <c r="AH489" i="1"/>
  <c r="AH490" i="1"/>
  <c r="AH491" i="1"/>
  <c r="AH492" i="1"/>
  <c r="AH493" i="1"/>
  <c r="AH494" i="1"/>
  <c r="AH495" i="1"/>
  <c r="AH496" i="1"/>
  <c r="AH497" i="1"/>
  <c r="AH498" i="1"/>
  <c r="AH499" i="1"/>
  <c r="AH500" i="1"/>
  <c r="AH501" i="1"/>
  <c r="AH502" i="1"/>
  <c r="AH503" i="1"/>
  <c r="AH504" i="1"/>
  <c r="AH505" i="1"/>
  <c r="AH506" i="1"/>
  <c r="AH507" i="1"/>
  <c r="AH508" i="1"/>
  <c r="AH509" i="1"/>
  <c r="AH510" i="1"/>
  <c r="AH511" i="1"/>
  <c r="AH512" i="1"/>
  <c r="AH513" i="1"/>
  <c r="AH514" i="1"/>
  <c r="AH515" i="1"/>
  <c r="AH516" i="1"/>
  <c r="AH517" i="1"/>
  <c r="AH518" i="1"/>
  <c r="AH519" i="1"/>
  <c r="AH520" i="1"/>
  <c r="AH521" i="1"/>
  <c r="AH522" i="1"/>
  <c r="AH523" i="1"/>
  <c r="AH524" i="1"/>
  <c r="AH525" i="1"/>
  <c r="AH526" i="1"/>
  <c r="AH527" i="1"/>
  <c r="AH528" i="1"/>
  <c r="AH529" i="1"/>
  <c r="AH530" i="1"/>
  <c r="AH531" i="1"/>
  <c r="AH532" i="1"/>
  <c r="AH533" i="1"/>
  <c r="AH534" i="1"/>
  <c r="AH535" i="1"/>
  <c r="AH536" i="1"/>
  <c r="AH537" i="1"/>
  <c r="AH538" i="1"/>
  <c r="AH539" i="1"/>
  <c r="AH540" i="1"/>
  <c r="AH541" i="1"/>
  <c r="AH542" i="1"/>
  <c r="AH543" i="1"/>
  <c r="AH544" i="1"/>
  <c r="AH545" i="1"/>
  <c r="AH546" i="1"/>
  <c r="AH547" i="1"/>
  <c r="AH548" i="1"/>
  <c r="AH549" i="1"/>
  <c r="AH550" i="1"/>
  <c r="AH551" i="1"/>
  <c r="AH552" i="1"/>
  <c r="AH553" i="1"/>
  <c r="AH554" i="1"/>
  <c r="AH555" i="1"/>
  <c r="AH556" i="1"/>
  <c r="AH557" i="1"/>
  <c r="AH558" i="1"/>
  <c r="AH559" i="1"/>
  <c r="AH560" i="1"/>
  <c r="AH561" i="1"/>
  <c r="AH562" i="1"/>
  <c r="AH563" i="1"/>
  <c r="AH564" i="1"/>
  <c r="AH565" i="1"/>
  <c r="AH566" i="1"/>
  <c r="AH567" i="1"/>
  <c r="AH568" i="1"/>
  <c r="AH569" i="1"/>
  <c r="AH570" i="1"/>
  <c r="AH571" i="1"/>
  <c r="AH572" i="1"/>
  <c r="AH573" i="1"/>
  <c r="AH574" i="1"/>
  <c r="AH575" i="1"/>
  <c r="AH576" i="1"/>
  <c r="AH577" i="1"/>
  <c r="AH578" i="1"/>
  <c r="AH579" i="1"/>
  <c r="AH580" i="1"/>
  <c r="AH581" i="1"/>
  <c r="AH582" i="1"/>
  <c r="AH583" i="1"/>
  <c r="AH584" i="1"/>
  <c r="AH585" i="1"/>
  <c r="AH586" i="1"/>
  <c r="AH587" i="1"/>
  <c r="AH588" i="1"/>
  <c r="AH589" i="1"/>
  <c r="AH590" i="1"/>
  <c r="AH591" i="1"/>
  <c r="AH592" i="1"/>
  <c r="AH593" i="1"/>
  <c r="AH594" i="1"/>
  <c r="AH595" i="1"/>
  <c r="AH596" i="1"/>
  <c r="AH597" i="1"/>
  <c r="AH598" i="1"/>
  <c r="AH599" i="1"/>
  <c r="AH600" i="1"/>
  <c r="AH601" i="1"/>
  <c r="AH602" i="1"/>
  <c r="AH603" i="1"/>
  <c r="AH604" i="1"/>
  <c r="AH605" i="1"/>
  <c r="AH606" i="1"/>
  <c r="AH607" i="1"/>
  <c r="AH608" i="1"/>
  <c r="AH609" i="1"/>
  <c r="AH610" i="1"/>
  <c r="AH611" i="1"/>
  <c r="AH612" i="1"/>
  <c r="AH613" i="1"/>
  <c r="AH614" i="1"/>
  <c r="AH615" i="1"/>
  <c r="AH616" i="1"/>
  <c r="AH617" i="1"/>
  <c r="AH618" i="1"/>
  <c r="AH619" i="1"/>
  <c r="AH620" i="1"/>
  <c r="AH621" i="1"/>
  <c r="AH622" i="1"/>
  <c r="AH623" i="1"/>
  <c r="AH624" i="1"/>
  <c r="AH625" i="1"/>
  <c r="AH626" i="1"/>
  <c r="AH627" i="1"/>
  <c r="AH628" i="1"/>
  <c r="AH629" i="1"/>
  <c r="AH630" i="1"/>
  <c r="AH631" i="1"/>
  <c r="AH632" i="1"/>
  <c r="AH633" i="1"/>
  <c r="AH634" i="1"/>
  <c r="AH635" i="1"/>
  <c r="AH636" i="1"/>
  <c r="AH637" i="1"/>
  <c r="AH638" i="1"/>
  <c r="AH639" i="1"/>
  <c r="AH640" i="1"/>
  <c r="AH641" i="1"/>
  <c r="AH642" i="1"/>
  <c r="AH643" i="1"/>
  <c r="AH644" i="1"/>
  <c r="AH645" i="1"/>
  <c r="AH646" i="1"/>
  <c r="AH647" i="1"/>
  <c r="AH648" i="1"/>
  <c r="AH649" i="1"/>
  <c r="AH650" i="1"/>
  <c r="AH651" i="1"/>
  <c r="AH652" i="1"/>
  <c r="AH653" i="1"/>
  <c r="AH654" i="1"/>
  <c r="AH655" i="1"/>
  <c r="AH656" i="1"/>
  <c r="AH657" i="1"/>
  <c r="AH658" i="1"/>
  <c r="AH659" i="1"/>
  <c r="AH660" i="1"/>
  <c r="AH661" i="1"/>
  <c r="AH662" i="1"/>
  <c r="AH663" i="1"/>
  <c r="AH664" i="1"/>
  <c r="AH665" i="1"/>
  <c r="AH666" i="1"/>
  <c r="AH667" i="1"/>
  <c r="AH668" i="1"/>
  <c r="AH669" i="1"/>
  <c r="AH670" i="1"/>
  <c r="AH671" i="1"/>
  <c r="AH672" i="1"/>
  <c r="AH673" i="1"/>
  <c r="AH674" i="1"/>
  <c r="AH675" i="1"/>
  <c r="AH676" i="1"/>
  <c r="AH677" i="1"/>
  <c r="AH678" i="1"/>
  <c r="AH679" i="1"/>
  <c r="AH680" i="1"/>
  <c r="AH681" i="1"/>
  <c r="AH682" i="1"/>
  <c r="AH683" i="1"/>
  <c r="AH684" i="1"/>
  <c r="AH685" i="1"/>
  <c r="AH686" i="1"/>
  <c r="AH687" i="1"/>
  <c r="AH688" i="1"/>
  <c r="AH689" i="1"/>
  <c r="AH690" i="1"/>
  <c r="AH691" i="1"/>
  <c r="AH692" i="1"/>
  <c r="AH693" i="1"/>
  <c r="AH694" i="1"/>
  <c r="AH695" i="1"/>
  <c r="AH696" i="1"/>
  <c r="AH697" i="1"/>
  <c r="AH698" i="1"/>
  <c r="AH699" i="1"/>
  <c r="AH700" i="1"/>
  <c r="AH701" i="1"/>
  <c r="AH702" i="1"/>
  <c r="AH703" i="1"/>
  <c r="AH704" i="1"/>
  <c r="AH705" i="1"/>
  <c r="AH706" i="1"/>
  <c r="AH707" i="1"/>
  <c r="AH708" i="1"/>
  <c r="AH709" i="1"/>
  <c r="AH710" i="1"/>
  <c r="AH711" i="1"/>
  <c r="AH712" i="1"/>
  <c r="AH713" i="1"/>
  <c r="AH714" i="1"/>
  <c r="AH715" i="1"/>
  <c r="AH716" i="1"/>
  <c r="AH717" i="1"/>
  <c r="AH718" i="1"/>
  <c r="AH719" i="1"/>
  <c r="AH720" i="1"/>
  <c r="AH721" i="1"/>
  <c r="AH722" i="1"/>
  <c r="AH723" i="1"/>
  <c r="AH724" i="1"/>
  <c r="AH725" i="1"/>
  <c r="AH726" i="1"/>
  <c r="AH727" i="1"/>
  <c r="AH728" i="1"/>
  <c r="AH729" i="1"/>
  <c r="AH730" i="1"/>
  <c r="AH731" i="1"/>
  <c r="AH732" i="1"/>
  <c r="AH733" i="1"/>
  <c r="AH734" i="1"/>
  <c r="AH735" i="1"/>
  <c r="AH736" i="1"/>
  <c r="AH737" i="1"/>
  <c r="AH738" i="1"/>
  <c r="AH739" i="1"/>
  <c r="AH740" i="1"/>
  <c r="AH741" i="1"/>
  <c r="AH742" i="1"/>
  <c r="AH743" i="1"/>
  <c r="AH744" i="1"/>
  <c r="AH745" i="1"/>
  <c r="AH746" i="1"/>
  <c r="AH747" i="1"/>
  <c r="AH748" i="1"/>
  <c r="AH749" i="1"/>
  <c r="AH750" i="1"/>
  <c r="AH751" i="1"/>
  <c r="AH752" i="1"/>
  <c r="AH753" i="1"/>
  <c r="AH754" i="1"/>
  <c r="AH755" i="1"/>
  <c r="AH756" i="1"/>
  <c r="AH757" i="1"/>
  <c r="AH758" i="1"/>
  <c r="AH759" i="1"/>
  <c r="AH760" i="1"/>
  <c r="AH761" i="1"/>
  <c r="AH762" i="1"/>
  <c r="AH763" i="1"/>
  <c r="AH764" i="1"/>
  <c r="AH765" i="1"/>
  <c r="AH766" i="1"/>
  <c r="AH767" i="1"/>
  <c r="AH768" i="1"/>
  <c r="AH769" i="1"/>
  <c r="AH770" i="1"/>
  <c r="AH771" i="1"/>
  <c r="AH772" i="1"/>
  <c r="AH773" i="1"/>
  <c r="AH774" i="1"/>
  <c r="AH775" i="1"/>
  <c r="AH776" i="1"/>
  <c r="AH777" i="1"/>
  <c r="AH778" i="1"/>
  <c r="AH779" i="1"/>
  <c r="AH780" i="1"/>
  <c r="AH781" i="1"/>
  <c r="AH782" i="1"/>
  <c r="AH783" i="1"/>
  <c r="AH784" i="1"/>
  <c r="AH785" i="1"/>
  <c r="AH786" i="1"/>
  <c r="AH787" i="1"/>
  <c r="AH788" i="1"/>
  <c r="AH789" i="1"/>
  <c r="AH790" i="1"/>
  <c r="AH791" i="1"/>
  <c r="AH792" i="1"/>
  <c r="AH793" i="1"/>
  <c r="AH794" i="1"/>
  <c r="AH795" i="1"/>
  <c r="AH796" i="1"/>
  <c r="AH797" i="1"/>
  <c r="AH798" i="1"/>
  <c r="AH799" i="1"/>
  <c r="AH800" i="1"/>
  <c r="AH801" i="1"/>
  <c r="AH802" i="1"/>
  <c r="AH803" i="1"/>
  <c r="AH804" i="1"/>
  <c r="AH805" i="1"/>
  <c r="AH806" i="1"/>
  <c r="AH807" i="1"/>
  <c r="AH808" i="1"/>
  <c r="AH809" i="1"/>
  <c r="AH810" i="1"/>
  <c r="AH811" i="1"/>
  <c r="AH812" i="1"/>
  <c r="AH813" i="1"/>
  <c r="AH814" i="1"/>
  <c r="AH815" i="1"/>
  <c r="AH816" i="1"/>
  <c r="AH817" i="1"/>
  <c r="AH818" i="1"/>
  <c r="AH819" i="1"/>
  <c r="AH820" i="1"/>
  <c r="AH821" i="1"/>
  <c r="AH822" i="1"/>
  <c r="AH823" i="1"/>
  <c r="AH824" i="1"/>
  <c r="AH825" i="1"/>
  <c r="AH826" i="1"/>
  <c r="AH827" i="1"/>
  <c r="AH828" i="1"/>
  <c r="AH829" i="1"/>
  <c r="AH830" i="1"/>
  <c r="AH831" i="1"/>
  <c r="AH832" i="1"/>
  <c r="AH833" i="1"/>
  <c r="AH834" i="1"/>
  <c r="AH835" i="1"/>
  <c r="AH836" i="1"/>
  <c r="AH837" i="1"/>
  <c r="AH838" i="1"/>
  <c r="AH839" i="1"/>
  <c r="AH840" i="1"/>
  <c r="AH841" i="1"/>
  <c r="AH842" i="1"/>
  <c r="AH843" i="1"/>
  <c r="AH844" i="1"/>
  <c r="AH845" i="1"/>
  <c r="AH846" i="1"/>
  <c r="AH847" i="1"/>
  <c r="AH848" i="1"/>
  <c r="AH849" i="1"/>
  <c r="AH850" i="1"/>
  <c r="AH851" i="1"/>
  <c r="AH852" i="1"/>
  <c r="AH853" i="1"/>
  <c r="AH854" i="1"/>
  <c r="AH855" i="1"/>
  <c r="AH856" i="1"/>
  <c r="AH857" i="1"/>
  <c r="AH858" i="1"/>
  <c r="AH859" i="1"/>
  <c r="AH860" i="1"/>
  <c r="AH861" i="1"/>
  <c r="AH862" i="1"/>
  <c r="AH863" i="1"/>
  <c r="AH864" i="1"/>
  <c r="AH865" i="1"/>
  <c r="AH866" i="1"/>
  <c r="AH867" i="1"/>
  <c r="AH868" i="1"/>
  <c r="AH869" i="1"/>
  <c r="AH870" i="1"/>
  <c r="AH871" i="1"/>
  <c r="AH872" i="1"/>
  <c r="AH873" i="1"/>
  <c r="AH874" i="1"/>
  <c r="AH875" i="1"/>
  <c r="AH876" i="1"/>
  <c r="AH877" i="1"/>
  <c r="AH878" i="1"/>
  <c r="AH879" i="1"/>
  <c r="AH880" i="1"/>
  <c r="AH881" i="1"/>
  <c r="AH882" i="1"/>
  <c r="AH883" i="1"/>
  <c r="AH884" i="1"/>
  <c r="AH885" i="1"/>
  <c r="AH886" i="1"/>
  <c r="AH887" i="1"/>
  <c r="AH888" i="1"/>
  <c r="AH889" i="1"/>
  <c r="AH890" i="1"/>
  <c r="AH891" i="1"/>
  <c r="AH892" i="1"/>
  <c r="AH893" i="1"/>
  <c r="AH894" i="1"/>
  <c r="AH895" i="1"/>
  <c r="AH896" i="1"/>
  <c r="AH897" i="1"/>
  <c r="AH898" i="1"/>
  <c r="AH899" i="1"/>
  <c r="AH900" i="1"/>
  <c r="AH901" i="1"/>
  <c r="AH902" i="1"/>
  <c r="AH903" i="1"/>
  <c r="AH904" i="1"/>
  <c r="AH905" i="1"/>
  <c r="AH906" i="1"/>
  <c r="AH907" i="1"/>
  <c r="AH908" i="1"/>
  <c r="AH909" i="1"/>
  <c r="AH910" i="1"/>
  <c r="AH911" i="1"/>
  <c r="AH912" i="1"/>
  <c r="AH913" i="1"/>
  <c r="AH914" i="1"/>
  <c r="AH915" i="1"/>
  <c r="AH916" i="1"/>
  <c r="AH917" i="1"/>
  <c r="AH918" i="1"/>
  <c r="AH919" i="1"/>
  <c r="AH920" i="1"/>
  <c r="AH921" i="1"/>
  <c r="AH922" i="1"/>
  <c r="AH923" i="1"/>
  <c r="AH924" i="1"/>
  <c r="AH925" i="1"/>
  <c r="AH926" i="1"/>
  <c r="AH927" i="1"/>
  <c r="AH928" i="1"/>
  <c r="AH929" i="1"/>
  <c r="AH930" i="1"/>
  <c r="AH931" i="1"/>
  <c r="AH932" i="1"/>
  <c r="AH933" i="1"/>
  <c r="AH934" i="1"/>
  <c r="AH935" i="1"/>
  <c r="AH936" i="1"/>
  <c r="AH937" i="1"/>
  <c r="AH938" i="1"/>
  <c r="AH939" i="1"/>
  <c r="AH940" i="1"/>
  <c r="AH941" i="1"/>
  <c r="AH942" i="1"/>
  <c r="AH943" i="1"/>
  <c r="AH944" i="1"/>
  <c r="AH945" i="1"/>
  <c r="AH946" i="1"/>
  <c r="AH947" i="1"/>
  <c r="AH948" i="1"/>
  <c r="AH949" i="1"/>
  <c r="AH950" i="1"/>
  <c r="AH951" i="1"/>
  <c r="AH952" i="1"/>
  <c r="AH953" i="1"/>
  <c r="AH954" i="1"/>
  <c r="AH955" i="1"/>
  <c r="AH956" i="1"/>
  <c r="AH957" i="1"/>
  <c r="AH958" i="1"/>
  <c r="AH959" i="1"/>
  <c r="AH960" i="1"/>
  <c r="AH961" i="1"/>
  <c r="AH962" i="1"/>
  <c r="AH963" i="1"/>
  <c r="AH964" i="1"/>
  <c r="AH965" i="1"/>
  <c r="AH966" i="1"/>
  <c r="AH967" i="1"/>
  <c r="AH968" i="1"/>
  <c r="AH969" i="1"/>
  <c r="AH970" i="1"/>
  <c r="AH971" i="1"/>
  <c r="AH972" i="1"/>
  <c r="AH973" i="1"/>
  <c r="AH974" i="1"/>
  <c r="AH975" i="1"/>
  <c r="AH976" i="1"/>
  <c r="AH977" i="1"/>
  <c r="AH978" i="1"/>
  <c r="AH979" i="1"/>
  <c r="AH980" i="1"/>
  <c r="AH981" i="1"/>
  <c r="AH982" i="1"/>
  <c r="AH983" i="1"/>
  <c r="AH984" i="1"/>
  <c r="AH985" i="1"/>
  <c r="AH986" i="1"/>
  <c r="AH987" i="1"/>
  <c r="AH988" i="1"/>
  <c r="AH989" i="1"/>
  <c r="AH990" i="1"/>
  <c r="AH991" i="1"/>
  <c r="AH992" i="1"/>
  <c r="AH993" i="1"/>
  <c r="AH994" i="1"/>
  <c r="AH995" i="1"/>
  <c r="AH996" i="1"/>
  <c r="AH997" i="1"/>
  <c r="AH998" i="1"/>
  <c r="AH999" i="1"/>
  <c r="AH1000" i="1"/>
  <c r="AH1001" i="1"/>
  <c r="AH1002" i="1"/>
  <c r="AH1003" i="1"/>
  <c r="AH1004" i="1"/>
  <c r="AH1005" i="1"/>
  <c r="AH1006" i="1"/>
  <c r="AH1007" i="1"/>
  <c r="AH1008" i="1"/>
  <c r="AH1009" i="1"/>
  <c r="AH1010" i="1"/>
  <c r="AH1011" i="1"/>
  <c r="AH1012" i="1"/>
  <c r="AH1013" i="1"/>
  <c r="AH1014" i="1"/>
  <c r="AH1015" i="1"/>
  <c r="AH1016" i="1"/>
  <c r="AH1017" i="1"/>
  <c r="AH1018" i="1"/>
  <c r="AH1019" i="1"/>
  <c r="AH1020" i="1"/>
  <c r="AH1021" i="1"/>
  <c r="AH1022" i="1"/>
  <c r="AH1023" i="1"/>
  <c r="AH1024" i="1"/>
  <c r="AH1025" i="1"/>
  <c r="AH1026" i="1"/>
  <c r="AH1027" i="1"/>
  <c r="AH1028" i="1"/>
  <c r="AH1029" i="1"/>
  <c r="AH1030" i="1"/>
  <c r="AH1031" i="1"/>
  <c r="AH1032" i="1"/>
  <c r="AH1033" i="1"/>
  <c r="AH1034" i="1"/>
  <c r="AH1035" i="1"/>
  <c r="AH1036" i="1"/>
  <c r="AH1037" i="1"/>
  <c r="AH1038" i="1"/>
  <c r="AH1039" i="1"/>
  <c r="AH1040" i="1"/>
  <c r="AH1041" i="1"/>
  <c r="AH1042" i="1"/>
  <c r="AH1043" i="1"/>
  <c r="AH1044" i="1"/>
  <c r="AH1045" i="1"/>
  <c r="AH1046" i="1"/>
  <c r="AH1047" i="1"/>
  <c r="AH1048" i="1"/>
  <c r="AH1049" i="1"/>
  <c r="AH1050" i="1"/>
  <c r="AH1051" i="1"/>
  <c r="AH1052" i="1"/>
  <c r="AH1053" i="1"/>
  <c r="AH1054" i="1"/>
  <c r="AH1055" i="1"/>
  <c r="AH1056" i="1"/>
  <c r="AH1057" i="1"/>
  <c r="AH1058" i="1"/>
  <c r="AH1059" i="1"/>
  <c r="AH1060" i="1"/>
  <c r="AH1061" i="1"/>
  <c r="AH1062" i="1"/>
  <c r="AH1063" i="1"/>
  <c r="AH1064" i="1"/>
  <c r="AH1065" i="1"/>
  <c r="AH1066" i="1"/>
  <c r="AH1067" i="1"/>
  <c r="AH1068" i="1"/>
  <c r="AH1069" i="1"/>
  <c r="AH1070" i="1"/>
  <c r="AH1071" i="1"/>
  <c r="AH1072" i="1"/>
  <c r="AH1073" i="1"/>
  <c r="AH1074" i="1"/>
  <c r="AH1075" i="1"/>
  <c r="AH1076" i="1"/>
  <c r="AH1077" i="1"/>
  <c r="AH1078" i="1"/>
  <c r="AH1079" i="1"/>
  <c r="AH1080" i="1"/>
  <c r="AH1081" i="1"/>
  <c r="AH1082" i="1"/>
  <c r="AH1083" i="1"/>
  <c r="AH1084" i="1"/>
  <c r="AH1085" i="1"/>
  <c r="AH1086" i="1"/>
  <c r="AH1087" i="1"/>
  <c r="AH1088" i="1"/>
  <c r="AH1089" i="1"/>
  <c r="AH1090" i="1"/>
  <c r="AH1091" i="1"/>
  <c r="AH1092" i="1"/>
  <c r="AH1093" i="1"/>
  <c r="AH1094" i="1"/>
  <c r="AH1095" i="1"/>
  <c r="AH1096" i="1"/>
  <c r="AH1097" i="1"/>
  <c r="AH1098" i="1"/>
  <c r="AH1099" i="1"/>
  <c r="AH1100" i="1"/>
  <c r="AH1101" i="1"/>
  <c r="AH1102" i="1"/>
  <c r="AH1103" i="1"/>
  <c r="AH1104" i="1"/>
  <c r="AH1105" i="1"/>
  <c r="AH1106" i="1"/>
  <c r="AH1107" i="1"/>
  <c r="AH1108" i="1"/>
  <c r="AH1109" i="1"/>
  <c r="AH1110" i="1"/>
  <c r="AH1111" i="1"/>
  <c r="AH1112" i="1"/>
  <c r="AH1113" i="1"/>
  <c r="AH1114" i="1"/>
  <c r="AH1115" i="1"/>
  <c r="AH1116" i="1"/>
  <c r="AH1117" i="1"/>
  <c r="AH1118" i="1"/>
  <c r="AH1119" i="1"/>
  <c r="AH1120" i="1"/>
  <c r="AH1121" i="1"/>
  <c r="AH1122" i="1"/>
  <c r="AH1123" i="1"/>
  <c r="AH1124" i="1"/>
  <c r="AH1125" i="1"/>
  <c r="AH1126" i="1"/>
  <c r="AH1127" i="1"/>
  <c r="AH1128" i="1"/>
  <c r="AH1129" i="1"/>
  <c r="AH1130" i="1"/>
  <c r="AH1131" i="1"/>
  <c r="AH1132" i="1"/>
  <c r="AH1133" i="1"/>
  <c r="AH1134" i="1"/>
  <c r="AH1135" i="1"/>
  <c r="AH1136" i="1"/>
  <c r="AH1137" i="1"/>
  <c r="AH1138" i="1"/>
  <c r="AH1139" i="1"/>
  <c r="AH1140" i="1"/>
  <c r="AH1141" i="1"/>
  <c r="AH1142" i="1"/>
  <c r="AH1143" i="1"/>
  <c r="AH1144" i="1"/>
  <c r="AH1145" i="1"/>
  <c r="AH1146" i="1"/>
  <c r="AH1147" i="1"/>
  <c r="AH1148" i="1"/>
  <c r="AH1149" i="1"/>
  <c r="AH1150" i="1"/>
  <c r="AH1151" i="1"/>
  <c r="AH1152" i="1"/>
  <c r="AH1153" i="1"/>
  <c r="AH1154" i="1"/>
  <c r="AH1155" i="1"/>
  <c r="AH1156" i="1"/>
  <c r="AH1157" i="1"/>
  <c r="AH1158" i="1"/>
  <c r="AH1159" i="1"/>
  <c r="AH1160" i="1"/>
  <c r="AH1161" i="1"/>
  <c r="AH1162" i="1"/>
  <c r="AH1163" i="1"/>
  <c r="AH1164" i="1"/>
  <c r="AH1165" i="1"/>
  <c r="AH1166" i="1"/>
  <c r="AH1167" i="1"/>
  <c r="AH1168" i="1"/>
  <c r="AH1169" i="1"/>
  <c r="AH1170" i="1"/>
  <c r="AH1171" i="1"/>
  <c r="AH1172" i="1"/>
  <c r="AH1173" i="1"/>
  <c r="AH1174" i="1"/>
  <c r="AH1175" i="1"/>
  <c r="AH1176" i="1"/>
  <c r="AH1177" i="1"/>
  <c r="AH1178" i="1"/>
  <c r="AH1179" i="1"/>
  <c r="AH1180" i="1"/>
  <c r="AH1181" i="1"/>
  <c r="AH1182" i="1"/>
  <c r="AH1183" i="1"/>
  <c r="AH1184" i="1"/>
  <c r="AH1185" i="1"/>
  <c r="AH1186" i="1"/>
  <c r="AH1187" i="1"/>
  <c r="AH1188" i="1"/>
  <c r="AH1189" i="1"/>
  <c r="AH1190" i="1"/>
  <c r="AH1191" i="1"/>
  <c r="AH1192" i="1"/>
  <c r="AH1193" i="1"/>
  <c r="AH1194" i="1"/>
  <c r="AH1195" i="1"/>
  <c r="AH1196" i="1"/>
  <c r="AH1197" i="1"/>
  <c r="AH1198" i="1"/>
  <c r="AH1199" i="1"/>
  <c r="AH1200" i="1"/>
  <c r="AH1201" i="1"/>
  <c r="AH1202" i="1"/>
  <c r="AH1203" i="1"/>
  <c r="AH1204" i="1"/>
  <c r="AH1205" i="1"/>
  <c r="AH1206" i="1"/>
  <c r="AH1207" i="1"/>
  <c r="AH1208" i="1"/>
  <c r="AH1209" i="1"/>
  <c r="AH1210" i="1"/>
  <c r="AH1211" i="1"/>
  <c r="AH1212" i="1"/>
  <c r="AH1213" i="1"/>
  <c r="AH1214" i="1"/>
  <c r="AH1215" i="1"/>
  <c r="AH1216" i="1"/>
  <c r="AH1217" i="1"/>
  <c r="AH1218" i="1"/>
  <c r="AH1219" i="1"/>
  <c r="AH1220" i="1"/>
  <c r="AH1221" i="1"/>
  <c r="AH1222" i="1"/>
  <c r="AH1223" i="1"/>
  <c r="AH1224" i="1"/>
  <c r="AH1225" i="1"/>
  <c r="AH1226" i="1"/>
  <c r="AH1227" i="1"/>
  <c r="AH1228" i="1"/>
  <c r="AH1229" i="1"/>
  <c r="AH1230" i="1"/>
  <c r="AH1231" i="1"/>
  <c r="AH1232" i="1"/>
  <c r="AH1233" i="1"/>
  <c r="AH1234" i="1"/>
  <c r="AH1235" i="1"/>
  <c r="AH1236" i="1"/>
  <c r="AH1237" i="1"/>
  <c r="AH1238" i="1"/>
  <c r="AH1239" i="1"/>
  <c r="AH1240" i="1"/>
  <c r="AH1241" i="1"/>
  <c r="AH1242" i="1"/>
  <c r="AH1243" i="1"/>
  <c r="AH1244" i="1"/>
  <c r="AH1245" i="1"/>
  <c r="AH1246" i="1"/>
  <c r="AH1247" i="1"/>
  <c r="AH1248" i="1"/>
  <c r="AH1249" i="1"/>
  <c r="AH1250" i="1"/>
  <c r="AH1251" i="1"/>
  <c r="AH1252" i="1"/>
  <c r="AH1253" i="1"/>
  <c r="AH1254" i="1"/>
  <c r="AH1255" i="1"/>
  <c r="AH1256" i="1"/>
  <c r="AH1257" i="1"/>
  <c r="AH1258" i="1"/>
  <c r="AH1259" i="1"/>
  <c r="AH1260" i="1"/>
  <c r="AH1261" i="1"/>
  <c r="AH1262" i="1"/>
  <c r="AH1263" i="1"/>
  <c r="AH1264" i="1"/>
  <c r="AH1265" i="1"/>
  <c r="AH1266" i="1"/>
  <c r="AH1267" i="1"/>
  <c r="AH1268" i="1"/>
  <c r="AH1269" i="1"/>
  <c r="AH1270" i="1"/>
  <c r="AH1271" i="1"/>
  <c r="AH1272" i="1"/>
  <c r="AH1273" i="1"/>
  <c r="AH1274" i="1"/>
  <c r="AH1275" i="1"/>
  <c r="AH1276" i="1"/>
  <c r="AH1277" i="1"/>
  <c r="AH1278" i="1"/>
  <c r="AH1279" i="1"/>
  <c r="AH1280" i="1"/>
  <c r="AH1281" i="1"/>
  <c r="AH1282" i="1"/>
  <c r="AH1283" i="1"/>
  <c r="AH1284" i="1"/>
  <c r="AH1285" i="1"/>
  <c r="AH1286" i="1"/>
  <c r="AH1287" i="1"/>
  <c r="AH1288" i="1"/>
  <c r="AH1289" i="1"/>
  <c r="AH1290" i="1"/>
  <c r="AH1291" i="1"/>
  <c r="AH1292" i="1"/>
  <c r="AH1293" i="1"/>
  <c r="AH1294" i="1"/>
  <c r="AH1295" i="1"/>
  <c r="AH1296" i="1"/>
  <c r="AH1297" i="1"/>
  <c r="AH1298" i="1"/>
  <c r="AH1299" i="1"/>
  <c r="AH1300" i="1"/>
  <c r="AH1301" i="1"/>
  <c r="AH1302" i="1"/>
  <c r="AH1303" i="1"/>
  <c r="AH1304" i="1"/>
  <c r="AH1305" i="1"/>
  <c r="AH1306" i="1"/>
  <c r="AH1307" i="1"/>
  <c r="AH1308" i="1"/>
  <c r="AH1309" i="1"/>
  <c r="AH1310" i="1"/>
  <c r="AH1311" i="1"/>
  <c r="AH1312" i="1"/>
  <c r="AH1313" i="1"/>
  <c r="AH1314" i="1"/>
  <c r="AH1315" i="1"/>
  <c r="AH1316" i="1"/>
  <c r="AH1317" i="1"/>
  <c r="AH1318" i="1"/>
  <c r="AH1319" i="1"/>
  <c r="AH1320" i="1"/>
  <c r="AH1321" i="1"/>
  <c r="AH1322" i="1"/>
  <c r="AH1323" i="1"/>
  <c r="AH1324" i="1"/>
  <c r="AH1325" i="1"/>
  <c r="AH1326" i="1"/>
  <c r="AH1327" i="1"/>
  <c r="AH1328" i="1"/>
  <c r="AH1329" i="1"/>
  <c r="AH1330" i="1"/>
  <c r="AH1331" i="1"/>
  <c r="AH1332" i="1"/>
  <c r="AH1333" i="1"/>
  <c r="AH1334" i="1"/>
  <c r="AH1335" i="1"/>
  <c r="AH1336" i="1"/>
  <c r="AH1337" i="1"/>
  <c r="AH1338" i="1"/>
  <c r="AH1339" i="1"/>
  <c r="AH1340" i="1"/>
  <c r="AH1341" i="1"/>
  <c r="AH1342" i="1"/>
  <c r="AH1343" i="1"/>
  <c r="AH1344" i="1"/>
  <c r="AH1345" i="1"/>
  <c r="AH1346" i="1"/>
  <c r="AH1347" i="1"/>
  <c r="AH1348" i="1"/>
  <c r="AH1349" i="1"/>
  <c r="AH1350" i="1"/>
  <c r="AH1351" i="1"/>
  <c r="AH1352" i="1"/>
  <c r="AH1353" i="1"/>
  <c r="AH1354" i="1"/>
  <c r="AH1355" i="1"/>
  <c r="AH1356" i="1"/>
  <c r="AH1357" i="1"/>
  <c r="AH1358" i="1"/>
  <c r="AH1359" i="1"/>
  <c r="AH1360" i="1"/>
  <c r="AH1361" i="1"/>
  <c r="AH1362" i="1"/>
  <c r="AH1363" i="1"/>
  <c r="AH1364" i="1"/>
  <c r="AH1365" i="1"/>
  <c r="AH1366" i="1"/>
  <c r="AH1367" i="1"/>
  <c r="AH1368" i="1"/>
  <c r="AH1369" i="1"/>
  <c r="AH1370" i="1"/>
  <c r="AH1371" i="1"/>
  <c r="AH1372" i="1"/>
  <c r="AH1373" i="1"/>
  <c r="AH1374" i="1"/>
  <c r="AH1375" i="1"/>
  <c r="AH1376" i="1"/>
  <c r="AH1377" i="1"/>
  <c r="AH1378" i="1"/>
  <c r="AH1379" i="1"/>
  <c r="AH1380" i="1"/>
  <c r="AH1381" i="1"/>
  <c r="AH1382" i="1"/>
  <c r="AH1383" i="1"/>
  <c r="AH1384" i="1"/>
  <c r="AH1385" i="1"/>
  <c r="AH1386" i="1"/>
  <c r="AH1387" i="1"/>
  <c r="AH1388" i="1"/>
  <c r="AH1389" i="1"/>
  <c r="AH1390" i="1"/>
  <c r="AH1391" i="1"/>
  <c r="AH1392" i="1"/>
  <c r="AH1393" i="1"/>
  <c r="AH1394" i="1"/>
  <c r="AH1395" i="1"/>
  <c r="AH1396" i="1"/>
  <c r="AH1397" i="1"/>
  <c r="AH1398" i="1"/>
  <c r="AH1399" i="1"/>
  <c r="AH1400" i="1"/>
  <c r="AH1401" i="1"/>
  <c r="AH1402" i="1"/>
  <c r="AH1403" i="1"/>
  <c r="AH1404" i="1"/>
  <c r="AH1405" i="1"/>
  <c r="AH1406" i="1"/>
  <c r="AH1407" i="1"/>
  <c r="AH1408" i="1"/>
  <c r="AH1409" i="1"/>
  <c r="AH1410" i="1"/>
  <c r="AH1411" i="1"/>
  <c r="AH1412" i="1"/>
  <c r="AH1413" i="1"/>
  <c r="AH1414" i="1"/>
  <c r="AH1415" i="1"/>
  <c r="AH1416" i="1"/>
  <c r="AH1417" i="1"/>
  <c r="AH1418" i="1"/>
  <c r="AH1419" i="1"/>
  <c r="AH1420" i="1"/>
  <c r="AH1421" i="1"/>
  <c r="AH1422" i="1"/>
  <c r="AH1423" i="1"/>
  <c r="AH1424" i="1"/>
  <c r="AH1425" i="1"/>
  <c r="AH1426" i="1"/>
  <c r="AH1427" i="1"/>
  <c r="AH1428" i="1"/>
  <c r="AH1429" i="1"/>
  <c r="AH1430" i="1"/>
  <c r="AH1431" i="1"/>
  <c r="AH1432" i="1"/>
  <c r="AH1433" i="1"/>
  <c r="AH1434" i="1"/>
  <c r="AH1435" i="1"/>
  <c r="AH1436" i="1"/>
  <c r="AH1437" i="1"/>
  <c r="AH1438" i="1"/>
  <c r="AH1439" i="1"/>
  <c r="AH1440" i="1"/>
  <c r="AH1441" i="1"/>
  <c r="AH1442" i="1"/>
  <c r="AH1443" i="1"/>
  <c r="AH1444" i="1"/>
  <c r="AH1445" i="1"/>
  <c r="AH1446" i="1"/>
  <c r="AH1447" i="1"/>
  <c r="AH1448" i="1"/>
  <c r="AH1449" i="1"/>
  <c r="AH1450" i="1"/>
  <c r="AH1451" i="1"/>
  <c r="AH1452" i="1"/>
  <c r="AH1453" i="1"/>
  <c r="AH1454" i="1"/>
  <c r="AH1455" i="1"/>
  <c r="AH1456" i="1"/>
  <c r="AH1457" i="1"/>
  <c r="AH1458" i="1"/>
  <c r="AH1459" i="1"/>
  <c r="AH1460" i="1"/>
  <c r="AH1461" i="1"/>
  <c r="AH1462" i="1"/>
  <c r="AH1463" i="1"/>
  <c r="AH1464" i="1"/>
  <c r="AH1465" i="1"/>
  <c r="AH1466" i="1"/>
  <c r="AH1467" i="1"/>
  <c r="AH1468" i="1"/>
  <c r="AH1469" i="1"/>
  <c r="AH1470" i="1"/>
  <c r="AH1471" i="1"/>
  <c r="AH1472" i="1"/>
  <c r="AH1473" i="1"/>
  <c r="AH1474" i="1"/>
  <c r="AH1475" i="1"/>
  <c r="AH1476" i="1"/>
  <c r="AH1477" i="1"/>
  <c r="AH1478" i="1"/>
  <c r="AH1479" i="1"/>
  <c r="AH1480" i="1"/>
  <c r="AH1481" i="1"/>
  <c r="AH1482" i="1"/>
  <c r="AH1483" i="1"/>
  <c r="AH1484" i="1"/>
  <c r="AH1485" i="1"/>
  <c r="AH1486" i="1"/>
  <c r="AH1487" i="1"/>
  <c r="AH1488" i="1"/>
  <c r="AH1489" i="1"/>
  <c r="AH1490" i="1"/>
  <c r="AH1491" i="1"/>
  <c r="AH1492" i="1"/>
  <c r="AH1493" i="1"/>
  <c r="AH1494" i="1"/>
  <c r="AH1495" i="1"/>
  <c r="AH1496" i="1"/>
  <c r="AH1497" i="1"/>
  <c r="AH1498" i="1"/>
  <c r="AH1499" i="1"/>
  <c r="AH1500" i="1"/>
  <c r="AH1501" i="1"/>
  <c r="AH1502" i="1"/>
  <c r="AH1503" i="1"/>
  <c r="AH1504" i="1"/>
  <c r="AH1505" i="1"/>
  <c r="AH1506" i="1"/>
  <c r="AH1507" i="1"/>
  <c r="AH1508" i="1"/>
  <c r="AH1509" i="1"/>
  <c r="AH1510" i="1"/>
  <c r="AH1511" i="1"/>
  <c r="AH1512" i="1"/>
  <c r="AH1513" i="1"/>
  <c r="AH1514" i="1"/>
  <c r="AH1515" i="1"/>
  <c r="AH1516" i="1"/>
  <c r="AH1517" i="1"/>
  <c r="AH1518" i="1"/>
  <c r="AH1519" i="1"/>
  <c r="AH1520" i="1"/>
  <c r="AH1521" i="1"/>
  <c r="AH1522" i="1"/>
  <c r="AH1523" i="1"/>
  <c r="AH1524" i="1"/>
  <c r="AH1525" i="1"/>
  <c r="AH1526" i="1"/>
  <c r="AH1527" i="1"/>
  <c r="AH1528" i="1"/>
  <c r="AH1529" i="1"/>
  <c r="AH1530" i="1"/>
  <c r="AH1531" i="1"/>
  <c r="AH1532" i="1"/>
  <c r="AH1533" i="1"/>
  <c r="AH1534" i="1"/>
  <c r="AH1535" i="1"/>
  <c r="AH1536" i="1"/>
  <c r="AH1537" i="1"/>
  <c r="AH1538" i="1"/>
  <c r="AH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S2" i="2" s="1"/>
  <c r="T124" i="1"/>
  <c r="T2" i="2" s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05" i="1"/>
  <c r="T1206" i="1"/>
  <c r="T1207" i="1"/>
  <c r="T1208" i="1"/>
  <c r="T1209" i="1"/>
  <c r="T1210" i="1"/>
  <c r="T1211" i="1"/>
  <c r="T1212" i="1"/>
  <c r="T1213" i="1"/>
  <c r="T1214" i="1"/>
  <c r="T1215" i="1"/>
  <c r="T1216" i="1"/>
  <c r="T1217" i="1"/>
  <c r="T1218" i="1"/>
  <c r="T1219" i="1"/>
  <c r="T1220" i="1"/>
  <c r="T1221" i="1"/>
  <c r="T1222" i="1"/>
  <c r="T1223" i="1"/>
  <c r="T1224" i="1"/>
  <c r="T1225" i="1"/>
  <c r="T1226" i="1"/>
  <c r="T1227" i="1"/>
  <c r="T1228" i="1"/>
  <c r="T1229" i="1"/>
  <c r="T1230" i="1"/>
  <c r="T1231" i="1"/>
  <c r="T1232" i="1"/>
  <c r="T1233" i="1"/>
  <c r="T1234" i="1"/>
  <c r="T1235" i="1"/>
  <c r="T1236" i="1"/>
  <c r="T1237" i="1"/>
  <c r="T1238" i="1"/>
  <c r="T1239" i="1"/>
  <c r="T1240" i="1"/>
  <c r="T1241" i="1"/>
  <c r="T1242" i="1"/>
  <c r="T1243" i="1"/>
  <c r="T1244" i="1"/>
  <c r="T1245" i="1"/>
  <c r="T1246" i="1"/>
  <c r="T1247" i="1"/>
  <c r="T1248" i="1"/>
  <c r="T1249" i="1"/>
  <c r="T1250" i="1"/>
  <c r="T1251" i="1"/>
  <c r="T1252" i="1"/>
  <c r="T1253" i="1"/>
  <c r="T1254" i="1"/>
  <c r="T1255" i="1"/>
  <c r="T1256" i="1"/>
  <c r="T1257" i="1"/>
  <c r="T1258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280" i="1"/>
  <c r="T1281" i="1"/>
  <c r="T1282" i="1"/>
  <c r="T1283" i="1"/>
  <c r="T1284" i="1"/>
  <c r="T1285" i="1"/>
  <c r="T1286" i="1"/>
  <c r="T1287" i="1"/>
  <c r="T1288" i="1"/>
  <c r="T1289" i="1"/>
  <c r="T1290" i="1"/>
  <c r="T1291" i="1"/>
  <c r="T1292" i="1"/>
  <c r="T1293" i="1"/>
  <c r="T1294" i="1"/>
  <c r="T1295" i="1"/>
  <c r="T1296" i="1"/>
  <c r="T1297" i="1"/>
  <c r="T1298" i="1"/>
  <c r="T1299" i="1"/>
  <c r="T1300" i="1"/>
  <c r="T1301" i="1"/>
  <c r="T1302" i="1"/>
  <c r="T1303" i="1"/>
  <c r="T1304" i="1"/>
  <c r="T1305" i="1"/>
  <c r="T1306" i="1"/>
  <c r="T1307" i="1"/>
  <c r="T1308" i="1"/>
  <c r="T1309" i="1"/>
  <c r="T1310" i="1"/>
  <c r="T1311" i="1"/>
  <c r="T1312" i="1"/>
  <c r="T1313" i="1"/>
  <c r="T1314" i="1"/>
  <c r="T1315" i="1"/>
  <c r="T1316" i="1"/>
  <c r="T1317" i="1"/>
  <c r="T1318" i="1"/>
  <c r="T1319" i="1"/>
  <c r="T1320" i="1"/>
  <c r="T1321" i="1"/>
  <c r="T1322" i="1"/>
  <c r="T1323" i="1"/>
  <c r="T1324" i="1"/>
  <c r="T1325" i="1"/>
  <c r="T1326" i="1"/>
  <c r="T1327" i="1"/>
  <c r="T1328" i="1"/>
  <c r="T1329" i="1"/>
  <c r="T1330" i="1"/>
  <c r="T1331" i="1"/>
  <c r="T1332" i="1"/>
  <c r="T1333" i="1"/>
  <c r="T1334" i="1"/>
  <c r="T1335" i="1"/>
  <c r="T1336" i="1"/>
  <c r="T1337" i="1"/>
  <c r="T1338" i="1"/>
  <c r="T1339" i="1"/>
  <c r="T1340" i="1"/>
  <c r="T1341" i="1"/>
  <c r="T1342" i="1"/>
  <c r="T1343" i="1"/>
  <c r="T1344" i="1"/>
  <c r="T1345" i="1"/>
  <c r="T1346" i="1"/>
  <c r="T1347" i="1"/>
  <c r="T1348" i="1"/>
  <c r="T1349" i="1"/>
  <c r="T1350" i="1"/>
  <c r="T1351" i="1"/>
  <c r="T1352" i="1"/>
  <c r="T1353" i="1"/>
  <c r="T1354" i="1"/>
  <c r="T1355" i="1"/>
  <c r="T1356" i="1"/>
  <c r="T1357" i="1"/>
  <c r="T1358" i="1"/>
  <c r="T1359" i="1"/>
  <c r="T1360" i="1"/>
  <c r="T1361" i="1"/>
  <c r="T1362" i="1"/>
  <c r="T1363" i="1"/>
  <c r="T1364" i="1"/>
  <c r="T1365" i="1"/>
  <c r="T1366" i="1"/>
  <c r="T1367" i="1"/>
  <c r="T1368" i="1"/>
  <c r="T1369" i="1"/>
  <c r="T1370" i="1"/>
  <c r="T1371" i="1"/>
  <c r="T1372" i="1"/>
  <c r="T1373" i="1"/>
  <c r="T1374" i="1"/>
  <c r="T1375" i="1"/>
  <c r="T1376" i="1"/>
  <c r="T1377" i="1"/>
  <c r="T1378" i="1"/>
  <c r="T1379" i="1"/>
  <c r="T1380" i="1"/>
  <c r="T1381" i="1"/>
  <c r="T1382" i="1"/>
  <c r="T1383" i="1"/>
  <c r="T1384" i="1"/>
  <c r="T1385" i="1"/>
  <c r="T1386" i="1"/>
  <c r="T1387" i="1"/>
  <c r="T1388" i="1"/>
  <c r="T1389" i="1"/>
  <c r="T1390" i="1"/>
  <c r="T1391" i="1"/>
  <c r="T1392" i="1"/>
  <c r="T1393" i="1"/>
  <c r="T1394" i="1"/>
  <c r="T1395" i="1"/>
  <c r="T1396" i="1"/>
  <c r="T1397" i="1"/>
  <c r="T1398" i="1"/>
  <c r="T1399" i="1"/>
  <c r="T1400" i="1"/>
  <c r="T1401" i="1"/>
  <c r="T1402" i="1"/>
  <c r="T1403" i="1"/>
  <c r="T1404" i="1"/>
  <c r="T1405" i="1"/>
  <c r="T1406" i="1"/>
  <c r="T1407" i="1"/>
  <c r="T1408" i="1"/>
  <c r="T1409" i="1"/>
  <c r="T1410" i="1"/>
  <c r="T1411" i="1"/>
  <c r="T1412" i="1"/>
  <c r="T1413" i="1"/>
  <c r="T1414" i="1"/>
  <c r="T1415" i="1"/>
  <c r="T1416" i="1"/>
  <c r="T1417" i="1"/>
  <c r="T1418" i="1"/>
  <c r="T1419" i="1"/>
  <c r="T1420" i="1"/>
  <c r="T1421" i="1"/>
  <c r="T1422" i="1"/>
  <c r="T1423" i="1"/>
  <c r="T1424" i="1"/>
  <c r="T1425" i="1"/>
  <c r="T1426" i="1"/>
  <c r="T1427" i="1"/>
  <c r="T1428" i="1"/>
  <c r="T1429" i="1"/>
  <c r="T1430" i="1"/>
  <c r="T1431" i="1"/>
  <c r="T1432" i="1"/>
  <c r="T1433" i="1"/>
  <c r="T1434" i="1"/>
  <c r="T1435" i="1"/>
  <c r="T1436" i="1"/>
  <c r="T1437" i="1"/>
  <c r="T1438" i="1"/>
  <c r="T1439" i="1"/>
  <c r="T1440" i="1"/>
  <c r="T1441" i="1"/>
  <c r="T1442" i="1"/>
  <c r="T1443" i="1"/>
  <c r="T1444" i="1"/>
  <c r="T1445" i="1"/>
  <c r="T1446" i="1"/>
  <c r="T1447" i="1"/>
  <c r="T1448" i="1"/>
  <c r="T1449" i="1"/>
  <c r="T1450" i="1"/>
  <c r="T1451" i="1"/>
  <c r="T1452" i="1"/>
  <c r="T1453" i="1"/>
  <c r="T1454" i="1"/>
  <c r="T1455" i="1"/>
  <c r="T1456" i="1"/>
  <c r="T1457" i="1"/>
  <c r="T1458" i="1"/>
  <c r="T1459" i="1"/>
  <c r="T1460" i="1"/>
  <c r="T1461" i="1"/>
  <c r="T1462" i="1"/>
  <c r="T1463" i="1"/>
  <c r="T1464" i="1"/>
  <c r="T1465" i="1"/>
  <c r="T1466" i="1"/>
  <c r="T1467" i="1"/>
  <c r="T1468" i="1"/>
  <c r="T1469" i="1"/>
  <c r="T1470" i="1"/>
  <c r="T1471" i="1"/>
  <c r="T1472" i="1"/>
  <c r="T1473" i="1"/>
  <c r="T1474" i="1"/>
  <c r="T1475" i="1"/>
  <c r="T1476" i="1"/>
  <c r="T1477" i="1"/>
  <c r="T1478" i="1"/>
  <c r="T1479" i="1"/>
  <c r="T1480" i="1"/>
  <c r="T1481" i="1"/>
  <c r="T1482" i="1"/>
  <c r="T1483" i="1"/>
  <c r="T1484" i="1"/>
  <c r="T1485" i="1"/>
  <c r="T1486" i="1"/>
  <c r="T1487" i="1"/>
  <c r="T1488" i="1"/>
  <c r="T1489" i="1"/>
  <c r="T1490" i="1"/>
  <c r="T1491" i="1"/>
  <c r="T1492" i="1"/>
  <c r="T1493" i="1"/>
  <c r="T1494" i="1"/>
  <c r="T1495" i="1"/>
  <c r="T1496" i="1"/>
  <c r="T1497" i="1"/>
  <c r="T1498" i="1"/>
  <c r="T1499" i="1"/>
  <c r="T1500" i="1"/>
  <c r="T1501" i="1"/>
  <c r="T1502" i="1"/>
  <c r="T1503" i="1"/>
  <c r="T1504" i="1"/>
  <c r="T1505" i="1"/>
  <c r="T1506" i="1"/>
  <c r="T1507" i="1"/>
  <c r="T1508" i="1"/>
  <c r="T1509" i="1"/>
  <c r="T1510" i="1"/>
  <c r="T1511" i="1"/>
  <c r="T1512" i="1"/>
  <c r="T1513" i="1"/>
  <c r="T1514" i="1"/>
  <c r="T1515" i="1"/>
  <c r="T1516" i="1"/>
  <c r="T1517" i="1"/>
  <c r="T1518" i="1"/>
  <c r="T1519" i="1"/>
  <c r="T1520" i="1"/>
  <c r="T1521" i="1"/>
  <c r="T1522" i="1"/>
  <c r="T1523" i="1"/>
  <c r="T1524" i="1"/>
  <c r="T1525" i="1"/>
  <c r="T1526" i="1"/>
  <c r="T1527" i="1"/>
  <c r="T1528" i="1"/>
  <c r="T1529" i="1"/>
  <c r="T1530" i="1"/>
  <c r="T1531" i="1"/>
  <c r="T1532" i="1"/>
  <c r="T1533" i="1"/>
  <c r="T1534" i="1"/>
  <c r="T1535" i="1"/>
  <c r="T1536" i="1"/>
  <c r="T1537" i="1"/>
  <c r="T1538" i="1"/>
  <c r="T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J2" i="2"/>
  <c r="L115" i="1"/>
  <c r="L116" i="1"/>
  <c r="L117" i="1"/>
  <c r="M2" i="2" s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38" i="1"/>
  <c r="M38" i="1" s="1"/>
  <c r="E2" i="3"/>
  <c r="E3" i="3"/>
  <c r="E4" i="3"/>
  <c r="E5" i="3"/>
  <c r="E6" i="3"/>
  <c r="E7" i="3"/>
  <c r="E8" i="3"/>
  <c r="E9" i="3"/>
  <c r="E10" i="3"/>
  <c r="E11" i="3"/>
  <c r="E12" i="3"/>
  <c r="E1" i="3"/>
  <c r="A2" i="2"/>
  <c r="B2" i="2"/>
  <c r="D2" i="2"/>
  <c r="E2" i="2"/>
  <c r="F2" i="2"/>
  <c r="G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Z2" i="2"/>
  <c r="A1" i="2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CK1" i="2"/>
  <c r="CL1" i="2"/>
  <c r="CM1" i="2"/>
  <c r="CN1" i="2"/>
  <c r="CO1" i="2"/>
  <c r="CP1" i="2"/>
  <c r="CQ1" i="2"/>
  <c r="CR1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Z1" i="2"/>
  <c r="EA1" i="2"/>
  <c r="EB1" i="2"/>
  <c r="EC1" i="2"/>
  <c r="ED1" i="2"/>
  <c r="EE1" i="2"/>
  <c r="EF1" i="2"/>
  <c r="EG1" i="2"/>
  <c r="EH1" i="2"/>
  <c r="EI1" i="2"/>
  <c r="EJ1" i="2"/>
  <c r="EK1" i="2"/>
  <c r="EL1" i="2"/>
  <c r="EM1" i="2"/>
  <c r="EN1" i="2"/>
  <c r="EO1" i="2"/>
  <c r="EP1" i="2"/>
  <c r="EQ1" i="2"/>
  <c r="ER1" i="2"/>
  <c r="ES1" i="2"/>
  <c r="ET1" i="2"/>
  <c r="EU1" i="2"/>
  <c r="EV1" i="2"/>
  <c r="EW1" i="2"/>
  <c r="EX1" i="2"/>
  <c r="EY1" i="2"/>
  <c r="EZ1" i="2"/>
  <c r="FA1" i="2"/>
  <c r="FB1" i="2"/>
  <c r="FC1" i="2"/>
  <c r="FD1" i="2"/>
  <c r="FE1" i="2"/>
  <c r="FF1" i="2"/>
  <c r="FG1" i="2"/>
  <c r="FH1" i="2"/>
  <c r="FI1" i="2"/>
  <c r="FJ1" i="2"/>
  <c r="FK1" i="2"/>
  <c r="FL1" i="2"/>
  <c r="FM1" i="2"/>
  <c r="FN1" i="2"/>
  <c r="FO1" i="2"/>
  <c r="FP1" i="2"/>
  <c r="FQ1" i="2"/>
  <c r="FR1" i="2"/>
  <c r="FS1" i="2"/>
  <c r="FT1" i="2"/>
  <c r="FU1" i="2"/>
  <c r="FV1" i="2"/>
  <c r="FW1" i="2"/>
  <c r="FX1" i="2"/>
  <c r="FY1" i="2"/>
  <c r="FZ1" i="2"/>
  <c r="GA1" i="2"/>
  <c r="GB1" i="2"/>
  <c r="GC1" i="2"/>
  <c r="GD1" i="2"/>
  <c r="GE1" i="2"/>
  <c r="GF1" i="2"/>
  <c r="GG1" i="2"/>
  <c r="GH1" i="2"/>
  <c r="GI1" i="2"/>
  <c r="GJ1" i="2"/>
  <c r="GK1" i="2"/>
  <c r="GL1" i="2"/>
  <c r="GM1" i="2"/>
  <c r="GN1" i="2"/>
  <c r="GO1" i="2"/>
  <c r="GP1" i="2"/>
  <c r="GQ1" i="2"/>
  <c r="GR1" i="2"/>
  <c r="GS1" i="2"/>
  <c r="GT1" i="2"/>
  <c r="GU1" i="2"/>
  <c r="GV1" i="2"/>
  <c r="GW1" i="2"/>
  <c r="GX1" i="2"/>
  <c r="GY1" i="2"/>
  <c r="GZ1" i="2"/>
  <c r="HA1" i="2"/>
  <c r="HB1" i="2"/>
  <c r="HC1" i="2"/>
  <c r="HD1" i="2"/>
  <c r="HE1" i="2"/>
  <c r="HF1" i="2"/>
  <c r="HG1" i="2"/>
  <c r="HH1" i="2"/>
  <c r="HI1" i="2"/>
  <c r="HJ1" i="2"/>
  <c r="HK1" i="2"/>
  <c r="HL1" i="2"/>
  <c r="HM1" i="2"/>
  <c r="HN1" i="2"/>
  <c r="HO1" i="2"/>
  <c r="HP1" i="2"/>
  <c r="HQ1" i="2"/>
  <c r="HR1" i="2"/>
  <c r="HS1" i="2"/>
  <c r="HT1" i="2"/>
  <c r="HU1" i="2"/>
  <c r="HV1" i="2"/>
  <c r="HW1" i="2"/>
  <c r="HX1" i="2"/>
  <c r="HY1" i="2"/>
  <c r="HZ1" i="2"/>
  <c r="IA1" i="2"/>
  <c r="IB1" i="2"/>
  <c r="IC1" i="2"/>
  <c r="ID1" i="2"/>
  <c r="IE1" i="2"/>
  <c r="IF1" i="2"/>
  <c r="IG1" i="2"/>
  <c r="IH1" i="2"/>
  <c r="II1" i="2"/>
  <c r="IJ1" i="2"/>
  <c r="IK1" i="2"/>
  <c r="IL1" i="2"/>
  <c r="IM1" i="2"/>
  <c r="IN1" i="2"/>
  <c r="IO1" i="2"/>
  <c r="IP1" i="2"/>
  <c r="IQ1" i="2"/>
  <c r="IR1" i="2"/>
  <c r="IS1" i="2"/>
  <c r="IT1" i="2"/>
  <c r="IU1" i="2"/>
  <c r="IV1" i="2"/>
  <c r="AF305" i="1"/>
  <c r="AF195" i="1"/>
  <c r="AB2" i="2"/>
  <c r="AF1403" i="1"/>
  <c r="I2" i="2"/>
  <c r="Q2" i="2"/>
  <c r="AF1131" i="1" l="1"/>
  <c r="AF971" i="1"/>
  <c r="AF1511" i="1"/>
  <c r="AF1503" i="1"/>
  <c r="AF1499" i="1"/>
  <c r="AF1495" i="1"/>
  <c r="AF1487" i="1"/>
  <c r="AF1479" i="1"/>
  <c r="AF1455" i="1"/>
  <c r="AF1447" i="1"/>
  <c r="AI1447" i="1" s="1"/>
  <c r="AJ1447" i="1" s="1"/>
  <c r="AF1439" i="1"/>
  <c r="AF1411" i="1"/>
  <c r="V1536" i="1"/>
  <c r="Z1536" i="1" s="1"/>
  <c r="AA1536" i="1" s="1"/>
  <c r="V1528" i="1"/>
  <c r="Z1528" i="1" s="1"/>
  <c r="AA1528" i="1" s="1"/>
  <c r="V1520" i="1"/>
  <c r="V1512" i="1"/>
  <c r="V1504" i="1"/>
  <c r="Z1504" i="1" s="1"/>
  <c r="AA1504" i="1" s="1"/>
  <c r="V1496" i="1"/>
  <c r="Z1496" i="1" s="1"/>
  <c r="AA1496" i="1" s="1"/>
  <c r="V1488" i="1"/>
  <c r="V1480" i="1"/>
  <c r="V1472" i="1"/>
  <c r="Z1472" i="1" s="1"/>
  <c r="AA1472" i="1" s="1"/>
  <c r="V1464" i="1"/>
  <c r="Z1464" i="1" s="1"/>
  <c r="AA1464" i="1" s="1"/>
  <c r="V1456" i="1"/>
  <c r="V1448" i="1"/>
  <c r="V1440" i="1"/>
  <c r="Z1440" i="1" s="1"/>
  <c r="AA1440" i="1" s="1"/>
  <c r="V1432" i="1"/>
  <c r="Z1432" i="1" s="1"/>
  <c r="AA1432" i="1" s="1"/>
  <c r="V1424" i="1"/>
  <c r="V1416" i="1"/>
  <c r="V1408" i="1"/>
  <c r="Z1408" i="1" s="1"/>
  <c r="AA1408" i="1" s="1"/>
  <c r="V1400" i="1"/>
  <c r="Z1400" i="1" s="1"/>
  <c r="AA1400" i="1" s="1"/>
  <c r="V1392" i="1"/>
  <c r="V1384" i="1"/>
  <c r="V1376" i="1"/>
  <c r="Z1376" i="1" s="1"/>
  <c r="AA1376" i="1" s="1"/>
  <c r="V1368" i="1"/>
  <c r="Z1368" i="1" s="1"/>
  <c r="AA1368" i="1" s="1"/>
  <c r="V1360" i="1"/>
  <c r="V1352" i="1"/>
  <c r="V1344" i="1"/>
  <c r="Z1344" i="1" s="1"/>
  <c r="AA1344" i="1" s="1"/>
  <c r="V1336" i="1"/>
  <c r="Z1336" i="1" s="1"/>
  <c r="AA1336" i="1" s="1"/>
  <c r="V1328" i="1"/>
  <c r="V1320" i="1"/>
  <c r="V1312" i="1"/>
  <c r="Z1312" i="1" s="1"/>
  <c r="AA1312" i="1" s="1"/>
  <c r="V1304" i="1"/>
  <c r="Z1304" i="1" s="1"/>
  <c r="AA1304" i="1" s="1"/>
  <c r="V1296" i="1"/>
  <c r="V1288" i="1"/>
  <c r="V1280" i="1"/>
  <c r="Z1280" i="1" s="1"/>
  <c r="AA1280" i="1" s="1"/>
  <c r="V1272" i="1"/>
  <c r="Z1272" i="1" s="1"/>
  <c r="AA1272" i="1" s="1"/>
  <c r="V1264" i="1"/>
  <c r="V1256" i="1"/>
  <c r="V1248" i="1"/>
  <c r="Z1248" i="1" s="1"/>
  <c r="AA1248" i="1" s="1"/>
  <c r="V1240" i="1"/>
  <c r="Z1240" i="1" s="1"/>
  <c r="AA1240" i="1" s="1"/>
  <c r="V1232" i="1"/>
  <c r="V1224" i="1"/>
  <c r="V1216" i="1"/>
  <c r="Z1216" i="1" s="1"/>
  <c r="AA1216" i="1" s="1"/>
  <c r="V1208" i="1"/>
  <c r="Z1208" i="1" s="1"/>
  <c r="AA1208" i="1" s="1"/>
  <c r="V1200" i="1"/>
  <c r="V1192" i="1"/>
  <c r="V1184" i="1"/>
  <c r="Z1184" i="1" s="1"/>
  <c r="AA1184" i="1" s="1"/>
  <c r="V1176" i="1"/>
  <c r="Z1176" i="1" s="1"/>
  <c r="AA1176" i="1" s="1"/>
  <c r="V1168" i="1"/>
  <c r="V1160" i="1"/>
  <c r="V1152" i="1"/>
  <c r="Z1152" i="1" s="1"/>
  <c r="AA1152" i="1" s="1"/>
  <c r="V1144" i="1"/>
  <c r="Z1144" i="1" s="1"/>
  <c r="AA1144" i="1" s="1"/>
  <c r="V1136" i="1"/>
  <c r="V1128" i="1"/>
  <c r="V1120" i="1"/>
  <c r="Z1120" i="1" s="1"/>
  <c r="AA1120" i="1" s="1"/>
  <c r="V1112" i="1"/>
  <c r="Z1112" i="1" s="1"/>
  <c r="AA1112" i="1" s="1"/>
  <c r="V1104" i="1"/>
  <c r="V1096" i="1"/>
  <c r="V1088" i="1"/>
  <c r="Z1088" i="1" s="1"/>
  <c r="AA1088" i="1" s="1"/>
  <c r="V1080" i="1"/>
  <c r="Z1080" i="1" s="1"/>
  <c r="AA1080" i="1" s="1"/>
  <c r="V1072" i="1"/>
  <c r="V1064" i="1"/>
  <c r="V1056" i="1"/>
  <c r="Z1056" i="1" s="1"/>
  <c r="AA1056" i="1" s="1"/>
  <c r="V1048" i="1"/>
  <c r="Z1048" i="1" s="1"/>
  <c r="AA1048" i="1" s="1"/>
  <c r="V1040" i="1"/>
  <c r="V1032" i="1"/>
  <c r="V1024" i="1"/>
  <c r="Z1024" i="1" s="1"/>
  <c r="AA1024" i="1" s="1"/>
  <c r="V1016" i="1"/>
  <c r="Z1016" i="1" s="1"/>
  <c r="AA1016" i="1" s="1"/>
  <c r="V1008" i="1"/>
  <c r="V1000" i="1"/>
  <c r="V992" i="1"/>
  <c r="Z992" i="1" s="1"/>
  <c r="AA992" i="1" s="1"/>
  <c r="V984" i="1"/>
  <c r="Z984" i="1" s="1"/>
  <c r="AA984" i="1" s="1"/>
  <c r="V976" i="1"/>
  <c r="V968" i="1"/>
  <c r="V960" i="1"/>
  <c r="Z960" i="1" s="1"/>
  <c r="AA960" i="1" s="1"/>
  <c r="V952" i="1"/>
  <c r="Z952" i="1" s="1"/>
  <c r="AA952" i="1" s="1"/>
  <c r="V944" i="1"/>
  <c r="V936" i="1"/>
  <c r="V928" i="1"/>
  <c r="Z928" i="1" s="1"/>
  <c r="AA928" i="1" s="1"/>
  <c r="V920" i="1"/>
  <c r="Z920" i="1" s="1"/>
  <c r="AA920" i="1" s="1"/>
  <c r="V1538" i="1"/>
  <c r="V1534" i="1"/>
  <c r="V912" i="1"/>
  <c r="Z912" i="1" s="1"/>
  <c r="AA912" i="1" s="1"/>
  <c r="V904" i="1"/>
  <c r="Z904" i="1" s="1"/>
  <c r="AA904" i="1" s="1"/>
  <c r="V896" i="1"/>
  <c r="V888" i="1"/>
  <c r="V880" i="1"/>
  <c r="V872" i="1"/>
  <c r="Z872" i="1" s="1"/>
  <c r="AA872" i="1" s="1"/>
  <c r="V864" i="1"/>
  <c r="V856" i="1"/>
  <c r="V848" i="1"/>
  <c r="V840" i="1"/>
  <c r="Z840" i="1" s="1"/>
  <c r="AA840" i="1" s="1"/>
  <c r="V832" i="1"/>
  <c r="V824" i="1"/>
  <c r="V816" i="1"/>
  <c r="V808" i="1"/>
  <c r="Z808" i="1" s="1"/>
  <c r="AA808" i="1" s="1"/>
  <c r="V800" i="1"/>
  <c r="V792" i="1"/>
  <c r="V784" i="1"/>
  <c r="V776" i="1"/>
  <c r="Z776" i="1" s="1"/>
  <c r="AA776" i="1" s="1"/>
  <c r="V768" i="1"/>
  <c r="V760" i="1"/>
  <c r="V752" i="1"/>
  <c r="Z752" i="1" s="1"/>
  <c r="AA752" i="1" s="1"/>
  <c r="V744" i="1"/>
  <c r="Z744" i="1" s="1"/>
  <c r="AA744" i="1" s="1"/>
  <c r="V736" i="1"/>
  <c r="V728" i="1"/>
  <c r="V720" i="1"/>
  <c r="V712" i="1"/>
  <c r="Z712" i="1" s="1"/>
  <c r="AA712" i="1" s="1"/>
  <c r="V704" i="1"/>
  <c r="V696" i="1"/>
  <c r="V688" i="1"/>
  <c r="V680" i="1"/>
  <c r="Z680" i="1" s="1"/>
  <c r="AA680" i="1" s="1"/>
  <c r="V672" i="1"/>
  <c r="V664" i="1"/>
  <c r="V656" i="1"/>
  <c r="V648" i="1"/>
  <c r="Z648" i="1" s="1"/>
  <c r="AA648" i="1" s="1"/>
  <c r="V640" i="1"/>
  <c r="V632" i="1"/>
  <c r="V624" i="1"/>
  <c r="Z624" i="1" s="1"/>
  <c r="AA624" i="1" s="1"/>
  <c r="V616" i="1"/>
  <c r="Z616" i="1" s="1"/>
  <c r="AA616" i="1" s="1"/>
  <c r="V608" i="1"/>
  <c r="V600" i="1"/>
  <c r="V592" i="1"/>
  <c r="V584" i="1"/>
  <c r="Z584" i="1" s="1"/>
  <c r="AA584" i="1" s="1"/>
  <c r="V576" i="1"/>
  <c r="V568" i="1"/>
  <c r="V560" i="1"/>
  <c r="V552" i="1"/>
  <c r="Z552" i="1" s="1"/>
  <c r="AA552" i="1" s="1"/>
  <c r="V544" i="1"/>
  <c r="V536" i="1"/>
  <c r="V528" i="1"/>
  <c r="V520" i="1"/>
  <c r="Z520" i="1" s="1"/>
  <c r="AA520" i="1" s="1"/>
  <c r="V512" i="1"/>
  <c r="V504" i="1"/>
  <c r="V496" i="1"/>
  <c r="Z496" i="1" s="1"/>
  <c r="AA496" i="1" s="1"/>
  <c r="V488" i="1"/>
  <c r="Z488" i="1" s="1"/>
  <c r="AA488" i="1" s="1"/>
  <c r="V480" i="1"/>
  <c r="V472" i="1"/>
  <c r="V464" i="1"/>
  <c r="V456" i="1"/>
  <c r="Z456" i="1" s="1"/>
  <c r="AA456" i="1" s="1"/>
  <c r="V448" i="1"/>
  <c r="V440" i="1"/>
  <c r="V432" i="1"/>
  <c r="V424" i="1"/>
  <c r="Z424" i="1" s="1"/>
  <c r="AA424" i="1" s="1"/>
  <c r="V416" i="1"/>
  <c r="V408" i="1"/>
  <c r="V400" i="1"/>
  <c r="V392" i="1"/>
  <c r="Z392" i="1" s="1"/>
  <c r="AA392" i="1" s="1"/>
  <c r="V384" i="1"/>
  <c r="V376" i="1"/>
  <c r="V368" i="1"/>
  <c r="Z368" i="1" s="1"/>
  <c r="AA368" i="1" s="1"/>
  <c r="V360" i="1"/>
  <c r="Z360" i="1" s="1"/>
  <c r="AA360" i="1" s="1"/>
  <c r="V352" i="1"/>
  <c r="V344" i="1"/>
  <c r="V336" i="1"/>
  <c r="V328" i="1"/>
  <c r="Z328" i="1" s="1"/>
  <c r="AA328" i="1" s="1"/>
  <c r="V320" i="1"/>
  <c r="V312" i="1"/>
  <c r="V304" i="1"/>
  <c r="V296" i="1"/>
  <c r="Z296" i="1" s="1"/>
  <c r="AA296" i="1" s="1"/>
  <c r="V288" i="1"/>
  <c r="V280" i="1"/>
  <c r="V272" i="1"/>
  <c r="V264" i="1"/>
  <c r="Z264" i="1" s="1"/>
  <c r="AA264" i="1" s="1"/>
  <c r="V256" i="1"/>
  <c r="V248" i="1"/>
  <c r="V240" i="1"/>
  <c r="Z240" i="1" s="1"/>
  <c r="AA240" i="1" s="1"/>
  <c r="V232" i="1"/>
  <c r="Z232" i="1" s="1"/>
  <c r="AA232" i="1" s="1"/>
  <c r="V224" i="1"/>
  <c r="V216" i="1"/>
  <c r="V208" i="1"/>
  <c r="V200" i="1"/>
  <c r="Z200" i="1" s="1"/>
  <c r="AA200" i="1" s="1"/>
  <c r="V192" i="1"/>
  <c r="V184" i="1"/>
  <c r="V176" i="1"/>
  <c r="V168" i="1"/>
  <c r="Z168" i="1" s="1"/>
  <c r="AA168" i="1" s="1"/>
  <c r="V160" i="1"/>
  <c r="V152" i="1"/>
  <c r="V144" i="1"/>
  <c r="V136" i="1"/>
  <c r="Z136" i="1" s="1"/>
  <c r="AA136" i="1" s="1"/>
  <c r="V128" i="1"/>
  <c r="V120" i="1"/>
  <c r="V112" i="1"/>
  <c r="Z112" i="1" s="1"/>
  <c r="AA112" i="1" s="1"/>
  <c r="V104" i="1"/>
  <c r="Z104" i="1" s="1"/>
  <c r="AA104" i="1" s="1"/>
  <c r="V96" i="1"/>
  <c r="V88" i="1"/>
  <c r="V80" i="1"/>
  <c r="Z80" i="1" s="1"/>
  <c r="AA80" i="1" s="1"/>
  <c r="V72" i="1"/>
  <c r="Z72" i="1" s="1"/>
  <c r="AA72" i="1" s="1"/>
  <c r="V64" i="1"/>
  <c r="V56" i="1"/>
  <c r="V48" i="1"/>
  <c r="Z48" i="1" s="1"/>
  <c r="AA48" i="1" s="1"/>
  <c r="V40" i="1"/>
  <c r="Z40" i="1" s="1"/>
  <c r="AA40" i="1" s="1"/>
  <c r="AI1511" i="1"/>
  <c r="AJ1511" i="1" s="1"/>
  <c r="AI1503" i="1"/>
  <c r="AJ1503" i="1" s="1"/>
  <c r="AI1487" i="1"/>
  <c r="AJ1487" i="1" s="1"/>
  <c r="AI1479" i="1"/>
  <c r="AJ1479" i="1" s="1"/>
  <c r="AI1439" i="1"/>
  <c r="AJ1439" i="1" s="1"/>
  <c r="AF1279" i="1"/>
  <c r="AF1263" i="1"/>
  <c r="AI1263" i="1" s="1"/>
  <c r="AJ1263" i="1" s="1"/>
  <c r="AF1255" i="1"/>
  <c r="AI1255" i="1" s="1"/>
  <c r="AJ1255" i="1" s="1"/>
  <c r="AF1231" i="1"/>
  <c r="AI1231" i="1" s="1"/>
  <c r="AJ1231" i="1" s="1"/>
  <c r="AF1223" i="1"/>
  <c r="AF1139" i="1"/>
  <c r="AF1123" i="1"/>
  <c r="AI1123" i="1" s="1"/>
  <c r="AJ1123" i="1" s="1"/>
  <c r="AF1095" i="1"/>
  <c r="AI1095" i="1" s="1"/>
  <c r="AJ1095" i="1" s="1"/>
  <c r="AF1087" i="1"/>
  <c r="AF1039" i="1"/>
  <c r="AI1039" i="1" s="1"/>
  <c r="AJ1039" i="1" s="1"/>
  <c r="AF1011" i="1"/>
  <c r="AI1011" i="1" s="1"/>
  <c r="AJ1011" i="1" s="1"/>
  <c r="AF975" i="1"/>
  <c r="AF943" i="1"/>
  <c r="AI943" i="1" s="1"/>
  <c r="AJ943" i="1" s="1"/>
  <c r="AF919" i="1"/>
  <c r="AI919" i="1" s="1"/>
  <c r="AJ919" i="1" s="1"/>
  <c r="AF911" i="1"/>
  <c r="AI911" i="1" s="1"/>
  <c r="AJ911" i="1" s="1"/>
  <c r="AF903" i="1"/>
  <c r="AF899" i="1"/>
  <c r="AF895" i="1"/>
  <c r="AI895" i="1" s="1"/>
  <c r="AJ895" i="1" s="1"/>
  <c r="AF855" i="1"/>
  <c r="AI855" i="1" s="1"/>
  <c r="AJ855" i="1" s="1"/>
  <c r="AF847" i="1"/>
  <c r="AF807" i="1"/>
  <c r="AF799" i="1"/>
  <c r="AF751" i="1"/>
  <c r="AI751" i="1" s="1"/>
  <c r="AJ751" i="1" s="1"/>
  <c r="AF743" i="1"/>
  <c r="AF727" i="1"/>
  <c r="AF719" i="1"/>
  <c r="AI719" i="1" s="1"/>
  <c r="AJ719" i="1" s="1"/>
  <c r="AF687" i="1"/>
  <c r="AI687" i="1" s="1"/>
  <c r="AJ687" i="1" s="1"/>
  <c r="AF663" i="1"/>
  <c r="AF655" i="1"/>
  <c r="AF647" i="1"/>
  <c r="AI647" i="1" s="1"/>
  <c r="AJ647" i="1" s="1"/>
  <c r="AF639" i="1"/>
  <c r="AI639" i="1" s="1"/>
  <c r="AJ639" i="1" s="1"/>
  <c r="AF631" i="1"/>
  <c r="AF623" i="1"/>
  <c r="AF615" i="1"/>
  <c r="AI615" i="1" s="1"/>
  <c r="AJ615" i="1" s="1"/>
  <c r="AF583" i="1"/>
  <c r="AI583" i="1" s="1"/>
  <c r="AJ583" i="1" s="1"/>
  <c r="AF507" i="1"/>
  <c r="AF499" i="1"/>
  <c r="AF491" i="1"/>
  <c r="AF459" i="1"/>
  <c r="AI459" i="1" s="1"/>
  <c r="AJ459" i="1" s="1"/>
  <c r="AF427" i="1"/>
  <c r="AF419" i="1"/>
  <c r="AF411" i="1"/>
  <c r="AF403" i="1"/>
  <c r="AI403" i="1" s="1"/>
  <c r="AJ403" i="1" s="1"/>
  <c r="AF387" i="1"/>
  <c r="AF371" i="1"/>
  <c r="AF307" i="1"/>
  <c r="AF267" i="1"/>
  <c r="AI267" i="1" s="1"/>
  <c r="AJ267" i="1" s="1"/>
  <c r="AF259" i="1"/>
  <c r="AF251" i="1"/>
  <c r="AF203" i="1"/>
  <c r="AF131" i="1"/>
  <c r="AI131" i="1" s="1"/>
  <c r="AJ131" i="1" s="1"/>
  <c r="AF123" i="1"/>
  <c r="AF115" i="1"/>
  <c r="AF75" i="1"/>
  <c r="AF67" i="1"/>
  <c r="AI67" i="1" s="1"/>
  <c r="AJ67" i="1" s="1"/>
  <c r="AF550" i="1"/>
  <c r="AI550" i="1" s="1"/>
  <c r="AJ550" i="1" s="1"/>
  <c r="AF542" i="1"/>
  <c r="AI542" i="1" s="1"/>
  <c r="AJ542" i="1" s="1"/>
  <c r="AF534" i="1"/>
  <c r="AI534" i="1" s="1"/>
  <c r="AJ534" i="1" s="1"/>
  <c r="AF526" i="1"/>
  <c r="AI526" i="1" s="1"/>
  <c r="AJ526" i="1" s="1"/>
  <c r="AF518" i="1"/>
  <c r="AI518" i="1" s="1"/>
  <c r="AJ518" i="1" s="1"/>
  <c r="AF510" i="1"/>
  <c r="AI510" i="1" s="1"/>
  <c r="AJ510" i="1" s="1"/>
  <c r="AF502" i="1"/>
  <c r="AI502" i="1" s="1"/>
  <c r="AJ502" i="1" s="1"/>
  <c r="AF494" i="1"/>
  <c r="AI494" i="1" s="1"/>
  <c r="AJ494" i="1" s="1"/>
  <c r="AF486" i="1"/>
  <c r="AI486" i="1" s="1"/>
  <c r="AJ486" i="1" s="1"/>
  <c r="AF478" i="1"/>
  <c r="AI478" i="1" s="1"/>
  <c r="AJ478" i="1" s="1"/>
  <c r="AF470" i="1"/>
  <c r="AI470" i="1" s="1"/>
  <c r="AJ470" i="1" s="1"/>
  <c r="AF462" i="1"/>
  <c r="AI462" i="1" s="1"/>
  <c r="AJ462" i="1" s="1"/>
  <c r="AF454" i="1"/>
  <c r="AI454" i="1" s="1"/>
  <c r="AJ454" i="1" s="1"/>
  <c r="AF446" i="1"/>
  <c r="AI446" i="1" s="1"/>
  <c r="AJ446" i="1" s="1"/>
  <c r="AF438" i="1"/>
  <c r="AI438" i="1" s="1"/>
  <c r="AJ438" i="1" s="1"/>
  <c r="AF422" i="1"/>
  <c r="AI422" i="1" s="1"/>
  <c r="AJ422" i="1" s="1"/>
  <c r="AF414" i="1"/>
  <c r="AI414" i="1" s="1"/>
  <c r="AJ414" i="1" s="1"/>
  <c r="AF406" i="1"/>
  <c r="AI406" i="1" s="1"/>
  <c r="AJ406" i="1" s="1"/>
  <c r="AF390" i="1"/>
  <c r="AI390" i="1" s="1"/>
  <c r="AJ390" i="1" s="1"/>
  <c r="AF382" i="1"/>
  <c r="AI382" i="1" s="1"/>
  <c r="AJ382" i="1" s="1"/>
  <c r="AF374" i="1"/>
  <c r="AI374" i="1" s="1"/>
  <c r="AJ374" i="1" s="1"/>
  <c r="AF366" i="1"/>
  <c r="AI366" i="1" s="1"/>
  <c r="AJ366" i="1" s="1"/>
  <c r="AF350" i="1"/>
  <c r="AI350" i="1" s="1"/>
  <c r="AJ350" i="1" s="1"/>
  <c r="AF342" i="1"/>
  <c r="AI342" i="1" s="1"/>
  <c r="AJ342" i="1" s="1"/>
  <c r="AF334" i="1"/>
  <c r="AI334" i="1" s="1"/>
  <c r="AJ334" i="1" s="1"/>
  <c r="AF326" i="1"/>
  <c r="AI326" i="1" s="1"/>
  <c r="AJ326" i="1" s="1"/>
  <c r="AF318" i="1"/>
  <c r="AI318" i="1" s="1"/>
  <c r="AJ318" i="1" s="1"/>
  <c r="AF310" i="1"/>
  <c r="AI310" i="1" s="1"/>
  <c r="AJ310" i="1" s="1"/>
  <c r="AF302" i="1"/>
  <c r="AI302" i="1" s="1"/>
  <c r="AJ302" i="1" s="1"/>
  <c r="AF294" i="1"/>
  <c r="AI294" i="1" s="1"/>
  <c r="AJ294" i="1" s="1"/>
  <c r="AF286" i="1"/>
  <c r="AI286" i="1" s="1"/>
  <c r="AJ286" i="1" s="1"/>
  <c r="AF278" i="1"/>
  <c r="AI278" i="1" s="1"/>
  <c r="AJ278" i="1" s="1"/>
  <c r="AF270" i="1"/>
  <c r="AI270" i="1" s="1"/>
  <c r="AJ270" i="1" s="1"/>
  <c r="AF262" i="1"/>
  <c r="AI262" i="1" s="1"/>
  <c r="AJ262" i="1" s="1"/>
  <c r="AF254" i="1"/>
  <c r="AI254" i="1" s="1"/>
  <c r="AJ254" i="1" s="1"/>
  <c r="AF246" i="1"/>
  <c r="AI246" i="1" s="1"/>
  <c r="AJ246" i="1" s="1"/>
  <c r="AF238" i="1"/>
  <c r="AI238" i="1" s="1"/>
  <c r="AJ238" i="1" s="1"/>
  <c r="AF230" i="1"/>
  <c r="AI230" i="1" s="1"/>
  <c r="AJ230" i="1" s="1"/>
  <c r="AF222" i="1"/>
  <c r="AI222" i="1" s="1"/>
  <c r="AJ222" i="1" s="1"/>
  <c r="AF214" i="1"/>
  <c r="AI214" i="1" s="1"/>
  <c r="AJ214" i="1" s="1"/>
  <c r="AF206" i="1"/>
  <c r="AI206" i="1" s="1"/>
  <c r="AJ206" i="1" s="1"/>
  <c r="AF198" i="1"/>
  <c r="AI198" i="1" s="1"/>
  <c r="AJ198" i="1" s="1"/>
  <c r="AF190" i="1"/>
  <c r="AI190" i="1" s="1"/>
  <c r="AJ190" i="1" s="1"/>
  <c r="AF182" i="1"/>
  <c r="AI182" i="1" s="1"/>
  <c r="AJ182" i="1" s="1"/>
  <c r="AF174" i="1"/>
  <c r="AI174" i="1" s="1"/>
  <c r="AJ174" i="1" s="1"/>
  <c r="AF166" i="1"/>
  <c r="AI166" i="1" s="1"/>
  <c r="AJ166" i="1" s="1"/>
  <c r="AF158" i="1"/>
  <c r="AI158" i="1" s="1"/>
  <c r="AJ158" i="1" s="1"/>
  <c r="AF150" i="1"/>
  <c r="AI150" i="1" s="1"/>
  <c r="AJ150" i="1" s="1"/>
  <c r="AF142" i="1"/>
  <c r="AI142" i="1" s="1"/>
  <c r="AJ142" i="1" s="1"/>
  <c r="AF134" i="1"/>
  <c r="AI134" i="1" s="1"/>
  <c r="AJ134" i="1" s="1"/>
  <c r="AD2" i="2" s="1"/>
  <c r="AF126" i="1"/>
  <c r="AI126" i="1" s="1"/>
  <c r="AJ126" i="1" s="1"/>
  <c r="AF118" i="1"/>
  <c r="AI118" i="1" s="1"/>
  <c r="AJ118" i="1" s="1"/>
  <c r="AF110" i="1"/>
  <c r="AI110" i="1" s="1"/>
  <c r="AJ110" i="1" s="1"/>
  <c r="AF102" i="1"/>
  <c r="AI102" i="1" s="1"/>
  <c r="AJ102" i="1" s="1"/>
  <c r="AF94" i="1"/>
  <c r="AI94" i="1" s="1"/>
  <c r="AJ94" i="1" s="1"/>
  <c r="AF86" i="1"/>
  <c r="AI86" i="1" s="1"/>
  <c r="AJ86" i="1" s="1"/>
  <c r="AF78" i="1"/>
  <c r="AI78" i="1" s="1"/>
  <c r="AJ78" i="1" s="1"/>
  <c r="AF70" i="1"/>
  <c r="AI70" i="1" s="1"/>
  <c r="AJ70" i="1" s="1"/>
  <c r="AF62" i="1"/>
  <c r="AI62" i="1" s="1"/>
  <c r="AJ62" i="1" s="1"/>
  <c r="AF54" i="1"/>
  <c r="AI54" i="1" s="1"/>
  <c r="AJ54" i="1" s="1"/>
  <c r="AF46" i="1"/>
  <c r="AI46" i="1" s="1"/>
  <c r="AJ46" i="1" s="1"/>
  <c r="V1526" i="1"/>
  <c r="V1518" i="1"/>
  <c r="V1510" i="1"/>
  <c r="Z1510" i="1" s="1"/>
  <c r="AA1510" i="1" s="1"/>
  <c r="V1502" i="1"/>
  <c r="V1494" i="1"/>
  <c r="V1486" i="1"/>
  <c r="V1478" i="1"/>
  <c r="Z1478" i="1" s="1"/>
  <c r="AA1478" i="1" s="1"/>
  <c r="V1470" i="1"/>
  <c r="V1462" i="1"/>
  <c r="V1454" i="1"/>
  <c r="V1446" i="1"/>
  <c r="Z1446" i="1" s="1"/>
  <c r="AA1446" i="1" s="1"/>
  <c r="V1438" i="1"/>
  <c r="V1430" i="1"/>
  <c r="V1422" i="1"/>
  <c r="V1414" i="1"/>
  <c r="Z1414" i="1" s="1"/>
  <c r="AA1414" i="1" s="1"/>
  <c r="V1406" i="1"/>
  <c r="V1398" i="1"/>
  <c r="V1390" i="1"/>
  <c r="V1382" i="1"/>
  <c r="Z1382" i="1" s="1"/>
  <c r="AA1382" i="1" s="1"/>
  <c r="V1374" i="1"/>
  <c r="V1366" i="1"/>
  <c r="V1358" i="1"/>
  <c r="V1350" i="1"/>
  <c r="Z1350" i="1" s="1"/>
  <c r="AA1350" i="1" s="1"/>
  <c r="V1342" i="1"/>
  <c r="V1334" i="1"/>
  <c r="V1326" i="1"/>
  <c r="V1318" i="1"/>
  <c r="Z1318" i="1" s="1"/>
  <c r="AA1318" i="1" s="1"/>
  <c r="V1310" i="1"/>
  <c r="V1302" i="1"/>
  <c r="V1294" i="1"/>
  <c r="V1286" i="1"/>
  <c r="Z1286" i="1" s="1"/>
  <c r="AA1286" i="1" s="1"/>
  <c r="V1278" i="1"/>
  <c r="V1270" i="1"/>
  <c r="V1262" i="1"/>
  <c r="V1254" i="1"/>
  <c r="Z1254" i="1" s="1"/>
  <c r="AA1254" i="1" s="1"/>
  <c r="V1246" i="1"/>
  <c r="V1238" i="1"/>
  <c r="V1230" i="1"/>
  <c r="V1222" i="1"/>
  <c r="Z1222" i="1" s="1"/>
  <c r="AA1222" i="1" s="1"/>
  <c r="V1214" i="1"/>
  <c r="V1206" i="1"/>
  <c r="V1198" i="1"/>
  <c r="V1190" i="1"/>
  <c r="Z1190" i="1" s="1"/>
  <c r="AA1190" i="1" s="1"/>
  <c r="V1182" i="1"/>
  <c r="V1174" i="1"/>
  <c r="V1166" i="1"/>
  <c r="V1158" i="1"/>
  <c r="Z1158" i="1" s="1"/>
  <c r="AA1158" i="1" s="1"/>
  <c r="V1150" i="1"/>
  <c r="V1142" i="1"/>
  <c r="V1134" i="1"/>
  <c r="V1126" i="1"/>
  <c r="Z1126" i="1" s="1"/>
  <c r="AA1126" i="1" s="1"/>
  <c r="V1118" i="1"/>
  <c r="V1110" i="1"/>
  <c r="V1102" i="1"/>
  <c r="V1094" i="1"/>
  <c r="Z1094" i="1" s="1"/>
  <c r="AA1094" i="1" s="1"/>
  <c r="V1086" i="1"/>
  <c r="V1078" i="1"/>
  <c r="V1070" i="1"/>
  <c r="V1062" i="1"/>
  <c r="Z1062" i="1" s="1"/>
  <c r="AA1062" i="1" s="1"/>
  <c r="V1054" i="1"/>
  <c r="V1046" i="1"/>
  <c r="V1038" i="1"/>
  <c r="V1030" i="1"/>
  <c r="Z1030" i="1" s="1"/>
  <c r="AA1030" i="1" s="1"/>
  <c r="V1022" i="1"/>
  <c r="V1014" i="1"/>
  <c r="V1006" i="1"/>
  <c r="V998" i="1"/>
  <c r="Z998" i="1" s="1"/>
  <c r="AA998" i="1" s="1"/>
  <c r="V990" i="1"/>
  <c r="V982" i="1"/>
  <c r="V974" i="1"/>
  <c r="V966" i="1"/>
  <c r="Z966" i="1" s="1"/>
  <c r="AA966" i="1" s="1"/>
  <c r="V958" i="1"/>
  <c r="V950" i="1"/>
  <c r="V942" i="1"/>
  <c r="V934" i="1"/>
  <c r="Z934" i="1" s="1"/>
  <c r="AA934" i="1" s="1"/>
  <c r="V926" i="1"/>
  <c r="V918" i="1"/>
  <c r="V910" i="1"/>
  <c r="V902" i="1"/>
  <c r="Z902" i="1" s="1"/>
  <c r="AA902" i="1" s="1"/>
  <c r="V894" i="1"/>
  <c r="V886" i="1"/>
  <c r="V878" i="1"/>
  <c r="V870" i="1"/>
  <c r="Z870" i="1" s="1"/>
  <c r="AA870" i="1" s="1"/>
  <c r="V862" i="1"/>
  <c r="V854" i="1"/>
  <c r="V846" i="1"/>
  <c r="V838" i="1"/>
  <c r="Z838" i="1" s="1"/>
  <c r="AA838" i="1" s="1"/>
  <c r="V830" i="1"/>
  <c r="V822" i="1"/>
  <c r="V814" i="1"/>
  <c r="V806" i="1"/>
  <c r="Z806" i="1" s="1"/>
  <c r="AA806" i="1" s="1"/>
  <c r="V798" i="1"/>
  <c r="V790" i="1"/>
  <c r="V782" i="1"/>
  <c r="V774" i="1"/>
  <c r="Z774" i="1" s="1"/>
  <c r="AA774" i="1" s="1"/>
  <c r="V766" i="1"/>
  <c r="V758" i="1"/>
  <c r="V750" i="1"/>
  <c r="V742" i="1"/>
  <c r="Z742" i="1" s="1"/>
  <c r="AA742" i="1" s="1"/>
  <c r="V734" i="1"/>
  <c r="V726" i="1"/>
  <c r="V718" i="1"/>
  <c r="V710" i="1"/>
  <c r="Z710" i="1" s="1"/>
  <c r="AA710" i="1" s="1"/>
  <c r="V702" i="1"/>
  <c r="V694" i="1"/>
  <c r="V686" i="1"/>
  <c r="V678" i="1"/>
  <c r="Z678" i="1" s="1"/>
  <c r="AA678" i="1" s="1"/>
  <c r="V670" i="1"/>
  <c r="V662" i="1"/>
  <c r="V654" i="1"/>
  <c r="V646" i="1"/>
  <c r="Z646" i="1" s="1"/>
  <c r="AA646" i="1" s="1"/>
  <c r="V638" i="1"/>
  <c r="V630" i="1"/>
  <c r="V622" i="1"/>
  <c r="V614" i="1"/>
  <c r="Z614" i="1" s="1"/>
  <c r="AA614" i="1" s="1"/>
  <c r="V606" i="1"/>
  <c r="V598" i="1"/>
  <c r="V590" i="1"/>
  <c r="V582" i="1"/>
  <c r="Z582" i="1" s="1"/>
  <c r="AA582" i="1" s="1"/>
  <c r="V574" i="1"/>
  <c r="V566" i="1"/>
  <c r="V558" i="1"/>
  <c r="V550" i="1"/>
  <c r="Z550" i="1" s="1"/>
  <c r="AA550" i="1" s="1"/>
  <c r="V542" i="1"/>
  <c r="V534" i="1"/>
  <c r="V526" i="1"/>
  <c r="V518" i="1"/>
  <c r="Z518" i="1" s="1"/>
  <c r="AA518" i="1" s="1"/>
  <c r="V510" i="1"/>
  <c r="V502" i="1"/>
  <c r="V494" i="1"/>
  <c r="V486" i="1"/>
  <c r="Z486" i="1" s="1"/>
  <c r="AA486" i="1" s="1"/>
  <c r="V478" i="1"/>
  <c r="V470" i="1"/>
  <c r="V462" i="1"/>
  <c r="V454" i="1"/>
  <c r="Z454" i="1" s="1"/>
  <c r="AA454" i="1" s="1"/>
  <c r="V446" i="1"/>
  <c r="V438" i="1"/>
  <c r="V430" i="1"/>
  <c r="V422" i="1"/>
  <c r="Z422" i="1" s="1"/>
  <c r="AA422" i="1" s="1"/>
  <c r="V414" i="1"/>
  <c r="V406" i="1"/>
  <c r="V398" i="1"/>
  <c r="V390" i="1"/>
  <c r="Z390" i="1" s="1"/>
  <c r="AA390" i="1" s="1"/>
  <c r="V382" i="1"/>
  <c r="V374" i="1"/>
  <c r="V366" i="1"/>
  <c r="V358" i="1"/>
  <c r="Z358" i="1" s="1"/>
  <c r="AA358" i="1" s="1"/>
  <c r="V350" i="1"/>
  <c r="V342" i="1"/>
  <c r="V334" i="1"/>
  <c r="V326" i="1"/>
  <c r="Z326" i="1" s="1"/>
  <c r="AA326" i="1" s="1"/>
  <c r="V318" i="1"/>
  <c r="V310" i="1"/>
  <c r="V302" i="1"/>
  <c r="V294" i="1"/>
  <c r="Z294" i="1" s="1"/>
  <c r="AA294" i="1" s="1"/>
  <c r="V286" i="1"/>
  <c r="V278" i="1"/>
  <c r="V270" i="1"/>
  <c r="V262" i="1"/>
  <c r="Z262" i="1" s="1"/>
  <c r="AA262" i="1" s="1"/>
  <c r="V254" i="1"/>
  <c r="V246" i="1"/>
  <c r="V238" i="1"/>
  <c r="V230" i="1"/>
  <c r="Z230" i="1" s="1"/>
  <c r="AA230" i="1" s="1"/>
  <c r="V222" i="1"/>
  <c r="V214" i="1"/>
  <c r="AF552" i="1"/>
  <c r="AF544" i="1"/>
  <c r="AI544" i="1" s="1"/>
  <c r="AJ544" i="1" s="1"/>
  <c r="AF536" i="1"/>
  <c r="AF520" i="1"/>
  <c r="AF472" i="1"/>
  <c r="AF464" i="1"/>
  <c r="AI464" i="1" s="1"/>
  <c r="AJ464" i="1" s="1"/>
  <c r="AF456" i="1"/>
  <c r="AF448" i="1"/>
  <c r="AF440" i="1"/>
  <c r="AF432" i="1"/>
  <c r="AI432" i="1" s="1"/>
  <c r="AJ432" i="1" s="1"/>
  <c r="AF424" i="1"/>
  <c r="AF416" i="1"/>
  <c r="AF400" i="1"/>
  <c r="AF392" i="1"/>
  <c r="AI392" i="1" s="1"/>
  <c r="AJ392" i="1" s="1"/>
  <c r="AF384" i="1"/>
  <c r="AF328" i="1"/>
  <c r="AF320" i="1"/>
  <c r="AF312" i="1"/>
  <c r="AI312" i="1" s="1"/>
  <c r="AJ312" i="1" s="1"/>
  <c r="AF296" i="1"/>
  <c r="AF256" i="1"/>
  <c r="AF248" i="1"/>
  <c r="AF240" i="1"/>
  <c r="AI240" i="1" s="1"/>
  <c r="AJ240" i="1" s="1"/>
  <c r="AF232" i="1"/>
  <c r="AF224" i="1"/>
  <c r="AF216" i="1"/>
  <c r="AF208" i="1"/>
  <c r="AI208" i="1" s="1"/>
  <c r="AJ208" i="1" s="1"/>
  <c r="AF200" i="1"/>
  <c r="AF192" i="1"/>
  <c r="AF184" i="1"/>
  <c r="AF176" i="1"/>
  <c r="AI176" i="1" s="1"/>
  <c r="AJ176" i="1" s="1"/>
  <c r="AF168" i="1"/>
  <c r="AF160" i="1"/>
  <c r="AF152" i="1"/>
  <c r="AF144" i="1"/>
  <c r="AI144" i="1" s="1"/>
  <c r="AJ144" i="1" s="1"/>
  <c r="AF136" i="1"/>
  <c r="AF128" i="1"/>
  <c r="AF120" i="1"/>
  <c r="AF112" i="1"/>
  <c r="AI112" i="1" s="1"/>
  <c r="AJ112" i="1" s="1"/>
  <c r="AF104" i="1"/>
  <c r="AF96" i="1"/>
  <c r="AF88" i="1"/>
  <c r="AF80" i="1"/>
  <c r="AI80" i="1" s="1"/>
  <c r="AJ80" i="1" s="1"/>
  <c r="AF72" i="1"/>
  <c r="AF64" i="1"/>
  <c r="AF56" i="1"/>
  <c r="AF48" i="1"/>
  <c r="AI48" i="1" s="1"/>
  <c r="AJ48" i="1" s="1"/>
  <c r="AF40" i="1"/>
  <c r="AF557" i="1"/>
  <c r="AF285" i="1"/>
  <c r="AI285" i="1" s="1"/>
  <c r="AJ285" i="1" s="1"/>
  <c r="V206" i="1"/>
  <c r="Z206" i="1" s="1"/>
  <c r="AA206" i="1" s="1"/>
  <c r="V198" i="1"/>
  <c r="V190" i="1"/>
  <c r="Z190" i="1" s="1"/>
  <c r="AA190" i="1" s="1"/>
  <c r="V182" i="1"/>
  <c r="V174" i="1"/>
  <c r="Z174" i="1" s="1"/>
  <c r="AA174" i="1" s="1"/>
  <c r="V166" i="1"/>
  <c r="Z166" i="1" s="1"/>
  <c r="AA166" i="1" s="1"/>
  <c r="V158" i="1"/>
  <c r="V150" i="1"/>
  <c r="Z150" i="1" s="1"/>
  <c r="AA150" i="1" s="1"/>
  <c r="V142" i="1"/>
  <c r="Z142" i="1" s="1"/>
  <c r="AA142" i="1" s="1"/>
  <c r="V134" i="1"/>
  <c r="V126" i="1"/>
  <c r="Z126" i="1" s="1"/>
  <c r="AA126" i="1" s="1"/>
  <c r="V118" i="1"/>
  <c r="V110" i="1"/>
  <c r="Z110" i="1" s="1"/>
  <c r="AA110" i="1" s="1"/>
  <c r="V102" i="1"/>
  <c r="V94" i="1"/>
  <c r="V86" i="1"/>
  <c r="V78" i="1"/>
  <c r="Z78" i="1" s="1"/>
  <c r="AA78" i="1" s="1"/>
  <c r="V70" i="1"/>
  <c r="V62" i="1"/>
  <c r="V54" i="1"/>
  <c r="V46" i="1"/>
  <c r="Z46" i="1" s="1"/>
  <c r="AA46" i="1" s="1"/>
  <c r="AF1509" i="1"/>
  <c r="AI1509" i="1" s="1"/>
  <c r="AJ1509" i="1" s="1"/>
  <c r="AF1317" i="1"/>
  <c r="AF1309" i="1"/>
  <c r="AI1309" i="1" s="1"/>
  <c r="AJ1309" i="1" s="1"/>
  <c r="AF1301" i="1"/>
  <c r="AI1301" i="1" s="1"/>
  <c r="AJ1301" i="1" s="1"/>
  <c r="AF1085" i="1"/>
  <c r="AF1077" i="1"/>
  <c r="AI1077" i="1" s="1"/>
  <c r="AJ1077" i="1" s="1"/>
  <c r="AF1045" i="1"/>
  <c r="AF1037" i="1"/>
  <c r="AI1037" i="1" s="1"/>
  <c r="AJ1037" i="1" s="1"/>
  <c r="AF1029" i="1"/>
  <c r="AI1029" i="1" s="1"/>
  <c r="AJ1029" i="1" s="1"/>
  <c r="AF1021" i="1"/>
  <c r="AF1013" i="1"/>
  <c r="AI1013" i="1" s="1"/>
  <c r="AJ1013" i="1" s="1"/>
  <c r="AF1005" i="1"/>
  <c r="AI1005" i="1" s="1"/>
  <c r="AJ1005" i="1" s="1"/>
  <c r="AF997" i="1"/>
  <c r="AF989" i="1"/>
  <c r="AI989" i="1" s="1"/>
  <c r="AJ989" i="1" s="1"/>
  <c r="AF981" i="1"/>
  <c r="AI981" i="1" s="1"/>
  <c r="AJ981" i="1" s="1"/>
  <c r="AF973" i="1"/>
  <c r="AI973" i="1" s="1"/>
  <c r="AJ973" i="1" s="1"/>
  <c r="AF965" i="1"/>
  <c r="AI965" i="1" s="1"/>
  <c r="AJ965" i="1" s="1"/>
  <c r="AF957" i="1"/>
  <c r="AF949" i="1"/>
  <c r="AI949" i="1" s="1"/>
  <c r="AJ949" i="1" s="1"/>
  <c r="AF941" i="1"/>
  <c r="AI941" i="1" s="1"/>
  <c r="AJ941" i="1" s="1"/>
  <c r="AF925" i="1"/>
  <c r="AF917" i="1"/>
  <c r="AI917" i="1" s="1"/>
  <c r="AJ917" i="1" s="1"/>
  <c r="AF909" i="1"/>
  <c r="AF901" i="1"/>
  <c r="AI901" i="1" s="1"/>
  <c r="AJ901" i="1" s="1"/>
  <c r="AF893" i="1"/>
  <c r="AI893" i="1" s="1"/>
  <c r="AJ893" i="1" s="1"/>
  <c r="AF885" i="1"/>
  <c r="AF877" i="1"/>
  <c r="AI877" i="1" s="1"/>
  <c r="AJ877" i="1" s="1"/>
  <c r="AF869" i="1"/>
  <c r="AI869" i="1" s="1"/>
  <c r="AJ869" i="1" s="1"/>
  <c r="AF861" i="1"/>
  <c r="AF853" i="1"/>
  <c r="AI853" i="1" s="1"/>
  <c r="AJ853" i="1" s="1"/>
  <c r="AF845" i="1"/>
  <c r="AI845" i="1" s="1"/>
  <c r="AJ845" i="1" s="1"/>
  <c r="AF837" i="1"/>
  <c r="AI837" i="1" s="1"/>
  <c r="AJ837" i="1" s="1"/>
  <c r="AF829" i="1"/>
  <c r="AF821" i="1"/>
  <c r="AF813" i="1"/>
  <c r="AF805" i="1"/>
  <c r="AI805" i="1" s="1"/>
  <c r="AJ805" i="1" s="1"/>
  <c r="AF797" i="1"/>
  <c r="AI797" i="1" s="1"/>
  <c r="AJ797" i="1" s="1"/>
  <c r="AF789" i="1"/>
  <c r="AI789" i="1" s="1"/>
  <c r="AJ789" i="1" s="1"/>
  <c r="AF781" i="1"/>
  <c r="AF757" i="1"/>
  <c r="AI757" i="1" s="1"/>
  <c r="AJ757" i="1" s="1"/>
  <c r="AF749" i="1"/>
  <c r="AI749" i="1" s="1"/>
  <c r="AJ749" i="1" s="1"/>
  <c r="AF741" i="1"/>
  <c r="AF733" i="1"/>
  <c r="AI733" i="1" s="1"/>
  <c r="AJ733" i="1" s="1"/>
  <c r="AF725" i="1"/>
  <c r="AI725" i="1" s="1"/>
  <c r="AJ725" i="1" s="1"/>
  <c r="AF717" i="1"/>
  <c r="AF709" i="1"/>
  <c r="AI709" i="1" s="1"/>
  <c r="AJ709" i="1" s="1"/>
  <c r="AF701" i="1"/>
  <c r="AI701" i="1" s="1"/>
  <c r="AJ701" i="1" s="1"/>
  <c r="AF693" i="1"/>
  <c r="AI693" i="1" s="1"/>
  <c r="AJ693" i="1" s="1"/>
  <c r="AF685" i="1"/>
  <c r="AF677" i="1"/>
  <c r="AF669" i="1"/>
  <c r="AF661" i="1"/>
  <c r="AF653" i="1"/>
  <c r="AF645" i="1"/>
  <c r="AF637" i="1"/>
  <c r="AI637" i="1" s="1"/>
  <c r="AJ637" i="1" s="1"/>
  <c r="AF629" i="1"/>
  <c r="AI629" i="1" s="1"/>
  <c r="AJ629" i="1" s="1"/>
  <c r="AF621" i="1"/>
  <c r="AI621" i="1" s="1"/>
  <c r="AJ621" i="1" s="1"/>
  <c r="AF613" i="1"/>
  <c r="AF605" i="1"/>
  <c r="AI605" i="1" s="1"/>
  <c r="AJ605" i="1" s="1"/>
  <c r="AF589" i="1"/>
  <c r="AI589" i="1" s="1"/>
  <c r="AJ589" i="1" s="1"/>
  <c r="AF581" i="1"/>
  <c r="AF573" i="1"/>
  <c r="AI573" i="1" s="1"/>
  <c r="AJ573" i="1" s="1"/>
  <c r="AF565" i="1"/>
  <c r="AF533" i="1"/>
  <c r="AI533" i="1" s="1"/>
  <c r="AJ533" i="1" s="1"/>
  <c r="AF509" i="1"/>
  <c r="AF365" i="1"/>
  <c r="AF261" i="1"/>
  <c r="AF125" i="1"/>
  <c r="AI125" i="1" s="1"/>
  <c r="AJ125" i="1" s="1"/>
  <c r="AF77" i="1"/>
  <c r="AI77" i="1" s="1"/>
  <c r="AJ77" i="1" s="1"/>
  <c r="AF53" i="1"/>
  <c r="AI53" i="1" s="1"/>
  <c r="AJ53" i="1" s="1"/>
  <c r="V1530" i="1"/>
  <c r="V1522" i="1"/>
  <c r="Z1522" i="1" s="1"/>
  <c r="AA1522" i="1" s="1"/>
  <c r="V1514" i="1"/>
  <c r="Z1514" i="1" s="1"/>
  <c r="AA1514" i="1" s="1"/>
  <c r="V1506" i="1"/>
  <c r="V1498" i="1"/>
  <c r="V1490" i="1"/>
  <c r="Z1490" i="1" s="1"/>
  <c r="AA1490" i="1" s="1"/>
  <c r="V1482" i="1"/>
  <c r="V1474" i="1"/>
  <c r="Z1474" i="1" s="1"/>
  <c r="AA1474" i="1" s="1"/>
  <c r="V1466" i="1"/>
  <c r="V1458" i="1"/>
  <c r="Z1458" i="1" s="1"/>
  <c r="AA1458" i="1" s="1"/>
  <c r="V1450" i="1"/>
  <c r="Z1450" i="1" s="1"/>
  <c r="AA1450" i="1" s="1"/>
  <c r="V1442" i="1"/>
  <c r="V1434" i="1"/>
  <c r="Z1434" i="1" s="1"/>
  <c r="AA1434" i="1" s="1"/>
  <c r="V1426" i="1"/>
  <c r="Z1426" i="1" s="1"/>
  <c r="AA1426" i="1" s="1"/>
  <c r="V1418" i="1"/>
  <c r="V1410" i="1"/>
  <c r="Z1410" i="1" s="1"/>
  <c r="AA1410" i="1" s="1"/>
  <c r="V1402" i="1"/>
  <c r="V1394" i="1"/>
  <c r="Z1394" i="1" s="1"/>
  <c r="AA1394" i="1" s="1"/>
  <c r="V1386" i="1"/>
  <c r="Z1386" i="1" s="1"/>
  <c r="AA1386" i="1" s="1"/>
  <c r="V1378" i="1"/>
  <c r="V1370" i="1"/>
  <c r="Z1370" i="1" s="1"/>
  <c r="AA1370" i="1" s="1"/>
  <c r="V1362" i="1"/>
  <c r="Z1362" i="1" s="1"/>
  <c r="AA1362" i="1" s="1"/>
  <c r="V1354" i="1"/>
  <c r="Z1354" i="1" s="1"/>
  <c r="AA1354" i="1" s="1"/>
  <c r="V1346" i="1"/>
  <c r="Z1346" i="1" s="1"/>
  <c r="AA1346" i="1" s="1"/>
  <c r="V1338" i="1"/>
  <c r="V1330" i="1"/>
  <c r="Z1330" i="1" s="1"/>
  <c r="AA1330" i="1" s="1"/>
  <c r="V1322" i="1"/>
  <c r="Z1322" i="1" s="1"/>
  <c r="AA1322" i="1" s="1"/>
  <c r="V1314" i="1"/>
  <c r="V1306" i="1"/>
  <c r="Z1306" i="1" s="1"/>
  <c r="AA1306" i="1" s="1"/>
  <c r="V1298" i="1"/>
  <c r="Z1298" i="1" s="1"/>
  <c r="AA1298" i="1" s="1"/>
  <c r="V1290" i="1"/>
  <c r="V1282" i="1"/>
  <c r="Z1282" i="1" s="1"/>
  <c r="AA1282" i="1" s="1"/>
  <c r="V1274" i="1"/>
  <c r="V1266" i="1"/>
  <c r="Z1266" i="1" s="1"/>
  <c r="AA1266" i="1" s="1"/>
  <c r="V1258" i="1"/>
  <c r="Z1258" i="1" s="1"/>
  <c r="AA1258" i="1" s="1"/>
  <c r="V1250" i="1"/>
  <c r="V1242" i="1"/>
  <c r="Z1242" i="1" s="1"/>
  <c r="AA1242" i="1" s="1"/>
  <c r="V1234" i="1"/>
  <c r="Z1234" i="1" s="1"/>
  <c r="AA1234" i="1" s="1"/>
  <c r="V1226" i="1"/>
  <c r="V1218" i="1"/>
  <c r="Z1218" i="1" s="1"/>
  <c r="AA1218" i="1" s="1"/>
  <c r="V1210" i="1"/>
  <c r="V1202" i="1"/>
  <c r="Z1202" i="1" s="1"/>
  <c r="AA1202" i="1" s="1"/>
  <c r="V1194" i="1"/>
  <c r="Z1194" i="1" s="1"/>
  <c r="AA1194" i="1" s="1"/>
  <c r="V1186" i="1"/>
  <c r="V1178" i="1"/>
  <c r="Z1178" i="1" s="1"/>
  <c r="AA1178" i="1" s="1"/>
  <c r="V1170" i="1"/>
  <c r="Z1170" i="1" s="1"/>
  <c r="AA1170" i="1" s="1"/>
  <c r="V1162" i="1"/>
  <c r="V1154" i="1"/>
  <c r="Z1154" i="1" s="1"/>
  <c r="AA1154" i="1" s="1"/>
  <c r="V1146" i="1"/>
  <c r="V1138" i="1"/>
  <c r="Z1138" i="1" s="1"/>
  <c r="AA1138" i="1" s="1"/>
  <c r="V1130" i="1"/>
  <c r="Z1130" i="1" s="1"/>
  <c r="AA1130" i="1" s="1"/>
  <c r="V1122" i="1"/>
  <c r="V1114" i="1"/>
  <c r="Z1114" i="1" s="1"/>
  <c r="AA1114" i="1" s="1"/>
  <c r="V1106" i="1"/>
  <c r="Z1106" i="1" s="1"/>
  <c r="AA1106" i="1" s="1"/>
  <c r="V1098" i="1"/>
  <c r="Z1098" i="1" s="1"/>
  <c r="AA1098" i="1" s="1"/>
  <c r="V1090" i="1"/>
  <c r="Z1090" i="1" s="1"/>
  <c r="AA1090" i="1" s="1"/>
  <c r="V1082" i="1"/>
  <c r="V1074" i="1"/>
  <c r="Z1074" i="1" s="1"/>
  <c r="AA1074" i="1" s="1"/>
  <c r="V1066" i="1"/>
  <c r="Z1066" i="1" s="1"/>
  <c r="AA1066" i="1" s="1"/>
  <c r="V1058" i="1"/>
  <c r="V1050" i="1"/>
  <c r="Z1050" i="1" s="1"/>
  <c r="AA1050" i="1" s="1"/>
  <c r="V1042" i="1"/>
  <c r="Z1042" i="1" s="1"/>
  <c r="AA1042" i="1" s="1"/>
  <c r="V1034" i="1"/>
  <c r="Z1034" i="1" s="1"/>
  <c r="AA1034" i="1" s="1"/>
  <c r="V1026" i="1"/>
  <c r="Z1026" i="1" s="1"/>
  <c r="AA1026" i="1" s="1"/>
  <c r="V1018" i="1"/>
  <c r="V1010" i="1"/>
  <c r="Z1010" i="1" s="1"/>
  <c r="AA1010" i="1" s="1"/>
  <c r="V1002" i="1"/>
  <c r="Z1002" i="1" s="1"/>
  <c r="AA1002" i="1" s="1"/>
  <c r="V994" i="1"/>
  <c r="V986" i="1"/>
  <c r="V978" i="1"/>
  <c r="Z978" i="1" s="1"/>
  <c r="AA978" i="1" s="1"/>
  <c r="V970" i="1"/>
  <c r="V962" i="1"/>
  <c r="V954" i="1"/>
  <c r="V946" i="1"/>
  <c r="Z946" i="1" s="1"/>
  <c r="AA946" i="1" s="1"/>
  <c r="V938" i="1"/>
  <c r="Z938" i="1" s="1"/>
  <c r="AA938" i="1" s="1"/>
  <c r="V930" i="1"/>
  <c r="V922" i="1"/>
  <c r="Z922" i="1" s="1"/>
  <c r="AA922" i="1" s="1"/>
  <c r="V914" i="1"/>
  <c r="Z914" i="1" s="1"/>
  <c r="AA914" i="1" s="1"/>
  <c r="V906" i="1"/>
  <c r="Z906" i="1" s="1"/>
  <c r="AA906" i="1" s="1"/>
  <c r="V898" i="1"/>
  <c r="Z898" i="1" s="1"/>
  <c r="AA898" i="1" s="1"/>
  <c r="V890" i="1"/>
  <c r="V882" i="1"/>
  <c r="Z882" i="1" s="1"/>
  <c r="AA882" i="1" s="1"/>
  <c r="V874" i="1"/>
  <c r="Z874" i="1" s="1"/>
  <c r="AA874" i="1" s="1"/>
  <c r="V866" i="1"/>
  <c r="V858" i="1"/>
  <c r="Z858" i="1" s="1"/>
  <c r="AA858" i="1" s="1"/>
  <c r="V850" i="1"/>
  <c r="Z850" i="1" s="1"/>
  <c r="AA850" i="1" s="1"/>
  <c r="V842" i="1"/>
  <c r="V834" i="1"/>
  <c r="Z834" i="1" s="1"/>
  <c r="AA834" i="1" s="1"/>
  <c r="V826" i="1"/>
  <c r="V818" i="1"/>
  <c r="Z818" i="1" s="1"/>
  <c r="AA818" i="1" s="1"/>
  <c r="V810" i="1"/>
  <c r="Z810" i="1" s="1"/>
  <c r="AA810" i="1" s="1"/>
  <c r="V802" i="1"/>
  <c r="V794" i="1"/>
  <c r="Z794" i="1" s="1"/>
  <c r="AA794" i="1" s="1"/>
  <c r="V786" i="1"/>
  <c r="Z786" i="1" s="1"/>
  <c r="AA786" i="1" s="1"/>
  <c r="V778" i="1"/>
  <c r="Z778" i="1" s="1"/>
  <c r="AA778" i="1" s="1"/>
  <c r="V770" i="1"/>
  <c r="V762" i="1"/>
  <c r="V754" i="1"/>
  <c r="Z754" i="1" s="1"/>
  <c r="AA754" i="1" s="1"/>
  <c r="V746" i="1"/>
  <c r="V738" i="1"/>
  <c r="V730" i="1"/>
  <c r="V722" i="1"/>
  <c r="Z722" i="1" s="1"/>
  <c r="AA722" i="1" s="1"/>
  <c r="V714" i="1"/>
  <c r="V706" i="1"/>
  <c r="Z706" i="1" s="1"/>
  <c r="AA706" i="1" s="1"/>
  <c r="V698" i="1"/>
  <c r="V690" i="1"/>
  <c r="Z690" i="1" s="1"/>
  <c r="AA690" i="1" s="1"/>
  <c r="V682" i="1"/>
  <c r="V674" i="1"/>
  <c r="V666" i="1"/>
  <c r="Z666" i="1" s="1"/>
  <c r="AA666" i="1" s="1"/>
  <c r="V658" i="1"/>
  <c r="V650" i="1"/>
  <c r="V642" i="1"/>
  <c r="Z642" i="1" s="1"/>
  <c r="AA642" i="1" s="1"/>
  <c r="V634" i="1"/>
  <c r="V626" i="1"/>
  <c r="Z626" i="1" s="1"/>
  <c r="AA626" i="1" s="1"/>
  <c r="V618" i="1"/>
  <c r="Z618" i="1" s="1"/>
  <c r="AA618" i="1" s="1"/>
  <c r="V610" i="1"/>
  <c r="V602" i="1"/>
  <c r="V594" i="1"/>
  <c r="Z594" i="1" s="1"/>
  <c r="AA594" i="1" s="1"/>
  <c r="V586" i="1"/>
  <c r="Z586" i="1" s="1"/>
  <c r="AA586" i="1" s="1"/>
  <c r="V578" i="1"/>
  <c r="Z578" i="1" s="1"/>
  <c r="AA578" i="1" s="1"/>
  <c r="V570" i="1"/>
  <c r="V562" i="1"/>
  <c r="Z562" i="1" s="1"/>
  <c r="AA562" i="1" s="1"/>
  <c r="V554" i="1"/>
  <c r="Z554" i="1" s="1"/>
  <c r="AA554" i="1" s="1"/>
  <c r="V546" i="1"/>
  <c r="V538" i="1"/>
  <c r="Z538" i="1" s="1"/>
  <c r="AA538" i="1" s="1"/>
  <c r="V530" i="1"/>
  <c r="Z530" i="1" s="1"/>
  <c r="AA530" i="1" s="1"/>
  <c r="V522" i="1"/>
  <c r="V514" i="1"/>
  <c r="Z514" i="1" s="1"/>
  <c r="AA514" i="1" s="1"/>
  <c r="V506" i="1"/>
  <c r="V498" i="1"/>
  <c r="Z498" i="1" s="1"/>
  <c r="AA498" i="1" s="1"/>
  <c r="V490" i="1"/>
  <c r="Z490" i="1" s="1"/>
  <c r="AA490" i="1" s="1"/>
  <c r="V482" i="1"/>
  <c r="V474" i="1"/>
  <c r="Z474" i="1" s="1"/>
  <c r="AA474" i="1" s="1"/>
  <c r="V466" i="1"/>
  <c r="Z466" i="1" s="1"/>
  <c r="AA466" i="1" s="1"/>
  <c r="V458" i="1"/>
  <c r="V450" i="1"/>
  <c r="Z450" i="1" s="1"/>
  <c r="AA450" i="1" s="1"/>
  <c r="V442" i="1"/>
  <c r="V434" i="1"/>
  <c r="Z434" i="1" s="1"/>
  <c r="AA434" i="1" s="1"/>
  <c r="V426" i="1"/>
  <c r="Z426" i="1" s="1"/>
  <c r="AA426" i="1" s="1"/>
  <c r="V418" i="1"/>
  <c r="V410" i="1"/>
  <c r="Z410" i="1" s="1"/>
  <c r="AA410" i="1" s="1"/>
  <c r="V402" i="1"/>
  <c r="Z402" i="1" s="1"/>
  <c r="AA402" i="1" s="1"/>
  <c r="V394" i="1"/>
  <c r="Z394" i="1" s="1"/>
  <c r="AA394" i="1" s="1"/>
  <c r="V386" i="1"/>
  <c r="V378" i="1"/>
  <c r="V370" i="1"/>
  <c r="Z370" i="1" s="1"/>
  <c r="AA370" i="1" s="1"/>
  <c r="V362" i="1"/>
  <c r="V354" i="1"/>
  <c r="V346" i="1"/>
  <c r="Z346" i="1" s="1"/>
  <c r="AA346" i="1" s="1"/>
  <c r="V338" i="1"/>
  <c r="Z338" i="1" s="1"/>
  <c r="AA338" i="1" s="1"/>
  <c r="V330" i="1"/>
  <c r="V322" i="1"/>
  <c r="Z322" i="1" s="1"/>
  <c r="AA322" i="1" s="1"/>
  <c r="V314" i="1"/>
  <c r="V306" i="1"/>
  <c r="Z306" i="1" s="1"/>
  <c r="AA306" i="1" s="1"/>
  <c r="V298" i="1"/>
  <c r="Z298" i="1" s="1"/>
  <c r="AA298" i="1" s="1"/>
  <c r="V290" i="1"/>
  <c r="V282" i="1"/>
  <c r="Z282" i="1" s="1"/>
  <c r="AA282" i="1" s="1"/>
  <c r="V274" i="1"/>
  <c r="Z274" i="1" s="1"/>
  <c r="AA274" i="1" s="1"/>
  <c r="V266" i="1"/>
  <c r="V258" i="1"/>
  <c r="Z258" i="1" s="1"/>
  <c r="AA258" i="1" s="1"/>
  <c r="V250" i="1"/>
  <c r="V242" i="1"/>
  <c r="Z242" i="1" s="1"/>
  <c r="AA242" i="1" s="1"/>
  <c r="V234" i="1"/>
  <c r="Z234" i="1" s="1"/>
  <c r="AA234" i="1" s="1"/>
  <c r="V226" i="1"/>
  <c r="V218" i="1"/>
  <c r="V210" i="1"/>
  <c r="Z210" i="1" s="1"/>
  <c r="AA210" i="1" s="1"/>
  <c r="V202" i="1"/>
  <c r="V194" i="1"/>
  <c r="Z194" i="1" s="1"/>
  <c r="AA194" i="1" s="1"/>
  <c r="V186" i="1"/>
  <c r="V178" i="1"/>
  <c r="Z178" i="1" s="1"/>
  <c r="AA178" i="1" s="1"/>
  <c r="V1535" i="1"/>
  <c r="Z1535" i="1" s="1"/>
  <c r="AA1535" i="1" s="1"/>
  <c r="V1527" i="1"/>
  <c r="V1519" i="1"/>
  <c r="Z1519" i="1" s="1"/>
  <c r="AA1519" i="1" s="1"/>
  <c r="V1511" i="1"/>
  <c r="Z1511" i="1" s="1"/>
  <c r="AA1511" i="1" s="1"/>
  <c r="V1503" i="1"/>
  <c r="Z1503" i="1" s="1"/>
  <c r="AA1503" i="1" s="1"/>
  <c r="V1495" i="1"/>
  <c r="Z1495" i="1" s="1"/>
  <c r="AA1495" i="1" s="1"/>
  <c r="V1487" i="1"/>
  <c r="V1479" i="1"/>
  <c r="Z1479" i="1" s="1"/>
  <c r="AA1479" i="1" s="1"/>
  <c r="V1471" i="1"/>
  <c r="Z1471" i="1" s="1"/>
  <c r="AA1471" i="1" s="1"/>
  <c r="V1463" i="1"/>
  <c r="V1455" i="1"/>
  <c r="Z1455" i="1" s="1"/>
  <c r="AA1455" i="1" s="1"/>
  <c r="V1447" i="1"/>
  <c r="Z1447" i="1" s="1"/>
  <c r="AA1447" i="1" s="1"/>
  <c r="V1439" i="1"/>
  <c r="Z1439" i="1" s="1"/>
  <c r="AA1439" i="1" s="1"/>
  <c r="V1431" i="1"/>
  <c r="Z1431" i="1" s="1"/>
  <c r="AA1431" i="1" s="1"/>
  <c r="V1423" i="1"/>
  <c r="V1415" i="1"/>
  <c r="Z1415" i="1" s="1"/>
  <c r="AA1415" i="1" s="1"/>
  <c r="V1407" i="1"/>
  <c r="Z1407" i="1" s="1"/>
  <c r="AA1407" i="1" s="1"/>
  <c r="V1399" i="1"/>
  <c r="V1391" i="1"/>
  <c r="Z1391" i="1" s="1"/>
  <c r="AA1391" i="1" s="1"/>
  <c r="V1383" i="1"/>
  <c r="Z1383" i="1" s="1"/>
  <c r="AA1383" i="1" s="1"/>
  <c r="V1375" i="1"/>
  <c r="Z1375" i="1" s="1"/>
  <c r="AA1375" i="1" s="1"/>
  <c r="V1367" i="1"/>
  <c r="Z1367" i="1" s="1"/>
  <c r="AA1367" i="1" s="1"/>
  <c r="V1359" i="1"/>
  <c r="V1351" i="1"/>
  <c r="Z1351" i="1" s="1"/>
  <c r="AA1351" i="1" s="1"/>
  <c r="V1343" i="1"/>
  <c r="Z1343" i="1" s="1"/>
  <c r="AA1343" i="1" s="1"/>
  <c r="V1335" i="1"/>
  <c r="V1327" i="1"/>
  <c r="Z1327" i="1" s="1"/>
  <c r="AA1327" i="1" s="1"/>
  <c r="V1319" i="1"/>
  <c r="Z1319" i="1" s="1"/>
  <c r="AA1319" i="1" s="1"/>
  <c r="V1311" i="1"/>
  <c r="Z1311" i="1" s="1"/>
  <c r="AA1311" i="1" s="1"/>
  <c r="V1303" i="1"/>
  <c r="Z1303" i="1" s="1"/>
  <c r="AA1303" i="1" s="1"/>
  <c r="V1295" i="1"/>
  <c r="V1287" i="1"/>
  <c r="Z1287" i="1" s="1"/>
  <c r="AA1287" i="1" s="1"/>
  <c r="V1279" i="1"/>
  <c r="Z1279" i="1" s="1"/>
  <c r="AA1279" i="1" s="1"/>
  <c r="V1271" i="1"/>
  <c r="V1263" i="1"/>
  <c r="Z1263" i="1" s="1"/>
  <c r="AA1263" i="1" s="1"/>
  <c r="V1255" i="1"/>
  <c r="Z1255" i="1" s="1"/>
  <c r="AA1255" i="1" s="1"/>
  <c r="V1247" i="1"/>
  <c r="Z1247" i="1" s="1"/>
  <c r="AA1247" i="1" s="1"/>
  <c r="V1239" i="1"/>
  <c r="Z1239" i="1" s="1"/>
  <c r="AA1239" i="1" s="1"/>
  <c r="V170" i="1"/>
  <c r="V162" i="1"/>
  <c r="Z162" i="1" s="1"/>
  <c r="AA162" i="1" s="1"/>
  <c r="V154" i="1"/>
  <c r="Z154" i="1" s="1"/>
  <c r="AA154" i="1" s="1"/>
  <c r="V146" i="1"/>
  <c r="V138" i="1"/>
  <c r="Z138" i="1" s="1"/>
  <c r="AA138" i="1" s="1"/>
  <c r="V130" i="1"/>
  <c r="Z130" i="1" s="1"/>
  <c r="AA130" i="1" s="1"/>
  <c r="Z2" i="2" s="1"/>
  <c r="V122" i="1"/>
  <c r="Z122" i="1" s="1"/>
  <c r="AA122" i="1" s="1"/>
  <c r="V114" i="1"/>
  <c r="Z114" i="1" s="1"/>
  <c r="AA114" i="1" s="1"/>
  <c r="V106" i="1"/>
  <c r="V98" i="1"/>
  <c r="Z98" i="1" s="1"/>
  <c r="AA98" i="1" s="1"/>
  <c r="V90" i="1"/>
  <c r="Z90" i="1" s="1"/>
  <c r="AA90" i="1" s="1"/>
  <c r="V82" i="1"/>
  <c r="V74" i="1"/>
  <c r="Z74" i="1" s="1"/>
  <c r="AA74" i="1" s="1"/>
  <c r="V66" i="1"/>
  <c r="Z66" i="1" s="1"/>
  <c r="AA66" i="1" s="1"/>
  <c r="V58" i="1"/>
  <c r="Z58" i="1" s="1"/>
  <c r="AA58" i="1" s="1"/>
  <c r="V50" i="1"/>
  <c r="Z50" i="1" s="1"/>
  <c r="AA50" i="1" s="1"/>
  <c r="V42" i="1"/>
  <c r="AF1537" i="1"/>
  <c r="AI1537" i="1" s="1"/>
  <c r="AJ1537" i="1" s="1"/>
  <c r="AF1529" i="1"/>
  <c r="AI1529" i="1" s="1"/>
  <c r="AJ1529" i="1" s="1"/>
  <c r="AF1489" i="1"/>
  <c r="AF1473" i="1"/>
  <c r="AI1473" i="1" s="1"/>
  <c r="AJ1473" i="1" s="1"/>
  <c r="AF1457" i="1"/>
  <c r="AI1457" i="1" s="1"/>
  <c r="AJ1457" i="1" s="1"/>
  <c r="AF1449" i="1"/>
  <c r="AI1449" i="1" s="1"/>
  <c r="AJ1449" i="1" s="1"/>
  <c r="AF1441" i="1"/>
  <c r="AI1441" i="1" s="1"/>
  <c r="AJ1441" i="1" s="1"/>
  <c r="AF1433" i="1"/>
  <c r="AI1433" i="1" s="1"/>
  <c r="AJ1433" i="1" s="1"/>
  <c r="AF1425" i="1"/>
  <c r="AI1425" i="1" s="1"/>
  <c r="AJ1425" i="1" s="1"/>
  <c r="AF1353" i="1"/>
  <c r="AI1353" i="1" s="1"/>
  <c r="AJ1353" i="1" s="1"/>
  <c r="AF1337" i="1"/>
  <c r="AF1329" i="1"/>
  <c r="AI1329" i="1" s="1"/>
  <c r="AJ1329" i="1" s="1"/>
  <c r="AF1321" i="1"/>
  <c r="AI1321" i="1" s="1"/>
  <c r="AJ1321" i="1" s="1"/>
  <c r="AF1305" i="1"/>
  <c r="AI1305" i="1" s="1"/>
  <c r="AJ1305" i="1" s="1"/>
  <c r="AF1297" i="1"/>
  <c r="AI1297" i="1" s="1"/>
  <c r="AJ1297" i="1" s="1"/>
  <c r="AF1273" i="1"/>
  <c r="AF1233" i="1"/>
  <c r="AI1233" i="1" s="1"/>
  <c r="AJ1233" i="1" s="1"/>
  <c r="AF1225" i="1"/>
  <c r="AI1225" i="1" s="1"/>
  <c r="AJ1225" i="1" s="1"/>
  <c r="AF1217" i="1"/>
  <c r="AF1209" i="1"/>
  <c r="AF1169" i="1"/>
  <c r="AI1169" i="1" s="1"/>
  <c r="AJ1169" i="1" s="1"/>
  <c r="AF1161" i="1"/>
  <c r="AF1153" i="1"/>
  <c r="AI1153" i="1" s="1"/>
  <c r="AJ1153" i="1" s="1"/>
  <c r="AF1145" i="1"/>
  <c r="AF1097" i="1"/>
  <c r="AI1097" i="1" s="1"/>
  <c r="AJ1097" i="1" s="1"/>
  <c r="AF1089" i="1"/>
  <c r="AF1081" i="1"/>
  <c r="AI1081" i="1" s="1"/>
  <c r="AJ1081" i="1" s="1"/>
  <c r="AF1073" i="1"/>
  <c r="AI1073" i="1" s="1"/>
  <c r="AJ1073" i="1" s="1"/>
  <c r="AF1057" i="1"/>
  <c r="AI1057" i="1" s="1"/>
  <c r="AJ1057" i="1" s="1"/>
  <c r="AF1033" i="1"/>
  <c r="AI1033" i="1" s="1"/>
  <c r="AJ1033" i="1" s="1"/>
  <c r="AF1025" i="1"/>
  <c r="AI1025" i="1" s="1"/>
  <c r="AJ1025" i="1" s="1"/>
  <c r="AF1017" i="1"/>
  <c r="AF1009" i="1"/>
  <c r="AI1009" i="1" s="1"/>
  <c r="AJ1009" i="1" s="1"/>
  <c r="AF1001" i="1"/>
  <c r="AI1001" i="1" s="1"/>
  <c r="AJ1001" i="1" s="1"/>
  <c r="AF993" i="1"/>
  <c r="AF977" i="1"/>
  <c r="AI977" i="1" s="1"/>
  <c r="AJ977" i="1" s="1"/>
  <c r="AF961" i="1"/>
  <c r="AI961" i="1" s="1"/>
  <c r="AJ961" i="1" s="1"/>
  <c r="AF953" i="1"/>
  <c r="AF945" i="1"/>
  <c r="AI945" i="1" s="1"/>
  <c r="AJ945" i="1" s="1"/>
  <c r="AF937" i="1"/>
  <c r="AF929" i="1"/>
  <c r="AI929" i="1" s="1"/>
  <c r="AJ929" i="1" s="1"/>
  <c r="AF913" i="1"/>
  <c r="AI913" i="1" s="1"/>
  <c r="AJ913" i="1" s="1"/>
  <c r="AF905" i="1"/>
  <c r="AF897" i="1"/>
  <c r="AF889" i="1"/>
  <c r="AI889" i="1" s="1"/>
  <c r="AJ889" i="1" s="1"/>
  <c r="AF881" i="1"/>
  <c r="AI881" i="1" s="1"/>
  <c r="AJ881" i="1" s="1"/>
  <c r="AF873" i="1"/>
  <c r="AI873" i="1" s="1"/>
  <c r="AJ873" i="1" s="1"/>
  <c r="AF865" i="1"/>
  <c r="AF857" i="1"/>
  <c r="AI857" i="1" s="1"/>
  <c r="AJ857" i="1" s="1"/>
  <c r="AF849" i="1"/>
  <c r="AI849" i="1" s="1"/>
  <c r="AJ849" i="1" s="1"/>
  <c r="AF841" i="1"/>
  <c r="AF833" i="1"/>
  <c r="AF825" i="1"/>
  <c r="AI825" i="1" s="1"/>
  <c r="AJ825" i="1" s="1"/>
  <c r="AF817" i="1"/>
  <c r="AF809" i="1"/>
  <c r="AI809" i="1" s="1"/>
  <c r="AJ809" i="1" s="1"/>
  <c r="AF801" i="1"/>
  <c r="AF793" i="1"/>
  <c r="AI793" i="1" s="1"/>
  <c r="AJ793" i="1" s="1"/>
  <c r="AF729" i="1"/>
  <c r="AI729" i="1" s="1"/>
  <c r="AJ729" i="1" s="1"/>
  <c r="AF721" i="1"/>
  <c r="AF713" i="1"/>
  <c r="AI713" i="1" s="1"/>
  <c r="AJ713" i="1" s="1"/>
  <c r="AF705" i="1"/>
  <c r="AI705" i="1" s="1"/>
  <c r="AJ705" i="1" s="1"/>
  <c r="AF689" i="1"/>
  <c r="AF681" i="1"/>
  <c r="AI681" i="1" s="1"/>
  <c r="AJ681" i="1" s="1"/>
  <c r="AF657" i="1"/>
  <c r="AI657" i="1" s="1"/>
  <c r="AJ657" i="1" s="1"/>
  <c r="AF641" i="1"/>
  <c r="AI641" i="1" s="1"/>
  <c r="AJ641" i="1" s="1"/>
  <c r="AF609" i="1"/>
  <c r="AI609" i="1" s="1"/>
  <c r="AJ609" i="1" s="1"/>
  <c r="AF585" i="1"/>
  <c r="AI585" i="1" s="1"/>
  <c r="AJ585" i="1" s="1"/>
  <c r="AF561" i="1"/>
  <c r="AI561" i="1" s="1"/>
  <c r="AJ561" i="1" s="1"/>
  <c r="AF433" i="1"/>
  <c r="AI433" i="1" s="1"/>
  <c r="AJ433" i="1" s="1"/>
  <c r="AF409" i="1"/>
  <c r="AF401" i="1"/>
  <c r="AI401" i="1" s="1"/>
  <c r="AJ401" i="1" s="1"/>
  <c r="AF385" i="1"/>
  <c r="AF369" i="1"/>
  <c r="AI369" i="1" s="1"/>
  <c r="AJ369" i="1" s="1"/>
  <c r="AF337" i="1"/>
  <c r="AI337" i="1" s="1"/>
  <c r="AJ337" i="1" s="1"/>
  <c r="AF297" i="1"/>
  <c r="AF289" i="1"/>
  <c r="AI289" i="1" s="1"/>
  <c r="AJ289" i="1" s="1"/>
  <c r="AF257" i="1"/>
  <c r="AI257" i="1" s="1"/>
  <c r="AJ257" i="1" s="1"/>
  <c r="AF249" i="1"/>
  <c r="AI249" i="1" s="1"/>
  <c r="AJ249" i="1" s="1"/>
  <c r="AF81" i="1"/>
  <c r="AI81" i="1" s="1"/>
  <c r="AJ81" i="1" s="1"/>
  <c r="AF73" i="1"/>
  <c r="AF49" i="1"/>
  <c r="AI49" i="1" s="1"/>
  <c r="AJ49" i="1" s="1"/>
  <c r="AF41" i="1"/>
  <c r="AI41" i="1" s="1"/>
  <c r="AJ41" i="1" s="1"/>
  <c r="AF447" i="1"/>
  <c r="AF1491" i="1"/>
  <c r="AF1483" i="1"/>
  <c r="AI1483" i="1" s="1"/>
  <c r="AJ1483" i="1" s="1"/>
  <c r="AF1475" i="1"/>
  <c r="AF1459" i="1"/>
  <c r="AI1459" i="1" s="1"/>
  <c r="AJ1459" i="1" s="1"/>
  <c r="AF1427" i="1"/>
  <c r="AF1315" i="1"/>
  <c r="AI1315" i="1" s="1"/>
  <c r="AJ1315" i="1" s="1"/>
  <c r="AF1051" i="1"/>
  <c r="AF1027" i="1"/>
  <c r="AF915" i="1"/>
  <c r="AF875" i="1"/>
  <c r="AI875" i="1" s="1"/>
  <c r="AJ875" i="1" s="1"/>
  <c r="AF859" i="1"/>
  <c r="AI859" i="1" s="1"/>
  <c r="AJ859" i="1" s="1"/>
  <c r="AF843" i="1"/>
  <c r="AI843" i="1" s="1"/>
  <c r="AJ843" i="1" s="1"/>
  <c r="AF835" i="1"/>
  <c r="AF795" i="1"/>
  <c r="AI795" i="1" s="1"/>
  <c r="AJ795" i="1" s="1"/>
  <c r="P2" i="2"/>
  <c r="AF1308" i="1"/>
  <c r="AI1308" i="1" s="1"/>
  <c r="AJ1308" i="1" s="1"/>
  <c r="AF1060" i="1"/>
  <c r="AI1060" i="1" s="1"/>
  <c r="AJ1060" i="1" s="1"/>
  <c r="AF980" i="1"/>
  <c r="AI980" i="1" s="1"/>
  <c r="AJ980" i="1" s="1"/>
  <c r="AF948" i="1"/>
  <c r="AI948" i="1" s="1"/>
  <c r="AJ948" i="1" s="1"/>
  <c r="AF908" i="1"/>
  <c r="AI908" i="1" s="1"/>
  <c r="AJ908" i="1" s="1"/>
  <c r="AF732" i="1"/>
  <c r="AI732" i="1" s="1"/>
  <c r="AJ732" i="1" s="1"/>
  <c r="AF612" i="1"/>
  <c r="AI612" i="1" s="1"/>
  <c r="AJ612" i="1" s="1"/>
  <c r="AF524" i="1"/>
  <c r="AI524" i="1" s="1"/>
  <c r="AJ524" i="1" s="1"/>
  <c r="AF484" i="1"/>
  <c r="AI484" i="1" s="1"/>
  <c r="AJ484" i="1" s="1"/>
  <c r="AF196" i="1"/>
  <c r="AI196" i="1" s="1"/>
  <c r="AJ196" i="1" s="1"/>
  <c r="AF124" i="1"/>
  <c r="AI124" i="1" s="1"/>
  <c r="AJ124" i="1" s="1"/>
  <c r="AF1507" i="1"/>
  <c r="AF1443" i="1"/>
  <c r="AI1443" i="1" s="1"/>
  <c r="AJ1443" i="1" s="1"/>
  <c r="AF1379" i="1"/>
  <c r="AF1107" i="1"/>
  <c r="AI1107" i="1" s="1"/>
  <c r="AJ1107" i="1" s="1"/>
  <c r="AF1091" i="1"/>
  <c r="AF1083" i="1"/>
  <c r="AI1083" i="1" s="1"/>
  <c r="AJ1083" i="1" s="1"/>
  <c r="AF1075" i="1"/>
  <c r="AI1075" i="1" s="1"/>
  <c r="AJ1075" i="1" s="1"/>
  <c r="AF1035" i="1"/>
  <c r="AI1035" i="1" s="1"/>
  <c r="AJ1035" i="1" s="1"/>
  <c r="AF955" i="1"/>
  <c r="AF947" i="1"/>
  <c r="AI947" i="1" s="1"/>
  <c r="AJ947" i="1" s="1"/>
  <c r="AF939" i="1"/>
  <c r="AF923" i="1"/>
  <c r="AI923" i="1" s="1"/>
  <c r="AJ923" i="1" s="1"/>
  <c r="AF907" i="1"/>
  <c r="AI907" i="1" s="1"/>
  <c r="AJ907" i="1" s="1"/>
  <c r="AF595" i="1"/>
  <c r="AI595" i="1" s="1"/>
  <c r="AJ595" i="1" s="1"/>
  <c r="AF587" i="1"/>
  <c r="AI587" i="1" s="1"/>
  <c r="AJ587" i="1" s="1"/>
  <c r="AF555" i="1"/>
  <c r="AI555" i="1" s="1"/>
  <c r="AJ555" i="1" s="1"/>
  <c r="AF515" i="1"/>
  <c r="AF363" i="1"/>
  <c r="AI363" i="1" s="1"/>
  <c r="AJ363" i="1" s="1"/>
  <c r="AF355" i="1"/>
  <c r="AF323" i="1"/>
  <c r="AI323" i="1" s="1"/>
  <c r="AJ323" i="1" s="1"/>
  <c r="AF315" i="1"/>
  <c r="AI315" i="1" s="1"/>
  <c r="AJ315" i="1" s="1"/>
  <c r="AF299" i="1"/>
  <c r="AI299" i="1" s="1"/>
  <c r="AJ299" i="1" s="1"/>
  <c r="AF187" i="1"/>
  <c r="AI187" i="1" s="1"/>
  <c r="AJ187" i="1" s="1"/>
  <c r="AF179" i="1"/>
  <c r="AI179" i="1" s="1"/>
  <c r="AJ179" i="1" s="1"/>
  <c r="AF139" i="1"/>
  <c r="AF59" i="1"/>
  <c r="AI59" i="1" s="1"/>
  <c r="AJ59" i="1" s="1"/>
  <c r="AF51" i="1"/>
  <c r="AF1522" i="1"/>
  <c r="AI1522" i="1" s="1"/>
  <c r="AJ1522" i="1" s="1"/>
  <c r="AF1482" i="1"/>
  <c r="AI1482" i="1" s="1"/>
  <c r="AJ1482" i="1" s="1"/>
  <c r="AF1458" i="1"/>
  <c r="AI1458" i="1" s="1"/>
  <c r="AJ1458" i="1" s="1"/>
  <c r="AF1434" i="1"/>
  <c r="AI1434" i="1" s="1"/>
  <c r="AJ1434" i="1" s="1"/>
  <c r="AF1386" i="1"/>
  <c r="AI1386" i="1" s="1"/>
  <c r="AJ1386" i="1" s="1"/>
  <c r="AF1298" i="1"/>
  <c r="AI1298" i="1" s="1"/>
  <c r="AJ1298" i="1" s="1"/>
  <c r="AF1266" i="1"/>
  <c r="AI1266" i="1" s="1"/>
  <c r="AJ1266" i="1" s="1"/>
  <c r="AF1194" i="1"/>
  <c r="AI1194" i="1" s="1"/>
  <c r="AJ1194" i="1" s="1"/>
  <c r="AF1154" i="1"/>
  <c r="AI1154" i="1" s="1"/>
  <c r="AJ1154" i="1" s="1"/>
  <c r="AF1098" i="1"/>
  <c r="AI1098" i="1" s="1"/>
  <c r="AJ1098" i="1" s="1"/>
  <c r="AF1066" i="1"/>
  <c r="AI1066" i="1" s="1"/>
  <c r="AJ1066" i="1" s="1"/>
  <c r="AF1002" i="1"/>
  <c r="AI1002" i="1" s="1"/>
  <c r="AJ1002" i="1" s="1"/>
  <c r="AF938" i="1"/>
  <c r="AI938" i="1" s="1"/>
  <c r="AJ938" i="1" s="1"/>
  <c r="AF906" i="1"/>
  <c r="AI906" i="1" s="1"/>
  <c r="AJ906" i="1" s="1"/>
  <c r="AF882" i="1"/>
  <c r="AI882" i="1" s="1"/>
  <c r="AJ882" i="1" s="1"/>
  <c r="AF818" i="1"/>
  <c r="AI818" i="1" s="1"/>
  <c r="AJ818" i="1" s="1"/>
  <c r="AF794" i="1"/>
  <c r="AI794" i="1" s="1"/>
  <c r="AJ794" i="1" s="1"/>
  <c r="AF778" i="1"/>
  <c r="AI778" i="1" s="1"/>
  <c r="AJ778" i="1" s="1"/>
  <c r="AF762" i="1"/>
  <c r="AI762" i="1" s="1"/>
  <c r="AJ762" i="1" s="1"/>
  <c r="AF746" i="1"/>
  <c r="AI746" i="1" s="1"/>
  <c r="AJ746" i="1" s="1"/>
  <c r="AF730" i="1"/>
  <c r="AI730" i="1" s="1"/>
  <c r="AJ730" i="1" s="1"/>
  <c r="AF714" i="1"/>
  <c r="AI714" i="1" s="1"/>
  <c r="AJ714" i="1" s="1"/>
  <c r="AF698" i="1"/>
  <c r="AI698" i="1" s="1"/>
  <c r="AJ698" i="1" s="1"/>
  <c r="AF666" i="1"/>
  <c r="AI666" i="1" s="1"/>
  <c r="AJ666" i="1" s="1"/>
  <c r="AF634" i="1"/>
  <c r="AI634" i="1" s="1"/>
  <c r="AJ634" i="1" s="1"/>
  <c r="AF562" i="1"/>
  <c r="AI562" i="1" s="1"/>
  <c r="AJ562" i="1" s="1"/>
  <c r="AF1530" i="1"/>
  <c r="AI1530" i="1" s="1"/>
  <c r="AJ1530" i="1" s="1"/>
  <c r="AF1498" i="1"/>
  <c r="AI1498" i="1" s="1"/>
  <c r="AJ1498" i="1" s="1"/>
  <c r="AF1474" i="1"/>
  <c r="AI1474" i="1" s="1"/>
  <c r="AJ1474" i="1" s="1"/>
  <c r="AF1450" i="1"/>
  <c r="AI1450" i="1" s="1"/>
  <c r="AJ1450" i="1" s="1"/>
  <c r="AF1418" i="1"/>
  <c r="AI1418" i="1" s="1"/>
  <c r="AJ1418" i="1" s="1"/>
  <c r="AF1402" i="1"/>
  <c r="AI1402" i="1" s="1"/>
  <c r="AJ1402" i="1" s="1"/>
  <c r="AF1346" i="1"/>
  <c r="AI1346" i="1" s="1"/>
  <c r="AJ1346" i="1" s="1"/>
  <c r="AF1226" i="1"/>
  <c r="AI1226" i="1" s="1"/>
  <c r="AJ1226" i="1" s="1"/>
  <c r="AF1210" i="1"/>
  <c r="AI1210" i="1" s="1"/>
  <c r="AJ1210" i="1" s="1"/>
  <c r="AF1178" i="1"/>
  <c r="AI1178" i="1" s="1"/>
  <c r="AJ1178" i="1" s="1"/>
  <c r="AF1162" i="1"/>
  <c r="AI1162" i="1" s="1"/>
  <c r="AJ1162" i="1" s="1"/>
  <c r="AF1114" i="1"/>
  <c r="AI1114" i="1" s="1"/>
  <c r="AJ1114" i="1" s="1"/>
  <c r="AF1090" i="1"/>
  <c r="AI1090" i="1" s="1"/>
  <c r="AJ1090" i="1" s="1"/>
  <c r="AF1074" i="1"/>
  <c r="AI1074" i="1" s="1"/>
  <c r="AJ1074" i="1" s="1"/>
  <c r="AF1034" i="1"/>
  <c r="AI1034" i="1" s="1"/>
  <c r="AJ1034" i="1" s="1"/>
  <c r="AF962" i="1"/>
  <c r="AI962" i="1" s="1"/>
  <c r="AJ962" i="1" s="1"/>
  <c r="AF930" i="1"/>
  <c r="AI930" i="1" s="1"/>
  <c r="AJ930" i="1" s="1"/>
  <c r="AF914" i="1"/>
  <c r="AI914" i="1" s="1"/>
  <c r="AJ914" i="1" s="1"/>
  <c r="AF898" i="1"/>
  <c r="AI898" i="1" s="1"/>
  <c r="AJ898" i="1" s="1"/>
  <c r="AF890" i="1"/>
  <c r="AI890" i="1" s="1"/>
  <c r="AJ890" i="1" s="1"/>
  <c r="AF874" i="1"/>
  <c r="AI874" i="1" s="1"/>
  <c r="AJ874" i="1" s="1"/>
  <c r="AF810" i="1"/>
  <c r="AI810" i="1" s="1"/>
  <c r="AJ810" i="1" s="1"/>
  <c r="AF786" i="1"/>
  <c r="AI786" i="1" s="1"/>
  <c r="AJ786" i="1" s="1"/>
  <c r="AF770" i="1"/>
  <c r="AI770" i="1" s="1"/>
  <c r="AJ770" i="1" s="1"/>
  <c r="AF754" i="1"/>
  <c r="AI754" i="1" s="1"/>
  <c r="AJ754" i="1" s="1"/>
  <c r="AF738" i="1"/>
  <c r="AI738" i="1" s="1"/>
  <c r="AJ738" i="1" s="1"/>
  <c r="AF722" i="1"/>
  <c r="AI722" i="1" s="1"/>
  <c r="AJ722" i="1" s="1"/>
  <c r="AF706" i="1"/>
  <c r="AI706" i="1" s="1"/>
  <c r="AJ706" i="1" s="1"/>
  <c r="AF690" i="1"/>
  <c r="AI690" i="1" s="1"/>
  <c r="AJ690" i="1" s="1"/>
  <c r="AF674" i="1"/>
  <c r="AI674" i="1" s="1"/>
  <c r="AJ674" i="1" s="1"/>
  <c r="AF658" i="1"/>
  <c r="AI658" i="1" s="1"/>
  <c r="AJ658" i="1" s="1"/>
  <c r="AF626" i="1"/>
  <c r="AI626" i="1" s="1"/>
  <c r="AJ626" i="1" s="1"/>
  <c r="AF586" i="1"/>
  <c r="AI586" i="1" s="1"/>
  <c r="AJ586" i="1" s="1"/>
  <c r="AF570" i="1"/>
  <c r="AI570" i="1" s="1"/>
  <c r="AJ570" i="1" s="1"/>
  <c r="B21" i="1"/>
  <c r="AF872" i="1"/>
  <c r="AI872" i="1" s="1"/>
  <c r="AJ872" i="1" s="1"/>
  <c r="AF848" i="1"/>
  <c r="AI848" i="1" s="1"/>
  <c r="AJ848" i="1" s="1"/>
  <c r="AF752" i="1"/>
  <c r="AI752" i="1" s="1"/>
  <c r="AJ752" i="1" s="1"/>
  <c r="AF442" i="1"/>
  <c r="AI442" i="1" s="1"/>
  <c r="AJ442" i="1" s="1"/>
  <c r="AF418" i="1"/>
  <c r="AI418" i="1" s="1"/>
  <c r="AJ418" i="1" s="1"/>
  <c r="AF298" i="1"/>
  <c r="AI298" i="1" s="1"/>
  <c r="AJ298" i="1" s="1"/>
  <c r="AF290" i="1"/>
  <c r="AI290" i="1" s="1"/>
  <c r="AJ290" i="1" s="1"/>
  <c r="AF274" i="1"/>
  <c r="AI274" i="1" s="1"/>
  <c r="AJ274" i="1" s="1"/>
  <c r="AF250" i="1"/>
  <c r="AI250" i="1" s="1"/>
  <c r="AJ250" i="1" s="1"/>
  <c r="V1537" i="1"/>
  <c r="Z1537" i="1" s="1"/>
  <c r="AA1537" i="1" s="1"/>
  <c r="V1529" i="1"/>
  <c r="V1521" i="1"/>
  <c r="Z1521" i="1" s="1"/>
  <c r="AA1521" i="1" s="1"/>
  <c r="V1513" i="1"/>
  <c r="Z1513" i="1" s="1"/>
  <c r="AA1513" i="1" s="1"/>
  <c r="V1505" i="1"/>
  <c r="Z1505" i="1" s="1"/>
  <c r="AA1505" i="1" s="1"/>
  <c r="V1497" i="1"/>
  <c r="Z1497" i="1" s="1"/>
  <c r="AA1497" i="1" s="1"/>
  <c r="V1489" i="1"/>
  <c r="Z1489" i="1" s="1"/>
  <c r="AA1489" i="1" s="1"/>
  <c r="V1481" i="1"/>
  <c r="Z1481" i="1" s="1"/>
  <c r="AA1481" i="1" s="1"/>
  <c r="V1473" i="1"/>
  <c r="Z1473" i="1" s="1"/>
  <c r="AA1473" i="1" s="1"/>
  <c r="V1465" i="1"/>
  <c r="Z1465" i="1" s="1"/>
  <c r="AA1465" i="1" s="1"/>
  <c r="V1457" i="1"/>
  <c r="Z1457" i="1" s="1"/>
  <c r="AA1457" i="1" s="1"/>
  <c r="V1449" i="1"/>
  <c r="Z1449" i="1" s="1"/>
  <c r="AA1449" i="1" s="1"/>
  <c r="V1441" i="1"/>
  <c r="Z1441" i="1" s="1"/>
  <c r="AA1441" i="1" s="1"/>
  <c r="V1433" i="1"/>
  <c r="Z1433" i="1" s="1"/>
  <c r="AA1433" i="1" s="1"/>
  <c r="V1425" i="1"/>
  <c r="Z1425" i="1" s="1"/>
  <c r="AA1425" i="1" s="1"/>
  <c r="V1417" i="1"/>
  <c r="Z1417" i="1" s="1"/>
  <c r="AA1417" i="1" s="1"/>
  <c r="V1409" i="1"/>
  <c r="Z1409" i="1" s="1"/>
  <c r="AA1409" i="1" s="1"/>
  <c r="V1401" i="1"/>
  <c r="Z1401" i="1" s="1"/>
  <c r="AA1401" i="1" s="1"/>
  <c r="V1393" i="1"/>
  <c r="Z1393" i="1" s="1"/>
  <c r="AA1393" i="1" s="1"/>
  <c r="V1385" i="1"/>
  <c r="Z1385" i="1" s="1"/>
  <c r="AA1385" i="1" s="1"/>
  <c r="V1377" i="1"/>
  <c r="Z1377" i="1" s="1"/>
  <c r="AA1377" i="1" s="1"/>
  <c r="V1369" i="1"/>
  <c r="Z1369" i="1" s="1"/>
  <c r="AA1369" i="1" s="1"/>
  <c r="V1361" i="1"/>
  <c r="Z1361" i="1" s="1"/>
  <c r="AA1361" i="1" s="1"/>
  <c r="V1353" i="1"/>
  <c r="Z1353" i="1" s="1"/>
  <c r="AA1353" i="1" s="1"/>
  <c r="V1345" i="1"/>
  <c r="V1337" i="1"/>
  <c r="Z1337" i="1" s="1"/>
  <c r="AA1337" i="1" s="1"/>
  <c r="V1329" i="1"/>
  <c r="Z1329" i="1" s="1"/>
  <c r="AA1329" i="1" s="1"/>
  <c r="V1321" i="1"/>
  <c r="V1313" i="1"/>
  <c r="Z1313" i="1" s="1"/>
  <c r="AA1313" i="1" s="1"/>
  <c r="V1305" i="1"/>
  <c r="Z1305" i="1" s="1"/>
  <c r="AA1305" i="1" s="1"/>
  <c r="V1297" i="1"/>
  <c r="Z1297" i="1" s="1"/>
  <c r="AA1297" i="1" s="1"/>
  <c r="V1289" i="1"/>
  <c r="Z1289" i="1" s="1"/>
  <c r="AA1289" i="1" s="1"/>
  <c r="V1281" i="1"/>
  <c r="Z1281" i="1" s="1"/>
  <c r="AA1281" i="1" s="1"/>
  <c r="V1273" i="1"/>
  <c r="V1265" i="1"/>
  <c r="Z1265" i="1" s="1"/>
  <c r="AA1265" i="1" s="1"/>
  <c r="V1257" i="1"/>
  <c r="Z1257" i="1" s="1"/>
  <c r="AA1257" i="1" s="1"/>
  <c r="V1249" i="1"/>
  <c r="Z1249" i="1" s="1"/>
  <c r="AA1249" i="1" s="1"/>
  <c r="V1241" i="1"/>
  <c r="Z1241" i="1" s="1"/>
  <c r="AA1241" i="1" s="1"/>
  <c r="V1233" i="1"/>
  <c r="Z1233" i="1" s="1"/>
  <c r="AA1233" i="1" s="1"/>
  <c r="V1225" i="1"/>
  <c r="Z1225" i="1" s="1"/>
  <c r="AA1225" i="1" s="1"/>
  <c r="V1217" i="1"/>
  <c r="Z1217" i="1" s="1"/>
  <c r="AA1217" i="1" s="1"/>
  <c r="V1209" i="1"/>
  <c r="Z1209" i="1" s="1"/>
  <c r="AA1209" i="1" s="1"/>
  <c r="V1201" i="1"/>
  <c r="Z1201" i="1" s="1"/>
  <c r="AA1201" i="1" s="1"/>
  <c r="V1193" i="1"/>
  <c r="V1185" i="1"/>
  <c r="Z1185" i="1" s="1"/>
  <c r="AA1185" i="1" s="1"/>
  <c r="V1177" i="1"/>
  <c r="Z1177" i="1" s="1"/>
  <c r="AA1177" i="1" s="1"/>
  <c r="V1169" i="1"/>
  <c r="Z1169" i="1" s="1"/>
  <c r="AA1169" i="1" s="1"/>
  <c r="V1161" i="1"/>
  <c r="Z1161" i="1" s="1"/>
  <c r="AA1161" i="1" s="1"/>
  <c r="V1153" i="1"/>
  <c r="Z1153" i="1" s="1"/>
  <c r="AA1153" i="1" s="1"/>
  <c r="V1145" i="1"/>
  <c r="Z1145" i="1" s="1"/>
  <c r="AA1145" i="1" s="1"/>
  <c r="V1137" i="1"/>
  <c r="Z1137" i="1" s="1"/>
  <c r="AA1137" i="1" s="1"/>
  <c r="V1129" i="1"/>
  <c r="V1121" i="1"/>
  <c r="Z1121" i="1" s="1"/>
  <c r="AA1121" i="1" s="1"/>
  <c r="V1113" i="1"/>
  <c r="Z1113" i="1" s="1"/>
  <c r="AA1113" i="1" s="1"/>
  <c r="V1105" i="1"/>
  <c r="Z1105" i="1" s="1"/>
  <c r="AA1105" i="1" s="1"/>
  <c r="V1097" i="1"/>
  <c r="Z1097" i="1" s="1"/>
  <c r="AA1097" i="1" s="1"/>
  <c r="V1089" i="1"/>
  <c r="V1081" i="1"/>
  <c r="Z1081" i="1" s="1"/>
  <c r="AA1081" i="1" s="1"/>
  <c r="V1073" i="1"/>
  <c r="Z1073" i="1" s="1"/>
  <c r="AA1073" i="1" s="1"/>
  <c r="V1065" i="1"/>
  <c r="Z1065" i="1" s="1"/>
  <c r="AA1065" i="1" s="1"/>
  <c r="V1057" i="1"/>
  <c r="Z1057" i="1" s="1"/>
  <c r="AA1057" i="1" s="1"/>
  <c r="V1049" i="1"/>
  <c r="Z1049" i="1" s="1"/>
  <c r="AA1049" i="1" s="1"/>
  <c r="V1041" i="1"/>
  <c r="Z1041" i="1" s="1"/>
  <c r="AA1041" i="1" s="1"/>
  <c r="V1033" i="1"/>
  <c r="Z1033" i="1" s="1"/>
  <c r="AA1033" i="1" s="1"/>
  <c r="V1025" i="1"/>
  <c r="Z1025" i="1" s="1"/>
  <c r="AA1025" i="1" s="1"/>
  <c r="V1017" i="1"/>
  <c r="Z1017" i="1" s="1"/>
  <c r="AA1017" i="1" s="1"/>
  <c r="V1009" i="1"/>
  <c r="Z1009" i="1" s="1"/>
  <c r="AA1009" i="1" s="1"/>
  <c r="V1001" i="1"/>
  <c r="Z1001" i="1" s="1"/>
  <c r="AA1001" i="1" s="1"/>
  <c r="V993" i="1"/>
  <c r="Z993" i="1" s="1"/>
  <c r="AA993" i="1" s="1"/>
  <c r="V985" i="1"/>
  <c r="Z985" i="1" s="1"/>
  <c r="AA985" i="1" s="1"/>
  <c r="V977" i="1"/>
  <c r="Z977" i="1" s="1"/>
  <c r="AA977" i="1" s="1"/>
  <c r="V969" i="1"/>
  <c r="V961" i="1"/>
  <c r="Z961" i="1" s="1"/>
  <c r="AA961" i="1" s="1"/>
  <c r="V953" i="1"/>
  <c r="Z953" i="1" s="1"/>
  <c r="AA953" i="1" s="1"/>
  <c r="V945" i="1"/>
  <c r="Z945" i="1" s="1"/>
  <c r="AA945" i="1" s="1"/>
  <c r="V937" i="1"/>
  <c r="Z937" i="1" s="1"/>
  <c r="AA937" i="1" s="1"/>
  <c r="V929" i="1"/>
  <c r="Z929" i="1" s="1"/>
  <c r="AA929" i="1" s="1"/>
  <c r="V921" i="1"/>
  <c r="Z921" i="1" s="1"/>
  <c r="AA921" i="1" s="1"/>
  <c r="V913" i="1"/>
  <c r="Z913" i="1" s="1"/>
  <c r="AA913" i="1" s="1"/>
  <c r="V905" i="1"/>
  <c r="Z905" i="1" s="1"/>
  <c r="AA905" i="1" s="1"/>
  <c r="V897" i="1"/>
  <c r="Z897" i="1" s="1"/>
  <c r="AA897" i="1" s="1"/>
  <c r="V889" i="1"/>
  <c r="Z889" i="1" s="1"/>
  <c r="AA889" i="1" s="1"/>
  <c r="AI365" i="1"/>
  <c r="AJ365" i="1" s="1"/>
  <c r="V881" i="1"/>
  <c r="V873" i="1"/>
  <c r="Z873" i="1" s="1"/>
  <c r="AA873" i="1" s="1"/>
  <c r="V865" i="1"/>
  <c r="Z865" i="1" s="1"/>
  <c r="AA865" i="1" s="1"/>
  <c r="V857" i="1"/>
  <c r="Z857" i="1" s="1"/>
  <c r="AA857" i="1" s="1"/>
  <c r="V849" i="1"/>
  <c r="Z849" i="1" s="1"/>
  <c r="AA849" i="1" s="1"/>
  <c r="V841" i="1"/>
  <c r="Z841" i="1" s="1"/>
  <c r="AA841" i="1" s="1"/>
  <c r="V833" i="1"/>
  <c r="Z833" i="1" s="1"/>
  <c r="AA833" i="1" s="1"/>
  <c r="V825" i="1"/>
  <c r="Z825" i="1" s="1"/>
  <c r="AA825" i="1" s="1"/>
  <c r="V817" i="1"/>
  <c r="V809" i="1"/>
  <c r="Z809" i="1" s="1"/>
  <c r="AA809" i="1" s="1"/>
  <c r="V801" i="1"/>
  <c r="Z801" i="1" s="1"/>
  <c r="AA801" i="1" s="1"/>
  <c r="V793" i="1"/>
  <c r="Z793" i="1" s="1"/>
  <c r="AA793" i="1" s="1"/>
  <c r="V785" i="1"/>
  <c r="Z785" i="1" s="1"/>
  <c r="AA785" i="1" s="1"/>
  <c r="V777" i="1"/>
  <c r="V769" i="1"/>
  <c r="Z769" i="1" s="1"/>
  <c r="AA769" i="1" s="1"/>
  <c r="V761" i="1"/>
  <c r="Z761" i="1" s="1"/>
  <c r="AA761" i="1" s="1"/>
  <c r="V753" i="1"/>
  <c r="Z753" i="1" s="1"/>
  <c r="AA753" i="1" s="1"/>
  <c r="V745" i="1"/>
  <c r="Z745" i="1" s="1"/>
  <c r="AA745" i="1" s="1"/>
  <c r="V737" i="1"/>
  <c r="Z737" i="1" s="1"/>
  <c r="AA737" i="1" s="1"/>
  <c r="V729" i="1"/>
  <c r="Z729" i="1" s="1"/>
  <c r="AA729" i="1" s="1"/>
  <c r="V721" i="1"/>
  <c r="Z721" i="1" s="1"/>
  <c r="AA721" i="1" s="1"/>
  <c r="V713" i="1"/>
  <c r="Z713" i="1" s="1"/>
  <c r="AA713" i="1" s="1"/>
  <c r="V705" i="1"/>
  <c r="Z705" i="1" s="1"/>
  <c r="AA705" i="1" s="1"/>
  <c r="V697" i="1"/>
  <c r="Z697" i="1" s="1"/>
  <c r="AA697" i="1" s="1"/>
  <c r="V689" i="1"/>
  <c r="Z689" i="1" s="1"/>
  <c r="AA689" i="1" s="1"/>
  <c r="V681" i="1"/>
  <c r="Z681" i="1" s="1"/>
  <c r="AA681" i="1" s="1"/>
  <c r="V673" i="1"/>
  <c r="Z673" i="1" s="1"/>
  <c r="AA673" i="1" s="1"/>
  <c r="V665" i="1"/>
  <c r="Z665" i="1" s="1"/>
  <c r="AA665" i="1" s="1"/>
  <c r="V657" i="1"/>
  <c r="Z657" i="1" s="1"/>
  <c r="AA657" i="1" s="1"/>
  <c r="V649" i="1"/>
  <c r="Z649" i="1" s="1"/>
  <c r="AA649" i="1" s="1"/>
  <c r="V641" i="1"/>
  <c r="Z641" i="1" s="1"/>
  <c r="AA641" i="1" s="1"/>
  <c r="V633" i="1"/>
  <c r="Z633" i="1" s="1"/>
  <c r="AA633" i="1" s="1"/>
  <c r="V625" i="1"/>
  <c r="V617" i="1"/>
  <c r="Z617" i="1" s="1"/>
  <c r="AA617" i="1" s="1"/>
  <c r="V609" i="1"/>
  <c r="Z609" i="1" s="1"/>
  <c r="AA609" i="1" s="1"/>
  <c r="V601" i="1"/>
  <c r="Z601" i="1" s="1"/>
  <c r="AA601" i="1" s="1"/>
  <c r="V593" i="1"/>
  <c r="Z593" i="1" s="1"/>
  <c r="AA593" i="1" s="1"/>
  <c r="V585" i="1"/>
  <c r="Z585" i="1" s="1"/>
  <c r="AA585" i="1" s="1"/>
  <c r="V577" i="1"/>
  <c r="V569" i="1"/>
  <c r="Z569" i="1" s="1"/>
  <c r="AA569" i="1" s="1"/>
  <c r="V561" i="1"/>
  <c r="V553" i="1"/>
  <c r="Z553" i="1" s="1"/>
  <c r="AA553" i="1" s="1"/>
  <c r="V545" i="1"/>
  <c r="Z545" i="1" s="1"/>
  <c r="AA545" i="1" s="1"/>
  <c r="V537" i="1"/>
  <c r="Z537" i="1" s="1"/>
  <c r="AA537" i="1" s="1"/>
  <c r="V529" i="1"/>
  <c r="Z529" i="1" s="1"/>
  <c r="AA529" i="1" s="1"/>
  <c r="V521" i="1"/>
  <c r="V513" i="1"/>
  <c r="Z513" i="1" s="1"/>
  <c r="AA513" i="1" s="1"/>
  <c r="V505" i="1"/>
  <c r="Z505" i="1" s="1"/>
  <c r="AA505" i="1" s="1"/>
  <c r="V497" i="1"/>
  <c r="Z497" i="1" s="1"/>
  <c r="AA497" i="1" s="1"/>
  <c r="V489" i="1"/>
  <c r="Z489" i="1" s="1"/>
  <c r="AA489" i="1" s="1"/>
  <c r="V481" i="1"/>
  <c r="Z481" i="1" s="1"/>
  <c r="AA481" i="1" s="1"/>
  <c r="V473" i="1"/>
  <c r="Z473" i="1" s="1"/>
  <c r="AA473" i="1" s="1"/>
  <c r="V465" i="1"/>
  <c r="Z465" i="1" s="1"/>
  <c r="AA465" i="1" s="1"/>
  <c r="V457" i="1"/>
  <c r="Z457" i="1" s="1"/>
  <c r="AA457" i="1" s="1"/>
  <c r="V449" i="1"/>
  <c r="V441" i="1"/>
  <c r="Z441" i="1" s="1"/>
  <c r="AA441" i="1" s="1"/>
  <c r="V433" i="1"/>
  <c r="Z433" i="1" s="1"/>
  <c r="AA433" i="1" s="1"/>
  <c r="V425" i="1"/>
  <c r="Z425" i="1" s="1"/>
  <c r="AA425" i="1" s="1"/>
  <c r="V417" i="1"/>
  <c r="Z417" i="1" s="1"/>
  <c r="AA417" i="1" s="1"/>
  <c r="V409" i="1"/>
  <c r="Z409" i="1" s="1"/>
  <c r="AA409" i="1" s="1"/>
  <c r="V401" i="1"/>
  <c r="Z401" i="1" s="1"/>
  <c r="AA401" i="1" s="1"/>
  <c r="V393" i="1"/>
  <c r="Z393" i="1" s="1"/>
  <c r="AA393" i="1" s="1"/>
  <c r="V385" i="1"/>
  <c r="Z385" i="1" s="1"/>
  <c r="AA385" i="1" s="1"/>
  <c r="V377" i="1"/>
  <c r="Z377" i="1" s="1"/>
  <c r="AA377" i="1" s="1"/>
  <c r="V369" i="1"/>
  <c r="V361" i="1"/>
  <c r="Z361" i="1" s="1"/>
  <c r="AA361" i="1" s="1"/>
  <c r="V353" i="1"/>
  <c r="Z353" i="1" s="1"/>
  <c r="AA353" i="1" s="1"/>
  <c r="V345" i="1"/>
  <c r="Z345" i="1" s="1"/>
  <c r="AA345" i="1" s="1"/>
  <c r="V337" i="1"/>
  <c r="Z337" i="1" s="1"/>
  <c r="AA337" i="1" s="1"/>
  <c r="V329" i="1"/>
  <c r="Z329" i="1" s="1"/>
  <c r="AA329" i="1" s="1"/>
  <c r="V321" i="1"/>
  <c r="Z321" i="1" s="1"/>
  <c r="AA321" i="1" s="1"/>
  <c r="V313" i="1"/>
  <c r="Z313" i="1" s="1"/>
  <c r="AA313" i="1" s="1"/>
  <c r="V305" i="1"/>
  <c r="V297" i="1"/>
  <c r="Z297" i="1" s="1"/>
  <c r="AA297" i="1" s="1"/>
  <c r="AF1528" i="1"/>
  <c r="AI1528" i="1" s="1"/>
  <c r="AJ1528" i="1" s="1"/>
  <c r="AF1384" i="1"/>
  <c r="AI1384" i="1" s="1"/>
  <c r="AJ1384" i="1" s="1"/>
  <c r="AF1184" i="1"/>
  <c r="AI1184" i="1" s="1"/>
  <c r="AJ1184" i="1" s="1"/>
  <c r="AF1080" i="1"/>
  <c r="AI1080" i="1" s="1"/>
  <c r="AJ1080" i="1" s="1"/>
  <c r="AF832" i="1"/>
  <c r="AI832" i="1" s="1"/>
  <c r="AJ832" i="1" s="1"/>
  <c r="AF784" i="1"/>
  <c r="AI784" i="1" s="1"/>
  <c r="AJ784" i="1" s="1"/>
  <c r="AF744" i="1"/>
  <c r="AI744" i="1" s="1"/>
  <c r="AJ744" i="1" s="1"/>
  <c r="AF728" i="1"/>
  <c r="AI728" i="1" s="1"/>
  <c r="AJ728" i="1" s="1"/>
  <c r="AF720" i="1"/>
  <c r="AI720" i="1" s="1"/>
  <c r="AJ720" i="1" s="1"/>
  <c r="AF696" i="1"/>
  <c r="AI696" i="1" s="1"/>
  <c r="AJ696" i="1" s="1"/>
  <c r="AF576" i="1"/>
  <c r="AI576" i="1" s="1"/>
  <c r="AJ576" i="1" s="1"/>
  <c r="V1231" i="1"/>
  <c r="Z1231" i="1" s="1"/>
  <c r="AA1231" i="1" s="1"/>
  <c r="V1223" i="1"/>
  <c r="Z1223" i="1" s="1"/>
  <c r="AA1223" i="1" s="1"/>
  <c r="V1215" i="1"/>
  <c r="Z1215" i="1" s="1"/>
  <c r="AA1215" i="1" s="1"/>
  <c r="V1207" i="1"/>
  <c r="V1199" i="1"/>
  <c r="Z1199" i="1" s="1"/>
  <c r="AA1199" i="1" s="1"/>
  <c r="V1191" i="1"/>
  <c r="Z1191" i="1" s="1"/>
  <c r="AA1191" i="1" s="1"/>
  <c r="V1183" i="1"/>
  <c r="Z1183" i="1" s="1"/>
  <c r="AA1183" i="1" s="1"/>
  <c r="V1175" i="1"/>
  <c r="V1167" i="1"/>
  <c r="Z1167" i="1" s="1"/>
  <c r="AA1167" i="1" s="1"/>
  <c r="V1159" i="1"/>
  <c r="Z1159" i="1" s="1"/>
  <c r="AA1159" i="1" s="1"/>
  <c r="V1151" i="1"/>
  <c r="Z1151" i="1" s="1"/>
  <c r="AA1151" i="1" s="1"/>
  <c r="V1143" i="1"/>
  <c r="V1135" i="1"/>
  <c r="Z1135" i="1" s="1"/>
  <c r="AA1135" i="1" s="1"/>
  <c r="V1127" i="1"/>
  <c r="Z1127" i="1" s="1"/>
  <c r="AA1127" i="1" s="1"/>
  <c r="V1119" i="1"/>
  <c r="Z1119" i="1" s="1"/>
  <c r="AA1119" i="1" s="1"/>
  <c r="V1111" i="1"/>
  <c r="Z1111" i="1" s="1"/>
  <c r="AA1111" i="1" s="1"/>
  <c r="V1103" i="1"/>
  <c r="Z1103" i="1" s="1"/>
  <c r="AA1103" i="1" s="1"/>
  <c r="V1095" i="1"/>
  <c r="Z1095" i="1" s="1"/>
  <c r="AA1095" i="1" s="1"/>
  <c r="V1087" i="1"/>
  <c r="Z1087" i="1" s="1"/>
  <c r="AA1087" i="1" s="1"/>
  <c r="V1079" i="1"/>
  <c r="Z1079" i="1" s="1"/>
  <c r="AA1079" i="1" s="1"/>
  <c r="V1071" i="1"/>
  <c r="Z1071" i="1" s="1"/>
  <c r="AA1071" i="1" s="1"/>
  <c r="V1063" i="1"/>
  <c r="Z1063" i="1" s="1"/>
  <c r="AA1063" i="1" s="1"/>
  <c r="V1055" i="1"/>
  <c r="Z1055" i="1" s="1"/>
  <c r="AA1055" i="1" s="1"/>
  <c r="V1047" i="1"/>
  <c r="Z1047" i="1" s="1"/>
  <c r="AA1047" i="1" s="1"/>
  <c r="V1039" i="1"/>
  <c r="Z1039" i="1" s="1"/>
  <c r="AA1039" i="1" s="1"/>
  <c r="V1031" i="1"/>
  <c r="Z1031" i="1" s="1"/>
  <c r="AA1031" i="1" s="1"/>
  <c r="V1023" i="1"/>
  <c r="Z1023" i="1" s="1"/>
  <c r="AA1023" i="1" s="1"/>
  <c r="V1015" i="1"/>
  <c r="Z1015" i="1" s="1"/>
  <c r="AA1015" i="1" s="1"/>
  <c r="V1007" i="1"/>
  <c r="Z1007" i="1" s="1"/>
  <c r="AA1007" i="1" s="1"/>
  <c r="V999" i="1"/>
  <c r="Z999" i="1" s="1"/>
  <c r="AA999" i="1" s="1"/>
  <c r="V991" i="1"/>
  <c r="Z991" i="1" s="1"/>
  <c r="AA991" i="1" s="1"/>
  <c r="V983" i="1"/>
  <c r="Z983" i="1" s="1"/>
  <c r="AA983" i="1" s="1"/>
  <c r="V975" i="1"/>
  <c r="Z975" i="1" s="1"/>
  <c r="AA975" i="1" s="1"/>
  <c r="V967" i="1"/>
  <c r="Z967" i="1" s="1"/>
  <c r="AA967" i="1" s="1"/>
  <c r="V959" i="1"/>
  <c r="Z959" i="1" s="1"/>
  <c r="AA959" i="1" s="1"/>
  <c r="V951" i="1"/>
  <c r="V943" i="1"/>
  <c r="Z943" i="1" s="1"/>
  <c r="AA943" i="1" s="1"/>
  <c r="V935" i="1"/>
  <c r="Z935" i="1" s="1"/>
  <c r="AA935" i="1" s="1"/>
  <c r="V927" i="1"/>
  <c r="Z927" i="1" s="1"/>
  <c r="AA927" i="1" s="1"/>
  <c r="V919" i="1"/>
  <c r="Z919" i="1" s="1"/>
  <c r="AA919" i="1" s="1"/>
  <c r="V911" i="1"/>
  <c r="Z911" i="1" s="1"/>
  <c r="AA911" i="1" s="1"/>
  <c r="V903" i="1"/>
  <c r="V895" i="1"/>
  <c r="Z895" i="1" s="1"/>
  <c r="AA895" i="1" s="1"/>
  <c r="V887" i="1"/>
  <c r="V879" i="1"/>
  <c r="Z879" i="1" s="1"/>
  <c r="AA879" i="1" s="1"/>
  <c r="V871" i="1"/>
  <c r="Z871" i="1" s="1"/>
  <c r="AA871" i="1" s="1"/>
  <c r="V863" i="1"/>
  <c r="Z863" i="1" s="1"/>
  <c r="AA863" i="1" s="1"/>
  <c r="V855" i="1"/>
  <c r="Z855" i="1" s="1"/>
  <c r="AA855" i="1" s="1"/>
  <c r="V847" i="1"/>
  <c r="Z847" i="1" s="1"/>
  <c r="AA847" i="1" s="1"/>
  <c r="V839" i="1"/>
  <c r="Z839" i="1" s="1"/>
  <c r="AA839" i="1" s="1"/>
  <c r="V831" i="1"/>
  <c r="Z831" i="1" s="1"/>
  <c r="AA831" i="1" s="1"/>
  <c r="V823" i="1"/>
  <c r="Z823" i="1" s="1"/>
  <c r="AA823" i="1" s="1"/>
  <c r="V815" i="1"/>
  <c r="Z815" i="1" s="1"/>
  <c r="AA815" i="1" s="1"/>
  <c r="V807" i="1"/>
  <c r="Z807" i="1" s="1"/>
  <c r="AA807" i="1" s="1"/>
  <c r="V799" i="1"/>
  <c r="Z799" i="1" s="1"/>
  <c r="AA799" i="1" s="1"/>
  <c r="V791" i="1"/>
  <c r="Z791" i="1" s="1"/>
  <c r="AA791" i="1" s="1"/>
  <c r="V783" i="1"/>
  <c r="Z783" i="1" s="1"/>
  <c r="AA783" i="1" s="1"/>
  <c r="V775" i="1"/>
  <c r="V767" i="1"/>
  <c r="Z767" i="1" s="1"/>
  <c r="AA767" i="1" s="1"/>
  <c r="V759" i="1"/>
  <c r="Z759" i="1" s="1"/>
  <c r="AA759" i="1" s="1"/>
  <c r="V751" i="1"/>
  <c r="Z751" i="1" s="1"/>
  <c r="AA751" i="1" s="1"/>
  <c r="V743" i="1"/>
  <c r="Z743" i="1" s="1"/>
  <c r="AA743" i="1" s="1"/>
  <c r="V735" i="1"/>
  <c r="Z735" i="1" s="1"/>
  <c r="AA735" i="1" s="1"/>
  <c r="V727" i="1"/>
  <c r="Z727" i="1" s="1"/>
  <c r="AA727" i="1" s="1"/>
  <c r="V719" i="1"/>
  <c r="Z719" i="1" s="1"/>
  <c r="AA719" i="1" s="1"/>
  <c r="V711" i="1"/>
  <c r="Z711" i="1" s="1"/>
  <c r="AA711" i="1" s="1"/>
  <c r="V703" i="1"/>
  <c r="Z703" i="1" s="1"/>
  <c r="AA703" i="1" s="1"/>
  <c r="V695" i="1"/>
  <c r="V687" i="1"/>
  <c r="Z687" i="1" s="1"/>
  <c r="AA687" i="1" s="1"/>
  <c r="V679" i="1"/>
  <c r="Z679" i="1" s="1"/>
  <c r="AA679" i="1" s="1"/>
  <c r="V671" i="1"/>
  <c r="Z671" i="1" s="1"/>
  <c r="AA671" i="1" s="1"/>
  <c r="V663" i="1"/>
  <c r="V655" i="1"/>
  <c r="Z655" i="1" s="1"/>
  <c r="AA655" i="1" s="1"/>
  <c r="V647" i="1"/>
  <c r="Z647" i="1" s="1"/>
  <c r="AA647" i="1" s="1"/>
  <c r="V639" i="1"/>
  <c r="Z639" i="1" s="1"/>
  <c r="AA639" i="1" s="1"/>
  <c r="V631" i="1"/>
  <c r="V623" i="1"/>
  <c r="Z623" i="1" s="1"/>
  <c r="AA623" i="1" s="1"/>
  <c r="V615" i="1"/>
  <c r="Z615" i="1" s="1"/>
  <c r="AA615" i="1" s="1"/>
  <c r="V607" i="1"/>
  <c r="Z607" i="1" s="1"/>
  <c r="AA607" i="1" s="1"/>
  <c r="V599" i="1"/>
  <c r="Z599" i="1" s="1"/>
  <c r="AA599" i="1" s="1"/>
  <c r="V591" i="1"/>
  <c r="Z591" i="1" s="1"/>
  <c r="AA591" i="1" s="1"/>
  <c r="V583" i="1"/>
  <c r="Z583" i="1" s="1"/>
  <c r="AA583" i="1" s="1"/>
  <c r="V575" i="1"/>
  <c r="Z575" i="1" s="1"/>
  <c r="AA575" i="1" s="1"/>
  <c r="V567" i="1"/>
  <c r="Z567" i="1" s="1"/>
  <c r="AA567" i="1" s="1"/>
  <c r="V559" i="1"/>
  <c r="Z559" i="1" s="1"/>
  <c r="AA559" i="1" s="1"/>
  <c r="V551" i="1"/>
  <c r="Z551" i="1" s="1"/>
  <c r="AA551" i="1" s="1"/>
  <c r="V543" i="1"/>
  <c r="Z543" i="1" s="1"/>
  <c r="AA543" i="1" s="1"/>
  <c r="V535" i="1"/>
  <c r="Z535" i="1" s="1"/>
  <c r="AA535" i="1" s="1"/>
  <c r="V527" i="1"/>
  <c r="Z527" i="1" s="1"/>
  <c r="AA527" i="1" s="1"/>
  <c r="V519" i="1"/>
  <c r="V511" i="1"/>
  <c r="Z511" i="1" s="1"/>
  <c r="AA511" i="1" s="1"/>
  <c r="V503" i="1"/>
  <c r="Z503" i="1" s="1"/>
  <c r="AA503" i="1" s="1"/>
  <c r="V495" i="1"/>
  <c r="Z495" i="1" s="1"/>
  <c r="AA495" i="1" s="1"/>
  <c r="V487" i="1"/>
  <c r="Z487" i="1" s="1"/>
  <c r="AA487" i="1" s="1"/>
  <c r="V479" i="1"/>
  <c r="Z479" i="1" s="1"/>
  <c r="AA479" i="1" s="1"/>
  <c r="V471" i="1"/>
  <c r="Z471" i="1" s="1"/>
  <c r="AA471" i="1" s="1"/>
  <c r="V463" i="1"/>
  <c r="Z463" i="1" s="1"/>
  <c r="AA463" i="1" s="1"/>
  <c r="V455" i="1"/>
  <c r="Z455" i="1" s="1"/>
  <c r="AA455" i="1" s="1"/>
  <c r="V447" i="1"/>
  <c r="Z447" i="1" s="1"/>
  <c r="AA447" i="1" s="1"/>
  <c r="V439" i="1"/>
  <c r="V431" i="1"/>
  <c r="Z431" i="1" s="1"/>
  <c r="AA431" i="1" s="1"/>
  <c r="V423" i="1"/>
  <c r="Z423" i="1" s="1"/>
  <c r="AA423" i="1" s="1"/>
  <c r="V415" i="1"/>
  <c r="Z415" i="1" s="1"/>
  <c r="AA415" i="1" s="1"/>
  <c r="V407" i="1"/>
  <c r="Z407" i="1" s="1"/>
  <c r="AA407" i="1" s="1"/>
  <c r="V399" i="1"/>
  <c r="Z399" i="1" s="1"/>
  <c r="AA399" i="1" s="1"/>
  <c r="V391" i="1"/>
  <c r="Z391" i="1" s="1"/>
  <c r="AA391" i="1" s="1"/>
  <c r="V383" i="1"/>
  <c r="Z383" i="1" s="1"/>
  <c r="AA383" i="1" s="1"/>
  <c r="V375" i="1"/>
  <c r="V367" i="1"/>
  <c r="Z367" i="1" s="1"/>
  <c r="AA367" i="1" s="1"/>
  <c r="V359" i="1"/>
  <c r="Z359" i="1" s="1"/>
  <c r="AA359" i="1" s="1"/>
  <c r="V351" i="1"/>
  <c r="Z351" i="1" s="1"/>
  <c r="AA351" i="1" s="1"/>
  <c r="V343" i="1"/>
  <c r="Z343" i="1" s="1"/>
  <c r="AA343" i="1" s="1"/>
  <c r="V335" i="1"/>
  <c r="Z335" i="1" s="1"/>
  <c r="AA335" i="1" s="1"/>
  <c r="V327" i="1"/>
  <c r="Z327" i="1" s="1"/>
  <c r="AA327" i="1" s="1"/>
  <c r="V319" i="1"/>
  <c r="Z319" i="1" s="1"/>
  <c r="AA319" i="1" s="1"/>
  <c r="V311" i="1"/>
  <c r="Z311" i="1" s="1"/>
  <c r="AA311" i="1" s="1"/>
  <c r="V303" i="1"/>
  <c r="Z303" i="1" s="1"/>
  <c r="AA303" i="1" s="1"/>
  <c r="V295" i="1"/>
  <c r="Z295" i="1" s="1"/>
  <c r="AA295" i="1" s="1"/>
  <c r="V287" i="1"/>
  <c r="Z287" i="1" s="1"/>
  <c r="AA287" i="1" s="1"/>
  <c r="V279" i="1"/>
  <c r="Z279" i="1" s="1"/>
  <c r="AA279" i="1" s="1"/>
  <c r="V271" i="1"/>
  <c r="Z271" i="1" s="1"/>
  <c r="AA271" i="1" s="1"/>
  <c r="V263" i="1"/>
  <c r="Z263" i="1" s="1"/>
  <c r="AA263" i="1" s="1"/>
  <c r="V255" i="1"/>
  <c r="Z255" i="1" s="1"/>
  <c r="AA255" i="1" s="1"/>
  <c r="V247" i="1"/>
  <c r="Z247" i="1" s="1"/>
  <c r="AA247" i="1" s="1"/>
  <c r="V239" i="1"/>
  <c r="Z239" i="1" s="1"/>
  <c r="AA239" i="1" s="1"/>
  <c r="V231" i="1"/>
  <c r="Z231" i="1" s="1"/>
  <c r="AA231" i="1" s="1"/>
  <c r="V223" i="1"/>
  <c r="Z223" i="1" s="1"/>
  <c r="AA223" i="1" s="1"/>
  <c r="V215" i="1"/>
  <c r="Z215" i="1" s="1"/>
  <c r="AA215" i="1" s="1"/>
  <c r="V207" i="1"/>
  <c r="Z207" i="1" s="1"/>
  <c r="AA207" i="1" s="1"/>
  <c r="V199" i="1"/>
  <c r="Z199" i="1" s="1"/>
  <c r="AA199" i="1" s="1"/>
  <c r="V191" i="1"/>
  <c r="Z191" i="1" s="1"/>
  <c r="AA191" i="1" s="1"/>
  <c r="V183" i="1"/>
  <c r="V175" i="1"/>
  <c r="Z175" i="1" s="1"/>
  <c r="AA175" i="1" s="1"/>
  <c r="V167" i="1"/>
  <c r="Z167" i="1" s="1"/>
  <c r="AA167" i="1" s="1"/>
  <c r="V159" i="1"/>
  <c r="Z159" i="1" s="1"/>
  <c r="AA159" i="1" s="1"/>
  <c r="V151" i="1"/>
  <c r="Z151" i="1" s="1"/>
  <c r="AA151" i="1" s="1"/>
  <c r="V143" i="1"/>
  <c r="Z143" i="1" s="1"/>
  <c r="AA143" i="1" s="1"/>
  <c r="V135" i="1"/>
  <c r="Z135" i="1" s="1"/>
  <c r="AA135" i="1" s="1"/>
  <c r="V127" i="1"/>
  <c r="Z127" i="1" s="1"/>
  <c r="AA127" i="1" s="1"/>
  <c r="V119" i="1"/>
  <c r="V111" i="1"/>
  <c r="Z111" i="1" s="1"/>
  <c r="AA111" i="1" s="1"/>
  <c r="V103" i="1"/>
  <c r="Z103" i="1" s="1"/>
  <c r="AA103" i="1" s="1"/>
  <c r="V95" i="1"/>
  <c r="Z95" i="1" s="1"/>
  <c r="AA95" i="1" s="1"/>
  <c r="V87" i="1"/>
  <c r="Z87" i="1" s="1"/>
  <c r="AA87" i="1" s="1"/>
  <c r="V79" i="1"/>
  <c r="Z79" i="1" s="1"/>
  <c r="AA79" i="1" s="1"/>
  <c r="V71" i="1"/>
  <c r="Z71" i="1" s="1"/>
  <c r="AA71" i="1" s="1"/>
  <c r="V63" i="1"/>
  <c r="Z63" i="1" s="1"/>
  <c r="AA63" i="1" s="1"/>
  <c r="V55" i="1"/>
  <c r="Z55" i="1" s="1"/>
  <c r="AA55" i="1" s="1"/>
  <c r="V47" i="1"/>
  <c r="Z47" i="1" s="1"/>
  <c r="AA47" i="1" s="1"/>
  <c r="V39" i="1"/>
  <c r="Z39" i="1" s="1"/>
  <c r="AA39" i="1" s="1"/>
  <c r="AF1534" i="1"/>
  <c r="AI1534" i="1" s="1"/>
  <c r="AJ1534" i="1" s="1"/>
  <c r="AF1526" i="1"/>
  <c r="AI1526" i="1" s="1"/>
  <c r="AJ1526" i="1" s="1"/>
  <c r="AF1518" i="1"/>
  <c r="AI1518" i="1" s="1"/>
  <c r="AJ1518" i="1" s="1"/>
  <c r="AF1510" i="1"/>
  <c r="AF1502" i="1"/>
  <c r="AI1502" i="1" s="1"/>
  <c r="AJ1502" i="1" s="1"/>
  <c r="AF1494" i="1"/>
  <c r="AI1494" i="1" s="1"/>
  <c r="AJ1494" i="1" s="1"/>
  <c r="AF1486" i="1"/>
  <c r="AI1486" i="1" s="1"/>
  <c r="AJ1486" i="1" s="1"/>
  <c r="AF1478" i="1"/>
  <c r="AI1478" i="1" s="1"/>
  <c r="AJ1478" i="1" s="1"/>
  <c r="AF1470" i="1"/>
  <c r="AI1470" i="1" s="1"/>
  <c r="AJ1470" i="1" s="1"/>
  <c r="AF1462" i="1"/>
  <c r="AI1462" i="1" s="1"/>
  <c r="AJ1462" i="1" s="1"/>
  <c r="AF1454" i="1"/>
  <c r="AI1454" i="1" s="1"/>
  <c r="AJ1454" i="1" s="1"/>
  <c r="AF1438" i="1"/>
  <c r="AI1438" i="1" s="1"/>
  <c r="AJ1438" i="1" s="1"/>
  <c r="AF1430" i="1"/>
  <c r="AI1430" i="1" s="1"/>
  <c r="AJ1430" i="1" s="1"/>
  <c r="AF1422" i="1"/>
  <c r="AI1422" i="1" s="1"/>
  <c r="AJ1422" i="1" s="1"/>
  <c r="AF1414" i="1"/>
  <c r="AI1414" i="1" s="1"/>
  <c r="AJ1414" i="1" s="1"/>
  <c r="AF1398" i="1"/>
  <c r="AI1398" i="1" s="1"/>
  <c r="AJ1398" i="1" s="1"/>
  <c r="AF1390" i="1"/>
  <c r="AI1390" i="1" s="1"/>
  <c r="AJ1390" i="1" s="1"/>
  <c r="AF1366" i="1"/>
  <c r="AI1366" i="1" s="1"/>
  <c r="AJ1366" i="1" s="1"/>
  <c r="AF1358" i="1"/>
  <c r="AI1358" i="1" s="1"/>
  <c r="AJ1358" i="1" s="1"/>
  <c r="AF1350" i="1"/>
  <c r="AI1350" i="1" s="1"/>
  <c r="AJ1350" i="1" s="1"/>
  <c r="AF1342" i="1"/>
  <c r="AI1342" i="1" s="1"/>
  <c r="AJ1342" i="1" s="1"/>
  <c r="AF1334" i="1"/>
  <c r="AI1334" i="1" s="1"/>
  <c r="AJ1334" i="1" s="1"/>
  <c r="AF1326" i="1"/>
  <c r="AI1326" i="1" s="1"/>
  <c r="AJ1326" i="1" s="1"/>
  <c r="AF1318" i="1"/>
  <c r="AI1318" i="1" s="1"/>
  <c r="AJ1318" i="1" s="1"/>
  <c r="AF1310" i="1"/>
  <c r="AI1310" i="1" s="1"/>
  <c r="AJ1310" i="1" s="1"/>
  <c r="AF1302" i="1"/>
  <c r="AI1302" i="1" s="1"/>
  <c r="AJ1302" i="1" s="1"/>
  <c r="AF1294" i="1"/>
  <c r="AI1294" i="1" s="1"/>
  <c r="AJ1294" i="1" s="1"/>
  <c r="AF1286" i="1"/>
  <c r="AI1286" i="1" s="1"/>
  <c r="AJ1286" i="1" s="1"/>
  <c r="AF1278" i="1"/>
  <c r="AI1278" i="1" s="1"/>
  <c r="AJ1278" i="1" s="1"/>
  <c r="AF1270" i="1"/>
  <c r="AI1270" i="1" s="1"/>
  <c r="AJ1270" i="1" s="1"/>
  <c r="AF1262" i="1"/>
  <c r="AI1262" i="1" s="1"/>
  <c r="AJ1262" i="1" s="1"/>
  <c r="AF1254" i="1"/>
  <c r="AI1254" i="1" s="1"/>
  <c r="AJ1254" i="1" s="1"/>
  <c r="AF1246" i="1"/>
  <c r="AI1246" i="1" s="1"/>
  <c r="AJ1246" i="1" s="1"/>
  <c r="AF1238" i="1"/>
  <c r="AI1238" i="1" s="1"/>
  <c r="AJ1238" i="1" s="1"/>
  <c r="AF1230" i="1"/>
  <c r="AI1230" i="1" s="1"/>
  <c r="AJ1230" i="1" s="1"/>
  <c r="AF1222" i="1"/>
  <c r="AI1222" i="1" s="1"/>
  <c r="AJ1222" i="1" s="1"/>
  <c r="AF1214" i="1"/>
  <c r="AI1214" i="1" s="1"/>
  <c r="AJ1214" i="1" s="1"/>
  <c r="AF1206" i="1"/>
  <c r="AI1206" i="1" s="1"/>
  <c r="AJ1206" i="1" s="1"/>
  <c r="AF1198" i="1"/>
  <c r="AI1198" i="1" s="1"/>
  <c r="AJ1198" i="1" s="1"/>
  <c r="AF1190" i="1"/>
  <c r="AI1190" i="1" s="1"/>
  <c r="AJ1190" i="1" s="1"/>
  <c r="AF1182" i="1"/>
  <c r="AI1182" i="1" s="1"/>
  <c r="AJ1182" i="1" s="1"/>
  <c r="AF1174" i="1"/>
  <c r="AI1174" i="1" s="1"/>
  <c r="AJ1174" i="1" s="1"/>
  <c r="AF1166" i="1"/>
  <c r="AI1166" i="1" s="1"/>
  <c r="AJ1166" i="1" s="1"/>
  <c r="AF1158" i="1"/>
  <c r="AI1158" i="1" s="1"/>
  <c r="AJ1158" i="1" s="1"/>
  <c r="AF1150" i="1"/>
  <c r="AI1150" i="1" s="1"/>
  <c r="AJ1150" i="1" s="1"/>
  <c r="AF1142" i="1"/>
  <c r="AI1142" i="1" s="1"/>
  <c r="AJ1142" i="1" s="1"/>
  <c r="AF1126" i="1"/>
  <c r="AI1126" i="1" s="1"/>
  <c r="AJ1126" i="1" s="1"/>
  <c r="AF1110" i="1"/>
  <c r="AI1110" i="1" s="1"/>
  <c r="AJ1110" i="1" s="1"/>
  <c r="AF1102" i="1"/>
  <c r="AI1102" i="1" s="1"/>
  <c r="AJ1102" i="1" s="1"/>
  <c r="AF1094" i="1"/>
  <c r="AI1094" i="1" s="1"/>
  <c r="AJ1094" i="1" s="1"/>
  <c r="AF1086" i="1"/>
  <c r="AI1086" i="1" s="1"/>
  <c r="AJ1086" i="1" s="1"/>
  <c r="AF1078" i="1"/>
  <c r="AI1078" i="1" s="1"/>
  <c r="AJ1078" i="1" s="1"/>
  <c r="AF1054" i="1"/>
  <c r="AI1054" i="1" s="1"/>
  <c r="AJ1054" i="1" s="1"/>
  <c r="AF1046" i="1"/>
  <c r="AI1046" i="1" s="1"/>
  <c r="AJ1046" i="1" s="1"/>
  <c r="AF886" i="1"/>
  <c r="AI886" i="1" s="1"/>
  <c r="AJ886" i="1" s="1"/>
  <c r="AF822" i="1"/>
  <c r="AI822" i="1" s="1"/>
  <c r="AJ822" i="1" s="1"/>
  <c r="AF686" i="1"/>
  <c r="AI686" i="1" s="1"/>
  <c r="AJ686" i="1" s="1"/>
  <c r="AF630" i="1"/>
  <c r="AI630" i="1" s="1"/>
  <c r="AJ630" i="1" s="1"/>
  <c r="AF527" i="1"/>
  <c r="AF519" i="1"/>
  <c r="AI519" i="1" s="1"/>
  <c r="AJ519" i="1" s="1"/>
  <c r="AF511" i="1"/>
  <c r="AI511" i="1" s="1"/>
  <c r="AJ511" i="1" s="1"/>
  <c r="AF487" i="1"/>
  <c r="AI487" i="1" s="1"/>
  <c r="AJ487" i="1" s="1"/>
  <c r="AF479" i="1"/>
  <c r="AI479" i="1" s="1"/>
  <c r="AJ479" i="1" s="1"/>
  <c r="AF463" i="1"/>
  <c r="AI463" i="1" s="1"/>
  <c r="AJ463" i="1" s="1"/>
  <c r="AF439" i="1"/>
  <c r="AI439" i="1" s="1"/>
  <c r="AJ439" i="1" s="1"/>
  <c r="AF431" i="1"/>
  <c r="AI431" i="1" s="1"/>
  <c r="AJ431" i="1" s="1"/>
  <c r="AF423" i="1"/>
  <c r="AI423" i="1" s="1"/>
  <c r="AJ423" i="1" s="1"/>
  <c r="AF415" i="1"/>
  <c r="AI415" i="1" s="1"/>
  <c r="AJ415" i="1" s="1"/>
  <c r="AF407" i="1"/>
  <c r="AI407" i="1" s="1"/>
  <c r="AJ407" i="1" s="1"/>
  <c r="AF399" i="1"/>
  <c r="AI399" i="1" s="1"/>
  <c r="AJ399" i="1" s="1"/>
  <c r="AF391" i="1"/>
  <c r="AI391" i="1" s="1"/>
  <c r="AJ391" i="1" s="1"/>
  <c r="AF383" i="1"/>
  <c r="AI383" i="1" s="1"/>
  <c r="AJ383" i="1" s="1"/>
  <c r="AF375" i="1"/>
  <c r="AI375" i="1" s="1"/>
  <c r="AJ375" i="1" s="1"/>
  <c r="AF367" i="1"/>
  <c r="AI367" i="1" s="1"/>
  <c r="AJ367" i="1" s="1"/>
  <c r="AF359" i="1"/>
  <c r="AI359" i="1" s="1"/>
  <c r="AJ359" i="1" s="1"/>
  <c r="AF351" i="1"/>
  <c r="AI351" i="1" s="1"/>
  <c r="AJ351" i="1" s="1"/>
  <c r="AF343" i="1"/>
  <c r="AI343" i="1" s="1"/>
  <c r="AJ343" i="1" s="1"/>
  <c r="AF335" i="1"/>
  <c r="AI335" i="1" s="1"/>
  <c r="AJ335" i="1" s="1"/>
  <c r="AF319" i="1"/>
  <c r="AI319" i="1" s="1"/>
  <c r="AJ319" i="1" s="1"/>
  <c r="AF303" i="1"/>
  <c r="AI303" i="1" s="1"/>
  <c r="AJ303" i="1" s="1"/>
  <c r="AF295" i="1"/>
  <c r="AI295" i="1" s="1"/>
  <c r="AJ295" i="1" s="1"/>
  <c r="AF287" i="1"/>
  <c r="AI287" i="1" s="1"/>
  <c r="AJ287" i="1" s="1"/>
  <c r="AF279" i="1"/>
  <c r="AI279" i="1" s="1"/>
  <c r="AJ279" i="1" s="1"/>
  <c r="AF263" i="1"/>
  <c r="AI263" i="1" s="1"/>
  <c r="AJ263" i="1" s="1"/>
  <c r="AF255" i="1"/>
  <c r="AI255" i="1" s="1"/>
  <c r="AJ255" i="1" s="1"/>
  <c r="AF247" i="1"/>
  <c r="AI247" i="1" s="1"/>
  <c r="AJ247" i="1" s="1"/>
  <c r="AF239" i="1"/>
  <c r="AI239" i="1" s="1"/>
  <c r="AJ239" i="1" s="1"/>
  <c r="AF231" i="1"/>
  <c r="AI231" i="1" s="1"/>
  <c r="AJ231" i="1" s="1"/>
  <c r="AF223" i="1"/>
  <c r="AI223" i="1" s="1"/>
  <c r="AJ223" i="1" s="1"/>
  <c r="AF191" i="1"/>
  <c r="AI191" i="1" s="1"/>
  <c r="AJ191" i="1" s="1"/>
  <c r="AF183" i="1"/>
  <c r="AI183" i="1" s="1"/>
  <c r="AJ183" i="1" s="1"/>
  <c r="AF175" i="1"/>
  <c r="AI175" i="1" s="1"/>
  <c r="AJ175" i="1" s="1"/>
  <c r="AF159" i="1"/>
  <c r="AI159" i="1" s="1"/>
  <c r="AJ159" i="1" s="1"/>
  <c r="AF151" i="1"/>
  <c r="AI151" i="1" s="1"/>
  <c r="AJ151" i="1" s="1"/>
  <c r="AF143" i="1"/>
  <c r="AI143" i="1" s="1"/>
  <c r="AJ143" i="1" s="1"/>
  <c r="AF135" i="1"/>
  <c r="AI135" i="1" s="1"/>
  <c r="AJ135" i="1" s="1"/>
  <c r="AF127" i="1"/>
  <c r="AI127" i="1" s="1"/>
  <c r="AJ127" i="1" s="1"/>
  <c r="AF119" i="1"/>
  <c r="AI119" i="1" s="1"/>
  <c r="AJ119" i="1" s="1"/>
  <c r="AF103" i="1"/>
  <c r="AI103" i="1" s="1"/>
  <c r="AJ103" i="1" s="1"/>
  <c r="AF95" i="1"/>
  <c r="AI95" i="1" s="1"/>
  <c r="AJ95" i="1" s="1"/>
  <c r="AF87" i="1"/>
  <c r="AI87" i="1" s="1"/>
  <c r="AJ87" i="1" s="1"/>
  <c r="AF71" i="1"/>
  <c r="AI71" i="1" s="1"/>
  <c r="AJ71" i="1" s="1"/>
  <c r="AF63" i="1"/>
  <c r="AI63" i="1" s="1"/>
  <c r="AJ63" i="1" s="1"/>
  <c r="AF55" i="1"/>
  <c r="AI55" i="1" s="1"/>
  <c r="AJ55" i="1" s="1"/>
  <c r="AF39" i="1"/>
  <c r="AI39" i="1" s="1"/>
  <c r="AJ39" i="1" s="1"/>
  <c r="Z96" i="1"/>
  <c r="AA96" i="1" s="1"/>
  <c r="Z88" i="1"/>
  <c r="AA88" i="1" s="1"/>
  <c r="Z64" i="1"/>
  <c r="AA64" i="1" s="1"/>
  <c r="Z56" i="1"/>
  <c r="AA56" i="1" s="1"/>
  <c r="AF538" i="1"/>
  <c r="AI538" i="1" s="1"/>
  <c r="AJ538" i="1" s="1"/>
  <c r="AF506" i="1"/>
  <c r="AI506" i="1" s="1"/>
  <c r="AJ506" i="1" s="1"/>
  <c r="AF466" i="1"/>
  <c r="AI466" i="1" s="1"/>
  <c r="AJ466" i="1" s="1"/>
  <c r="AF426" i="1"/>
  <c r="AI426" i="1" s="1"/>
  <c r="AJ426" i="1" s="1"/>
  <c r="AF402" i="1"/>
  <c r="AI402" i="1" s="1"/>
  <c r="AJ402" i="1" s="1"/>
  <c r="AF370" i="1"/>
  <c r="AI370" i="1" s="1"/>
  <c r="AJ370" i="1" s="1"/>
  <c r="AF338" i="1"/>
  <c r="AI338" i="1" s="1"/>
  <c r="AJ338" i="1" s="1"/>
  <c r="AF306" i="1"/>
  <c r="AI306" i="1" s="1"/>
  <c r="AJ306" i="1" s="1"/>
  <c r="AF122" i="1"/>
  <c r="AI122" i="1" s="1"/>
  <c r="AJ122" i="1" s="1"/>
  <c r="AF106" i="1"/>
  <c r="AI106" i="1" s="1"/>
  <c r="AJ106" i="1" s="1"/>
  <c r="AF74" i="1"/>
  <c r="AF42" i="1"/>
  <c r="AI42" i="1" s="1"/>
  <c r="AJ42" i="1" s="1"/>
  <c r="AF1376" i="1"/>
  <c r="AI1376" i="1" s="1"/>
  <c r="AJ1376" i="1" s="1"/>
  <c r="AF1304" i="1"/>
  <c r="AI1304" i="1" s="1"/>
  <c r="AJ1304" i="1" s="1"/>
  <c r="AF1264" i="1"/>
  <c r="AI1264" i="1" s="1"/>
  <c r="AJ1264" i="1" s="1"/>
  <c r="AF1248" i="1"/>
  <c r="AI1248" i="1" s="1"/>
  <c r="AJ1248" i="1" s="1"/>
  <c r="AF1232" i="1"/>
  <c r="AI1232" i="1" s="1"/>
  <c r="AJ1232" i="1" s="1"/>
  <c r="AF1224" i="1"/>
  <c r="AI1224" i="1" s="1"/>
  <c r="AJ1224" i="1" s="1"/>
  <c r="AF1216" i="1"/>
  <c r="AI1216" i="1" s="1"/>
  <c r="AJ1216" i="1" s="1"/>
  <c r="AF1160" i="1"/>
  <c r="AI1160" i="1" s="1"/>
  <c r="AJ1160" i="1" s="1"/>
  <c r="AF1104" i="1"/>
  <c r="AI1104" i="1" s="1"/>
  <c r="AJ1104" i="1" s="1"/>
  <c r="AF1048" i="1"/>
  <c r="AI1048" i="1" s="1"/>
  <c r="AJ1048" i="1" s="1"/>
  <c r="AF1008" i="1"/>
  <c r="AI1008" i="1" s="1"/>
  <c r="AJ1008" i="1" s="1"/>
  <c r="AF984" i="1"/>
  <c r="AI984" i="1" s="1"/>
  <c r="AJ984" i="1" s="1"/>
  <c r="AF976" i="1"/>
  <c r="AI976" i="1" s="1"/>
  <c r="AJ976" i="1" s="1"/>
  <c r="AF960" i="1"/>
  <c r="AI960" i="1" s="1"/>
  <c r="AJ960" i="1" s="1"/>
  <c r="AF952" i="1"/>
  <c r="AF904" i="1"/>
  <c r="AI904" i="1" s="1"/>
  <c r="AJ904" i="1" s="1"/>
  <c r="AF880" i="1"/>
  <c r="AI880" i="1" s="1"/>
  <c r="AJ880" i="1" s="1"/>
  <c r="AF840" i="1"/>
  <c r="AI840" i="1" s="1"/>
  <c r="AJ840" i="1" s="1"/>
  <c r="AF816" i="1"/>
  <c r="AI816" i="1" s="1"/>
  <c r="AJ816" i="1" s="1"/>
  <c r="AF800" i="1"/>
  <c r="AI800" i="1" s="1"/>
  <c r="AJ800" i="1" s="1"/>
  <c r="AF656" i="1"/>
  <c r="AI656" i="1" s="1"/>
  <c r="AJ656" i="1" s="1"/>
  <c r="AF648" i="1"/>
  <c r="AI648" i="1" s="1"/>
  <c r="AJ648" i="1" s="1"/>
  <c r="AF640" i="1"/>
  <c r="AF632" i="1"/>
  <c r="AI632" i="1" s="1"/>
  <c r="AJ632" i="1" s="1"/>
  <c r="AF624" i="1"/>
  <c r="AI624" i="1" s="1"/>
  <c r="AJ624" i="1" s="1"/>
  <c r="AF608" i="1"/>
  <c r="AI608" i="1" s="1"/>
  <c r="AJ608" i="1" s="1"/>
  <c r="AF600" i="1"/>
  <c r="AI600" i="1" s="1"/>
  <c r="AJ600" i="1" s="1"/>
  <c r="AF592" i="1"/>
  <c r="AI592" i="1" s="1"/>
  <c r="AJ592" i="1" s="1"/>
  <c r="AF584" i="1"/>
  <c r="AI584" i="1" s="1"/>
  <c r="AJ584" i="1" s="1"/>
  <c r="AF568" i="1"/>
  <c r="AI568" i="1" s="1"/>
  <c r="AJ568" i="1" s="1"/>
  <c r="AF554" i="1"/>
  <c r="AI554" i="1" s="1"/>
  <c r="AJ554" i="1" s="1"/>
  <c r="AF522" i="1"/>
  <c r="AI522" i="1" s="1"/>
  <c r="AJ522" i="1" s="1"/>
  <c r="AF482" i="1"/>
  <c r="AI482" i="1" s="1"/>
  <c r="AJ482" i="1" s="1"/>
  <c r="AF450" i="1"/>
  <c r="AI450" i="1" s="1"/>
  <c r="AJ450" i="1" s="1"/>
  <c r="AF410" i="1"/>
  <c r="AI410" i="1" s="1"/>
  <c r="AJ410" i="1" s="1"/>
  <c r="AF378" i="1"/>
  <c r="AI378" i="1" s="1"/>
  <c r="AJ378" i="1" s="1"/>
  <c r="AF346" i="1"/>
  <c r="AI346" i="1" s="1"/>
  <c r="AJ346" i="1" s="1"/>
  <c r="AF322" i="1"/>
  <c r="AI322" i="1" s="1"/>
  <c r="AJ322" i="1" s="1"/>
  <c r="AF266" i="1"/>
  <c r="AI266" i="1" s="1"/>
  <c r="AJ266" i="1" s="1"/>
  <c r="AF90" i="1"/>
  <c r="AI90" i="1" s="1"/>
  <c r="AJ90" i="1" s="1"/>
  <c r="AF58" i="1"/>
  <c r="AI58" i="1" s="1"/>
  <c r="AJ58" i="1" s="1"/>
  <c r="AF545" i="1"/>
  <c r="AI545" i="1" s="1"/>
  <c r="AJ545" i="1" s="1"/>
  <c r="AF489" i="1"/>
  <c r="AI489" i="1" s="1"/>
  <c r="AJ489" i="1" s="1"/>
  <c r="AF465" i="1"/>
  <c r="AI465" i="1" s="1"/>
  <c r="AJ465" i="1" s="1"/>
  <c r="AF353" i="1"/>
  <c r="AI353" i="1" s="1"/>
  <c r="AJ353" i="1" s="1"/>
  <c r="AF313" i="1"/>
  <c r="AI313" i="1" s="1"/>
  <c r="AJ313" i="1" s="1"/>
  <c r="AF217" i="1"/>
  <c r="AI217" i="1" s="1"/>
  <c r="AJ217" i="1" s="1"/>
  <c r="AF177" i="1"/>
  <c r="AI177" i="1" s="1"/>
  <c r="AJ177" i="1" s="1"/>
  <c r="AF161" i="1"/>
  <c r="AI161" i="1" s="1"/>
  <c r="AJ161" i="1" s="1"/>
  <c r="AF145" i="1"/>
  <c r="AI145" i="1" s="1"/>
  <c r="AJ145" i="1" s="1"/>
  <c r="AF121" i="1"/>
  <c r="AI121" i="1" s="1"/>
  <c r="AJ121" i="1" s="1"/>
  <c r="AF530" i="1"/>
  <c r="AI530" i="1" s="1"/>
  <c r="AJ530" i="1" s="1"/>
  <c r="AF498" i="1"/>
  <c r="AI498" i="1" s="1"/>
  <c r="AJ498" i="1" s="1"/>
  <c r="AF458" i="1"/>
  <c r="AI458" i="1" s="1"/>
  <c r="AJ458" i="1" s="1"/>
  <c r="AF394" i="1"/>
  <c r="AI394" i="1" s="1"/>
  <c r="AJ394" i="1" s="1"/>
  <c r="AF354" i="1"/>
  <c r="AI354" i="1" s="1"/>
  <c r="AJ354" i="1" s="1"/>
  <c r="AF314" i="1"/>
  <c r="AI314" i="1" s="1"/>
  <c r="AJ314" i="1" s="1"/>
  <c r="AF258" i="1"/>
  <c r="AI258" i="1" s="1"/>
  <c r="AJ258" i="1" s="1"/>
  <c r="AF98" i="1"/>
  <c r="AI98" i="1" s="1"/>
  <c r="AJ98" i="1" s="1"/>
  <c r="AF66" i="1"/>
  <c r="AI66" i="1" s="1"/>
  <c r="AJ66" i="1" s="1"/>
  <c r="AF546" i="1"/>
  <c r="AI546" i="1" s="1"/>
  <c r="AJ546" i="1" s="1"/>
  <c r="AF514" i="1"/>
  <c r="AI514" i="1" s="1"/>
  <c r="AJ514" i="1" s="1"/>
  <c r="AF490" i="1"/>
  <c r="AI490" i="1" s="1"/>
  <c r="AJ490" i="1" s="1"/>
  <c r="AF434" i="1"/>
  <c r="AI434" i="1" s="1"/>
  <c r="AJ434" i="1" s="1"/>
  <c r="AF386" i="1"/>
  <c r="AI386" i="1" s="1"/>
  <c r="AJ386" i="1" s="1"/>
  <c r="AF362" i="1"/>
  <c r="AI362" i="1" s="1"/>
  <c r="AJ362" i="1" s="1"/>
  <c r="AF330" i="1"/>
  <c r="AI330" i="1" s="1"/>
  <c r="AJ330" i="1" s="1"/>
  <c r="AF282" i="1"/>
  <c r="AI282" i="1" s="1"/>
  <c r="AJ282" i="1" s="1"/>
  <c r="AF114" i="1"/>
  <c r="AI114" i="1" s="1"/>
  <c r="AJ114" i="1" s="1"/>
  <c r="AF82" i="1"/>
  <c r="AI82" i="1" s="1"/>
  <c r="AJ82" i="1" s="1"/>
  <c r="AF50" i="1"/>
  <c r="AI50" i="1" s="1"/>
  <c r="AJ50" i="1" s="1"/>
  <c r="AF553" i="1"/>
  <c r="AI553" i="1" s="1"/>
  <c r="AJ553" i="1" s="1"/>
  <c r="AF521" i="1"/>
  <c r="AI521" i="1" s="1"/>
  <c r="AJ521" i="1" s="1"/>
  <c r="AF505" i="1"/>
  <c r="AI505" i="1" s="1"/>
  <c r="AJ505" i="1" s="1"/>
  <c r="AF481" i="1"/>
  <c r="AI481" i="1" s="1"/>
  <c r="AJ481" i="1" s="1"/>
  <c r="AF361" i="1"/>
  <c r="AI361" i="1" s="1"/>
  <c r="AJ361" i="1" s="1"/>
  <c r="AF345" i="1"/>
  <c r="AI345" i="1" s="1"/>
  <c r="AJ345" i="1" s="1"/>
  <c r="AF265" i="1"/>
  <c r="AF185" i="1"/>
  <c r="AF169" i="1"/>
  <c r="AI169" i="1" s="1"/>
  <c r="AJ169" i="1" s="1"/>
  <c r="AF153" i="1"/>
  <c r="AI153" i="1" s="1"/>
  <c r="AJ153" i="1" s="1"/>
  <c r="AF129" i="1"/>
  <c r="AI129" i="1" s="1"/>
  <c r="AJ129" i="1" s="1"/>
  <c r="AF113" i="1"/>
  <c r="AF65" i="1"/>
  <c r="AI65" i="1" s="1"/>
  <c r="AJ65" i="1" s="1"/>
  <c r="AF57" i="1"/>
  <c r="AI57" i="1" s="1"/>
  <c r="AJ57" i="1" s="1"/>
  <c r="AF138" i="1"/>
  <c r="AI138" i="1" s="1"/>
  <c r="AJ138" i="1" s="1"/>
  <c r="AH2" i="2" s="1"/>
  <c r="AF130" i="1"/>
  <c r="AI130" i="1" s="1"/>
  <c r="AJ130" i="1" s="1"/>
  <c r="AI1223" i="1"/>
  <c r="AJ1223" i="1" s="1"/>
  <c r="AI975" i="1"/>
  <c r="AJ975" i="1" s="1"/>
  <c r="AI903" i="1"/>
  <c r="AJ903" i="1" s="1"/>
  <c r="AI743" i="1"/>
  <c r="AJ743" i="1" s="1"/>
  <c r="AI655" i="1"/>
  <c r="AJ655" i="1" s="1"/>
  <c r="AI631" i="1"/>
  <c r="AJ631" i="1" s="1"/>
  <c r="AF1505" i="1"/>
  <c r="AI1505" i="1" s="1"/>
  <c r="AJ1505" i="1" s="1"/>
  <c r="AF1465" i="1"/>
  <c r="AI1465" i="1" s="1"/>
  <c r="AJ1465" i="1" s="1"/>
  <c r="AF1313" i="1"/>
  <c r="AI1313" i="1" s="1"/>
  <c r="AJ1313" i="1" s="1"/>
  <c r="AF1265" i="1"/>
  <c r="AI1265" i="1" s="1"/>
  <c r="AJ1265" i="1" s="1"/>
  <c r="AF1241" i="1"/>
  <c r="AI1241" i="1" s="1"/>
  <c r="AJ1241" i="1" s="1"/>
  <c r="AF1185" i="1"/>
  <c r="AI1185" i="1" s="1"/>
  <c r="AJ1185" i="1" s="1"/>
  <c r="AF1121" i="1"/>
  <c r="AI1121" i="1" s="1"/>
  <c r="AJ1121" i="1" s="1"/>
  <c r="AF1065" i="1"/>
  <c r="AI1065" i="1" s="1"/>
  <c r="AJ1065" i="1" s="1"/>
  <c r="AF1041" i="1"/>
  <c r="AI1041" i="1" s="1"/>
  <c r="AJ1041" i="1" s="1"/>
  <c r="AF777" i="1"/>
  <c r="AI777" i="1" s="1"/>
  <c r="AJ777" i="1" s="1"/>
  <c r="AF761" i="1"/>
  <c r="AI761" i="1" s="1"/>
  <c r="AJ761" i="1" s="1"/>
  <c r="AF737" i="1"/>
  <c r="AI737" i="1" s="1"/>
  <c r="AJ737" i="1" s="1"/>
  <c r="AF649" i="1"/>
  <c r="AI649" i="1" s="1"/>
  <c r="AJ649" i="1" s="1"/>
  <c r="AF601" i="1"/>
  <c r="AI601" i="1" s="1"/>
  <c r="AJ601" i="1" s="1"/>
  <c r="AF577" i="1"/>
  <c r="AI577" i="1" s="1"/>
  <c r="AJ577" i="1" s="1"/>
  <c r="AI261" i="1"/>
  <c r="AJ261" i="1" s="1"/>
  <c r="AI1495" i="1"/>
  <c r="AJ1495" i="1" s="1"/>
  <c r="AI623" i="1"/>
  <c r="AJ623" i="1" s="1"/>
  <c r="AF1513" i="1"/>
  <c r="AI1513" i="1" s="1"/>
  <c r="AJ1513" i="1" s="1"/>
  <c r="AF1417" i="1"/>
  <c r="AI1417" i="1" s="1"/>
  <c r="AJ1417" i="1" s="1"/>
  <c r="AF1369" i="1"/>
  <c r="AI1369" i="1" s="1"/>
  <c r="AJ1369" i="1" s="1"/>
  <c r="AF1281" i="1"/>
  <c r="AF1249" i="1"/>
  <c r="AI1249" i="1" s="1"/>
  <c r="AJ1249" i="1" s="1"/>
  <c r="AF1193" i="1"/>
  <c r="AI1193" i="1" s="1"/>
  <c r="AJ1193" i="1" s="1"/>
  <c r="AF1137" i="1"/>
  <c r="AI1137" i="1" s="1"/>
  <c r="AJ1137" i="1" s="1"/>
  <c r="AF1105" i="1"/>
  <c r="AI1105" i="1" s="1"/>
  <c r="AJ1105" i="1" s="1"/>
  <c r="AF985" i="1"/>
  <c r="AI985" i="1" s="1"/>
  <c r="AJ985" i="1" s="1"/>
  <c r="AF785" i="1"/>
  <c r="AI785" i="1" s="1"/>
  <c r="AJ785" i="1" s="1"/>
  <c r="AF753" i="1"/>
  <c r="AI753" i="1" s="1"/>
  <c r="AJ753" i="1" s="1"/>
  <c r="AF665" i="1"/>
  <c r="AI1455" i="1"/>
  <c r="AJ1455" i="1" s="1"/>
  <c r="AI1279" i="1"/>
  <c r="AJ1279" i="1" s="1"/>
  <c r="AI1087" i="1"/>
  <c r="AJ1087" i="1" s="1"/>
  <c r="AI847" i="1"/>
  <c r="AJ847" i="1" s="1"/>
  <c r="AI727" i="1"/>
  <c r="AJ727" i="1" s="1"/>
  <c r="AI663" i="1"/>
  <c r="AJ663" i="1" s="1"/>
  <c r="AF1521" i="1"/>
  <c r="AI1521" i="1" s="1"/>
  <c r="AJ1521" i="1" s="1"/>
  <c r="AF1497" i="1"/>
  <c r="AI1497" i="1" s="1"/>
  <c r="AJ1497" i="1" s="1"/>
  <c r="AF1409" i="1"/>
  <c r="AI1409" i="1" s="1"/>
  <c r="AJ1409" i="1" s="1"/>
  <c r="AF1361" i="1"/>
  <c r="AI1361" i="1" s="1"/>
  <c r="AJ1361" i="1" s="1"/>
  <c r="AF1289" i="1"/>
  <c r="AI1289" i="1" s="1"/>
  <c r="AJ1289" i="1" s="1"/>
  <c r="AF1257" i="1"/>
  <c r="AI1257" i="1" s="1"/>
  <c r="AJ1257" i="1" s="1"/>
  <c r="AF1201" i="1"/>
  <c r="AI1201" i="1" s="1"/>
  <c r="AJ1201" i="1" s="1"/>
  <c r="AF1177" i="1"/>
  <c r="AI1177" i="1" s="1"/>
  <c r="AJ1177" i="1" s="1"/>
  <c r="AF1129" i="1"/>
  <c r="AI1129" i="1" s="1"/>
  <c r="AJ1129" i="1" s="1"/>
  <c r="AF1049" i="1"/>
  <c r="AI1049" i="1" s="1"/>
  <c r="AJ1049" i="1" s="1"/>
  <c r="AF969" i="1"/>
  <c r="AI969" i="1" s="1"/>
  <c r="AJ969" i="1" s="1"/>
  <c r="AF921" i="1"/>
  <c r="AI921" i="1" s="1"/>
  <c r="AJ921" i="1" s="1"/>
  <c r="AF769" i="1"/>
  <c r="AI769" i="1" s="1"/>
  <c r="AJ769" i="1" s="1"/>
  <c r="AF745" i="1"/>
  <c r="AI745" i="1" s="1"/>
  <c r="AJ745" i="1" s="1"/>
  <c r="AF697" i="1"/>
  <c r="AI697" i="1" s="1"/>
  <c r="AJ697" i="1" s="1"/>
  <c r="AF673" i="1"/>
  <c r="AI673" i="1" s="1"/>
  <c r="AJ673" i="1" s="1"/>
  <c r="AF593" i="1"/>
  <c r="AI593" i="1" s="1"/>
  <c r="AJ593" i="1" s="1"/>
  <c r="AF569" i="1"/>
  <c r="AI569" i="1" s="1"/>
  <c r="AJ569" i="1" s="1"/>
  <c r="AI1021" i="1"/>
  <c r="AJ1021" i="1" s="1"/>
  <c r="AI447" i="1"/>
  <c r="AJ447" i="1" s="1"/>
  <c r="AF625" i="1"/>
  <c r="AI625" i="1" s="1"/>
  <c r="AJ625" i="1" s="1"/>
  <c r="AF528" i="1"/>
  <c r="AI528" i="1" s="1"/>
  <c r="AJ528" i="1" s="1"/>
  <c r="AF512" i="1"/>
  <c r="AI512" i="1" s="1"/>
  <c r="AJ512" i="1" s="1"/>
  <c r="AF504" i="1"/>
  <c r="AI504" i="1" s="1"/>
  <c r="AJ504" i="1" s="1"/>
  <c r="AF496" i="1"/>
  <c r="AI496" i="1" s="1"/>
  <c r="AJ496" i="1" s="1"/>
  <c r="AF488" i="1"/>
  <c r="AI488" i="1" s="1"/>
  <c r="AJ488" i="1" s="1"/>
  <c r="AF480" i="1"/>
  <c r="AI480" i="1" s="1"/>
  <c r="AJ480" i="1" s="1"/>
  <c r="AF408" i="1"/>
  <c r="AI408" i="1" s="1"/>
  <c r="AJ408" i="1" s="1"/>
  <c r="AF376" i="1"/>
  <c r="AI376" i="1" s="1"/>
  <c r="AJ376" i="1" s="1"/>
  <c r="AF368" i="1"/>
  <c r="AI368" i="1" s="1"/>
  <c r="AJ368" i="1" s="1"/>
  <c r="AF360" i="1"/>
  <c r="AI360" i="1" s="1"/>
  <c r="AJ360" i="1" s="1"/>
  <c r="AF352" i="1"/>
  <c r="AI352" i="1" s="1"/>
  <c r="AJ352" i="1" s="1"/>
  <c r="AF344" i="1"/>
  <c r="AI344" i="1" s="1"/>
  <c r="AJ344" i="1" s="1"/>
  <c r="AF336" i="1"/>
  <c r="AI336" i="1" s="1"/>
  <c r="AJ336" i="1" s="1"/>
  <c r="AF304" i="1"/>
  <c r="AI304" i="1" s="1"/>
  <c r="AJ304" i="1" s="1"/>
  <c r="AI1317" i="1"/>
  <c r="AJ1317" i="1" s="1"/>
  <c r="AI1085" i="1"/>
  <c r="AJ1085" i="1" s="1"/>
  <c r="AI1045" i="1"/>
  <c r="AJ1045" i="1" s="1"/>
  <c r="AI717" i="1"/>
  <c r="AJ717" i="1" s="1"/>
  <c r="AI677" i="1"/>
  <c r="AJ677" i="1" s="1"/>
  <c r="AI653" i="1"/>
  <c r="AJ653" i="1" s="1"/>
  <c r="AI645" i="1"/>
  <c r="AJ645" i="1" s="1"/>
  <c r="AI613" i="1"/>
  <c r="AJ613" i="1" s="1"/>
  <c r="AI581" i="1"/>
  <c r="AJ581" i="1" s="1"/>
  <c r="AI557" i="1"/>
  <c r="AJ557" i="1" s="1"/>
  <c r="AI527" i="1"/>
  <c r="AJ527" i="1" s="1"/>
  <c r="V1532" i="1"/>
  <c r="Z1532" i="1" s="1"/>
  <c r="AA1532" i="1" s="1"/>
  <c r="V1524" i="1"/>
  <c r="Z1524" i="1" s="1"/>
  <c r="AA1524" i="1" s="1"/>
  <c r="V1516" i="1"/>
  <c r="Z1516" i="1" s="1"/>
  <c r="AA1516" i="1" s="1"/>
  <c r="V1508" i="1"/>
  <c r="Z1508" i="1" s="1"/>
  <c r="AA1508" i="1" s="1"/>
  <c r="V1500" i="1"/>
  <c r="Z1500" i="1" s="1"/>
  <c r="AA1500" i="1" s="1"/>
  <c r="V1492" i="1"/>
  <c r="Z1492" i="1" s="1"/>
  <c r="AA1492" i="1" s="1"/>
  <c r="V1484" i="1"/>
  <c r="Z1484" i="1" s="1"/>
  <c r="AA1484" i="1" s="1"/>
  <c r="V1476" i="1"/>
  <c r="Z1476" i="1" s="1"/>
  <c r="AA1476" i="1" s="1"/>
  <c r="V1468" i="1"/>
  <c r="Z1468" i="1" s="1"/>
  <c r="AA1468" i="1" s="1"/>
  <c r="V1460" i="1"/>
  <c r="Z1460" i="1" s="1"/>
  <c r="AA1460" i="1" s="1"/>
  <c r="V1452" i="1"/>
  <c r="Z1452" i="1" s="1"/>
  <c r="AA1452" i="1" s="1"/>
  <c r="V1444" i="1"/>
  <c r="Z1444" i="1" s="1"/>
  <c r="AA1444" i="1" s="1"/>
  <c r="V1436" i="1"/>
  <c r="Z1436" i="1" s="1"/>
  <c r="AA1436" i="1" s="1"/>
  <c r="V1428" i="1"/>
  <c r="Z1428" i="1" s="1"/>
  <c r="AA1428" i="1" s="1"/>
  <c r="V1420" i="1"/>
  <c r="Z1420" i="1" s="1"/>
  <c r="AA1420" i="1" s="1"/>
  <c r="V1412" i="1"/>
  <c r="Z1412" i="1" s="1"/>
  <c r="AA1412" i="1" s="1"/>
  <c r="V1404" i="1"/>
  <c r="Z1404" i="1" s="1"/>
  <c r="AA1404" i="1" s="1"/>
  <c r="V1396" i="1"/>
  <c r="Z1396" i="1" s="1"/>
  <c r="AA1396" i="1" s="1"/>
  <c r="V1388" i="1"/>
  <c r="Z1388" i="1" s="1"/>
  <c r="AA1388" i="1" s="1"/>
  <c r="V1380" i="1"/>
  <c r="Z1380" i="1" s="1"/>
  <c r="AA1380" i="1" s="1"/>
  <c r="V1372" i="1"/>
  <c r="Z1372" i="1" s="1"/>
  <c r="AA1372" i="1" s="1"/>
  <c r="V1364" i="1"/>
  <c r="Z1364" i="1" s="1"/>
  <c r="AA1364" i="1" s="1"/>
  <c r="V1356" i="1"/>
  <c r="Z1356" i="1" s="1"/>
  <c r="AA1356" i="1" s="1"/>
  <c r="V1348" i="1"/>
  <c r="Z1348" i="1" s="1"/>
  <c r="AA1348" i="1" s="1"/>
  <c r="V1340" i="1"/>
  <c r="Z1340" i="1" s="1"/>
  <c r="AA1340" i="1" s="1"/>
  <c r="V1332" i="1"/>
  <c r="Z1332" i="1" s="1"/>
  <c r="AA1332" i="1" s="1"/>
  <c r="V1324" i="1"/>
  <c r="Z1324" i="1" s="1"/>
  <c r="AA1324" i="1" s="1"/>
  <c r="V1316" i="1"/>
  <c r="Z1316" i="1" s="1"/>
  <c r="AA1316" i="1" s="1"/>
  <c r="V1308" i="1"/>
  <c r="Z1308" i="1" s="1"/>
  <c r="AA1308" i="1" s="1"/>
  <c r="V1300" i="1"/>
  <c r="Z1300" i="1" s="1"/>
  <c r="AA1300" i="1" s="1"/>
  <c r="V1292" i="1"/>
  <c r="Z1292" i="1" s="1"/>
  <c r="AA1292" i="1" s="1"/>
  <c r="V1284" i="1"/>
  <c r="Z1284" i="1" s="1"/>
  <c r="AA1284" i="1" s="1"/>
  <c r="V1276" i="1"/>
  <c r="Z1276" i="1" s="1"/>
  <c r="AA1276" i="1" s="1"/>
  <c r="V1268" i="1"/>
  <c r="Z1268" i="1" s="1"/>
  <c r="AA1268" i="1" s="1"/>
  <c r="V1260" i="1"/>
  <c r="Z1260" i="1" s="1"/>
  <c r="AA1260" i="1" s="1"/>
  <c r="V1252" i="1"/>
  <c r="Z1252" i="1" s="1"/>
  <c r="AA1252" i="1" s="1"/>
  <c r="V1244" i="1"/>
  <c r="Z1244" i="1" s="1"/>
  <c r="AA1244" i="1" s="1"/>
  <c r="V1236" i="1"/>
  <c r="Z1236" i="1" s="1"/>
  <c r="AA1236" i="1" s="1"/>
  <c r="V1228" i="1"/>
  <c r="Z1228" i="1" s="1"/>
  <c r="AA1228" i="1" s="1"/>
  <c r="V1220" i="1"/>
  <c r="Z1220" i="1" s="1"/>
  <c r="AA1220" i="1" s="1"/>
  <c r="V1212" i="1"/>
  <c r="Z1212" i="1" s="1"/>
  <c r="AA1212" i="1" s="1"/>
  <c r="V1204" i="1"/>
  <c r="Z1204" i="1" s="1"/>
  <c r="AA1204" i="1" s="1"/>
  <c r="V1196" i="1"/>
  <c r="Z1196" i="1" s="1"/>
  <c r="AA1196" i="1" s="1"/>
  <c r="V1188" i="1"/>
  <c r="Z1188" i="1" s="1"/>
  <c r="AA1188" i="1" s="1"/>
  <c r="V1180" i="1"/>
  <c r="Z1180" i="1" s="1"/>
  <c r="AA1180" i="1" s="1"/>
  <c r="V1172" i="1"/>
  <c r="Z1172" i="1" s="1"/>
  <c r="AA1172" i="1" s="1"/>
  <c r="V1164" i="1"/>
  <c r="Z1164" i="1" s="1"/>
  <c r="AA1164" i="1" s="1"/>
  <c r="V1156" i="1"/>
  <c r="Z1156" i="1" s="1"/>
  <c r="AA1156" i="1" s="1"/>
  <c r="V1148" i="1"/>
  <c r="Z1148" i="1" s="1"/>
  <c r="AA1148" i="1" s="1"/>
  <c r="V1140" i="1"/>
  <c r="Z1140" i="1" s="1"/>
  <c r="AA1140" i="1" s="1"/>
  <c r="V1132" i="1"/>
  <c r="Z1132" i="1" s="1"/>
  <c r="AA1132" i="1" s="1"/>
  <c r="V1124" i="1"/>
  <c r="Z1124" i="1" s="1"/>
  <c r="AA1124" i="1" s="1"/>
  <c r="V1116" i="1"/>
  <c r="Z1116" i="1" s="1"/>
  <c r="AA1116" i="1" s="1"/>
  <c r="V1108" i="1"/>
  <c r="Z1108" i="1" s="1"/>
  <c r="AA1108" i="1" s="1"/>
  <c r="V1100" i="1"/>
  <c r="Z1100" i="1" s="1"/>
  <c r="AA1100" i="1" s="1"/>
  <c r="V1092" i="1"/>
  <c r="Z1092" i="1" s="1"/>
  <c r="AA1092" i="1" s="1"/>
  <c r="V1084" i="1"/>
  <c r="Z1084" i="1" s="1"/>
  <c r="AA1084" i="1" s="1"/>
  <c r="V1076" i="1"/>
  <c r="Z1076" i="1" s="1"/>
  <c r="AA1076" i="1" s="1"/>
  <c r="V1068" i="1"/>
  <c r="Z1068" i="1" s="1"/>
  <c r="AA1068" i="1" s="1"/>
  <c r="V1060" i="1"/>
  <c r="Z1060" i="1" s="1"/>
  <c r="AA1060" i="1" s="1"/>
  <c r="V1052" i="1"/>
  <c r="Z1052" i="1" s="1"/>
  <c r="AA1052" i="1" s="1"/>
  <c r="V1044" i="1"/>
  <c r="Z1044" i="1" s="1"/>
  <c r="AA1044" i="1" s="1"/>
  <c r="V1036" i="1"/>
  <c r="Z1036" i="1" s="1"/>
  <c r="AA1036" i="1" s="1"/>
  <c r="V1028" i="1"/>
  <c r="Z1028" i="1" s="1"/>
  <c r="AA1028" i="1" s="1"/>
  <c r="V1020" i="1"/>
  <c r="Z1020" i="1" s="1"/>
  <c r="AA1020" i="1" s="1"/>
  <c r="V1012" i="1"/>
  <c r="Z1012" i="1" s="1"/>
  <c r="AA1012" i="1" s="1"/>
  <c r="V1004" i="1"/>
  <c r="Z1004" i="1" s="1"/>
  <c r="AA1004" i="1" s="1"/>
  <c r="V996" i="1"/>
  <c r="Z996" i="1" s="1"/>
  <c r="AA996" i="1" s="1"/>
  <c r="V988" i="1"/>
  <c r="Z988" i="1" s="1"/>
  <c r="AA988" i="1" s="1"/>
  <c r="V980" i="1"/>
  <c r="Z980" i="1" s="1"/>
  <c r="AA980" i="1" s="1"/>
  <c r="V972" i="1"/>
  <c r="Z972" i="1" s="1"/>
  <c r="AA972" i="1" s="1"/>
  <c r="V964" i="1"/>
  <c r="Z964" i="1" s="1"/>
  <c r="AA964" i="1" s="1"/>
  <c r="V956" i="1"/>
  <c r="Z956" i="1" s="1"/>
  <c r="AA956" i="1" s="1"/>
  <c r="V948" i="1"/>
  <c r="Z948" i="1" s="1"/>
  <c r="AA948" i="1" s="1"/>
  <c r="V940" i="1"/>
  <c r="Z940" i="1" s="1"/>
  <c r="AA940" i="1" s="1"/>
  <c r="V932" i="1"/>
  <c r="Z932" i="1" s="1"/>
  <c r="AA932" i="1" s="1"/>
  <c r="V924" i="1"/>
  <c r="Z924" i="1" s="1"/>
  <c r="AA924" i="1" s="1"/>
  <c r="V916" i="1"/>
  <c r="Z916" i="1" s="1"/>
  <c r="AA916" i="1" s="1"/>
  <c r="V908" i="1"/>
  <c r="Z908" i="1" s="1"/>
  <c r="AA908" i="1" s="1"/>
  <c r="V900" i="1"/>
  <c r="Z900" i="1" s="1"/>
  <c r="AA900" i="1" s="1"/>
  <c r="V892" i="1"/>
  <c r="Z892" i="1" s="1"/>
  <c r="AA892" i="1" s="1"/>
  <c r="V884" i="1"/>
  <c r="Z884" i="1" s="1"/>
  <c r="AA884" i="1" s="1"/>
  <c r="V876" i="1"/>
  <c r="Z876" i="1" s="1"/>
  <c r="AA876" i="1" s="1"/>
  <c r="V868" i="1"/>
  <c r="Z868" i="1" s="1"/>
  <c r="AA868" i="1" s="1"/>
  <c r="V860" i="1"/>
  <c r="Z860" i="1" s="1"/>
  <c r="AA860" i="1" s="1"/>
  <c r="V852" i="1"/>
  <c r="Z852" i="1" s="1"/>
  <c r="AA852" i="1" s="1"/>
  <c r="V844" i="1"/>
  <c r="Z844" i="1" s="1"/>
  <c r="AA844" i="1" s="1"/>
  <c r="V836" i="1"/>
  <c r="Z836" i="1" s="1"/>
  <c r="AA836" i="1" s="1"/>
  <c r="V828" i="1"/>
  <c r="Z828" i="1" s="1"/>
  <c r="AA828" i="1" s="1"/>
  <c r="V820" i="1"/>
  <c r="Z820" i="1" s="1"/>
  <c r="AA820" i="1" s="1"/>
  <c r="V812" i="1"/>
  <c r="Z812" i="1" s="1"/>
  <c r="AA812" i="1" s="1"/>
  <c r="V804" i="1"/>
  <c r="Z804" i="1" s="1"/>
  <c r="AA804" i="1" s="1"/>
  <c r="V796" i="1"/>
  <c r="Z796" i="1" s="1"/>
  <c r="AA796" i="1" s="1"/>
  <c r="V788" i="1"/>
  <c r="Z788" i="1" s="1"/>
  <c r="AA788" i="1" s="1"/>
  <c r="V780" i="1"/>
  <c r="Z780" i="1" s="1"/>
  <c r="AA780" i="1" s="1"/>
  <c r="V772" i="1"/>
  <c r="Z772" i="1" s="1"/>
  <c r="AA772" i="1" s="1"/>
  <c r="V764" i="1"/>
  <c r="Z764" i="1" s="1"/>
  <c r="AA764" i="1" s="1"/>
  <c r="V756" i="1"/>
  <c r="Z756" i="1" s="1"/>
  <c r="AA756" i="1" s="1"/>
  <c r="V748" i="1"/>
  <c r="Z748" i="1" s="1"/>
  <c r="AA748" i="1" s="1"/>
  <c r="V740" i="1"/>
  <c r="Z740" i="1" s="1"/>
  <c r="AA740" i="1" s="1"/>
  <c r="V732" i="1"/>
  <c r="Z732" i="1" s="1"/>
  <c r="AA732" i="1" s="1"/>
  <c r="V724" i="1"/>
  <c r="Z724" i="1" s="1"/>
  <c r="AA724" i="1" s="1"/>
  <c r="AF617" i="1"/>
  <c r="AI617" i="1" s="1"/>
  <c r="AJ617" i="1" s="1"/>
  <c r="K2" i="2"/>
  <c r="Z1520" i="1"/>
  <c r="AA1520" i="1" s="1"/>
  <c r="Z1512" i="1"/>
  <c r="AA1512" i="1" s="1"/>
  <c r="Z1488" i="1"/>
  <c r="AA1488" i="1" s="1"/>
  <c r="Z1480" i="1"/>
  <c r="AA1480" i="1" s="1"/>
  <c r="Z1456" i="1"/>
  <c r="AA1456" i="1" s="1"/>
  <c r="Z1448" i="1"/>
  <c r="AA1448" i="1" s="1"/>
  <c r="Z1424" i="1"/>
  <c r="AA1424" i="1" s="1"/>
  <c r="Z1416" i="1"/>
  <c r="AA1416" i="1" s="1"/>
  <c r="Z1392" i="1"/>
  <c r="AA1392" i="1" s="1"/>
  <c r="Z1384" i="1"/>
  <c r="AA1384" i="1" s="1"/>
  <c r="Z1360" i="1"/>
  <c r="AA1360" i="1" s="1"/>
  <c r="Z1352" i="1"/>
  <c r="AA1352" i="1" s="1"/>
  <c r="Z1328" i="1"/>
  <c r="AA1328" i="1" s="1"/>
  <c r="Z1320" i="1"/>
  <c r="AA1320" i="1" s="1"/>
  <c r="Z1296" i="1"/>
  <c r="AA1296" i="1" s="1"/>
  <c r="Z1288" i="1"/>
  <c r="AA1288" i="1" s="1"/>
  <c r="Z1264" i="1"/>
  <c r="AA1264" i="1" s="1"/>
  <c r="Z1256" i="1"/>
  <c r="AA1256" i="1" s="1"/>
  <c r="Z1232" i="1"/>
  <c r="AA1232" i="1" s="1"/>
  <c r="Z1224" i="1"/>
  <c r="AA1224" i="1" s="1"/>
  <c r="Z1200" i="1"/>
  <c r="AA1200" i="1" s="1"/>
  <c r="Z1192" i="1"/>
  <c r="AA1192" i="1" s="1"/>
  <c r="Z1168" i="1"/>
  <c r="AA1168" i="1" s="1"/>
  <c r="Z1160" i="1"/>
  <c r="AA1160" i="1" s="1"/>
  <c r="Z1136" i="1"/>
  <c r="AA1136" i="1" s="1"/>
  <c r="Z1128" i="1"/>
  <c r="AA1128" i="1" s="1"/>
  <c r="Z1104" i="1"/>
  <c r="AA1104" i="1" s="1"/>
  <c r="Z1096" i="1"/>
  <c r="AA1096" i="1" s="1"/>
  <c r="Z1072" i="1"/>
  <c r="AA1072" i="1" s="1"/>
  <c r="Z1064" i="1"/>
  <c r="AA1064" i="1" s="1"/>
  <c r="Z1040" i="1"/>
  <c r="AA1040" i="1" s="1"/>
  <c r="Z1032" i="1"/>
  <c r="AA1032" i="1" s="1"/>
  <c r="Z1008" i="1"/>
  <c r="AA1008" i="1" s="1"/>
  <c r="Z1000" i="1"/>
  <c r="AA1000" i="1" s="1"/>
  <c r="Z976" i="1"/>
  <c r="AA976" i="1" s="1"/>
  <c r="Z968" i="1"/>
  <c r="AA968" i="1" s="1"/>
  <c r="Z944" i="1"/>
  <c r="AA944" i="1" s="1"/>
  <c r="Z936" i="1"/>
  <c r="AA936" i="1" s="1"/>
  <c r="Z896" i="1"/>
  <c r="AA896" i="1" s="1"/>
  <c r="Z888" i="1"/>
  <c r="AA888" i="1" s="1"/>
  <c r="Z880" i="1"/>
  <c r="AA880" i="1" s="1"/>
  <c r="V1533" i="1"/>
  <c r="Z1533" i="1" s="1"/>
  <c r="AA1533" i="1" s="1"/>
  <c r="V1525" i="1"/>
  <c r="Z1525" i="1" s="1"/>
  <c r="AA1525" i="1" s="1"/>
  <c r="V1517" i="1"/>
  <c r="Z1517" i="1" s="1"/>
  <c r="AA1517" i="1" s="1"/>
  <c r="V1509" i="1"/>
  <c r="Z1509" i="1" s="1"/>
  <c r="AA1509" i="1" s="1"/>
  <c r="V1501" i="1"/>
  <c r="Z1501" i="1" s="1"/>
  <c r="AA1501" i="1" s="1"/>
  <c r="V716" i="1"/>
  <c r="Z716" i="1" s="1"/>
  <c r="AA716" i="1" s="1"/>
  <c r="V708" i="1"/>
  <c r="Z708" i="1" s="1"/>
  <c r="AA708" i="1" s="1"/>
  <c r="V700" i="1"/>
  <c r="Z700" i="1" s="1"/>
  <c r="AA700" i="1" s="1"/>
  <c r="V692" i="1"/>
  <c r="Z692" i="1" s="1"/>
  <c r="AA692" i="1" s="1"/>
  <c r="V684" i="1"/>
  <c r="Z684" i="1" s="1"/>
  <c r="AA684" i="1" s="1"/>
  <c r="V676" i="1"/>
  <c r="Z676" i="1" s="1"/>
  <c r="AA676" i="1" s="1"/>
  <c r="V668" i="1"/>
  <c r="Z668" i="1" s="1"/>
  <c r="AA668" i="1" s="1"/>
  <c r="V660" i="1"/>
  <c r="Z660" i="1" s="1"/>
  <c r="AA660" i="1" s="1"/>
  <c r="V652" i="1"/>
  <c r="Z652" i="1" s="1"/>
  <c r="AA652" i="1" s="1"/>
  <c r="V644" i="1"/>
  <c r="Z644" i="1" s="1"/>
  <c r="AA644" i="1" s="1"/>
  <c r="V636" i="1"/>
  <c r="Z636" i="1" s="1"/>
  <c r="AA636" i="1" s="1"/>
  <c r="V628" i="1"/>
  <c r="Z628" i="1" s="1"/>
  <c r="AA628" i="1" s="1"/>
  <c r="V620" i="1"/>
  <c r="Z620" i="1" s="1"/>
  <c r="AA620" i="1" s="1"/>
  <c r="V612" i="1"/>
  <c r="Z612" i="1" s="1"/>
  <c r="AA612" i="1" s="1"/>
  <c r="V604" i="1"/>
  <c r="Z604" i="1" s="1"/>
  <c r="AA604" i="1" s="1"/>
  <c r="V596" i="1"/>
  <c r="Z596" i="1" s="1"/>
  <c r="AA596" i="1" s="1"/>
  <c r="V588" i="1"/>
  <c r="Z588" i="1" s="1"/>
  <c r="AA588" i="1" s="1"/>
  <c r="V580" i="1"/>
  <c r="Z580" i="1" s="1"/>
  <c r="AA580" i="1" s="1"/>
  <c r="V572" i="1"/>
  <c r="Z572" i="1" s="1"/>
  <c r="AA572" i="1" s="1"/>
  <c r="V564" i="1"/>
  <c r="Z564" i="1" s="1"/>
  <c r="AA564" i="1" s="1"/>
  <c r="V556" i="1"/>
  <c r="Z556" i="1" s="1"/>
  <c r="AA556" i="1" s="1"/>
  <c r="V548" i="1"/>
  <c r="Z548" i="1" s="1"/>
  <c r="AA548" i="1" s="1"/>
  <c r="V540" i="1"/>
  <c r="Z540" i="1" s="1"/>
  <c r="AA540" i="1" s="1"/>
  <c r="V532" i="1"/>
  <c r="Z532" i="1" s="1"/>
  <c r="AA532" i="1" s="1"/>
  <c r="V524" i="1"/>
  <c r="Z524" i="1" s="1"/>
  <c r="AA524" i="1" s="1"/>
  <c r="V516" i="1"/>
  <c r="Z516" i="1" s="1"/>
  <c r="AA516" i="1" s="1"/>
  <c r="V508" i="1"/>
  <c r="Z508" i="1" s="1"/>
  <c r="AA508" i="1" s="1"/>
  <c r="V500" i="1"/>
  <c r="Z500" i="1" s="1"/>
  <c r="AA500" i="1" s="1"/>
  <c r="V492" i="1"/>
  <c r="Z492" i="1" s="1"/>
  <c r="AA492" i="1" s="1"/>
  <c r="V484" i="1"/>
  <c r="Z484" i="1" s="1"/>
  <c r="AA484" i="1" s="1"/>
  <c r="V476" i="1"/>
  <c r="Z476" i="1" s="1"/>
  <c r="AA476" i="1" s="1"/>
  <c r="V468" i="1"/>
  <c r="Z468" i="1" s="1"/>
  <c r="AA468" i="1" s="1"/>
  <c r="V460" i="1"/>
  <c r="Z460" i="1" s="1"/>
  <c r="AA460" i="1" s="1"/>
  <c r="V452" i="1"/>
  <c r="Z452" i="1" s="1"/>
  <c r="AA452" i="1" s="1"/>
  <c r="V444" i="1"/>
  <c r="Z444" i="1" s="1"/>
  <c r="AA444" i="1" s="1"/>
  <c r="V436" i="1"/>
  <c r="Z436" i="1" s="1"/>
  <c r="AA436" i="1" s="1"/>
  <c r="V428" i="1"/>
  <c r="Z428" i="1" s="1"/>
  <c r="AA428" i="1" s="1"/>
  <c r="V420" i="1"/>
  <c r="Z420" i="1" s="1"/>
  <c r="AA420" i="1" s="1"/>
  <c r="V412" i="1"/>
  <c r="Z412" i="1" s="1"/>
  <c r="AA412" i="1" s="1"/>
  <c r="V404" i="1"/>
  <c r="Z404" i="1" s="1"/>
  <c r="AA404" i="1" s="1"/>
  <c r="V396" i="1"/>
  <c r="Z396" i="1" s="1"/>
  <c r="AA396" i="1" s="1"/>
  <c r="V388" i="1"/>
  <c r="Z388" i="1" s="1"/>
  <c r="AA388" i="1" s="1"/>
  <c r="V380" i="1"/>
  <c r="Z380" i="1" s="1"/>
  <c r="AA380" i="1" s="1"/>
  <c r="V372" i="1"/>
  <c r="Z372" i="1" s="1"/>
  <c r="AA372" i="1" s="1"/>
  <c r="V364" i="1"/>
  <c r="Z364" i="1" s="1"/>
  <c r="AA364" i="1" s="1"/>
  <c r="V356" i="1"/>
  <c r="Z356" i="1" s="1"/>
  <c r="AA356" i="1" s="1"/>
  <c r="V348" i="1"/>
  <c r="Z348" i="1" s="1"/>
  <c r="AA348" i="1" s="1"/>
  <c r="V340" i="1"/>
  <c r="Z340" i="1" s="1"/>
  <c r="AA340" i="1" s="1"/>
  <c r="V332" i="1"/>
  <c r="Z332" i="1" s="1"/>
  <c r="AA332" i="1" s="1"/>
  <c r="V324" i="1"/>
  <c r="Z324" i="1" s="1"/>
  <c r="AA324" i="1" s="1"/>
  <c r="V316" i="1"/>
  <c r="Z316" i="1" s="1"/>
  <c r="AA316" i="1" s="1"/>
  <c r="V308" i="1"/>
  <c r="Z308" i="1" s="1"/>
  <c r="AA308" i="1" s="1"/>
  <c r="V300" i="1"/>
  <c r="Z300" i="1" s="1"/>
  <c r="AA300" i="1" s="1"/>
  <c r="V292" i="1"/>
  <c r="Z292" i="1" s="1"/>
  <c r="AA292" i="1" s="1"/>
  <c r="V284" i="1"/>
  <c r="Z284" i="1" s="1"/>
  <c r="AA284" i="1" s="1"/>
  <c r="V276" i="1"/>
  <c r="Z276" i="1" s="1"/>
  <c r="AA276" i="1" s="1"/>
  <c r="V268" i="1"/>
  <c r="Z268" i="1" s="1"/>
  <c r="AA268" i="1" s="1"/>
  <c r="V260" i="1"/>
  <c r="Z260" i="1" s="1"/>
  <c r="AA260" i="1" s="1"/>
  <c r="V252" i="1"/>
  <c r="Z252" i="1" s="1"/>
  <c r="AA252" i="1" s="1"/>
  <c r="V244" i="1"/>
  <c r="Z244" i="1" s="1"/>
  <c r="AA244" i="1" s="1"/>
  <c r="V236" i="1"/>
  <c r="Z236" i="1" s="1"/>
  <c r="AA236" i="1" s="1"/>
  <c r="V228" i="1"/>
  <c r="Z228" i="1" s="1"/>
  <c r="AA228" i="1" s="1"/>
  <c r="V220" i="1"/>
  <c r="Z220" i="1" s="1"/>
  <c r="AA220" i="1" s="1"/>
  <c r="V212" i="1"/>
  <c r="Z212" i="1" s="1"/>
  <c r="AA212" i="1" s="1"/>
  <c r="V204" i="1"/>
  <c r="Z204" i="1" s="1"/>
  <c r="AA204" i="1" s="1"/>
  <c r="V196" i="1"/>
  <c r="Z196" i="1" s="1"/>
  <c r="AA196" i="1" s="1"/>
  <c r="V188" i="1"/>
  <c r="Z188" i="1" s="1"/>
  <c r="AA188" i="1" s="1"/>
  <c r="V180" i="1"/>
  <c r="Z180" i="1" s="1"/>
  <c r="AA180" i="1" s="1"/>
  <c r="V172" i="1"/>
  <c r="Z172" i="1" s="1"/>
  <c r="AA172" i="1" s="1"/>
  <c r="V164" i="1"/>
  <c r="Z164" i="1" s="1"/>
  <c r="AA164" i="1" s="1"/>
  <c r="V156" i="1"/>
  <c r="Z156" i="1" s="1"/>
  <c r="AA156" i="1" s="1"/>
  <c r="V148" i="1"/>
  <c r="Z148" i="1" s="1"/>
  <c r="AA148" i="1" s="1"/>
  <c r="V140" i="1"/>
  <c r="Z140" i="1" s="1"/>
  <c r="AA140" i="1" s="1"/>
  <c r="V132" i="1"/>
  <c r="Z132" i="1" s="1"/>
  <c r="AA132" i="1" s="1"/>
  <c r="V124" i="1"/>
  <c r="Z124" i="1" s="1"/>
  <c r="AA124" i="1" s="1"/>
  <c r="V116" i="1"/>
  <c r="V108" i="1"/>
  <c r="Z108" i="1" s="1"/>
  <c r="AA108" i="1" s="1"/>
  <c r="V100" i="1"/>
  <c r="Z100" i="1" s="1"/>
  <c r="AA100" i="1" s="1"/>
  <c r="V92" i="1"/>
  <c r="Z92" i="1" s="1"/>
  <c r="AA92" i="1" s="1"/>
  <c r="V84" i="1"/>
  <c r="Z84" i="1" s="1"/>
  <c r="AA84" i="1" s="1"/>
  <c r="V76" i="1"/>
  <c r="Z76" i="1" s="1"/>
  <c r="AA76" i="1" s="1"/>
  <c r="V68" i="1"/>
  <c r="Z68" i="1" s="1"/>
  <c r="AA68" i="1" s="1"/>
  <c r="V60" i="1"/>
  <c r="Z60" i="1" s="1"/>
  <c r="AA60" i="1" s="1"/>
  <c r="V52" i="1"/>
  <c r="Z52" i="1" s="1"/>
  <c r="AA52" i="1" s="1"/>
  <c r="V44" i="1"/>
  <c r="Z44" i="1" s="1"/>
  <c r="AA44" i="1" s="1"/>
  <c r="Z864" i="1"/>
  <c r="AA864" i="1" s="1"/>
  <c r="Z856" i="1"/>
  <c r="AA856" i="1" s="1"/>
  <c r="Z848" i="1"/>
  <c r="AA848" i="1" s="1"/>
  <c r="Z832" i="1"/>
  <c r="AA832" i="1" s="1"/>
  <c r="Z824" i="1"/>
  <c r="AA824" i="1" s="1"/>
  <c r="Z816" i="1"/>
  <c r="AA816" i="1" s="1"/>
  <c r="Z800" i="1"/>
  <c r="AA800" i="1" s="1"/>
  <c r="Z792" i="1"/>
  <c r="AA792" i="1" s="1"/>
  <c r="Z784" i="1"/>
  <c r="AA784" i="1" s="1"/>
  <c r="Z768" i="1"/>
  <c r="AA768" i="1" s="1"/>
  <c r="Z760" i="1"/>
  <c r="AA760" i="1" s="1"/>
  <c r="Z736" i="1"/>
  <c r="AA736" i="1" s="1"/>
  <c r="Z728" i="1"/>
  <c r="AA728" i="1" s="1"/>
  <c r="Z720" i="1"/>
  <c r="AA720" i="1" s="1"/>
  <c r="Z704" i="1"/>
  <c r="AA704" i="1" s="1"/>
  <c r="Z696" i="1"/>
  <c r="AA696" i="1" s="1"/>
  <c r="Z688" i="1"/>
  <c r="AA688" i="1" s="1"/>
  <c r="Z672" i="1"/>
  <c r="AA672" i="1" s="1"/>
  <c r="Z664" i="1"/>
  <c r="AA664" i="1" s="1"/>
  <c r="Z656" i="1"/>
  <c r="AA656" i="1" s="1"/>
  <c r="Z640" i="1"/>
  <c r="AA640" i="1" s="1"/>
  <c r="Z632" i="1"/>
  <c r="AA632" i="1" s="1"/>
  <c r="Z608" i="1"/>
  <c r="AA608" i="1" s="1"/>
  <c r="Z600" i="1"/>
  <c r="AA600" i="1" s="1"/>
  <c r="Z592" i="1"/>
  <c r="AA592" i="1" s="1"/>
  <c r="Z576" i="1"/>
  <c r="AA576" i="1" s="1"/>
  <c r="Z568" i="1"/>
  <c r="AA568" i="1" s="1"/>
  <c r="Z560" i="1"/>
  <c r="AA560" i="1" s="1"/>
  <c r="Z544" i="1"/>
  <c r="AA544" i="1" s="1"/>
  <c r="Z536" i="1"/>
  <c r="AA536" i="1" s="1"/>
  <c r="Z528" i="1"/>
  <c r="AA528" i="1" s="1"/>
  <c r="Z512" i="1"/>
  <c r="AA512" i="1" s="1"/>
  <c r="Z504" i="1"/>
  <c r="AA504" i="1" s="1"/>
  <c r="Z480" i="1"/>
  <c r="AA480" i="1" s="1"/>
  <c r="Z472" i="1"/>
  <c r="AA472" i="1" s="1"/>
  <c r="Z464" i="1"/>
  <c r="AA464" i="1" s="1"/>
  <c r="Z448" i="1"/>
  <c r="AA448" i="1" s="1"/>
  <c r="Z440" i="1"/>
  <c r="AA440" i="1" s="1"/>
  <c r="Z432" i="1"/>
  <c r="AA432" i="1" s="1"/>
  <c r="Z416" i="1"/>
  <c r="AA416" i="1" s="1"/>
  <c r="Z408" i="1"/>
  <c r="AA408" i="1" s="1"/>
  <c r="Z400" i="1"/>
  <c r="AA400" i="1" s="1"/>
  <c r="Z384" i="1"/>
  <c r="AA384" i="1" s="1"/>
  <c r="Z376" i="1"/>
  <c r="AA376" i="1" s="1"/>
  <c r="Z352" i="1"/>
  <c r="AA352" i="1" s="1"/>
  <c r="Z344" i="1"/>
  <c r="AA344" i="1" s="1"/>
  <c r="Z336" i="1"/>
  <c r="AA336" i="1" s="1"/>
  <c r="Z320" i="1"/>
  <c r="AA320" i="1" s="1"/>
  <c r="Z312" i="1"/>
  <c r="AA312" i="1" s="1"/>
  <c r="Z304" i="1"/>
  <c r="AA304" i="1" s="1"/>
  <c r="Z288" i="1"/>
  <c r="AA288" i="1" s="1"/>
  <c r="Z280" i="1"/>
  <c r="AA280" i="1" s="1"/>
  <c r="Z272" i="1"/>
  <c r="AA272" i="1" s="1"/>
  <c r="Z256" i="1"/>
  <c r="AA256" i="1" s="1"/>
  <c r="Z248" i="1"/>
  <c r="AA248" i="1" s="1"/>
  <c r="Z224" i="1"/>
  <c r="AA224" i="1" s="1"/>
  <c r="Z216" i="1"/>
  <c r="AA216" i="1" s="1"/>
  <c r="V289" i="1"/>
  <c r="Z289" i="1" s="1"/>
  <c r="AA289" i="1" s="1"/>
  <c r="V281" i="1"/>
  <c r="Z281" i="1" s="1"/>
  <c r="AA281" i="1" s="1"/>
  <c r="V273" i="1"/>
  <c r="Z273" i="1" s="1"/>
  <c r="AA273" i="1" s="1"/>
  <c r="V265" i="1"/>
  <c r="Z265" i="1" s="1"/>
  <c r="AA265" i="1" s="1"/>
  <c r="V257" i="1"/>
  <c r="Z257" i="1" s="1"/>
  <c r="AA257" i="1" s="1"/>
  <c r="V249" i="1"/>
  <c r="Z249" i="1" s="1"/>
  <c r="AA249" i="1" s="1"/>
  <c r="V241" i="1"/>
  <c r="Z241" i="1" s="1"/>
  <c r="AA241" i="1" s="1"/>
  <c r="V233" i="1"/>
  <c r="Z233" i="1" s="1"/>
  <c r="AA233" i="1" s="1"/>
  <c r="V225" i="1"/>
  <c r="Z225" i="1" s="1"/>
  <c r="AA225" i="1" s="1"/>
  <c r="V217" i="1"/>
  <c r="Z217" i="1" s="1"/>
  <c r="AA217" i="1" s="1"/>
  <c r="V209" i="1"/>
  <c r="Z209" i="1" s="1"/>
  <c r="AA209" i="1" s="1"/>
  <c r="V201" i="1"/>
  <c r="Z201" i="1" s="1"/>
  <c r="AA201" i="1" s="1"/>
  <c r="V193" i="1"/>
  <c r="Z193" i="1" s="1"/>
  <c r="AA193" i="1" s="1"/>
  <c r="V185" i="1"/>
  <c r="Z185" i="1" s="1"/>
  <c r="AA185" i="1" s="1"/>
  <c r="V177" i="1"/>
  <c r="Z177" i="1" s="1"/>
  <c r="AA177" i="1" s="1"/>
  <c r="V169" i="1"/>
  <c r="Z169" i="1" s="1"/>
  <c r="AA169" i="1" s="1"/>
  <c r="V161" i="1"/>
  <c r="Z161" i="1" s="1"/>
  <c r="AA161" i="1" s="1"/>
  <c r="V153" i="1"/>
  <c r="V145" i="1"/>
  <c r="Z145" i="1" s="1"/>
  <c r="AA145" i="1" s="1"/>
  <c r="V137" i="1"/>
  <c r="Z137" i="1" s="1"/>
  <c r="AA137" i="1" s="1"/>
  <c r="V129" i="1"/>
  <c r="Z129" i="1" s="1"/>
  <c r="AA129" i="1" s="1"/>
  <c r="V121" i="1"/>
  <c r="Z121" i="1" s="1"/>
  <c r="AA121" i="1" s="1"/>
  <c r="V113" i="1"/>
  <c r="Z113" i="1" s="1"/>
  <c r="AA113" i="1" s="1"/>
  <c r="V105" i="1"/>
  <c r="Z105" i="1" s="1"/>
  <c r="AA105" i="1" s="1"/>
  <c r="V97" i="1"/>
  <c r="Z97" i="1" s="1"/>
  <c r="AA97" i="1" s="1"/>
  <c r="V89" i="1"/>
  <c r="Z89" i="1" s="1"/>
  <c r="AA89" i="1" s="1"/>
  <c r="V81" i="1"/>
  <c r="Z81" i="1" s="1"/>
  <c r="AA81" i="1" s="1"/>
  <c r="V73" i="1"/>
  <c r="Z73" i="1" s="1"/>
  <c r="AA73" i="1" s="1"/>
  <c r="V65" i="1"/>
  <c r="Z65" i="1" s="1"/>
  <c r="AA65" i="1" s="1"/>
  <c r="V57" i="1"/>
  <c r="Z57" i="1" s="1"/>
  <c r="AA57" i="1" s="1"/>
  <c r="V49" i="1"/>
  <c r="Z49" i="1" s="1"/>
  <c r="AA49" i="1" s="1"/>
  <c r="V41" i="1"/>
  <c r="Z41" i="1" s="1"/>
  <c r="AA41" i="1" s="1"/>
  <c r="AF1536" i="1"/>
  <c r="AI1536" i="1" s="1"/>
  <c r="AJ1536" i="1" s="1"/>
  <c r="AF1520" i="1"/>
  <c r="AF1512" i="1"/>
  <c r="AI1512" i="1" s="1"/>
  <c r="AJ1512" i="1" s="1"/>
  <c r="AF1504" i="1"/>
  <c r="AI1504" i="1" s="1"/>
  <c r="AJ1504" i="1" s="1"/>
  <c r="AF1496" i="1"/>
  <c r="AI1496" i="1" s="1"/>
  <c r="AJ1496" i="1" s="1"/>
  <c r="AF1488" i="1"/>
  <c r="AI1488" i="1" s="1"/>
  <c r="AJ1488" i="1" s="1"/>
  <c r="AF1480" i="1"/>
  <c r="AI1480" i="1" s="1"/>
  <c r="AJ1480" i="1" s="1"/>
  <c r="AF1472" i="1"/>
  <c r="AF1464" i="1"/>
  <c r="AI1464" i="1" s="1"/>
  <c r="AJ1464" i="1" s="1"/>
  <c r="AF1456" i="1"/>
  <c r="AI1456" i="1" s="1"/>
  <c r="AJ1456" i="1" s="1"/>
  <c r="AF1448" i="1"/>
  <c r="AI1448" i="1" s="1"/>
  <c r="AJ1448" i="1" s="1"/>
  <c r="AF1440" i="1"/>
  <c r="AI1440" i="1" s="1"/>
  <c r="AJ1440" i="1" s="1"/>
  <c r="AF1424" i="1"/>
  <c r="AI1424" i="1" s="1"/>
  <c r="AJ1424" i="1" s="1"/>
  <c r="AF1416" i="1"/>
  <c r="AI1416" i="1" s="1"/>
  <c r="AJ1416" i="1" s="1"/>
  <c r="AF1392" i="1"/>
  <c r="AI1392" i="1" s="1"/>
  <c r="AJ1392" i="1" s="1"/>
  <c r="AF1368" i="1"/>
  <c r="AI1368" i="1" s="1"/>
  <c r="AJ1368" i="1" s="1"/>
  <c r="AF1360" i="1"/>
  <c r="AI1360" i="1" s="1"/>
  <c r="AJ1360" i="1" s="1"/>
  <c r="AF1344" i="1"/>
  <c r="AI1344" i="1" s="1"/>
  <c r="AJ1344" i="1" s="1"/>
  <c r="AF1336" i="1"/>
  <c r="AI1336" i="1" s="1"/>
  <c r="AJ1336" i="1" s="1"/>
  <c r="AF1320" i="1"/>
  <c r="AI1320" i="1" s="1"/>
  <c r="AJ1320" i="1" s="1"/>
  <c r="AF1296" i="1"/>
  <c r="AI1296" i="1" s="1"/>
  <c r="AJ1296" i="1" s="1"/>
  <c r="AF1288" i="1"/>
  <c r="AI1288" i="1" s="1"/>
  <c r="AJ1288" i="1" s="1"/>
  <c r="AF1200" i="1"/>
  <c r="AI1200" i="1" s="1"/>
  <c r="AJ1200" i="1" s="1"/>
  <c r="AF1176" i="1"/>
  <c r="AI1176" i="1" s="1"/>
  <c r="AJ1176" i="1" s="1"/>
  <c r="AF1152" i="1"/>
  <c r="AI1152" i="1" s="1"/>
  <c r="AJ1152" i="1" s="1"/>
  <c r="AF1144" i="1"/>
  <c r="AI1144" i="1" s="1"/>
  <c r="AJ1144" i="1" s="1"/>
  <c r="AF1136" i="1"/>
  <c r="AI1136" i="1" s="1"/>
  <c r="AJ1136" i="1" s="1"/>
  <c r="V1493" i="1"/>
  <c r="Z1493" i="1" s="1"/>
  <c r="AA1493" i="1" s="1"/>
  <c r="V1485" i="1"/>
  <c r="Z1485" i="1" s="1"/>
  <c r="AA1485" i="1" s="1"/>
  <c r="V1477" i="1"/>
  <c r="Z1477" i="1" s="1"/>
  <c r="AA1477" i="1" s="1"/>
  <c r="V1469" i="1"/>
  <c r="Z1469" i="1" s="1"/>
  <c r="AA1469" i="1" s="1"/>
  <c r="V1461" i="1"/>
  <c r="Z1461" i="1" s="1"/>
  <c r="AA1461" i="1" s="1"/>
  <c r="V1453" i="1"/>
  <c r="Z1453" i="1" s="1"/>
  <c r="AA1453" i="1" s="1"/>
  <c r="V1445" i="1"/>
  <c r="Z1445" i="1" s="1"/>
  <c r="AA1445" i="1" s="1"/>
  <c r="V1437" i="1"/>
  <c r="Z1437" i="1" s="1"/>
  <c r="AA1437" i="1" s="1"/>
  <c r="V1429" i="1"/>
  <c r="Z1429" i="1" s="1"/>
  <c r="AA1429" i="1" s="1"/>
  <c r="V1421" i="1"/>
  <c r="Z1421" i="1" s="1"/>
  <c r="AA1421" i="1" s="1"/>
  <c r="V1413" i="1"/>
  <c r="Z1413" i="1" s="1"/>
  <c r="AA1413" i="1" s="1"/>
  <c r="V1405" i="1"/>
  <c r="Z1405" i="1" s="1"/>
  <c r="AA1405" i="1" s="1"/>
  <c r="V1397" i="1"/>
  <c r="Z1397" i="1" s="1"/>
  <c r="AA1397" i="1" s="1"/>
  <c r="V1389" i="1"/>
  <c r="Z1389" i="1" s="1"/>
  <c r="AA1389" i="1" s="1"/>
  <c r="V1381" i="1"/>
  <c r="Z1381" i="1" s="1"/>
  <c r="AA1381" i="1" s="1"/>
  <c r="V1373" i="1"/>
  <c r="Z1373" i="1" s="1"/>
  <c r="AA1373" i="1" s="1"/>
  <c r="V1365" i="1"/>
  <c r="Z1365" i="1" s="1"/>
  <c r="AA1365" i="1" s="1"/>
  <c r="V1357" i="1"/>
  <c r="Z1357" i="1" s="1"/>
  <c r="AA1357" i="1" s="1"/>
  <c r="V1349" i="1"/>
  <c r="Z1349" i="1" s="1"/>
  <c r="AA1349" i="1" s="1"/>
  <c r="V1341" i="1"/>
  <c r="Z1341" i="1" s="1"/>
  <c r="AA1341" i="1" s="1"/>
  <c r="V1333" i="1"/>
  <c r="Z1333" i="1" s="1"/>
  <c r="AA1333" i="1" s="1"/>
  <c r="V1325" i="1"/>
  <c r="Z1325" i="1" s="1"/>
  <c r="AA1325" i="1" s="1"/>
  <c r="V1317" i="1"/>
  <c r="Z1317" i="1" s="1"/>
  <c r="AA1317" i="1" s="1"/>
  <c r="V1309" i="1"/>
  <c r="Z1309" i="1" s="1"/>
  <c r="AA1309" i="1" s="1"/>
  <c r="V1301" i="1"/>
  <c r="Z1301" i="1" s="1"/>
  <c r="AA1301" i="1" s="1"/>
  <c r="V1293" i="1"/>
  <c r="Z1293" i="1" s="1"/>
  <c r="AA1293" i="1" s="1"/>
  <c r="V1285" i="1"/>
  <c r="Z1285" i="1" s="1"/>
  <c r="AA1285" i="1" s="1"/>
  <c r="V1277" i="1"/>
  <c r="Z1277" i="1" s="1"/>
  <c r="AA1277" i="1" s="1"/>
  <c r="V1269" i="1"/>
  <c r="Z1269" i="1" s="1"/>
  <c r="AA1269" i="1" s="1"/>
  <c r="V1261" i="1"/>
  <c r="Z1261" i="1" s="1"/>
  <c r="AA1261" i="1" s="1"/>
  <c r="V1253" i="1"/>
  <c r="Z1253" i="1" s="1"/>
  <c r="AA1253" i="1" s="1"/>
  <c r="V1245" i="1"/>
  <c r="Z1245" i="1" s="1"/>
  <c r="AA1245" i="1" s="1"/>
  <c r="V1237" i="1"/>
  <c r="Z1237" i="1" s="1"/>
  <c r="AA1237" i="1" s="1"/>
  <c r="V1229" i="1"/>
  <c r="Z1229" i="1" s="1"/>
  <c r="AA1229" i="1" s="1"/>
  <c r="V1221" i="1"/>
  <c r="Z1221" i="1" s="1"/>
  <c r="AA1221" i="1" s="1"/>
  <c r="V1213" i="1"/>
  <c r="Z1213" i="1" s="1"/>
  <c r="AA1213" i="1" s="1"/>
  <c r="V1205" i="1"/>
  <c r="Z1205" i="1" s="1"/>
  <c r="AA1205" i="1" s="1"/>
  <c r="V1197" i="1"/>
  <c r="Z1197" i="1" s="1"/>
  <c r="AA1197" i="1" s="1"/>
  <c r="V1189" i="1"/>
  <c r="Z1189" i="1" s="1"/>
  <c r="AA1189" i="1" s="1"/>
  <c r="V1181" i="1"/>
  <c r="Z1181" i="1" s="1"/>
  <c r="AA1181" i="1" s="1"/>
  <c r="V1173" i="1"/>
  <c r="Z1173" i="1" s="1"/>
  <c r="AA1173" i="1" s="1"/>
  <c r="V1165" i="1"/>
  <c r="Z1165" i="1" s="1"/>
  <c r="AA1165" i="1" s="1"/>
  <c r="V1157" i="1"/>
  <c r="Z1157" i="1" s="1"/>
  <c r="AA1157" i="1" s="1"/>
  <c r="V1149" i="1"/>
  <c r="Z1149" i="1" s="1"/>
  <c r="AA1149" i="1" s="1"/>
  <c r="V1141" i="1"/>
  <c r="Z1141" i="1" s="1"/>
  <c r="AA1141" i="1" s="1"/>
  <c r="V1133" i="1"/>
  <c r="Z1133" i="1" s="1"/>
  <c r="AA1133" i="1" s="1"/>
  <c r="V1125" i="1"/>
  <c r="V1117" i="1"/>
  <c r="Z1117" i="1" s="1"/>
  <c r="AA1117" i="1" s="1"/>
  <c r="V1109" i="1"/>
  <c r="Z1109" i="1" s="1"/>
  <c r="AA1109" i="1" s="1"/>
  <c r="V1101" i="1"/>
  <c r="Z1101" i="1" s="1"/>
  <c r="AA1101" i="1" s="1"/>
  <c r="V1093" i="1"/>
  <c r="Z1093" i="1" s="1"/>
  <c r="AA1093" i="1" s="1"/>
  <c r="V1085" i="1"/>
  <c r="Z1085" i="1" s="1"/>
  <c r="AA1085" i="1" s="1"/>
  <c r="V1077" i="1"/>
  <c r="Z1077" i="1" s="1"/>
  <c r="AA1077" i="1" s="1"/>
  <c r="V1069" i="1"/>
  <c r="Z1069" i="1" s="1"/>
  <c r="AA1069" i="1" s="1"/>
  <c r="V1061" i="1"/>
  <c r="Z1061" i="1" s="1"/>
  <c r="AA1061" i="1" s="1"/>
  <c r="V1053" i="1"/>
  <c r="Z1053" i="1" s="1"/>
  <c r="AA1053" i="1" s="1"/>
  <c r="V1045" i="1"/>
  <c r="Z1045" i="1" s="1"/>
  <c r="AA1045" i="1" s="1"/>
  <c r="V1037" i="1"/>
  <c r="Z1037" i="1" s="1"/>
  <c r="AA1037" i="1" s="1"/>
  <c r="V1029" i="1"/>
  <c r="Z1029" i="1" s="1"/>
  <c r="AA1029" i="1" s="1"/>
  <c r="V1021" i="1"/>
  <c r="Z1021" i="1" s="1"/>
  <c r="AA1021" i="1" s="1"/>
  <c r="V1013" i="1"/>
  <c r="Z1013" i="1" s="1"/>
  <c r="AA1013" i="1" s="1"/>
  <c r="V1005" i="1"/>
  <c r="Z1005" i="1" s="1"/>
  <c r="AA1005" i="1" s="1"/>
  <c r="V997" i="1"/>
  <c r="Z997" i="1" s="1"/>
  <c r="AA997" i="1" s="1"/>
  <c r="V989" i="1"/>
  <c r="Z989" i="1" s="1"/>
  <c r="AA989" i="1" s="1"/>
  <c r="V981" i="1"/>
  <c r="Z981" i="1" s="1"/>
  <c r="AA981" i="1" s="1"/>
  <c r="V973" i="1"/>
  <c r="Z973" i="1" s="1"/>
  <c r="AA973" i="1" s="1"/>
  <c r="V965" i="1"/>
  <c r="Z965" i="1" s="1"/>
  <c r="AA965" i="1" s="1"/>
  <c r="V957" i="1"/>
  <c r="Z957" i="1" s="1"/>
  <c r="AA957" i="1" s="1"/>
  <c r="V949" i="1"/>
  <c r="Z949" i="1" s="1"/>
  <c r="AA949" i="1" s="1"/>
  <c r="V941" i="1"/>
  <c r="V933" i="1"/>
  <c r="Z933" i="1" s="1"/>
  <c r="AA933" i="1" s="1"/>
  <c r="V925" i="1"/>
  <c r="Z925" i="1" s="1"/>
  <c r="AA925" i="1" s="1"/>
  <c r="V917" i="1"/>
  <c r="Z917" i="1" s="1"/>
  <c r="AA917" i="1" s="1"/>
  <c r="V909" i="1"/>
  <c r="Z909" i="1" s="1"/>
  <c r="AA909" i="1" s="1"/>
  <c r="V901" i="1"/>
  <c r="Z901" i="1" s="1"/>
  <c r="AA901" i="1" s="1"/>
  <c r="V893" i="1"/>
  <c r="Z893" i="1" s="1"/>
  <c r="AA893" i="1" s="1"/>
  <c r="V885" i="1"/>
  <c r="Z885" i="1" s="1"/>
  <c r="AA885" i="1" s="1"/>
  <c r="V877" i="1"/>
  <c r="Z877" i="1" s="1"/>
  <c r="AA877" i="1" s="1"/>
  <c r="V869" i="1"/>
  <c r="Z869" i="1" s="1"/>
  <c r="AA869" i="1" s="1"/>
  <c r="V861" i="1"/>
  <c r="Z861" i="1" s="1"/>
  <c r="AA861" i="1" s="1"/>
  <c r="V853" i="1"/>
  <c r="Z853" i="1" s="1"/>
  <c r="AA853" i="1" s="1"/>
  <c r="V845" i="1"/>
  <c r="Z845" i="1" s="1"/>
  <c r="AA845" i="1" s="1"/>
  <c r="V837" i="1"/>
  <c r="Z837" i="1" s="1"/>
  <c r="AA837" i="1" s="1"/>
  <c r="V829" i="1"/>
  <c r="Z829" i="1" s="1"/>
  <c r="AA829" i="1" s="1"/>
  <c r="V821" i="1"/>
  <c r="Z821" i="1" s="1"/>
  <c r="AA821" i="1" s="1"/>
  <c r="V813" i="1"/>
  <c r="Z813" i="1" s="1"/>
  <c r="AA813" i="1" s="1"/>
  <c r="V805" i="1"/>
  <c r="Z805" i="1" s="1"/>
  <c r="AA805" i="1" s="1"/>
  <c r="V797" i="1"/>
  <c r="Z797" i="1" s="1"/>
  <c r="AA797" i="1" s="1"/>
  <c r="V789" i="1"/>
  <c r="Z789" i="1" s="1"/>
  <c r="AA789" i="1" s="1"/>
  <c r="V781" i="1"/>
  <c r="Z781" i="1" s="1"/>
  <c r="AA781" i="1" s="1"/>
  <c r="V773" i="1"/>
  <c r="Z773" i="1" s="1"/>
  <c r="AA773" i="1" s="1"/>
  <c r="V765" i="1"/>
  <c r="Z765" i="1" s="1"/>
  <c r="AA765" i="1" s="1"/>
  <c r="V757" i="1"/>
  <c r="Z757" i="1" s="1"/>
  <c r="AA757" i="1" s="1"/>
  <c r="V749" i="1"/>
  <c r="Z749" i="1" s="1"/>
  <c r="AA749" i="1" s="1"/>
  <c r="V741" i="1"/>
  <c r="Z741" i="1" s="1"/>
  <c r="AA741" i="1" s="1"/>
  <c r="V733" i="1"/>
  <c r="Z733" i="1" s="1"/>
  <c r="AA733" i="1" s="1"/>
  <c r="V725" i="1"/>
  <c r="Z725" i="1" s="1"/>
  <c r="AA725" i="1" s="1"/>
  <c r="V717" i="1"/>
  <c r="Z717" i="1" s="1"/>
  <c r="AA717" i="1" s="1"/>
  <c r="V709" i="1"/>
  <c r="Z709" i="1" s="1"/>
  <c r="AA709" i="1" s="1"/>
  <c r="V701" i="1"/>
  <c r="Z701" i="1" s="1"/>
  <c r="AA701" i="1" s="1"/>
  <c r="V693" i="1"/>
  <c r="Z693" i="1" s="1"/>
  <c r="AA693" i="1" s="1"/>
  <c r="V685" i="1"/>
  <c r="Z685" i="1" s="1"/>
  <c r="AA685" i="1" s="1"/>
  <c r="V677" i="1"/>
  <c r="Z677" i="1" s="1"/>
  <c r="AA677" i="1" s="1"/>
  <c r="V669" i="1"/>
  <c r="Z669" i="1" s="1"/>
  <c r="AA669" i="1" s="1"/>
  <c r="V661" i="1"/>
  <c r="Z661" i="1" s="1"/>
  <c r="AA661" i="1" s="1"/>
  <c r="V653" i="1"/>
  <c r="Z653" i="1" s="1"/>
  <c r="AA653" i="1" s="1"/>
  <c r="V645" i="1"/>
  <c r="Z645" i="1" s="1"/>
  <c r="AA645" i="1" s="1"/>
  <c r="V637" i="1"/>
  <c r="Z637" i="1" s="1"/>
  <c r="AA637" i="1" s="1"/>
  <c r="V629" i="1"/>
  <c r="Z629" i="1" s="1"/>
  <c r="AA629" i="1" s="1"/>
  <c r="V621" i="1"/>
  <c r="Z621" i="1" s="1"/>
  <c r="AA621" i="1" s="1"/>
  <c r="V613" i="1"/>
  <c r="Z613" i="1" s="1"/>
  <c r="AA613" i="1" s="1"/>
  <c r="V605" i="1"/>
  <c r="Z605" i="1" s="1"/>
  <c r="AA605" i="1" s="1"/>
  <c r="V597" i="1"/>
  <c r="Z597" i="1" s="1"/>
  <c r="AA597" i="1" s="1"/>
  <c r="V589" i="1"/>
  <c r="Z589" i="1" s="1"/>
  <c r="AA589" i="1" s="1"/>
  <c r="V581" i="1"/>
  <c r="Z581" i="1" s="1"/>
  <c r="AA581" i="1" s="1"/>
  <c r="V573" i="1"/>
  <c r="Z573" i="1" s="1"/>
  <c r="AA573" i="1" s="1"/>
  <c r="V565" i="1"/>
  <c r="Z565" i="1" s="1"/>
  <c r="AA565" i="1" s="1"/>
  <c r="V557" i="1"/>
  <c r="Z557" i="1" s="1"/>
  <c r="AA557" i="1" s="1"/>
  <c r="V549" i="1"/>
  <c r="Z549" i="1" s="1"/>
  <c r="AA549" i="1" s="1"/>
  <c r="V541" i="1"/>
  <c r="Z541" i="1" s="1"/>
  <c r="AA541" i="1" s="1"/>
  <c r="V533" i="1"/>
  <c r="Z533" i="1" s="1"/>
  <c r="AA533" i="1" s="1"/>
  <c r="V525" i="1"/>
  <c r="Z525" i="1" s="1"/>
  <c r="AA525" i="1" s="1"/>
  <c r="V517" i="1"/>
  <c r="Z517" i="1" s="1"/>
  <c r="AA517" i="1" s="1"/>
  <c r="V509" i="1"/>
  <c r="Z509" i="1" s="1"/>
  <c r="AA509" i="1" s="1"/>
  <c r="V501" i="1"/>
  <c r="Z501" i="1" s="1"/>
  <c r="AA501" i="1" s="1"/>
  <c r="V493" i="1"/>
  <c r="Z493" i="1" s="1"/>
  <c r="AA493" i="1" s="1"/>
  <c r="V485" i="1"/>
  <c r="Z485" i="1" s="1"/>
  <c r="AA485" i="1" s="1"/>
  <c r="V477" i="1"/>
  <c r="Z477" i="1" s="1"/>
  <c r="AA477" i="1" s="1"/>
  <c r="V469" i="1"/>
  <c r="Z469" i="1" s="1"/>
  <c r="AA469" i="1" s="1"/>
  <c r="V461" i="1"/>
  <c r="Z461" i="1" s="1"/>
  <c r="AA461" i="1" s="1"/>
  <c r="V453" i="1"/>
  <c r="Z453" i="1" s="1"/>
  <c r="AA453" i="1" s="1"/>
  <c r="V445" i="1"/>
  <c r="Z445" i="1" s="1"/>
  <c r="AA445" i="1" s="1"/>
  <c r="V437" i="1"/>
  <c r="Z437" i="1" s="1"/>
  <c r="AA437" i="1" s="1"/>
  <c r="V429" i="1"/>
  <c r="Z429" i="1" s="1"/>
  <c r="AA429" i="1" s="1"/>
  <c r="V421" i="1"/>
  <c r="Z421" i="1" s="1"/>
  <c r="AA421" i="1" s="1"/>
  <c r="V413" i="1"/>
  <c r="Z413" i="1" s="1"/>
  <c r="AA413" i="1" s="1"/>
  <c r="V405" i="1"/>
  <c r="Z405" i="1" s="1"/>
  <c r="AA405" i="1" s="1"/>
  <c r="V397" i="1"/>
  <c r="Z397" i="1" s="1"/>
  <c r="AA397" i="1" s="1"/>
  <c r="V389" i="1"/>
  <c r="Z389" i="1" s="1"/>
  <c r="AA389" i="1" s="1"/>
  <c r="V381" i="1"/>
  <c r="Z381" i="1" s="1"/>
  <c r="AA381" i="1" s="1"/>
  <c r="V373" i="1"/>
  <c r="Z373" i="1" s="1"/>
  <c r="AA373" i="1" s="1"/>
  <c r="V365" i="1"/>
  <c r="Z365" i="1" s="1"/>
  <c r="AA365" i="1" s="1"/>
  <c r="V357" i="1"/>
  <c r="Z357" i="1" s="1"/>
  <c r="AA357" i="1" s="1"/>
  <c r="V349" i="1"/>
  <c r="Z349" i="1" s="1"/>
  <c r="AA349" i="1" s="1"/>
  <c r="V341" i="1"/>
  <c r="Z341" i="1" s="1"/>
  <c r="AA341" i="1" s="1"/>
  <c r="V333" i="1"/>
  <c r="Z333" i="1" s="1"/>
  <c r="AA333" i="1" s="1"/>
  <c r="V325" i="1"/>
  <c r="Z325" i="1" s="1"/>
  <c r="AA325" i="1" s="1"/>
  <c r="V317" i="1"/>
  <c r="Z317" i="1" s="1"/>
  <c r="AA317" i="1" s="1"/>
  <c r="V309" i="1"/>
  <c r="Z309" i="1" s="1"/>
  <c r="AA309" i="1" s="1"/>
  <c r="V301" i="1"/>
  <c r="Z301" i="1" s="1"/>
  <c r="AA301" i="1" s="1"/>
  <c r="V293" i="1"/>
  <c r="V285" i="1"/>
  <c r="Z285" i="1" s="1"/>
  <c r="AA285" i="1" s="1"/>
  <c r="V277" i="1"/>
  <c r="Z277" i="1" s="1"/>
  <c r="AA277" i="1" s="1"/>
  <c r="V269" i="1"/>
  <c r="Z269" i="1" s="1"/>
  <c r="AA269" i="1" s="1"/>
  <c r="V261" i="1"/>
  <c r="Z261" i="1" s="1"/>
  <c r="AA261" i="1" s="1"/>
  <c r="V253" i="1"/>
  <c r="Z253" i="1" s="1"/>
  <c r="AA253" i="1" s="1"/>
  <c r="V245" i="1"/>
  <c r="Z245" i="1" s="1"/>
  <c r="AA245" i="1" s="1"/>
  <c r="V237" i="1"/>
  <c r="Z237" i="1" s="1"/>
  <c r="AA237" i="1" s="1"/>
  <c r="V229" i="1"/>
  <c r="Z229" i="1" s="1"/>
  <c r="AA229" i="1" s="1"/>
  <c r="V221" i="1"/>
  <c r="Z221" i="1" s="1"/>
  <c r="AA221" i="1" s="1"/>
  <c r="V213" i="1"/>
  <c r="Z213" i="1" s="1"/>
  <c r="AA213" i="1" s="1"/>
  <c r="V205" i="1"/>
  <c r="Z205" i="1" s="1"/>
  <c r="AA205" i="1" s="1"/>
  <c r="V197" i="1"/>
  <c r="Z197" i="1" s="1"/>
  <c r="AA197" i="1" s="1"/>
  <c r="V189" i="1"/>
  <c r="Z189" i="1" s="1"/>
  <c r="AA189" i="1" s="1"/>
  <c r="V181" i="1"/>
  <c r="Z181" i="1" s="1"/>
  <c r="AA181" i="1" s="1"/>
  <c r="V173" i="1"/>
  <c r="Z173" i="1" s="1"/>
  <c r="AA173" i="1" s="1"/>
  <c r="V165" i="1"/>
  <c r="Z165" i="1" s="1"/>
  <c r="AA165" i="1" s="1"/>
  <c r="V157" i="1"/>
  <c r="Z157" i="1" s="1"/>
  <c r="AA157" i="1" s="1"/>
  <c r="V149" i="1"/>
  <c r="Z149" i="1" s="1"/>
  <c r="AA149" i="1" s="1"/>
  <c r="V141" i="1"/>
  <c r="Z141" i="1" s="1"/>
  <c r="AA141" i="1" s="1"/>
  <c r="AF1523" i="1"/>
  <c r="AI1523" i="1" s="1"/>
  <c r="AJ1523" i="1" s="1"/>
  <c r="AF1419" i="1"/>
  <c r="AI1419" i="1" s="1"/>
  <c r="AJ1419" i="1" s="1"/>
  <c r="AF1395" i="1"/>
  <c r="AI1395" i="1" s="1"/>
  <c r="AJ1395" i="1" s="1"/>
  <c r="AF1387" i="1"/>
  <c r="AI1387" i="1" s="1"/>
  <c r="AJ1387" i="1" s="1"/>
  <c r="AF1291" i="1"/>
  <c r="AI1291" i="1" s="1"/>
  <c r="AJ1291" i="1" s="1"/>
  <c r="AF1179" i="1"/>
  <c r="AI1179" i="1" s="1"/>
  <c r="AJ1179" i="1" s="1"/>
  <c r="AF1163" i="1"/>
  <c r="AI1163" i="1" s="1"/>
  <c r="AJ1163" i="1" s="1"/>
  <c r="AF1147" i="1"/>
  <c r="AI1147" i="1" s="1"/>
  <c r="AJ1147" i="1" s="1"/>
  <c r="AF1115" i="1"/>
  <c r="AI1115" i="1" s="1"/>
  <c r="AJ1115" i="1" s="1"/>
  <c r="AF1059" i="1"/>
  <c r="AI1059" i="1" s="1"/>
  <c r="AJ1059" i="1" s="1"/>
  <c r="AF1043" i="1"/>
  <c r="AI1043" i="1" s="1"/>
  <c r="AJ1043" i="1" s="1"/>
  <c r="AF1019" i="1"/>
  <c r="AI1019" i="1" s="1"/>
  <c r="AJ1019" i="1" s="1"/>
  <c r="AF1003" i="1"/>
  <c r="AI1003" i="1" s="1"/>
  <c r="AJ1003" i="1" s="1"/>
  <c r="AF995" i="1"/>
  <c r="AI995" i="1" s="1"/>
  <c r="AJ995" i="1" s="1"/>
  <c r="AF987" i="1"/>
  <c r="AI987" i="1" s="1"/>
  <c r="AJ987" i="1" s="1"/>
  <c r="AF979" i="1"/>
  <c r="AI979" i="1" s="1"/>
  <c r="AJ979" i="1" s="1"/>
  <c r="AF963" i="1"/>
  <c r="AI963" i="1" s="1"/>
  <c r="AJ963" i="1" s="1"/>
  <c r="AF931" i="1"/>
  <c r="AI931" i="1" s="1"/>
  <c r="AJ931" i="1" s="1"/>
  <c r="AF891" i="1"/>
  <c r="AI891" i="1" s="1"/>
  <c r="AJ891" i="1" s="1"/>
  <c r="AF883" i="1"/>
  <c r="AI883" i="1" s="1"/>
  <c r="AJ883" i="1" s="1"/>
  <c r="AF867" i="1"/>
  <c r="AI867" i="1" s="1"/>
  <c r="AJ867" i="1" s="1"/>
  <c r="AF851" i="1"/>
  <c r="AI851" i="1" s="1"/>
  <c r="AJ851" i="1" s="1"/>
  <c r="AF827" i="1"/>
  <c r="AI827" i="1" s="1"/>
  <c r="AJ827" i="1" s="1"/>
  <c r="AF819" i="1"/>
  <c r="AI819" i="1" s="1"/>
  <c r="AJ819" i="1" s="1"/>
  <c r="AF811" i="1"/>
  <c r="AI811" i="1" s="1"/>
  <c r="AJ811" i="1" s="1"/>
  <c r="AF803" i="1"/>
  <c r="AI803" i="1" s="1"/>
  <c r="AJ803" i="1" s="1"/>
  <c r="AF787" i="1"/>
  <c r="AI787" i="1" s="1"/>
  <c r="AJ787" i="1" s="1"/>
  <c r="AF779" i="1"/>
  <c r="AI779" i="1" s="1"/>
  <c r="AJ779" i="1" s="1"/>
  <c r="AF771" i="1"/>
  <c r="AI771" i="1" s="1"/>
  <c r="AJ771" i="1" s="1"/>
  <c r="AF763" i="1"/>
  <c r="AI763" i="1" s="1"/>
  <c r="AJ763" i="1" s="1"/>
  <c r="AF755" i="1"/>
  <c r="AI755" i="1" s="1"/>
  <c r="AJ755" i="1" s="1"/>
  <c r="AF747" i="1"/>
  <c r="AI747" i="1" s="1"/>
  <c r="AJ747" i="1" s="1"/>
  <c r="AF739" i="1"/>
  <c r="AI739" i="1" s="1"/>
  <c r="AJ739" i="1" s="1"/>
  <c r="AF731" i="1"/>
  <c r="AI731" i="1" s="1"/>
  <c r="AJ731" i="1" s="1"/>
  <c r="Z208" i="1"/>
  <c r="AA208" i="1" s="1"/>
  <c r="Z192" i="1"/>
  <c r="AA192" i="1" s="1"/>
  <c r="Z184" i="1"/>
  <c r="AA184" i="1" s="1"/>
  <c r="Z176" i="1"/>
  <c r="AA176" i="1" s="1"/>
  <c r="Z160" i="1"/>
  <c r="AA160" i="1" s="1"/>
  <c r="Z152" i="1"/>
  <c r="AA152" i="1" s="1"/>
  <c r="Z144" i="1"/>
  <c r="AA144" i="1" s="1"/>
  <c r="Z128" i="1"/>
  <c r="AA128" i="1" s="1"/>
  <c r="Z120" i="1"/>
  <c r="AA120" i="1" s="1"/>
  <c r="V38" i="1"/>
  <c r="Z38" i="1" s="1"/>
  <c r="V1531" i="1"/>
  <c r="Z1531" i="1" s="1"/>
  <c r="AA1531" i="1" s="1"/>
  <c r="V1523" i="1"/>
  <c r="Z1523" i="1" s="1"/>
  <c r="AA1523" i="1" s="1"/>
  <c r="V1515" i="1"/>
  <c r="Z1515" i="1" s="1"/>
  <c r="AA1515" i="1" s="1"/>
  <c r="V1507" i="1"/>
  <c r="Z1507" i="1" s="1"/>
  <c r="AA1507" i="1" s="1"/>
  <c r="V1499" i="1"/>
  <c r="Z1499" i="1" s="1"/>
  <c r="AA1499" i="1" s="1"/>
  <c r="V1491" i="1"/>
  <c r="Z1491" i="1" s="1"/>
  <c r="AA1491" i="1" s="1"/>
  <c r="V1483" i="1"/>
  <c r="Z1483" i="1" s="1"/>
  <c r="AA1483" i="1" s="1"/>
  <c r="V1475" i="1"/>
  <c r="Z1475" i="1" s="1"/>
  <c r="AA1475" i="1" s="1"/>
  <c r="V1467" i="1"/>
  <c r="Z1467" i="1" s="1"/>
  <c r="AA1467" i="1" s="1"/>
  <c r="V1459" i="1"/>
  <c r="Z1459" i="1" s="1"/>
  <c r="AA1459" i="1" s="1"/>
  <c r="V1451" i="1"/>
  <c r="Z1451" i="1" s="1"/>
  <c r="AA1451" i="1" s="1"/>
  <c r="V1443" i="1"/>
  <c r="Z1443" i="1" s="1"/>
  <c r="AA1443" i="1" s="1"/>
  <c r="V1435" i="1"/>
  <c r="Z1435" i="1" s="1"/>
  <c r="AA1435" i="1" s="1"/>
  <c r="V1427" i="1"/>
  <c r="Z1427" i="1" s="1"/>
  <c r="AA1427" i="1" s="1"/>
  <c r="V1419" i="1"/>
  <c r="Z1419" i="1" s="1"/>
  <c r="AA1419" i="1" s="1"/>
  <c r="V1411" i="1"/>
  <c r="Z1411" i="1" s="1"/>
  <c r="AA1411" i="1" s="1"/>
  <c r="V1403" i="1"/>
  <c r="Z1403" i="1" s="1"/>
  <c r="AA1403" i="1" s="1"/>
  <c r="V1395" i="1"/>
  <c r="Z1395" i="1" s="1"/>
  <c r="AA1395" i="1" s="1"/>
  <c r="V1387" i="1"/>
  <c r="Z1387" i="1" s="1"/>
  <c r="AA1387" i="1" s="1"/>
  <c r="V1379" i="1"/>
  <c r="Z1379" i="1" s="1"/>
  <c r="AA1379" i="1" s="1"/>
  <c r="V1371" i="1"/>
  <c r="Z1371" i="1" s="1"/>
  <c r="AA1371" i="1" s="1"/>
  <c r="V1363" i="1"/>
  <c r="Z1363" i="1" s="1"/>
  <c r="AA1363" i="1" s="1"/>
  <c r="V1355" i="1"/>
  <c r="Z1355" i="1" s="1"/>
  <c r="AA1355" i="1" s="1"/>
  <c r="V1347" i="1"/>
  <c r="Z1347" i="1" s="1"/>
  <c r="AA1347" i="1" s="1"/>
  <c r="V1339" i="1"/>
  <c r="Z1339" i="1" s="1"/>
  <c r="AA1339" i="1" s="1"/>
  <c r="V1331" i="1"/>
  <c r="Z1331" i="1" s="1"/>
  <c r="AA1331" i="1" s="1"/>
  <c r="V1323" i="1"/>
  <c r="Z1323" i="1" s="1"/>
  <c r="AA1323" i="1" s="1"/>
  <c r="V1315" i="1"/>
  <c r="Z1315" i="1" s="1"/>
  <c r="AA1315" i="1" s="1"/>
  <c r="V1307" i="1"/>
  <c r="Z1307" i="1" s="1"/>
  <c r="AA1307" i="1" s="1"/>
  <c r="V1299" i="1"/>
  <c r="Z1299" i="1" s="1"/>
  <c r="AA1299" i="1" s="1"/>
  <c r="V1291" i="1"/>
  <c r="Z1291" i="1" s="1"/>
  <c r="AA1291" i="1" s="1"/>
  <c r="V1283" i="1"/>
  <c r="Z1283" i="1" s="1"/>
  <c r="AA1283" i="1" s="1"/>
  <c r="V1275" i="1"/>
  <c r="Z1275" i="1" s="1"/>
  <c r="AA1275" i="1" s="1"/>
  <c r="V1267" i="1"/>
  <c r="Z1267" i="1" s="1"/>
  <c r="AA1267" i="1" s="1"/>
  <c r="V1259" i="1"/>
  <c r="Z1259" i="1" s="1"/>
  <c r="AA1259" i="1" s="1"/>
  <c r="V1251" i="1"/>
  <c r="Z1251" i="1" s="1"/>
  <c r="AA1251" i="1" s="1"/>
  <c r="V1243" i="1"/>
  <c r="Z1243" i="1" s="1"/>
  <c r="AA1243" i="1" s="1"/>
  <c r="V1235" i="1"/>
  <c r="Z1235" i="1" s="1"/>
  <c r="AA1235" i="1" s="1"/>
  <c r="V1227" i="1"/>
  <c r="Z1227" i="1" s="1"/>
  <c r="AA1227" i="1" s="1"/>
  <c r="V1219" i="1"/>
  <c r="Z1219" i="1" s="1"/>
  <c r="AA1219" i="1" s="1"/>
  <c r="V1211" i="1"/>
  <c r="Z1211" i="1" s="1"/>
  <c r="AA1211" i="1" s="1"/>
  <c r="V1203" i="1"/>
  <c r="Z1203" i="1" s="1"/>
  <c r="AA1203" i="1" s="1"/>
  <c r="V1195" i="1"/>
  <c r="Z1195" i="1" s="1"/>
  <c r="AA1195" i="1" s="1"/>
  <c r="V1187" i="1"/>
  <c r="Z1187" i="1" s="1"/>
  <c r="AA1187" i="1" s="1"/>
  <c r="V1179" i="1"/>
  <c r="Z1179" i="1" s="1"/>
  <c r="AA1179" i="1" s="1"/>
  <c r="V1171" i="1"/>
  <c r="Z1171" i="1" s="1"/>
  <c r="AA1171" i="1" s="1"/>
  <c r="V1163" i="1"/>
  <c r="Z1163" i="1" s="1"/>
  <c r="AA1163" i="1" s="1"/>
  <c r="V1155" i="1"/>
  <c r="Z1155" i="1" s="1"/>
  <c r="AA1155" i="1" s="1"/>
  <c r="V1147" i="1"/>
  <c r="Z1147" i="1" s="1"/>
  <c r="AA1147" i="1" s="1"/>
  <c r="V1139" i="1"/>
  <c r="Z1139" i="1" s="1"/>
  <c r="AA1139" i="1" s="1"/>
  <c r="V1131" i="1"/>
  <c r="Z1131" i="1" s="1"/>
  <c r="AA1131" i="1" s="1"/>
  <c r="V1123" i="1"/>
  <c r="Z1123" i="1" s="1"/>
  <c r="AA1123" i="1" s="1"/>
  <c r="V1115" i="1"/>
  <c r="Z1115" i="1" s="1"/>
  <c r="AA1115" i="1" s="1"/>
  <c r="V1107" i="1"/>
  <c r="Z1107" i="1" s="1"/>
  <c r="AA1107" i="1" s="1"/>
  <c r="V1099" i="1"/>
  <c r="Z1099" i="1" s="1"/>
  <c r="AA1099" i="1" s="1"/>
  <c r="V1091" i="1"/>
  <c r="Z1091" i="1" s="1"/>
  <c r="AA1091" i="1" s="1"/>
  <c r="V1083" i="1"/>
  <c r="Z1083" i="1" s="1"/>
  <c r="AA1083" i="1" s="1"/>
  <c r="V1075" i="1"/>
  <c r="Z1075" i="1" s="1"/>
  <c r="AA1075" i="1" s="1"/>
  <c r="V1067" i="1"/>
  <c r="Z1067" i="1" s="1"/>
  <c r="AA1067" i="1" s="1"/>
  <c r="V1059" i="1"/>
  <c r="V1051" i="1"/>
  <c r="Z1051" i="1" s="1"/>
  <c r="AA1051" i="1" s="1"/>
  <c r="V1043" i="1"/>
  <c r="Z1043" i="1" s="1"/>
  <c r="AA1043" i="1" s="1"/>
  <c r="V1035" i="1"/>
  <c r="Z1035" i="1" s="1"/>
  <c r="AA1035" i="1" s="1"/>
  <c r="V1027" i="1"/>
  <c r="Z1027" i="1" s="1"/>
  <c r="AA1027" i="1" s="1"/>
  <c r="V1019" i="1"/>
  <c r="Z1019" i="1" s="1"/>
  <c r="AA1019" i="1" s="1"/>
  <c r="V1011" i="1"/>
  <c r="Z1011" i="1" s="1"/>
  <c r="AA1011" i="1" s="1"/>
  <c r="V1003" i="1"/>
  <c r="Z1003" i="1" s="1"/>
  <c r="AA1003" i="1" s="1"/>
  <c r="V995" i="1"/>
  <c r="Z995" i="1" s="1"/>
  <c r="AA995" i="1" s="1"/>
  <c r="V987" i="1"/>
  <c r="Z987" i="1" s="1"/>
  <c r="AA987" i="1" s="1"/>
  <c r="V979" i="1"/>
  <c r="Z979" i="1" s="1"/>
  <c r="AA979" i="1" s="1"/>
  <c r="V971" i="1"/>
  <c r="Z971" i="1" s="1"/>
  <c r="AA971" i="1" s="1"/>
  <c r="V963" i="1"/>
  <c r="Z963" i="1" s="1"/>
  <c r="AA963" i="1" s="1"/>
  <c r="V955" i="1"/>
  <c r="Z955" i="1" s="1"/>
  <c r="AA955" i="1" s="1"/>
  <c r="V947" i="1"/>
  <c r="Z947" i="1" s="1"/>
  <c r="AA947" i="1" s="1"/>
  <c r="V939" i="1"/>
  <c r="Z939" i="1" s="1"/>
  <c r="AA939" i="1" s="1"/>
  <c r="V931" i="1"/>
  <c r="Z931" i="1" s="1"/>
  <c r="AA931" i="1" s="1"/>
  <c r="V923" i="1"/>
  <c r="Z923" i="1" s="1"/>
  <c r="AA923" i="1" s="1"/>
  <c r="V915" i="1"/>
  <c r="Z915" i="1" s="1"/>
  <c r="AA915" i="1" s="1"/>
  <c r="V907" i="1"/>
  <c r="Z907" i="1" s="1"/>
  <c r="AA907" i="1" s="1"/>
  <c r="V899" i="1"/>
  <c r="Z899" i="1" s="1"/>
  <c r="AA899" i="1" s="1"/>
  <c r="V891" i="1"/>
  <c r="Z891" i="1" s="1"/>
  <c r="AA891" i="1" s="1"/>
  <c r="V883" i="1"/>
  <c r="Z883" i="1" s="1"/>
  <c r="AA883" i="1" s="1"/>
  <c r="V875" i="1"/>
  <c r="Z875" i="1" s="1"/>
  <c r="AA875" i="1" s="1"/>
  <c r="V867" i="1"/>
  <c r="Z867" i="1" s="1"/>
  <c r="AA867" i="1" s="1"/>
  <c r="V859" i="1"/>
  <c r="Z859" i="1" s="1"/>
  <c r="AA859" i="1" s="1"/>
  <c r="V851" i="1"/>
  <c r="Z851" i="1" s="1"/>
  <c r="AA851" i="1" s="1"/>
  <c r="V843" i="1"/>
  <c r="Z843" i="1" s="1"/>
  <c r="AA843" i="1" s="1"/>
  <c r="V835" i="1"/>
  <c r="Z835" i="1" s="1"/>
  <c r="AA835" i="1" s="1"/>
  <c r="V827" i="1"/>
  <c r="Z827" i="1" s="1"/>
  <c r="AA827" i="1" s="1"/>
  <c r="V819" i="1"/>
  <c r="Z819" i="1" s="1"/>
  <c r="AA819" i="1" s="1"/>
  <c r="V811" i="1"/>
  <c r="Z811" i="1" s="1"/>
  <c r="AA811" i="1" s="1"/>
  <c r="V803" i="1"/>
  <c r="Z803" i="1" s="1"/>
  <c r="AA803" i="1" s="1"/>
  <c r="V795" i="1"/>
  <c r="Z795" i="1" s="1"/>
  <c r="AA795" i="1" s="1"/>
  <c r="V787" i="1"/>
  <c r="Z787" i="1" s="1"/>
  <c r="AA787" i="1" s="1"/>
  <c r="V779" i="1"/>
  <c r="Z779" i="1" s="1"/>
  <c r="AA779" i="1" s="1"/>
  <c r="V771" i="1"/>
  <c r="Z771" i="1" s="1"/>
  <c r="AA771" i="1" s="1"/>
  <c r="V763" i="1"/>
  <c r="Z763" i="1" s="1"/>
  <c r="AA763" i="1" s="1"/>
  <c r="V755" i="1"/>
  <c r="Z755" i="1" s="1"/>
  <c r="AA755" i="1" s="1"/>
  <c r="V747" i="1"/>
  <c r="Z747" i="1" s="1"/>
  <c r="AA747" i="1" s="1"/>
  <c r="V739" i="1"/>
  <c r="Z739" i="1" s="1"/>
  <c r="AA739" i="1" s="1"/>
  <c r="V731" i="1"/>
  <c r="Z731" i="1" s="1"/>
  <c r="AA731" i="1" s="1"/>
  <c r="V723" i="1"/>
  <c r="Z723" i="1" s="1"/>
  <c r="AA723" i="1" s="1"/>
  <c r="V715" i="1"/>
  <c r="Z715" i="1" s="1"/>
  <c r="AA715" i="1" s="1"/>
  <c r="V707" i="1"/>
  <c r="Z707" i="1" s="1"/>
  <c r="AA707" i="1" s="1"/>
  <c r="V699" i="1"/>
  <c r="Z699" i="1" s="1"/>
  <c r="AA699" i="1" s="1"/>
  <c r="V691" i="1"/>
  <c r="Z691" i="1" s="1"/>
  <c r="AA691" i="1" s="1"/>
  <c r="V683" i="1"/>
  <c r="Z683" i="1" s="1"/>
  <c r="AA683" i="1" s="1"/>
  <c r="V675" i="1"/>
  <c r="Z675" i="1" s="1"/>
  <c r="AA675" i="1" s="1"/>
  <c r="V667" i="1"/>
  <c r="Z667" i="1" s="1"/>
  <c r="AA667" i="1" s="1"/>
  <c r="V659" i="1"/>
  <c r="Z659" i="1" s="1"/>
  <c r="AA659" i="1" s="1"/>
  <c r="V651" i="1"/>
  <c r="Z651" i="1" s="1"/>
  <c r="AA651" i="1" s="1"/>
  <c r="V643" i="1"/>
  <c r="Z643" i="1" s="1"/>
  <c r="AA643" i="1" s="1"/>
  <c r="V635" i="1"/>
  <c r="Z635" i="1" s="1"/>
  <c r="AA635" i="1" s="1"/>
  <c r="V627" i="1"/>
  <c r="Z627" i="1" s="1"/>
  <c r="AA627" i="1" s="1"/>
  <c r="V133" i="1"/>
  <c r="Z133" i="1" s="1"/>
  <c r="AA133" i="1" s="1"/>
  <c r="V125" i="1"/>
  <c r="Z125" i="1" s="1"/>
  <c r="AA125" i="1" s="1"/>
  <c r="V117" i="1"/>
  <c r="Z117" i="1" s="1"/>
  <c r="AA117" i="1" s="1"/>
  <c r="V109" i="1"/>
  <c r="Z109" i="1" s="1"/>
  <c r="AA109" i="1" s="1"/>
  <c r="V101" i="1"/>
  <c r="Z101" i="1" s="1"/>
  <c r="AA101" i="1" s="1"/>
  <c r="V93" i="1"/>
  <c r="Z93" i="1" s="1"/>
  <c r="AA93" i="1" s="1"/>
  <c r="V85" i="1"/>
  <c r="Z85" i="1" s="1"/>
  <c r="AA85" i="1" s="1"/>
  <c r="V77" i="1"/>
  <c r="Z77" i="1" s="1"/>
  <c r="AA77" i="1" s="1"/>
  <c r="V69" i="1"/>
  <c r="Z69" i="1" s="1"/>
  <c r="AA69" i="1" s="1"/>
  <c r="V61" i="1"/>
  <c r="Z61" i="1" s="1"/>
  <c r="AA61" i="1" s="1"/>
  <c r="V53" i="1"/>
  <c r="Z53" i="1" s="1"/>
  <c r="AA53" i="1" s="1"/>
  <c r="V45" i="1"/>
  <c r="Z45" i="1" s="1"/>
  <c r="AA45" i="1" s="1"/>
  <c r="AF1367" i="1"/>
  <c r="AI1367" i="1" s="1"/>
  <c r="AJ1367" i="1" s="1"/>
  <c r="AF1359" i="1"/>
  <c r="AI1359" i="1" s="1"/>
  <c r="AJ1359" i="1" s="1"/>
  <c r="AF1343" i="1"/>
  <c r="AI1343" i="1" s="1"/>
  <c r="AJ1343" i="1" s="1"/>
  <c r="AF1335" i="1"/>
  <c r="AI1335" i="1" s="1"/>
  <c r="AJ1335" i="1" s="1"/>
  <c r="AF1327" i="1"/>
  <c r="AI1327" i="1" s="1"/>
  <c r="AJ1327" i="1" s="1"/>
  <c r="AF1295" i="1"/>
  <c r="AI1295" i="1" s="1"/>
  <c r="AJ1295" i="1" s="1"/>
  <c r="AF1183" i="1"/>
  <c r="AI1183" i="1" s="1"/>
  <c r="AJ1183" i="1" s="1"/>
  <c r="AF1175" i="1"/>
  <c r="AI1175" i="1" s="1"/>
  <c r="AJ1175" i="1" s="1"/>
  <c r="AF1135" i="1"/>
  <c r="AI1135" i="1" s="1"/>
  <c r="AJ1135" i="1" s="1"/>
  <c r="AF1119" i="1"/>
  <c r="AI1119" i="1" s="1"/>
  <c r="AJ1119" i="1" s="1"/>
  <c r="AF1111" i="1"/>
  <c r="AI1111" i="1" s="1"/>
  <c r="AJ1111" i="1" s="1"/>
  <c r="AF1079" i="1"/>
  <c r="AI1079" i="1" s="1"/>
  <c r="AJ1079" i="1" s="1"/>
  <c r="AF927" i="1"/>
  <c r="AI927" i="1" s="1"/>
  <c r="AJ927" i="1" s="1"/>
  <c r="AF887" i="1"/>
  <c r="AI887" i="1" s="1"/>
  <c r="AJ887" i="1" s="1"/>
  <c r="AF879" i="1"/>
  <c r="AI879" i="1" s="1"/>
  <c r="AJ879" i="1" s="1"/>
  <c r="AF871" i="1"/>
  <c r="AI871" i="1" s="1"/>
  <c r="AJ871" i="1" s="1"/>
  <c r="AF863" i="1"/>
  <c r="AI863" i="1" s="1"/>
  <c r="AJ863" i="1" s="1"/>
  <c r="AF839" i="1"/>
  <c r="AI839" i="1" s="1"/>
  <c r="AJ839" i="1" s="1"/>
  <c r="AF831" i="1"/>
  <c r="AI831" i="1" s="1"/>
  <c r="AJ831" i="1" s="1"/>
  <c r="AF823" i="1"/>
  <c r="AI823" i="1" s="1"/>
  <c r="AJ823" i="1" s="1"/>
  <c r="AF815" i="1"/>
  <c r="AI815" i="1" s="1"/>
  <c r="AJ815" i="1" s="1"/>
  <c r="AF1460" i="1"/>
  <c r="AI1460" i="1" s="1"/>
  <c r="AJ1460" i="1" s="1"/>
  <c r="AF1436" i="1"/>
  <c r="AI1436" i="1" s="1"/>
  <c r="AJ1436" i="1" s="1"/>
  <c r="AF1412" i="1"/>
  <c r="AI1412" i="1" s="1"/>
  <c r="AJ1412" i="1" s="1"/>
  <c r="AF1404" i="1"/>
  <c r="AI1404" i="1" s="1"/>
  <c r="AJ1404" i="1" s="1"/>
  <c r="AF1388" i="1"/>
  <c r="AI1388" i="1" s="1"/>
  <c r="AJ1388" i="1" s="1"/>
  <c r="AF1348" i="1"/>
  <c r="AI1348" i="1" s="1"/>
  <c r="AJ1348" i="1" s="1"/>
  <c r="AF1340" i="1"/>
  <c r="AI1340" i="1" s="1"/>
  <c r="AJ1340" i="1" s="1"/>
  <c r="AF1332" i="1"/>
  <c r="AI1332" i="1" s="1"/>
  <c r="AJ1332" i="1" s="1"/>
  <c r="AF1324" i="1"/>
  <c r="AI1324" i="1" s="1"/>
  <c r="AJ1324" i="1" s="1"/>
  <c r="AF1316" i="1"/>
  <c r="AI1316" i="1" s="1"/>
  <c r="AJ1316" i="1" s="1"/>
  <c r="AF1300" i="1"/>
  <c r="AI1300" i="1" s="1"/>
  <c r="AJ1300" i="1" s="1"/>
  <c r="AF1268" i="1"/>
  <c r="AI1268" i="1" s="1"/>
  <c r="AJ1268" i="1" s="1"/>
  <c r="AF1260" i="1"/>
  <c r="AI1260" i="1" s="1"/>
  <c r="AJ1260" i="1" s="1"/>
  <c r="AF1252" i="1"/>
  <c r="AI1252" i="1" s="1"/>
  <c r="AJ1252" i="1" s="1"/>
  <c r="AF1244" i="1"/>
  <c r="AI1244" i="1" s="1"/>
  <c r="AJ1244" i="1" s="1"/>
  <c r="AF1228" i="1"/>
  <c r="AI1228" i="1" s="1"/>
  <c r="AJ1228" i="1" s="1"/>
  <c r="AF1220" i="1"/>
  <c r="AI1220" i="1" s="1"/>
  <c r="AJ1220" i="1" s="1"/>
  <c r="AF1204" i="1"/>
  <c r="AI1204" i="1" s="1"/>
  <c r="AJ1204" i="1" s="1"/>
  <c r="AF1196" i="1"/>
  <c r="AI1196" i="1" s="1"/>
  <c r="AJ1196" i="1" s="1"/>
  <c r="AF1188" i="1"/>
  <c r="AI1188" i="1" s="1"/>
  <c r="AJ1188" i="1" s="1"/>
  <c r="AF1180" i="1"/>
  <c r="AI1180" i="1" s="1"/>
  <c r="AJ1180" i="1" s="1"/>
  <c r="AF1100" i="1"/>
  <c r="AI1100" i="1" s="1"/>
  <c r="AJ1100" i="1" s="1"/>
  <c r="AF1068" i="1"/>
  <c r="AI1068" i="1" s="1"/>
  <c r="AJ1068" i="1" s="1"/>
  <c r="AF1052" i="1"/>
  <c r="AI1052" i="1" s="1"/>
  <c r="AJ1052" i="1" s="1"/>
  <c r="AF1044" i="1"/>
  <c r="AI1044" i="1" s="1"/>
  <c r="AJ1044" i="1" s="1"/>
  <c r="AF1004" i="1"/>
  <c r="AI1004" i="1" s="1"/>
  <c r="AJ1004" i="1" s="1"/>
  <c r="AF996" i="1"/>
  <c r="AI996" i="1" s="1"/>
  <c r="AJ996" i="1" s="1"/>
  <c r="AF723" i="1"/>
  <c r="AI723" i="1" s="1"/>
  <c r="AJ723" i="1" s="1"/>
  <c r="V619" i="1"/>
  <c r="Z619" i="1" s="1"/>
  <c r="AA619" i="1" s="1"/>
  <c r="V611" i="1"/>
  <c r="Z611" i="1" s="1"/>
  <c r="AA611" i="1" s="1"/>
  <c r="V603" i="1"/>
  <c r="Z603" i="1" s="1"/>
  <c r="AA603" i="1" s="1"/>
  <c r="V595" i="1"/>
  <c r="Z595" i="1" s="1"/>
  <c r="AA595" i="1" s="1"/>
  <c r="V587" i="1"/>
  <c r="Z587" i="1" s="1"/>
  <c r="AA587" i="1" s="1"/>
  <c r="V579" i="1"/>
  <c r="Z579" i="1" s="1"/>
  <c r="AA579" i="1" s="1"/>
  <c r="V571" i="1"/>
  <c r="Z571" i="1" s="1"/>
  <c r="AA571" i="1" s="1"/>
  <c r="V563" i="1"/>
  <c r="Z563" i="1" s="1"/>
  <c r="AA563" i="1" s="1"/>
  <c r="V555" i="1"/>
  <c r="Z555" i="1" s="1"/>
  <c r="AA555" i="1" s="1"/>
  <c r="V547" i="1"/>
  <c r="Z547" i="1" s="1"/>
  <c r="AA547" i="1" s="1"/>
  <c r="V539" i="1"/>
  <c r="Z539" i="1" s="1"/>
  <c r="AA539" i="1" s="1"/>
  <c r="V531" i="1"/>
  <c r="Z531" i="1" s="1"/>
  <c r="AA531" i="1" s="1"/>
  <c r="V523" i="1"/>
  <c r="Z523" i="1" s="1"/>
  <c r="AA523" i="1" s="1"/>
  <c r="V515" i="1"/>
  <c r="Z515" i="1" s="1"/>
  <c r="AA515" i="1" s="1"/>
  <c r="V507" i="1"/>
  <c r="Z507" i="1" s="1"/>
  <c r="AA507" i="1" s="1"/>
  <c r="V499" i="1"/>
  <c r="Z499" i="1" s="1"/>
  <c r="AA499" i="1" s="1"/>
  <c r="V491" i="1"/>
  <c r="Z491" i="1" s="1"/>
  <c r="AA491" i="1" s="1"/>
  <c r="V483" i="1"/>
  <c r="Z483" i="1" s="1"/>
  <c r="AA483" i="1" s="1"/>
  <c r="V475" i="1"/>
  <c r="Z475" i="1" s="1"/>
  <c r="AA475" i="1" s="1"/>
  <c r="V467" i="1"/>
  <c r="Z467" i="1" s="1"/>
  <c r="AA467" i="1" s="1"/>
  <c r="V459" i="1"/>
  <c r="Z459" i="1" s="1"/>
  <c r="AA459" i="1" s="1"/>
  <c r="V451" i="1"/>
  <c r="Z451" i="1" s="1"/>
  <c r="AA451" i="1" s="1"/>
  <c r="V443" i="1"/>
  <c r="Z443" i="1" s="1"/>
  <c r="AA443" i="1" s="1"/>
  <c r="V435" i="1"/>
  <c r="Z435" i="1" s="1"/>
  <c r="AA435" i="1" s="1"/>
  <c r="V427" i="1"/>
  <c r="Z427" i="1" s="1"/>
  <c r="AA427" i="1" s="1"/>
  <c r="V419" i="1"/>
  <c r="Z419" i="1" s="1"/>
  <c r="AA419" i="1" s="1"/>
  <c r="V411" i="1"/>
  <c r="Z411" i="1" s="1"/>
  <c r="AA411" i="1" s="1"/>
  <c r="V403" i="1"/>
  <c r="Z403" i="1" s="1"/>
  <c r="AA403" i="1" s="1"/>
  <c r="V395" i="1"/>
  <c r="Z395" i="1" s="1"/>
  <c r="AA395" i="1" s="1"/>
  <c r="V387" i="1"/>
  <c r="Z387" i="1" s="1"/>
  <c r="AA387" i="1" s="1"/>
  <c r="V379" i="1"/>
  <c r="Z379" i="1" s="1"/>
  <c r="AA379" i="1" s="1"/>
  <c r="V371" i="1"/>
  <c r="Z371" i="1" s="1"/>
  <c r="AA371" i="1" s="1"/>
  <c r="V363" i="1"/>
  <c r="Z363" i="1" s="1"/>
  <c r="AA363" i="1" s="1"/>
  <c r="V355" i="1"/>
  <c r="Z355" i="1" s="1"/>
  <c r="AA355" i="1" s="1"/>
  <c r="V347" i="1"/>
  <c r="Z347" i="1" s="1"/>
  <c r="AA347" i="1" s="1"/>
  <c r="V339" i="1"/>
  <c r="Z339" i="1" s="1"/>
  <c r="AA339" i="1" s="1"/>
  <c r="V331" i="1"/>
  <c r="Z331" i="1" s="1"/>
  <c r="AA331" i="1" s="1"/>
  <c r="V323" i="1"/>
  <c r="Z323" i="1" s="1"/>
  <c r="AA323" i="1" s="1"/>
  <c r="V315" i="1"/>
  <c r="Z315" i="1" s="1"/>
  <c r="AA315" i="1" s="1"/>
  <c r="V307" i="1"/>
  <c r="Z307" i="1" s="1"/>
  <c r="AA307" i="1" s="1"/>
  <c r="V299" i="1"/>
  <c r="Z299" i="1" s="1"/>
  <c r="AA299" i="1" s="1"/>
  <c r="V291" i="1"/>
  <c r="Z291" i="1" s="1"/>
  <c r="AA291" i="1" s="1"/>
  <c r="V283" i="1"/>
  <c r="Z283" i="1" s="1"/>
  <c r="AA283" i="1" s="1"/>
  <c r="V275" i="1"/>
  <c r="Z275" i="1" s="1"/>
  <c r="AA275" i="1" s="1"/>
  <c r="V267" i="1"/>
  <c r="Z267" i="1" s="1"/>
  <c r="AA267" i="1" s="1"/>
  <c r="V259" i="1"/>
  <c r="Z259" i="1" s="1"/>
  <c r="AA259" i="1" s="1"/>
  <c r="V251" i="1"/>
  <c r="Z251" i="1" s="1"/>
  <c r="AA251" i="1" s="1"/>
  <c r="V243" i="1"/>
  <c r="Z243" i="1" s="1"/>
  <c r="AA243" i="1" s="1"/>
  <c r="V235" i="1"/>
  <c r="Z235" i="1" s="1"/>
  <c r="AA235" i="1" s="1"/>
  <c r="V227" i="1"/>
  <c r="Z227" i="1" s="1"/>
  <c r="AA227" i="1" s="1"/>
  <c r="V219" i="1"/>
  <c r="Z219" i="1" s="1"/>
  <c r="AA219" i="1" s="1"/>
  <c r="V211" i="1"/>
  <c r="Z211" i="1" s="1"/>
  <c r="AA211" i="1" s="1"/>
  <c r="V203" i="1"/>
  <c r="Z203" i="1" s="1"/>
  <c r="AA203" i="1" s="1"/>
  <c r="V195" i="1"/>
  <c r="Z195" i="1" s="1"/>
  <c r="AA195" i="1" s="1"/>
  <c r="V187" i="1"/>
  <c r="Z187" i="1" s="1"/>
  <c r="AA187" i="1" s="1"/>
  <c r="V179" i="1"/>
  <c r="Z179" i="1" s="1"/>
  <c r="AA179" i="1" s="1"/>
  <c r="V171" i="1"/>
  <c r="Z171" i="1" s="1"/>
  <c r="AA171" i="1" s="1"/>
  <c r="V163" i="1"/>
  <c r="Z163" i="1" s="1"/>
  <c r="AA163" i="1" s="1"/>
  <c r="V155" i="1"/>
  <c r="Z155" i="1" s="1"/>
  <c r="AA155" i="1" s="1"/>
  <c r="V147" i="1"/>
  <c r="Z147" i="1" s="1"/>
  <c r="AA147" i="1" s="1"/>
  <c r="V139" i="1"/>
  <c r="Z139" i="1" s="1"/>
  <c r="AA139" i="1" s="1"/>
  <c r="V131" i="1"/>
  <c r="Z131" i="1" s="1"/>
  <c r="AA131" i="1" s="1"/>
  <c r="AA2" i="2" s="1"/>
  <c r="V123" i="1"/>
  <c r="Z123" i="1" s="1"/>
  <c r="AA123" i="1" s="1"/>
  <c r="V115" i="1"/>
  <c r="Z115" i="1" s="1"/>
  <c r="AA115" i="1" s="1"/>
  <c r="V107" i="1"/>
  <c r="Z107" i="1" s="1"/>
  <c r="AA107" i="1" s="1"/>
  <c r="V99" i="1"/>
  <c r="Z99" i="1" s="1"/>
  <c r="AA99" i="1" s="1"/>
  <c r="V91" i="1"/>
  <c r="Z91" i="1" s="1"/>
  <c r="AA91" i="1" s="1"/>
  <c r="V83" i="1"/>
  <c r="Z83" i="1" s="1"/>
  <c r="AA83" i="1" s="1"/>
  <c r="V75" i="1"/>
  <c r="Z75" i="1" s="1"/>
  <c r="AA75" i="1" s="1"/>
  <c r="V67" i="1"/>
  <c r="Z67" i="1" s="1"/>
  <c r="AA67" i="1" s="1"/>
  <c r="V59" i="1"/>
  <c r="Z59" i="1" s="1"/>
  <c r="AA59" i="1" s="1"/>
  <c r="V51" i="1"/>
  <c r="Z51" i="1" s="1"/>
  <c r="AA51" i="1" s="1"/>
  <c r="V43" i="1"/>
  <c r="Z43" i="1" s="1"/>
  <c r="AA43" i="1" s="1"/>
  <c r="AF1538" i="1"/>
  <c r="AI1538" i="1" s="1"/>
  <c r="AJ1538" i="1" s="1"/>
  <c r="AF1514" i="1"/>
  <c r="AI1514" i="1" s="1"/>
  <c r="AJ1514" i="1" s="1"/>
  <c r="AF1490" i="1"/>
  <c r="AI1490" i="1" s="1"/>
  <c r="AJ1490" i="1" s="1"/>
  <c r="AF1466" i="1"/>
  <c r="AI1466" i="1" s="1"/>
  <c r="AJ1466" i="1" s="1"/>
  <c r="AF1442" i="1"/>
  <c r="AI1442" i="1" s="1"/>
  <c r="AJ1442" i="1" s="1"/>
  <c r="AF1258" i="1"/>
  <c r="AI1258" i="1" s="1"/>
  <c r="AJ1258" i="1" s="1"/>
  <c r="AF1250" i="1"/>
  <c r="AI1250" i="1" s="1"/>
  <c r="AJ1250" i="1" s="1"/>
  <c r="AF1242" i="1"/>
  <c r="AI1242" i="1" s="1"/>
  <c r="AJ1242" i="1" s="1"/>
  <c r="AF1218" i="1"/>
  <c r="AI1218" i="1" s="1"/>
  <c r="AJ1218" i="1" s="1"/>
  <c r="AF1146" i="1"/>
  <c r="AI1146" i="1" s="1"/>
  <c r="AJ1146" i="1" s="1"/>
  <c r="AF1138" i="1"/>
  <c r="AI1138" i="1" s="1"/>
  <c r="AJ1138" i="1" s="1"/>
  <c r="AF1122" i="1"/>
  <c r="AI1122" i="1" s="1"/>
  <c r="AJ1122" i="1" s="1"/>
  <c r="AF1096" i="1"/>
  <c r="AI1096" i="1" s="1"/>
  <c r="AJ1096" i="1" s="1"/>
  <c r="AF1088" i="1"/>
  <c r="AI1088" i="1" s="1"/>
  <c r="AJ1088" i="1" s="1"/>
  <c r="AF1056" i="1"/>
  <c r="AI1056" i="1" s="1"/>
  <c r="AJ1056" i="1" s="1"/>
  <c r="AF1000" i="1"/>
  <c r="AI1000" i="1" s="1"/>
  <c r="AJ1000" i="1" s="1"/>
  <c r="AF992" i="1"/>
  <c r="AI992" i="1" s="1"/>
  <c r="AJ992" i="1" s="1"/>
  <c r="AF896" i="1"/>
  <c r="AI896" i="1" s="1"/>
  <c r="AJ896" i="1" s="1"/>
  <c r="AF888" i="1"/>
  <c r="AI888" i="1" s="1"/>
  <c r="AJ888" i="1" s="1"/>
  <c r="AF824" i="1"/>
  <c r="AI824" i="1" s="1"/>
  <c r="AJ824" i="1" s="1"/>
  <c r="AF808" i="1"/>
  <c r="AI808" i="1" s="1"/>
  <c r="AJ808" i="1" s="1"/>
  <c r="AF792" i="1"/>
  <c r="AI792" i="1" s="1"/>
  <c r="AJ792" i="1" s="1"/>
  <c r="AF776" i="1"/>
  <c r="AI776" i="1" s="1"/>
  <c r="AJ776" i="1" s="1"/>
  <c r="AF768" i="1"/>
  <c r="AI768" i="1" s="1"/>
  <c r="AJ768" i="1" s="1"/>
  <c r="AF760" i="1"/>
  <c r="AI760" i="1" s="1"/>
  <c r="AJ760" i="1" s="1"/>
  <c r="AF736" i="1"/>
  <c r="AI736" i="1" s="1"/>
  <c r="AJ736" i="1" s="1"/>
  <c r="AF712" i="1"/>
  <c r="AI712" i="1" s="1"/>
  <c r="AJ712" i="1" s="1"/>
  <c r="AF704" i="1"/>
  <c r="AI704" i="1" s="1"/>
  <c r="AJ704" i="1" s="1"/>
  <c r="AF680" i="1"/>
  <c r="AI680" i="1" s="1"/>
  <c r="AJ680" i="1" s="1"/>
  <c r="AF672" i="1"/>
  <c r="AI672" i="1" s="1"/>
  <c r="AJ672" i="1" s="1"/>
  <c r="AF616" i="1"/>
  <c r="AI616" i="1" s="1"/>
  <c r="AJ616" i="1" s="1"/>
  <c r="AF560" i="1"/>
  <c r="AI560" i="1" s="1"/>
  <c r="AJ560" i="1" s="1"/>
  <c r="AF537" i="1"/>
  <c r="AI537" i="1" s="1"/>
  <c r="AJ537" i="1" s="1"/>
  <c r="AF529" i="1"/>
  <c r="AI529" i="1" s="1"/>
  <c r="AJ529" i="1" s="1"/>
  <c r="AF513" i="1"/>
  <c r="AI513" i="1" s="1"/>
  <c r="AJ513" i="1" s="1"/>
  <c r="AF497" i="1"/>
  <c r="AI497" i="1" s="1"/>
  <c r="AJ497" i="1" s="1"/>
  <c r="AF473" i="1"/>
  <c r="AI473" i="1" s="1"/>
  <c r="AJ473" i="1" s="1"/>
  <c r="AF457" i="1"/>
  <c r="AI457" i="1" s="1"/>
  <c r="AJ457" i="1" s="1"/>
  <c r="AF449" i="1"/>
  <c r="AI449" i="1" s="1"/>
  <c r="AJ449" i="1" s="1"/>
  <c r="AF441" i="1"/>
  <c r="AI441" i="1" s="1"/>
  <c r="AJ441" i="1" s="1"/>
  <c r="AF425" i="1"/>
  <c r="AI425" i="1" s="1"/>
  <c r="AJ425" i="1" s="1"/>
  <c r="AF417" i="1"/>
  <c r="AI417" i="1" s="1"/>
  <c r="AJ417" i="1" s="1"/>
  <c r="AF393" i="1"/>
  <c r="AI393" i="1" s="1"/>
  <c r="AJ393" i="1" s="1"/>
  <c r="AF377" i="1"/>
  <c r="AI377" i="1" s="1"/>
  <c r="AJ377" i="1" s="1"/>
  <c r="AF329" i="1"/>
  <c r="AI329" i="1" s="1"/>
  <c r="AJ329" i="1" s="1"/>
  <c r="AF321" i="1"/>
  <c r="AI321" i="1" s="1"/>
  <c r="AJ321" i="1" s="1"/>
  <c r="AF281" i="1"/>
  <c r="AI281" i="1" s="1"/>
  <c r="AJ281" i="1" s="1"/>
  <c r="AF273" i="1"/>
  <c r="AI273" i="1" s="1"/>
  <c r="AJ273" i="1" s="1"/>
  <c r="AF241" i="1"/>
  <c r="AI241" i="1" s="1"/>
  <c r="AJ241" i="1" s="1"/>
  <c r="AF233" i="1"/>
  <c r="AI233" i="1" s="1"/>
  <c r="AJ233" i="1" s="1"/>
  <c r="AF225" i="1"/>
  <c r="AI225" i="1" s="1"/>
  <c r="AJ225" i="1" s="1"/>
  <c r="AF209" i="1"/>
  <c r="AI209" i="1" s="1"/>
  <c r="AJ209" i="1" s="1"/>
  <c r="AF201" i="1"/>
  <c r="AI201" i="1" s="1"/>
  <c r="AJ201" i="1" s="1"/>
  <c r="AF193" i="1"/>
  <c r="AI193" i="1" s="1"/>
  <c r="AJ193" i="1" s="1"/>
  <c r="AF137" i="1"/>
  <c r="AI137" i="1" s="1"/>
  <c r="AF105" i="1"/>
  <c r="AI105" i="1" s="1"/>
  <c r="AJ105" i="1" s="1"/>
  <c r="AF97" i="1"/>
  <c r="AI97" i="1" s="1"/>
  <c r="AJ97" i="1" s="1"/>
  <c r="AF89" i="1"/>
  <c r="AI89" i="1" s="1"/>
  <c r="AJ89" i="1" s="1"/>
  <c r="AF988" i="1"/>
  <c r="AI988" i="1" s="1"/>
  <c r="AJ988" i="1" s="1"/>
  <c r="AF972" i="1"/>
  <c r="AI972" i="1" s="1"/>
  <c r="AJ972" i="1" s="1"/>
  <c r="AF956" i="1"/>
  <c r="AI956" i="1" s="1"/>
  <c r="AJ956" i="1" s="1"/>
  <c r="AF940" i="1"/>
  <c r="AI940" i="1" s="1"/>
  <c r="AJ940" i="1" s="1"/>
  <c r="AF932" i="1"/>
  <c r="AI932" i="1" s="1"/>
  <c r="AJ932" i="1" s="1"/>
  <c r="AF924" i="1"/>
  <c r="AI924" i="1" s="1"/>
  <c r="AJ924" i="1" s="1"/>
  <c r="AF916" i="1"/>
  <c r="AI916" i="1" s="1"/>
  <c r="AJ916" i="1" s="1"/>
  <c r="AF900" i="1"/>
  <c r="AI900" i="1" s="1"/>
  <c r="AJ900" i="1" s="1"/>
  <c r="AF892" i="1"/>
  <c r="AI892" i="1" s="1"/>
  <c r="AJ892" i="1" s="1"/>
  <c r="AF884" i="1"/>
  <c r="AI884" i="1" s="1"/>
  <c r="AJ884" i="1" s="1"/>
  <c r="AF844" i="1"/>
  <c r="AI844" i="1" s="1"/>
  <c r="AJ844" i="1" s="1"/>
  <c r="AF836" i="1"/>
  <c r="AI836" i="1" s="1"/>
  <c r="AJ836" i="1" s="1"/>
  <c r="AF828" i="1"/>
  <c r="AI828" i="1" s="1"/>
  <c r="AJ828" i="1" s="1"/>
  <c r="AF804" i="1"/>
  <c r="AI804" i="1" s="1"/>
  <c r="AJ804" i="1" s="1"/>
  <c r="AF796" i="1"/>
  <c r="AI796" i="1" s="1"/>
  <c r="AJ796" i="1" s="1"/>
  <c r="AF780" i="1"/>
  <c r="AI780" i="1" s="1"/>
  <c r="AJ780" i="1" s="1"/>
  <c r="AF772" i="1"/>
  <c r="AI772" i="1" s="1"/>
  <c r="AJ772" i="1" s="1"/>
  <c r="AF756" i="1"/>
  <c r="AI756" i="1" s="1"/>
  <c r="AJ756" i="1" s="1"/>
  <c r="AF748" i="1"/>
  <c r="AI748" i="1" s="1"/>
  <c r="AJ748" i="1" s="1"/>
  <c r="AF716" i="1"/>
  <c r="AI716" i="1" s="1"/>
  <c r="AJ716" i="1" s="1"/>
  <c r="AF708" i="1"/>
  <c r="AI708" i="1" s="1"/>
  <c r="AJ708" i="1" s="1"/>
  <c r="AF700" i="1"/>
  <c r="AI700" i="1" s="1"/>
  <c r="AJ700" i="1" s="1"/>
  <c r="AF692" i="1"/>
  <c r="AI692" i="1" s="1"/>
  <c r="AJ692" i="1" s="1"/>
  <c r="AF684" i="1"/>
  <c r="AI684" i="1" s="1"/>
  <c r="AJ684" i="1" s="1"/>
  <c r="AF676" i="1"/>
  <c r="AI676" i="1" s="1"/>
  <c r="AJ676" i="1" s="1"/>
  <c r="AF668" i="1"/>
  <c r="AI668" i="1" s="1"/>
  <c r="AJ668" i="1" s="1"/>
  <c r="AF652" i="1"/>
  <c r="AI652" i="1" s="1"/>
  <c r="AJ652" i="1" s="1"/>
  <c r="AF644" i="1"/>
  <c r="AI644" i="1" s="1"/>
  <c r="AJ644" i="1" s="1"/>
  <c r="AF636" i="1"/>
  <c r="AI636" i="1" s="1"/>
  <c r="AJ636" i="1" s="1"/>
  <c r="AF620" i="1"/>
  <c r="AI620" i="1" s="1"/>
  <c r="AJ620" i="1" s="1"/>
  <c r="AF564" i="1"/>
  <c r="AI564" i="1" s="1"/>
  <c r="AJ564" i="1" s="1"/>
  <c r="AF549" i="1"/>
  <c r="AI549" i="1" s="1"/>
  <c r="AJ549" i="1" s="1"/>
  <c r="AF541" i="1"/>
  <c r="AI541" i="1" s="1"/>
  <c r="AJ541" i="1" s="1"/>
  <c r="AF525" i="1"/>
  <c r="AI525" i="1" s="1"/>
  <c r="AJ525" i="1" s="1"/>
  <c r="AF517" i="1"/>
  <c r="AI517" i="1" s="1"/>
  <c r="AJ517" i="1" s="1"/>
  <c r="AF501" i="1"/>
  <c r="AI501" i="1" s="1"/>
  <c r="AJ501" i="1" s="1"/>
  <c r="AF493" i="1"/>
  <c r="AI493" i="1" s="1"/>
  <c r="AJ493" i="1" s="1"/>
  <c r="AF485" i="1"/>
  <c r="AI485" i="1" s="1"/>
  <c r="AJ485" i="1" s="1"/>
  <c r="AF477" i="1"/>
  <c r="AI477" i="1" s="1"/>
  <c r="AJ477" i="1" s="1"/>
  <c r="AF469" i="1"/>
  <c r="AI469" i="1" s="1"/>
  <c r="AJ469" i="1" s="1"/>
  <c r="AF461" i="1"/>
  <c r="AI461" i="1" s="1"/>
  <c r="AJ461" i="1" s="1"/>
  <c r="AF453" i="1"/>
  <c r="AI453" i="1" s="1"/>
  <c r="AJ453" i="1" s="1"/>
  <c r="AF445" i="1"/>
  <c r="AI445" i="1" s="1"/>
  <c r="AJ445" i="1" s="1"/>
  <c r="AF437" i="1"/>
  <c r="AI437" i="1" s="1"/>
  <c r="AJ437" i="1" s="1"/>
  <c r="AF429" i="1"/>
  <c r="AI429" i="1" s="1"/>
  <c r="AJ429" i="1" s="1"/>
  <c r="AF421" i="1"/>
  <c r="AI421" i="1" s="1"/>
  <c r="AJ421" i="1" s="1"/>
  <c r="AF413" i="1"/>
  <c r="AI413" i="1" s="1"/>
  <c r="AJ413" i="1" s="1"/>
  <c r="AF405" i="1"/>
  <c r="AI405" i="1" s="1"/>
  <c r="AJ405" i="1" s="1"/>
  <c r="AF397" i="1"/>
  <c r="AI397" i="1" s="1"/>
  <c r="AJ397" i="1" s="1"/>
  <c r="AF389" i="1"/>
  <c r="AI389" i="1" s="1"/>
  <c r="AJ389" i="1" s="1"/>
  <c r="AF381" i="1"/>
  <c r="AI381" i="1" s="1"/>
  <c r="AJ381" i="1" s="1"/>
  <c r="AF373" i="1"/>
  <c r="AI373" i="1" s="1"/>
  <c r="AJ373" i="1" s="1"/>
  <c r="AF357" i="1"/>
  <c r="AI357" i="1" s="1"/>
  <c r="AJ357" i="1" s="1"/>
  <c r="AF349" i="1"/>
  <c r="AI349" i="1" s="1"/>
  <c r="AJ349" i="1" s="1"/>
  <c r="AF341" i="1"/>
  <c r="AI341" i="1" s="1"/>
  <c r="AJ341" i="1" s="1"/>
  <c r="AF333" i="1"/>
  <c r="AI333" i="1" s="1"/>
  <c r="AJ333" i="1" s="1"/>
  <c r="AF325" i="1"/>
  <c r="AI325" i="1" s="1"/>
  <c r="AJ325" i="1" s="1"/>
  <c r="AF317" i="1"/>
  <c r="AI317" i="1" s="1"/>
  <c r="AJ317" i="1" s="1"/>
  <c r="AF293" i="1"/>
  <c r="AI293" i="1" s="1"/>
  <c r="AJ293" i="1" s="1"/>
  <c r="AF277" i="1"/>
  <c r="AI277" i="1" s="1"/>
  <c r="AJ277" i="1" s="1"/>
  <c r="AF269" i="1"/>
  <c r="AI269" i="1" s="1"/>
  <c r="AJ269" i="1" s="1"/>
  <c r="AF253" i="1"/>
  <c r="AI253" i="1" s="1"/>
  <c r="AJ253" i="1" s="1"/>
  <c r="AF245" i="1"/>
  <c r="AI245" i="1" s="1"/>
  <c r="AJ245" i="1" s="1"/>
  <c r="AF237" i="1"/>
  <c r="AI237" i="1" s="1"/>
  <c r="AJ237" i="1" s="1"/>
  <c r="AF229" i="1"/>
  <c r="AI229" i="1" s="1"/>
  <c r="AJ229" i="1" s="1"/>
  <c r="AF221" i="1"/>
  <c r="AI221" i="1" s="1"/>
  <c r="AJ221" i="1" s="1"/>
  <c r="AF213" i="1"/>
  <c r="AI213" i="1" s="1"/>
  <c r="AJ213" i="1" s="1"/>
  <c r="AF205" i="1"/>
  <c r="AI205" i="1" s="1"/>
  <c r="AJ205" i="1" s="1"/>
  <c r="AF197" i="1"/>
  <c r="AI197" i="1" s="1"/>
  <c r="AJ197" i="1" s="1"/>
  <c r="AF189" i="1"/>
  <c r="AI189" i="1" s="1"/>
  <c r="AJ189" i="1" s="1"/>
  <c r="AF181" i="1"/>
  <c r="AI181" i="1" s="1"/>
  <c r="AJ181" i="1" s="1"/>
  <c r="AF173" i="1"/>
  <c r="AI173" i="1" s="1"/>
  <c r="AJ173" i="1" s="1"/>
  <c r="AF165" i="1"/>
  <c r="AI165" i="1" s="1"/>
  <c r="AJ165" i="1" s="1"/>
  <c r="AF157" i="1"/>
  <c r="AI157" i="1" s="1"/>
  <c r="AJ157" i="1" s="1"/>
  <c r="AF149" i="1"/>
  <c r="AI149" i="1" s="1"/>
  <c r="AJ149" i="1" s="1"/>
  <c r="AF141" i="1"/>
  <c r="AI141" i="1" s="1"/>
  <c r="AJ141" i="1" s="1"/>
  <c r="AF133" i="1"/>
  <c r="AI133" i="1" s="1"/>
  <c r="AJ133" i="1" s="1"/>
  <c r="AF117" i="1"/>
  <c r="AI117" i="1" s="1"/>
  <c r="AJ117" i="1" s="1"/>
  <c r="AF109" i="1"/>
  <c r="AI109" i="1" s="1"/>
  <c r="AJ109" i="1" s="1"/>
  <c r="AF101" i="1"/>
  <c r="AI101" i="1" s="1"/>
  <c r="AJ101" i="1" s="1"/>
  <c r="AF93" i="1"/>
  <c r="AI93" i="1" s="1"/>
  <c r="AJ93" i="1" s="1"/>
  <c r="AF85" i="1"/>
  <c r="AI85" i="1" s="1"/>
  <c r="AJ85" i="1" s="1"/>
  <c r="AF69" i="1"/>
  <c r="AI69" i="1" s="1"/>
  <c r="AJ69" i="1" s="1"/>
  <c r="AF61" i="1"/>
  <c r="AI61" i="1" s="1"/>
  <c r="AJ61" i="1" s="1"/>
  <c r="AF45" i="1"/>
  <c r="AI45" i="1" s="1"/>
  <c r="AJ45" i="1" s="1"/>
  <c r="AF715" i="1"/>
  <c r="AI715" i="1" s="1"/>
  <c r="AJ715" i="1" s="1"/>
  <c r="AF707" i="1"/>
  <c r="AI707" i="1" s="1"/>
  <c r="AJ707" i="1" s="1"/>
  <c r="AF699" i="1"/>
  <c r="AI699" i="1" s="1"/>
  <c r="AJ699" i="1" s="1"/>
  <c r="AF691" i="1"/>
  <c r="AI691" i="1" s="1"/>
  <c r="AJ691" i="1" s="1"/>
  <c r="AF683" i="1"/>
  <c r="AI683" i="1" s="1"/>
  <c r="AJ683" i="1" s="1"/>
  <c r="AF675" i="1"/>
  <c r="AI675" i="1" s="1"/>
  <c r="AJ675" i="1" s="1"/>
  <c r="AF667" i="1"/>
  <c r="AI667" i="1" s="1"/>
  <c r="AJ667" i="1" s="1"/>
  <c r="AF659" i="1"/>
  <c r="AI659" i="1" s="1"/>
  <c r="AJ659" i="1" s="1"/>
  <c r="AF651" i="1"/>
  <c r="AI651" i="1" s="1"/>
  <c r="AJ651" i="1" s="1"/>
  <c r="AF643" i="1"/>
  <c r="AI643" i="1" s="1"/>
  <c r="AJ643" i="1" s="1"/>
  <c r="AF635" i="1"/>
  <c r="AI635" i="1" s="1"/>
  <c r="AJ635" i="1" s="1"/>
  <c r="AF627" i="1"/>
  <c r="AI627" i="1" s="1"/>
  <c r="AJ627" i="1" s="1"/>
  <c r="AF619" i="1"/>
  <c r="AI619" i="1" s="1"/>
  <c r="AJ619" i="1" s="1"/>
  <c r="AF611" i="1"/>
  <c r="AI611" i="1" s="1"/>
  <c r="AJ611" i="1" s="1"/>
  <c r="AF603" i="1"/>
  <c r="AI603" i="1" s="1"/>
  <c r="AJ603" i="1" s="1"/>
  <c r="AF571" i="1"/>
  <c r="AI571" i="1" s="1"/>
  <c r="AJ571" i="1" s="1"/>
  <c r="AF563" i="1"/>
  <c r="AI563" i="1" s="1"/>
  <c r="AJ563" i="1" s="1"/>
  <c r="AF540" i="1"/>
  <c r="AI540" i="1" s="1"/>
  <c r="AJ540" i="1" s="1"/>
  <c r="AF532" i="1"/>
  <c r="AI532" i="1" s="1"/>
  <c r="AJ532" i="1" s="1"/>
  <c r="AF516" i="1"/>
  <c r="AI516" i="1" s="1"/>
  <c r="AJ516" i="1" s="1"/>
  <c r="AF508" i="1"/>
  <c r="AI508" i="1" s="1"/>
  <c r="AJ508" i="1" s="1"/>
  <c r="AF500" i="1"/>
  <c r="AI500" i="1" s="1"/>
  <c r="AJ500" i="1" s="1"/>
  <c r="AF492" i="1"/>
  <c r="AI492" i="1" s="1"/>
  <c r="AJ492" i="1" s="1"/>
  <c r="AF476" i="1"/>
  <c r="AI476" i="1" s="1"/>
  <c r="AJ476" i="1" s="1"/>
  <c r="AF468" i="1"/>
  <c r="AI468" i="1" s="1"/>
  <c r="AJ468" i="1" s="1"/>
  <c r="AF460" i="1"/>
  <c r="AI460" i="1" s="1"/>
  <c r="AJ460" i="1" s="1"/>
  <c r="AF452" i="1"/>
  <c r="AI452" i="1" s="1"/>
  <c r="AJ452" i="1" s="1"/>
  <c r="AF444" i="1"/>
  <c r="AI444" i="1" s="1"/>
  <c r="AJ444" i="1" s="1"/>
  <c r="AF436" i="1"/>
  <c r="AI436" i="1" s="1"/>
  <c r="AJ436" i="1" s="1"/>
  <c r="AF428" i="1"/>
  <c r="AI428" i="1" s="1"/>
  <c r="AJ428" i="1" s="1"/>
  <c r="AF420" i="1"/>
  <c r="AI420" i="1" s="1"/>
  <c r="AJ420" i="1" s="1"/>
  <c r="AF412" i="1"/>
  <c r="AI412" i="1" s="1"/>
  <c r="AJ412" i="1" s="1"/>
  <c r="AF404" i="1"/>
  <c r="AI404" i="1" s="1"/>
  <c r="AJ404" i="1" s="1"/>
  <c r="AF396" i="1"/>
  <c r="AI396" i="1" s="1"/>
  <c r="AJ396" i="1" s="1"/>
  <c r="AF388" i="1"/>
  <c r="AI388" i="1" s="1"/>
  <c r="AJ388" i="1" s="1"/>
  <c r="AF380" i="1"/>
  <c r="AI380" i="1" s="1"/>
  <c r="AJ380" i="1" s="1"/>
  <c r="AF372" i="1"/>
  <c r="AI372" i="1" s="1"/>
  <c r="AJ372" i="1" s="1"/>
  <c r="AF364" i="1"/>
  <c r="AI364" i="1" s="1"/>
  <c r="AJ364" i="1" s="1"/>
  <c r="AF356" i="1"/>
  <c r="AI356" i="1" s="1"/>
  <c r="AJ356" i="1" s="1"/>
  <c r="AF348" i="1"/>
  <c r="AI348" i="1" s="1"/>
  <c r="AJ348" i="1" s="1"/>
  <c r="AF340" i="1"/>
  <c r="AI340" i="1" s="1"/>
  <c r="AJ340" i="1" s="1"/>
  <c r="AF324" i="1"/>
  <c r="AI324" i="1" s="1"/>
  <c r="AJ324" i="1" s="1"/>
  <c r="AF316" i="1"/>
  <c r="AI316" i="1" s="1"/>
  <c r="AJ316" i="1" s="1"/>
  <c r="AF308" i="1"/>
  <c r="AI308" i="1" s="1"/>
  <c r="AJ308" i="1" s="1"/>
  <c r="AF300" i="1"/>
  <c r="AI300" i="1" s="1"/>
  <c r="AJ300" i="1" s="1"/>
  <c r="AF292" i="1"/>
  <c r="AI292" i="1" s="1"/>
  <c r="AJ292" i="1" s="1"/>
  <c r="AF284" i="1"/>
  <c r="AI284" i="1" s="1"/>
  <c r="AJ284" i="1" s="1"/>
  <c r="AF276" i="1"/>
  <c r="AI276" i="1" s="1"/>
  <c r="AJ276" i="1" s="1"/>
  <c r="AF268" i="1"/>
  <c r="AI268" i="1" s="1"/>
  <c r="AJ268" i="1" s="1"/>
  <c r="AF260" i="1"/>
  <c r="AI260" i="1" s="1"/>
  <c r="AJ260" i="1" s="1"/>
  <c r="AF252" i="1"/>
  <c r="AI252" i="1" s="1"/>
  <c r="AJ252" i="1" s="1"/>
  <c r="AF244" i="1"/>
  <c r="AI244" i="1" s="1"/>
  <c r="AJ244" i="1" s="1"/>
  <c r="AF236" i="1"/>
  <c r="AI236" i="1" s="1"/>
  <c r="AJ236" i="1" s="1"/>
  <c r="AF228" i="1"/>
  <c r="AI228" i="1" s="1"/>
  <c r="AJ228" i="1" s="1"/>
  <c r="AF220" i="1"/>
  <c r="AI220" i="1" s="1"/>
  <c r="AJ220" i="1" s="1"/>
  <c r="AF212" i="1"/>
  <c r="AI212" i="1" s="1"/>
  <c r="AJ212" i="1" s="1"/>
  <c r="AF204" i="1"/>
  <c r="AI204" i="1" s="1"/>
  <c r="AJ204" i="1" s="1"/>
  <c r="AF188" i="1"/>
  <c r="AI188" i="1" s="1"/>
  <c r="AJ188" i="1" s="1"/>
  <c r="AF180" i="1"/>
  <c r="AI180" i="1" s="1"/>
  <c r="AJ180" i="1" s="1"/>
  <c r="AF172" i="1"/>
  <c r="AI172" i="1" s="1"/>
  <c r="AJ172" i="1" s="1"/>
  <c r="AF164" i="1"/>
  <c r="AI164" i="1" s="1"/>
  <c r="AJ164" i="1" s="1"/>
  <c r="AF156" i="1"/>
  <c r="AI156" i="1" s="1"/>
  <c r="AJ156" i="1" s="1"/>
  <c r="AF148" i="1"/>
  <c r="AI148" i="1" s="1"/>
  <c r="AJ148" i="1" s="1"/>
  <c r="AF140" i="1"/>
  <c r="AI140" i="1" s="1"/>
  <c r="AJ140" i="1" s="1"/>
  <c r="AJ2" i="2" s="1"/>
  <c r="AF132" i="1"/>
  <c r="AI132" i="1" s="1"/>
  <c r="AJ132" i="1" s="1"/>
  <c r="AF116" i="1"/>
  <c r="AI116" i="1" s="1"/>
  <c r="AJ116" i="1" s="1"/>
  <c r="AF108" i="1"/>
  <c r="AI108" i="1" s="1"/>
  <c r="AJ108" i="1" s="1"/>
  <c r="AF100" i="1"/>
  <c r="AI100" i="1" s="1"/>
  <c r="AJ100" i="1" s="1"/>
  <c r="AF92" i="1"/>
  <c r="AI92" i="1" s="1"/>
  <c r="AJ92" i="1" s="1"/>
  <c r="AF84" i="1"/>
  <c r="AI84" i="1" s="1"/>
  <c r="AJ84" i="1" s="1"/>
  <c r="AF76" i="1"/>
  <c r="AI76" i="1" s="1"/>
  <c r="AJ76" i="1" s="1"/>
  <c r="AF60" i="1"/>
  <c r="AI60" i="1" s="1"/>
  <c r="AJ60" i="1" s="1"/>
  <c r="AF52" i="1"/>
  <c r="AI52" i="1" s="1"/>
  <c r="AJ52" i="1" s="1"/>
  <c r="AF44" i="1"/>
  <c r="AI44" i="1" s="1"/>
  <c r="AJ44" i="1" s="1"/>
  <c r="AF1026" i="1"/>
  <c r="AI1026" i="1" s="1"/>
  <c r="AJ1026" i="1" s="1"/>
  <c r="AF1018" i="1"/>
  <c r="AI1018" i="1" s="1"/>
  <c r="AJ1018" i="1" s="1"/>
  <c r="AF986" i="1"/>
  <c r="AI986" i="1" s="1"/>
  <c r="AJ986" i="1" s="1"/>
  <c r="AF946" i="1"/>
  <c r="AI946" i="1" s="1"/>
  <c r="AJ946" i="1" s="1"/>
  <c r="AF866" i="1"/>
  <c r="AI866" i="1" s="1"/>
  <c r="AJ866" i="1" s="1"/>
  <c r="AF858" i="1"/>
  <c r="AI858" i="1" s="1"/>
  <c r="AJ858" i="1" s="1"/>
  <c r="AF850" i="1"/>
  <c r="AI850" i="1" s="1"/>
  <c r="AJ850" i="1" s="1"/>
  <c r="AF834" i="1"/>
  <c r="AI834" i="1" s="1"/>
  <c r="AJ834" i="1" s="1"/>
  <c r="AF682" i="1"/>
  <c r="AI682" i="1" s="1"/>
  <c r="AJ682" i="1" s="1"/>
  <c r="AF650" i="1"/>
  <c r="AI650" i="1" s="1"/>
  <c r="AJ650" i="1" s="1"/>
  <c r="AF618" i="1"/>
  <c r="AI618" i="1" s="1"/>
  <c r="AJ618" i="1" s="1"/>
  <c r="AF610" i="1"/>
  <c r="AI610" i="1" s="1"/>
  <c r="AJ610" i="1" s="1"/>
  <c r="AF602" i="1"/>
  <c r="AI602" i="1" s="1"/>
  <c r="AJ602" i="1" s="1"/>
  <c r="AF594" i="1"/>
  <c r="AI594" i="1" s="1"/>
  <c r="AJ594" i="1" s="1"/>
  <c r="AF547" i="1"/>
  <c r="AI547" i="1" s="1"/>
  <c r="AJ547" i="1" s="1"/>
  <c r="AF539" i="1"/>
  <c r="AI539" i="1" s="1"/>
  <c r="AJ539" i="1" s="1"/>
  <c r="AF531" i="1"/>
  <c r="AI531" i="1" s="1"/>
  <c r="AJ531" i="1" s="1"/>
  <c r="AF523" i="1"/>
  <c r="AI523" i="1" s="1"/>
  <c r="AJ523" i="1" s="1"/>
  <c r="AF483" i="1"/>
  <c r="AI483" i="1" s="1"/>
  <c r="AJ483" i="1" s="1"/>
  <c r="AF475" i="1"/>
  <c r="AI475" i="1" s="1"/>
  <c r="AJ475" i="1" s="1"/>
  <c r="AF467" i="1"/>
  <c r="AI467" i="1" s="1"/>
  <c r="AJ467" i="1" s="1"/>
  <c r="AF379" i="1"/>
  <c r="AI379" i="1" s="1"/>
  <c r="AJ379" i="1" s="1"/>
  <c r="AF347" i="1"/>
  <c r="AI347" i="1" s="1"/>
  <c r="AJ347" i="1" s="1"/>
  <c r="AF339" i="1"/>
  <c r="AI339" i="1" s="1"/>
  <c r="AJ339" i="1" s="1"/>
  <c r="AF331" i="1"/>
  <c r="AI331" i="1" s="1"/>
  <c r="AJ331" i="1" s="1"/>
  <c r="AF243" i="1"/>
  <c r="AI243" i="1" s="1"/>
  <c r="AJ243" i="1" s="1"/>
  <c r="AF235" i="1"/>
  <c r="AI235" i="1" s="1"/>
  <c r="AJ235" i="1" s="1"/>
  <c r="AF227" i="1"/>
  <c r="AI227" i="1" s="1"/>
  <c r="AJ227" i="1" s="1"/>
  <c r="AF219" i="1"/>
  <c r="AI219" i="1" s="1"/>
  <c r="AJ219" i="1" s="1"/>
  <c r="AF171" i="1"/>
  <c r="AI171" i="1" s="1"/>
  <c r="AJ171" i="1" s="1"/>
  <c r="AF163" i="1"/>
  <c r="AI163" i="1" s="1"/>
  <c r="AJ163" i="1" s="1"/>
  <c r="AF155" i="1"/>
  <c r="AI155" i="1" s="1"/>
  <c r="AJ155" i="1" s="1"/>
  <c r="AF147" i="1"/>
  <c r="AI147" i="1" s="1"/>
  <c r="AJ147" i="1" s="1"/>
  <c r="AF107" i="1"/>
  <c r="AI107" i="1" s="1"/>
  <c r="AJ107" i="1" s="1"/>
  <c r="AF99" i="1"/>
  <c r="AI99" i="1" s="1"/>
  <c r="AJ99" i="1" s="1"/>
  <c r="AF91" i="1"/>
  <c r="AI91" i="1" s="1"/>
  <c r="AJ91" i="1" s="1"/>
  <c r="AF83" i="1"/>
  <c r="AI83" i="1" s="1"/>
  <c r="AJ83" i="1" s="1"/>
  <c r="L2" i="2"/>
  <c r="Z1534" i="1"/>
  <c r="AA1534" i="1" s="1"/>
  <c r="Z1526" i="1"/>
  <c r="AA1526" i="1" s="1"/>
  <c r="Z1518" i="1"/>
  <c r="AA1518" i="1" s="1"/>
  <c r="Z1502" i="1"/>
  <c r="AA1502" i="1" s="1"/>
  <c r="Z1494" i="1"/>
  <c r="AA1494" i="1" s="1"/>
  <c r="Z1486" i="1"/>
  <c r="AA1486" i="1" s="1"/>
  <c r="Z1470" i="1"/>
  <c r="AA1470" i="1" s="1"/>
  <c r="Z1462" i="1"/>
  <c r="AA1462" i="1" s="1"/>
  <c r="Z1454" i="1"/>
  <c r="AA1454" i="1" s="1"/>
  <c r="Z1438" i="1"/>
  <c r="AA1438" i="1" s="1"/>
  <c r="Z1430" i="1"/>
  <c r="AA1430" i="1" s="1"/>
  <c r="Z1422" i="1"/>
  <c r="AA1422" i="1" s="1"/>
  <c r="Z1406" i="1"/>
  <c r="AA1406" i="1" s="1"/>
  <c r="Z1398" i="1"/>
  <c r="AA1398" i="1" s="1"/>
  <c r="Z1390" i="1"/>
  <c r="AA1390" i="1" s="1"/>
  <c r="Z1374" i="1"/>
  <c r="AA1374" i="1" s="1"/>
  <c r="Z1366" i="1"/>
  <c r="AA1366" i="1" s="1"/>
  <c r="Z1358" i="1"/>
  <c r="AA1358" i="1" s="1"/>
  <c r="Z1342" i="1"/>
  <c r="AA1342" i="1" s="1"/>
  <c r="Z1334" i="1"/>
  <c r="AA1334" i="1" s="1"/>
  <c r="Z1326" i="1"/>
  <c r="AA1326" i="1" s="1"/>
  <c r="Z1310" i="1"/>
  <c r="AA1310" i="1" s="1"/>
  <c r="Z1302" i="1"/>
  <c r="AA1302" i="1" s="1"/>
  <c r="Z1294" i="1"/>
  <c r="AA1294" i="1" s="1"/>
  <c r="Z1278" i="1"/>
  <c r="AA1278" i="1" s="1"/>
  <c r="Z1270" i="1"/>
  <c r="AA1270" i="1" s="1"/>
  <c r="Z1262" i="1"/>
  <c r="AA1262" i="1" s="1"/>
  <c r="Z1246" i="1"/>
  <c r="AA1246" i="1" s="1"/>
  <c r="Z1238" i="1"/>
  <c r="AA1238" i="1" s="1"/>
  <c r="Z1230" i="1"/>
  <c r="AA1230" i="1" s="1"/>
  <c r="Z1214" i="1"/>
  <c r="AA1214" i="1" s="1"/>
  <c r="Z1206" i="1"/>
  <c r="AA1206" i="1" s="1"/>
  <c r="Z1198" i="1"/>
  <c r="AA1198" i="1" s="1"/>
  <c r="Z1182" i="1"/>
  <c r="AA1182" i="1" s="1"/>
  <c r="Z1174" i="1"/>
  <c r="AA1174" i="1" s="1"/>
  <c r="Z1166" i="1"/>
  <c r="AA1166" i="1" s="1"/>
  <c r="Z1150" i="1"/>
  <c r="AA1150" i="1" s="1"/>
  <c r="Z1142" i="1"/>
  <c r="AA1142" i="1" s="1"/>
  <c r="Z1134" i="1"/>
  <c r="AA1134" i="1" s="1"/>
  <c r="Z1118" i="1"/>
  <c r="AA1118" i="1" s="1"/>
  <c r="Z1110" i="1"/>
  <c r="AA1110" i="1" s="1"/>
  <c r="Z1102" i="1"/>
  <c r="AA1102" i="1" s="1"/>
  <c r="Z1086" i="1"/>
  <c r="AA1086" i="1" s="1"/>
  <c r="Z1078" i="1"/>
  <c r="AA1078" i="1" s="1"/>
  <c r="Z1070" i="1"/>
  <c r="AA1070" i="1" s="1"/>
  <c r="Z1054" i="1"/>
  <c r="AA1054" i="1" s="1"/>
  <c r="Z1046" i="1"/>
  <c r="AA1046" i="1" s="1"/>
  <c r="Z1038" i="1"/>
  <c r="AA1038" i="1" s="1"/>
  <c r="Z1022" i="1"/>
  <c r="AA1022" i="1" s="1"/>
  <c r="Z1014" i="1"/>
  <c r="AA1014" i="1" s="1"/>
  <c r="Z1006" i="1"/>
  <c r="AA1006" i="1" s="1"/>
  <c r="Z990" i="1"/>
  <c r="AA990" i="1" s="1"/>
  <c r="Z982" i="1"/>
  <c r="AA982" i="1" s="1"/>
  <c r="Z974" i="1"/>
  <c r="AA974" i="1" s="1"/>
  <c r="Z958" i="1"/>
  <c r="AA958" i="1" s="1"/>
  <c r="Z950" i="1"/>
  <c r="AA950" i="1" s="1"/>
  <c r="Z942" i="1"/>
  <c r="AA942" i="1" s="1"/>
  <c r="Z926" i="1"/>
  <c r="AA926" i="1" s="1"/>
  <c r="Z918" i="1"/>
  <c r="AA918" i="1" s="1"/>
  <c r="Z910" i="1"/>
  <c r="AA910" i="1" s="1"/>
  <c r="Z894" i="1"/>
  <c r="AA894" i="1" s="1"/>
  <c r="Z886" i="1"/>
  <c r="AA886" i="1" s="1"/>
  <c r="Z878" i="1"/>
  <c r="AA878" i="1" s="1"/>
  <c r="Z862" i="1"/>
  <c r="AA862" i="1" s="1"/>
  <c r="Z854" i="1"/>
  <c r="AA854" i="1" s="1"/>
  <c r="Z846" i="1"/>
  <c r="AA846" i="1" s="1"/>
  <c r="Z830" i="1"/>
  <c r="AA830" i="1" s="1"/>
  <c r="Z822" i="1"/>
  <c r="AA822" i="1" s="1"/>
  <c r="Z814" i="1"/>
  <c r="AA814" i="1" s="1"/>
  <c r="Z798" i="1"/>
  <c r="AA798" i="1" s="1"/>
  <c r="Z790" i="1"/>
  <c r="AA790" i="1" s="1"/>
  <c r="Z782" i="1"/>
  <c r="AA782" i="1" s="1"/>
  <c r="Z766" i="1"/>
  <c r="AA766" i="1" s="1"/>
  <c r="Z758" i="1"/>
  <c r="AA758" i="1" s="1"/>
  <c r="Z750" i="1"/>
  <c r="AA750" i="1" s="1"/>
  <c r="Z734" i="1"/>
  <c r="AA734" i="1" s="1"/>
  <c r="Z726" i="1"/>
  <c r="AA726" i="1" s="1"/>
  <c r="Z718" i="1"/>
  <c r="AA718" i="1" s="1"/>
  <c r="Z702" i="1"/>
  <c r="AA702" i="1" s="1"/>
  <c r="Z694" i="1"/>
  <c r="AA694" i="1" s="1"/>
  <c r="Z686" i="1"/>
  <c r="AA686" i="1" s="1"/>
  <c r="Z670" i="1"/>
  <c r="AA670" i="1" s="1"/>
  <c r="Z662" i="1"/>
  <c r="AA662" i="1" s="1"/>
  <c r="Z654" i="1"/>
  <c r="AA654" i="1" s="1"/>
  <c r="Z638" i="1"/>
  <c r="AA638" i="1" s="1"/>
  <c r="Z630" i="1"/>
  <c r="AA630" i="1" s="1"/>
  <c r="Z622" i="1"/>
  <c r="AA622" i="1" s="1"/>
  <c r="Z606" i="1"/>
  <c r="AA606" i="1" s="1"/>
  <c r="Z598" i="1"/>
  <c r="AA598" i="1" s="1"/>
  <c r="Z590" i="1"/>
  <c r="AA590" i="1" s="1"/>
  <c r="Z574" i="1"/>
  <c r="AA574" i="1" s="1"/>
  <c r="Z566" i="1"/>
  <c r="AA566" i="1" s="1"/>
  <c r="Z558" i="1"/>
  <c r="AA558" i="1" s="1"/>
  <c r="Z542" i="1"/>
  <c r="AA542" i="1" s="1"/>
  <c r="Z534" i="1"/>
  <c r="AA534" i="1" s="1"/>
  <c r="Z526" i="1"/>
  <c r="AA526" i="1" s="1"/>
  <c r="Z510" i="1"/>
  <c r="AA510" i="1" s="1"/>
  <c r="Z502" i="1"/>
  <c r="AA502" i="1" s="1"/>
  <c r="Z494" i="1"/>
  <c r="AA494" i="1" s="1"/>
  <c r="Z478" i="1"/>
  <c r="AA478" i="1" s="1"/>
  <c r="Z470" i="1"/>
  <c r="AA470" i="1" s="1"/>
  <c r="Z462" i="1"/>
  <c r="AA462" i="1" s="1"/>
  <c r="Z446" i="1"/>
  <c r="AA446" i="1" s="1"/>
  <c r="Z438" i="1"/>
  <c r="AA438" i="1" s="1"/>
  <c r="Z430" i="1"/>
  <c r="AA430" i="1" s="1"/>
  <c r="Z414" i="1"/>
  <c r="AA414" i="1" s="1"/>
  <c r="Z406" i="1"/>
  <c r="AA406" i="1" s="1"/>
  <c r="Z398" i="1"/>
  <c r="AA398" i="1" s="1"/>
  <c r="Z382" i="1"/>
  <c r="AA382" i="1" s="1"/>
  <c r="Z374" i="1"/>
  <c r="AA374" i="1" s="1"/>
  <c r="Z366" i="1"/>
  <c r="AA366" i="1" s="1"/>
  <c r="Z350" i="1"/>
  <c r="AA350" i="1" s="1"/>
  <c r="Z342" i="1"/>
  <c r="AA342" i="1" s="1"/>
  <c r="Z334" i="1"/>
  <c r="AA334" i="1" s="1"/>
  <c r="Z318" i="1"/>
  <c r="AA318" i="1" s="1"/>
  <c r="Z310" i="1"/>
  <c r="AA310" i="1" s="1"/>
  <c r="Z302" i="1"/>
  <c r="AA302" i="1" s="1"/>
  <c r="Z286" i="1"/>
  <c r="AA286" i="1" s="1"/>
  <c r="Z278" i="1"/>
  <c r="AA278" i="1" s="1"/>
  <c r="Z270" i="1"/>
  <c r="AA270" i="1" s="1"/>
  <c r="Z254" i="1"/>
  <c r="AA254" i="1" s="1"/>
  <c r="Z246" i="1"/>
  <c r="AA246" i="1" s="1"/>
  <c r="Z238" i="1"/>
  <c r="AA238" i="1" s="1"/>
  <c r="Z222" i="1"/>
  <c r="AA222" i="1" s="1"/>
  <c r="Z214" i="1"/>
  <c r="AA214" i="1" s="1"/>
  <c r="Z198" i="1"/>
  <c r="AA198" i="1" s="1"/>
  <c r="Z182" i="1"/>
  <c r="AA182" i="1" s="1"/>
  <c r="Z158" i="1"/>
  <c r="AA158" i="1" s="1"/>
  <c r="Z134" i="1"/>
  <c r="AA134" i="1" s="1"/>
  <c r="Z1125" i="1"/>
  <c r="AA1125" i="1" s="1"/>
  <c r="Z941" i="1"/>
  <c r="AA941" i="1" s="1"/>
  <c r="Z293" i="1"/>
  <c r="AA293" i="1" s="1"/>
  <c r="Z102" i="1"/>
  <c r="AA102" i="1" s="1"/>
  <c r="Z94" i="1"/>
  <c r="AA94" i="1" s="1"/>
  <c r="Z86" i="1"/>
  <c r="AA86" i="1" s="1"/>
  <c r="Z70" i="1"/>
  <c r="AA70" i="1" s="1"/>
  <c r="Z62" i="1"/>
  <c r="AA62" i="1" s="1"/>
  <c r="Z54" i="1"/>
  <c r="AA54" i="1" s="1"/>
  <c r="Z1506" i="1"/>
  <c r="AA1506" i="1" s="1"/>
  <c r="Z1482" i="1"/>
  <c r="AA1482" i="1" s="1"/>
  <c r="Z1338" i="1"/>
  <c r="AA1338" i="1" s="1"/>
  <c r="Z1314" i="1"/>
  <c r="AA1314" i="1" s="1"/>
  <c r="Z1290" i="1"/>
  <c r="AA1290" i="1" s="1"/>
  <c r="Z1250" i="1"/>
  <c r="AA1250" i="1" s="1"/>
  <c r="Z1226" i="1"/>
  <c r="AA1226" i="1" s="1"/>
  <c r="Z1210" i="1"/>
  <c r="AA1210" i="1" s="1"/>
  <c r="Z1186" i="1"/>
  <c r="AA1186" i="1" s="1"/>
  <c r="Z1122" i="1"/>
  <c r="AA1122" i="1" s="1"/>
  <c r="Z1082" i="1"/>
  <c r="AA1082" i="1" s="1"/>
  <c r="Z1058" i="1"/>
  <c r="AA1058" i="1" s="1"/>
  <c r="Z1018" i="1"/>
  <c r="AA1018" i="1" s="1"/>
  <c r="Z994" i="1"/>
  <c r="AA994" i="1" s="1"/>
  <c r="Z970" i="1"/>
  <c r="AA970" i="1" s="1"/>
  <c r="Z762" i="1"/>
  <c r="AA762" i="1" s="1"/>
  <c r="Z738" i="1"/>
  <c r="AA738" i="1" s="1"/>
  <c r="Z714" i="1"/>
  <c r="AA714" i="1" s="1"/>
  <c r="Z570" i="1"/>
  <c r="AA570" i="1" s="1"/>
  <c r="Z546" i="1"/>
  <c r="AA546" i="1" s="1"/>
  <c r="Z522" i="1"/>
  <c r="AA522" i="1" s="1"/>
  <c r="Z386" i="1"/>
  <c r="AA386" i="1" s="1"/>
  <c r="Z362" i="1"/>
  <c r="AA362" i="1" s="1"/>
  <c r="Z314" i="1"/>
  <c r="AA314" i="1" s="1"/>
  <c r="Z290" i="1"/>
  <c r="AA290" i="1" s="1"/>
  <c r="Z266" i="1"/>
  <c r="AA266" i="1" s="1"/>
  <c r="Z218" i="1"/>
  <c r="AA218" i="1" s="1"/>
  <c r="Z170" i="1"/>
  <c r="AA170" i="1" s="1"/>
  <c r="Z146" i="1"/>
  <c r="AA146" i="1" s="1"/>
  <c r="AF503" i="1"/>
  <c r="AI503" i="1" s="1"/>
  <c r="AJ503" i="1" s="1"/>
  <c r="AF471" i="1"/>
  <c r="AI471" i="1" s="1"/>
  <c r="AJ471" i="1" s="1"/>
  <c r="Z1529" i="1"/>
  <c r="AA1529" i="1" s="1"/>
  <c r="Z1345" i="1"/>
  <c r="AA1345" i="1" s="1"/>
  <c r="Z1321" i="1"/>
  <c r="AA1321" i="1" s="1"/>
  <c r="Z1273" i="1"/>
  <c r="AA1273" i="1" s="1"/>
  <c r="Z1193" i="1"/>
  <c r="AA1193" i="1" s="1"/>
  <c r="Z1129" i="1"/>
  <c r="AA1129" i="1" s="1"/>
  <c r="Z1089" i="1"/>
  <c r="AA1089" i="1" s="1"/>
  <c r="Z969" i="1"/>
  <c r="AA969" i="1" s="1"/>
  <c r="Z881" i="1"/>
  <c r="AA881" i="1" s="1"/>
  <c r="Z817" i="1"/>
  <c r="AA817" i="1" s="1"/>
  <c r="Z777" i="1"/>
  <c r="AA777" i="1" s="1"/>
  <c r="Z625" i="1"/>
  <c r="AA625" i="1" s="1"/>
  <c r="Z577" i="1"/>
  <c r="AA577" i="1" s="1"/>
  <c r="Z561" i="1"/>
  <c r="AA561" i="1" s="1"/>
  <c r="Z521" i="1"/>
  <c r="AA521" i="1" s="1"/>
  <c r="Z449" i="1"/>
  <c r="AA449" i="1" s="1"/>
  <c r="Z369" i="1"/>
  <c r="AA369" i="1" s="1"/>
  <c r="Z305" i="1"/>
  <c r="AA305" i="1" s="1"/>
  <c r="Z153" i="1"/>
  <c r="AA153" i="1" s="1"/>
  <c r="Z106" i="1"/>
  <c r="AA106" i="1" s="1"/>
  <c r="Z82" i="1"/>
  <c r="AA82" i="1" s="1"/>
  <c r="Z42" i="1"/>
  <c r="AA42" i="1" s="1"/>
  <c r="AF1446" i="1"/>
  <c r="AI1446" i="1" s="1"/>
  <c r="AJ1446" i="1" s="1"/>
  <c r="AF1406" i="1"/>
  <c r="AI1406" i="1" s="1"/>
  <c r="AJ1406" i="1" s="1"/>
  <c r="AF1374" i="1"/>
  <c r="AI1374" i="1" s="1"/>
  <c r="AJ1374" i="1" s="1"/>
  <c r="Z1530" i="1"/>
  <c r="AA1530" i="1" s="1"/>
  <c r="Z1498" i="1"/>
  <c r="AA1498" i="1" s="1"/>
  <c r="Z1466" i="1"/>
  <c r="AA1466" i="1" s="1"/>
  <c r="Z1442" i="1"/>
  <c r="AA1442" i="1" s="1"/>
  <c r="Z1418" i="1"/>
  <c r="AA1418" i="1" s="1"/>
  <c r="Z1274" i="1"/>
  <c r="AA1274" i="1" s="1"/>
  <c r="Z986" i="1"/>
  <c r="AA986" i="1" s="1"/>
  <c r="Z962" i="1"/>
  <c r="AA962" i="1" s="1"/>
  <c r="Z890" i="1"/>
  <c r="AA890" i="1" s="1"/>
  <c r="Z866" i="1"/>
  <c r="AA866" i="1" s="1"/>
  <c r="Z842" i="1"/>
  <c r="AA842" i="1" s="1"/>
  <c r="Z770" i="1"/>
  <c r="AA770" i="1" s="1"/>
  <c r="Z746" i="1"/>
  <c r="AA746" i="1" s="1"/>
  <c r="Z698" i="1"/>
  <c r="AA698" i="1" s="1"/>
  <c r="Z674" i="1"/>
  <c r="AA674" i="1" s="1"/>
  <c r="Z650" i="1"/>
  <c r="AA650" i="1" s="1"/>
  <c r="Z602" i="1"/>
  <c r="AA602" i="1" s="1"/>
  <c r="Z506" i="1"/>
  <c r="AA506" i="1" s="1"/>
  <c r="Z482" i="1"/>
  <c r="AA482" i="1" s="1"/>
  <c r="Z458" i="1"/>
  <c r="AA458" i="1" s="1"/>
  <c r="Z378" i="1"/>
  <c r="AA378" i="1" s="1"/>
  <c r="Z354" i="1"/>
  <c r="AA354" i="1" s="1"/>
  <c r="Z330" i="1"/>
  <c r="AA330" i="1" s="1"/>
  <c r="Z250" i="1"/>
  <c r="AA250" i="1" s="1"/>
  <c r="Z226" i="1"/>
  <c r="AA226" i="1" s="1"/>
  <c r="Z202" i="1"/>
  <c r="AA202" i="1" s="1"/>
  <c r="AF543" i="1"/>
  <c r="AI543" i="1" s="1"/>
  <c r="AJ543" i="1" s="1"/>
  <c r="AF495" i="1"/>
  <c r="AI495" i="1" s="1"/>
  <c r="AJ495" i="1" s="1"/>
  <c r="AF47" i="1"/>
  <c r="AI47" i="1" s="1"/>
  <c r="AJ47" i="1" s="1"/>
  <c r="Z1059" i="1"/>
  <c r="AA1059" i="1" s="1"/>
  <c r="Z1538" i="1"/>
  <c r="AA1538" i="1" s="1"/>
  <c r="Z1402" i="1"/>
  <c r="AA1402" i="1" s="1"/>
  <c r="Z1378" i="1"/>
  <c r="AA1378" i="1" s="1"/>
  <c r="Z1162" i="1"/>
  <c r="AA1162" i="1" s="1"/>
  <c r="Z1146" i="1"/>
  <c r="AA1146" i="1" s="1"/>
  <c r="Z954" i="1"/>
  <c r="AA954" i="1" s="1"/>
  <c r="Z930" i="1"/>
  <c r="AA930" i="1" s="1"/>
  <c r="Z826" i="1"/>
  <c r="AA826" i="1" s="1"/>
  <c r="Z802" i="1"/>
  <c r="AA802" i="1" s="1"/>
  <c r="Z730" i="1"/>
  <c r="AA730" i="1" s="1"/>
  <c r="Z682" i="1"/>
  <c r="AA682" i="1" s="1"/>
  <c r="Z658" i="1"/>
  <c r="AA658" i="1" s="1"/>
  <c r="Z634" i="1"/>
  <c r="AA634" i="1" s="1"/>
  <c r="Z610" i="1"/>
  <c r="AA610" i="1" s="1"/>
  <c r="Z442" i="1"/>
  <c r="AA442" i="1" s="1"/>
  <c r="Z418" i="1"/>
  <c r="AA418" i="1" s="1"/>
  <c r="Z186" i="1"/>
  <c r="AA186" i="1" s="1"/>
  <c r="AF535" i="1"/>
  <c r="AI535" i="1" s="1"/>
  <c r="AJ535" i="1" s="1"/>
  <c r="AF111" i="1"/>
  <c r="AI111" i="1" s="1"/>
  <c r="AJ111" i="1" s="1"/>
  <c r="AF79" i="1"/>
  <c r="AI79" i="1" s="1"/>
  <c r="AJ79" i="1" s="1"/>
  <c r="Z1527" i="1"/>
  <c r="AA1527" i="1" s="1"/>
  <c r="Z1487" i="1"/>
  <c r="AA1487" i="1" s="1"/>
  <c r="Z1463" i="1"/>
  <c r="AA1463" i="1" s="1"/>
  <c r="Z1423" i="1"/>
  <c r="AA1423" i="1" s="1"/>
  <c r="Z1399" i="1"/>
  <c r="AA1399" i="1" s="1"/>
  <c r="Z1359" i="1"/>
  <c r="AA1359" i="1" s="1"/>
  <c r="Z1335" i="1"/>
  <c r="AA1335" i="1" s="1"/>
  <c r="Z1295" i="1"/>
  <c r="AA1295" i="1" s="1"/>
  <c r="Z1271" i="1"/>
  <c r="AA1271" i="1" s="1"/>
  <c r="Z1207" i="1"/>
  <c r="AA1207" i="1" s="1"/>
  <c r="Z1175" i="1"/>
  <c r="AA1175" i="1" s="1"/>
  <c r="Z1143" i="1"/>
  <c r="AA1143" i="1" s="1"/>
  <c r="Z951" i="1"/>
  <c r="AA951" i="1" s="1"/>
  <c r="Z903" i="1"/>
  <c r="AA903" i="1" s="1"/>
  <c r="Z887" i="1"/>
  <c r="AA887" i="1" s="1"/>
  <c r="Z775" i="1"/>
  <c r="AA775" i="1" s="1"/>
  <c r="Z695" i="1"/>
  <c r="AA695" i="1" s="1"/>
  <c r="Z663" i="1"/>
  <c r="AA663" i="1" s="1"/>
  <c r="Z631" i="1"/>
  <c r="AA631" i="1" s="1"/>
  <c r="Z519" i="1"/>
  <c r="AA519" i="1" s="1"/>
  <c r="Z439" i="1"/>
  <c r="AA439" i="1" s="1"/>
  <c r="Z375" i="1"/>
  <c r="AA375" i="1" s="1"/>
  <c r="Z183" i="1"/>
  <c r="AA183" i="1" s="1"/>
  <c r="Z119" i="1"/>
  <c r="AA119" i="1" s="1"/>
  <c r="N2" i="2"/>
  <c r="P118" i="1"/>
  <c r="Z118" i="1" s="1"/>
  <c r="AA118" i="1" s="1"/>
  <c r="AI128" i="1"/>
  <c r="AJ128" i="1" s="1"/>
  <c r="AF1533" i="1"/>
  <c r="AI1533" i="1" s="1"/>
  <c r="AJ1533" i="1" s="1"/>
  <c r="AF1525" i="1"/>
  <c r="AI1525" i="1" s="1"/>
  <c r="AJ1525" i="1" s="1"/>
  <c r="AF1501" i="1"/>
  <c r="AI1501" i="1" s="1"/>
  <c r="AJ1501" i="1" s="1"/>
  <c r="AF1493" i="1"/>
  <c r="AI1493" i="1" s="1"/>
  <c r="AJ1493" i="1" s="1"/>
  <c r="AF1477" i="1"/>
  <c r="AI1477" i="1" s="1"/>
  <c r="AJ1477" i="1" s="1"/>
  <c r="AF1469" i="1"/>
  <c r="AI1469" i="1" s="1"/>
  <c r="AJ1469" i="1" s="1"/>
  <c r="AF1461" i="1"/>
  <c r="AI1461" i="1" s="1"/>
  <c r="AJ1461" i="1" s="1"/>
  <c r="AF1453" i="1"/>
  <c r="AI1453" i="1" s="1"/>
  <c r="AJ1453" i="1" s="1"/>
  <c r="AF1445" i="1"/>
  <c r="AI1445" i="1" s="1"/>
  <c r="AJ1445" i="1" s="1"/>
  <c r="AF1437" i="1"/>
  <c r="AI1437" i="1" s="1"/>
  <c r="AJ1437" i="1" s="1"/>
  <c r="AF1429" i="1"/>
  <c r="AI1429" i="1" s="1"/>
  <c r="AJ1429" i="1" s="1"/>
  <c r="AF1421" i="1"/>
  <c r="AI1421" i="1" s="1"/>
  <c r="AJ1421" i="1" s="1"/>
  <c r="AF1413" i="1"/>
  <c r="AI1413" i="1" s="1"/>
  <c r="AJ1413" i="1" s="1"/>
  <c r="AF1397" i="1"/>
  <c r="AI1397" i="1" s="1"/>
  <c r="AJ1397" i="1" s="1"/>
  <c r="AF1389" i="1"/>
  <c r="AI1389" i="1" s="1"/>
  <c r="AJ1389" i="1" s="1"/>
  <c r="AF1381" i="1"/>
  <c r="AI1381" i="1" s="1"/>
  <c r="AJ1381" i="1" s="1"/>
  <c r="AF1373" i="1"/>
  <c r="AI1373" i="1" s="1"/>
  <c r="AJ1373" i="1" s="1"/>
  <c r="AF1365" i="1"/>
  <c r="AI1365" i="1" s="1"/>
  <c r="AJ1365" i="1" s="1"/>
  <c r="AF1357" i="1"/>
  <c r="AI1357" i="1" s="1"/>
  <c r="AJ1357" i="1" s="1"/>
  <c r="AF1349" i="1"/>
  <c r="AI1349" i="1" s="1"/>
  <c r="AJ1349" i="1" s="1"/>
  <c r="AF1341" i="1"/>
  <c r="AI1341" i="1" s="1"/>
  <c r="AJ1341" i="1" s="1"/>
  <c r="AF1333" i="1"/>
  <c r="AI1333" i="1" s="1"/>
  <c r="AJ1333" i="1" s="1"/>
  <c r="AF1293" i="1"/>
  <c r="AI1293" i="1" s="1"/>
  <c r="AJ1293" i="1" s="1"/>
  <c r="AF1285" i="1"/>
  <c r="AI1285" i="1" s="1"/>
  <c r="AJ1285" i="1" s="1"/>
  <c r="AF1277" i="1"/>
  <c r="AI1277" i="1" s="1"/>
  <c r="AJ1277" i="1" s="1"/>
  <c r="AF1245" i="1"/>
  <c r="AI1245" i="1" s="1"/>
  <c r="AJ1245" i="1" s="1"/>
  <c r="AF1237" i="1"/>
  <c r="AI1237" i="1" s="1"/>
  <c r="AJ1237" i="1" s="1"/>
  <c r="AF1229" i="1"/>
  <c r="AI1229" i="1" s="1"/>
  <c r="AJ1229" i="1" s="1"/>
  <c r="AF1221" i="1"/>
  <c r="AI1221" i="1" s="1"/>
  <c r="AJ1221" i="1" s="1"/>
  <c r="AF1213" i="1"/>
  <c r="AI1213" i="1" s="1"/>
  <c r="AJ1213" i="1" s="1"/>
  <c r="AF1205" i="1"/>
  <c r="AI1205" i="1" s="1"/>
  <c r="AJ1205" i="1" s="1"/>
  <c r="AF1197" i="1"/>
  <c r="AI1197" i="1" s="1"/>
  <c r="AJ1197" i="1" s="1"/>
  <c r="AF1173" i="1"/>
  <c r="AI1173" i="1" s="1"/>
  <c r="AJ1173" i="1" s="1"/>
  <c r="AF1165" i="1"/>
  <c r="AI1165" i="1" s="1"/>
  <c r="AJ1165" i="1" s="1"/>
  <c r="AF1157" i="1"/>
  <c r="AI1157" i="1" s="1"/>
  <c r="AJ1157" i="1" s="1"/>
  <c r="AF1133" i="1"/>
  <c r="AI1133" i="1" s="1"/>
  <c r="AJ1133" i="1" s="1"/>
  <c r="AF1125" i="1"/>
  <c r="AI1125" i="1" s="1"/>
  <c r="AJ1125" i="1" s="1"/>
  <c r="AF1117" i="1"/>
  <c r="AI1117" i="1" s="1"/>
  <c r="AJ1117" i="1" s="1"/>
  <c r="AF1109" i="1"/>
  <c r="AI1109" i="1" s="1"/>
  <c r="AJ1109" i="1" s="1"/>
  <c r="AF1093" i="1"/>
  <c r="AI1093" i="1" s="1"/>
  <c r="AJ1093" i="1" s="1"/>
  <c r="AF1069" i="1"/>
  <c r="AI1069" i="1" s="1"/>
  <c r="AJ1069" i="1" s="1"/>
  <c r="AF1061" i="1"/>
  <c r="AI1061" i="1" s="1"/>
  <c r="AJ1061" i="1" s="1"/>
  <c r="AF1053" i="1"/>
  <c r="AI1053" i="1" s="1"/>
  <c r="AJ1053" i="1" s="1"/>
  <c r="AF1038" i="1"/>
  <c r="AI1038" i="1" s="1"/>
  <c r="AJ1038" i="1" s="1"/>
  <c r="AF1030" i="1"/>
  <c r="AI1030" i="1" s="1"/>
  <c r="AJ1030" i="1" s="1"/>
  <c r="AF1022" i="1"/>
  <c r="AI1022" i="1" s="1"/>
  <c r="AJ1022" i="1" s="1"/>
  <c r="AF1014" i="1"/>
  <c r="AI1014" i="1" s="1"/>
  <c r="AJ1014" i="1" s="1"/>
  <c r="AF998" i="1"/>
  <c r="AI998" i="1" s="1"/>
  <c r="AJ998" i="1" s="1"/>
  <c r="AF990" i="1"/>
  <c r="AI990" i="1" s="1"/>
  <c r="AJ990" i="1" s="1"/>
  <c r="AF982" i="1"/>
  <c r="AI982" i="1" s="1"/>
  <c r="AJ982" i="1" s="1"/>
  <c r="AF974" i="1"/>
  <c r="AI974" i="1" s="1"/>
  <c r="AJ974" i="1" s="1"/>
  <c r="AF966" i="1"/>
  <c r="AI966" i="1" s="1"/>
  <c r="AJ966" i="1" s="1"/>
  <c r="AF958" i="1"/>
  <c r="AI958" i="1" s="1"/>
  <c r="AJ958" i="1" s="1"/>
  <c r="AF950" i="1"/>
  <c r="AI950" i="1" s="1"/>
  <c r="AJ950" i="1" s="1"/>
  <c r="AF942" i="1"/>
  <c r="AI942" i="1" s="1"/>
  <c r="AJ942" i="1" s="1"/>
  <c r="AF934" i="1"/>
  <c r="AI934" i="1" s="1"/>
  <c r="AJ934" i="1" s="1"/>
  <c r="AF926" i="1"/>
  <c r="AI926" i="1" s="1"/>
  <c r="AJ926" i="1" s="1"/>
  <c r="AF918" i="1"/>
  <c r="AI918" i="1" s="1"/>
  <c r="AJ918" i="1" s="1"/>
  <c r="AF910" i="1"/>
  <c r="AI910" i="1" s="1"/>
  <c r="AJ910" i="1" s="1"/>
  <c r="AF902" i="1"/>
  <c r="AI902" i="1" s="1"/>
  <c r="AJ902" i="1" s="1"/>
  <c r="AF894" i="1"/>
  <c r="AI894" i="1" s="1"/>
  <c r="AJ894" i="1" s="1"/>
  <c r="AF878" i="1"/>
  <c r="AI878" i="1" s="1"/>
  <c r="AJ878" i="1" s="1"/>
  <c r="AF870" i="1"/>
  <c r="AI870" i="1" s="1"/>
  <c r="AJ870" i="1" s="1"/>
  <c r="AF862" i="1"/>
  <c r="AI862" i="1" s="1"/>
  <c r="AJ862" i="1" s="1"/>
  <c r="AF854" i="1"/>
  <c r="AI854" i="1" s="1"/>
  <c r="AJ854" i="1" s="1"/>
  <c r="AF846" i="1"/>
  <c r="AI846" i="1" s="1"/>
  <c r="AJ846" i="1" s="1"/>
  <c r="AF838" i="1"/>
  <c r="AI838" i="1" s="1"/>
  <c r="AJ838" i="1" s="1"/>
  <c r="AF830" i="1"/>
  <c r="AI830" i="1" s="1"/>
  <c r="AJ830" i="1" s="1"/>
  <c r="AF814" i="1"/>
  <c r="AI814" i="1" s="1"/>
  <c r="AJ814" i="1" s="1"/>
  <c r="AF806" i="1"/>
  <c r="AI806" i="1" s="1"/>
  <c r="AJ806" i="1" s="1"/>
  <c r="AF782" i="1"/>
  <c r="AI782" i="1" s="1"/>
  <c r="AJ782" i="1" s="1"/>
  <c r="AF774" i="1"/>
  <c r="AI774" i="1" s="1"/>
  <c r="AJ774" i="1" s="1"/>
  <c r="AF766" i="1"/>
  <c r="AI766" i="1" s="1"/>
  <c r="AJ766" i="1" s="1"/>
  <c r="AF758" i="1"/>
  <c r="AI758" i="1" s="1"/>
  <c r="AJ758" i="1" s="1"/>
  <c r="AF750" i="1"/>
  <c r="AI750" i="1" s="1"/>
  <c r="AJ750" i="1" s="1"/>
  <c r="AF742" i="1"/>
  <c r="AI742" i="1" s="1"/>
  <c r="AJ742" i="1" s="1"/>
  <c r="AF734" i="1"/>
  <c r="AI734" i="1" s="1"/>
  <c r="AJ734" i="1" s="1"/>
  <c r="AF726" i="1"/>
  <c r="AI726" i="1" s="1"/>
  <c r="AJ726" i="1" s="1"/>
  <c r="AF718" i="1"/>
  <c r="AI718" i="1" s="1"/>
  <c r="AJ718" i="1" s="1"/>
  <c r="AF710" i="1"/>
  <c r="AI710" i="1" s="1"/>
  <c r="AJ710" i="1" s="1"/>
  <c r="AF702" i="1"/>
  <c r="AI702" i="1" s="1"/>
  <c r="AJ702" i="1" s="1"/>
  <c r="AF694" i="1"/>
  <c r="AI694" i="1" s="1"/>
  <c r="AJ694" i="1" s="1"/>
  <c r="AF678" i="1"/>
  <c r="AI678" i="1" s="1"/>
  <c r="AJ678" i="1" s="1"/>
  <c r="AF670" i="1"/>
  <c r="AI670" i="1" s="1"/>
  <c r="AJ670" i="1" s="1"/>
  <c r="AF662" i="1"/>
  <c r="AI662" i="1" s="1"/>
  <c r="AJ662" i="1" s="1"/>
  <c r="AF654" i="1"/>
  <c r="AI654" i="1" s="1"/>
  <c r="AJ654" i="1" s="1"/>
  <c r="AF646" i="1"/>
  <c r="AI646" i="1" s="1"/>
  <c r="AJ646" i="1" s="1"/>
  <c r="AF638" i="1"/>
  <c r="AI638" i="1" s="1"/>
  <c r="AJ638" i="1" s="1"/>
  <c r="AF622" i="1"/>
  <c r="AI622" i="1" s="1"/>
  <c r="AJ622" i="1" s="1"/>
  <c r="AF614" i="1"/>
  <c r="AI614" i="1" s="1"/>
  <c r="AJ614" i="1" s="1"/>
  <c r="AF606" i="1"/>
  <c r="AI606" i="1" s="1"/>
  <c r="AJ606" i="1" s="1"/>
  <c r="AF598" i="1"/>
  <c r="AI598" i="1" s="1"/>
  <c r="AJ598" i="1" s="1"/>
  <c r="AF590" i="1"/>
  <c r="AI590" i="1" s="1"/>
  <c r="AJ590" i="1" s="1"/>
  <c r="AF582" i="1"/>
  <c r="AI582" i="1" s="1"/>
  <c r="AJ582" i="1" s="1"/>
  <c r="AF574" i="1"/>
  <c r="AI574" i="1" s="1"/>
  <c r="AJ574" i="1" s="1"/>
  <c r="AF566" i="1"/>
  <c r="AI566" i="1" s="1"/>
  <c r="AJ566" i="1" s="1"/>
  <c r="AF558" i="1"/>
  <c r="AI558" i="1" s="1"/>
  <c r="AJ558" i="1" s="1"/>
  <c r="AI841" i="1"/>
  <c r="AJ841" i="1" s="1"/>
  <c r="AI113" i="1"/>
  <c r="AJ113" i="1" s="1"/>
  <c r="AI1510" i="1"/>
  <c r="AJ1510" i="1" s="1"/>
  <c r="AF430" i="1"/>
  <c r="AI430" i="1" s="1"/>
  <c r="AJ430" i="1" s="1"/>
  <c r="AF358" i="1"/>
  <c r="AI358" i="1" s="1"/>
  <c r="AJ358" i="1" s="1"/>
  <c r="AI721" i="1"/>
  <c r="AJ721" i="1" s="1"/>
  <c r="AF1524" i="1"/>
  <c r="AI1524" i="1" s="1"/>
  <c r="AJ1524" i="1" s="1"/>
  <c r="AF1372" i="1"/>
  <c r="AI1372" i="1" s="1"/>
  <c r="AJ1372" i="1" s="1"/>
  <c r="AF1364" i="1"/>
  <c r="AI1364" i="1" s="1"/>
  <c r="AJ1364" i="1" s="1"/>
  <c r="AF1108" i="1"/>
  <c r="AI1108" i="1" s="1"/>
  <c r="AJ1108" i="1" s="1"/>
  <c r="AF1076" i="1"/>
  <c r="AI1076" i="1" s="1"/>
  <c r="AJ1076" i="1" s="1"/>
  <c r="AF1259" i="1"/>
  <c r="AI1259" i="1" s="1"/>
  <c r="AJ1259" i="1" s="1"/>
  <c r="AF1099" i="1"/>
  <c r="AI1099" i="1" s="1"/>
  <c r="AJ1099" i="1" s="1"/>
  <c r="AF1067" i="1"/>
  <c r="AI1067" i="1" s="1"/>
  <c r="AJ1067" i="1" s="1"/>
  <c r="AF964" i="1"/>
  <c r="AI964" i="1" s="1"/>
  <c r="AJ964" i="1" s="1"/>
  <c r="AF876" i="1"/>
  <c r="AI876" i="1" s="1"/>
  <c r="AJ876" i="1" s="1"/>
  <c r="AF852" i="1"/>
  <c r="AI852" i="1" s="1"/>
  <c r="AJ852" i="1" s="1"/>
  <c r="AF820" i="1"/>
  <c r="AI820" i="1" s="1"/>
  <c r="AJ820" i="1" s="1"/>
  <c r="AF812" i="1"/>
  <c r="AI812" i="1" s="1"/>
  <c r="AJ812" i="1" s="1"/>
  <c r="AF724" i="1"/>
  <c r="AI724" i="1" s="1"/>
  <c r="AJ724" i="1" s="1"/>
  <c r="AF660" i="1"/>
  <c r="AI660" i="1" s="1"/>
  <c r="AJ660" i="1" s="1"/>
  <c r="AF332" i="1"/>
  <c r="AI332" i="1" s="1"/>
  <c r="AJ332" i="1" s="1"/>
  <c r="AF68" i="1"/>
  <c r="AI68" i="1" s="1"/>
  <c r="AJ68" i="1" s="1"/>
  <c r="AF1130" i="1"/>
  <c r="AI1130" i="1" s="1"/>
  <c r="AJ1130" i="1" s="1"/>
  <c r="AF1106" i="1"/>
  <c r="AI1106" i="1" s="1"/>
  <c r="AJ1106" i="1" s="1"/>
  <c r="AF1082" i="1"/>
  <c r="AI1082" i="1" s="1"/>
  <c r="AJ1082" i="1" s="1"/>
  <c r="AF451" i="1"/>
  <c r="AI451" i="1" s="1"/>
  <c r="AJ451" i="1" s="1"/>
  <c r="AF443" i="1"/>
  <c r="AI443" i="1" s="1"/>
  <c r="AJ443" i="1" s="1"/>
  <c r="AF435" i="1"/>
  <c r="AI435" i="1" s="1"/>
  <c r="AJ435" i="1" s="1"/>
  <c r="AF395" i="1"/>
  <c r="AI395" i="1" s="1"/>
  <c r="AJ395" i="1" s="1"/>
  <c r="AF291" i="1"/>
  <c r="AI291" i="1" s="1"/>
  <c r="AJ291" i="1" s="1"/>
  <c r="AF283" i="1"/>
  <c r="AI283" i="1" s="1"/>
  <c r="AJ283" i="1" s="1"/>
  <c r="AF275" i="1"/>
  <c r="AI275" i="1" s="1"/>
  <c r="AJ275" i="1" s="1"/>
  <c r="AF211" i="1"/>
  <c r="AI211" i="1" s="1"/>
  <c r="AJ211" i="1" s="1"/>
  <c r="AF43" i="1"/>
  <c r="AI43" i="1" s="1"/>
  <c r="AJ43" i="1" s="1"/>
  <c r="AF1481" i="1"/>
  <c r="AI1481" i="1" s="1"/>
  <c r="AJ1481" i="1" s="1"/>
  <c r="AF1010" i="1"/>
  <c r="AI1010" i="1" s="1"/>
  <c r="AJ1010" i="1" s="1"/>
  <c r="AF954" i="1"/>
  <c r="AI954" i="1" s="1"/>
  <c r="AJ954" i="1" s="1"/>
  <c r="AF922" i="1"/>
  <c r="AI922" i="1" s="1"/>
  <c r="AJ922" i="1" s="1"/>
  <c r="AF642" i="1"/>
  <c r="AI642" i="1" s="1"/>
  <c r="AJ642" i="1" s="1"/>
  <c r="AI669" i="1"/>
  <c r="AJ669" i="1" s="1"/>
  <c r="AF38" i="1"/>
  <c r="AI38" i="1" s="1"/>
  <c r="AJ38" i="1" s="1"/>
  <c r="F24" i="1" s="1"/>
  <c r="B24" i="1" s="1"/>
  <c r="G25" i="1"/>
  <c r="C19" i="1"/>
  <c r="AI387" i="1"/>
  <c r="AJ387" i="1" s="1"/>
  <c r="AI1027" i="1"/>
  <c r="AJ1027" i="1" s="1"/>
  <c r="AI411" i="1"/>
  <c r="AJ411" i="1" s="1"/>
  <c r="AI971" i="1"/>
  <c r="AJ971" i="1" s="1"/>
  <c r="AI1489" i="1"/>
  <c r="AJ1489" i="1" s="1"/>
  <c r="AI515" i="1"/>
  <c r="AJ515" i="1" s="1"/>
  <c r="AI899" i="1"/>
  <c r="AJ899" i="1" s="1"/>
  <c r="AI427" i="1"/>
  <c r="AJ427" i="1" s="1"/>
  <c r="AI835" i="1"/>
  <c r="AJ835" i="1" s="1"/>
  <c r="AI915" i="1"/>
  <c r="AJ915" i="1" s="1"/>
  <c r="AI552" i="1"/>
  <c r="AJ552" i="1" s="1"/>
  <c r="AI536" i="1"/>
  <c r="AJ536" i="1" s="1"/>
  <c r="AI520" i="1"/>
  <c r="AJ520" i="1" s="1"/>
  <c r="AI472" i="1"/>
  <c r="AJ472" i="1" s="1"/>
  <c r="AI456" i="1"/>
  <c r="AJ456" i="1" s="1"/>
  <c r="AI448" i="1"/>
  <c r="AJ448" i="1" s="1"/>
  <c r="AI440" i="1"/>
  <c r="AJ440" i="1" s="1"/>
  <c r="AI424" i="1"/>
  <c r="AJ424" i="1" s="1"/>
  <c r="AI416" i="1"/>
  <c r="AJ416" i="1" s="1"/>
  <c r="AI400" i="1"/>
  <c r="AJ400" i="1" s="1"/>
  <c r="AI384" i="1"/>
  <c r="AJ384" i="1" s="1"/>
  <c r="AI328" i="1"/>
  <c r="AJ328" i="1" s="1"/>
  <c r="AI320" i="1"/>
  <c r="AJ320" i="1" s="1"/>
  <c r="AI296" i="1"/>
  <c r="AJ296" i="1" s="1"/>
  <c r="AI256" i="1"/>
  <c r="AJ256" i="1" s="1"/>
  <c r="AI232" i="1"/>
  <c r="AJ232" i="1" s="1"/>
  <c r="AI224" i="1"/>
  <c r="AJ224" i="1" s="1"/>
  <c r="AI200" i="1"/>
  <c r="AJ200" i="1" s="1"/>
  <c r="AI192" i="1"/>
  <c r="AJ192" i="1" s="1"/>
  <c r="AI184" i="1"/>
  <c r="AJ184" i="1" s="1"/>
  <c r="AI168" i="1"/>
  <c r="AJ168" i="1" s="1"/>
  <c r="AI160" i="1"/>
  <c r="AJ160" i="1" s="1"/>
  <c r="AI152" i="1"/>
  <c r="AJ152" i="1" s="1"/>
  <c r="AI136" i="1"/>
  <c r="AI120" i="1"/>
  <c r="AJ120" i="1" s="1"/>
  <c r="AI104" i="1"/>
  <c r="AJ104" i="1" s="1"/>
  <c r="AI96" i="1"/>
  <c r="AJ96" i="1" s="1"/>
  <c r="AI88" i="1"/>
  <c r="AJ88" i="1" s="1"/>
  <c r="AI72" i="1"/>
  <c r="AJ72" i="1" s="1"/>
  <c r="AI64" i="1"/>
  <c r="AJ64" i="1" s="1"/>
  <c r="AI56" i="1"/>
  <c r="AJ56" i="1" s="1"/>
  <c r="AI409" i="1"/>
  <c r="AJ409" i="1" s="1"/>
  <c r="AI1427" i="1"/>
  <c r="AJ1427" i="1" s="1"/>
  <c r="AI1281" i="1"/>
  <c r="AJ1281" i="1" s="1"/>
  <c r="AI1499" i="1"/>
  <c r="AJ1499" i="1" s="1"/>
  <c r="AI40" i="1"/>
  <c r="AJ40" i="1" s="1"/>
  <c r="AI305" i="1"/>
  <c r="AJ305" i="1" s="1"/>
  <c r="AI1217" i="1"/>
  <c r="AJ1217" i="1" s="1"/>
  <c r="AI1507" i="1"/>
  <c r="AJ1507" i="1" s="1"/>
  <c r="AI51" i="1"/>
  <c r="AJ51" i="1" s="1"/>
  <c r="AI115" i="1"/>
  <c r="AJ115" i="1" s="1"/>
  <c r="AI251" i="1"/>
  <c r="AJ251" i="1" s="1"/>
  <c r="AI355" i="1"/>
  <c r="AJ355" i="1" s="1"/>
  <c r="AI1491" i="1"/>
  <c r="AJ1491" i="1" s="1"/>
  <c r="AI1089" i="1"/>
  <c r="AJ1089" i="1" s="1"/>
  <c r="AI1161" i="1"/>
  <c r="AJ1161" i="1" s="1"/>
  <c r="AI123" i="1"/>
  <c r="AJ123" i="1" s="1"/>
  <c r="AI259" i="1"/>
  <c r="AJ259" i="1" s="1"/>
  <c r="AI952" i="1"/>
  <c r="AJ952" i="1" s="1"/>
  <c r="AI419" i="1"/>
  <c r="AJ419" i="1" s="1"/>
  <c r="AI1475" i="1"/>
  <c r="AJ1475" i="1" s="1"/>
  <c r="AI297" i="1"/>
  <c r="AJ297" i="1" s="1"/>
  <c r="AI1273" i="1"/>
  <c r="AJ1273" i="1" s="1"/>
  <c r="AI1337" i="1"/>
  <c r="AJ1337" i="1" s="1"/>
  <c r="AI685" i="1"/>
  <c r="AJ685" i="1" s="1"/>
  <c r="AI781" i="1"/>
  <c r="AJ781" i="1" s="1"/>
  <c r="AI689" i="1"/>
  <c r="AJ689" i="1" s="1"/>
  <c r="AI507" i="1"/>
  <c r="AJ507" i="1" s="1"/>
  <c r="AI1091" i="1"/>
  <c r="AJ1091" i="1" s="1"/>
  <c r="AI661" i="1"/>
  <c r="AJ661" i="1" s="1"/>
  <c r="AI813" i="1"/>
  <c r="AJ813" i="1" s="1"/>
  <c r="AI1051" i="1"/>
  <c r="AJ1051" i="1" s="1"/>
  <c r="AI75" i="1"/>
  <c r="AJ75" i="1" s="1"/>
  <c r="AI139" i="1"/>
  <c r="AJ139" i="1" s="1"/>
  <c r="AI2" i="2" s="1"/>
  <c r="AI195" i="1"/>
  <c r="AJ195" i="1" s="1"/>
  <c r="AI939" i="1"/>
  <c r="AJ939" i="1" s="1"/>
  <c r="AI565" i="1"/>
  <c r="AJ565" i="1" s="1"/>
  <c r="AI801" i="1"/>
  <c r="AJ801" i="1" s="1"/>
  <c r="AI1145" i="1"/>
  <c r="AJ1145" i="1" s="1"/>
  <c r="AI1209" i="1"/>
  <c r="AJ1209" i="1" s="1"/>
  <c r="AI1403" i="1"/>
  <c r="AJ1403" i="1" s="1"/>
  <c r="AI309" i="1"/>
  <c r="AJ309" i="1" s="1"/>
  <c r="AI509" i="1"/>
  <c r="AJ509" i="1" s="1"/>
  <c r="AI821" i="1"/>
  <c r="AJ821" i="1" s="1"/>
  <c r="AI216" i="1"/>
  <c r="AJ216" i="1" s="1"/>
  <c r="AI1379" i="1"/>
  <c r="AJ1379" i="1" s="1"/>
  <c r="AI73" i="1"/>
  <c r="AJ73" i="1" s="1"/>
  <c r="AI203" i="1"/>
  <c r="AJ203" i="1" s="1"/>
  <c r="AI491" i="1"/>
  <c r="AJ491" i="1" s="1"/>
  <c r="AI955" i="1"/>
  <c r="AJ955" i="1" s="1"/>
  <c r="AI1131" i="1"/>
  <c r="AJ1131" i="1" s="1"/>
  <c r="AI307" i="1"/>
  <c r="AJ307" i="1" s="1"/>
  <c r="AI665" i="1"/>
  <c r="AJ665" i="1" s="1"/>
  <c r="AI865" i="1"/>
  <c r="AJ865" i="1" s="1"/>
  <c r="AI1411" i="1"/>
  <c r="AJ1411" i="1" s="1"/>
  <c r="AI741" i="1"/>
  <c r="AJ741" i="1" s="1"/>
  <c r="AI829" i="1"/>
  <c r="AJ829" i="1" s="1"/>
  <c r="AI499" i="1"/>
  <c r="AJ499" i="1" s="1"/>
  <c r="AI1139" i="1"/>
  <c r="AJ1139" i="1" s="1"/>
  <c r="AI997" i="1"/>
  <c r="AJ997" i="1" s="1"/>
  <c r="AI957" i="1"/>
  <c r="AJ957" i="1" s="1"/>
  <c r="AI925" i="1"/>
  <c r="AJ925" i="1" s="1"/>
  <c r="AI909" i="1"/>
  <c r="AJ909" i="1" s="1"/>
  <c r="AI885" i="1"/>
  <c r="AJ885" i="1" s="1"/>
  <c r="AI861" i="1"/>
  <c r="AJ861" i="1" s="1"/>
  <c r="AF1401" i="1"/>
  <c r="AI1401" i="1" s="1"/>
  <c r="AJ1401" i="1" s="1"/>
  <c r="AF1393" i="1"/>
  <c r="AI1393" i="1" s="1"/>
  <c r="AJ1393" i="1" s="1"/>
  <c r="AF1385" i="1"/>
  <c r="AI1385" i="1" s="1"/>
  <c r="AJ1385" i="1" s="1"/>
  <c r="AF1377" i="1"/>
  <c r="AI1377" i="1" s="1"/>
  <c r="AJ1377" i="1" s="1"/>
  <c r="AF1113" i="1"/>
  <c r="AI1113" i="1" s="1"/>
  <c r="AJ1113" i="1" s="1"/>
  <c r="AI1017" i="1"/>
  <c r="AJ1017" i="1" s="1"/>
  <c r="AI993" i="1"/>
  <c r="AJ993" i="1" s="1"/>
  <c r="AI953" i="1"/>
  <c r="AJ953" i="1" s="1"/>
  <c r="AI937" i="1"/>
  <c r="AJ937" i="1" s="1"/>
  <c r="AI905" i="1"/>
  <c r="AJ905" i="1" s="1"/>
  <c r="AI897" i="1"/>
  <c r="AJ897" i="1" s="1"/>
  <c r="AI833" i="1"/>
  <c r="AJ833" i="1" s="1"/>
  <c r="AI817" i="1"/>
  <c r="AJ817" i="1" s="1"/>
  <c r="AF802" i="1"/>
  <c r="AI802" i="1" s="1"/>
  <c r="AJ802" i="1" s="1"/>
  <c r="AI1520" i="1"/>
  <c r="AJ1520" i="1" s="1"/>
  <c r="AI1472" i="1"/>
  <c r="AJ1472" i="1" s="1"/>
  <c r="AI185" i="1"/>
  <c r="AJ185" i="1" s="1"/>
  <c r="AI385" i="1"/>
  <c r="AJ385" i="1" s="1"/>
  <c r="AI74" i="1"/>
  <c r="AJ74" i="1" s="1"/>
  <c r="AI371" i="1"/>
  <c r="AJ371" i="1" s="1"/>
  <c r="AI248" i="1"/>
  <c r="AJ248" i="1" s="1"/>
  <c r="AF1467" i="1"/>
  <c r="AI1467" i="1" s="1"/>
  <c r="AJ1467" i="1" s="1"/>
  <c r="AF1435" i="1"/>
  <c r="AI1435" i="1" s="1"/>
  <c r="AJ1435" i="1" s="1"/>
  <c r="AF1355" i="1"/>
  <c r="AI1355" i="1" s="1"/>
  <c r="AJ1355" i="1" s="1"/>
  <c r="AF1299" i="1"/>
  <c r="AI1299" i="1" s="1"/>
  <c r="AJ1299" i="1" s="1"/>
  <c r="AF1283" i="1"/>
  <c r="AI1283" i="1" s="1"/>
  <c r="AJ1283" i="1" s="1"/>
  <c r="AF1275" i="1"/>
  <c r="AI1275" i="1" s="1"/>
  <c r="AJ1275" i="1" s="1"/>
  <c r="AF1267" i="1"/>
  <c r="AI1267" i="1" s="1"/>
  <c r="AJ1267" i="1" s="1"/>
  <c r="AF1251" i="1"/>
  <c r="AI1251" i="1" s="1"/>
  <c r="AJ1251" i="1" s="1"/>
  <c r="AF1243" i="1"/>
  <c r="AI1243" i="1" s="1"/>
  <c r="AJ1243" i="1" s="1"/>
  <c r="AF1235" i="1"/>
  <c r="AI1235" i="1" s="1"/>
  <c r="AJ1235" i="1" s="1"/>
  <c r="AF1227" i="1"/>
  <c r="AI1227" i="1" s="1"/>
  <c r="AJ1227" i="1" s="1"/>
  <c r="AF1219" i="1"/>
  <c r="AI1219" i="1" s="1"/>
  <c r="AJ1219" i="1" s="1"/>
  <c r="AF1211" i="1"/>
  <c r="AI1211" i="1" s="1"/>
  <c r="AJ1211" i="1" s="1"/>
  <c r="AF1203" i="1"/>
  <c r="AI1203" i="1" s="1"/>
  <c r="AJ1203" i="1" s="1"/>
  <c r="AF1195" i="1"/>
  <c r="AI1195" i="1" s="1"/>
  <c r="AJ1195" i="1" s="1"/>
  <c r="AF1187" i="1"/>
  <c r="AI1187" i="1" s="1"/>
  <c r="AJ1187" i="1" s="1"/>
  <c r="AF1171" i="1"/>
  <c r="AI1171" i="1" s="1"/>
  <c r="AJ1171" i="1" s="1"/>
  <c r="AF1155" i="1"/>
  <c r="AI1155" i="1" s="1"/>
  <c r="AJ1155" i="1" s="1"/>
  <c r="AF1535" i="1"/>
  <c r="AI1535" i="1" s="1"/>
  <c r="AJ1535" i="1" s="1"/>
  <c r="AF1527" i="1"/>
  <c r="AI1527" i="1" s="1"/>
  <c r="AJ1527" i="1" s="1"/>
  <c r="AF1463" i="1"/>
  <c r="AI1463" i="1" s="1"/>
  <c r="AJ1463" i="1" s="1"/>
  <c r="AF1423" i="1"/>
  <c r="AI1423" i="1" s="1"/>
  <c r="AJ1423" i="1" s="1"/>
  <c r="AF1415" i="1"/>
  <c r="AI1415" i="1" s="1"/>
  <c r="AJ1415" i="1" s="1"/>
  <c r="AF1407" i="1"/>
  <c r="AI1407" i="1" s="1"/>
  <c r="AJ1407" i="1" s="1"/>
  <c r="AF1383" i="1"/>
  <c r="AI1383" i="1" s="1"/>
  <c r="AJ1383" i="1" s="1"/>
  <c r="AF1375" i="1"/>
  <c r="AI1375" i="1" s="1"/>
  <c r="AJ1375" i="1" s="1"/>
  <c r="AF1287" i="1"/>
  <c r="AI1287" i="1" s="1"/>
  <c r="AJ1287" i="1" s="1"/>
  <c r="AF1239" i="1"/>
  <c r="AI1239" i="1" s="1"/>
  <c r="AJ1239" i="1" s="1"/>
  <c r="AF1215" i="1"/>
  <c r="AI1215" i="1" s="1"/>
  <c r="AJ1215" i="1" s="1"/>
  <c r="AF1207" i="1"/>
  <c r="AI1207" i="1" s="1"/>
  <c r="AJ1207" i="1" s="1"/>
  <c r="AF1191" i="1"/>
  <c r="AI1191" i="1" s="1"/>
  <c r="AJ1191" i="1" s="1"/>
  <c r="AF1167" i="1"/>
  <c r="AI1167" i="1" s="1"/>
  <c r="AJ1167" i="1" s="1"/>
  <c r="AF1159" i="1"/>
  <c r="AI1159" i="1" s="1"/>
  <c r="AJ1159" i="1" s="1"/>
  <c r="AF1143" i="1"/>
  <c r="AI1143" i="1" s="1"/>
  <c r="AJ1143" i="1" s="1"/>
  <c r="AF1127" i="1"/>
  <c r="AI1127" i="1" s="1"/>
  <c r="AJ1127" i="1" s="1"/>
  <c r="AF1040" i="1"/>
  <c r="AI1040" i="1" s="1"/>
  <c r="AJ1040" i="1" s="1"/>
  <c r="AF1032" i="1"/>
  <c r="AI1032" i="1" s="1"/>
  <c r="AJ1032" i="1" s="1"/>
  <c r="AF1024" i="1"/>
  <c r="AI1024" i="1" s="1"/>
  <c r="AJ1024" i="1" s="1"/>
  <c r="AF1016" i="1"/>
  <c r="AI1016" i="1" s="1"/>
  <c r="AJ1016" i="1" s="1"/>
  <c r="AF968" i="1"/>
  <c r="AI968" i="1" s="1"/>
  <c r="AJ968" i="1" s="1"/>
  <c r="AF944" i="1"/>
  <c r="AI944" i="1" s="1"/>
  <c r="AJ944" i="1" s="1"/>
  <c r="AI640" i="1"/>
  <c r="AJ640" i="1" s="1"/>
  <c r="AF1071" i="1"/>
  <c r="AI1071" i="1" s="1"/>
  <c r="AJ1071" i="1" s="1"/>
  <c r="AF1063" i="1"/>
  <c r="AI1063" i="1" s="1"/>
  <c r="AJ1063" i="1" s="1"/>
  <c r="AF234" i="1"/>
  <c r="AI234" i="1" s="1"/>
  <c r="AJ234" i="1" s="1"/>
  <c r="AF226" i="1"/>
  <c r="AI226" i="1" s="1"/>
  <c r="AJ226" i="1" s="1"/>
  <c r="AF218" i="1"/>
  <c r="AI218" i="1" s="1"/>
  <c r="AJ218" i="1" s="1"/>
  <c r="AF210" i="1"/>
  <c r="AI210" i="1" s="1"/>
  <c r="AJ210" i="1" s="1"/>
  <c r="AF202" i="1"/>
  <c r="AI202" i="1" s="1"/>
  <c r="AJ202" i="1" s="1"/>
  <c r="AF194" i="1"/>
  <c r="AI194" i="1" s="1"/>
  <c r="AJ194" i="1" s="1"/>
  <c r="AF186" i="1"/>
  <c r="AI186" i="1" s="1"/>
  <c r="AJ186" i="1" s="1"/>
  <c r="AF178" i="1"/>
  <c r="AI178" i="1" s="1"/>
  <c r="AJ178" i="1" s="1"/>
  <c r="AF170" i="1"/>
  <c r="AI170" i="1" s="1"/>
  <c r="AJ170" i="1" s="1"/>
  <c r="AF162" i="1"/>
  <c r="AI162" i="1" s="1"/>
  <c r="AJ162" i="1" s="1"/>
  <c r="AF154" i="1"/>
  <c r="AI154" i="1" s="1"/>
  <c r="AJ154" i="1" s="1"/>
  <c r="AF146" i="1"/>
  <c r="AI146" i="1" s="1"/>
  <c r="AJ146" i="1" s="1"/>
  <c r="AF1325" i="1"/>
  <c r="AI1325" i="1" s="1"/>
  <c r="AJ1325" i="1" s="1"/>
  <c r="AF1506" i="1"/>
  <c r="AI1506" i="1" s="1"/>
  <c r="AJ1506" i="1" s="1"/>
  <c r="AF1378" i="1"/>
  <c r="AI1378" i="1" s="1"/>
  <c r="AJ1378" i="1" s="1"/>
  <c r="AF1370" i="1"/>
  <c r="AI1370" i="1" s="1"/>
  <c r="AJ1370" i="1" s="1"/>
  <c r="AF1338" i="1"/>
  <c r="AI1338" i="1" s="1"/>
  <c r="AJ1338" i="1" s="1"/>
  <c r="AF1330" i="1"/>
  <c r="AI1330" i="1" s="1"/>
  <c r="AJ1330" i="1" s="1"/>
  <c r="AF1322" i="1"/>
  <c r="AI1322" i="1" s="1"/>
  <c r="AJ1322" i="1" s="1"/>
  <c r="AF1306" i="1"/>
  <c r="AI1306" i="1" s="1"/>
  <c r="AJ1306" i="1" s="1"/>
  <c r="AF1290" i="1"/>
  <c r="AI1290" i="1" s="1"/>
  <c r="AJ1290" i="1" s="1"/>
  <c r="AF1234" i="1"/>
  <c r="AI1234" i="1" s="1"/>
  <c r="AJ1234" i="1" s="1"/>
  <c r="AF1202" i="1"/>
  <c r="AI1202" i="1" s="1"/>
  <c r="AJ1202" i="1" s="1"/>
  <c r="AF1186" i="1"/>
  <c r="AI1186" i="1" s="1"/>
  <c r="AJ1186" i="1" s="1"/>
  <c r="AF1036" i="1"/>
  <c r="AI1036" i="1" s="1"/>
  <c r="AJ1036" i="1" s="1"/>
  <c r="AF1028" i="1"/>
  <c r="AI1028" i="1" s="1"/>
  <c r="AJ1028" i="1" s="1"/>
  <c r="AF1012" i="1"/>
  <c r="AI1012" i="1" s="1"/>
  <c r="AJ1012" i="1" s="1"/>
  <c r="AF868" i="1"/>
  <c r="AI868" i="1" s="1"/>
  <c r="AJ868" i="1" s="1"/>
  <c r="AF551" i="1"/>
  <c r="AI551" i="1" s="1"/>
  <c r="AJ551" i="1" s="1"/>
  <c r="AF311" i="1"/>
  <c r="AI311" i="1" s="1"/>
  <c r="AJ311" i="1" s="1"/>
  <c r="AF271" i="1"/>
  <c r="AI271" i="1" s="1"/>
  <c r="AJ271" i="1" s="1"/>
  <c r="AF215" i="1"/>
  <c r="AI215" i="1" s="1"/>
  <c r="AJ215" i="1" s="1"/>
  <c r="AF207" i="1"/>
  <c r="AI207" i="1" s="1"/>
  <c r="AJ207" i="1" s="1"/>
  <c r="AF199" i="1"/>
  <c r="AI199" i="1" s="1"/>
  <c r="AJ199" i="1" s="1"/>
  <c r="AF167" i="1"/>
  <c r="AI167" i="1" s="1"/>
  <c r="AJ167" i="1" s="1"/>
  <c r="AF1476" i="1"/>
  <c r="AI1476" i="1" s="1"/>
  <c r="AJ1476" i="1" s="1"/>
  <c r="AF1452" i="1"/>
  <c r="AI1452" i="1" s="1"/>
  <c r="AJ1452" i="1" s="1"/>
  <c r="AF1444" i="1"/>
  <c r="AI1444" i="1" s="1"/>
  <c r="AJ1444" i="1" s="1"/>
  <c r="AF1428" i="1"/>
  <c r="AI1428" i="1" s="1"/>
  <c r="AJ1428" i="1" s="1"/>
  <c r="AF1420" i="1"/>
  <c r="AI1420" i="1" s="1"/>
  <c r="AJ1420" i="1" s="1"/>
  <c r="AF1396" i="1"/>
  <c r="AI1396" i="1" s="1"/>
  <c r="AJ1396" i="1" s="1"/>
  <c r="AF1292" i="1"/>
  <c r="AI1292" i="1" s="1"/>
  <c r="AJ1292" i="1" s="1"/>
  <c r="AF1276" i="1"/>
  <c r="AI1276" i="1" s="1"/>
  <c r="AJ1276" i="1" s="1"/>
  <c r="AF1236" i="1"/>
  <c r="AI1236" i="1" s="1"/>
  <c r="AJ1236" i="1" s="1"/>
  <c r="AF1148" i="1"/>
  <c r="AI1148" i="1" s="1"/>
  <c r="AJ1148" i="1" s="1"/>
  <c r="AF1140" i="1"/>
  <c r="AI1140" i="1" s="1"/>
  <c r="AJ1140" i="1" s="1"/>
  <c r="AF1132" i="1"/>
  <c r="AI1132" i="1" s="1"/>
  <c r="AJ1132" i="1" s="1"/>
  <c r="AF1116" i="1"/>
  <c r="AI1116" i="1" s="1"/>
  <c r="AJ1116" i="1" s="1"/>
  <c r="AF1405" i="1"/>
  <c r="AI1405" i="1" s="1"/>
  <c r="AJ1405" i="1" s="1"/>
  <c r="AF1280" i="1"/>
  <c r="AI1280" i="1" s="1"/>
  <c r="AJ1280" i="1" s="1"/>
  <c r="AF1272" i="1"/>
  <c r="AI1272" i="1" s="1"/>
  <c r="AJ1272" i="1" s="1"/>
  <c r="AF1256" i="1"/>
  <c r="AI1256" i="1" s="1"/>
  <c r="AJ1256" i="1" s="1"/>
  <c r="AF1240" i="1"/>
  <c r="AI1240" i="1" s="1"/>
  <c r="AJ1240" i="1" s="1"/>
  <c r="AF1192" i="1"/>
  <c r="AI1192" i="1" s="1"/>
  <c r="AJ1192" i="1" s="1"/>
  <c r="AF1168" i="1"/>
  <c r="AI1168" i="1" s="1"/>
  <c r="AJ1168" i="1" s="1"/>
  <c r="AF1058" i="1"/>
  <c r="AI1058" i="1" s="1"/>
  <c r="AJ1058" i="1" s="1"/>
  <c r="AF1042" i="1"/>
  <c r="AI1042" i="1" s="1"/>
  <c r="AJ1042" i="1" s="1"/>
  <c r="AF970" i="1"/>
  <c r="AI970" i="1" s="1"/>
  <c r="AJ970" i="1" s="1"/>
  <c r="AF842" i="1"/>
  <c r="AI842" i="1" s="1"/>
  <c r="AJ842" i="1" s="1"/>
  <c r="AF764" i="1"/>
  <c r="AI764" i="1" s="1"/>
  <c r="AJ764" i="1" s="1"/>
  <c r="AF740" i="1"/>
  <c r="AI740" i="1" s="1"/>
  <c r="AJ740" i="1" s="1"/>
  <c r="AF596" i="1"/>
  <c r="AI596" i="1" s="1"/>
  <c r="AJ596" i="1" s="1"/>
  <c r="AF588" i="1"/>
  <c r="AI588" i="1" s="1"/>
  <c r="AJ588" i="1" s="1"/>
  <c r="AF580" i="1"/>
  <c r="AI580" i="1" s="1"/>
  <c r="AJ580" i="1" s="1"/>
  <c r="C18" i="1"/>
  <c r="C20" i="1"/>
  <c r="AF607" i="1"/>
  <c r="AI607" i="1" s="1"/>
  <c r="AJ607" i="1" s="1"/>
  <c r="AF599" i="1"/>
  <c r="AI599" i="1" s="1"/>
  <c r="AJ599" i="1" s="1"/>
  <c r="AF591" i="1"/>
  <c r="AI591" i="1" s="1"/>
  <c r="AJ591" i="1" s="1"/>
  <c r="AF567" i="1"/>
  <c r="AI567" i="1" s="1"/>
  <c r="AJ567" i="1" s="1"/>
  <c r="AF559" i="1"/>
  <c r="AI559" i="1" s="1"/>
  <c r="AJ559" i="1" s="1"/>
  <c r="AF579" i="1"/>
  <c r="AI579" i="1" s="1"/>
  <c r="AJ579" i="1" s="1"/>
  <c r="AF1515" i="1"/>
  <c r="AI1515" i="1" s="1"/>
  <c r="AJ1515" i="1" s="1"/>
  <c r="AF1451" i="1"/>
  <c r="AI1451" i="1" s="1"/>
  <c r="AJ1451" i="1" s="1"/>
  <c r="AF1189" i="1"/>
  <c r="AI1189" i="1" s="1"/>
  <c r="AJ1189" i="1" s="1"/>
  <c r="AF1181" i="1"/>
  <c r="AI1181" i="1" s="1"/>
  <c r="AJ1181" i="1" s="1"/>
  <c r="AF1141" i="1"/>
  <c r="AI1141" i="1" s="1"/>
  <c r="AJ1141" i="1" s="1"/>
  <c r="AF1394" i="1"/>
  <c r="AI1394" i="1" s="1"/>
  <c r="AJ1394" i="1" s="1"/>
  <c r="AF1314" i="1"/>
  <c r="AI1314" i="1" s="1"/>
  <c r="AJ1314" i="1" s="1"/>
  <c r="AF1282" i="1"/>
  <c r="AI1282" i="1" s="1"/>
  <c r="AJ1282" i="1" s="1"/>
  <c r="AF1380" i="1"/>
  <c r="AI1380" i="1" s="1"/>
  <c r="AJ1380" i="1" s="1"/>
  <c r="AF1062" i="1"/>
  <c r="AI1062" i="1" s="1"/>
  <c r="AJ1062" i="1" s="1"/>
  <c r="AF1031" i="1"/>
  <c r="AI1031" i="1" s="1"/>
  <c r="AJ1031" i="1" s="1"/>
  <c r="AF1023" i="1"/>
  <c r="AI1023" i="1" s="1"/>
  <c r="AJ1023" i="1" s="1"/>
  <c r="AF1015" i="1"/>
  <c r="AI1015" i="1" s="1"/>
  <c r="AJ1015" i="1" s="1"/>
  <c r="AF1007" i="1"/>
  <c r="AI1007" i="1" s="1"/>
  <c r="AJ1007" i="1" s="1"/>
  <c r="AF991" i="1"/>
  <c r="AI991" i="1" s="1"/>
  <c r="AJ991" i="1" s="1"/>
  <c r="AF1519" i="1"/>
  <c r="AI1519" i="1" s="1"/>
  <c r="AJ1519" i="1" s="1"/>
  <c r="AF301" i="1"/>
  <c r="AI301" i="1" s="1"/>
  <c r="AJ301" i="1" s="1"/>
  <c r="AF1128" i="1"/>
  <c r="AI1128" i="1" s="1"/>
  <c r="AJ1128" i="1" s="1"/>
  <c r="AF1120" i="1"/>
  <c r="AI1120" i="1" s="1"/>
  <c r="AJ1120" i="1" s="1"/>
  <c r="AF1112" i="1"/>
  <c r="AI1112" i="1" s="1"/>
  <c r="AJ1112" i="1" s="1"/>
  <c r="AF1064" i="1"/>
  <c r="AI1064" i="1" s="1"/>
  <c r="AJ1064" i="1" s="1"/>
  <c r="AF572" i="1"/>
  <c r="AI572" i="1" s="1"/>
  <c r="AJ572" i="1" s="1"/>
  <c r="AF556" i="1"/>
  <c r="AI556" i="1" s="1"/>
  <c r="AJ556" i="1" s="1"/>
  <c r="AF548" i="1"/>
  <c r="AI548" i="1" s="1"/>
  <c r="AJ548" i="1" s="1"/>
  <c r="B19" i="1"/>
  <c r="AF1517" i="1"/>
  <c r="AI1517" i="1" s="1"/>
  <c r="AJ1517" i="1" s="1"/>
  <c r="AF1485" i="1"/>
  <c r="AI1485" i="1" s="1"/>
  <c r="AJ1485" i="1" s="1"/>
  <c r="AF1103" i="1"/>
  <c r="AI1103" i="1" s="1"/>
  <c r="AJ1103" i="1" s="1"/>
  <c r="AF1055" i="1"/>
  <c r="AI1055" i="1" s="1"/>
  <c r="AJ1055" i="1" s="1"/>
  <c r="AF1532" i="1"/>
  <c r="AI1532" i="1" s="1"/>
  <c r="AJ1532" i="1" s="1"/>
  <c r="AF1516" i="1"/>
  <c r="AI1516" i="1" s="1"/>
  <c r="AJ1516" i="1" s="1"/>
  <c r="AF1508" i="1"/>
  <c r="AI1508" i="1" s="1"/>
  <c r="AJ1508" i="1" s="1"/>
  <c r="AF1500" i="1"/>
  <c r="AI1500" i="1" s="1"/>
  <c r="AJ1500" i="1" s="1"/>
  <c r="AF1484" i="1"/>
  <c r="AI1484" i="1" s="1"/>
  <c r="AJ1484" i="1" s="1"/>
  <c r="AF1134" i="1"/>
  <c r="AI1134" i="1" s="1"/>
  <c r="AJ1134" i="1" s="1"/>
  <c r="AF1118" i="1"/>
  <c r="AI1118" i="1" s="1"/>
  <c r="AJ1118" i="1" s="1"/>
  <c r="AF1531" i="1"/>
  <c r="AI1531" i="1" s="1"/>
  <c r="AJ1531" i="1" s="1"/>
  <c r="AF398" i="1"/>
  <c r="AI398" i="1" s="1"/>
  <c r="AJ398" i="1" s="1"/>
  <c r="AF1371" i="1"/>
  <c r="AI1371" i="1" s="1"/>
  <c r="AJ1371" i="1" s="1"/>
  <c r="AF1307" i="1"/>
  <c r="AI1307" i="1" s="1"/>
  <c r="AJ1307" i="1" s="1"/>
  <c r="AF578" i="1"/>
  <c r="AI578" i="1" s="1"/>
  <c r="AJ578" i="1" s="1"/>
  <c r="AF791" i="1"/>
  <c r="AI791" i="1" s="1"/>
  <c r="AJ791" i="1" s="1"/>
  <c r="AF783" i="1"/>
  <c r="AI783" i="1" s="1"/>
  <c r="AJ783" i="1" s="1"/>
  <c r="AF775" i="1"/>
  <c r="AI775" i="1" s="1"/>
  <c r="AJ775" i="1" s="1"/>
  <c r="AF767" i="1"/>
  <c r="AI767" i="1" s="1"/>
  <c r="AJ767" i="1" s="1"/>
  <c r="AF759" i="1"/>
  <c r="AI759" i="1" s="1"/>
  <c r="AJ759" i="1" s="1"/>
  <c r="AF1408" i="1"/>
  <c r="AI1408" i="1" s="1"/>
  <c r="AJ1408" i="1" s="1"/>
  <c r="AF1400" i="1"/>
  <c r="AI1400" i="1" s="1"/>
  <c r="AJ1400" i="1" s="1"/>
  <c r="AF1170" i="1"/>
  <c r="AI1170" i="1" s="1"/>
  <c r="AJ1170" i="1" s="1"/>
  <c r="AF798" i="1"/>
  <c r="AI798" i="1" s="1"/>
  <c r="AJ798" i="1" s="1"/>
  <c r="AF790" i="1"/>
  <c r="AI790" i="1" s="1"/>
  <c r="AJ790" i="1" s="1"/>
  <c r="AF735" i="1"/>
  <c r="AI735" i="1" s="1"/>
  <c r="AJ735" i="1" s="1"/>
  <c r="AF711" i="1"/>
  <c r="AI711" i="1" s="1"/>
  <c r="AJ711" i="1" s="1"/>
  <c r="AF703" i="1"/>
  <c r="AI703" i="1" s="1"/>
  <c r="AJ703" i="1" s="1"/>
  <c r="AF688" i="1"/>
  <c r="AI688" i="1" s="1"/>
  <c r="AJ688" i="1" s="1"/>
  <c r="AF664" i="1"/>
  <c r="AI664" i="1" s="1"/>
  <c r="AJ664" i="1" s="1"/>
  <c r="AF1399" i="1"/>
  <c r="AI1399" i="1" s="1"/>
  <c r="AJ1399" i="1" s="1"/>
  <c r="AF1352" i="1"/>
  <c r="AI1352" i="1" s="1"/>
  <c r="AJ1352" i="1" s="1"/>
  <c r="AF994" i="1"/>
  <c r="AI994" i="1" s="1"/>
  <c r="AJ994" i="1" s="1"/>
  <c r="AF978" i="1"/>
  <c r="AI978" i="1" s="1"/>
  <c r="AJ978" i="1" s="1"/>
  <c r="AF773" i="1"/>
  <c r="AI773" i="1" s="1"/>
  <c r="AJ773" i="1" s="1"/>
  <c r="AF765" i="1"/>
  <c r="AI765" i="1" s="1"/>
  <c r="AJ765" i="1" s="1"/>
  <c r="AF679" i="1"/>
  <c r="AI679" i="1" s="1"/>
  <c r="AJ679" i="1" s="1"/>
  <c r="AF671" i="1"/>
  <c r="AI671" i="1" s="1"/>
  <c r="AJ671" i="1" s="1"/>
  <c r="AF288" i="1"/>
  <c r="AI288" i="1" s="1"/>
  <c r="AJ288" i="1" s="1"/>
  <c r="AF280" i="1"/>
  <c r="AI280" i="1" s="1"/>
  <c r="AJ280" i="1" s="1"/>
  <c r="AF272" i="1"/>
  <c r="AI272" i="1" s="1"/>
  <c r="AJ272" i="1" s="1"/>
  <c r="B20" i="1"/>
  <c r="AF1050" i="1"/>
  <c r="AI1050" i="1" s="1"/>
  <c r="AJ1050" i="1" s="1"/>
  <c r="AF933" i="1"/>
  <c r="AI933" i="1" s="1"/>
  <c r="AJ933" i="1" s="1"/>
  <c r="AF1319" i="1"/>
  <c r="AI1319" i="1" s="1"/>
  <c r="AJ1319" i="1" s="1"/>
  <c r="AF1311" i="1"/>
  <c r="AI1311" i="1" s="1"/>
  <c r="AJ1311" i="1" s="1"/>
  <c r="AF1303" i="1"/>
  <c r="AI1303" i="1" s="1"/>
  <c r="AJ1303" i="1" s="1"/>
  <c r="AF1208" i="1"/>
  <c r="AI1208" i="1" s="1"/>
  <c r="AJ1208" i="1" s="1"/>
  <c r="AF1072" i="1"/>
  <c r="AI1072" i="1" s="1"/>
  <c r="AJ1072" i="1" s="1"/>
  <c r="AI265" i="1"/>
  <c r="AJ265" i="1" s="1"/>
  <c r="O2" i="2"/>
  <c r="AF1492" i="1"/>
  <c r="AI1492" i="1" s="1"/>
  <c r="AJ1492" i="1" s="1"/>
  <c r="AF1426" i="1"/>
  <c r="AI1426" i="1" s="1"/>
  <c r="AJ1426" i="1" s="1"/>
  <c r="AF1247" i="1"/>
  <c r="AI1247" i="1" s="1"/>
  <c r="AJ1247" i="1" s="1"/>
  <c r="AF1410" i="1"/>
  <c r="AI1410" i="1" s="1"/>
  <c r="AJ1410" i="1" s="1"/>
  <c r="AF1363" i="1"/>
  <c r="AI1363" i="1" s="1"/>
  <c r="AJ1363" i="1" s="1"/>
  <c r="AF1347" i="1"/>
  <c r="AI1347" i="1" s="1"/>
  <c r="AJ1347" i="1" s="1"/>
  <c r="AF1331" i="1"/>
  <c r="AI1331" i="1" s="1"/>
  <c r="AJ1331" i="1" s="1"/>
  <c r="AF1284" i="1"/>
  <c r="AI1284" i="1" s="1"/>
  <c r="AJ1284" i="1" s="1"/>
  <c r="AF1070" i="1"/>
  <c r="AI1070" i="1" s="1"/>
  <c r="AJ1070" i="1" s="1"/>
  <c r="AF826" i="1"/>
  <c r="AI826" i="1" s="1"/>
  <c r="AJ826" i="1" s="1"/>
  <c r="AF628" i="1"/>
  <c r="AI628" i="1" s="1"/>
  <c r="AJ628" i="1" s="1"/>
  <c r="AF604" i="1"/>
  <c r="AI604" i="1" s="1"/>
  <c r="AJ604" i="1" s="1"/>
  <c r="AF1432" i="1"/>
  <c r="AI1432" i="1" s="1"/>
  <c r="AJ1432" i="1" s="1"/>
  <c r="AF1354" i="1"/>
  <c r="AI1354" i="1" s="1"/>
  <c r="AJ1354" i="1" s="1"/>
  <c r="AF1323" i="1"/>
  <c r="AI1323" i="1" s="1"/>
  <c r="AJ1323" i="1" s="1"/>
  <c r="AF1269" i="1"/>
  <c r="AI1269" i="1" s="1"/>
  <c r="AJ1269" i="1" s="1"/>
  <c r="AF1261" i="1"/>
  <c r="AI1261" i="1" s="1"/>
  <c r="AJ1261" i="1" s="1"/>
  <c r="AF1253" i="1"/>
  <c r="AI1253" i="1" s="1"/>
  <c r="AJ1253" i="1" s="1"/>
  <c r="AF1149" i="1"/>
  <c r="AI1149" i="1" s="1"/>
  <c r="AJ1149" i="1" s="1"/>
  <c r="AF1101" i="1"/>
  <c r="AI1101" i="1" s="1"/>
  <c r="AJ1101" i="1" s="1"/>
  <c r="AF1006" i="1"/>
  <c r="AI1006" i="1" s="1"/>
  <c r="AJ1006" i="1" s="1"/>
  <c r="AF936" i="1"/>
  <c r="AI936" i="1" s="1"/>
  <c r="AJ936" i="1" s="1"/>
  <c r="AF1471" i="1"/>
  <c r="AI1471" i="1" s="1"/>
  <c r="AJ1471" i="1" s="1"/>
  <c r="AF1345" i="1"/>
  <c r="AI1345" i="1" s="1"/>
  <c r="AJ1345" i="1" s="1"/>
  <c r="AF1172" i="1"/>
  <c r="AI1172" i="1" s="1"/>
  <c r="AJ1172" i="1" s="1"/>
  <c r="AF1164" i="1"/>
  <c r="AI1164" i="1" s="1"/>
  <c r="AJ1164" i="1" s="1"/>
  <c r="AF1156" i="1"/>
  <c r="AI1156" i="1" s="1"/>
  <c r="AJ1156" i="1" s="1"/>
  <c r="AF1124" i="1"/>
  <c r="AI1124" i="1" s="1"/>
  <c r="AJ1124" i="1" s="1"/>
  <c r="AF1084" i="1"/>
  <c r="AI1084" i="1" s="1"/>
  <c r="AJ1084" i="1" s="1"/>
  <c r="AF967" i="1"/>
  <c r="AI967" i="1" s="1"/>
  <c r="AJ967" i="1" s="1"/>
  <c r="AF935" i="1"/>
  <c r="AI935" i="1" s="1"/>
  <c r="AJ935" i="1" s="1"/>
  <c r="AF928" i="1"/>
  <c r="AI928" i="1" s="1"/>
  <c r="AJ928" i="1" s="1"/>
  <c r="AF864" i="1"/>
  <c r="AI864" i="1" s="1"/>
  <c r="AJ864" i="1" s="1"/>
  <c r="AF474" i="1"/>
  <c r="AI474" i="1" s="1"/>
  <c r="AJ474" i="1" s="1"/>
  <c r="AF999" i="1"/>
  <c r="AI999" i="1" s="1"/>
  <c r="AJ999" i="1" s="1"/>
  <c r="AF1382" i="1"/>
  <c r="AI1382" i="1" s="1"/>
  <c r="AJ1382" i="1" s="1"/>
  <c r="AF1468" i="1"/>
  <c r="AI1468" i="1" s="1"/>
  <c r="AJ1468" i="1" s="1"/>
  <c r="E25" i="1"/>
  <c r="I25" i="1"/>
  <c r="AF1212" i="1"/>
  <c r="AI1212" i="1" s="1"/>
  <c r="AJ1212" i="1" s="1"/>
  <c r="AF1092" i="1"/>
  <c r="AI1092" i="1" s="1"/>
  <c r="AJ1092" i="1" s="1"/>
  <c r="AF860" i="1"/>
  <c r="AI860" i="1" s="1"/>
  <c r="AJ860" i="1" s="1"/>
  <c r="AF788" i="1"/>
  <c r="AI788" i="1" s="1"/>
  <c r="AJ788" i="1" s="1"/>
  <c r="AI807" i="1"/>
  <c r="AJ807" i="1" s="1"/>
  <c r="AF1339" i="1"/>
  <c r="AI1339" i="1" s="1"/>
  <c r="AJ1339" i="1" s="1"/>
  <c r="AF983" i="1"/>
  <c r="AI983" i="1" s="1"/>
  <c r="AJ983" i="1" s="1"/>
  <c r="AI799" i="1"/>
  <c r="AJ799" i="1" s="1"/>
  <c r="AF1391" i="1"/>
  <c r="AI1391" i="1" s="1"/>
  <c r="AJ1391" i="1" s="1"/>
  <c r="AF1362" i="1"/>
  <c r="AI1362" i="1" s="1"/>
  <c r="AJ1362" i="1" s="1"/>
  <c r="AF1271" i="1"/>
  <c r="AI1271" i="1" s="1"/>
  <c r="AJ1271" i="1" s="1"/>
  <c r="AF1199" i="1"/>
  <c r="AI1199" i="1" s="1"/>
  <c r="AJ1199" i="1" s="1"/>
  <c r="AF1151" i="1"/>
  <c r="AI1151" i="1" s="1"/>
  <c r="AJ1151" i="1" s="1"/>
  <c r="AF1047" i="1"/>
  <c r="AI1047" i="1" s="1"/>
  <c r="AJ1047" i="1" s="1"/>
  <c r="AF575" i="1"/>
  <c r="AI575" i="1" s="1"/>
  <c r="AJ575" i="1" s="1"/>
  <c r="AF1312" i="1"/>
  <c r="AI1312" i="1" s="1"/>
  <c r="AJ1312" i="1" s="1"/>
  <c r="AF959" i="1"/>
  <c r="AI959" i="1" s="1"/>
  <c r="AJ959" i="1" s="1"/>
  <c r="AF951" i="1"/>
  <c r="AI951" i="1" s="1"/>
  <c r="AJ951" i="1" s="1"/>
  <c r="AF1274" i="1"/>
  <c r="AI1274" i="1" s="1"/>
  <c r="AJ1274" i="1" s="1"/>
  <c r="AF920" i="1"/>
  <c r="AI920" i="1" s="1"/>
  <c r="AJ920" i="1" s="1"/>
  <c r="AF912" i="1"/>
  <c r="AI912" i="1" s="1"/>
  <c r="AJ912" i="1" s="1"/>
  <c r="AF856" i="1"/>
  <c r="AI856" i="1" s="1"/>
  <c r="AJ856" i="1" s="1"/>
  <c r="AF1431" i="1"/>
  <c r="AI1431" i="1" s="1"/>
  <c r="AJ1431" i="1" s="1"/>
  <c r="AF1356" i="1"/>
  <c r="AI1356" i="1" s="1"/>
  <c r="AJ1356" i="1" s="1"/>
  <c r="AF633" i="1"/>
  <c r="AI633" i="1" s="1"/>
  <c r="AJ633" i="1" s="1"/>
  <c r="AF1351" i="1"/>
  <c r="AI1351" i="1" s="1"/>
  <c r="AJ1351" i="1" s="1"/>
  <c r="AF1328" i="1"/>
  <c r="AI1328" i="1" s="1"/>
  <c r="AJ1328" i="1" s="1"/>
  <c r="AF264" i="1"/>
  <c r="AI264" i="1" s="1"/>
  <c r="AJ264" i="1" s="1"/>
  <c r="AF1020" i="1"/>
  <c r="AI1020" i="1" s="1"/>
  <c r="AJ1020" i="1" s="1"/>
  <c r="AF695" i="1"/>
  <c r="AI695" i="1" s="1"/>
  <c r="AJ695" i="1" s="1"/>
  <c r="AF455" i="1"/>
  <c r="AI455" i="1" s="1"/>
  <c r="AJ455" i="1" s="1"/>
  <c r="AF327" i="1"/>
  <c r="AI327" i="1" s="1"/>
  <c r="AJ327" i="1" s="1"/>
  <c r="AF597" i="1"/>
  <c r="AI597" i="1" s="1"/>
  <c r="AJ597" i="1" s="1"/>
  <c r="AF242" i="1"/>
  <c r="AI242" i="1" s="1"/>
  <c r="AJ242" i="1" s="1"/>
  <c r="B25" i="1"/>
  <c r="AE2" i="2" l="1"/>
  <c r="Z116" i="1"/>
  <c r="AA116" i="1" s="1"/>
  <c r="AJ137" i="1"/>
  <c r="AG2" i="2"/>
  <c r="V2" i="2"/>
  <c r="AJ136" i="1"/>
  <c r="AF2" i="2"/>
  <c r="X2" i="2"/>
  <c r="AA38" i="1"/>
  <c r="B18" i="1" s="1"/>
  <c r="B22" i="1" s="1"/>
  <c r="B26" i="1"/>
  <c r="C21" i="1"/>
  <c r="Y2" i="2"/>
  <c r="AC2" i="2"/>
  <c r="R2" i="2"/>
  <c r="U2" i="2"/>
  <c r="C25" i="1"/>
  <c r="I24" i="1" l="1"/>
  <c r="G24" i="1"/>
  <c r="E24" i="1"/>
  <c r="C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Scott Sacco</author>
  </authors>
  <commentList>
    <comment ref="A37" authorId="0" shapeId="0" xr:uid="{00000000-0006-0000-0000-000001000000}">
      <text>
        <r>
          <rPr>
            <sz val="9"/>
            <color indexed="81"/>
            <rFont val="Tahoma"/>
            <family val="2"/>
          </rPr>
          <t>Enter the year to which the dues should be applied.</t>
        </r>
      </text>
    </comment>
    <comment ref="B37" authorId="0" shapeId="0" xr:uid="{00000000-0006-0000-0000-000002000000}">
      <text>
        <r>
          <rPr>
            <sz val="9"/>
            <color indexed="81"/>
            <rFont val="Tahoma"/>
            <family val="2"/>
          </rPr>
          <t>Enter or select the first month in the dues year when member is active.</t>
        </r>
      </text>
    </comment>
    <comment ref="C37" authorId="0" shapeId="0" xr:uid="{00000000-0006-0000-0000-000003000000}">
      <text>
        <r>
          <rPr>
            <sz val="9"/>
            <color indexed="81"/>
            <rFont val="Tahoma"/>
            <family val="2"/>
          </rPr>
          <t>Please enter the member's NRDS number.</t>
        </r>
      </text>
    </comment>
    <comment ref="D37" authorId="0" shapeId="0" xr:uid="{00000000-0006-0000-0000-000004000000}">
      <text>
        <r>
          <rPr>
            <sz val="9"/>
            <color indexed="81"/>
            <rFont val="Tahoma"/>
            <family val="2"/>
          </rPr>
          <t>Please enter the member's last name.</t>
        </r>
      </text>
    </comment>
    <comment ref="E37" authorId="0" shapeId="0" xr:uid="{00000000-0006-0000-0000-000005000000}">
      <text>
        <r>
          <rPr>
            <sz val="9"/>
            <color indexed="81"/>
            <rFont val="Tahoma"/>
            <family val="2"/>
          </rPr>
          <t>Please enter the member's first name.</t>
        </r>
      </text>
    </comment>
    <comment ref="F37" authorId="0" shapeId="0" xr:uid="{00000000-0006-0000-0000-000006000000}">
      <text>
        <r>
          <rPr>
            <sz val="9"/>
            <color indexed="81"/>
            <rFont val="Tahoma"/>
            <charset val="1"/>
          </rPr>
          <t>Please enter the member's firm number.</t>
        </r>
      </text>
    </comment>
    <comment ref="G37" authorId="0" shapeId="0" xr:uid="{00000000-0006-0000-0000-000007000000}">
      <text>
        <r>
          <rPr>
            <sz val="9"/>
            <color indexed="81"/>
            <rFont val="Tahoma"/>
            <family val="2"/>
          </rPr>
          <t>Please enter or select the member's classification from the available options.
DR/R = Designated REALTOR or REALTOR
AF = Affiliate
NML = Non-member Licensee
NML/R = To submit assessments only (when NMLs transition to full REALTOR member status)
RPAC/REEF/RPA/IRRF Only = To submit member RPAC, REEF, RPA, and/or IRRF contributions only (without dues)</t>
        </r>
      </text>
    </comment>
    <comment ref="H37" authorId="0" shapeId="0" xr:uid="{00000000-0006-0000-0000-000008000000}">
      <text>
        <r>
          <rPr>
            <sz val="9"/>
            <color indexed="81"/>
            <rFont val="Tahoma"/>
            <family val="2"/>
          </rPr>
          <t>Please enter the total REEF (2017), Real Property Alliance (2018), or Illinois REALTOR Relief Foundation (2019) contributions that will be transmitted for each member.</t>
        </r>
      </text>
    </comment>
    <comment ref="I37" authorId="0" shapeId="0" xr:uid="{00000000-0006-0000-0000-000009000000}">
      <text>
        <r>
          <rPr>
            <sz val="9"/>
            <color indexed="81"/>
            <rFont val="Tahoma"/>
            <family val="2"/>
          </rPr>
          <t>Please enter the total RPAC contributions that will be transmitted for each member.</t>
        </r>
      </text>
    </comment>
    <comment ref="J37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Please select the RPAC contribution type: personal or corporate.
</t>
        </r>
      </text>
    </comment>
  </commentList>
</comments>
</file>

<file path=xl/sharedStrings.xml><?xml version="1.0" encoding="utf-8"?>
<sst xmlns="http://schemas.openxmlformats.org/spreadsheetml/2006/main" count="93" uniqueCount="87">
  <si>
    <t>AAAAAE4/7YA=</t>
  </si>
  <si>
    <t>RPAC AMOUNT</t>
  </si>
  <si>
    <t>NAR DUES AMOUNT</t>
  </si>
  <si>
    <t>NAR ASSESSMENT AMOUNT</t>
  </si>
  <si>
    <t>MEMBER CLASSIFICATION</t>
  </si>
  <si>
    <t>MEMBER NRDS#</t>
  </si>
  <si>
    <t>LAST NAME</t>
  </si>
  <si>
    <t>FIRST NAME</t>
  </si>
  <si>
    <t>DR/R</t>
  </si>
  <si>
    <t>AF</t>
  </si>
  <si>
    <t>NML</t>
  </si>
  <si>
    <t>NAR Dues Total</t>
  </si>
  <si>
    <t>NAR Assessment Total</t>
  </si>
  <si>
    <t>Total Check to NAR</t>
  </si>
  <si>
    <t>Total Check to RPAC</t>
  </si>
  <si>
    <t>The following totals are calculated automatically:</t>
  </si>
  <si>
    <t>DUES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</si>
  <si>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</si>
  <si>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</si>
  <si>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</si>
  <si>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</si>
  <si>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</si>
  <si>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</si>
  <si>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</si>
  <si>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</si>
  <si>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</si>
  <si>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</si>
  <si>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</si>
  <si>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</si>
  <si>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DUES MONTH</t>
  </si>
  <si>
    <t>DR FULL DUES</t>
  </si>
  <si>
    <t>PRORATION</t>
  </si>
  <si>
    <t>AF FULL DUES</t>
  </si>
  <si>
    <t>DR DUES</t>
  </si>
  <si>
    <t>AF DUES</t>
  </si>
  <si>
    <t>NML DUES</t>
  </si>
  <si>
    <t>IAR DUES PRELIM</t>
  </si>
  <si>
    <t>NAR DUES PRELIM</t>
  </si>
  <si>
    <t>1. PLEASE ENTER/SELECT YOUR BOARD #:</t>
  </si>
  <si>
    <t>NML/R</t>
  </si>
  <si>
    <t xml:space="preserve">    ARE POPULATED AUTOMATICALLY.</t>
  </si>
  <si>
    <t>Total $</t>
  </si>
  <si>
    <t>Total #</t>
  </si>
  <si>
    <t>2. ENTER OR PASTE THE MEMBER DATA FOR YOUR DUES TRANSMITTAL IN THE BLUE FIELDS BELOW.  YELLOW FIELDS AND REPORT TOTALS</t>
  </si>
  <si>
    <t>FIRM NUMBER</t>
  </si>
  <si>
    <t>Corporate</t>
  </si>
  <si>
    <t>Personal</t>
  </si>
  <si>
    <t xml:space="preserve">    THE DATE OF THE TRANSMITTAL.  FOR EXAMPLE, BOARD 3000'S AUG 15, 2012 DUES FILE WOULD BE NAMED "3000-20120815."</t>
  </si>
  <si>
    <t>RPAC TYPE</t>
  </si>
  <si>
    <r>
      <t xml:space="preserve">RPAC </t>
    </r>
    <r>
      <rPr>
        <b/>
        <sz val="10"/>
        <rFont val="Arial"/>
        <family val="2"/>
      </rPr>
      <t xml:space="preserve">(Personal) </t>
    </r>
    <r>
      <rPr>
        <sz val="10"/>
        <rFont val="Arial"/>
        <family val="2"/>
      </rPr>
      <t>Total</t>
    </r>
  </si>
  <si>
    <r>
      <t xml:space="preserve">RPAC </t>
    </r>
    <r>
      <rPr>
        <b/>
        <sz val="10"/>
        <rFont val="Arial"/>
        <family val="2"/>
      </rPr>
      <t xml:space="preserve">(Corporate) </t>
    </r>
    <r>
      <rPr>
        <sz val="10"/>
        <rFont val="Arial"/>
        <family val="2"/>
      </rPr>
      <t>Total</t>
    </r>
  </si>
  <si>
    <t>DUES TRANSMITTAL TEMPLATE</t>
  </si>
  <si>
    <t>3. SAVE THIS DOCUMENT AS AN EXCEL FILE (*.XLSX) AND EMAIL IT TO DUESSUBMITTAL@IAR.ORG.  PLEASE NAME YOUR FILE USING YOUR BOARD # AND</t>
  </si>
  <si>
    <t>IAR ADVOCACY PRELIM</t>
  </si>
  <si>
    <t>ILLINOIS REALTORS®</t>
  </si>
  <si>
    <t>5. ON YOUR CHECK STUBS PLEASE NOTE THE EXCEL FILE NAME YOU SUBMITTED TO ILLINOIS REALTORS.</t>
  </si>
  <si>
    <t>6. NOTE: MEMBERS RECEIVE NO BENEFIT UNTIL PAYMENT IS RECEIVED BY ILLINOIS REALTORS.</t>
  </si>
  <si>
    <t>IL DR/R Dues Total</t>
  </si>
  <si>
    <t>IL AF Dues Total</t>
  </si>
  <si>
    <t>IL NML Dues Total</t>
  </si>
  <si>
    <t>IL Advocacy Total</t>
  </si>
  <si>
    <t>Total Check to State</t>
  </si>
  <si>
    <t>IL DUES AMOUNT</t>
  </si>
  <si>
    <t>IL ADVOCACY AMOUNT</t>
  </si>
  <si>
    <t xml:space="preserve">    NOTE: YOU MUST USE MICROSOFT EXCEL 2010 OR LATER WHEN OPENING AND SAVING THIS FILE; PREVIOUS VERSIONS WILL NOT WORK PROPERLY.</t>
  </si>
  <si>
    <t>REEF/RPA/IRRF Total</t>
  </si>
  <si>
    <t xml:space="preserve">4. CUT CHECKS TO ILLINOIS REALTORS, RPAC, REEF, RPA, AND IRRF FOR THE AMOUNTS INDICATED BELOW AND MAIL TO ILLINOIS REALTORS @ PO BOX </t>
  </si>
  <si>
    <t xml:space="preserve">    19451, SPRINGFIELD, IL  62794-9451.  OVERNIGHT PAYMENTS CAN BE SHIPPED TO ILLINOIS REALTORS @ 522 S 5TH ST, SPRINGFIELD, IL  62701.</t>
  </si>
  <si>
    <t>RPAC/REEF/RPA/IRRF Only</t>
  </si>
  <si>
    <t>REEF/RPA/IRRF AMT</t>
  </si>
  <si>
    <t>DR FULL DUES 2025</t>
  </si>
  <si>
    <t>DR DUES 2025</t>
  </si>
  <si>
    <t>NML DUES 2025</t>
  </si>
  <si>
    <t>2025 $</t>
  </si>
  <si>
    <t>2025 #</t>
  </si>
  <si>
    <t>DR FULL DUES 2026</t>
  </si>
  <si>
    <t>DR DUES 2026</t>
  </si>
  <si>
    <t>NML DUES 2026</t>
  </si>
  <si>
    <t>2026 $</t>
  </si>
  <si>
    <t>2026 #</t>
  </si>
  <si>
    <t>REV 2026.07.15</t>
  </si>
  <si>
    <t>DR FULL DUES 2027</t>
  </si>
  <si>
    <t>DR DUES 2027</t>
  </si>
  <si>
    <t>NML DUES 2027</t>
  </si>
  <si>
    <t>2027 $</t>
  </si>
  <si>
    <t>Checks to REEF (2026) RPA (2027) IRRF (2025)</t>
  </si>
  <si>
    <t>2027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</si>
</sst>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1" xfId="0" applyFill="1" applyBorder="1" applyProtection="1">
      <alignment vertical="center"/>
      <protection locked="0"/>
    </xf>
    <xf numFmtId="43" fontId="1" fillId="2" borderId="1" xfId="1" applyFont="1" applyFill="1" applyBorder="1" applyProtection="1">
      <alignment vertical="center"/>
      <protection locked="0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44" fontId="0" fillId="0" borderId="0" xfId="2" applyFont="1" applyFill="1" applyBorder="1" applyAlignment="1" applyProtection="1">
      <alignment vertical="center" wrapText="1"/>
    </xf>
    <xf numFmtId="43" fontId="0" fillId="0" borderId="0" xfId="1" applyFont="1" applyFill="1" applyBorder="1" applyAlignment="1" applyProtection="1">
      <alignment vertical="center" wrapText="1"/>
    </xf>
    <xf numFmtId="44" fontId="3" fillId="0" borderId="2" xfId="0" applyNumberFormat="1" applyFont="1" applyBorder="1" applyAlignment="1">
      <alignment vertical="center" wrapText="1"/>
    </xf>
    <xf numFmtId="44" fontId="3" fillId="0" borderId="2" xfId="2" applyFont="1" applyFill="1" applyBorder="1" applyAlignment="1" applyProtection="1">
      <alignment vertical="center" wrapText="1"/>
    </xf>
    <xf numFmtId="44" fontId="3" fillId="0" borderId="3" xfId="2" applyFont="1" applyFill="1" applyBorder="1" applyAlignment="1" applyProtection="1">
      <alignment vertical="center" wrapText="1"/>
    </xf>
    <xf numFmtId="1" fontId="4" fillId="0" borderId="1" xfId="0" applyNumberFormat="1" applyFont="1" applyBorder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43" fontId="0" fillId="0" borderId="0" xfId="1" applyFont="1">
      <alignment vertical="center"/>
    </xf>
    <xf numFmtId="43" fontId="1" fillId="0" borderId="1" xfId="1" applyFont="1" applyFill="1" applyBorder="1" applyProtection="1">
      <alignment vertical="center"/>
    </xf>
    <xf numFmtId="43" fontId="1" fillId="3" borderId="1" xfId="1" applyFont="1" applyFill="1" applyBorder="1" applyProtection="1">
      <alignment vertical="center"/>
    </xf>
    <xf numFmtId="0" fontId="3" fillId="0" borderId="0" xfId="0" applyFont="1" applyAlignment="1">
      <alignment horizontal="right" vertical="center"/>
    </xf>
    <xf numFmtId="0" fontId="0" fillId="2" borderId="1" xfId="0" applyFill="1" applyBorder="1">
      <alignment vertical="center"/>
    </xf>
    <xf numFmtId="43" fontId="1" fillId="2" borderId="1" xfId="1" applyFont="1" applyFill="1" applyBorder="1" applyProtection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4" fontId="0" fillId="0" borderId="0" xfId="0" applyNumberFormat="1" applyAlignment="1">
      <alignment vertical="center" wrapText="1"/>
    </xf>
    <xf numFmtId="43" fontId="0" fillId="0" borderId="0" xfId="0" applyNumberFormat="1" applyAlignment="1">
      <alignment vertical="center" wrapText="1"/>
    </xf>
    <xf numFmtId="3" fontId="0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0" applyFont="1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0" fontId="7" fillId="0" borderId="0" xfId="0" applyFont="1">
      <alignment vertical="center"/>
    </xf>
    <xf numFmtId="43" fontId="0" fillId="2" borderId="1" xfId="1" applyFont="1" applyFill="1" applyBorder="1" applyProtection="1">
      <alignment vertical="center"/>
      <protection locked="0"/>
    </xf>
    <xf numFmtId="0" fontId="3" fillId="0" borderId="0" xfId="0" applyFont="1" applyAlignment="1">
      <alignment vertical="center" wrapText="1"/>
    </xf>
    <xf numFmtId="0" fontId="0" fillId="0" borderId="0" xfId="0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080"/>
      <rgbColor rgb="00C0C0C0"/>
      <rgbColor rgb="00D9D9D9"/>
      <rgbColor rgb="00993366"/>
      <rgbColor rgb="00B2B2B2"/>
      <rgbColor rgb="00008000"/>
      <rgbColor rgb="00000080"/>
      <rgbColor rgb="00FFFFFF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K65544"/>
  <sheetViews>
    <sheetView tabSelected="1" zoomScale="90" zoomScaleNormal="90" workbookViewId="0">
      <selection activeCell="C5" sqref="C5"/>
    </sheetView>
  </sheetViews>
  <sheetFormatPr defaultColWidth="12.54296875" defaultRowHeight="15" customHeight="1" x14ac:dyDescent="0.25"/>
  <cols>
    <col min="1" max="1" width="21.81640625" style="16" customWidth="1"/>
    <col min="2" max="7" width="19.1796875" style="16" customWidth="1"/>
    <col min="8" max="10" width="19.1796875" style="17" customWidth="1"/>
    <col min="11" max="26" width="20.7265625" style="13" hidden="1" customWidth="1"/>
    <col min="27" max="27" width="19.1796875" style="14" customWidth="1"/>
    <col min="28" max="28" width="24" style="14" hidden="1" customWidth="1"/>
    <col min="29" max="29" width="24" style="14" customWidth="1"/>
    <col min="30" max="35" width="20.7265625" style="13" hidden="1" customWidth="1"/>
    <col min="36" max="36" width="19.1796875" style="14" hidden="1" customWidth="1"/>
    <col min="37" max="37" width="27.26953125" style="14" hidden="1" customWidth="1"/>
  </cols>
  <sheetData>
    <row r="1" spans="1:37" s="3" customFormat="1" ht="15.5" x14ac:dyDescent="0.25">
      <c r="A1" s="23" t="s">
        <v>54</v>
      </c>
    </row>
    <row r="2" spans="1:37" s="4" customFormat="1" ht="15" customHeight="1" x14ac:dyDescent="0.25">
      <c r="A2" s="3" t="s">
        <v>51</v>
      </c>
      <c r="B2" s="3"/>
    </row>
    <row r="3" spans="1:37" s="4" customFormat="1" ht="15" customHeight="1" x14ac:dyDescent="0.25">
      <c r="A3" t="s">
        <v>80</v>
      </c>
      <c r="B3" s="3"/>
    </row>
    <row r="4" spans="1:37" s="4" customFormat="1" ht="15" customHeight="1" x14ac:dyDescent="0.25">
      <c r="A4" s="3"/>
      <c r="B4" s="3"/>
    </row>
    <row r="5" spans="1:37" s="4" customFormat="1" ht="15" customHeight="1" x14ac:dyDescent="0.25">
      <c r="A5" s="3" t="s">
        <v>38</v>
      </c>
      <c r="B5" s="15"/>
      <c r="C5" s="1"/>
    </row>
    <row r="6" spans="1:37" s="4" customFormat="1" ht="15" customHeight="1" x14ac:dyDescent="0.25">
      <c r="A6" s="3" t="s">
        <v>43</v>
      </c>
      <c r="B6"/>
    </row>
    <row r="7" spans="1:37" s="4" customFormat="1" ht="15" customHeight="1" x14ac:dyDescent="0.25">
      <c r="A7" s="3" t="s">
        <v>40</v>
      </c>
    </row>
    <row r="8" spans="1:37" s="4" customFormat="1" ht="15" customHeight="1" x14ac:dyDescent="0.25">
      <c r="A8" s="3" t="s">
        <v>52</v>
      </c>
      <c r="B8" s="3"/>
    </row>
    <row r="9" spans="1:37" s="4" customFormat="1" ht="15" customHeight="1" x14ac:dyDescent="0.25">
      <c r="A9" s="3" t="s">
        <v>47</v>
      </c>
      <c r="B9" s="3"/>
    </row>
    <row r="10" spans="1:37" s="4" customFormat="1" ht="15" customHeight="1" x14ac:dyDescent="0.25">
      <c r="A10" s="26" t="s">
        <v>64</v>
      </c>
      <c r="B10" s="3"/>
    </row>
    <row r="11" spans="1:37" ht="15" customHeight="1" x14ac:dyDescent="0.25">
      <c r="A11" s="3" t="s">
        <v>66</v>
      </c>
      <c r="B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ht="15" customHeight="1" x14ac:dyDescent="0.25">
      <c r="A12" s="3" t="s">
        <v>67</v>
      </c>
      <c r="B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5" customHeight="1" x14ac:dyDescent="0.25">
      <c r="A13" s="3" t="s">
        <v>55</v>
      </c>
      <c r="B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5" customHeight="1" x14ac:dyDescent="0.25">
      <c r="A14" s="3" t="s">
        <v>56</v>
      </c>
      <c r="B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ht="15" customHeight="1" x14ac:dyDescent="0.25">
      <c r="A15" s="3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s="4" customFormat="1" ht="15" customHeight="1" x14ac:dyDescent="0.25">
      <c r="A16" t="s">
        <v>15</v>
      </c>
      <c r="B16"/>
    </row>
    <row r="17" spans="1:26" s="4" customFormat="1" ht="15" customHeight="1" x14ac:dyDescent="0.25">
      <c r="A17"/>
      <c r="B17" s="18" t="s">
        <v>41</v>
      </c>
      <c r="C17" s="19" t="s">
        <v>42</v>
      </c>
      <c r="D17" s="18" t="s">
        <v>84</v>
      </c>
      <c r="E17" s="19" t="s">
        <v>86</v>
      </c>
      <c r="F17" s="19" t="s">
        <v>78</v>
      </c>
      <c r="G17" s="19" t="s">
        <v>79</v>
      </c>
      <c r="H17" s="19" t="s">
        <v>73</v>
      </c>
      <c r="I17" s="19" t="s">
        <v>74</v>
      </c>
    </row>
    <row r="18" spans="1:26" s="4" customFormat="1" ht="15" customHeight="1" x14ac:dyDescent="0.25">
      <c r="A18" t="s">
        <v>57</v>
      </c>
      <c r="B18" s="20">
        <f t="shared" ref="B18:C21" si="0">+D18+F18+H18</f>
        <v>0</v>
      </c>
      <c r="C18" s="22">
        <f t="shared" si="0"/>
        <v>0</v>
      </c>
      <c r="D18" s="5">
        <f>SUMIFS($AA$38:$AA$1538,$A$38:$A$1538,"=2027",$G$38:$G$1538,"=DR/R")</f>
        <v>0</v>
      </c>
      <c r="E18" s="22">
        <f>COUNTIFS($A$38:$A$1538,"=2027",$G$38:$G$1538,"=DR/R")</f>
        <v>0</v>
      </c>
      <c r="F18" s="5">
        <f>SUMIFS($AA$38:$AA$1538,$A$38:$A$1538,"=2026",$G$38:$G$1538,"=DR/R")</f>
        <v>0</v>
      </c>
      <c r="G18" s="22">
        <f>COUNTIFS($A$38:$A$1538,"=2026",$G$38:$G$1538,"=DR/R")</f>
        <v>0</v>
      </c>
      <c r="H18" s="5">
        <f>SUMIFS($AA$38:$AA$1538,$A$38:$A$1538,"=2025",$G$38:$G$1538,"=DR/R")</f>
        <v>0</v>
      </c>
      <c r="I18" s="22">
        <f>COUNTIFS($A$38:$A$1538,"=2025",$G$38:$G$1538,"=DR/R")</f>
        <v>0</v>
      </c>
    </row>
    <row r="19" spans="1:26" s="4" customFormat="1" ht="15" customHeight="1" x14ac:dyDescent="0.25">
      <c r="A19" t="s">
        <v>58</v>
      </c>
      <c r="B19" s="21">
        <f t="shared" si="0"/>
        <v>0</v>
      </c>
      <c r="C19" s="22">
        <f t="shared" si="0"/>
        <v>0</v>
      </c>
      <c r="D19" s="6">
        <f>SUMIFS($AA$38:$AA$1538,$A$38:$A$1538,"=2027",$G$38:$G$1538,"=AF")</f>
        <v>0</v>
      </c>
      <c r="E19" s="22">
        <f>COUNTIFS($A$38:$A$1538,"=2027",$G$38:$G$1538,"=AF")</f>
        <v>0</v>
      </c>
      <c r="F19" s="6">
        <f>SUMIFS($AA$38:$AA$1538,$A$38:$A$1538,"=2026",$G$38:$G$1538,"=AF")</f>
        <v>0</v>
      </c>
      <c r="G19" s="22">
        <f>COUNTIFS($A$38:$A$1538,"=2026",$G$38:$G$1538,"=AF")</f>
        <v>0</v>
      </c>
      <c r="H19" s="6">
        <f>SUMIFS($AA$38:$AA$1538,$A$38:$A$1538,"=2025",$G$38:$G$1538,"=AF")</f>
        <v>0</v>
      </c>
      <c r="I19" s="22">
        <f>COUNTIFS($A$38:$A$1538,"=2025",$G$38:$G$1538,"=AF")</f>
        <v>0</v>
      </c>
    </row>
    <row r="20" spans="1:26" s="4" customFormat="1" ht="15" customHeight="1" x14ac:dyDescent="0.25">
      <c r="A20" t="s">
        <v>59</v>
      </c>
      <c r="B20" s="21">
        <f t="shared" si="0"/>
        <v>0</v>
      </c>
      <c r="C20" s="22">
        <f t="shared" si="0"/>
        <v>0</v>
      </c>
      <c r="D20" s="6">
        <f>SUMIFS($AA$38:$AA$1538,$A$38:$A$1538,"=2027",$G$38:$G$1538,"=NML")</f>
        <v>0</v>
      </c>
      <c r="E20" s="22">
        <f>COUNTIFS($A$38:$A$1538,"=2027",$G$38:$G$1538,"=NML")</f>
        <v>0</v>
      </c>
      <c r="F20" s="6">
        <f>SUMIFS($AA$38:$AA$1538,$A$38:$A$1538,"=2026",$G$38:$G$1538,"=NML")</f>
        <v>0</v>
      </c>
      <c r="G20" s="22">
        <f>COUNTIFS($A$38:$A$1538,"=2026",$G$38:$G$1538,"=NML")</f>
        <v>0</v>
      </c>
      <c r="H20" s="6">
        <f>SUMIFS($AA$38:$AA$1538,$A$38:$A$1538,"=2025",$G$38:$G$1538,"=NML")</f>
        <v>0</v>
      </c>
      <c r="I20" s="22">
        <f>COUNTIFS($A$38:$A$1538,"=2025",$G$38:$G$1538,"=NML")</f>
        <v>0</v>
      </c>
    </row>
    <row r="21" spans="1:26" s="4" customFormat="1" ht="15" customHeight="1" x14ac:dyDescent="0.25">
      <c r="A21" t="s">
        <v>60</v>
      </c>
      <c r="B21" s="21">
        <f t="shared" si="0"/>
        <v>0</v>
      </c>
      <c r="C21" s="22">
        <f t="shared" si="0"/>
        <v>0</v>
      </c>
      <c r="D21" s="6">
        <f>SUMIFS($AC$38:$AC$1538,$A$38:$A$1538,"=2027")</f>
        <v>0</v>
      </c>
      <c r="E21" s="22">
        <f>COUNTIFS($AC$38:$AC$1538,"&gt;0",$A$38:$A$1538,"=2027")</f>
        <v>0</v>
      </c>
      <c r="F21" s="6">
        <f>SUMIFS($AC$38:$AC$1538,$A$38:$A$1538,"=2026")</f>
        <v>0</v>
      </c>
      <c r="G21" s="22">
        <f>COUNTIFS($AC$38:$AC$1538,"&gt;0",$A$38:$A$1538,"=2026")</f>
        <v>0</v>
      </c>
      <c r="H21" s="6">
        <f>SUMIFS($AC$38:$AC$1538,$A$38:$A$1538,"=2025")</f>
        <v>0</v>
      </c>
      <c r="I21" s="22">
        <f>COUNTIFS($AC$38:$AC$1538,"&gt;0",$A$38:$A$1538,"=2025")</f>
        <v>0</v>
      </c>
    </row>
    <row r="22" spans="1:26" s="4" customFormat="1" ht="15" customHeight="1" thickBot="1" x14ac:dyDescent="0.3">
      <c r="A22" s="3" t="s">
        <v>61</v>
      </c>
      <c r="B22" s="7">
        <f>SUM(B18:B21)</f>
        <v>0</v>
      </c>
      <c r="D22"/>
      <c r="E22"/>
      <c r="F22"/>
      <c r="G22"/>
      <c r="H22"/>
      <c r="I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s="4" customFormat="1" ht="15" customHeight="1" thickTop="1" x14ac:dyDescent="0.25">
      <c r="A23"/>
      <c r="C23" s="21"/>
    </row>
    <row r="24" spans="1:26" s="4" customFormat="1" ht="15" hidden="1" customHeight="1" x14ac:dyDescent="0.25">
      <c r="A24" t="s">
        <v>11</v>
      </c>
      <c r="B24" s="5">
        <f>+D24+F24+H24</f>
        <v>0</v>
      </c>
      <c r="C24" s="22">
        <f>+E24+G24+I24</f>
        <v>0</v>
      </c>
      <c r="D24" s="5">
        <f>SUMIFS($AJ$38:$AJ$1538,$A$38:$A$1538,"=2011")</f>
        <v>0</v>
      </c>
      <c r="E24" s="22">
        <f>COUNTIFS($AJ$38:$AJ$1538,"&gt;0",$A$38:$A$1538,"=2011")</f>
        <v>0</v>
      </c>
      <c r="F24" s="5">
        <f>SUMIFS($AJ$38:$AJ$1538,$A$38:$A$1538,"=2012")</f>
        <v>0</v>
      </c>
      <c r="G24" s="22">
        <f>COUNTIFS($AJ$38:$AJ$1538,"&gt;0",$A$38:$A$1538,"=2012")</f>
        <v>0</v>
      </c>
      <c r="H24" s="5">
        <f>SUMIFS($AJ$38:$AJ$1538,$A$38:$A$1538,"=2013")</f>
        <v>0</v>
      </c>
      <c r="I24" s="22">
        <f>COUNTIFS($AJ$38:$AJ$1538,"&gt;0",$A$38:$A$1538,"=2013")</f>
        <v>0</v>
      </c>
    </row>
    <row r="25" spans="1:26" s="4" customFormat="1" ht="15" hidden="1" customHeight="1" x14ac:dyDescent="0.25">
      <c r="A25" t="s">
        <v>12</v>
      </c>
      <c r="B25" s="6">
        <f>+D25+F25+H25</f>
        <v>0</v>
      </c>
      <c r="C25" s="22">
        <f>+E25+G25+I25</f>
        <v>0</v>
      </c>
      <c r="D25" s="6">
        <f>SUMIFS($AK$38:$AK$1538,$A$38:$A$1538,"=2011")</f>
        <v>0</v>
      </c>
      <c r="E25" s="22">
        <f>COUNTIFS($AK$38:$AK$1538,"&gt;0",$A$38:$A$1538,"=2011")</f>
        <v>0</v>
      </c>
      <c r="F25" s="6">
        <f>SUMIFS($AK$38:$AK$1538,$A$38:$A$1538,"=2012")</f>
        <v>0</v>
      </c>
      <c r="G25" s="22">
        <f>COUNTIFS($AK$38:$AK$1538,"&gt;0",$A$38:$A$1538,"=2012")</f>
        <v>0</v>
      </c>
      <c r="H25" s="6">
        <f>SUMIFS($AK$38:$AK$1538,$A$38:$A$1538,"=2013")</f>
        <v>0</v>
      </c>
      <c r="I25" s="22">
        <f>COUNTIFS($AK$38:$AK$1538,"&gt;0",$A$38:$A$1538,"=2013")</f>
        <v>0</v>
      </c>
    </row>
    <row r="26" spans="1:26" s="4" customFormat="1" ht="15" hidden="1" customHeight="1" thickBot="1" x14ac:dyDescent="0.3">
      <c r="A26" s="3" t="s">
        <v>13</v>
      </c>
      <c r="B26" s="8">
        <f>SUM(B24:B25)</f>
        <v>0</v>
      </c>
    </row>
    <row r="27" spans="1:26" s="4" customFormat="1" ht="15" hidden="1" customHeight="1" thickTop="1" x14ac:dyDescent="0.25">
      <c r="A27"/>
      <c r="C27" s="21"/>
    </row>
    <row r="28" spans="1:26" s="4" customFormat="1" ht="15" customHeight="1" x14ac:dyDescent="0.25">
      <c r="A28" t="s">
        <v>49</v>
      </c>
      <c r="B28" s="5">
        <f>+D28+F28+H28</f>
        <v>0</v>
      </c>
      <c r="C28" s="25">
        <f>+E28+G28+I28</f>
        <v>0</v>
      </c>
      <c r="D28" s="5">
        <f>SUMIFS($I$38:$I$1538,$J$38:$J$1538,"=Personal",$A$38:$A$1538,"=2027")</f>
        <v>0</v>
      </c>
      <c r="E28" s="25">
        <f>COUNTIFS($J$38:$J$1538,"=Personal",$A$38:$A$1538,"=2027")</f>
        <v>0</v>
      </c>
      <c r="F28" s="5">
        <f>SUMIFS($I$38:$I$1538,$J$38:$J$1538,"=Personal",$A$38:$A$1538,"=2026")</f>
        <v>0</v>
      </c>
      <c r="G28" s="25">
        <f>COUNTIFS($J$38:$J$1538,"=Personal",$A$38:$A$1538,"=2026")</f>
        <v>0</v>
      </c>
      <c r="H28" s="5">
        <f>SUMIFS($I$38:$I$1538,$J$38:$J$1538,"=Personal",$A$38:$A$1538,"=2025")</f>
        <v>0</v>
      </c>
      <c r="I28" s="25">
        <f>COUNTIFS($J$38:$J$1538,"=Personal",$A$38:$A$1538,"=2025")</f>
        <v>0</v>
      </c>
    </row>
    <row r="29" spans="1:26" s="4" customFormat="1" ht="15" customHeight="1" thickBot="1" x14ac:dyDescent="0.3">
      <c r="A29" s="3" t="s">
        <v>14</v>
      </c>
      <c r="B29" s="8">
        <f>SUM(B28)</f>
        <v>0</v>
      </c>
      <c r="C29" s="25"/>
      <c r="D29" s="5"/>
      <c r="E29" s="25"/>
      <c r="F29" s="5"/>
      <c r="G29" s="25"/>
      <c r="H29" s="5"/>
      <c r="I29" s="25"/>
    </row>
    <row r="30" spans="1:26" s="4" customFormat="1" ht="15" customHeight="1" thickTop="1" x14ac:dyDescent="0.25">
      <c r="A30"/>
      <c r="B30" s="5"/>
      <c r="C30" s="25"/>
      <c r="D30" s="5"/>
      <c r="E30" s="25"/>
      <c r="F30" s="5"/>
      <c r="G30" s="25"/>
      <c r="H30" s="5"/>
      <c r="I30" s="25"/>
    </row>
    <row r="31" spans="1:26" s="4" customFormat="1" ht="15" customHeight="1" x14ac:dyDescent="0.25">
      <c r="A31" t="s">
        <v>50</v>
      </c>
      <c r="B31" s="5">
        <f>+D31+F31+H31</f>
        <v>0</v>
      </c>
      <c r="C31" s="25">
        <f>+E31+G31+I31</f>
        <v>0</v>
      </c>
      <c r="D31" s="5">
        <f>SUMIFS($I$38:$I$1538,$J$38:$J$1538,"=Corporate",$A$38:$A$1538,"=2027")</f>
        <v>0</v>
      </c>
      <c r="E31" s="25">
        <f>COUNTIFS($J$38:$J$1538,"=Corporate",$A$38:$A$1538,"=2027")</f>
        <v>0</v>
      </c>
      <c r="F31" s="5">
        <f>SUMIFS($I$38:$I$1538,$J$38:$J$1538,"=Corporate",$A$38:$A$1538,"=2026")</f>
        <v>0</v>
      </c>
      <c r="G31" s="25">
        <f>COUNTIFS($J$38:$J$1538,"=Corporate",$A$38:$A$1538,"=2026")</f>
        <v>0</v>
      </c>
      <c r="H31" s="5">
        <f>SUMIFS($I$38:$I$1538,$J$38:$J$1538,"=Corporate",$A$38:$A$1538,"=2025")</f>
        <v>0</v>
      </c>
      <c r="I31" s="25">
        <f>COUNTIFS($J$38:$J$1538,"=Corporate",$A$38:$A$1538,"=2025")</f>
        <v>0</v>
      </c>
    </row>
    <row r="32" spans="1:26" s="4" customFormat="1" ht="15" customHeight="1" thickBot="1" x14ac:dyDescent="0.3">
      <c r="A32" s="3" t="s">
        <v>14</v>
      </c>
      <c r="B32" s="9">
        <f>SUM(B31)</f>
        <v>0</v>
      </c>
      <c r="C32" s="22"/>
      <c r="D32" s="5"/>
      <c r="E32" s="22"/>
      <c r="F32" s="5"/>
      <c r="G32" s="22"/>
      <c r="H32" s="5"/>
      <c r="I32" s="5"/>
      <c r="J32" s="22"/>
    </row>
    <row r="33" spans="1:37" s="4" customFormat="1" ht="15" customHeight="1" thickTop="1" x14ac:dyDescent="0.25">
      <c r="A33"/>
      <c r="C33" s="21"/>
      <c r="G33"/>
    </row>
    <row r="34" spans="1:37" s="4" customFormat="1" ht="15" customHeight="1" x14ac:dyDescent="0.25">
      <c r="A34" t="s">
        <v>65</v>
      </c>
      <c r="B34" s="5">
        <f>+D34+F34+H34</f>
        <v>0</v>
      </c>
      <c r="C34" s="25">
        <f>+E34+G34+I34</f>
        <v>0</v>
      </c>
      <c r="D34" s="5">
        <f>SUMIFS($H$38:$H$1538,$A$38:$A$1538,"=2027")</f>
        <v>0</v>
      </c>
      <c r="E34" s="25">
        <f>COUNTIFS($H$38:$H$1538,"&gt;0",$A$38:$A$1538,"=2027")</f>
        <v>0</v>
      </c>
      <c r="F34" s="5">
        <f>SUMIFS($H$38:$H$1538,$A$38:$A$1538,"=2026")</f>
        <v>0</v>
      </c>
      <c r="G34" s="25">
        <f>COUNTIFS($H$38:$H$1538,"&gt;0",$A$38:$A$1538,"=2026")</f>
        <v>0</v>
      </c>
      <c r="H34" s="5">
        <f>SUMIFS($H$38:$H$1538,$A$38:$A$1538,"=2025")</f>
        <v>0</v>
      </c>
      <c r="I34" s="25">
        <f>COUNTIFS($H$38:$H$1538,"&gt;0",$A$38:$A$1538,"=2025")</f>
        <v>0</v>
      </c>
    </row>
    <row r="35" spans="1:37" s="4" customFormat="1" ht="26.5" thickBot="1" x14ac:dyDescent="0.3">
      <c r="A35" s="28" t="s">
        <v>85</v>
      </c>
      <c r="B35" s="9">
        <f>SUM(B34)</f>
        <v>0</v>
      </c>
      <c r="C35" s="22"/>
      <c r="D35" s="5"/>
      <c r="E35" s="22"/>
      <c r="F35" s="5"/>
      <c r="G35" s="22"/>
      <c r="H35" s="5"/>
      <c r="I35" s="5"/>
      <c r="J35" s="22"/>
    </row>
    <row r="36" spans="1:37" s="4" customFormat="1" ht="15" customHeight="1" thickTop="1" x14ac:dyDescent="0.25">
      <c r="A36"/>
      <c r="C36" s="21"/>
      <c r="G36"/>
    </row>
    <row r="37" spans="1:37" s="11" customFormat="1" ht="15" customHeight="1" x14ac:dyDescent="0.3">
      <c r="A37" s="10" t="s">
        <v>16</v>
      </c>
      <c r="B37" s="10" t="s">
        <v>29</v>
      </c>
      <c r="C37" s="10" t="s">
        <v>5</v>
      </c>
      <c r="D37" s="10" t="s">
        <v>6</v>
      </c>
      <c r="E37" s="10" t="s">
        <v>7</v>
      </c>
      <c r="F37" s="10" t="s">
        <v>44</v>
      </c>
      <c r="G37" s="10" t="s">
        <v>4</v>
      </c>
      <c r="H37" s="10" t="s">
        <v>69</v>
      </c>
      <c r="I37" s="10" t="s">
        <v>1</v>
      </c>
      <c r="J37" s="10" t="s">
        <v>48</v>
      </c>
      <c r="K37" s="10" t="s">
        <v>81</v>
      </c>
      <c r="L37" s="10" t="s">
        <v>31</v>
      </c>
      <c r="M37" s="10" t="s">
        <v>82</v>
      </c>
      <c r="N37" s="10" t="s">
        <v>70</v>
      </c>
      <c r="O37" s="10" t="s">
        <v>31</v>
      </c>
      <c r="P37" s="10" t="s">
        <v>71</v>
      </c>
      <c r="Q37" s="10" t="s">
        <v>75</v>
      </c>
      <c r="R37" s="10" t="s">
        <v>31</v>
      </c>
      <c r="S37" s="10" t="s">
        <v>76</v>
      </c>
      <c r="T37" s="10" t="s">
        <v>32</v>
      </c>
      <c r="U37" s="10" t="s">
        <v>31</v>
      </c>
      <c r="V37" s="10" t="s">
        <v>34</v>
      </c>
      <c r="W37" s="10" t="s">
        <v>83</v>
      </c>
      <c r="X37" s="10" t="s">
        <v>72</v>
      </c>
      <c r="Y37" s="10" t="s">
        <v>77</v>
      </c>
      <c r="Z37" s="10" t="s">
        <v>36</v>
      </c>
      <c r="AA37" s="10" t="s">
        <v>62</v>
      </c>
      <c r="AB37" s="10" t="s">
        <v>53</v>
      </c>
      <c r="AC37" s="10" t="s">
        <v>63</v>
      </c>
      <c r="AD37" s="10" t="s">
        <v>30</v>
      </c>
      <c r="AE37" s="10" t="s">
        <v>31</v>
      </c>
      <c r="AF37" s="10" t="s">
        <v>33</v>
      </c>
      <c r="AG37" s="10" t="s">
        <v>34</v>
      </c>
      <c r="AH37" s="10" t="s">
        <v>35</v>
      </c>
      <c r="AI37" s="10" t="s">
        <v>37</v>
      </c>
      <c r="AJ37" s="10" t="s">
        <v>2</v>
      </c>
      <c r="AK37" s="10" t="s">
        <v>3</v>
      </c>
    </row>
    <row r="38" spans="1:37" ht="15" customHeight="1" x14ac:dyDescent="0.25">
      <c r="A38" s="1"/>
      <c r="B38" s="1"/>
      <c r="C38" s="24"/>
      <c r="D38" s="1"/>
      <c r="E38" s="1"/>
      <c r="F38" s="24"/>
      <c r="G38" s="1"/>
      <c r="H38" s="2"/>
      <c r="I38" s="2"/>
      <c r="J38" s="27"/>
      <c r="K38" s="13">
        <f>IF(AND(G38="DR/R",A38=2027),226,0)</f>
        <v>0</v>
      </c>
      <c r="L38" s="13" t="e">
        <f>VLOOKUP(B38,Sheet1!$C$1:$D$12,2,FALSE)</f>
        <v>#N/A</v>
      </c>
      <c r="M38" s="13" t="e">
        <f>ROUND(+K38/12*L38,2)</f>
        <v>#N/A</v>
      </c>
      <c r="N38" s="13">
        <f>IF(AND(G38="DR/R",A38=2025),212,0)</f>
        <v>0</v>
      </c>
      <c r="O38" s="13" t="e">
        <f>VLOOKUP(B38,Sheet1!$C$1:$D$12,2,FALSE)</f>
        <v>#N/A</v>
      </c>
      <c r="P38" s="13" t="e">
        <f>ROUND(+N38/12*O38,2)</f>
        <v>#N/A</v>
      </c>
      <c r="Q38" s="13">
        <f>IF(AND(G38="DR/R",A38=2026),219,)</f>
        <v>0</v>
      </c>
      <c r="R38" s="13" t="e">
        <f>VLOOKUP(B38,Sheet1!$C$1:$D$12,2,FALSE)</f>
        <v>#N/A</v>
      </c>
      <c r="S38" s="13" t="e">
        <f>ROUND(+Q38/12*R38,2)</f>
        <v>#N/A</v>
      </c>
      <c r="T38" s="13">
        <f t="shared" ref="T38:T101" si="1">IF(G38="AF",35,0)</f>
        <v>0</v>
      </c>
      <c r="U38" s="13" t="e">
        <f>VLOOKUP(B38,Sheet1!$C$1:$F$12,4,FALSE)</f>
        <v>#N/A</v>
      </c>
      <c r="V38" s="13" t="e">
        <f>ROUND(+T38/4*U38,2)</f>
        <v>#N/A</v>
      </c>
      <c r="W38" s="13">
        <f>IF(AND(G38="NML",A38=2027),226,0)</f>
        <v>0</v>
      </c>
      <c r="X38" s="13">
        <f>IF(AND(G38="NML",A38=2025),212,0)</f>
        <v>0</v>
      </c>
      <c r="Y38" s="13">
        <f>IF(AND(G38="NML",A38=2026),219,0)</f>
        <v>0</v>
      </c>
      <c r="Z38" s="13" t="e">
        <f>+M38+V38+W38+P38+X38+Y38+S38</f>
        <v>#N/A</v>
      </c>
      <c r="AA38" s="14" t="str">
        <f>IF(ISNA(Z38),"",Z38)</f>
        <v/>
      </c>
      <c r="AB38" s="14">
        <f>IF(OR(G38="DR/R",G38="NML/R"),85,0)</f>
        <v>0</v>
      </c>
      <c r="AC38" s="14">
        <f>IF(AND(A38=2019,AB38&gt;0),AB38-10,AB38)</f>
        <v>0</v>
      </c>
      <c r="AD38" s="13">
        <f t="shared" ref="AD38:AD101" si="2">IF(G38="DR/R",120,0)</f>
        <v>0</v>
      </c>
      <c r="AE38" s="13" t="e">
        <f>VLOOKUP(B38,Sheet1!$C$1:$D$12,2,FALSE)</f>
        <v>#N/A</v>
      </c>
      <c r="AF38" s="13" t="e">
        <f>+AD38/12*AE38</f>
        <v>#N/A</v>
      </c>
      <c r="AG38" s="13">
        <f t="shared" ref="AG38:AG101" si="3">IF(G38="AF",0,0)</f>
        <v>0</v>
      </c>
      <c r="AH38" s="13">
        <f t="shared" ref="AH38:AH101" si="4">IF(G38="NML",120,0)</f>
        <v>0</v>
      </c>
      <c r="AI38" s="13" t="e">
        <f>+AF38+AG38+AH38</f>
        <v>#N/A</v>
      </c>
      <c r="AJ38" s="14" t="str">
        <f>IF(ISNA(AI38),"",AI38)</f>
        <v/>
      </c>
      <c r="AK38" s="14">
        <f t="shared" ref="AK38:AK101" si="5">IF(OR(G38="DR/R",G38="NML/R"),35,0)</f>
        <v>0</v>
      </c>
    </row>
    <row r="39" spans="1:37" ht="15" customHeight="1" x14ac:dyDescent="0.25">
      <c r="A39" s="1"/>
      <c r="B39" s="1"/>
      <c r="C39" s="24"/>
      <c r="D39" s="1"/>
      <c r="E39" s="1"/>
      <c r="F39" s="24"/>
      <c r="G39" s="1"/>
      <c r="H39" s="2"/>
      <c r="I39" s="2"/>
      <c r="J39" s="2"/>
      <c r="K39" s="13">
        <f t="shared" ref="K39:K102" si="6">IF(AND(G39="DR/R",A39=2027),226,0)</f>
        <v>0</v>
      </c>
      <c r="L39" s="13" t="e">
        <f>VLOOKUP(B39,Sheet1!$C$1:$D$12,2,FALSE)</f>
        <v>#N/A</v>
      </c>
      <c r="M39" s="13" t="e">
        <f t="shared" ref="M39:M102" si="7">ROUND(+K39/12*L39,2)</f>
        <v>#N/A</v>
      </c>
      <c r="N39" s="13">
        <f t="shared" ref="N39:N102" si="8">IF(AND(G39="DR/R",A39=2025),212,0)</f>
        <v>0</v>
      </c>
      <c r="O39" s="13" t="e">
        <f>VLOOKUP(B39,Sheet1!$C$1:$D$12,2,FALSE)</f>
        <v>#N/A</v>
      </c>
      <c r="P39" s="13" t="e">
        <f t="shared" ref="P39:P102" si="9">ROUND(+N39/12*O39,2)</f>
        <v>#N/A</v>
      </c>
      <c r="Q39" s="13">
        <f t="shared" ref="Q39:Q102" si="10">IF(AND(G39="DR/R",A39=2026),219,)</f>
        <v>0</v>
      </c>
      <c r="R39" s="13" t="e">
        <f>VLOOKUP(B39,Sheet1!$C$1:$D$12,2,FALSE)</f>
        <v>#N/A</v>
      </c>
      <c r="S39" s="13" t="e">
        <f t="shared" ref="S39:S102" si="11">ROUND(+Q39/12*R39,2)</f>
        <v>#N/A</v>
      </c>
      <c r="T39" s="13">
        <f t="shared" si="1"/>
        <v>0</v>
      </c>
      <c r="U39" s="13" t="e">
        <f>VLOOKUP(B39,Sheet1!$C$1:$F$12,4,FALSE)</f>
        <v>#N/A</v>
      </c>
      <c r="V39" s="13" t="e">
        <f t="shared" ref="V39:V102" si="12">ROUND(+T39/4*U39,2)</f>
        <v>#N/A</v>
      </c>
      <c r="W39" s="13">
        <f t="shared" ref="W39:W102" si="13">IF(AND(G39="NML",A39=2027),226,0)</f>
        <v>0</v>
      </c>
      <c r="X39" s="13">
        <f t="shared" ref="X39:X102" si="14">IF(AND(G39="NML",A39=2025),212,0)</f>
        <v>0</v>
      </c>
      <c r="Y39" s="13">
        <f t="shared" ref="Y39:Y102" si="15">IF(AND(G39="NML",A39=2026),219,0)</f>
        <v>0</v>
      </c>
      <c r="Z39" s="13" t="e">
        <f t="shared" ref="Z39:Z102" si="16">+M39+V39+W39+P39+X39+Y39+S39</f>
        <v>#N/A</v>
      </c>
      <c r="AA39" s="14" t="str">
        <f t="shared" ref="AA39:AA102" si="17">IF(ISNA(Z39),"",Z39)</f>
        <v/>
      </c>
      <c r="AB39" s="14">
        <f t="shared" ref="AB39:AB102" si="18">IF(OR(G39="DR/R",G39="NML/R"),85,0)</f>
        <v>0</v>
      </c>
      <c r="AC39" s="14">
        <f t="shared" ref="AC39:AC102" si="19">IF(AND(A39=2019,AB39&gt;0),AB39-10,AB39)</f>
        <v>0</v>
      </c>
      <c r="AD39" s="13">
        <f t="shared" si="2"/>
        <v>0</v>
      </c>
      <c r="AE39" s="13" t="e">
        <f>VLOOKUP(B39,Sheet1!$C$1:$D$12,2,FALSE)</f>
        <v>#N/A</v>
      </c>
      <c r="AF39" s="13" t="e">
        <f t="shared" ref="AF39:AF102" si="20">+AD39/12*AE39</f>
        <v>#N/A</v>
      </c>
      <c r="AG39" s="13">
        <f t="shared" si="3"/>
        <v>0</v>
      </c>
      <c r="AH39" s="13">
        <f t="shared" si="4"/>
        <v>0</v>
      </c>
      <c r="AI39" s="13" t="e">
        <f t="shared" ref="AI39:AI102" si="21">+AF39+AG39+AH39</f>
        <v>#N/A</v>
      </c>
      <c r="AJ39" s="14" t="str">
        <f t="shared" ref="AJ39:AJ102" si="22">IF(ISNA(AI39),"",AI39)</f>
        <v/>
      </c>
      <c r="AK39" s="14">
        <f t="shared" si="5"/>
        <v>0</v>
      </c>
    </row>
    <row r="40" spans="1:37" ht="15" customHeight="1" x14ac:dyDescent="0.25">
      <c r="A40" s="1"/>
      <c r="B40" s="1"/>
      <c r="C40" s="24"/>
      <c r="D40" s="1"/>
      <c r="E40" s="1"/>
      <c r="F40" s="24"/>
      <c r="G40" s="1"/>
      <c r="H40" s="2"/>
      <c r="I40" s="2"/>
      <c r="J40" s="2"/>
      <c r="K40" s="13">
        <f t="shared" si="6"/>
        <v>0</v>
      </c>
      <c r="L40" s="13" t="e">
        <f>VLOOKUP(B40,Sheet1!$C$1:$D$12,2,FALSE)</f>
        <v>#N/A</v>
      </c>
      <c r="M40" s="13" t="e">
        <f t="shared" si="7"/>
        <v>#N/A</v>
      </c>
      <c r="N40" s="13">
        <f t="shared" si="8"/>
        <v>0</v>
      </c>
      <c r="O40" s="13" t="e">
        <f>VLOOKUP(B40,Sheet1!$C$1:$D$12,2,FALSE)</f>
        <v>#N/A</v>
      </c>
      <c r="P40" s="13" t="e">
        <f t="shared" si="9"/>
        <v>#N/A</v>
      </c>
      <c r="Q40" s="13">
        <f t="shared" si="10"/>
        <v>0</v>
      </c>
      <c r="R40" s="13" t="e">
        <f>VLOOKUP(B40,Sheet1!$C$1:$D$12,2,FALSE)</f>
        <v>#N/A</v>
      </c>
      <c r="S40" s="13" t="e">
        <f t="shared" si="11"/>
        <v>#N/A</v>
      </c>
      <c r="T40" s="13">
        <f t="shared" si="1"/>
        <v>0</v>
      </c>
      <c r="U40" s="13" t="e">
        <f>VLOOKUP(B40,Sheet1!$C$1:$F$12,4,FALSE)</f>
        <v>#N/A</v>
      </c>
      <c r="V40" s="13" t="e">
        <f t="shared" si="12"/>
        <v>#N/A</v>
      </c>
      <c r="W40" s="13">
        <f t="shared" si="13"/>
        <v>0</v>
      </c>
      <c r="X40" s="13">
        <f t="shared" si="14"/>
        <v>0</v>
      </c>
      <c r="Y40" s="13">
        <f t="shared" si="15"/>
        <v>0</v>
      </c>
      <c r="Z40" s="13" t="e">
        <f t="shared" si="16"/>
        <v>#N/A</v>
      </c>
      <c r="AA40" s="14" t="str">
        <f t="shared" si="17"/>
        <v/>
      </c>
      <c r="AB40" s="14">
        <f t="shared" si="18"/>
        <v>0</v>
      </c>
      <c r="AC40" s="14">
        <f t="shared" si="19"/>
        <v>0</v>
      </c>
      <c r="AD40" s="13">
        <f t="shared" si="2"/>
        <v>0</v>
      </c>
      <c r="AE40" s="13" t="e">
        <f>VLOOKUP(B40,Sheet1!$C$1:$D$12,2,FALSE)</f>
        <v>#N/A</v>
      </c>
      <c r="AF40" s="13" t="e">
        <f t="shared" si="20"/>
        <v>#N/A</v>
      </c>
      <c r="AG40" s="13">
        <f t="shared" si="3"/>
        <v>0</v>
      </c>
      <c r="AH40" s="13">
        <f t="shared" si="4"/>
        <v>0</v>
      </c>
      <c r="AI40" s="13" t="e">
        <f t="shared" si="21"/>
        <v>#N/A</v>
      </c>
      <c r="AJ40" s="14" t="str">
        <f t="shared" si="22"/>
        <v/>
      </c>
      <c r="AK40" s="14">
        <f t="shared" si="5"/>
        <v>0</v>
      </c>
    </row>
    <row r="41" spans="1:37" ht="15" customHeight="1" x14ac:dyDescent="0.25">
      <c r="A41" s="1"/>
      <c r="B41" s="1"/>
      <c r="C41" s="24"/>
      <c r="D41" s="1"/>
      <c r="E41" s="1"/>
      <c r="F41" s="24"/>
      <c r="G41" s="1"/>
      <c r="H41" s="2"/>
      <c r="I41" s="2"/>
      <c r="J41" s="2"/>
      <c r="K41" s="13">
        <f t="shared" si="6"/>
        <v>0</v>
      </c>
      <c r="L41" s="13" t="e">
        <f>VLOOKUP(B41,Sheet1!$C$1:$D$12,2,FALSE)</f>
        <v>#N/A</v>
      </c>
      <c r="M41" s="13" t="e">
        <f t="shared" si="7"/>
        <v>#N/A</v>
      </c>
      <c r="N41" s="13">
        <f t="shared" si="8"/>
        <v>0</v>
      </c>
      <c r="O41" s="13" t="e">
        <f>VLOOKUP(B41,Sheet1!$C$1:$D$12,2,FALSE)</f>
        <v>#N/A</v>
      </c>
      <c r="P41" s="13" t="e">
        <f t="shared" si="9"/>
        <v>#N/A</v>
      </c>
      <c r="Q41" s="13">
        <f t="shared" si="10"/>
        <v>0</v>
      </c>
      <c r="R41" s="13" t="e">
        <f>VLOOKUP(B41,Sheet1!$C$1:$D$12,2,FALSE)</f>
        <v>#N/A</v>
      </c>
      <c r="S41" s="13" t="e">
        <f t="shared" si="11"/>
        <v>#N/A</v>
      </c>
      <c r="T41" s="13">
        <f t="shared" si="1"/>
        <v>0</v>
      </c>
      <c r="U41" s="13" t="e">
        <f>VLOOKUP(B41,Sheet1!$C$1:$F$12,4,FALSE)</f>
        <v>#N/A</v>
      </c>
      <c r="V41" s="13" t="e">
        <f t="shared" si="12"/>
        <v>#N/A</v>
      </c>
      <c r="W41" s="13">
        <f t="shared" si="13"/>
        <v>0</v>
      </c>
      <c r="X41" s="13">
        <f t="shared" si="14"/>
        <v>0</v>
      </c>
      <c r="Y41" s="13">
        <f t="shared" si="15"/>
        <v>0</v>
      </c>
      <c r="Z41" s="13" t="e">
        <f t="shared" si="16"/>
        <v>#N/A</v>
      </c>
      <c r="AA41" s="14" t="str">
        <f t="shared" si="17"/>
        <v/>
      </c>
      <c r="AB41" s="14">
        <f t="shared" si="18"/>
        <v>0</v>
      </c>
      <c r="AC41" s="14">
        <f t="shared" si="19"/>
        <v>0</v>
      </c>
      <c r="AD41" s="13">
        <f t="shared" si="2"/>
        <v>0</v>
      </c>
      <c r="AE41" s="13" t="e">
        <f>VLOOKUP(B41,Sheet1!$C$1:$D$12,2,FALSE)</f>
        <v>#N/A</v>
      </c>
      <c r="AF41" s="13" t="e">
        <f t="shared" si="20"/>
        <v>#N/A</v>
      </c>
      <c r="AG41" s="13">
        <f t="shared" si="3"/>
        <v>0</v>
      </c>
      <c r="AH41" s="13">
        <f t="shared" si="4"/>
        <v>0</v>
      </c>
      <c r="AI41" s="13" t="e">
        <f t="shared" si="21"/>
        <v>#N/A</v>
      </c>
      <c r="AJ41" s="14" t="str">
        <f t="shared" si="22"/>
        <v/>
      </c>
      <c r="AK41" s="14">
        <f t="shared" si="5"/>
        <v>0</v>
      </c>
    </row>
    <row r="42" spans="1:37" ht="15" customHeight="1" x14ac:dyDescent="0.25">
      <c r="A42" s="1"/>
      <c r="B42" s="1"/>
      <c r="C42" s="24"/>
      <c r="D42" s="1"/>
      <c r="E42" s="1"/>
      <c r="F42" s="24"/>
      <c r="G42" s="1"/>
      <c r="H42" s="2"/>
      <c r="I42" s="2"/>
      <c r="J42" s="2"/>
      <c r="K42" s="13">
        <f t="shared" si="6"/>
        <v>0</v>
      </c>
      <c r="L42" s="13" t="e">
        <f>VLOOKUP(B42,Sheet1!$C$1:$D$12,2,FALSE)</f>
        <v>#N/A</v>
      </c>
      <c r="M42" s="13" t="e">
        <f t="shared" si="7"/>
        <v>#N/A</v>
      </c>
      <c r="N42" s="13">
        <f t="shared" si="8"/>
        <v>0</v>
      </c>
      <c r="O42" s="13" t="e">
        <f>VLOOKUP(B42,Sheet1!$C$1:$D$12,2,FALSE)</f>
        <v>#N/A</v>
      </c>
      <c r="P42" s="13" t="e">
        <f t="shared" si="9"/>
        <v>#N/A</v>
      </c>
      <c r="Q42" s="13">
        <f t="shared" si="10"/>
        <v>0</v>
      </c>
      <c r="R42" s="13" t="e">
        <f>VLOOKUP(B42,Sheet1!$C$1:$D$12,2,FALSE)</f>
        <v>#N/A</v>
      </c>
      <c r="S42" s="13" t="e">
        <f t="shared" si="11"/>
        <v>#N/A</v>
      </c>
      <c r="T42" s="13">
        <f t="shared" si="1"/>
        <v>0</v>
      </c>
      <c r="U42" s="13" t="e">
        <f>VLOOKUP(B42,Sheet1!$C$1:$F$12,4,FALSE)</f>
        <v>#N/A</v>
      </c>
      <c r="V42" s="13" t="e">
        <f t="shared" si="12"/>
        <v>#N/A</v>
      </c>
      <c r="W42" s="13">
        <f t="shared" si="13"/>
        <v>0</v>
      </c>
      <c r="X42" s="13">
        <f t="shared" si="14"/>
        <v>0</v>
      </c>
      <c r="Y42" s="13">
        <f t="shared" si="15"/>
        <v>0</v>
      </c>
      <c r="Z42" s="13" t="e">
        <f t="shared" si="16"/>
        <v>#N/A</v>
      </c>
      <c r="AA42" s="14" t="str">
        <f t="shared" si="17"/>
        <v/>
      </c>
      <c r="AB42" s="14">
        <f t="shared" si="18"/>
        <v>0</v>
      </c>
      <c r="AC42" s="14">
        <f t="shared" si="19"/>
        <v>0</v>
      </c>
      <c r="AD42" s="13">
        <f t="shared" si="2"/>
        <v>0</v>
      </c>
      <c r="AE42" s="13" t="e">
        <f>VLOOKUP(B42,Sheet1!$C$1:$D$12,2,FALSE)</f>
        <v>#N/A</v>
      </c>
      <c r="AF42" s="13" t="e">
        <f t="shared" si="20"/>
        <v>#N/A</v>
      </c>
      <c r="AG42" s="13">
        <f t="shared" si="3"/>
        <v>0</v>
      </c>
      <c r="AH42" s="13">
        <f t="shared" si="4"/>
        <v>0</v>
      </c>
      <c r="AI42" s="13" t="e">
        <f t="shared" si="21"/>
        <v>#N/A</v>
      </c>
      <c r="AJ42" s="14" t="str">
        <f t="shared" si="22"/>
        <v/>
      </c>
      <c r="AK42" s="14">
        <f t="shared" si="5"/>
        <v>0</v>
      </c>
    </row>
    <row r="43" spans="1:37" ht="15" customHeight="1" x14ac:dyDescent="0.25">
      <c r="A43" s="1"/>
      <c r="B43" s="1"/>
      <c r="C43" s="24"/>
      <c r="D43" s="1"/>
      <c r="E43" s="1"/>
      <c r="F43" s="24"/>
      <c r="G43" s="1"/>
      <c r="H43" s="2"/>
      <c r="I43" s="2"/>
      <c r="J43" s="2"/>
      <c r="K43" s="13">
        <f t="shared" si="6"/>
        <v>0</v>
      </c>
      <c r="L43" s="13" t="e">
        <f>VLOOKUP(B43,Sheet1!$C$1:$D$12,2,FALSE)</f>
        <v>#N/A</v>
      </c>
      <c r="M43" s="13" t="e">
        <f t="shared" si="7"/>
        <v>#N/A</v>
      </c>
      <c r="N43" s="13">
        <f t="shared" si="8"/>
        <v>0</v>
      </c>
      <c r="O43" s="13" t="e">
        <f>VLOOKUP(B43,Sheet1!$C$1:$D$12,2,FALSE)</f>
        <v>#N/A</v>
      </c>
      <c r="P43" s="13" t="e">
        <f t="shared" si="9"/>
        <v>#N/A</v>
      </c>
      <c r="Q43" s="13">
        <f t="shared" si="10"/>
        <v>0</v>
      </c>
      <c r="R43" s="13" t="e">
        <f>VLOOKUP(B43,Sheet1!$C$1:$D$12,2,FALSE)</f>
        <v>#N/A</v>
      </c>
      <c r="S43" s="13" t="e">
        <f t="shared" si="11"/>
        <v>#N/A</v>
      </c>
      <c r="T43" s="13">
        <f t="shared" si="1"/>
        <v>0</v>
      </c>
      <c r="U43" s="13" t="e">
        <f>VLOOKUP(B43,Sheet1!$C$1:$F$12,4,FALSE)</f>
        <v>#N/A</v>
      </c>
      <c r="V43" s="13" t="e">
        <f t="shared" si="12"/>
        <v>#N/A</v>
      </c>
      <c r="W43" s="13">
        <f t="shared" si="13"/>
        <v>0</v>
      </c>
      <c r="X43" s="13">
        <f t="shared" si="14"/>
        <v>0</v>
      </c>
      <c r="Y43" s="13">
        <f t="shared" si="15"/>
        <v>0</v>
      </c>
      <c r="Z43" s="13" t="e">
        <f t="shared" si="16"/>
        <v>#N/A</v>
      </c>
      <c r="AA43" s="14" t="str">
        <f t="shared" si="17"/>
        <v/>
      </c>
      <c r="AB43" s="14">
        <f t="shared" si="18"/>
        <v>0</v>
      </c>
      <c r="AC43" s="14">
        <f t="shared" si="19"/>
        <v>0</v>
      </c>
      <c r="AD43" s="13">
        <f t="shared" si="2"/>
        <v>0</v>
      </c>
      <c r="AE43" s="13" t="e">
        <f>VLOOKUP(B43,Sheet1!$C$1:$D$12,2,FALSE)</f>
        <v>#N/A</v>
      </c>
      <c r="AF43" s="13" t="e">
        <f t="shared" si="20"/>
        <v>#N/A</v>
      </c>
      <c r="AG43" s="13">
        <f t="shared" si="3"/>
        <v>0</v>
      </c>
      <c r="AH43" s="13">
        <f t="shared" si="4"/>
        <v>0</v>
      </c>
      <c r="AI43" s="13" t="e">
        <f t="shared" si="21"/>
        <v>#N/A</v>
      </c>
      <c r="AJ43" s="14" t="str">
        <f t="shared" si="22"/>
        <v/>
      </c>
      <c r="AK43" s="14">
        <f t="shared" si="5"/>
        <v>0</v>
      </c>
    </row>
    <row r="44" spans="1:37" ht="15" customHeight="1" x14ac:dyDescent="0.25">
      <c r="A44" s="1"/>
      <c r="B44" s="1"/>
      <c r="C44" s="24"/>
      <c r="D44" s="1"/>
      <c r="E44" s="1"/>
      <c r="F44" s="24"/>
      <c r="G44" s="1"/>
      <c r="H44" s="2"/>
      <c r="I44" s="2"/>
      <c r="J44" s="2"/>
      <c r="K44" s="13">
        <f t="shared" si="6"/>
        <v>0</v>
      </c>
      <c r="L44" s="13" t="e">
        <f>VLOOKUP(B44,Sheet1!$C$1:$D$12,2,FALSE)</f>
        <v>#N/A</v>
      </c>
      <c r="M44" s="13" t="e">
        <f t="shared" si="7"/>
        <v>#N/A</v>
      </c>
      <c r="N44" s="13">
        <f t="shared" si="8"/>
        <v>0</v>
      </c>
      <c r="O44" s="13" t="e">
        <f>VLOOKUP(B44,Sheet1!$C$1:$D$12,2,FALSE)</f>
        <v>#N/A</v>
      </c>
      <c r="P44" s="13" t="e">
        <f t="shared" si="9"/>
        <v>#N/A</v>
      </c>
      <c r="Q44" s="13">
        <f t="shared" si="10"/>
        <v>0</v>
      </c>
      <c r="R44" s="13" t="e">
        <f>VLOOKUP(B44,Sheet1!$C$1:$D$12,2,FALSE)</f>
        <v>#N/A</v>
      </c>
      <c r="S44" s="13" t="e">
        <f t="shared" si="11"/>
        <v>#N/A</v>
      </c>
      <c r="T44" s="13">
        <f t="shared" si="1"/>
        <v>0</v>
      </c>
      <c r="U44" s="13" t="e">
        <f>VLOOKUP(B44,Sheet1!$C$1:$F$12,4,FALSE)</f>
        <v>#N/A</v>
      </c>
      <c r="V44" s="13" t="e">
        <f t="shared" si="12"/>
        <v>#N/A</v>
      </c>
      <c r="W44" s="13">
        <f t="shared" si="13"/>
        <v>0</v>
      </c>
      <c r="X44" s="13">
        <f t="shared" si="14"/>
        <v>0</v>
      </c>
      <c r="Y44" s="13">
        <f t="shared" si="15"/>
        <v>0</v>
      </c>
      <c r="Z44" s="13" t="e">
        <f t="shared" si="16"/>
        <v>#N/A</v>
      </c>
      <c r="AA44" s="14" t="str">
        <f t="shared" si="17"/>
        <v/>
      </c>
      <c r="AB44" s="14">
        <f t="shared" si="18"/>
        <v>0</v>
      </c>
      <c r="AC44" s="14">
        <f t="shared" si="19"/>
        <v>0</v>
      </c>
      <c r="AD44" s="13">
        <f t="shared" si="2"/>
        <v>0</v>
      </c>
      <c r="AE44" s="13" t="e">
        <f>VLOOKUP(B44,Sheet1!$C$1:$D$12,2,FALSE)</f>
        <v>#N/A</v>
      </c>
      <c r="AF44" s="13" t="e">
        <f t="shared" si="20"/>
        <v>#N/A</v>
      </c>
      <c r="AG44" s="13">
        <f t="shared" si="3"/>
        <v>0</v>
      </c>
      <c r="AH44" s="13">
        <f t="shared" si="4"/>
        <v>0</v>
      </c>
      <c r="AI44" s="13" t="e">
        <f t="shared" si="21"/>
        <v>#N/A</v>
      </c>
      <c r="AJ44" s="14" t="str">
        <f t="shared" si="22"/>
        <v/>
      </c>
      <c r="AK44" s="14">
        <f t="shared" si="5"/>
        <v>0</v>
      </c>
    </row>
    <row r="45" spans="1:37" ht="15" customHeight="1" x14ac:dyDescent="0.25">
      <c r="A45" s="1"/>
      <c r="B45" s="1"/>
      <c r="C45" s="24"/>
      <c r="D45" s="1"/>
      <c r="E45" s="1"/>
      <c r="F45" s="24"/>
      <c r="G45" s="1"/>
      <c r="H45" s="2"/>
      <c r="I45" s="2"/>
      <c r="J45" s="2"/>
      <c r="K45" s="13">
        <f t="shared" si="6"/>
        <v>0</v>
      </c>
      <c r="L45" s="13" t="e">
        <f>VLOOKUP(B45,Sheet1!$C$1:$D$12,2,FALSE)</f>
        <v>#N/A</v>
      </c>
      <c r="M45" s="13" t="e">
        <f t="shared" si="7"/>
        <v>#N/A</v>
      </c>
      <c r="N45" s="13">
        <f t="shared" si="8"/>
        <v>0</v>
      </c>
      <c r="O45" s="13" t="e">
        <f>VLOOKUP(B45,Sheet1!$C$1:$D$12,2,FALSE)</f>
        <v>#N/A</v>
      </c>
      <c r="P45" s="13" t="e">
        <f t="shared" si="9"/>
        <v>#N/A</v>
      </c>
      <c r="Q45" s="13">
        <f t="shared" si="10"/>
        <v>0</v>
      </c>
      <c r="R45" s="13" t="e">
        <f>VLOOKUP(B45,Sheet1!$C$1:$D$12,2,FALSE)</f>
        <v>#N/A</v>
      </c>
      <c r="S45" s="13" t="e">
        <f t="shared" si="11"/>
        <v>#N/A</v>
      </c>
      <c r="T45" s="13">
        <f t="shared" si="1"/>
        <v>0</v>
      </c>
      <c r="U45" s="13" t="e">
        <f>VLOOKUP(B45,Sheet1!$C$1:$F$12,4,FALSE)</f>
        <v>#N/A</v>
      </c>
      <c r="V45" s="13" t="e">
        <f t="shared" si="12"/>
        <v>#N/A</v>
      </c>
      <c r="W45" s="13">
        <f t="shared" si="13"/>
        <v>0</v>
      </c>
      <c r="X45" s="13">
        <f t="shared" si="14"/>
        <v>0</v>
      </c>
      <c r="Y45" s="13">
        <f t="shared" si="15"/>
        <v>0</v>
      </c>
      <c r="Z45" s="13" t="e">
        <f t="shared" si="16"/>
        <v>#N/A</v>
      </c>
      <c r="AA45" s="14" t="str">
        <f t="shared" si="17"/>
        <v/>
      </c>
      <c r="AB45" s="14">
        <f t="shared" si="18"/>
        <v>0</v>
      </c>
      <c r="AC45" s="14">
        <f t="shared" si="19"/>
        <v>0</v>
      </c>
      <c r="AD45" s="13">
        <f t="shared" si="2"/>
        <v>0</v>
      </c>
      <c r="AE45" s="13" t="e">
        <f>VLOOKUP(B45,Sheet1!$C$1:$D$12,2,FALSE)</f>
        <v>#N/A</v>
      </c>
      <c r="AF45" s="13" t="e">
        <f t="shared" si="20"/>
        <v>#N/A</v>
      </c>
      <c r="AG45" s="13">
        <f t="shared" si="3"/>
        <v>0</v>
      </c>
      <c r="AH45" s="13">
        <f t="shared" si="4"/>
        <v>0</v>
      </c>
      <c r="AI45" s="13" t="e">
        <f t="shared" si="21"/>
        <v>#N/A</v>
      </c>
      <c r="AJ45" s="14" t="str">
        <f t="shared" si="22"/>
        <v/>
      </c>
      <c r="AK45" s="14">
        <f t="shared" si="5"/>
        <v>0</v>
      </c>
    </row>
    <row r="46" spans="1:37" ht="15" customHeight="1" x14ac:dyDescent="0.25">
      <c r="A46" s="1"/>
      <c r="B46" s="1"/>
      <c r="C46" s="24"/>
      <c r="D46" s="1"/>
      <c r="E46" s="1"/>
      <c r="F46" s="24"/>
      <c r="G46" s="1"/>
      <c r="H46" s="2"/>
      <c r="I46" s="2"/>
      <c r="J46" s="2"/>
      <c r="K46" s="13">
        <f t="shared" si="6"/>
        <v>0</v>
      </c>
      <c r="L46" s="13" t="e">
        <f>VLOOKUP(B46,Sheet1!$C$1:$D$12,2,FALSE)</f>
        <v>#N/A</v>
      </c>
      <c r="M46" s="13" t="e">
        <f t="shared" si="7"/>
        <v>#N/A</v>
      </c>
      <c r="N46" s="13">
        <f t="shared" si="8"/>
        <v>0</v>
      </c>
      <c r="O46" s="13" t="e">
        <f>VLOOKUP(B46,Sheet1!$C$1:$D$12,2,FALSE)</f>
        <v>#N/A</v>
      </c>
      <c r="P46" s="13" t="e">
        <f t="shared" si="9"/>
        <v>#N/A</v>
      </c>
      <c r="Q46" s="13">
        <f t="shared" si="10"/>
        <v>0</v>
      </c>
      <c r="R46" s="13" t="e">
        <f>VLOOKUP(B46,Sheet1!$C$1:$D$12,2,FALSE)</f>
        <v>#N/A</v>
      </c>
      <c r="S46" s="13" t="e">
        <f t="shared" si="11"/>
        <v>#N/A</v>
      </c>
      <c r="T46" s="13">
        <f t="shared" si="1"/>
        <v>0</v>
      </c>
      <c r="U46" s="13" t="e">
        <f>VLOOKUP(B46,Sheet1!$C$1:$F$12,4,FALSE)</f>
        <v>#N/A</v>
      </c>
      <c r="V46" s="13" t="e">
        <f t="shared" si="12"/>
        <v>#N/A</v>
      </c>
      <c r="W46" s="13">
        <f t="shared" si="13"/>
        <v>0</v>
      </c>
      <c r="X46" s="13">
        <f t="shared" si="14"/>
        <v>0</v>
      </c>
      <c r="Y46" s="13">
        <f t="shared" si="15"/>
        <v>0</v>
      </c>
      <c r="Z46" s="13" t="e">
        <f t="shared" si="16"/>
        <v>#N/A</v>
      </c>
      <c r="AA46" s="14" t="str">
        <f t="shared" si="17"/>
        <v/>
      </c>
      <c r="AB46" s="14">
        <f t="shared" si="18"/>
        <v>0</v>
      </c>
      <c r="AC46" s="14">
        <f t="shared" si="19"/>
        <v>0</v>
      </c>
      <c r="AD46" s="13">
        <f t="shared" si="2"/>
        <v>0</v>
      </c>
      <c r="AE46" s="13" t="e">
        <f>VLOOKUP(B46,Sheet1!$C$1:$D$12,2,FALSE)</f>
        <v>#N/A</v>
      </c>
      <c r="AF46" s="13" t="e">
        <f t="shared" si="20"/>
        <v>#N/A</v>
      </c>
      <c r="AG46" s="13">
        <f t="shared" si="3"/>
        <v>0</v>
      </c>
      <c r="AH46" s="13">
        <f t="shared" si="4"/>
        <v>0</v>
      </c>
      <c r="AI46" s="13" t="e">
        <f t="shared" si="21"/>
        <v>#N/A</v>
      </c>
      <c r="AJ46" s="14" t="str">
        <f t="shared" si="22"/>
        <v/>
      </c>
      <c r="AK46" s="14">
        <f t="shared" si="5"/>
        <v>0</v>
      </c>
    </row>
    <row r="47" spans="1:37" ht="15" customHeight="1" x14ac:dyDescent="0.25">
      <c r="A47" s="1"/>
      <c r="B47" s="1"/>
      <c r="C47" s="24"/>
      <c r="D47" s="1"/>
      <c r="E47" s="1"/>
      <c r="F47" s="24"/>
      <c r="G47" s="1"/>
      <c r="H47" s="2"/>
      <c r="I47" s="2"/>
      <c r="J47" s="2"/>
      <c r="K47" s="13">
        <f t="shared" si="6"/>
        <v>0</v>
      </c>
      <c r="L47" s="13" t="e">
        <f>VLOOKUP(B47,Sheet1!$C$1:$D$12,2,FALSE)</f>
        <v>#N/A</v>
      </c>
      <c r="M47" s="13" t="e">
        <f t="shared" si="7"/>
        <v>#N/A</v>
      </c>
      <c r="N47" s="13">
        <f t="shared" si="8"/>
        <v>0</v>
      </c>
      <c r="O47" s="13" t="e">
        <f>VLOOKUP(B47,Sheet1!$C$1:$D$12,2,FALSE)</f>
        <v>#N/A</v>
      </c>
      <c r="P47" s="13" t="e">
        <f t="shared" si="9"/>
        <v>#N/A</v>
      </c>
      <c r="Q47" s="13">
        <f t="shared" si="10"/>
        <v>0</v>
      </c>
      <c r="R47" s="13" t="e">
        <f>VLOOKUP(B47,Sheet1!$C$1:$D$12,2,FALSE)</f>
        <v>#N/A</v>
      </c>
      <c r="S47" s="13" t="e">
        <f t="shared" si="11"/>
        <v>#N/A</v>
      </c>
      <c r="T47" s="13">
        <f t="shared" si="1"/>
        <v>0</v>
      </c>
      <c r="U47" s="13" t="e">
        <f>VLOOKUP(B47,Sheet1!$C$1:$F$12,4,FALSE)</f>
        <v>#N/A</v>
      </c>
      <c r="V47" s="13" t="e">
        <f t="shared" si="12"/>
        <v>#N/A</v>
      </c>
      <c r="W47" s="13">
        <f t="shared" si="13"/>
        <v>0</v>
      </c>
      <c r="X47" s="13">
        <f t="shared" si="14"/>
        <v>0</v>
      </c>
      <c r="Y47" s="13">
        <f t="shared" si="15"/>
        <v>0</v>
      </c>
      <c r="Z47" s="13" t="e">
        <f t="shared" si="16"/>
        <v>#N/A</v>
      </c>
      <c r="AA47" s="14" t="str">
        <f t="shared" si="17"/>
        <v/>
      </c>
      <c r="AB47" s="14">
        <f t="shared" si="18"/>
        <v>0</v>
      </c>
      <c r="AC47" s="14">
        <f t="shared" si="19"/>
        <v>0</v>
      </c>
      <c r="AD47" s="13">
        <f t="shared" si="2"/>
        <v>0</v>
      </c>
      <c r="AE47" s="13" t="e">
        <f>VLOOKUP(B47,Sheet1!$C$1:$D$12,2,FALSE)</f>
        <v>#N/A</v>
      </c>
      <c r="AF47" s="13" t="e">
        <f t="shared" si="20"/>
        <v>#N/A</v>
      </c>
      <c r="AG47" s="13">
        <f t="shared" si="3"/>
        <v>0</v>
      </c>
      <c r="AH47" s="13">
        <f t="shared" si="4"/>
        <v>0</v>
      </c>
      <c r="AI47" s="13" t="e">
        <f t="shared" si="21"/>
        <v>#N/A</v>
      </c>
      <c r="AJ47" s="14" t="str">
        <f t="shared" si="22"/>
        <v/>
      </c>
      <c r="AK47" s="14">
        <f t="shared" si="5"/>
        <v>0</v>
      </c>
    </row>
    <row r="48" spans="1:37" ht="15" customHeight="1" x14ac:dyDescent="0.25">
      <c r="A48" s="1"/>
      <c r="B48" s="1"/>
      <c r="C48" s="24"/>
      <c r="D48" s="1"/>
      <c r="E48" s="1"/>
      <c r="F48" s="24"/>
      <c r="G48" s="1"/>
      <c r="H48" s="2"/>
      <c r="I48" s="2"/>
      <c r="J48" s="2"/>
      <c r="K48" s="13">
        <f t="shared" si="6"/>
        <v>0</v>
      </c>
      <c r="L48" s="13" t="e">
        <f>VLOOKUP(B48,Sheet1!$C$1:$D$12,2,FALSE)</f>
        <v>#N/A</v>
      </c>
      <c r="M48" s="13" t="e">
        <f t="shared" si="7"/>
        <v>#N/A</v>
      </c>
      <c r="N48" s="13">
        <f t="shared" si="8"/>
        <v>0</v>
      </c>
      <c r="O48" s="13" t="e">
        <f>VLOOKUP(B48,Sheet1!$C$1:$D$12,2,FALSE)</f>
        <v>#N/A</v>
      </c>
      <c r="P48" s="13" t="e">
        <f t="shared" si="9"/>
        <v>#N/A</v>
      </c>
      <c r="Q48" s="13">
        <f t="shared" si="10"/>
        <v>0</v>
      </c>
      <c r="R48" s="13" t="e">
        <f>VLOOKUP(B48,Sheet1!$C$1:$D$12,2,FALSE)</f>
        <v>#N/A</v>
      </c>
      <c r="S48" s="13" t="e">
        <f t="shared" si="11"/>
        <v>#N/A</v>
      </c>
      <c r="T48" s="13">
        <f t="shared" si="1"/>
        <v>0</v>
      </c>
      <c r="U48" s="13" t="e">
        <f>VLOOKUP(B48,Sheet1!$C$1:$F$12,4,FALSE)</f>
        <v>#N/A</v>
      </c>
      <c r="V48" s="13" t="e">
        <f t="shared" si="12"/>
        <v>#N/A</v>
      </c>
      <c r="W48" s="13">
        <f t="shared" si="13"/>
        <v>0</v>
      </c>
      <c r="X48" s="13">
        <f t="shared" si="14"/>
        <v>0</v>
      </c>
      <c r="Y48" s="13">
        <f t="shared" si="15"/>
        <v>0</v>
      </c>
      <c r="Z48" s="13" t="e">
        <f t="shared" si="16"/>
        <v>#N/A</v>
      </c>
      <c r="AA48" s="14" t="str">
        <f t="shared" si="17"/>
        <v/>
      </c>
      <c r="AB48" s="14">
        <f t="shared" si="18"/>
        <v>0</v>
      </c>
      <c r="AC48" s="14">
        <f t="shared" si="19"/>
        <v>0</v>
      </c>
      <c r="AD48" s="13">
        <f t="shared" si="2"/>
        <v>0</v>
      </c>
      <c r="AE48" s="13" t="e">
        <f>VLOOKUP(B48,Sheet1!$C$1:$D$12,2,FALSE)</f>
        <v>#N/A</v>
      </c>
      <c r="AF48" s="13" t="e">
        <f t="shared" si="20"/>
        <v>#N/A</v>
      </c>
      <c r="AG48" s="13">
        <f t="shared" si="3"/>
        <v>0</v>
      </c>
      <c r="AH48" s="13">
        <f t="shared" si="4"/>
        <v>0</v>
      </c>
      <c r="AI48" s="13" t="e">
        <f t="shared" si="21"/>
        <v>#N/A</v>
      </c>
      <c r="AJ48" s="14" t="str">
        <f t="shared" si="22"/>
        <v/>
      </c>
      <c r="AK48" s="14">
        <f t="shared" si="5"/>
        <v>0</v>
      </c>
    </row>
    <row r="49" spans="1:37" ht="15" customHeight="1" x14ac:dyDescent="0.25">
      <c r="A49" s="1"/>
      <c r="B49" s="1"/>
      <c r="C49" s="24"/>
      <c r="D49" s="1"/>
      <c r="E49" s="1"/>
      <c r="F49" s="24"/>
      <c r="G49" s="1"/>
      <c r="H49" s="2"/>
      <c r="I49" s="2"/>
      <c r="J49" s="2"/>
      <c r="K49" s="13">
        <f t="shared" si="6"/>
        <v>0</v>
      </c>
      <c r="L49" s="13" t="e">
        <f>VLOOKUP(B49,Sheet1!$C$1:$D$12,2,FALSE)</f>
        <v>#N/A</v>
      </c>
      <c r="M49" s="13" t="e">
        <f t="shared" si="7"/>
        <v>#N/A</v>
      </c>
      <c r="N49" s="13">
        <f t="shared" si="8"/>
        <v>0</v>
      </c>
      <c r="O49" s="13" t="e">
        <f>VLOOKUP(B49,Sheet1!$C$1:$D$12,2,FALSE)</f>
        <v>#N/A</v>
      </c>
      <c r="P49" s="13" t="e">
        <f t="shared" si="9"/>
        <v>#N/A</v>
      </c>
      <c r="Q49" s="13">
        <f t="shared" si="10"/>
        <v>0</v>
      </c>
      <c r="R49" s="13" t="e">
        <f>VLOOKUP(B49,Sheet1!$C$1:$D$12,2,FALSE)</f>
        <v>#N/A</v>
      </c>
      <c r="S49" s="13" t="e">
        <f t="shared" si="11"/>
        <v>#N/A</v>
      </c>
      <c r="T49" s="13">
        <f t="shared" si="1"/>
        <v>0</v>
      </c>
      <c r="U49" s="13" t="e">
        <f>VLOOKUP(B49,Sheet1!$C$1:$F$12,4,FALSE)</f>
        <v>#N/A</v>
      </c>
      <c r="V49" s="13" t="e">
        <f t="shared" si="12"/>
        <v>#N/A</v>
      </c>
      <c r="W49" s="13">
        <f t="shared" si="13"/>
        <v>0</v>
      </c>
      <c r="X49" s="13">
        <f t="shared" si="14"/>
        <v>0</v>
      </c>
      <c r="Y49" s="13">
        <f t="shared" si="15"/>
        <v>0</v>
      </c>
      <c r="Z49" s="13" t="e">
        <f t="shared" si="16"/>
        <v>#N/A</v>
      </c>
      <c r="AA49" s="14" t="str">
        <f t="shared" si="17"/>
        <v/>
      </c>
      <c r="AB49" s="14">
        <f t="shared" si="18"/>
        <v>0</v>
      </c>
      <c r="AC49" s="14">
        <f t="shared" si="19"/>
        <v>0</v>
      </c>
      <c r="AD49" s="13">
        <f t="shared" si="2"/>
        <v>0</v>
      </c>
      <c r="AE49" s="13" t="e">
        <f>VLOOKUP(B49,Sheet1!$C$1:$D$12,2,FALSE)</f>
        <v>#N/A</v>
      </c>
      <c r="AF49" s="13" t="e">
        <f t="shared" si="20"/>
        <v>#N/A</v>
      </c>
      <c r="AG49" s="13">
        <f t="shared" si="3"/>
        <v>0</v>
      </c>
      <c r="AH49" s="13">
        <f t="shared" si="4"/>
        <v>0</v>
      </c>
      <c r="AI49" s="13" t="e">
        <f t="shared" si="21"/>
        <v>#N/A</v>
      </c>
      <c r="AJ49" s="14" t="str">
        <f t="shared" si="22"/>
        <v/>
      </c>
      <c r="AK49" s="14">
        <f t="shared" si="5"/>
        <v>0</v>
      </c>
    </row>
    <row r="50" spans="1:37" ht="15" customHeight="1" x14ac:dyDescent="0.25">
      <c r="A50" s="1"/>
      <c r="B50" s="1"/>
      <c r="C50" s="24"/>
      <c r="D50" s="1"/>
      <c r="E50" s="1"/>
      <c r="F50" s="24"/>
      <c r="G50" s="1"/>
      <c r="H50" s="2"/>
      <c r="I50" s="2"/>
      <c r="J50" s="2"/>
      <c r="K50" s="13">
        <f t="shared" si="6"/>
        <v>0</v>
      </c>
      <c r="L50" s="13" t="e">
        <f>VLOOKUP(B50,Sheet1!$C$1:$D$12,2,FALSE)</f>
        <v>#N/A</v>
      </c>
      <c r="M50" s="13" t="e">
        <f t="shared" si="7"/>
        <v>#N/A</v>
      </c>
      <c r="N50" s="13">
        <f t="shared" si="8"/>
        <v>0</v>
      </c>
      <c r="O50" s="13" t="e">
        <f>VLOOKUP(B50,Sheet1!$C$1:$D$12,2,FALSE)</f>
        <v>#N/A</v>
      </c>
      <c r="P50" s="13" t="e">
        <f t="shared" si="9"/>
        <v>#N/A</v>
      </c>
      <c r="Q50" s="13">
        <f t="shared" si="10"/>
        <v>0</v>
      </c>
      <c r="R50" s="13" t="e">
        <f>VLOOKUP(B50,Sheet1!$C$1:$D$12,2,FALSE)</f>
        <v>#N/A</v>
      </c>
      <c r="S50" s="13" t="e">
        <f t="shared" si="11"/>
        <v>#N/A</v>
      </c>
      <c r="T50" s="13">
        <f t="shared" si="1"/>
        <v>0</v>
      </c>
      <c r="U50" s="13" t="e">
        <f>VLOOKUP(B50,Sheet1!$C$1:$F$12,4,FALSE)</f>
        <v>#N/A</v>
      </c>
      <c r="V50" s="13" t="e">
        <f t="shared" si="12"/>
        <v>#N/A</v>
      </c>
      <c r="W50" s="13">
        <f t="shared" si="13"/>
        <v>0</v>
      </c>
      <c r="X50" s="13">
        <f t="shared" si="14"/>
        <v>0</v>
      </c>
      <c r="Y50" s="13">
        <f t="shared" si="15"/>
        <v>0</v>
      </c>
      <c r="Z50" s="13" t="e">
        <f t="shared" si="16"/>
        <v>#N/A</v>
      </c>
      <c r="AA50" s="14" t="str">
        <f t="shared" si="17"/>
        <v/>
      </c>
      <c r="AB50" s="14">
        <f t="shared" si="18"/>
        <v>0</v>
      </c>
      <c r="AC50" s="14">
        <f t="shared" si="19"/>
        <v>0</v>
      </c>
      <c r="AD50" s="13">
        <f t="shared" si="2"/>
        <v>0</v>
      </c>
      <c r="AE50" s="13" t="e">
        <f>VLOOKUP(B50,Sheet1!$C$1:$D$12,2,FALSE)</f>
        <v>#N/A</v>
      </c>
      <c r="AF50" s="13" t="e">
        <f t="shared" si="20"/>
        <v>#N/A</v>
      </c>
      <c r="AG50" s="13">
        <f t="shared" si="3"/>
        <v>0</v>
      </c>
      <c r="AH50" s="13">
        <f t="shared" si="4"/>
        <v>0</v>
      </c>
      <c r="AI50" s="13" t="e">
        <f t="shared" si="21"/>
        <v>#N/A</v>
      </c>
      <c r="AJ50" s="14" t="str">
        <f t="shared" si="22"/>
        <v/>
      </c>
      <c r="AK50" s="14">
        <f t="shared" si="5"/>
        <v>0</v>
      </c>
    </row>
    <row r="51" spans="1:37" ht="15" customHeight="1" x14ac:dyDescent="0.25">
      <c r="A51" s="1"/>
      <c r="B51" s="1"/>
      <c r="C51" s="24"/>
      <c r="D51" s="1"/>
      <c r="E51" s="1"/>
      <c r="F51" s="24"/>
      <c r="G51" s="1"/>
      <c r="H51" s="2"/>
      <c r="I51" s="2"/>
      <c r="J51" s="2"/>
      <c r="K51" s="13">
        <f t="shared" si="6"/>
        <v>0</v>
      </c>
      <c r="L51" s="13" t="e">
        <f>VLOOKUP(B51,Sheet1!$C$1:$D$12,2,FALSE)</f>
        <v>#N/A</v>
      </c>
      <c r="M51" s="13" t="e">
        <f t="shared" si="7"/>
        <v>#N/A</v>
      </c>
      <c r="N51" s="13">
        <f t="shared" si="8"/>
        <v>0</v>
      </c>
      <c r="O51" s="13" t="e">
        <f>VLOOKUP(B51,Sheet1!$C$1:$D$12,2,FALSE)</f>
        <v>#N/A</v>
      </c>
      <c r="P51" s="13" t="e">
        <f t="shared" si="9"/>
        <v>#N/A</v>
      </c>
      <c r="Q51" s="13">
        <f t="shared" si="10"/>
        <v>0</v>
      </c>
      <c r="R51" s="13" t="e">
        <f>VLOOKUP(B51,Sheet1!$C$1:$D$12,2,FALSE)</f>
        <v>#N/A</v>
      </c>
      <c r="S51" s="13" t="e">
        <f t="shared" si="11"/>
        <v>#N/A</v>
      </c>
      <c r="T51" s="13">
        <f t="shared" si="1"/>
        <v>0</v>
      </c>
      <c r="U51" s="13" t="e">
        <f>VLOOKUP(B51,Sheet1!$C$1:$F$12,4,FALSE)</f>
        <v>#N/A</v>
      </c>
      <c r="V51" s="13" t="e">
        <f t="shared" si="12"/>
        <v>#N/A</v>
      </c>
      <c r="W51" s="13">
        <f t="shared" si="13"/>
        <v>0</v>
      </c>
      <c r="X51" s="13">
        <f t="shared" si="14"/>
        <v>0</v>
      </c>
      <c r="Y51" s="13">
        <f t="shared" si="15"/>
        <v>0</v>
      </c>
      <c r="Z51" s="13" t="e">
        <f t="shared" si="16"/>
        <v>#N/A</v>
      </c>
      <c r="AA51" s="14" t="str">
        <f t="shared" si="17"/>
        <v/>
      </c>
      <c r="AB51" s="14">
        <f t="shared" si="18"/>
        <v>0</v>
      </c>
      <c r="AC51" s="14">
        <f t="shared" si="19"/>
        <v>0</v>
      </c>
      <c r="AD51" s="13">
        <f t="shared" si="2"/>
        <v>0</v>
      </c>
      <c r="AE51" s="13" t="e">
        <f>VLOOKUP(B51,Sheet1!$C$1:$D$12,2,FALSE)</f>
        <v>#N/A</v>
      </c>
      <c r="AF51" s="13" t="e">
        <f t="shared" si="20"/>
        <v>#N/A</v>
      </c>
      <c r="AG51" s="13">
        <f t="shared" si="3"/>
        <v>0</v>
      </c>
      <c r="AH51" s="13">
        <f t="shared" si="4"/>
        <v>0</v>
      </c>
      <c r="AI51" s="13" t="e">
        <f t="shared" si="21"/>
        <v>#N/A</v>
      </c>
      <c r="AJ51" s="14" t="str">
        <f t="shared" si="22"/>
        <v/>
      </c>
      <c r="AK51" s="14">
        <f t="shared" si="5"/>
        <v>0</v>
      </c>
    </row>
    <row r="52" spans="1:37" ht="15" customHeight="1" x14ac:dyDescent="0.25">
      <c r="A52" s="1"/>
      <c r="B52" s="1"/>
      <c r="C52" s="24"/>
      <c r="D52" s="1"/>
      <c r="E52" s="1"/>
      <c r="F52" s="24"/>
      <c r="G52" s="1"/>
      <c r="H52" s="2"/>
      <c r="I52" s="2"/>
      <c r="J52" s="2"/>
      <c r="K52" s="13">
        <f t="shared" si="6"/>
        <v>0</v>
      </c>
      <c r="L52" s="13" t="e">
        <f>VLOOKUP(B52,Sheet1!$C$1:$D$12,2,FALSE)</f>
        <v>#N/A</v>
      </c>
      <c r="M52" s="13" t="e">
        <f t="shared" si="7"/>
        <v>#N/A</v>
      </c>
      <c r="N52" s="13">
        <f t="shared" si="8"/>
        <v>0</v>
      </c>
      <c r="O52" s="13" t="e">
        <f>VLOOKUP(B52,Sheet1!$C$1:$D$12,2,FALSE)</f>
        <v>#N/A</v>
      </c>
      <c r="P52" s="13" t="e">
        <f t="shared" si="9"/>
        <v>#N/A</v>
      </c>
      <c r="Q52" s="13">
        <f t="shared" si="10"/>
        <v>0</v>
      </c>
      <c r="R52" s="13" t="e">
        <f>VLOOKUP(B52,Sheet1!$C$1:$D$12,2,FALSE)</f>
        <v>#N/A</v>
      </c>
      <c r="S52" s="13" t="e">
        <f t="shared" si="11"/>
        <v>#N/A</v>
      </c>
      <c r="T52" s="13">
        <f t="shared" si="1"/>
        <v>0</v>
      </c>
      <c r="U52" s="13" t="e">
        <f>VLOOKUP(B52,Sheet1!$C$1:$F$12,4,FALSE)</f>
        <v>#N/A</v>
      </c>
      <c r="V52" s="13" t="e">
        <f t="shared" si="12"/>
        <v>#N/A</v>
      </c>
      <c r="W52" s="13">
        <f t="shared" si="13"/>
        <v>0</v>
      </c>
      <c r="X52" s="13">
        <f t="shared" si="14"/>
        <v>0</v>
      </c>
      <c r="Y52" s="13">
        <f t="shared" si="15"/>
        <v>0</v>
      </c>
      <c r="Z52" s="13" t="e">
        <f t="shared" si="16"/>
        <v>#N/A</v>
      </c>
      <c r="AA52" s="14" t="str">
        <f t="shared" si="17"/>
        <v/>
      </c>
      <c r="AB52" s="14">
        <f t="shared" si="18"/>
        <v>0</v>
      </c>
      <c r="AC52" s="14">
        <f t="shared" si="19"/>
        <v>0</v>
      </c>
      <c r="AD52" s="13">
        <f t="shared" si="2"/>
        <v>0</v>
      </c>
      <c r="AE52" s="13" t="e">
        <f>VLOOKUP(B52,Sheet1!$C$1:$D$12,2,FALSE)</f>
        <v>#N/A</v>
      </c>
      <c r="AF52" s="13" t="e">
        <f t="shared" si="20"/>
        <v>#N/A</v>
      </c>
      <c r="AG52" s="13">
        <f t="shared" si="3"/>
        <v>0</v>
      </c>
      <c r="AH52" s="13">
        <f t="shared" si="4"/>
        <v>0</v>
      </c>
      <c r="AI52" s="13" t="e">
        <f t="shared" si="21"/>
        <v>#N/A</v>
      </c>
      <c r="AJ52" s="14" t="str">
        <f t="shared" si="22"/>
        <v/>
      </c>
      <c r="AK52" s="14">
        <f t="shared" si="5"/>
        <v>0</v>
      </c>
    </row>
    <row r="53" spans="1:37" ht="15" customHeight="1" x14ac:dyDescent="0.25">
      <c r="A53" s="1"/>
      <c r="B53" s="1"/>
      <c r="C53" s="24"/>
      <c r="D53" s="1"/>
      <c r="E53" s="1"/>
      <c r="F53" s="24"/>
      <c r="G53" s="1"/>
      <c r="H53" s="2"/>
      <c r="I53" s="2"/>
      <c r="J53" s="2"/>
      <c r="K53" s="13">
        <f t="shared" si="6"/>
        <v>0</v>
      </c>
      <c r="L53" s="13" t="e">
        <f>VLOOKUP(B53,Sheet1!$C$1:$D$12,2,FALSE)</f>
        <v>#N/A</v>
      </c>
      <c r="M53" s="13" t="e">
        <f t="shared" si="7"/>
        <v>#N/A</v>
      </c>
      <c r="N53" s="13">
        <f t="shared" si="8"/>
        <v>0</v>
      </c>
      <c r="O53" s="13" t="e">
        <f>VLOOKUP(B53,Sheet1!$C$1:$D$12,2,FALSE)</f>
        <v>#N/A</v>
      </c>
      <c r="P53" s="13" t="e">
        <f t="shared" si="9"/>
        <v>#N/A</v>
      </c>
      <c r="Q53" s="13">
        <f t="shared" si="10"/>
        <v>0</v>
      </c>
      <c r="R53" s="13" t="e">
        <f>VLOOKUP(B53,Sheet1!$C$1:$D$12,2,FALSE)</f>
        <v>#N/A</v>
      </c>
      <c r="S53" s="13" t="e">
        <f t="shared" si="11"/>
        <v>#N/A</v>
      </c>
      <c r="T53" s="13">
        <f t="shared" si="1"/>
        <v>0</v>
      </c>
      <c r="U53" s="13" t="e">
        <f>VLOOKUP(B53,Sheet1!$C$1:$F$12,4,FALSE)</f>
        <v>#N/A</v>
      </c>
      <c r="V53" s="13" t="e">
        <f t="shared" si="12"/>
        <v>#N/A</v>
      </c>
      <c r="W53" s="13">
        <f t="shared" si="13"/>
        <v>0</v>
      </c>
      <c r="X53" s="13">
        <f t="shared" si="14"/>
        <v>0</v>
      </c>
      <c r="Y53" s="13">
        <f t="shared" si="15"/>
        <v>0</v>
      </c>
      <c r="Z53" s="13" t="e">
        <f t="shared" si="16"/>
        <v>#N/A</v>
      </c>
      <c r="AA53" s="14" t="str">
        <f t="shared" si="17"/>
        <v/>
      </c>
      <c r="AB53" s="14">
        <f t="shared" si="18"/>
        <v>0</v>
      </c>
      <c r="AC53" s="14">
        <f t="shared" si="19"/>
        <v>0</v>
      </c>
      <c r="AD53" s="13">
        <f t="shared" si="2"/>
        <v>0</v>
      </c>
      <c r="AE53" s="13" t="e">
        <f>VLOOKUP(B53,Sheet1!$C$1:$D$12,2,FALSE)</f>
        <v>#N/A</v>
      </c>
      <c r="AF53" s="13" t="e">
        <f t="shared" si="20"/>
        <v>#N/A</v>
      </c>
      <c r="AG53" s="13">
        <f t="shared" si="3"/>
        <v>0</v>
      </c>
      <c r="AH53" s="13">
        <f t="shared" si="4"/>
        <v>0</v>
      </c>
      <c r="AI53" s="13" t="e">
        <f t="shared" si="21"/>
        <v>#N/A</v>
      </c>
      <c r="AJ53" s="14" t="str">
        <f t="shared" si="22"/>
        <v/>
      </c>
      <c r="AK53" s="14">
        <f t="shared" si="5"/>
        <v>0</v>
      </c>
    </row>
    <row r="54" spans="1:37" ht="15" customHeight="1" x14ac:dyDescent="0.25">
      <c r="A54" s="1"/>
      <c r="B54" s="1"/>
      <c r="C54" s="24"/>
      <c r="D54" s="1"/>
      <c r="E54" s="1"/>
      <c r="F54" s="24"/>
      <c r="G54" s="1"/>
      <c r="H54" s="2"/>
      <c r="I54" s="2"/>
      <c r="J54" s="2"/>
      <c r="K54" s="13">
        <f t="shared" si="6"/>
        <v>0</v>
      </c>
      <c r="L54" s="13" t="e">
        <f>VLOOKUP(B54,Sheet1!$C$1:$D$12,2,FALSE)</f>
        <v>#N/A</v>
      </c>
      <c r="M54" s="13" t="e">
        <f t="shared" si="7"/>
        <v>#N/A</v>
      </c>
      <c r="N54" s="13">
        <f t="shared" si="8"/>
        <v>0</v>
      </c>
      <c r="O54" s="13" t="e">
        <f>VLOOKUP(B54,Sheet1!$C$1:$D$12,2,FALSE)</f>
        <v>#N/A</v>
      </c>
      <c r="P54" s="13" t="e">
        <f t="shared" si="9"/>
        <v>#N/A</v>
      </c>
      <c r="Q54" s="13">
        <f t="shared" si="10"/>
        <v>0</v>
      </c>
      <c r="R54" s="13" t="e">
        <f>VLOOKUP(B54,Sheet1!$C$1:$D$12,2,FALSE)</f>
        <v>#N/A</v>
      </c>
      <c r="S54" s="13" t="e">
        <f t="shared" si="11"/>
        <v>#N/A</v>
      </c>
      <c r="T54" s="13">
        <f t="shared" si="1"/>
        <v>0</v>
      </c>
      <c r="U54" s="13" t="e">
        <f>VLOOKUP(B54,Sheet1!$C$1:$F$12,4,FALSE)</f>
        <v>#N/A</v>
      </c>
      <c r="V54" s="13" t="e">
        <f t="shared" si="12"/>
        <v>#N/A</v>
      </c>
      <c r="W54" s="13">
        <f t="shared" si="13"/>
        <v>0</v>
      </c>
      <c r="X54" s="13">
        <f t="shared" si="14"/>
        <v>0</v>
      </c>
      <c r="Y54" s="13">
        <f t="shared" si="15"/>
        <v>0</v>
      </c>
      <c r="Z54" s="13" t="e">
        <f t="shared" si="16"/>
        <v>#N/A</v>
      </c>
      <c r="AA54" s="14" t="str">
        <f t="shared" si="17"/>
        <v/>
      </c>
      <c r="AB54" s="14">
        <f t="shared" si="18"/>
        <v>0</v>
      </c>
      <c r="AC54" s="14">
        <f t="shared" si="19"/>
        <v>0</v>
      </c>
      <c r="AD54" s="13">
        <f t="shared" si="2"/>
        <v>0</v>
      </c>
      <c r="AE54" s="13" t="e">
        <f>VLOOKUP(B54,Sheet1!$C$1:$D$12,2,FALSE)</f>
        <v>#N/A</v>
      </c>
      <c r="AF54" s="13" t="e">
        <f t="shared" si="20"/>
        <v>#N/A</v>
      </c>
      <c r="AG54" s="13">
        <f t="shared" si="3"/>
        <v>0</v>
      </c>
      <c r="AH54" s="13">
        <f t="shared" si="4"/>
        <v>0</v>
      </c>
      <c r="AI54" s="13" t="e">
        <f t="shared" si="21"/>
        <v>#N/A</v>
      </c>
      <c r="AJ54" s="14" t="str">
        <f t="shared" si="22"/>
        <v/>
      </c>
      <c r="AK54" s="14">
        <f t="shared" si="5"/>
        <v>0</v>
      </c>
    </row>
    <row r="55" spans="1:37" ht="15" customHeight="1" x14ac:dyDescent="0.25">
      <c r="A55" s="1"/>
      <c r="B55" s="1"/>
      <c r="C55" s="24"/>
      <c r="D55" s="1"/>
      <c r="E55" s="1"/>
      <c r="F55" s="24"/>
      <c r="G55" s="1"/>
      <c r="H55" s="2"/>
      <c r="I55" s="2"/>
      <c r="J55" s="2"/>
      <c r="K55" s="13">
        <f t="shared" si="6"/>
        <v>0</v>
      </c>
      <c r="L55" s="13" t="e">
        <f>VLOOKUP(B55,Sheet1!$C$1:$D$12,2,FALSE)</f>
        <v>#N/A</v>
      </c>
      <c r="M55" s="13" t="e">
        <f t="shared" si="7"/>
        <v>#N/A</v>
      </c>
      <c r="N55" s="13">
        <f t="shared" si="8"/>
        <v>0</v>
      </c>
      <c r="O55" s="13" t="e">
        <f>VLOOKUP(B55,Sheet1!$C$1:$D$12,2,FALSE)</f>
        <v>#N/A</v>
      </c>
      <c r="P55" s="13" t="e">
        <f t="shared" si="9"/>
        <v>#N/A</v>
      </c>
      <c r="Q55" s="13">
        <f t="shared" si="10"/>
        <v>0</v>
      </c>
      <c r="R55" s="13" t="e">
        <f>VLOOKUP(B55,Sheet1!$C$1:$D$12,2,FALSE)</f>
        <v>#N/A</v>
      </c>
      <c r="S55" s="13" t="e">
        <f t="shared" si="11"/>
        <v>#N/A</v>
      </c>
      <c r="T55" s="13">
        <f t="shared" si="1"/>
        <v>0</v>
      </c>
      <c r="U55" s="13" t="e">
        <f>VLOOKUP(B55,Sheet1!$C$1:$F$12,4,FALSE)</f>
        <v>#N/A</v>
      </c>
      <c r="V55" s="13" t="e">
        <f t="shared" si="12"/>
        <v>#N/A</v>
      </c>
      <c r="W55" s="13">
        <f t="shared" si="13"/>
        <v>0</v>
      </c>
      <c r="X55" s="13">
        <f t="shared" si="14"/>
        <v>0</v>
      </c>
      <c r="Y55" s="13">
        <f t="shared" si="15"/>
        <v>0</v>
      </c>
      <c r="Z55" s="13" t="e">
        <f t="shared" si="16"/>
        <v>#N/A</v>
      </c>
      <c r="AA55" s="14" t="str">
        <f t="shared" si="17"/>
        <v/>
      </c>
      <c r="AB55" s="14">
        <f t="shared" si="18"/>
        <v>0</v>
      </c>
      <c r="AC55" s="14">
        <f t="shared" si="19"/>
        <v>0</v>
      </c>
      <c r="AD55" s="13">
        <f t="shared" si="2"/>
        <v>0</v>
      </c>
      <c r="AE55" s="13" t="e">
        <f>VLOOKUP(B55,Sheet1!$C$1:$D$12,2,FALSE)</f>
        <v>#N/A</v>
      </c>
      <c r="AF55" s="13" t="e">
        <f t="shared" si="20"/>
        <v>#N/A</v>
      </c>
      <c r="AG55" s="13">
        <f t="shared" si="3"/>
        <v>0</v>
      </c>
      <c r="AH55" s="13">
        <f t="shared" si="4"/>
        <v>0</v>
      </c>
      <c r="AI55" s="13" t="e">
        <f t="shared" si="21"/>
        <v>#N/A</v>
      </c>
      <c r="AJ55" s="14" t="str">
        <f t="shared" si="22"/>
        <v/>
      </c>
      <c r="AK55" s="14">
        <f t="shared" si="5"/>
        <v>0</v>
      </c>
    </row>
    <row r="56" spans="1:37" ht="15" customHeight="1" x14ac:dyDescent="0.25">
      <c r="A56" s="1"/>
      <c r="B56" s="1"/>
      <c r="C56" s="24"/>
      <c r="D56" s="1"/>
      <c r="E56" s="1"/>
      <c r="F56" s="24"/>
      <c r="G56" s="1"/>
      <c r="H56" s="2"/>
      <c r="I56" s="2"/>
      <c r="J56" s="2"/>
      <c r="K56" s="13">
        <f t="shared" si="6"/>
        <v>0</v>
      </c>
      <c r="L56" s="13" t="e">
        <f>VLOOKUP(B56,Sheet1!$C$1:$D$12,2,FALSE)</f>
        <v>#N/A</v>
      </c>
      <c r="M56" s="13" t="e">
        <f t="shared" si="7"/>
        <v>#N/A</v>
      </c>
      <c r="N56" s="13">
        <f t="shared" si="8"/>
        <v>0</v>
      </c>
      <c r="O56" s="13" t="e">
        <f>VLOOKUP(B56,Sheet1!$C$1:$D$12,2,FALSE)</f>
        <v>#N/A</v>
      </c>
      <c r="P56" s="13" t="e">
        <f t="shared" si="9"/>
        <v>#N/A</v>
      </c>
      <c r="Q56" s="13">
        <f t="shared" si="10"/>
        <v>0</v>
      </c>
      <c r="R56" s="13" t="e">
        <f>VLOOKUP(B56,Sheet1!$C$1:$D$12,2,FALSE)</f>
        <v>#N/A</v>
      </c>
      <c r="S56" s="13" t="e">
        <f t="shared" si="11"/>
        <v>#N/A</v>
      </c>
      <c r="T56" s="13">
        <f t="shared" si="1"/>
        <v>0</v>
      </c>
      <c r="U56" s="13" t="e">
        <f>VLOOKUP(B56,Sheet1!$C$1:$F$12,4,FALSE)</f>
        <v>#N/A</v>
      </c>
      <c r="V56" s="13" t="e">
        <f t="shared" si="12"/>
        <v>#N/A</v>
      </c>
      <c r="W56" s="13">
        <f t="shared" si="13"/>
        <v>0</v>
      </c>
      <c r="X56" s="13">
        <f t="shared" si="14"/>
        <v>0</v>
      </c>
      <c r="Y56" s="13">
        <f t="shared" si="15"/>
        <v>0</v>
      </c>
      <c r="Z56" s="13" t="e">
        <f t="shared" si="16"/>
        <v>#N/A</v>
      </c>
      <c r="AA56" s="14" t="str">
        <f t="shared" si="17"/>
        <v/>
      </c>
      <c r="AB56" s="14">
        <f t="shared" si="18"/>
        <v>0</v>
      </c>
      <c r="AC56" s="14">
        <f t="shared" si="19"/>
        <v>0</v>
      </c>
      <c r="AD56" s="13">
        <f t="shared" si="2"/>
        <v>0</v>
      </c>
      <c r="AE56" s="13" t="e">
        <f>VLOOKUP(B56,Sheet1!$C$1:$D$12,2,FALSE)</f>
        <v>#N/A</v>
      </c>
      <c r="AF56" s="13" t="e">
        <f t="shared" si="20"/>
        <v>#N/A</v>
      </c>
      <c r="AG56" s="13">
        <f t="shared" si="3"/>
        <v>0</v>
      </c>
      <c r="AH56" s="13">
        <f t="shared" si="4"/>
        <v>0</v>
      </c>
      <c r="AI56" s="13" t="e">
        <f t="shared" si="21"/>
        <v>#N/A</v>
      </c>
      <c r="AJ56" s="14" t="str">
        <f t="shared" si="22"/>
        <v/>
      </c>
      <c r="AK56" s="14">
        <f t="shared" si="5"/>
        <v>0</v>
      </c>
    </row>
    <row r="57" spans="1:37" ht="15" customHeight="1" x14ac:dyDescent="0.25">
      <c r="A57" s="1"/>
      <c r="B57" s="1"/>
      <c r="C57" s="24"/>
      <c r="D57" s="1"/>
      <c r="E57" s="1"/>
      <c r="F57" s="24"/>
      <c r="G57" s="1"/>
      <c r="H57" s="2"/>
      <c r="I57" s="2"/>
      <c r="J57" s="2"/>
      <c r="K57" s="13">
        <f t="shared" si="6"/>
        <v>0</v>
      </c>
      <c r="L57" s="13" t="e">
        <f>VLOOKUP(B57,Sheet1!$C$1:$D$12,2,FALSE)</f>
        <v>#N/A</v>
      </c>
      <c r="M57" s="13" t="e">
        <f t="shared" si="7"/>
        <v>#N/A</v>
      </c>
      <c r="N57" s="13">
        <f t="shared" si="8"/>
        <v>0</v>
      </c>
      <c r="O57" s="13" t="e">
        <f>VLOOKUP(B57,Sheet1!$C$1:$D$12,2,FALSE)</f>
        <v>#N/A</v>
      </c>
      <c r="P57" s="13" t="e">
        <f t="shared" si="9"/>
        <v>#N/A</v>
      </c>
      <c r="Q57" s="13">
        <f t="shared" si="10"/>
        <v>0</v>
      </c>
      <c r="R57" s="13" t="e">
        <f>VLOOKUP(B57,Sheet1!$C$1:$D$12,2,FALSE)</f>
        <v>#N/A</v>
      </c>
      <c r="S57" s="13" t="e">
        <f t="shared" si="11"/>
        <v>#N/A</v>
      </c>
      <c r="T57" s="13">
        <f t="shared" si="1"/>
        <v>0</v>
      </c>
      <c r="U57" s="13" t="e">
        <f>VLOOKUP(B57,Sheet1!$C$1:$F$12,4,FALSE)</f>
        <v>#N/A</v>
      </c>
      <c r="V57" s="13" t="e">
        <f t="shared" si="12"/>
        <v>#N/A</v>
      </c>
      <c r="W57" s="13">
        <f t="shared" si="13"/>
        <v>0</v>
      </c>
      <c r="X57" s="13">
        <f t="shared" si="14"/>
        <v>0</v>
      </c>
      <c r="Y57" s="13">
        <f t="shared" si="15"/>
        <v>0</v>
      </c>
      <c r="Z57" s="13" t="e">
        <f t="shared" si="16"/>
        <v>#N/A</v>
      </c>
      <c r="AA57" s="14" t="str">
        <f t="shared" si="17"/>
        <v/>
      </c>
      <c r="AB57" s="14">
        <f t="shared" si="18"/>
        <v>0</v>
      </c>
      <c r="AC57" s="14">
        <f t="shared" si="19"/>
        <v>0</v>
      </c>
      <c r="AD57" s="13">
        <f t="shared" si="2"/>
        <v>0</v>
      </c>
      <c r="AE57" s="13" t="e">
        <f>VLOOKUP(B57,Sheet1!$C$1:$D$12,2,FALSE)</f>
        <v>#N/A</v>
      </c>
      <c r="AF57" s="13" t="e">
        <f t="shared" si="20"/>
        <v>#N/A</v>
      </c>
      <c r="AG57" s="13">
        <f t="shared" si="3"/>
        <v>0</v>
      </c>
      <c r="AH57" s="13">
        <f t="shared" si="4"/>
        <v>0</v>
      </c>
      <c r="AI57" s="13" t="e">
        <f t="shared" si="21"/>
        <v>#N/A</v>
      </c>
      <c r="AJ57" s="14" t="str">
        <f t="shared" si="22"/>
        <v/>
      </c>
      <c r="AK57" s="14">
        <f t="shared" si="5"/>
        <v>0</v>
      </c>
    </row>
    <row r="58" spans="1:37" ht="15" customHeight="1" x14ac:dyDescent="0.25">
      <c r="A58" s="1"/>
      <c r="B58" s="1"/>
      <c r="C58" s="24"/>
      <c r="D58" s="1"/>
      <c r="E58" s="1"/>
      <c r="F58" s="24"/>
      <c r="G58" s="1"/>
      <c r="H58" s="2"/>
      <c r="I58" s="2"/>
      <c r="J58" s="2"/>
      <c r="K58" s="13">
        <f t="shared" si="6"/>
        <v>0</v>
      </c>
      <c r="L58" s="13" t="e">
        <f>VLOOKUP(B58,Sheet1!$C$1:$D$12,2,FALSE)</f>
        <v>#N/A</v>
      </c>
      <c r="M58" s="13" t="e">
        <f t="shared" si="7"/>
        <v>#N/A</v>
      </c>
      <c r="N58" s="13">
        <f t="shared" si="8"/>
        <v>0</v>
      </c>
      <c r="O58" s="13" t="e">
        <f>VLOOKUP(B58,Sheet1!$C$1:$D$12,2,FALSE)</f>
        <v>#N/A</v>
      </c>
      <c r="P58" s="13" t="e">
        <f t="shared" si="9"/>
        <v>#N/A</v>
      </c>
      <c r="Q58" s="13">
        <f t="shared" si="10"/>
        <v>0</v>
      </c>
      <c r="R58" s="13" t="e">
        <f>VLOOKUP(B58,Sheet1!$C$1:$D$12,2,FALSE)</f>
        <v>#N/A</v>
      </c>
      <c r="S58" s="13" t="e">
        <f t="shared" si="11"/>
        <v>#N/A</v>
      </c>
      <c r="T58" s="13">
        <f t="shared" si="1"/>
        <v>0</v>
      </c>
      <c r="U58" s="13" t="e">
        <f>VLOOKUP(B58,Sheet1!$C$1:$F$12,4,FALSE)</f>
        <v>#N/A</v>
      </c>
      <c r="V58" s="13" t="e">
        <f t="shared" si="12"/>
        <v>#N/A</v>
      </c>
      <c r="W58" s="13">
        <f t="shared" si="13"/>
        <v>0</v>
      </c>
      <c r="X58" s="13">
        <f t="shared" si="14"/>
        <v>0</v>
      </c>
      <c r="Y58" s="13">
        <f t="shared" si="15"/>
        <v>0</v>
      </c>
      <c r="Z58" s="13" t="e">
        <f t="shared" si="16"/>
        <v>#N/A</v>
      </c>
      <c r="AA58" s="14" t="str">
        <f t="shared" si="17"/>
        <v/>
      </c>
      <c r="AB58" s="14">
        <f t="shared" si="18"/>
        <v>0</v>
      </c>
      <c r="AC58" s="14">
        <f t="shared" si="19"/>
        <v>0</v>
      </c>
      <c r="AD58" s="13">
        <f t="shared" si="2"/>
        <v>0</v>
      </c>
      <c r="AE58" s="13" t="e">
        <f>VLOOKUP(B58,Sheet1!$C$1:$D$12,2,FALSE)</f>
        <v>#N/A</v>
      </c>
      <c r="AF58" s="13" t="e">
        <f t="shared" si="20"/>
        <v>#N/A</v>
      </c>
      <c r="AG58" s="13">
        <f t="shared" si="3"/>
        <v>0</v>
      </c>
      <c r="AH58" s="13">
        <f t="shared" si="4"/>
        <v>0</v>
      </c>
      <c r="AI58" s="13" t="e">
        <f t="shared" si="21"/>
        <v>#N/A</v>
      </c>
      <c r="AJ58" s="14" t="str">
        <f t="shared" si="22"/>
        <v/>
      </c>
      <c r="AK58" s="14">
        <f t="shared" si="5"/>
        <v>0</v>
      </c>
    </row>
    <row r="59" spans="1:37" ht="15" customHeight="1" x14ac:dyDescent="0.25">
      <c r="A59" s="1"/>
      <c r="B59" s="1"/>
      <c r="C59" s="24"/>
      <c r="D59" s="1"/>
      <c r="E59" s="1"/>
      <c r="F59" s="24"/>
      <c r="G59" s="1"/>
      <c r="H59" s="2"/>
      <c r="I59" s="2"/>
      <c r="J59" s="2"/>
      <c r="K59" s="13">
        <f t="shared" si="6"/>
        <v>0</v>
      </c>
      <c r="L59" s="13" t="e">
        <f>VLOOKUP(B59,Sheet1!$C$1:$D$12,2,FALSE)</f>
        <v>#N/A</v>
      </c>
      <c r="M59" s="13" t="e">
        <f t="shared" si="7"/>
        <v>#N/A</v>
      </c>
      <c r="N59" s="13">
        <f t="shared" si="8"/>
        <v>0</v>
      </c>
      <c r="O59" s="13" t="e">
        <f>VLOOKUP(B59,Sheet1!$C$1:$D$12,2,FALSE)</f>
        <v>#N/A</v>
      </c>
      <c r="P59" s="13" t="e">
        <f t="shared" si="9"/>
        <v>#N/A</v>
      </c>
      <c r="Q59" s="13">
        <f t="shared" si="10"/>
        <v>0</v>
      </c>
      <c r="R59" s="13" t="e">
        <f>VLOOKUP(B59,Sheet1!$C$1:$D$12,2,FALSE)</f>
        <v>#N/A</v>
      </c>
      <c r="S59" s="13" t="e">
        <f t="shared" si="11"/>
        <v>#N/A</v>
      </c>
      <c r="T59" s="13">
        <f t="shared" si="1"/>
        <v>0</v>
      </c>
      <c r="U59" s="13" t="e">
        <f>VLOOKUP(B59,Sheet1!$C$1:$F$12,4,FALSE)</f>
        <v>#N/A</v>
      </c>
      <c r="V59" s="13" t="e">
        <f t="shared" si="12"/>
        <v>#N/A</v>
      </c>
      <c r="W59" s="13">
        <f t="shared" si="13"/>
        <v>0</v>
      </c>
      <c r="X59" s="13">
        <f t="shared" si="14"/>
        <v>0</v>
      </c>
      <c r="Y59" s="13">
        <f t="shared" si="15"/>
        <v>0</v>
      </c>
      <c r="Z59" s="13" t="e">
        <f t="shared" si="16"/>
        <v>#N/A</v>
      </c>
      <c r="AA59" s="14" t="str">
        <f t="shared" si="17"/>
        <v/>
      </c>
      <c r="AB59" s="14">
        <f t="shared" si="18"/>
        <v>0</v>
      </c>
      <c r="AC59" s="14">
        <f t="shared" si="19"/>
        <v>0</v>
      </c>
      <c r="AD59" s="13">
        <f t="shared" si="2"/>
        <v>0</v>
      </c>
      <c r="AE59" s="13" t="e">
        <f>VLOOKUP(B59,Sheet1!$C$1:$D$12,2,FALSE)</f>
        <v>#N/A</v>
      </c>
      <c r="AF59" s="13" t="e">
        <f t="shared" si="20"/>
        <v>#N/A</v>
      </c>
      <c r="AG59" s="13">
        <f t="shared" si="3"/>
        <v>0</v>
      </c>
      <c r="AH59" s="13">
        <f t="shared" si="4"/>
        <v>0</v>
      </c>
      <c r="AI59" s="13" t="e">
        <f t="shared" si="21"/>
        <v>#N/A</v>
      </c>
      <c r="AJ59" s="14" t="str">
        <f t="shared" si="22"/>
        <v/>
      </c>
      <c r="AK59" s="14">
        <f t="shared" si="5"/>
        <v>0</v>
      </c>
    </row>
    <row r="60" spans="1:37" ht="15" customHeight="1" x14ac:dyDescent="0.25">
      <c r="A60" s="1"/>
      <c r="B60" s="1"/>
      <c r="C60" s="24"/>
      <c r="D60" s="1"/>
      <c r="E60" s="1"/>
      <c r="F60" s="24"/>
      <c r="G60" s="1"/>
      <c r="H60" s="2"/>
      <c r="I60" s="2"/>
      <c r="J60" s="2"/>
      <c r="K60" s="13">
        <f t="shared" si="6"/>
        <v>0</v>
      </c>
      <c r="L60" s="13" t="e">
        <f>VLOOKUP(B60,Sheet1!$C$1:$D$12,2,FALSE)</f>
        <v>#N/A</v>
      </c>
      <c r="M60" s="13" t="e">
        <f t="shared" si="7"/>
        <v>#N/A</v>
      </c>
      <c r="N60" s="13">
        <f t="shared" si="8"/>
        <v>0</v>
      </c>
      <c r="O60" s="13" t="e">
        <f>VLOOKUP(B60,Sheet1!$C$1:$D$12,2,FALSE)</f>
        <v>#N/A</v>
      </c>
      <c r="P60" s="13" t="e">
        <f t="shared" si="9"/>
        <v>#N/A</v>
      </c>
      <c r="Q60" s="13">
        <f t="shared" si="10"/>
        <v>0</v>
      </c>
      <c r="R60" s="13" t="e">
        <f>VLOOKUP(B60,Sheet1!$C$1:$D$12,2,FALSE)</f>
        <v>#N/A</v>
      </c>
      <c r="S60" s="13" t="e">
        <f t="shared" si="11"/>
        <v>#N/A</v>
      </c>
      <c r="T60" s="13">
        <f t="shared" si="1"/>
        <v>0</v>
      </c>
      <c r="U60" s="13" t="e">
        <f>VLOOKUP(B60,Sheet1!$C$1:$F$12,4,FALSE)</f>
        <v>#N/A</v>
      </c>
      <c r="V60" s="13" t="e">
        <f t="shared" si="12"/>
        <v>#N/A</v>
      </c>
      <c r="W60" s="13">
        <f t="shared" si="13"/>
        <v>0</v>
      </c>
      <c r="X60" s="13">
        <f t="shared" si="14"/>
        <v>0</v>
      </c>
      <c r="Y60" s="13">
        <f t="shared" si="15"/>
        <v>0</v>
      </c>
      <c r="Z60" s="13" t="e">
        <f t="shared" si="16"/>
        <v>#N/A</v>
      </c>
      <c r="AA60" s="14" t="str">
        <f t="shared" si="17"/>
        <v/>
      </c>
      <c r="AB60" s="14">
        <f t="shared" si="18"/>
        <v>0</v>
      </c>
      <c r="AC60" s="14">
        <f t="shared" si="19"/>
        <v>0</v>
      </c>
      <c r="AD60" s="13">
        <f t="shared" si="2"/>
        <v>0</v>
      </c>
      <c r="AE60" s="13" t="e">
        <f>VLOOKUP(B60,Sheet1!$C$1:$D$12,2,FALSE)</f>
        <v>#N/A</v>
      </c>
      <c r="AF60" s="13" t="e">
        <f t="shared" si="20"/>
        <v>#N/A</v>
      </c>
      <c r="AG60" s="13">
        <f t="shared" si="3"/>
        <v>0</v>
      </c>
      <c r="AH60" s="13">
        <f t="shared" si="4"/>
        <v>0</v>
      </c>
      <c r="AI60" s="13" t="e">
        <f t="shared" si="21"/>
        <v>#N/A</v>
      </c>
      <c r="AJ60" s="14" t="str">
        <f t="shared" si="22"/>
        <v/>
      </c>
      <c r="AK60" s="14">
        <f t="shared" si="5"/>
        <v>0</v>
      </c>
    </row>
    <row r="61" spans="1:37" ht="15" customHeight="1" x14ac:dyDescent="0.25">
      <c r="A61" s="1"/>
      <c r="B61" s="1"/>
      <c r="C61" s="24"/>
      <c r="D61" s="1"/>
      <c r="E61" s="1"/>
      <c r="F61" s="24"/>
      <c r="G61" s="1"/>
      <c r="H61" s="2"/>
      <c r="I61" s="2"/>
      <c r="J61" s="2"/>
      <c r="K61" s="13">
        <f t="shared" si="6"/>
        <v>0</v>
      </c>
      <c r="L61" s="13" t="e">
        <f>VLOOKUP(B61,Sheet1!$C$1:$D$12,2,FALSE)</f>
        <v>#N/A</v>
      </c>
      <c r="M61" s="13" t="e">
        <f t="shared" si="7"/>
        <v>#N/A</v>
      </c>
      <c r="N61" s="13">
        <f t="shared" si="8"/>
        <v>0</v>
      </c>
      <c r="O61" s="13" t="e">
        <f>VLOOKUP(B61,Sheet1!$C$1:$D$12,2,FALSE)</f>
        <v>#N/A</v>
      </c>
      <c r="P61" s="13" t="e">
        <f t="shared" si="9"/>
        <v>#N/A</v>
      </c>
      <c r="Q61" s="13">
        <f t="shared" si="10"/>
        <v>0</v>
      </c>
      <c r="R61" s="13" t="e">
        <f>VLOOKUP(B61,Sheet1!$C$1:$D$12,2,FALSE)</f>
        <v>#N/A</v>
      </c>
      <c r="S61" s="13" t="e">
        <f t="shared" si="11"/>
        <v>#N/A</v>
      </c>
      <c r="T61" s="13">
        <f t="shared" si="1"/>
        <v>0</v>
      </c>
      <c r="U61" s="13" t="e">
        <f>VLOOKUP(B61,Sheet1!$C$1:$F$12,4,FALSE)</f>
        <v>#N/A</v>
      </c>
      <c r="V61" s="13" t="e">
        <f t="shared" si="12"/>
        <v>#N/A</v>
      </c>
      <c r="W61" s="13">
        <f t="shared" si="13"/>
        <v>0</v>
      </c>
      <c r="X61" s="13">
        <f t="shared" si="14"/>
        <v>0</v>
      </c>
      <c r="Y61" s="13">
        <f t="shared" si="15"/>
        <v>0</v>
      </c>
      <c r="Z61" s="13" t="e">
        <f t="shared" si="16"/>
        <v>#N/A</v>
      </c>
      <c r="AA61" s="14" t="str">
        <f t="shared" si="17"/>
        <v/>
      </c>
      <c r="AB61" s="14">
        <f t="shared" si="18"/>
        <v>0</v>
      </c>
      <c r="AC61" s="14">
        <f t="shared" si="19"/>
        <v>0</v>
      </c>
      <c r="AD61" s="13">
        <f t="shared" si="2"/>
        <v>0</v>
      </c>
      <c r="AE61" s="13" t="e">
        <f>VLOOKUP(B61,Sheet1!$C$1:$D$12,2,FALSE)</f>
        <v>#N/A</v>
      </c>
      <c r="AF61" s="13" t="e">
        <f t="shared" si="20"/>
        <v>#N/A</v>
      </c>
      <c r="AG61" s="13">
        <f t="shared" si="3"/>
        <v>0</v>
      </c>
      <c r="AH61" s="13">
        <f t="shared" si="4"/>
        <v>0</v>
      </c>
      <c r="AI61" s="13" t="e">
        <f t="shared" si="21"/>
        <v>#N/A</v>
      </c>
      <c r="AJ61" s="14" t="str">
        <f t="shared" si="22"/>
        <v/>
      </c>
      <c r="AK61" s="14">
        <f t="shared" si="5"/>
        <v>0</v>
      </c>
    </row>
    <row r="62" spans="1:37" ht="15" customHeight="1" x14ac:dyDescent="0.25">
      <c r="A62" s="1"/>
      <c r="B62" s="1"/>
      <c r="C62" s="24"/>
      <c r="D62" s="1"/>
      <c r="E62" s="1"/>
      <c r="F62" s="24"/>
      <c r="G62" s="1"/>
      <c r="H62" s="2"/>
      <c r="I62" s="2"/>
      <c r="J62" s="2"/>
      <c r="K62" s="13">
        <f t="shared" si="6"/>
        <v>0</v>
      </c>
      <c r="L62" s="13" t="e">
        <f>VLOOKUP(B62,Sheet1!$C$1:$D$12,2,FALSE)</f>
        <v>#N/A</v>
      </c>
      <c r="M62" s="13" t="e">
        <f t="shared" si="7"/>
        <v>#N/A</v>
      </c>
      <c r="N62" s="13">
        <f t="shared" si="8"/>
        <v>0</v>
      </c>
      <c r="O62" s="13" t="e">
        <f>VLOOKUP(B62,Sheet1!$C$1:$D$12,2,FALSE)</f>
        <v>#N/A</v>
      </c>
      <c r="P62" s="13" t="e">
        <f t="shared" si="9"/>
        <v>#N/A</v>
      </c>
      <c r="Q62" s="13">
        <f t="shared" si="10"/>
        <v>0</v>
      </c>
      <c r="R62" s="13" t="e">
        <f>VLOOKUP(B62,Sheet1!$C$1:$D$12,2,FALSE)</f>
        <v>#N/A</v>
      </c>
      <c r="S62" s="13" t="e">
        <f t="shared" si="11"/>
        <v>#N/A</v>
      </c>
      <c r="T62" s="13">
        <f t="shared" si="1"/>
        <v>0</v>
      </c>
      <c r="U62" s="13" t="e">
        <f>VLOOKUP(B62,Sheet1!$C$1:$F$12,4,FALSE)</f>
        <v>#N/A</v>
      </c>
      <c r="V62" s="13" t="e">
        <f t="shared" si="12"/>
        <v>#N/A</v>
      </c>
      <c r="W62" s="13">
        <f t="shared" si="13"/>
        <v>0</v>
      </c>
      <c r="X62" s="13">
        <f t="shared" si="14"/>
        <v>0</v>
      </c>
      <c r="Y62" s="13">
        <f t="shared" si="15"/>
        <v>0</v>
      </c>
      <c r="Z62" s="13" t="e">
        <f t="shared" si="16"/>
        <v>#N/A</v>
      </c>
      <c r="AA62" s="14" t="str">
        <f t="shared" si="17"/>
        <v/>
      </c>
      <c r="AB62" s="14">
        <f t="shared" si="18"/>
        <v>0</v>
      </c>
      <c r="AC62" s="14">
        <f t="shared" si="19"/>
        <v>0</v>
      </c>
      <c r="AD62" s="13">
        <f t="shared" si="2"/>
        <v>0</v>
      </c>
      <c r="AE62" s="13" t="e">
        <f>VLOOKUP(B62,Sheet1!$C$1:$D$12,2,FALSE)</f>
        <v>#N/A</v>
      </c>
      <c r="AF62" s="13" t="e">
        <f t="shared" si="20"/>
        <v>#N/A</v>
      </c>
      <c r="AG62" s="13">
        <f t="shared" si="3"/>
        <v>0</v>
      </c>
      <c r="AH62" s="13">
        <f t="shared" si="4"/>
        <v>0</v>
      </c>
      <c r="AI62" s="13" t="e">
        <f t="shared" si="21"/>
        <v>#N/A</v>
      </c>
      <c r="AJ62" s="14" t="str">
        <f t="shared" si="22"/>
        <v/>
      </c>
      <c r="AK62" s="14">
        <f t="shared" si="5"/>
        <v>0</v>
      </c>
    </row>
    <row r="63" spans="1:37" ht="15" customHeight="1" x14ac:dyDescent="0.25">
      <c r="A63" s="1"/>
      <c r="B63" s="1"/>
      <c r="C63" s="24"/>
      <c r="D63" s="1"/>
      <c r="E63" s="1"/>
      <c r="F63" s="24"/>
      <c r="G63" s="1"/>
      <c r="H63" s="2"/>
      <c r="I63" s="2"/>
      <c r="J63" s="2"/>
      <c r="K63" s="13">
        <f t="shared" si="6"/>
        <v>0</v>
      </c>
      <c r="L63" s="13" t="e">
        <f>VLOOKUP(B63,Sheet1!$C$1:$D$12,2,FALSE)</f>
        <v>#N/A</v>
      </c>
      <c r="M63" s="13" t="e">
        <f t="shared" si="7"/>
        <v>#N/A</v>
      </c>
      <c r="N63" s="13">
        <f t="shared" si="8"/>
        <v>0</v>
      </c>
      <c r="O63" s="13" t="e">
        <f>VLOOKUP(B63,Sheet1!$C$1:$D$12,2,FALSE)</f>
        <v>#N/A</v>
      </c>
      <c r="P63" s="13" t="e">
        <f t="shared" si="9"/>
        <v>#N/A</v>
      </c>
      <c r="Q63" s="13">
        <f t="shared" si="10"/>
        <v>0</v>
      </c>
      <c r="R63" s="13" t="e">
        <f>VLOOKUP(B63,Sheet1!$C$1:$D$12,2,FALSE)</f>
        <v>#N/A</v>
      </c>
      <c r="S63" s="13" t="e">
        <f t="shared" si="11"/>
        <v>#N/A</v>
      </c>
      <c r="T63" s="13">
        <f t="shared" si="1"/>
        <v>0</v>
      </c>
      <c r="U63" s="13" t="e">
        <f>VLOOKUP(B63,Sheet1!$C$1:$F$12,4,FALSE)</f>
        <v>#N/A</v>
      </c>
      <c r="V63" s="13" t="e">
        <f t="shared" si="12"/>
        <v>#N/A</v>
      </c>
      <c r="W63" s="13">
        <f t="shared" si="13"/>
        <v>0</v>
      </c>
      <c r="X63" s="13">
        <f t="shared" si="14"/>
        <v>0</v>
      </c>
      <c r="Y63" s="13">
        <f t="shared" si="15"/>
        <v>0</v>
      </c>
      <c r="Z63" s="13" t="e">
        <f t="shared" si="16"/>
        <v>#N/A</v>
      </c>
      <c r="AA63" s="14" t="str">
        <f t="shared" si="17"/>
        <v/>
      </c>
      <c r="AB63" s="14">
        <f t="shared" si="18"/>
        <v>0</v>
      </c>
      <c r="AC63" s="14">
        <f t="shared" si="19"/>
        <v>0</v>
      </c>
      <c r="AD63" s="13">
        <f t="shared" si="2"/>
        <v>0</v>
      </c>
      <c r="AE63" s="13" t="e">
        <f>VLOOKUP(B63,Sheet1!$C$1:$D$12,2,FALSE)</f>
        <v>#N/A</v>
      </c>
      <c r="AF63" s="13" t="e">
        <f t="shared" si="20"/>
        <v>#N/A</v>
      </c>
      <c r="AG63" s="13">
        <f t="shared" si="3"/>
        <v>0</v>
      </c>
      <c r="AH63" s="13">
        <f t="shared" si="4"/>
        <v>0</v>
      </c>
      <c r="AI63" s="13" t="e">
        <f t="shared" si="21"/>
        <v>#N/A</v>
      </c>
      <c r="AJ63" s="14" t="str">
        <f t="shared" si="22"/>
        <v/>
      </c>
      <c r="AK63" s="14">
        <f t="shared" si="5"/>
        <v>0</v>
      </c>
    </row>
    <row r="64" spans="1:37" ht="15" customHeight="1" x14ac:dyDescent="0.25">
      <c r="A64" s="1"/>
      <c r="B64" s="1"/>
      <c r="C64" s="24"/>
      <c r="D64" s="1"/>
      <c r="E64" s="1"/>
      <c r="F64" s="24"/>
      <c r="G64" s="1"/>
      <c r="H64" s="2"/>
      <c r="I64" s="2"/>
      <c r="J64" s="2"/>
      <c r="K64" s="13">
        <f t="shared" si="6"/>
        <v>0</v>
      </c>
      <c r="L64" s="13" t="e">
        <f>VLOOKUP(B64,Sheet1!$C$1:$D$12,2,FALSE)</f>
        <v>#N/A</v>
      </c>
      <c r="M64" s="13" t="e">
        <f t="shared" si="7"/>
        <v>#N/A</v>
      </c>
      <c r="N64" s="13">
        <f t="shared" si="8"/>
        <v>0</v>
      </c>
      <c r="O64" s="13" t="e">
        <f>VLOOKUP(B64,Sheet1!$C$1:$D$12,2,FALSE)</f>
        <v>#N/A</v>
      </c>
      <c r="P64" s="13" t="e">
        <f t="shared" si="9"/>
        <v>#N/A</v>
      </c>
      <c r="Q64" s="13">
        <f t="shared" si="10"/>
        <v>0</v>
      </c>
      <c r="R64" s="13" t="e">
        <f>VLOOKUP(B64,Sheet1!$C$1:$D$12,2,FALSE)</f>
        <v>#N/A</v>
      </c>
      <c r="S64" s="13" t="e">
        <f t="shared" si="11"/>
        <v>#N/A</v>
      </c>
      <c r="T64" s="13">
        <f t="shared" si="1"/>
        <v>0</v>
      </c>
      <c r="U64" s="13" t="e">
        <f>VLOOKUP(B64,Sheet1!$C$1:$F$12,4,FALSE)</f>
        <v>#N/A</v>
      </c>
      <c r="V64" s="13" t="e">
        <f t="shared" si="12"/>
        <v>#N/A</v>
      </c>
      <c r="W64" s="13">
        <f t="shared" si="13"/>
        <v>0</v>
      </c>
      <c r="X64" s="13">
        <f t="shared" si="14"/>
        <v>0</v>
      </c>
      <c r="Y64" s="13">
        <f t="shared" si="15"/>
        <v>0</v>
      </c>
      <c r="Z64" s="13" t="e">
        <f t="shared" si="16"/>
        <v>#N/A</v>
      </c>
      <c r="AA64" s="14" t="str">
        <f t="shared" si="17"/>
        <v/>
      </c>
      <c r="AB64" s="14">
        <f t="shared" si="18"/>
        <v>0</v>
      </c>
      <c r="AC64" s="14">
        <f t="shared" si="19"/>
        <v>0</v>
      </c>
      <c r="AD64" s="13">
        <f t="shared" si="2"/>
        <v>0</v>
      </c>
      <c r="AE64" s="13" t="e">
        <f>VLOOKUP(B64,Sheet1!$C$1:$D$12,2,FALSE)</f>
        <v>#N/A</v>
      </c>
      <c r="AF64" s="13" t="e">
        <f t="shared" si="20"/>
        <v>#N/A</v>
      </c>
      <c r="AG64" s="13">
        <f t="shared" si="3"/>
        <v>0</v>
      </c>
      <c r="AH64" s="13">
        <f t="shared" si="4"/>
        <v>0</v>
      </c>
      <c r="AI64" s="13" t="e">
        <f t="shared" si="21"/>
        <v>#N/A</v>
      </c>
      <c r="AJ64" s="14" t="str">
        <f t="shared" si="22"/>
        <v/>
      </c>
      <c r="AK64" s="14">
        <f t="shared" si="5"/>
        <v>0</v>
      </c>
    </row>
    <row r="65" spans="1:37" ht="15" customHeight="1" x14ac:dyDescent="0.25">
      <c r="A65" s="1"/>
      <c r="B65" s="1"/>
      <c r="C65" s="24"/>
      <c r="D65" s="1"/>
      <c r="E65" s="1"/>
      <c r="F65" s="24"/>
      <c r="G65" s="1"/>
      <c r="H65" s="2"/>
      <c r="I65" s="2"/>
      <c r="J65" s="2"/>
      <c r="K65" s="13">
        <f t="shared" si="6"/>
        <v>0</v>
      </c>
      <c r="L65" s="13" t="e">
        <f>VLOOKUP(B65,Sheet1!$C$1:$D$12,2,FALSE)</f>
        <v>#N/A</v>
      </c>
      <c r="M65" s="13" t="e">
        <f t="shared" si="7"/>
        <v>#N/A</v>
      </c>
      <c r="N65" s="13">
        <f t="shared" si="8"/>
        <v>0</v>
      </c>
      <c r="O65" s="13" t="e">
        <f>VLOOKUP(B65,Sheet1!$C$1:$D$12,2,FALSE)</f>
        <v>#N/A</v>
      </c>
      <c r="P65" s="13" t="e">
        <f t="shared" si="9"/>
        <v>#N/A</v>
      </c>
      <c r="Q65" s="13">
        <f t="shared" si="10"/>
        <v>0</v>
      </c>
      <c r="R65" s="13" t="e">
        <f>VLOOKUP(B65,Sheet1!$C$1:$D$12,2,FALSE)</f>
        <v>#N/A</v>
      </c>
      <c r="S65" s="13" t="e">
        <f t="shared" si="11"/>
        <v>#N/A</v>
      </c>
      <c r="T65" s="13">
        <f t="shared" si="1"/>
        <v>0</v>
      </c>
      <c r="U65" s="13" t="e">
        <f>VLOOKUP(B65,Sheet1!$C$1:$F$12,4,FALSE)</f>
        <v>#N/A</v>
      </c>
      <c r="V65" s="13" t="e">
        <f t="shared" si="12"/>
        <v>#N/A</v>
      </c>
      <c r="W65" s="13">
        <f t="shared" si="13"/>
        <v>0</v>
      </c>
      <c r="X65" s="13">
        <f t="shared" si="14"/>
        <v>0</v>
      </c>
      <c r="Y65" s="13">
        <f t="shared" si="15"/>
        <v>0</v>
      </c>
      <c r="Z65" s="13" t="e">
        <f t="shared" si="16"/>
        <v>#N/A</v>
      </c>
      <c r="AA65" s="14" t="str">
        <f t="shared" si="17"/>
        <v/>
      </c>
      <c r="AB65" s="14">
        <f t="shared" si="18"/>
        <v>0</v>
      </c>
      <c r="AC65" s="14">
        <f t="shared" si="19"/>
        <v>0</v>
      </c>
      <c r="AD65" s="13">
        <f t="shared" si="2"/>
        <v>0</v>
      </c>
      <c r="AE65" s="13" t="e">
        <f>VLOOKUP(B65,Sheet1!$C$1:$D$12,2,FALSE)</f>
        <v>#N/A</v>
      </c>
      <c r="AF65" s="13" t="e">
        <f t="shared" si="20"/>
        <v>#N/A</v>
      </c>
      <c r="AG65" s="13">
        <f t="shared" si="3"/>
        <v>0</v>
      </c>
      <c r="AH65" s="13">
        <f t="shared" si="4"/>
        <v>0</v>
      </c>
      <c r="AI65" s="13" t="e">
        <f t="shared" si="21"/>
        <v>#N/A</v>
      </c>
      <c r="AJ65" s="14" t="str">
        <f t="shared" si="22"/>
        <v/>
      </c>
      <c r="AK65" s="14">
        <f t="shared" si="5"/>
        <v>0</v>
      </c>
    </row>
    <row r="66" spans="1:37" ht="15" customHeight="1" x14ac:dyDescent="0.25">
      <c r="A66" s="1"/>
      <c r="B66" s="1"/>
      <c r="C66" s="24"/>
      <c r="D66" s="1"/>
      <c r="E66" s="1"/>
      <c r="F66" s="24"/>
      <c r="G66" s="1"/>
      <c r="H66" s="2"/>
      <c r="I66" s="2"/>
      <c r="J66" s="2"/>
      <c r="K66" s="13">
        <f t="shared" si="6"/>
        <v>0</v>
      </c>
      <c r="L66" s="13" t="e">
        <f>VLOOKUP(B66,Sheet1!$C$1:$D$12,2,FALSE)</f>
        <v>#N/A</v>
      </c>
      <c r="M66" s="13" t="e">
        <f t="shared" si="7"/>
        <v>#N/A</v>
      </c>
      <c r="N66" s="13">
        <f t="shared" si="8"/>
        <v>0</v>
      </c>
      <c r="O66" s="13" t="e">
        <f>VLOOKUP(B66,Sheet1!$C$1:$D$12,2,FALSE)</f>
        <v>#N/A</v>
      </c>
      <c r="P66" s="13" t="e">
        <f t="shared" si="9"/>
        <v>#N/A</v>
      </c>
      <c r="Q66" s="13">
        <f t="shared" si="10"/>
        <v>0</v>
      </c>
      <c r="R66" s="13" t="e">
        <f>VLOOKUP(B66,Sheet1!$C$1:$D$12,2,FALSE)</f>
        <v>#N/A</v>
      </c>
      <c r="S66" s="13" t="e">
        <f t="shared" si="11"/>
        <v>#N/A</v>
      </c>
      <c r="T66" s="13">
        <f t="shared" si="1"/>
        <v>0</v>
      </c>
      <c r="U66" s="13" t="e">
        <f>VLOOKUP(B66,Sheet1!$C$1:$F$12,4,FALSE)</f>
        <v>#N/A</v>
      </c>
      <c r="V66" s="13" t="e">
        <f t="shared" si="12"/>
        <v>#N/A</v>
      </c>
      <c r="W66" s="13">
        <f t="shared" si="13"/>
        <v>0</v>
      </c>
      <c r="X66" s="13">
        <f t="shared" si="14"/>
        <v>0</v>
      </c>
      <c r="Y66" s="13">
        <f t="shared" si="15"/>
        <v>0</v>
      </c>
      <c r="Z66" s="13" t="e">
        <f t="shared" si="16"/>
        <v>#N/A</v>
      </c>
      <c r="AA66" s="14" t="str">
        <f t="shared" si="17"/>
        <v/>
      </c>
      <c r="AB66" s="14">
        <f t="shared" si="18"/>
        <v>0</v>
      </c>
      <c r="AC66" s="14">
        <f t="shared" si="19"/>
        <v>0</v>
      </c>
      <c r="AD66" s="13">
        <f t="shared" si="2"/>
        <v>0</v>
      </c>
      <c r="AE66" s="13" t="e">
        <f>VLOOKUP(B66,Sheet1!$C$1:$D$12,2,FALSE)</f>
        <v>#N/A</v>
      </c>
      <c r="AF66" s="13" t="e">
        <f t="shared" si="20"/>
        <v>#N/A</v>
      </c>
      <c r="AG66" s="13">
        <f t="shared" si="3"/>
        <v>0</v>
      </c>
      <c r="AH66" s="13">
        <f t="shared" si="4"/>
        <v>0</v>
      </c>
      <c r="AI66" s="13" t="e">
        <f t="shared" si="21"/>
        <v>#N/A</v>
      </c>
      <c r="AJ66" s="14" t="str">
        <f t="shared" si="22"/>
        <v/>
      </c>
      <c r="AK66" s="14">
        <f t="shared" si="5"/>
        <v>0</v>
      </c>
    </row>
    <row r="67" spans="1:37" ht="15" customHeight="1" x14ac:dyDescent="0.25">
      <c r="A67" s="1"/>
      <c r="B67" s="1"/>
      <c r="C67" s="24"/>
      <c r="D67" s="1"/>
      <c r="E67" s="1"/>
      <c r="F67" s="24"/>
      <c r="G67" s="1"/>
      <c r="H67" s="2"/>
      <c r="I67" s="2"/>
      <c r="J67" s="2"/>
      <c r="K67" s="13">
        <f t="shared" si="6"/>
        <v>0</v>
      </c>
      <c r="L67" s="13" t="e">
        <f>VLOOKUP(B67,Sheet1!$C$1:$D$12,2,FALSE)</f>
        <v>#N/A</v>
      </c>
      <c r="M67" s="13" t="e">
        <f t="shared" si="7"/>
        <v>#N/A</v>
      </c>
      <c r="N67" s="13">
        <f t="shared" si="8"/>
        <v>0</v>
      </c>
      <c r="O67" s="13" t="e">
        <f>VLOOKUP(B67,Sheet1!$C$1:$D$12,2,FALSE)</f>
        <v>#N/A</v>
      </c>
      <c r="P67" s="13" t="e">
        <f t="shared" si="9"/>
        <v>#N/A</v>
      </c>
      <c r="Q67" s="13">
        <f t="shared" si="10"/>
        <v>0</v>
      </c>
      <c r="R67" s="13" t="e">
        <f>VLOOKUP(B67,Sheet1!$C$1:$D$12,2,FALSE)</f>
        <v>#N/A</v>
      </c>
      <c r="S67" s="13" t="e">
        <f t="shared" si="11"/>
        <v>#N/A</v>
      </c>
      <c r="T67" s="13">
        <f t="shared" si="1"/>
        <v>0</v>
      </c>
      <c r="U67" s="13" t="e">
        <f>VLOOKUP(B67,Sheet1!$C$1:$F$12,4,FALSE)</f>
        <v>#N/A</v>
      </c>
      <c r="V67" s="13" t="e">
        <f t="shared" si="12"/>
        <v>#N/A</v>
      </c>
      <c r="W67" s="13">
        <f t="shared" si="13"/>
        <v>0</v>
      </c>
      <c r="X67" s="13">
        <f t="shared" si="14"/>
        <v>0</v>
      </c>
      <c r="Y67" s="13">
        <f t="shared" si="15"/>
        <v>0</v>
      </c>
      <c r="Z67" s="13" t="e">
        <f t="shared" si="16"/>
        <v>#N/A</v>
      </c>
      <c r="AA67" s="14" t="str">
        <f t="shared" si="17"/>
        <v/>
      </c>
      <c r="AB67" s="14">
        <f t="shared" si="18"/>
        <v>0</v>
      </c>
      <c r="AC67" s="14">
        <f t="shared" si="19"/>
        <v>0</v>
      </c>
      <c r="AD67" s="13">
        <f t="shared" si="2"/>
        <v>0</v>
      </c>
      <c r="AE67" s="13" t="e">
        <f>VLOOKUP(B67,Sheet1!$C$1:$D$12,2,FALSE)</f>
        <v>#N/A</v>
      </c>
      <c r="AF67" s="13" t="e">
        <f t="shared" si="20"/>
        <v>#N/A</v>
      </c>
      <c r="AG67" s="13">
        <f t="shared" si="3"/>
        <v>0</v>
      </c>
      <c r="AH67" s="13">
        <f t="shared" si="4"/>
        <v>0</v>
      </c>
      <c r="AI67" s="13" t="e">
        <f t="shared" si="21"/>
        <v>#N/A</v>
      </c>
      <c r="AJ67" s="14" t="str">
        <f t="shared" si="22"/>
        <v/>
      </c>
      <c r="AK67" s="14">
        <f t="shared" si="5"/>
        <v>0</v>
      </c>
    </row>
    <row r="68" spans="1:37" ht="15" customHeight="1" x14ac:dyDescent="0.25">
      <c r="A68" s="1"/>
      <c r="B68" s="1"/>
      <c r="C68" s="24"/>
      <c r="D68" s="1"/>
      <c r="E68" s="1"/>
      <c r="F68" s="24"/>
      <c r="G68" s="1"/>
      <c r="H68" s="2"/>
      <c r="I68" s="2"/>
      <c r="J68" s="2"/>
      <c r="K68" s="13">
        <f t="shared" si="6"/>
        <v>0</v>
      </c>
      <c r="L68" s="13" t="e">
        <f>VLOOKUP(B68,Sheet1!$C$1:$D$12,2,FALSE)</f>
        <v>#N/A</v>
      </c>
      <c r="M68" s="13" t="e">
        <f t="shared" si="7"/>
        <v>#N/A</v>
      </c>
      <c r="N68" s="13">
        <f t="shared" si="8"/>
        <v>0</v>
      </c>
      <c r="O68" s="13" t="e">
        <f>VLOOKUP(B68,Sheet1!$C$1:$D$12,2,FALSE)</f>
        <v>#N/A</v>
      </c>
      <c r="P68" s="13" t="e">
        <f t="shared" si="9"/>
        <v>#N/A</v>
      </c>
      <c r="Q68" s="13">
        <f t="shared" si="10"/>
        <v>0</v>
      </c>
      <c r="R68" s="13" t="e">
        <f>VLOOKUP(B68,Sheet1!$C$1:$D$12,2,FALSE)</f>
        <v>#N/A</v>
      </c>
      <c r="S68" s="13" t="e">
        <f t="shared" si="11"/>
        <v>#N/A</v>
      </c>
      <c r="T68" s="13">
        <f t="shared" si="1"/>
        <v>0</v>
      </c>
      <c r="U68" s="13" t="e">
        <f>VLOOKUP(B68,Sheet1!$C$1:$F$12,4,FALSE)</f>
        <v>#N/A</v>
      </c>
      <c r="V68" s="13" t="e">
        <f t="shared" si="12"/>
        <v>#N/A</v>
      </c>
      <c r="W68" s="13">
        <f t="shared" si="13"/>
        <v>0</v>
      </c>
      <c r="X68" s="13">
        <f t="shared" si="14"/>
        <v>0</v>
      </c>
      <c r="Y68" s="13">
        <f t="shared" si="15"/>
        <v>0</v>
      </c>
      <c r="Z68" s="13" t="e">
        <f t="shared" si="16"/>
        <v>#N/A</v>
      </c>
      <c r="AA68" s="14" t="str">
        <f t="shared" si="17"/>
        <v/>
      </c>
      <c r="AB68" s="14">
        <f t="shared" si="18"/>
        <v>0</v>
      </c>
      <c r="AC68" s="14">
        <f t="shared" si="19"/>
        <v>0</v>
      </c>
      <c r="AD68" s="13">
        <f t="shared" si="2"/>
        <v>0</v>
      </c>
      <c r="AE68" s="13" t="e">
        <f>VLOOKUP(B68,Sheet1!$C$1:$D$12,2,FALSE)</f>
        <v>#N/A</v>
      </c>
      <c r="AF68" s="13" t="e">
        <f t="shared" si="20"/>
        <v>#N/A</v>
      </c>
      <c r="AG68" s="13">
        <f t="shared" si="3"/>
        <v>0</v>
      </c>
      <c r="AH68" s="13">
        <f t="shared" si="4"/>
        <v>0</v>
      </c>
      <c r="AI68" s="13" t="e">
        <f t="shared" si="21"/>
        <v>#N/A</v>
      </c>
      <c r="AJ68" s="14" t="str">
        <f t="shared" si="22"/>
        <v/>
      </c>
      <c r="AK68" s="14">
        <f t="shared" si="5"/>
        <v>0</v>
      </c>
    </row>
    <row r="69" spans="1:37" ht="15" customHeight="1" x14ac:dyDescent="0.25">
      <c r="A69" s="1"/>
      <c r="B69" s="1"/>
      <c r="C69" s="24"/>
      <c r="D69" s="1"/>
      <c r="E69" s="1"/>
      <c r="F69" s="24"/>
      <c r="G69" s="1"/>
      <c r="H69" s="2"/>
      <c r="I69" s="2"/>
      <c r="J69" s="2"/>
      <c r="K69" s="13">
        <f t="shared" si="6"/>
        <v>0</v>
      </c>
      <c r="L69" s="13" t="e">
        <f>VLOOKUP(B69,Sheet1!$C$1:$D$12,2,FALSE)</f>
        <v>#N/A</v>
      </c>
      <c r="M69" s="13" t="e">
        <f t="shared" si="7"/>
        <v>#N/A</v>
      </c>
      <c r="N69" s="13">
        <f t="shared" si="8"/>
        <v>0</v>
      </c>
      <c r="O69" s="13" t="e">
        <f>VLOOKUP(B69,Sheet1!$C$1:$D$12,2,FALSE)</f>
        <v>#N/A</v>
      </c>
      <c r="P69" s="13" t="e">
        <f t="shared" si="9"/>
        <v>#N/A</v>
      </c>
      <c r="Q69" s="13">
        <f t="shared" si="10"/>
        <v>0</v>
      </c>
      <c r="R69" s="13" t="e">
        <f>VLOOKUP(B69,Sheet1!$C$1:$D$12,2,FALSE)</f>
        <v>#N/A</v>
      </c>
      <c r="S69" s="13" t="e">
        <f t="shared" si="11"/>
        <v>#N/A</v>
      </c>
      <c r="T69" s="13">
        <f t="shared" si="1"/>
        <v>0</v>
      </c>
      <c r="U69" s="13" t="e">
        <f>VLOOKUP(B69,Sheet1!$C$1:$F$12,4,FALSE)</f>
        <v>#N/A</v>
      </c>
      <c r="V69" s="13" t="e">
        <f t="shared" si="12"/>
        <v>#N/A</v>
      </c>
      <c r="W69" s="13">
        <f t="shared" si="13"/>
        <v>0</v>
      </c>
      <c r="X69" s="13">
        <f t="shared" si="14"/>
        <v>0</v>
      </c>
      <c r="Y69" s="13">
        <f t="shared" si="15"/>
        <v>0</v>
      </c>
      <c r="Z69" s="13" t="e">
        <f t="shared" si="16"/>
        <v>#N/A</v>
      </c>
      <c r="AA69" s="14" t="str">
        <f t="shared" si="17"/>
        <v/>
      </c>
      <c r="AB69" s="14">
        <f t="shared" si="18"/>
        <v>0</v>
      </c>
      <c r="AC69" s="14">
        <f t="shared" si="19"/>
        <v>0</v>
      </c>
      <c r="AD69" s="13">
        <f t="shared" si="2"/>
        <v>0</v>
      </c>
      <c r="AE69" s="13" t="e">
        <f>VLOOKUP(B69,Sheet1!$C$1:$D$12,2,FALSE)</f>
        <v>#N/A</v>
      </c>
      <c r="AF69" s="13" t="e">
        <f t="shared" si="20"/>
        <v>#N/A</v>
      </c>
      <c r="AG69" s="13">
        <f t="shared" si="3"/>
        <v>0</v>
      </c>
      <c r="AH69" s="13">
        <f t="shared" si="4"/>
        <v>0</v>
      </c>
      <c r="AI69" s="13" t="e">
        <f t="shared" si="21"/>
        <v>#N/A</v>
      </c>
      <c r="AJ69" s="14" t="str">
        <f t="shared" si="22"/>
        <v/>
      </c>
      <c r="AK69" s="14">
        <f t="shared" si="5"/>
        <v>0</v>
      </c>
    </row>
    <row r="70" spans="1:37" ht="15" customHeight="1" x14ac:dyDescent="0.25">
      <c r="A70" s="1"/>
      <c r="B70" s="1"/>
      <c r="C70" s="24"/>
      <c r="D70" s="1"/>
      <c r="E70" s="1"/>
      <c r="F70" s="24"/>
      <c r="G70" s="1"/>
      <c r="H70" s="2"/>
      <c r="I70" s="2"/>
      <c r="J70" s="2"/>
      <c r="K70" s="13">
        <f t="shared" si="6"/>
        <v>0</v>
      </c>
      <c r="L70" s="13" t="e">
        <f>VLOOKUP(B70,Sheet1!$C$1:$D$12,2,FALSE)</f>
        <v>#N/A</v>
      </c>
      <c r="M70" s="13" t="e">
        <f t="shared" si="7"/>
        <v>#N/A</v>
      </c>
      <c r="N70" s="13">
        <f t="shared" si="8"/>
        <v>0</v>
      </c>
      <c r="O70" s="13" t="e">
        <f>VLOOKUP(B70,Sheet1!$C$1:$D$12,2,FALSE)</f>
        <v>#N/A</v>
      </c>
      <c r="P70" s="13" t="e">
        <f t="shared" si="9"/>
        <v>#N/A</v>
      </c>
      <c r="Q70" s="13">
        <f t="shared" si="10"/>
        <v>0</v>
      </c>
      <c r="R70" s="13" t="e">
        <f>VLOOKUP(B70,Sheet1!$C$1:$D$12,2,FALSE)</f>
        <v>#N/A</v>
      </c>
      <c r="S70" s="13" t="e">
        <f t="shared" si="11"/>
        <v>#N/A</v>
      </c>
      <c r="T70" s="13">
        <f t="shared" si="1"/>
        <v>0</v>
      </c>
      <c r="U70" s="13" t="e">
        <f>VLOOKUP(B70,Sheet1!$C$1:$F$12,4,FALSE)</f>
        <v>#N/A</v>
      </c>
      <c r="V70" s="13" t="e">
        <f t="shared" si="12"/>
        <v>#N/A</v>
      </c>
      <c r="W70" s="13">
        <f t="shared" si="13"/>
        <v>0</v>
      </c>
      <c r="X70" s="13">
        <f t="shared" si="14"/>
        <v>0</v>
      </c>
      <c r="Y70" s="13">
        <f t="shared" si="15"/>
        <v>0</v>
      </c>
      <c r="Z70" s="13" t="e">
        <f t="shared" si="16"/>
        <v>#N/A</v>
      </c>
      <c r="AA70" s="14" t="str">
        <f t="shared" si="17"/>
        <v/>
      </c>
      <c r="AB70" s="14">
        <f t="shared" si="18"/>
        <v>0</v>
      </c>
      <c r="AC70" s="14">
        <f t="shared" si="19"/>
        <v>0</v>
      </c>
      <c r="AD70" s="13">
        <f t="shared" si="2"/>
        <v>0</v>
      </c>
      <c r="AE70" s="13" t="e">
        <f>VLOOKUP(B70,Sheet1!$C$1:$D$12,2,FALSE)</f>
        <v>#N/A</v>
      </c>
      <c r="AF70" s="13" t="e">
        <f t="shared" si="20"/>
        <v>#N/A</v>
      </c>
      <c r="AG70" s="13">
        <f t="shared" si="3"/>
        <v>0</v>
      </c>
      <c r="AH70" s="13">
        <f t="shared" si="4"/>
        <v>0</v>
      </c>
      <c r="AI70" s="13" t="e">
        <f t="shared" si="21"/>
        <v>#N/A</v>
      </c>
      <c r="AJ70" s="14" t="str">
        <f t="shared" si="22"/>
        <v/>
      </c>
      <c r="AK70" s="14">
        <f t="shared" si="5"/>
        <v>0</v>
      </c>
    </row>
    <row r="71" spans="1:37" ht="15" customHeight="1" x14ac:dyDescent="0.25">
      <c r="A71" s="1"/>
      <c r="B71" s="1"/>
      <c r="C71" s="24"/>
      <c r="D71" s="1"/>
      <c r="E71" s="1"/>
      <c r="F71" s="24"/>
      <c r="G71" s="1"/>
      <c r="H71" s="2"/>
      <c r="I71" s="2"/>
      <c r="J71" s="2"/>
      <c r="K71" s="13">
        <f t="shared" si="6"/>
        <v>0</v>
      </c>
      <c r="L71" s="13" t="e">
        <f>VLOOKUP(B71,Sheet1!$C$1:$D$12,2,FALSE)</f>
        <v>#N/A</v>
      </c>
      <c r="M71" s="13" t="e">
        <f t="shared" si="7"/>
        <v>#N/A</v>
      </c>
      <c r="N71" s="13">
        <f t="shared" si="8"/>
        <v>0</v>
      </c>
      <c r="O71" s="13" t="e">
        <f>VLOOKUP(B71,Sheet1!$C$1:$D$12,2,FALSE)</f>
        <v>#N/A</v>
      </c>
      <c r="P71" s="13" t="e">
        <f t="shared" si="9"/>
        <v>#N/A</v>
      </c>
      <c r="Q71" s="13">
        <f t="shared" si="10"/>
        <v>0</v>
      </c>
      <c r="R71" s="13" t="e">
        <f>VLOOKUP(B71,Sheet1!$C$1:$D$12,2,FALSE)</f>
        <v>#N/A</v>
      </c>
      <c r="S71" s="13" t="e">
        <f t="shared" si="11"/>
        <v>#N/A</v>
      </c>
      <c r="T71" s="13">
        <f t="shared" si="1"/>
        <v>0</v>
      </c>
      <c r="U71" s="13" t="e">
        <f>VLOOKUP(B71,Sheet1!$C$1:$F$12,4,FALSE)</f>
        <v>#N/A</v>
      </c>
      <c r="V71" s="13" t="e">
        <f t="shared" si="12"/>
        <v>#N/A</v>
      </c>
      <c r="W71" s="13">
        <f t="shared" si="13"/>
        <v>0</v>
      </c>
      <c r="X71" s="13">
        <f t="shared" si="14"/>
        <v>0</v>
      </c>
      <c r="Y71" s="13">
        <f t="shared" si="15"/>
        <v>0</v>
      </c>
      <c r="Z71" s="13" t="e">
        <f t="shared" si="16"/>
        <v>#N/A</v>
      </c>
      <c r="AA71" s="14" t="str">
        <f t="shared" si="17"/>
        <v/>
      </c>
      <c r="AB71" s="14">
        <f t="shared" si="18"/>
        <v>0</v>
      </c>
      <c r="AC71" s="14">
        <f t="shared" si="19"/>
        <v>0</v>
      </c>
      <c r="AD71" s="13">
        <f t="shared" si="2"/>
        <v>0</v>
      </c>
      <c r="AE71" s="13" t="e">
        <f>VLOOKUP(B71,Sheet1!$C$1:$D$12,2,FALSE)</f>
        <v>#N/A</v>
      </c>
      <c r="AF71" s="13" t="e">
        <f t="shared" si="20"/>
        <v>#N/A</v>
      </c>
      <c r="AG71" s="13">
        <f t="shared" si="3"/>
        <v>0</v>
      </c>
      <c r="AH71" s="13">
        <f t="shared" si="4"/>
        <v>0</v>
      </c>
      <c r="AI71" s="13" t="e">
        <f t="shared" si="21"/>
        <v>#N/A</v>
      </c>
      <c r="AJ71" s="14" t="str">
        <f t="shared" si="22"/>
        <v/>
      </c>
      <c r="AK71" s="14">
        <f t="shared" si="5"/>
        <v>0</v>
      </c>
    </row>
    <row r="72" spans="1:37" ht="15" customHeight="1" x14ac:dyDescent="0.25">
      <c r="A72" s="1"/>
      <c r="B72" s="1"/>
      <c r="C72" s="24"/>
      <c r="D72" s="1"/>
      <c r="E72" s="1"/>
      <c r="F72" s="24"/>
      <c r="G72" s="1"/>
      <c r="H72" s="2"/>
      <c r="I72" s="2"/>
      <c r="J72" s="2"/>
      <c r="K72" s="13">
        <f t="shared" si="6"/>
        <v>0</v>
      </c>
      <c r="L72" s="13" t="e">
        <f>VLOOKUP(B72,Sheet1!$C$1:$D$12,2,FALSE)</f>
        <v>#N/A</v>
      </c>
      <c r="M72" s="13" t="e">
        <f t="shared" si="7"/>
        <v>#N/A</v>
      </c>
      <c r="N72" s="13">
        <f t="shared" si="8"/>
        <v>0</v>
      </c>
      <c r="O72" s="13" t="e">
        <f>VLOOKUP(B72,Sheet1!$C$1:$D$12,2,FALSE)</f>
        <v>#N/A</v>
      </c>
      <c r="P72" s="13" t="e">
        <f t="shared" si="9"/>
        <v>#N/A</v>
      </c>
      <c r="Q72" s="13">
        <f t="shared" si="10"/>
        <v>0</v>
      </c>
      <c r="R72" s="13" t="e">
        <f>VLOOKUP(B72,Sheet1!$C$1:$D$12,2,FALSE)</f>
        <v>#N/A</v>
      </c>
      <c r="S72" s="13" t="e">
        <f t="shared" si="11"/>
        <v>#N/A</v>
      </c>
      <c r="T72" s="13">
        <f t="shared" si="1"/>
        <v>0</v>
      </c>
      <c r="U72" s="13" t="e">
        <f>VLOOKUP(B72,Sheet1!$C$1:$F$12,4,FALSE)</f>
        <v>#N/A</v>
      </c>
      <c r="V72" s="13" t="e">
        <f t="shared" si="12"/>
        <v>#N/A</v>
      </c>
      <c r="W72" s="13">
        <f t="shared" si="13"/>
        <v>0</v>
      </c>
      <c r="X72" s="13">
        <f t="shared" si="14"/>
        <v>0</v>
      </c>
      <c r="Y72" s="13">
        <f t="shared" si="15"/>
        <v>0</v>
      </c>
      <c r="Z72" s="13" t="e">
        <f t="shared" si="16"/>
        <v>#N/A</v>
      </c>
      <c r="AA72" s="14" t="str">
        <f t="shared" si="17"/>
        <v/>
      </c>
      <c r="AB72" s="14">
        <f t="shared" si="18"/>
        <v>0</v>
      </c>
      <c r="AC72" s="14">
        <f t="shared" si="19"/>
        <v>0</v>
      </c>
      <c r="AD72" s="13">
        <f t="shared" si="2"/>
        <v>0</v>
      </c>
      <c r="AE72" s="13" t="e">
        <f>VLOOKUP(B72,Sheet1!$C$1:$D$12,2,FALSE)</f>
        <v>#N/A</v>
      </c>
      <c r="AF72" s="13" t="e">
        <f t="shared" si="20"/>
        <v>#N/A</v>
      </c>
      <c r="AG72" s="13">
        <f t="shared" si="3"/>
        <v>0</v>
      </c>
      <c r="AH72" s="13">
        <f t="shared" si="4"/>
        <v>0</v>
      </c>
      <c r="AI72" s="13" t="e">
        <f t="shared" si="21"/>
        <v>#N/A</v>
      </c>
      <c r="AJ72" s="14" t="str">
        <f t="shared" si="22"/>
        <v/>
      </c>
      <c r="AK72" s="14">
        <f t="shared" si="5"/>
        <v>0</v>
      </c>
    </row>
    <row r="73" spans="1:37" ht="15" customHeight="1" x14ac:dyDescent="0.25">
      <c r="A73" s="1"/>
      <c r="B73" s="1"/>
      <c r="C73" s="24"/>
      <c r="D73" s="1"/>
      <c r="E73" s="1"/>
      <c r="F73" s="24"/>
      <c r="G73" s="1"/>
      <c r="H73" s="2"/>
      <c r="I73" s="2"/>
      <c r="J73" s="2"/>
      <c r="K73" s="13">
        <f t="shared" si="6"/>
        <v>0</v>
      </c>
      <c r="L73" s="13" t="e">
        <f>VLOOKUP(B73,Sheet1!$C$1:$D$12,2,FALSE)</f>
        <v>#N/A</v>
      </c>
      <c r="M73" s="13" t="e">
        <f t="shared" si="7"/>
        <v>#N/A</v>
      </c>
      <c r="N73" s="13">
        <f t="shared" si="8"/>
        <v>0</v>
      </c>
      <c r="O73" s="13" t="e">
        <f>VLOOKUP(B73,Sheet1!$C$1:$D$12,2,FALSE)</f>
        <v>#N/A</v>
      </c>
      <c r="P73" s="13" t="e">
        <f t="shared" si="9"/>
        <v>#N/A</v>
      </c>
      <c r="Q73" s="13">
        <f t="shared" si="10"/>
        <v>0</v>
      </c>
      <c r="R73" s="13" t="e">
        <f>VLOOKUP(B73,Sheet1!$C$1:$D$12,2,FALSE)</f>
        <v>#N/A</v>
      </c>
      <c r="S73" s="13" t="e">
        <f t="shared" si="11"/>
        <v>#N/A</v>
      </c>
      <c r="T73" s="13">
        <f t="shared" si="1"/>
        <v>0</v>
      </c>
      <c r="U73" s="13" t="e">
        <f>VLOOKUP(B73,Sheet1!$C$1:$F$12,4,FALSE)</f>
        <v>#N/A</v>
      </c>
      <c r="V73" s="13" t="e">
        <f t="shared" si="12"/>
        <v>#N/A</v>
      </c>
      <c r="W73" s="13">
        <f t="shared" si="13"/>
        <v>0</v>
      </c>
      <c r="X73" s="13">
        <f t="shared" si="14"/>
        <v>0</v>
      </c>
      <c r="Y73" s="13">
        <f t="shared" si="15"/>
        <v>0</v>
      </c>
      <c r="Z73" s="13" t="e">
        <f t="shared" si="16"/>
        <v>#N/A</v>
      </c>
      <c r="AA73" s="14" t="str">
        <f t="shared" si="17"/>
        <v/>
      </c>
      <c r="AB73" s="14">
        <f t="shared" si="18"/>
        <v>0</v>
      </c>
      <c r="AC73" s="14">
        <f t="shared" si="19"/>
        <v>0</v>
      </c>
      <c r="AD73" s="13">
        <f t="shared" si="2"/>
        <v>0</v>
      </c>
      <c r="AE73" s="13" t="e">
        <f>VLOOKUP(B73,Sheet1!$C$1:$D$12,2,FALSE)</f>
        <v>#N/A</v>
      </c>
      <c r="AF73" s="13" t="e">
        <f t="shared" si="20"/>
        <v>#N/A</v>
      </c>
      <c r="AG73" s="13">
        <f t="shared" si="3"/>
        <v>0</v>
      </c>
      <c r="AH73" s="13">
        <f t="shared" si="4"/>
        <v>0</v>
      </c>
      <c r="AI73" s="13" t="e">
        <f t="shared" si="21"/>
        <v>#N/A</v>
      </c>
      <c r="AJ73" s="14" t="str">
        <f t="shared" si="22"/>
        <v/>
      </c>
      <c r="AK73" s="14">
        <f t="shared" si="5"/>
        <v>0</v>
      </c>
    </row>
    <row r="74" spans="1:37" ht="15" customHeight="1" x14ac:dyDescent="0.25">
      <c r="A74" s="1"/>
      <c r="B74" s="1"/>
      <c r="C74" s="24"/>
      <c r="D74" s="1"/>
      <c r="E74" s="1"/>
      <c r="F74" s="24"/>
      <c r="G74" s="1"/>
      <c r="H74" s="2"/>
      <c r="I74" s="2"/>
      <c r="J74" s="2"/>
      <c r="K74" s="13">
        <f t="shared" si="6"/>
        <v>0</v>
      </c>
      <c r="L74" s="13" t="e">
        <f>VLOOKUP(B74,Sheet1!$C$1:$D$12,2,FALSE)</f>
        <v>#N/A</v>
      </c>
      <c r="M74" s="13" t="e">
        <f t="shared" si="7"/>
        <v>#N/A</v>
      </c>
      <c r="N74" s="13">
        <f t="shared" si="8"/>
        <v>0</v>
      </c>
      <c r="O74" s="13" t="e">
        <f>VLOOKUP(B74,Sheet1!$C$1:$D$12,2,FALSE)</f>
        <v>#N/A</v>
      </c>
      <c r="P74" s="13" t="e">
        <f t="shared" si="9"/>
        <v>#N/A</v>
      </c>
      <c r="Q74" s="13">
        <f t="shared" si="10"/>
        <v>0</v>
      </c>
      <c r="R74" s="13" t="e">
        <f>VLOOKUP(B74,Sheet1!$C$1:$D$12,2,FALSE)</f>
        <v>#N/A</v>
      </c>
      <c r="S74" s="13" t="e">
        <f t="shared" si="11"/>
        <v>#N/A</v>
      </c>
      <c r="T74" s="13">
        <f t="shared" si="1"/>
        <v>0</v>
      </c>
      <c r="U74" s="13" t="e">
        <f>VLOOKUP(B74,Sheet1!$C$1:$F$12,4,FALSE)</f>
        <v>#N/A</v>
      </c>
      <c r="V74" s="13" t="e">
        <f t="shared" si="12"/>
        <v>#N/A</v>
      </c>
      <c r="W74" s="13">
        <f t="shared" si="13"/>
        <v>0</v>
      </c>
      <c r="X74" s="13">
        <f t="shared" si="14"/>
        <v>0</v>
      </c>
      <c r="Y74" s="13">
        <f t="shared" si="15"/>
        <v>0</v>
      </c>
      <c r="Z74" s="13" t="e">
        <f t="shared" si="16"/>
        <v>#N/A</v>
      </c>
      <c r="AA74" s="14" t="str">
        <f t="shared" si="17"/>
        <v/>
      </c>
      <c r="AB74" s="14">
        <f t="shared" si="18"/>
        <v>0</v>
      </c>
      <c r="AC74" s="14">
        <f t="shared" si="19"/>
        <v>0</v>
      </c>
      <c r="AD74" s="13">
        <f t="shared" si="2"/>
        <v>0</v>
      </c>
      <c r="AE74" s="13" t="e">
        <f>VLOOKUP(B74,Sheet1!$C$1:$D$12,2,FALSE)</f>
        <v>#N/A</v>
      </c>
      <c r="AF74" s="13" t="e">
        <f t="shared" si="20"/>
        <v>#N/A</v>
      </c>
      <c r="AG74" s="13">
        <f t="shared" si="3"/>
        <v>0</v>
      </c>
      <c r="AH74" s="13">
        <f t="shared" si="4"/>
        <v>0</v>
      </c>
      <c r="AI74" s="13" t="e">
        <f t="shared" si="21"/>
        <v>#N/A</v>
      </c>
      <c r="AJ74" s="14" t="str">
        <f t="shared" si="22"/>
        <v/>
      </c>
      <c r="AK74" s="14">
        <f t="shared" si="5"/>
        <v>0</v>
      </c>
    </row>
    <row r="75" spans="1:37" ht="15" customHeight="1" x14ac:dyDescent="0.25">
      <c r="A75" s="1"/>
      <c r="B75" s="1"/>
      <c r="C75" s="24"/>
      <c r="D75" s="1"/>
      <c r="E75" s="1"/>
      <c r="F75" s="24"/>
      <c r="G75" s="1"/>
      <c r="H75" s="2"/>
      <c r="I75" s="2"/>
      <c r="J75" s="2"/>
      <c r="K75" s="13">
        <f t="shared" si="6"/>
        <v>0</v>
      </c>
      <c r="L75" s="13" t="e">
        <f>VLOOKUP(B75,Sheet1!$C$1:$D$12,2,FALSE)</f>
        <v>#N/A</v>
      </c>
      <c r="M75" s="13" t="e">
        <f t="shared" si="7"/>
        <v>#N/A</v>
      </c>
      <c r="N75" s="13">
        <f t="shared" si="8"/>
        <v>0</v>
      </c>
      <c r="O75" s="13" t="e">
        <f>VLOOKUP(B75,Sheet1!$C$1:$D$12,2,FALSE)</f>
        <v>#N/A</v>
      </c>
      <c r="P75" s="13" t="e">
        <f t="shared" si="9"/>
        <v>#N/A</v>
      </c>
      <c r="Q75" s="13">
        <f t="shared" si="10"/>
        <v>0</v>
      </c>
      <c r="R75" s="13" t="e">
        <f>VLOOKUP(B75,Sheet1!$C$1:$D$12,2,FALSE)</f>
        <v>#N/A</v>
      </c>
      <c r="S75" s="13" t="e">
        <f t="shared" si="11"/>
        <v>#N/A</v>
      </c>
      <c r="T75" s="13">
        <f t="shared" si="1"/>
        <v>0</v>
      </c>
      <c r="U75" s="13" t="e">
        <f>VLOOKUP(B75,Sheet1!$C$1:$F$12,4,FALSE)</f>
        <v>#N/A</v>
      </c>
      <c r="V75" s="13" t="e">
        <f t="shared" si="12"/>
        <v>#N/A</v>
      </c>
      <c r="W75" s="13">
        <f t="shared" si="13"/>
        <v>0</v>
      </c>
      <c r="X75" s="13">
        <f t="shared" si="14"/>
        <v>0</v>
      </c>
      <c r="Y75" s="13">
        <f t="shared" si="15"/>
        <v>0</v>
      </c>
      <c r="Z75" s="13" t="e">
        <f t="shared" si="16"/>
        <v>#N/A</v>
      </c>
      <c r="AA75" s="14" t="str">
        <f t="shared" si="17"/>
        <v/>
      </c>
      <c r="AB75" s="14">
        <f t="shared" si="18"/>
        <v>0</v>
      </c>
      <c r="AC75" s="14">
        <f t="shared" si="19"/>
        <v>0</v>
      </c>
      <c r="AD75" s="13">
        <f t="shared" si="2"/>
        <v>0</v>
      </c>
      <c r="AE75" s="13" t="e">
        <f>VLOOKUP(B75,Sheet1!$C$1:$D$12,2,FALSE)</f>
        <v>#N/A</v>
      </c>
      <c r="AF75" s="13" t="e">
        <f t="shared" si="20"/>
        <v>#N/A</v>
      </c>
      <c r="AG75" s="13">
        <f t="shared" si="3"/>
        <v>0</v>
      </c>
      <c r="AH75" s="13">
        <f t="shared" si="4"/>
        <v>0</v>
      </c>
      <c r="AI75" s="13" t="e">
        <f t="shared" si="21"/>
        <v>#N/A</v>
      </c>
      <c r="AJ75" s="14" t="str">
        <f t="shared" si="22"/>
        <v/>
      </c>
      <c r="AK75" s="14">
        <f t="shared" si="5"/>
        <v>0</v>
      </c>
    </row>
    <row r="76" spans="1:37" ht="15" customHeight="1" x14ac:dyDescent="0.25">
      <c r="A76" s="1"/>
      <c r="B76" s="1"/>
      <c r="C76" s="24"/>
      <c r="D76" s="1"/>
      <c r="E76" s="1"/>
      <c r="F76" s="24"/>
      <c r="G76" s="1"/>
      <c r="H76" s="2"/>
      <c r="I76" s="2"/>
      <c r="J76" s="2"/>
      <c r="K76" s="13">
        <f t="shared" si="6"/>
        <v>0</v>
      </c>
      <c r="L76" s="13" t="e">
        <f>VLOOKUP(B76,Sheet1!$C$1:$D$12,2,FALSE)</f>
        <v>#N/A</v>
      </c>
      <c r="M76" s="13" t="e">
        <f t="shared" si="7"/>
        <v>#N/A</v>
      </c>
      <c r="N76" s="13">
        <f t="shared" si="8"/>
        <v>0</v>
      </c>
      <c r="O76" s="13" t="e">
        <f>VLOOKUP(B76,Sheet1!$C$1:$D$12,2,FALSE)</f>
        <v>#N/A</v>
      </c>
      <c r="P76" s="13" t="e">
        <f t="shared" si="9"/>
        <v>#N/A</v>
      </c>
      <c r="Q76" s="13">
        <f t="shared" si="10"/>
        <v>0</v>
      </c>
      <c r="R76" s="13" t="e">
        <f>VLOOKUP(B76,Sheet1!$C$1:$D$12,2,FALSE)</f>
        <v>#N/A</v>
      </c>
      <c r="S76" s="13" t="e">
        <f t="shared" si="11"/>
        <v>#N/A</v>
      </c>
      <c r="T76" s="13">
        <f t="shared" si="1"/>
        <v>0</v>
      </c>
      <c r="U76" s="13" t="e">
        <f>VLOOKUP(B76,Sheet1!$C$1:$F$12,4,FALSE)</f>
        <v>#N/A</v>
      </c>
      <c r="V76" s="13" t="e">
        <f t="shared" si="12"/>
        <v>#N/A</v>
      </c>
      <c r="W76" s="13">
        <f t="shared" si="13"/>
        <v>0</v>
      </c>
      <c r="X76" s="13">
        <f t="shared" si="14"/>
        <v>0</v>
      </c>
      <c r="Y76" s="13">
        <f t="shared" si="15"/>
        <v>0</v>
      </c>
      <c r="Z76" s="13" t="e">
        <f t="shared" si="16"/>
        <v>#N/A</v>
      </c>
      <c r="AA76" s="14" t="str">
        <f t="shared" si="17"/>
        <v/>
      </c>
      <c r="AB76" s="14">
        <f t="shared" si="18"/>
        <v>0</v>
      </c>
      <c r="AC76" s="14">
        <f t="shared" si="19"/>
        <v>0</v>
      </c>
      <c r="AD76" s="13">
        <f t="shared" si="2"/>
        <v>0</v>
      </c>
      <c r="AE76" s="13" t="e">
        <f>VLOOKUP(B76,Sheet1!$C$1:$D$12,2,FALSE)</f>
        <v>#N/A</v>
      </c>
      <c r="AF76" s="13" t="e">
        <f t="shared" si="20"/>
        <v>#N/A</v>
      </c>
      <c r="AG76" s="13">
        <f t="shared" si="3"/>
        <v>0</v>
      </c>
      <c r="AH76" s="13">
        <f t="shared" si="4"/>
        <v>0</v>
      </c>
      <c r="AI76" s="13" t="e">
        <f t="shared" si="21"/>
        <v>#N/A</v>
      </c>
      <c r="AJ76" s="14" t="str">
        <f t="shared" si="22"/>
        <v/>
      </c>
      <c r="AK76" s="14">
        <f t="shared" si="5"/>
        <v>0</v>
      </c>
    </row>
    <row r="77" spans="1:37" ht="15" customHeight="1" x14ac:dyDescent="0.25">
      <c r="A77" s="1"/>
      <c r="B77" s="1"/>
      <c r="C77" s="24"/>
      <c r="D77" s="1"/>
      <c r="E77" s="1"/>
      <c r="F77" s="24"/>
      <c r="G77" s="1"/>
      <c r="H77" s="2"/>
      <c r="I77" s="2"/>
      <c r="J77" s="2"/>
      <c r="K77" s="13">
        <f t="shared" si="6"/>
        <v>0</v>
      </c>
      <c r="L77" s="13" t="e">
        <f>VLOOKUP(B77,Sheet1!$C$1:$D$12,2,FALSE)</f>
        <v>#N/A</v>
      </c>
      <c r="M77" s="13" t="e">
        <f t="shared" si="7"/>
        <v>#N/A</v>
      </c>
      <c r="N77" s="13">
        <f t="shared" si="8"/>
        <v>0</v>
      </c>
      <c r="O77" s="13" t="e">
        <f>VLOOKUP(B77,Sheet1!$C$1:$D$12,2,FALSE)</f>
        <v>#N/A</v>
      </c>
      <c r="P77" s="13" t="e">
        <f t="shared" si="9"/>
        <v>#N/A</v>
      </c>
      <c r="Q77" s="13">
        <f t="shared" si="10"/>
        <v>0</v>
      </c>
      <c r="R77" s="13" t="e">
        <f>VLOOKUP(B77,Sheet1!$C$1:$D$12,2,FALSE)</f>
        <v>#N/A</v>
      </c>
      <c r="S77" s="13" t="e">
        <f t="shared" si="11"/>
        <v>#N/A</v>
      </c>
      <c r="T77" s="13">
        <f t="shared" si="1"/>
        <v>0</v>
      </c>
      <c r="U77" s="13" t="e">
        <f>VLOOKUP(B77,Sheet1!$C$1:$F$12,4,FALSE)</f>
        <v>#N/A</v>
      </c>
      <c r="V77" s="13" t="e">
        <f t="shared" si="12"/>
        <v>#N/A</v>
      </c>
      <c r="W77" s="13">
        <f t="shared" si="13"/>
        <v>0</v>
      </c>
      <c r="X77" s="13">
        <f t="shared" si="14"/>
        <v>0</v>
      </c>
      <c r="Y77" s="13">
        <f t="shared" si="15"/>
        <v>0</v>
      </c>
      <c r="Z77" s="13" t="e">
        <f t="shared" si="16"/>
        <v>#N/A</v>
      </c>
      <c r="AA77" s="14" t="str">
        <f t="shared" si="17"/>
        <v/>
      </c>
      <c r="AB77" s="14">
        <f t="shared" si="18"/>
        <v>0</v>
      </c>
      <c r="AC77" s="14">
        <f t="shared" si="19"/>
        <v>0</v>
      </c>
      <c r="AD77" s="13">
        <f t="shared" si="2"/>
        <v>0</v>
      </c>
      <c r="AE77" s="13" t="e">
        <f>VLOOKUP(B77,Sheet1!$C$1:$D$12,2,FALSE)</f>
        <v>#N/A</v>
      </c>
      <c r="AF77" s="13" t="e">
        <f t="shared" si="20"/>
        <v>#N/A</v>
      </c>
      <c r="AG77" s="13">
        <f t="shared" si="3"/>
        <v>0</v>
      </c>
      <c r="AH77" s="13">
        <f t="shared" si="4"/>
        <v>0</v>
      </c>
      <c r="AI77" s="13" t="e">
        <f t="shared" si="21"/>
        <v>#N/A</v>
      </c>
      <c r="AJ77" s="14" t="str">
        <f t="shared" si="22"/>
        <v/>
      </c>
      <c r="AK77" s="14">
        <f t="shared" si="5"/>
        <v>0</v>
      </c>
    </row>
    <row r="78" spans="1:37" ht="15" customHeight="1" x14ac:dyDescent="0.25">
      <c r="A78" s="1"/>
      <c r="B78" s="1"/>
      <c r="C78" s="24"/>
      <c r="D78" s="1"/>
      <c r="E78" s="1"/>
      <c r="F78" s="24"/>
      <c r="G78" s="1"/>
      <c r="H78" s="2"/>
      <c r="I78" s="2"/>
      <c r="J78" s="2"/>
      <c r="K78" s="13">
        <f t="shared" si="6"/>
        <v>0</v>
      </c>
      <c r="L78" s="13" t="e">
        <f>VLOOKUP(B78,Sheet1!$C$1:$D$12,2,FALSE)</f>
        <v>#N/A</v>
      </c>
      <c r="M78" s="13" t="e">
        <f t="shared" si="7"/>
        <v>#N/A</v>
      </c>
      <c r="N78" s="13">
        <f t="shared" si="8"/>
        <v>0</v>
      </c>
      <c r="O78" s="13" t="e">
        <f>VLOOKUP(B78,Sheet1!$C$1:$D$12,2,FALSE)</f>
        <v>#N/A</v>
      </c>
      <c r="P78" s="13" t="e">
        <f t="shared" si="9"/>
        <v>#N/A</v>
      </c>
      <c r="Q78" s="13">
        <f t="shared" si="10"/>
        <v>0</v>
      </c>
      <c r="R78" s="13" t="e">
        <f>VLOOKUP(B78,Sheet1!$C$1:$D$12,2,FALSE)</f>
        <v>#N/A</v>
      </c>
      <c r="S78" s="13" t="e">
        <f t="shared" si="11"/>
        <v>#N/A</v>
      </c>
      <c r="T78" s="13">
        <f t="shared" si="1"/>
        <v>0</v>
      </c>
      <c r="U78" s="13" t="e">
        <f>VLOOKUP(B78,Sheet1!$C$1:$F$12,4,FALSE)</f>
        <v>#N/A</v>
      </c>
      <c r="V78" s="13" t="e">
        <f t="shared" si="12"/>
        <v>#N/A</v>
      </c>
      <c r="W78" s="13">
        <f t="shared" si="13"/>
        <v>0</v>
      </c>
      <c r="X78" s="13">
        <f t="shared" si="14"/>
        <v>0</v>
      </c>
      <c r="Y78" s="13">
        <f t="shared" si="15"/>
        <v>0</v>
      </c>
      <c r="Z78" s="13" t="e">
        <f t="shared" si="16"/>
        <v>#N/A</v>
      </c>
      <c r="AA78" s="14" t="str">
        <f t="shared" si="17"/>
        <v/>
      </c>
      <c r="AB78" s="14">
        <f t="shared" si="18"/>
        <v>0</v>
      </c>
      <c r="AC78" s="14">
        <f t="shared" si="19"/>
        <v>0</v>
      </c>
      <c r="AD78" s="13">
        <f t="shared" si="2"/>
        <v>0</v>
      </c>
      <c r="AE78" s="13" t="e">
        <f>VLOOKUP(B78,Sheet1!$C$1:$D$12,2,FALSE)</f>
        <v>#N/A</v>
      </c>
      <c r="AF78" s="13" t="e">
        <f t="shared" si="20"/>
        <v>#N/A</v>
      </c>
      <c r="AG78" s="13">
        <f t="shared" si="3"/>
        <v>0</v>
      </c>
      <c r="AH78" s="13">
        <f t="shared" si="4"/>
        <v>0</v>
      </c>
      <c r="AI78" s="13" t="e">
        <f t="shared" si="21"/>
        <v>#N/A</v>
      </c>
      <c r="AJ78" s="14" t="str">
        <f t="shared" si="22"/>
        <v/>
      </c>
      <c r="AK78" s="14">
        <f t="shared" si="5"/>
        <v>0</v>
      </c>
    </row>
    <row r="79" spans="1:37" ht="15" customHeight="1" x14ac:dyDescent="0.25">
      <c r="A79" s="1"/>
      <c r="B79" s="1"/>
      <c r="C79" s="24"/>
      <c r="D79" s="1"/>
      <c r="E79" s="1"/>
      <c r="F79" s="24"/>
      <c r="G79" s="1"/>
      <c r="H79" s="2"/>
      <c r="I79" s="2"/>
      <c r="J79" s="2"/>
      <c r="K79" s="13">
        <f t="shared" si="6"/>
        <v>0</v>
      </c>
      <c r="L79" s="13" t="e">
        <f>VLOOKUP(B79,Sheet1!$C$1:$D$12,2,FALSE)</f>
        <v>#N/A</v>
      </c>
      <c r="M79" s="13" t="e">
        <f t="shared" si="7"/>
        <v>#N/A</v>
      </c>
      <c r="N79" s="13">
        <f t="shared" si="8"/>
        <v>0</v>
      </c>
      <c r="O79" s="13" t="e">
        <f>VLOOKUP(B79,Sheet1!$C$1:$D$12,2,FALSE)</f>
        <v>#N/A</v>
      </c>
      <c r="P79" s="13" t="e">
        <f t="shared" si="9"/>
        <v>#N/A</v>
      </c>
      <c r="Q79" s="13">
        <f t="shared" si="10"/>
        <v>0</v>
      </c>
      <c r="R79" s="13" t="e">
        <f>VLOOKUP(B79,Sheet1!$C$1:$D$12,2,FALSE)</f>
        <v>#N/A</v>
      </c>
      <c r="S79" s="13" t="e">
        <f t="shared" si="11"/>
        <v>#N/A</v>
      </c>
      <c r="T79" s="13">
        <f t="shared" si="1"/>
        <v>0</v>
      </c>
      <c r="U79" s="13" t="e">
        <f>VLOOKUP(B79,Sheet1!$C$1:$F$12,4,FALSE)</f>
        <v>#N/A</v>
      </c>
      <c r="V79" s="13" t="e">
        <f t="shared" si="12"/>
        <v>#N/A</v>
      </c>
      <c r="W79" s="13">
        <f t="shared" si="13"/>
        <v>0</v>
      </c>
      <c r="X79" s="13">
        <f t="shared" si="14"/>
        <v>0</v>
      </c>
      <c r="Y79" s="13">
        <f t="shared" si="15"/>
        <v>0</v>
      </c>
      <c r="Z79" s="13" t="e">
        <f t="shared" si="16"/>
        <v>#N/A</v>
      </c>
      <c r="AA79" s="14" t="str">
        <f t="shared" si="17"/>
        <v/>
      </c>
      <c r="AB79" s="14">
        <f t="shared" si="18"/>
        <v>0</v>
      </c>
      <c r="AC79" s="14">
        <f t="shared" si="19"/>
        <v>0</v>
      </c>
      <c r="AD79" s="13">
        <f t="shared" si="2"/>
        <v>0</v>
      </c>
      <c r="AE79" s="13" t="e">
        <f>VLOOKUP(B79,Sheet1!$C$1:$D$12,2,FALSE)</f>
        <v>#N/A</v>
      </c>
      <c r="AF79" s="13" t="e">
        <f t="shared" si="20"/>
        <v>#N/A</v>
      </c>
      <c r="AG79" s="13">
        <f t="shared" si="3"/>
        <v>0</v>
      </c>
      <c r="AH79" s="13">
        <f t="shared" si="4"/>
        <v>0</v>
      </c>
      <c r="AI79" s="13" t="e">
        <f t="shared" si="21"/>
        <v>#N/A</v>
      </c>
      <c r="AJ79" s="14" t="str">
        <f t="shared" si="22"/>
        <v/>
      </c>
      <c r="AK79" s="14">
        <f t="shared" si="5"/>
        <v>0</v>
      </c>
    </row>
    <row r="80" spans="1:37" ht="15" customHeight="1" x14ac:dyDescent="0.25">
      <c r="A80" s="1"/>
      <c r="B80" s="1"/>
      <c r="C80" s="24"/>
      <c r="D80" s="1"/>
      <c r="E80" s="1"/>
      <c r="F80" s="24"/>
      <c r="G80" s="1"/>
      <c r="H80" s="2"/>
      <c r="I80" s="2"/>
      <c r="J80" s="2"/>
      <c r="K80" s="13">
        <f t="shared" si="6"/>
        <v>0</v>
      </c>
      <c r="L80" s="13" t="e">
        <f>VLOOKUP(B80,Sheet1!$C$1:$D$12,2,FALSE)</f>
        <v>#N/A</v>
      </c>
      <c r="M80" s="13" t="e">
        <f t="shared" si="7"/>
        <v>#N/A</v>
      </c>
      <c r="N80" s="13">
        <f t="shared" si="8"/>
        <v>0</v>
      </c>
      <c r="O80" s="13" t="e">
        <f>VLOOKUP(B80,Sheet1!$C$1:$D$12,2,FALSE)</f>
        <v>#N/A</v>
      </c>
      <c r="P80" s="13" t="e">
        <f t="shared" si="9"/>
        <v>#N/A</v>
      </c>
      <c r="Q80" s="13">
        <f t="shared" si="10"/>
        <v>0</v>
      </c>
      <c r="R80" s="13" t="e">
        <f>VLOOKUP(B80,Sheet1!$C$1:$D$12,2,FALSE)</f>
        <v>#N/A</v>
      </c>
      <c r="S80" s="13" t="e">
        <f t="shared" si="11"/>
        <v>#N/A</v>
      </c>
      <c r="T80" s="13">
        <f t="shared" si="1"/>
        <v>0</v>
      </c>
      <c r="U80" s="13" t="e">
        <f>VLOOKUP(B80,Sheet1!$C$1:$F$12,4,FALSE)</f>
        <v>#N/A</v>
      </c>
      <c r="V80" s="13" t="e">
        <f t="shared" si="12"/>
        <v>#N/A</v>
      </c>
      <c r="W80" s="13">
        <f t="shared" si="13"/>
        <v>0</v>
      </c>
      <c r="X80" s="13">
        <f t="shared" si="14"/>
        <v>0</v>
      </c>
      <c r="Y80" s="13">
        <f t="shared" si="15"/>
        <v>0</v>
      </c>
      <c r="Z80" s="13" t="e">
        <f t="shared" si="16"/>
        <v>#N/A</v>
      </c>
      <c r="AA80" s="14" t="str">
        <f t="shared" si="17"/>
        <v/>
      </c>
      <c r="AB80" s="14">
        <f t="shared" si="18"/>
        <v>0</v>
      </c>
      <c r="AC80" s="14">
        <f t="shared" si="19"/>
        <v>0</v>
      </c>
      <c r="AD80" s="13">
        <f t="shared" si="2"/>
        <v>0</v>
      </c>
      <c r="AE80" s="13" t="e">
        <f>VLOOKUP(B80,Sheet1!$C$1:$D$12,2,FALSE)</f>
        <v>#N/A</v>
      </c>
      <c r="AF80" s="13" t="e">
        <f t="shared" si="20"/>
        <v>#N/A</v>
      </c>
      <c r="AG80" s="13">
        <f t="shared" si="3"/>
        <v>0</v>
      </c>
      <c r="AH80" s="13">
        <f t="shared" si="4"/>
        <v>0</v>
      </c>
      <c r="AI80" s="13" t="e">
        <f t="shared" si="21"/>
        <v>#N/A</v>
      </c>
      <c r="AJ80" s="14" t="str">
        <f t="shared" si="22"/>
        <v/>
      </c>
      <c r="AK80" s="14">
        <f t="shared" si="5"/>
        <v>0</v>
      </c>
    </row>
    <row r="81" spans="1:37" ht="15" customHeight="1" x14ac:dyDescent="0.25">
      <c r="A81" s="1"/>
      <c r="B81" s="1"/>
      <c r="C81" s="24"/>
      <c r="D81" s="1"/>
      <c r="E81" s="1"/>
      <c r="F81" s="24"/>
      <c r="G81" s="1"/>
      <c r="H81" s="2"/>
      <c r="I81" s="2"/>
      <c r="J81" s="2"/>
      <c r="K81" s="13">
        <f t="shared" si="6"/>
        <v>0</v>
      </c>
      <c r="L81" s="13" t="e">
        <f>VLOOKUP(B81,Sheet1!$C$1:$D$12,2,FALSE)</f>
        <v>#N/A</v>
      </c>
      <c r="M81" s="13" t="e">
        <f t="shared" si="7"/>
        <v>#N/A</v>
      </c>
      <c r="N81" s="13">
        <f t="shared" si="8"/>
        <v>0</v>
      </c>
      <c r="O81" s="13" t="e">
        <f>VLOOKUP(B81,Sheet1!$C$1:$D$12,2,FALSE)</f>
        <v>#N/A</v>
      </c>
      <c r="P81" s="13" t="e">
        <f t="shared" si="9"/>
        <v>#N/A</v>
      </c>
      <c r="Q81" s="13">
        <f t="shared" si="10"/>
        <v>0</v>
      </c>
      <c r="R81" s="13" t="e">
        <f>VLOOKUP(B81,Sheet1!$C$1:$D$12,2,FALSE)</f>
        <v>#N/A</v>
      </c>
      <c r="S81" s="13" t="e">
        <f t="shared" si="11"/>
        <v>#N/A</v>
      </c>
      <c r="T81" s="13">
        <f t="shared" si="1"/>
        <v>0</v>
      </c>
      <c r="U81" s="13" t="e">
        <f>VLOOKUP(B81,Sheet1!$C$1:$F$12,4,FALSE)</f>
        <v>#N/A</v>
      </c>
      <c r="V81" s="13" t="e">
        <f t="shared" si="12"/>
        <v>#N/A</v>
      </c>
      <c r="W81" s="13">
        <f t="shared" si="13"/>
        <v>0</v>
      </c>
      <c r="X81" s="13">
        <f t="shared" si="14"/>
        <v>0</v>
      </c>
      <c r="Y81" s="13">
        <f t="shared" si="15"/>
        <v>0</v>
      </c>
      <c r="Z81" s="13" t="e">
        <f t="shared" si="16"/>
        <v>#N/A</v>
      </c>
      <c r="AA81" s="14" t="str">
        <f t="shared" si="17"/>
        <v/>
      </c>
      <c r="AB81" s="14">
        <f t="shared" si="18"/>
        <v>0</v>
      </c>
      <c r="AC81" s="14">
        <f t="shared" si="19"/>
        <v>0</v>
      </c>
      <c r="AD81" s="13">
        <f t="shared" si="2"/>
        <v>0</v>
      </c>
      <c r="AE81" s="13" t="e">
        <f>VLOOKUP(B81,Sheet1!$C$1:$D$12,2,FALSE)</f>
        <v>#N/A</v>
      </c>
      <c r="AF81" s="13" t="e">
        <f t="shared" si="20"/>
        <v>#N/A</v>
      </c>
      <c r="AG81" s="13">
        <f t="shared" si="3"/>
        <v>0</v>
      </c>
      <c r="AH81" s="13">
        <f t="shared" si="4"/>
        <v>0</v>
      </c>
      <c r="AI81" s="13" t="e">
        <f t="shared" si="21"/>
        <v>#N/A</v>
      </c>
      <c r="AJ81" s="14" t="str">
        <f t="shared" si="22"/>
        <v/>
      </c>
      <c r="AK81" s="14">
        <f t="shared" si="5"/>
        <v>0</v>
      </c>
    </row>
    <row r="82" spans="1:37" ht="15" customHeight="1" x14ac:dyDescent="0.25">
      <c r="A82" s="1"/>
      <c r="B82" s="1"/>
      <c r="C82" s="24"/>
      <c r="D82" s="1"/>
      <c r="E82" s="1"/>
      <c r="F82" s="24"/>
      <c r="G82" s="1"/>
      <c r="H82" s="2"/>
      <c r="I82" s="2"/>
      <c r="J82" s="2"/>
      <c r="K82" s="13">
        <f t="shared" si="6"/>
        <v>0</v>
      </c>
      <c r="L82" s="13" t="e">
        <f>VLOOKUP(B82,Sheet1!$C$1:$D$12,2,FALSE)</f>
        <v>#N/A</v>
      </c>
      <c r="M82" s="13" t="e">
        <f t="shared" si="7"/>
        <v>#N/A</v>
      </c>
      <c r="N82" s="13">
        <f t="shared" si="8"/>
        <v>0</v>
      </c>
      <c r="O82" s="13" t="e">
        <f>VLOOKUP(B82,Sheet1!$C$1:$D$12,2,FALSE)</f>
        <v>#N/A</v>
      </c>
      <c r="P82" s="13" t="e">
        <f t="shared" si="9"/>
        <v>#N/A</v>
      </c>
      <c r="Q82" s="13">
        <f t="shared" si="10"/>
        <v>0</v>
      </c>
      <c r="R82" s="13" t="e">
        <f>VLOOKUP(B82,Sheet1!$C$1:$D$12,2,FALSE)</f>
        <v>#N/A</v>
      </c>
      <c r="S82" s="13" t="e">
        <f t="shared" si="11"/>
        <v>#N/A</v>
      </c>
      <c r="T82" s="13">
        <f t="shared" si="1"/>
        <v>0</v>
      </c>
      <c r="U82" s="13" t="e">
        <f>VLOOKUP(B82,Sheet1!$C$1:$F$12,4,FALSE)</f>
        <v>#N/A</v>
      </c>
      <c r="V82" s="13" t="e">
        <f t="shared" si="12"/>
        <v>#N/A</v>
      </c>
      <c r="W82" s="13">
        <f t="shared" si="13"/>
        <v>0</v>
      </c>
      <c r="X82" s="13">
        <f t="shared" si="14"/>
        <v>0</v>
      </c>
      <c r="Y82" s="13">
        <f t="shared" si="15"/>
        <v>0</v>
      </c>
      <c r="Z82" s="13" t="e">
        <f t="shared" si="16"/>
        <v>#N/A</v>
      </c>
      <c r="AA82" s="14" t="str">
        <f t="shared" si="17"/>
        <v/>
      </c>
      <c r="AB82" s="14">
        <f t="shared" si="18"/>
        <v>0</v>
      </c>
      <c r="AC82" s="14">
        <f t="shared" si="19"/>
        <v>0</v>
      </c>
      <c r="AD82" s="13">
        <f t="shared" si="2"/>
        <v>0</v>
      </c>
      <c r="AE82" s="13" t="e">
        <f>VLOOKUP(B82,Sheet1!$C$1:$D$12,2,FALSE)</f>
        <v>#N/A</v>
      </c>
      <c r="AF82" s="13" t="e">
        <f t="shared" si="20"/>
        <v>#N/A</v>
      </c>
      <c r="AG82" s="13">
        <f t="shared" si="3"/>
        <v>0</v>
      </c>
      <c r="AH82" s="13">
        <f t="shared" si="4"/>
        <v>0</v>
      </c>
      <c r="AI82" s="13" t="e">
        <f t="shared" si="21"/>
        <v>#N/A</v>
      </c>
      <c r="AJ82" s="14" t="str">
        <f t="shared" si="22"/>
        <v/>
      </c>
      <c r="AK82" s="14">
        <f t="shared" si="5"/>
        <v>0</v>
      </c>
    </row>
    <row r="83" spans="1:37" ht="15" customHeight="1" x14ac:dyDescent="0.25">
      <c r="A83" s="1"/>
      <c r="B83" s="1"/>
      <c r="C83" s="24"/>
      <c r="D83" s="1"/>
      <c r="E83" s="1"/>
      <c r="F83" s="24"/>
      <c r="G83" s="1"/>
      <c r="H83" s="2"/>
      <c r="I83" s="2"/>
      <c r="J83" s="2"/>
      <c r="K83" s="13">
        <f t="shared" si="6"/>
        <v>0</v>
      </c>
      <c r="L83" s="13" t="e">
        <f>VLOOKUP(B83,Sheet1!$C$1:$D$12,2,FALSE)</f>
        <v>#N/A</v>
      </c>
      <c r="M83" s="13" t="e">
        <f t="shared" si="7"/>
        <v>#N/A</v>
      </c>
      <c r="N83" s="13">
        <f t="shared" si="8"/>
        <v>0</v>
      </c>
      <c r="O83" s="13" t="e">
        <f>VLOOKUP(B83,Sheet1!$C$1:$D$12,2,FALSE)</f>
        <v>#N/A</v>
      </c>
      <c r="P83" s="13" t="e">
        <f t="shared" si="9"/>
        <v>#N/A</v>
      </c>
      <c r="Q83" s="13">
        <f t="shared" si="10"/>
        <v>0</v>
      </c>
      <c r="R83" s="13" t="e">
        <f>VLOOKUP(B83,Sheet1!$C$1:$D$12,2,FALSE)</f>
        <v>#N/A</v>
      </c>
      <c r="S83" s="13" t="e">
        <f t="shared" si="11"/>
        <v>#N/A</v>
      </c>
      <c r="T83" s="13">
        <f t="shared" si="1"/>
        <v>0</v>
      </c>
      <c r="U83" s="13" t="e">
        <f>VLOOKUP(B83,Sheet1!$C$1:$F$12,4,FALSE)</f>
        <v>#N/A</v>
      </c>
      <c r="V83" s="13" t="e">
        <f t="shared" si="12"/>
        <v>#N/A</v>
      </c>
      <c r="W83" s="13">
        <f t="shared" si="13"/>
        <v>0</v>
      </c>
      <c r="X83" s="13">
        <f t="shared" si="14"/>
        <v>0</v>
      </c>
      <c r="Y83" s="13">
        <f t="shared" si="15"/>
        <v>0</v>
      </c>
      <c r="Z83" s="13" t="e">
        <f t="shared" si="16"/>
        <v>#N/A</v>
      </c>
      <c r="AA83" s="14" t="str">
        <f t="shared" si="17"/>
        <v/>
      </c>
      <c r="AB83" s="14">
        <f t="shared" si="18"/>
        <v>0</v>
      </c>
      <c r="AC83" s="14">
        <f t="shared" si="19"/>
        <v>0</v>
      </c>
      <c r="AD83" s="13">
        <f t="shared" si="2"/>
        <v>0</v>
      </c>
      <c r="AE83" s="13" t="e">
        <f>VLOOKUP(B83,Sheet1!$C$1:$D$12,2,FALSE)</f>
        <v>#N/A</v>
      </c>
      <c r="AF83" s="13" t="e">
        <f t="shared" si="20"/>
        <v>#N/A</v>
      </c>
      <c r="AG83" s="13">
        <f t="shared" si="3"/>
        <v>0</v>
      </c>
      <c r="AH83" s="13">
        <f t="shared" si="4"/>
        <v>0</v>
      </c>
      <c r="AI83" s="13" t="e">
        <f t="shared" si="21"/>
        <v>#N/A</v>
      </c>
      <c r="AJ83" s="14" t="str">
        <f t="shared" si="22"/>
        <v/>
      </c>
      <c r="AK83" s="14">
        <f t="shared" si="5"/>
        <v>0</v>
      </c>
    </row>
    <row r="84" spans="1:37" ht="15" customHeight="1" x14ac:dyDescent="0.25">
      <c r="A84" s="1"/>
      <c r="B84" s="1"/>
      <c r="C84" s="24"/>
      <c r="D84" s="1"/>
      <c r="E84" s="1"/>
      <c r="F84" s="24"/>
      <c r="G84" s="1"/>
      <c r="H84" s="2"/>
      <c r="I84" s="2"/>
      <c r="J84" s="2"/>
      <c r="K84" s="13">
        <f t="shared" si="6"/>
        <v>0</v>
      </c>
      <c r="L84" s="13" t="e">
        <f>VLOOKUP(B84,Sheet1!$C$1:$D$12,2,FALSE)</f>
        <v>#N/A</v>
      </c>
      <c r="M84" s="13" t="e">
        <f t="shared" si="7"/>
        <v>#N/A</v>
      </c>
      <c r="N84" s="13">
        <f t="shared" si="8"/>
        <v>0</v>
      </c>
      <c r="O84" s="13" t="e">
        <f>VLOOKUP(B84,Sheet1!$C$1:$D$12,2,FALSE)</f>
        <v>#N/A</v>
      </c>
      <c r="P84" s="13" t="e">
        <f t="shared" si="9"/>
        <v>#N/A</v>
      </c>
      <c r="Q84" s="13">
        <f t="shared" si="10"/>
        <v>0</v>
      </c>
      <c r="R84" s="13" t="e">
        <f>VLOOKUP(B84,Sheet1!$C$1:$D$12,2,FALSE)</f>
        <v>#N/A</v>
      </c>
      <c r="S84" s="13" t="e">
        <f t="shared" si="11"/>
        <v>#N/A</v>
      </c>
      <c r="T84" s="13">
        <f t="shared" si="1"/>
        <v>0</v>
      </c>
      <c r="U84" s="13" t="e">
        <f>VLOOKUP(B84,Sheet1!$C$1:$F$12,4,FALSE)</f>
        <v>#N/A</v>
      </c>
      <c r="V84" s="13" t="e">
        <f t="shared" si="12"/>
        <v>#N/A</v>
      </c>
      <c r="W84" s="13">
        <f t="shared" si="13"/>
        <v>0</v>
      </c>
      <c r="X84" s="13">
        <f t="shared" si="14"/>
        <v>0</v>
      </c>
      <c r="Y84" s="13">
        <f t="shared" si="15"/>
        <v>0</v>
      </c>
      <c r="Z84" s="13" t="e">
        <f t="shared" si="16"/>
        <v>#N/A</v>
      </c>
      <c r="AA84" s="14" t="str">
        <f t="shared" si="17"/>
        <v/>
      </c>
      <c r="AB84" s="14">
        <f t="shared" si="18"/>
        <v>0</v>
      </c>
      <c r="AC84" s="14">
        <f t="shared" si="19"/>
        <v>0</v>
      </c>
      <c r="AD84" s="13">
        <f t="shared" si="2"/>
        <v>0</v>
      </c>
      <c r="AE84" s="13" t="e">
        <f>VLOOKUP(B84,Sheet1!$C$1:$D$12,2,FALSE)</f>
        <v>#N/A</v>
      </c>
      <c r="AF84" s="13" t="e">
        <f t="shared" si="20"/>
        <v>#N/A</v>
      </c>
      <c r="AG84" s="13">
        <f t="shared" si="3"/>
        <v>0</v>
      </c>
      <c r="AH84" s="13">
        <f t="shared" si="4"/>
        <v>0</v>
      </c>
      <c r="AI84" s="13" t="e">
        <f t="shared" si="21"/>
        <v>#N/A</v>
      </c>
      <c r="AJ84" s="14" t="str">
        <f t="shared" si="22"/>
        <v/>
      </c>
      <c r="AK84" s="14">
        <f t="shared" si="5"/>
        <v>0</v>
      </c>
    </row>
    <row r="85" spans="1:37" ht="15" customHeight="1" x14ac:dyDescent="0.25">
      <c r="A85" s="1"/>
      <c r="B85" s="1"/>
      <c r="C85" s="24"/>
      <c r="D85" s="1"/>
      <c r="E85" s="1"/>
      <c r="F85" s="24"/>
      <c r="G85" s="1"/>
      <c r="H85" s="2"/>
      <c r="I85" s="2"/>
      <c r="J85" s="2"/>
      <c r="K85" s="13">
        <f t="shared" si="6"/>
        <v>0</v>
      </c>
      <c r="L85" s="13" t="e">
        <f>VLOOKUP(B85,Sheet1!$C$1:$D$12,2,FALSE)</f>
        <v>#N/A</v>
      </c>
      <c r="M85" s="13" t="e">
        <f t="shared" si="7"/>
        <v>#N/A</v>
      </c>
      <c r="N85" s="13">
        <f t="shared" si="8"/>
        <v>0</v>
      </c>
      <c r="O85" s="13" t="e">
        <f>VLOOKUP(B85,Sheet1!$C$1:$D$12,2,FALSE)</f>
        <v>#N/A</v>
      </c>
      <c r="P85" s="13" t="e">
        <f t="shared" si="9"/>
        <v>#N/A</v>
      </c>
      <c r="Q85" s="13">
        <f t="shared" si="10"/>
        <v>0</v>
      </c>
      <c r="R85" s="13" t="e">
        <f>VLOOKUP(B85,Sheet1!$C$1:$D$12,2,FALSE)</f>
        <v>#N/A</v>
      </c>
      <c r="S85" s="13" t="e">
        <f t="shared" si="11"/>
        <v>#N/A</v>
      </c>
      <c r="T85" s="13">
        <f t="shared" si="1"/>
        <v>0</v>
      </c>
      <c r="U85" s="13" t="e">
        <f>VLOOKUP(B85,Sheet1!$C$1:$F$12,4,FALSE)</f>
        <v>#N/A</v>
      </c>
      <c r="V85" s="13" t="e">
        <f t="shared" si="12"/>
        <v>#N/A</v>
      </c>
      <c r="W85" s="13">
        <f t="shared" si="13"/>
        <v>0</v>
      </c>
      <c r="X85" s="13">
        <f t="shared" si="14"/>
        <v>0</v>
      </c>
      <c r="Y85" s="13">
        <f t="shared" si="15"/>
        <v>0</v>
      </c>
      <c r="Z85" s="13" t="e">
        <f t="shared" si="16"/>
        <v>#N/A</v>
      </c>
      <c r="AA85" s="14" t="str">
        <f t="shared" si="17"/>
        <v/>
      </c>
      <c r="AB85" s="14">
        <f t="shared" si="18"/>
        <v>0</v>
      </c>
      <c r="AC85" s="14">
        <f t="shared" si="19"/>
        <v>0</v>
      </c>
      <c r="AD85" s="13">
        <f t="shared" si="2"/>
        <v>0</v>
      </c>
      <c r="AE85" s="13" t="e">
        <f>VLOOKUP(B85,Sheet1!$C$1:$D$12,2,FALSE)</f>
        <v>#N/A</v>
      </c>
      <c r="AF85" s="13" t="e">
        <f t="shared" si="20"/>
        <v>#N/A</v>
      </c>
      <c r="AG85" s="13">
        <f t="shared" si="3"/>
        <v>0</v>
      </c>
      <c r="AH85" s="13">
        <f t="shared" si="4"/>
        <v>0</v>
      </c>
      <c r="AI85" s="13" t="e">
        <f t="shared" si="21"/>
        <v>#N/A</v>
      </c>
      <c r="AJ85" s="14" t="str">
        <f t="shared" si="22"/>
        <v/>
      </c>
      <c r="AK85" s="14">
        <f t="shared" si="5"/>
        <v>0</v>
      </c>
    </row>
    <row r="86" spans="1:37" ht="15" customHeight="1" x14ac:dyDescent="0.25">
      <c r="A86" s="1"/>
      <c r="B86" s="1"/>
      <c r="C86" s="24"/>
      <c r="D86" s="1"/>
      <c r="E86" s="1"/>
      <c r="F86" s="24"/>
      <c r="G86" s="1"/>
      <c r="H86" s="2"/>
      <c r="I86" s="2"/>
      <c r="J86" s="2"/>
      <c r="K86" s="13">
        <f t="shared" si="6"/>
        <v>0</v>
      </c>
      <c r="L86" s="13" t="e">
        <f>VLOOKUP(B86,Sheet1!$C$1:$D$12,2,FALSE)</f>
        <v>#N/A</v>
      </c>
      <c r="M86" s="13" t="e">
        <f t="shared" si="7"/>
        <v>#N/A</v>
      </c>
      <c r="N86" s="13">
        <f t="shared" si="8"/>
        <v>0</v>
      </c>
      <c r="O86" s="13" t="e">
        <f>VLOOKUP(B86,Sheet1!$C$1:$D$12,2,FALSE)</f>
        <v>#N/A</v>
      </c>
      <c r="P86" s="13" t="e">
        <f t="shared" si="9"/>
        <v>#N/A</v>
      </c>
      <c r="Q86" s="13">
        <f t="shared" si="10"/>
        <v>0</v>
      </c>
      <c r="R86" s="13" t="e">
        <f>VLOOKUP(B86,Sheet1!$C$1:$D$12,2,FALSE)</f>
        <v>#N/A</v>
      </c>
      <c r="S86" s="13" t="e">
        <f t="shared" si="11"/>
        <v>#N/A</v>
      </c>
      <c r="T86" s="13">
        <f t="shared" si="1"/>
        <v>0</v>
      </c>
      <c r="U86" s="13" t="e">
        <f>VLOOKUP(B86,Sheet1!$C$1:$F$12,4,FALSE)</f>
        <v>#N/A</v>
      </c>
      <c r="V86" s="13" t="e">
        <f t="shared" si="12"/>
        <v>#N/A</v>
      </c>
      <c r="W86" s="13">
        <f t="shared" si="13"/>
        <v>0</v>
      </c>
      <c r="X86" s="13">
        <f t="shared" si="14"/>
        <v>0</v>
      </c>
      <c r="Y86" s="13">
        <f t="shared" si="15"/>
        <v>0</v>
      </c>
      <c r="Z86" s="13" t="e">
        <f t="shared" si="16"/>
        <v>#N/A</v>
      </c>
      <c r="AA86" s="14" t="str">
        <f t="shared" si="17"/>
        <v/>
      </c>
      <c r="AB86" s="14">
        <f t="shared" si="18"/>
        <v>0</v>
      </c>
      <c r="AC86" s="14">
        <f t="shared" si="19"/>
        <v>0</v>
      </c>
      <c r="AD86" s="13">
        <f t="shared" si="2"/>
        <v>0</v>
      </c>
      <c r="AE86" s="13" t="e">
        <f>VLOOKUP(B86,Sheet1!$C$1:$D$12,2,FALSE)</f>
        <v>#N/A</v>
      </c>
      <c r="AF86" s="13" t="e">
        <f t="shared" si="20"/>
        <v>#N/A</v>
      </c>
      <c r="AG86" s="13">
        <f t="shared" si="3"/>
        <v>0</v>
      </c>
      <c r="AH86" s="13">
        <f t="shared" si="4"/>
        <v>0</v>
      </c>
      <c r="AI86" s="13" t="e">
        <f t="shared" si="21"/>
        <v>#N/A</v>
      </c>
      <c r="AJ86" s="14" t="str">
        <f t="shared" si="22"/>
        <v/>
      </c>
      <c r="AK86" s="14">
        <f t="shared" si="5"/>
        <v>0</v>
      </c>
    </row>
    <row r="87" spans="1:37" ht="15" customHeight="1" x14ac:dyDescent="0.25">
      <c r="A87" s="1"/>
      <c r="B87" s="1"/>
      <c r="C87" s="24"/>
      <c r="D87" s="1"/>
      <c r="E87" s="1"/>
      <c r="F87" s="24"/>
      <c r="G87" s="1"/>
      <c r="H87" s="2"/>
      <c r="I87" s="2"/>
      <c r="J87" s="2"/>
      <c r="K87" s="13">
        <f t="shared" si="6"/>
        <v>0</v>
      </c>
      <c r="L87" s="13" t="e">
        <f>VLOOKUP(B87,Sheet1!$C$1:$D$12,2,FALSE)</f>
        <v>#N/A</v>
      </c>
      <c r="M87" s="13" t="e">
        <f t="shared" si="7"/>
        <v>#N/A</v>
      </c>
      <c r="N87" s="13">
        <f t="shared" si="8"/>
        <v>0</v>
      </c>
      <c r="O87" s="13" t="e">
        <f>VLOOKUP(B87,Sheet1!$C$1:$D$12,2,FALSE)</f>
        <v>#N/A</v>
      </c>
      <c r="P87" s="13" t="e">
        <f t="shared" si="9"/>
        <v>#N/A</v>
      </c>
      <c r="Q87" s="13">
        <f t="shared" si="10"/>
        <v>0</v>
      </c>
      <c r="R87" s="13" t="e">
        <f>VLOOKUP(B87,Sheet1!$C$1:$D$12,2,FALSE)</f>
        <v>#N/A</v>
      </c>
      <c r="S87" s="13" t="e">
        <f t="shared" si="11"/>
        <v>#N/A</v>
      </c>
      <c r="T87" s="13">
        <f t="shared" si="1"/>
        <v>0</v>
      </c>
      <c r="U87" s="13" t="e">
        <f>VLOOKUP(B87,Sheet1!$C$1:$F$12,4,FALSE)</f>
        <v>#N/A</v>
      </c>
      <c r="V87" s="13" t="e">
        <f t="shared" si="12"/>
        <v>#N/A</v>
      </c>
      <c r="W87" s="13">
        <f t="shared" si="13"/>
        <v>0</v>
      </c>
      <c r="X87" s="13">
        <f t="shared" si="14"/>
        <v>0</v>
      </c>
      <c r="Y87" s="13">
        <f t="shared" si="15"/>
        <v>0</v>
      </c>
      <c r="Z87" s="13" t="e">
        <f t="shared" si="16"/>
        <v>#N/A</v>
      </c>
      <c r="AA87" s="14" t="str">
        <f t="shared" si="17"/>
        <v/>
      </c>
      <c r="AB87" s="14">
        <f t="shared" si="18"/>
        <v>0</v>
      </c>
      <c r="AC87" s="14">
        <f t="shared" si="19"/>
        <v>0</v>
      </c>
      <c r="AD87" s="13">
        <f t="shared" si="2"/>
        <v>0</v>
      </c>
      <c r="AE87" s="13" t="e">
        <f>VLOOKUP(B87,Sheet1!$C$1:$D$12,2,FALSE)</f>
        <v>#N/A</v>
      </c>
      <c r="AF87" s="13" t="e">
        <f t="shared" si="20"/>
        <v>#N/A</v>
      </c>
      <c r="AG87" s="13">
        <f t="shared" si="3"/>
        <v>0</v>
      </c>
      <c r="AH87" s="13">
        <f t="shared" si="4"/>
        <v>0</v>
      </c>
      <c r="AI87" s="13" t="e">
        <f t="shared" si="21"/>
        <v>#N/A</v>
      </c>
      <c r="AJ87" s="14" t="str">
        <f t="shared" si="22"/>
        <v/>
      </c>
      <c r="AK87" s="14">
        <f t="shared" si="5"/>
        <v>0</v>
      </c>
    </row>
    <row r="88" spans="1:37" ht="15" customHeight="1" x14ac:dyDescent="0.25">
      <c r="A88" s="1"/>
      <c r="B88" s="1"/>
      <c r="C88" s="24"/>
      <c r="D88" s="1"/>
      <c r="E88" s="1"/>
      <c r="F88" s="24"/>
      <c r="G88" s="1"/>
      <c r="H88" s="2"/>
      <c r="I88" s="2"/>
      <c r="J88" s="2"/>
      <c r="K88" s="13">
        <f t="shared" si="6"/>
        <v>0</v>
      </c>
      <c r="L88" s="13" t="e">
        <f>VLOOKUP(B88,Sheet1!$C$1:$D$12,2,FALSE)</f>
        <v>#N/A</v>
      </c>
      <c r="M88" s="13" t="e">
        <f t="shared" si="7"/>
        <v>#N/A</v>
      </c>
      <c r="N88" s="13">
        <f t="shared" si="8"/>
        <v>0</v>
      </c>
      <c r="O88" s="13" t="e">
        <f>VLOOKUP(B88,Sheet1!$C$1:$D$12,2,FALSE)</f>
        <v>#N/A</v>
      </c>
      <c r="P88" s="13" t="e">
        <f t="shared" si="9"/>
        <v>#N/A</v>
      </c>
      <c r="Q88" s="13">
        <f t="shared" si="10"/>
        <v>0</v>
      </c>
      <c r="R88" s="13" t="e">
        <f>VLOOKUP(B88,Sheet1!$C$1:$D$12,2,FALSE)</f>
        <v>#N/A</v>
      </c>
      <c r="S88" s="13" t="e">
        <f t="shared" si="11"/>
        <v>#N/A</v>
      </c>
      <c r="T88" s="13">
        <f t="shared" si="1"/>
        <v>0</v>
      </c>
      <c r="U88" s="13" t="e">
        <f>VLOOKUP(B88,Sheet1!$C$1:$F$12,4,FALSE)</f>
        <v>#N/A</v>
      </c>
      <c r="V88" s="13" t="e">
        <f t="shared" si="12"/>
        <v>#N/A</v>
      </c>
      <c r="W88" s="13">
        <f t="shared" si="13"/>
        <v>0</v>
      </c>
      <c r="X88" s="13">
        <f t="shared" si="14"/>
        <v>0</v>
      </c>
      <c r="Y88" s="13">
        <f t="shared" si="15"/>
        <v>0</v>
      </c>
      <c r="Z88" s="13" t="e">
        <f t="shared" si="16"/>
        <v>#N/A</v>
      </c>
      <c r="AA88" s="14" t="str">
        <f t="shared" si="17"/>
        <v/>
      </c>
      <c r="AB88" s="14">
        <f t="shared" si="18"/>
        <v>0</v>
      </c>
      <c r="AC88" s="14">
        <f t="shared" si="19"/>
        <v>0</v>
      </c>
      <c r="AD88" s="13">
        <f t="shared" si="2"/>
        <v>0</v>
      </c>
      <c r="AE88" s="13" t="e">
        <f>VLOOKUP(B88,Sheet1!$C$1:$D$12,2,FALSE)</f>
        <v>#N/A</v>
      </c>
      <c r="AF88" s="13" t="e">
        <f t="shared" si="20"/>
        <v>#N/A</v>
      </c>
      <c r="AG88" s="13">
        <f t="shared" si="3"/>
        <v>0</v>
      </c>
      <c r="AH88" s="13">
        <f t="shared" si="4"/>
        <v>0</v>
      </c>
      <c r="AI88" s="13" t="e">
        <f t="shared" si="21"/>
        <v>#N/A</v>
      </c>
      <c r="AJ88" s="14" t="str">
        <f t="shared" si="22"/>
        <v/>
      </c>
      <c r="AK88" s="14">
        <f t="shared" si="5"/>
        <v>0</v>
      </c>
    </row>
    <row r="89" spans="1:37" ht="15" customHeight="1" x14ac:dyDescent="0.25">
      <c r="A89" s="1"/>
      <c r="B89" s="1"/>
      <c r="C89" s="24"/>
      <c r="D89" s="1"/>
      <c r="E89" s="1"/>
      <c r="F89" s="24"/>
      <c r="G89" s="1"/>
      <c r="H89" s="2"/>
      <c r="I89" s="2"/>
      <c r="J89" s="2"/>
      <c r="K89" s="13">
        <f t="shared" si="6"/>
        <v>0</v>
      </c>
      <c r="L89" s="13" t="e">
        <f>VLOOKUP(B89,Sheet1!$C$1:$D$12,2,FALSE)</f>
        <v>#N/A</v>
      </c>
      <c r="M89" s="13" t="e">
        <f t="shared" si="7"/>
        <v>#N/A</v>
      </c>
      <c r="N89" s="13">
        <f t="shared" si="8"/>
        <v>0</v>
      </c>
      <c r="O89" s="13" t="e">
        <f>VLOOKUP(B89,Sheet1!$C$1:$D$12,2,FALSE)</f>
        <v>#N/A</v>
      </c>
      <c r="P89" s="13" t="e">
        <f t="shared" si="9"/>
        <v>#N/A</v>
      </c>
      <c r="Q89" s="13">
        <f t="shared" si="10"/>
        <v>0</v>
      </c>
      <c r="R89" s="13" t="e">
        <f>VLOOKUP(B89,Sheet1!$C$1:$D$12,2,FALSE)</f>
        <v>#N/A</v>
      </c>
      <c r="S89" s="13" t="e">
        <f t="shared" si="11"/>
        <v>#N/A</v>
      </c>
      <c r="T89" s="13">
        <f t="shared" si="1"/>
        <v>0</v>
      </c>
      <c r="U89" s="13" t="e">
        <f>VLOOKUP(B89,Sheet1!$C$1:$F$12,4,FALSE)</f>
        <v>#N/A</v>
      </c>
      <c r="V89" s="13" t="e">
        <f t="shared" si="12"/>
        <v>#N/A</v>
      </c>
      <c r="W89" s="13">
        <f t="shared" si="13"/>
        <v>0</v>
      </c>
      <c r="X89" s="13">
        <f t="shared" si="14"/>
        <v>0</v>
      </c>
      <c r="Y89" s="13">
        <f t="shared" si="15"/>
        <v>0</v>
      </c>
      <c r="Z89" s="13" t="e">
        <f t="shared" si="16"/>
        <v>#N/A</v>
      </c>
      <c r="AA89" s="14" t="str">
        <f t="shared" si="17"/>
        <v/>
      </c>
      <c r="AB89" s="14">
        <f t="shared" si="18"/>
        <v>0</v>
      </c>
      <c r="AC89" s="14">
        <f t="shared" si="19"/>
        <v>0</v>
      </c>
      <c r="AD89" s="13">
        <f t="shared" si="2"/>
        <v>0</v>
      </c>
      <c r="AE89" s="13" t="e">
        <f>VLOOKUP(B89,Sheet1!$C$1:$D$12,2,FALSE)</f>
        <v>#N/A</v>
      </c>
      <c r="AF89" s="13" t="e">
        <f t="shared" si="20"/>
        <v>#N/A</v>
      </c>
      <c r="AG89" s="13">
        <f t="shared" si="3"/>
        <v>0</v>
      </c>
      <c r="AH89" s="13">
        <f t="shared" si="4"/>
        <v>0</v>
      </c>
      <c r="AI89" s="13" t="e">
        <f t="shared" si="21"/>
        <v>#N/A</v>
      </c>
      <c r="AJ89" s="14" t="str">
        <f t="shared" si="22"/>
        <v/>
      </c>
      <c r="AK89" s="14">
        <f t="shared" si="5"/>
        <v>0</v>
      </c>
    </row>
    <row r="90" spans="1:37" ht="15" customHeight="1" x14ac:dyDescent="0.25">
      <c r="A90" s="1"/>
      <c r="B90" s="1"/>
      <c r="C90" s="24"/>
      <c r="D90" s="1"/>
      <c r="E90" s="1"/>
      <c r="F90" s="24"/>
      <c r="G90" s="1"/>
      <c r="H90" s="2"/>
      <c r="I90" s="2"/>
      <c r="J90" s="2"/>
      <c r="K90" s="13">
        <f t="shared" si="6"/>
        <v>0</v>
      </c>
      <c r="L90" s="13" t="e">
        <f>VLOOKUP(B90,Sheet1!$C$1:$D$12,2,FALSE)</f>
        <v>#N/A</v>
      </c>
      <c r="M90" s="13" t="e">
        <f t="shared" si="7"/>
        <v>#N/A</v>
      </c>
      <c r="N90" s="13">
        <f t="shared" si="8"/>
        <v>0</v>
      </c>
      <c r="O90" s="13" t="e">
        <f>VLOOKUP(B90,Sheet1!$C$1:$D$12,2,FALSE)</f>
        <v>#N/A</v>
      </c>
      <c r="P90" s="13" t="e">
        <f t="shared" si="9"/>
        <v>#N/A</v>
      </c>
      <c r="Q90" s="13">
        <f t="shared" si="10"/>
        <v>0</v>
      </c>
      <c r="R90" s="13" t="e">
        <f>VLOOKUP(B90,Sheet1!$C$1:$D$12,2,FALSE)</f>
        <v>#N/A</v>
      </c>
      <c r="S90" s="13" t="e">
        <f t="shared" si="11"/>
        <v>#N/A</v>
      </c>
      <c r="T90" s="13">
        <f t="shared" si="1"/>
        <v>0</v>
      </c>
      <c r="U90" s="13" t="e">
        <f>VLOOKUP(B90,Sheet1!$C$1:$F$12,4,FALSE)</f>
        <v>#N/A</v>
      </c>
      <c r="V90" s="13" t="e">
        <f t="shared" si="12"/>
        <v>#N/A</v>
      </c>
      <c r="W90" s="13">
        <f t="shared" si="13"/>
        <v>0</v>
      </c>
      <c r="X90" s="13">
        <f t="shared" si="14"/>
        <v>0</v>
      </c>
      <c r="Y90" s="13">
        <f t="shared" si="15"/>
        <v>0</v>
      </c>
      <c r="Z90" s="13" t="e">
        <f t="shared" si="16"/>
        <v>#N/A</v>
      </c>
      <c r="AA90" s="14" t="str">
        <f t="shared" si="17"/>
        <v/>
      </c>
      <c r="AB90" s="14">
        <f t="shared" si="18"/>
        <v>0</v>
      </c>
      <c r="AC90" s="14">
        <f t="shared" si="19"/>
        <v>0</v>
      </c>
      <c r="AD90" s="13">
        <f t="shared" si="2"/>
        <v>0</v>
      </c>
      <c r="AE90" s="13" t="e">
        <f>VLOOKUP(B90,Sheet1!$C$1:$D$12,2,FALSE)</f>
        <v>#N/A</v>
      </c>
      <c r="AF90" s="13" t="e">
        <f t="shared" si="20"/>
        <v>#N/A</v>
      </c>
      <c r="AG90" s="13">
        <f t="shared" si="3"/>
        <v>0</v>
      </c>
      <c r="AH90" s="13">
        <f t="shared" si="4"/>
        <v>0</v>
      </c>
      <c r="AI90" s="13" t="e">
        <f t="shared" si="21"/>
        <v>#N/A</v>
      </c>
      <c r="AJ90" s="14" t="str">
        <f t="shared" si="22"/>
        <v/>
      </c>
      <c r="AK90" s="14">
        <f t="shared" si="5"/>
        <v>0</v>
      </c>
    </row>
    <row r="91" spans="1:37" ht="15" customHeight="1" x14ac:dyDescent="0.25">
      <c r="A91" s="1"/>
      <c r="B91" s="1"/>
      <c r="C91" s="24"/>
      <c r="D91" s="1"/>
      <c r="E91" s="1"/>
      <c r="F91" s="24"/>
      <c r="G91" s="1"/>
      <c r="H91" s="2"/>
      <c r="I91" s="2"/>
      <c r="J91" s="2"/>
      <c r="K91" s="13">
        <f t="shared" si="6"/>
        <v>0</v>
      </c>
      <c r="L91" s="13" t="e">
        <f>VLOOKUP(B91,Sheet1!$C$1:$D$12,2,FALSE)</f>
        <v>#N/A</v>
      </c>
      <c r="M91" s="13" t="e">
        <f t="shared" si="7"/>
        <v>#N/A</v>
      </c>
      <c r="N91" s="13">
        <f t="shared" si="8"/>
        <v>0</v>
      </c>
      <c r="O91" s="13" t="e">
        <f>VLOOKUP(B91,Sheet1!$C$1:$D$12,2,FALSE)</f>
        <v>#N/A</v>
      </c>
      <c r="P91" s="13" t="e">
        <f t="shared" si="9"/>
        <v>#N/A</v>
      </c>
      <c r="Q91" s="13">
        <f t="shared" si="10"/>
        <v>0</v>
      </c>
      <c r="R91" s="13" t="e">
        <f>VLOOKUP(B91,Sheet1!$C$1:$D$12,2,FALSE)</f>
        <v>#N/A</v>
      </c>
      <c r="S91" s="13" t="e">
        <f t="shared" si="11"/>
        <v>#N/A</v>
      </c>
      <c r="T91" s="13">
        <f t="shared" si="1"/>
        <v>0</v>
      </c>
      <c r="U91" s="13" t="e">
        <f>VLOOKUP(B91,Sheet1!$C$1:$F$12,4,FALSE)</f>
        <v>#N/A</v>
      </c>
      <c r="V91" s="13" t="e">
        <f t="shared" si="12"/>
        <v>#N/A</v>
      </c>
      <c r="W91" s="13">
        <f t="shared" si="13"/>
        <v>0</v>
      </c>
      <c r="X91" s="13">
        <f t="shared" si="14"/>
        <v>0</v>
      </c>
      <c r="Y91" s="13">
        <f t="shared" si="15"/>
        <v>0</v>
      </c>
      <c r="Z91" s="13" t="e">
        <f t="shared" si="16"/>
        <v>#N/A</v>
      </c>
      <c r="AA91" s="14" t="str">
        <f t="shared" si="17"/>
        <v/>
      </c>
      <c r="AB91" s="14">
        <f t="shared" si="18"/>
        <v>0</v>
      </c>
      <c r="AC91" s="14">
        <f t="shared" si="19"/>
        <v>0</v>
      </c>
      <c r="AD91" s="13">
        <f t="shared" si="2"/>
        <v>0</v>
      </c>
      <c r="AE91" s="13" t="e">
        <f>VLOOKUP(B91,Sheet1!$C$1:$D$12,2,FALSE)</f>
        <v>#N/A</v>
      </c>
      <c r="AF91" s="13" t="e">
        <f t="shared" si="20"/>
        <v>#N/A</v>
      </c>
      <c r="AG91" s="13">
        <f t="shared" si="3"/>
        <v>0</v>
      </c>
      <c r="AH91" s="13">
        <f t="shared" si="4"/>
        <v>0</v>
      </c>
      <c r="AI91" s="13" t="e">
        <f t="shared" si="21"/>
        <v>#N/A</v>
      </c>
      <c r="AJ91" s="14" t="str">
        <f t="shared" si="22"/>
        <v/>
      </c>
      <c r="AK91" s="14">
        <f t="shared" si="5"/>
        <v>0</v>
      </c>
    </row>
    <row r="92" spans="1:37" ht="15" customHeight="1" x14ac:dyDescent="0.25">
      <c r="A92" s="1"/>
      <c r="B92" s="1"/>
      <c r="C92" s="24"/>
      <c r="D92" s="1"/>
      <c r="E92" s="1"/>
      <c r="F92" s="24"/>
      <c r="G92" s="1"/>
      <c r="H92" s="2"/>
      <c r="I92" s="2"/>
      <c r="J92" s="2"/>
      <c r="K92" s="13">
        <f t="shared" si="6"/>
        <v>0</v>
      </c>
      <c r="L92" s="13" t="e">
        <f>VLOOKUP(B92,Sheet1!$C$1:$D$12,2,FALSE)</f>
        <v>#N/A</v>
      </c>
      <c r="M92" s="13" t="e">
        <f t="shared" si="7"/>
        <v>#N/A</v>
      </c>
      <c r="N92" s="13">
        <f t="shared" si="8"/>
        <v>0</v>
      </c>
      <c r="O92" s="13" t="e">
        <f>VLOOKUP(B92,Sheet1!$C$1:$D$12,2,FALSE)</f>
        <v>#N/A</v>
      </c>
      <c r="P92" s="13" t="e">
        <f t="shared" si="9"/>
        <v>#N/A</v>
      </c>
      <c r="Q92" s="13">
        <f t="shared" si="10"/>
        <v>0</v>
      </c>
      <c r="R92" s="13" t="e">
        <f>VLOOKUP(B92,Sheet1!$C$1:$D$12,2,FALSE)</f>
        <v>#N/A</v>
      </c>
      <c r="S92" s="13" t="e">
        <f t="shared" si="11"/>
        <v>#N/A</v>
      </c>
      <c r="T92" s="13">
        <f t="shared" si="1"/>
        <v>0</v>
      </c>
      <c r="U92" s="13" t="e">
        <f>VLOOKUP(B92,Sheet1!$C$1:$F$12,4,FALSE)</f>
        <v>#N/A</v>
      </c>
      <c r="V92" s="13" t="e">
        <f t="shared" si="12"/>
        <v>#N/A</v>
      </c>
      <c r="W92" s="13">
        <f t="shared" si="13"/>
        <v>0</v>
      </c>
      <c r="X92" s="13">
        <f t="shared" si="14"/>
        <v>0</v>
      </c>
      <c r="Y92" s="13">
        <f t="shared" si="15"/>
        <v>0</v>
      </c>
      <c r="Z92" s="13" t="e">
        <f t="shared" si="16"/>
        <v>#N/A</v>
      </c>
      <c r="AA92" s="14" t="str">
        <f t="shared" si="17"/>
        <v/>
      </c>
      <c r="AB92" s="14">
        <f t="shared" si="18"/>
        <v>0</v>
      </c>
      <c r="AC92" s="14">
        <f t="shared" si="19"/>
        <v>0</v>
      </c>
      <c r="AD92" s="13">
        <f t="shared" si="2"/>
        <v>0</v>
      </c>
      <c r="AE92" s="13" t="e">
        <f>VLOOKUP(B92,Sheet1!$C$1:$D$12,2,FALSE)</f>
        <v>#N/A</v>
      </c>
      <c r="AF92" s="13" t="e">
        <f t="shared" si="20"/>
        <v>#N/A</v>
      </c>
      <c r="AG92" s="13">
        <f t="shared" si="3"/>
        <v>0</v>
      </c>
      <c r="AH92" s="13">
        <f t="shared" si="4"/>
        <v>0</v>
      </c>
      <c r="AI92" s="13" t="e">
        <f t="shared" si="21"/>
        <v>#N/A</v>
      </c>
      <c r="AJ92" s="14" t="str">
        <f t="shared" si="22"/>
        <v/>
      </c>
      <c r="AK92" s="14">
        <f t="shared" si="5"/>
        <v>0</v>
      </c>
    </row>
    <row r="93" spans="1:37" ht="15" customHeight="1" x14ac:dyDescent="0.25">
      <c r="A93" s="1"/>
      <c r="B93" s="1"/>
      <c r="C93" s="24"/>
      <c r="D93" s="1"/>
      <c r="E93" s="1"/>
      <c r="F93" s="24"/>
      <c r="G93" s="1"/>
      <c r="H93" s="2"/>
      <c r="I93" s="2"/>
      <c r="J93" s="2"/>
      <c r="K93" s="13">
        <f t="shared" si="6"/>
        <v>0</v>
      </c>
      <c r="L93" s="13" t="e">
        <f>VLOOKUP(B93,Sheet1!$C$1:$D$12,2,FALSE)</f>
        <v>#N/A</v>
      </c>
      <c r="M93" s="13" t="e">
        <f t="shared" si="7"/>
        <v>#N/A</v>
      </c>
      <c r="N93" s="13">
        <f t="shared" si="8"/>
        <v>0</v>
      </c>
      <c r="O93" s="13" t="e">
        <f>VLOOKUP(B93,Sheet1!$C$1:$D$12,2,FALSE)</f>
        <v>#N/A</v>
      </c>
      <c r="P93" s="13" t="e">
        <f t="shared" si="9"/>
        <v>#N/A</v>
      </c>
      <c r="Q93" s="13">
        <f t="shared" si="10"/>
        <v>0</v>
      </c>
      <c r="R93" s="13" t="e">
        <f>VLOOKUP(B93,Sheet1!$C$1:$D$12,2,FALSE)</f>
        <v>#N/A</v>
      </c>
      <c r="S93" s="13" t="e">
        <f t="shared" si="11"/>
        <v>#N/A</v>
      </c>
      <c r="T93" s="13">
        <f t="shared" si="1"/>
        <v>0</v>
      </c>
      <c r="U93" s="13" t="e">
        <f>VLOOKUP(B93,Sheet1!$C$1:$F$12,4,FALSE)</f>
        <v>#N/A</v>
      </c>
      <c r="V93" s="13" t="e">
        <f t="shared" si="12"/>
        <v>#N/A</v>
      </c>
      <c r="W93" s="13">
        <f t="shared" si="13"/>
        <v>0</v>
      </c>
      <c r="X93" s="13">
        <f t="shared" si="14"/>
        <v>0</v>
      </c>
      <c r="Y93" s="13">
        <f t="shared" si="15"/>
        <v>0</v>
      </c>
      <c r="Z93" s="13" t="e">
        <f t="shared" si="16"/>
        <v>#N/A</v>
      </c>
      <c r="AA93" s="14" t="str">
        <f t="shared" si="17"/>
        <v/>
      </c>
      <c r="AB93" s="14">
        <f t="shared" si="18"/>
        <v>0</v>
      </c>
      <c r="AC93" s="14">
        <f t="shared" si="19"/>
        <v>0</v>
      </c>
      <c r="AD93" s="13">
        <f t="shared" si="2"/>
        <v>0</v>
      </c>
      <c r="AE93" s="13" t="e">
        <f>VLOOKUP(B93,Sheet1!$C$1:$D$12,2,FALSE)</f>
        <v>#N/A</v>
      </c>
      <c r="AF93" s="13" t="e">
        <f t="shared" si="20"/>
        <v>#N/A</v>
      </c>
      <c r="AG93" s="13">
        <f t="shared" si="3"/>
        <v>0</v>
      </c>
      <c r="AH93" s="13">
        <f t="shared" si="4"/>
        <v>0</v>
      </c>
      <c r="AI93" s="13" t="e">
        <f t="shared" si="21"/>
        <v>#N/A</v>
      </c>
      <c r="AJ93" s="14" t="str">
        <f t="shared" si="22"/>
        <v/>
      </c>
      <c r="AK93" s="14">
        <f t="shared" si="5"/>
        <v>0</v>
      </c>
    </row>
    <row r="94" spans="1:37" ht="15" customHeight="1" x14ac:dyDescent="0.25">
      <c r="A94" s="1"/>
      <c r="B94" s="1"/>
      <c r="C94" s="24"/>
      <c r="D94" s="1"/>
      <c r="E94" s="1"/>
      <c r="F94" s="24"/>
      <c r="G94" s="1"/>
      <c r="H94" s="2"/>
      <c r="I94" s="2"/>
      <c r="J94" s="2"/>
      <c r="K94" s="13">
        <f t="shared" si="6"/>
        <v>0</v>
      </c>
      <c r="L94" s="13" t="e">
        <f>VLOOKUP(B94,Sheet1!$C$1:$D$12,2,FALSE)</f>
        <v>#N/A</v>
      </c>
      <c r="M94" s="13" t="e">
        <f t="shared" si="7"/>
        <v>#N/A</v>
      </c>
      <c r="N94" s="13">
        <f t="shared" si="8"/>
        <v>0</v>
      </c>
      <c r="O94" s="13" t="e">
        <f>VLOOKUP(B94,Sheet1!$C$1:$D$12,2,FALSE)</f>
        <v>#N/A</v>
      </c>
      <c r="P94" s="13" t="e">
        <f t="shared" si="9"/>
        <v>#N/A</v>
      </c>
      <c r="Q94" s="13">
        <f t="shared" si="10"/>
        <v>0</v>
      </c>
      <c r="R94" s="13" t="e">
        <f>VLOOKUP(B94,Sheet1!$C$1:$D$12,2,FALSE)</f>
        <v>#N/A</v>
      </c>
      <c r="S94" s="13" t="e">
        <f t="shared" si="11"/>
        <v>#N/A</v>
      </c>
      <c r="T94" s="13">
        <f t="shared" si="1"/>
        <v>0</v>
      </c>
      <c r="U94" s="13" t="e">
        <f>VLOOKUP(B94,Sheet1!$C$1:$F$12,4,FALSE)</f>
        <v>#N/A</v>
      </c>
      <c r="V94" s="13" t="e">
        <f t="shared" si="12"/>
        <v>#N/A</v>
      </c>
      <c r="W94" s="13">
        <f t="shared" si="13"/>
        <v>0</v>
      </c>
      <c r="X94" s="13">
        <f t="shared" si="14"/>
        <v>0</v>
      </c>
      <c r="Y94" s="13">
        <f t="shared" si="15"/>
        <v>0</v>
      </c>
      <c r="Z94" s="13" t="e">
        <f t="shared" si="16"/>
        <v>#N/A</v>
      </c>
      <c r="AA94" s="14" t="str">
        <f t="shared" si="17"/>
        <v/>
      </c>
      <c r="AB94" s="14">
        <f t="shared" si="18"/>
        <v>0</v>
      </c>
      <c r="AC94" s="14">
        <f t="shared" si="19"/>
        <v>0</v>
      </c>
      <c r="AD94" s="13">
        <f t="shared" si="2"/>
        <v>0</v>
      </c>
      <c r="AE94" s="13" t="e">
        <f>VLOOKUP(B94,Sheet1!$C$1:$D$12,2,FALSE)</f>
        <v>#N/A</v>
      </c>
      <c r="AF94" s="13" t="e">
        <f t="shared" si="20"/>
        <v>#N/A</v>
      </c>
      <c r="AG94" s="13">
        <f t="shared" si="3"/>
        <v>0</v>
      </c>
      <c r="AH94" s="13">
        <f t="shared" si="4"/>
        <v>0</v>
      </c>
      <c r="AI94" s="13" t="e">
        <f t="shared" si="21"/>
        <v>#N/A</v>
      </c>
      <c r="AJ94" s="14" t="str">
        <f t="shared" si="22"/>
        <v/>
      </c>
      <c r="AK94" s="14">
        <f t="shared" si="5"/>
        <v>0</v>
      </c>
    </row>
    <row r="95" spans="1:37" ht="15" customHeight="1" x14ac:dyDescent="0.25">
      <c r="A95" s="1"/>
      <c r="B95" s="1"/>
      <c r="C95" s="24"/>
      <c r="D95" s="1"/>
      <c r="E95" s="1"/>
      <c r="F95" s="24"/>
      <c r="G95" s="1"/>
      <c r="H95" s="2"/>
      <c r="I95" s="2"/>
      <c r="J95" s="2"/>
      <c r="K95" s="13">
        <f t="shared" si="6"/>
        <v>0</v>
      </c>
      <c r="L95" s="13" t="e">
        <f>VLOOKUP(B95,Sheet1!$C$1:$D$12,2,FALSE)</f>
        <v>#N/A</v>
      </c>
      <c r="M95" s="13" t="e">
        <f t="shared" si="7"/>
        <v>#N/A</v>
      </c>
      <c r="N95" s="13">
        <f t="shared" si="8"/>
        <v>0</v>
      </c>
      <c r="O95" s="13" t="e">
        <f>VLOOKUP(B95,Sheet1!$C$1:$D$12,2,FALSE)</f>
        <v>#N/A</v>
      </c>
      <c r="P95" s="13" t="e">
        <f t="shared" si="9"/>
        <v>#N/A</v>
      </c>
      <c r="Q95" s="13">
        <f t="shared" si="10"/>
        <v>0</v>
      </c>
      <c r="R95" s="13" t="e">
        <f>VLOOKUP(B95,Sheet1!$C$1:$D$12,2,FALSE)</f>
        <v>#N/A</v>
      </c>
      <c r="S95" s="13" t="e">
        <f t="shared" si="11"/>
        <v>#N/A</v>
      </c>
      <c r="T95" s="13">
        <f t="shared" si="1"/>
        <v>0</v>
      </c>
      <c r="U95" s="13" t="e">
        <f>VLOOKUP(B95,Sheet1!$C$1:$F$12,4,FALSE)</f>
        <v>#N/A</v>
      </c>
      <c r="V95" s="13" t="e">
        <f t="shared" si="12"/>
        <v>#N/A</v>
      </c>
      <c r="W95" s="13">
        <f t="shared" si="13"/>
        <v>0</v>
      </c>
      <c r="X95" s="13">
        <f t="shared" si="14"/>
        <v>0</v>
      </c>
      <c r="Y95" s="13">
        <f t="shared" si="15"/>
        <v>0</v>
      </c>
      <c r="Z95" s="13" t="e">
        <f t="shared" si="16"/>
        <v>#N/A</v>
      </c>
      <c r="AA95" s="14" t="str">
        <f t="shared" si="17"/>
        <v/>
      </c>
      <c r="AB95" s="14">
        <f t="shared" si="18"/>
        <v>0</v>
      </c>
      <c r="AC95" s="14">
        <f t="shared" si="19"/>
        <v>0</v>
      </c>
      <c r="AD95" s="13">
        <f t="shared" si="2"/>
        <v>0</v>
      </c>
      <c r="AE95" s="13" t="e">
        <f>VLOOKUP(B95,Sheet1!$C$1:$D$12,2,FALSE)</f>
        <v>#N/A</v>
      </c>
      <c r="AF95" s="13" t="e">
        <f t="shared" si="20"/>
        <v>#N/A</v>
      </c>
      <c r="AG95" s="13">
        <f t="shared" si="3"/>
        <v>0</v>
      </c>
      <c r="AH95" s="13">
        <f t="shared" si="4"/>
        <v>0</v>
      </c>
      <c r="AI95" s="13" t="e">
        <f t="shared" si="21"/>
        <v>#N/A</v>
      </c>
      <c r="AJ95" s="14" t="str">
        <f t="shared" si="22"/>
        <v/>
      </c>
      <c r="AK95" s="14">
        <f t="shared" si="5"/>
        <v>0</v>
      </c>
    </row>
    <row r="96" spans="1:37" ht="15" customHeight="1" x14ac:dyDescent="0.25">
      <c r="A96" s="1"/>
      <c r="B96" s="1"/>
      <c r="C96" s="24"/>
      <c r="D96" s="1"/>
      <c r="E96" s="1"/>
      <c r="F96" s="24"/>
      <c r="G96" s="1"/>
      <c r="H96" s="2"/>
      <c r="I96" s="2"/>
      <c r="J96" s="2"/>
      <c r="K96" s="13">
        <f t="shared" si="6"/>
        <v>0</v>
      </c>
      <c r="L96" s="13" t="e">
        <f>VLOOKUP(B96,Sheet1!$C$1:$D$12,2,FALSE)</f>
        <v>#N/A</v>
      </c>
      <c r="M96" s="13" t="e">
        <f t="shared" si="7"/>
        <v>#N/A</v>
      </c>
      <c r="N96" s="13">
        <f t="shared" si="8"/>
        <v>0</v>
      </c>
      <c r="O96" s="13" t="e">
        <f>VLOOKUP(B96,Sheet1!$C$1:$D$12,2,FALSE)</f>
        <v>#N/A</v>
      </c>
      <c r="P96" s="13" t="e">
        <f t="shared" si="9"/>
        <v>#N/A</v>
      </c>
      <c r="Q96" s="13">
        <f t="shared" si="10"/>
        <v>0</v>
      </c>
      <c r="R96" s="13" t="e">
        <f>VLOOKUP(B96,Sheet1!$C$1:$D$12,2,FALSE)</f>
        <v>#N/A</v>
      </c>
      <c r="S96" s="13" t="e">
        <f t="shared" si="11"/>
        <v>#N/A</v>
      </c>
      <c r="T96" s="13">
        <f t="shared" si="1"/>
        <v>0</v>
      </c>
      <c r="U96" s="13" t="e">
        <f>VLOOKUP(B96,Sheet1!$C$1:$F$12,4,FALSE)</f>
        <v>#N/A</v>
      </c>
      <c r="V96" s="13" t="e">
        <f t="shared" si="12"/>
        <v>#N/A</v>
      </c>
      <c r="W96" s="13">
        <f t="shared" si="13"/>
        <v>0</v>
      </c>
      <c r="X96" s="13">
        <f t="shared" si="14"/>
        <v>0</v>
      </c>
      <c r="Y96" s="13">
        <f t="shared" si="15"/>
        <v>0</v>
      </c>
      <c r="Z96" s="13" t="e">
        <f t="shared" si="16"/>
        <v>#N/A</v>
      </c>
      <c r="AA96" s="14" t="str">
        <f t="shared" si="17"/>
        <v/>
      </c>
      <c r="AB96" s="14">
        <f t="shared" si="18"/>
        <v>0</v>
      </c>
      <c r="AC96" s="14">
        <f t="shared" si="19"/>
        <v>0</v>
      </c>
      <c r="AD96" s="13">
        <f t="shared" si="2"/>
        <v>0</v>
      </c>
      <c r="AE96" s="13" t="e">
        <f>VLOOKUP(B96,Sheet1!$C$1:$D$12,2,FALSE)</f>
        <v>#N/A</v>
      </c>
      <c r="AF96" s="13" t="e">
        <f t="shared" si="20"/>
        <v>#N/A</v>
      </c>
      <c r="AG96" s="13">
        <f t="shared" si="3"/>
        <v>0</v>
      </c>
      <c r="AH96" s="13">
        <f t="shared" si="4"/>
        <v>0</v>
      </c>
      <c r="AI96" s="13" t="e">
        <f t="shared" si="21"/>
        <v>#N/A</v>
      </c>
      <c r="AJ96" s="14" t="str">
        <f t="shared" si="22"/>
        <v/>
      </c>
      <c r="AK96" s="14">
        <f t="shared" si="5"/>
        <v>0</v>
      </c>
    </row>
    <row r="97" spans="1:37" ht="15" customHeight="1" x14ac:dyDescent="0.25">
      <c r="A97" s="1"/>
      <c r="B97" s="1"/>
      <c r="C97" s="24"/>
      <c r="D97" s="1"/>
      <c r="E97" s="1"/>
      <c r="F97" s="24"/>
      <c r="G97" s="1"/>
      <c r="H97" s="2"/>
      <c r="I97" s="2"/>
      <c r="J97" s="2"/>
      <c r="K97" s="13">
        <f t="shared" si="6"/>
        <v>0</v>
      </c>
      <c r="L97" s="13" t="e">
        <f>VLOOKUP(B97,Sheet1!$C$1:$D$12,2,FALSE)</f>
        <v>#N/A</v>
      </c>
      <c r="M97" s="13" t="e">
        <f t="shared" si="7"/>
        <v>#N/A</v>
      </c>
      <c r="N97" s="13">
        <f t="shared" si="8"/>
        <v>0</v>
      </c>
      <c r="O97" s="13" t="e">
        <f>VLOOKUP(B97,Sheet1!$C$1:$D$12,2,FALSE)</f>
        <v>#N/A</v>
      </c>
      <c r="P97" s="13" t="e">
        <f t="shared" si="9"/>
        <v>#N/A</v>
      </c>
      <c r="Q97" s="13">
        <f t="shared" si="10"/>
        <v>0</v>
      </c>
      <c r="R97" s="13" t="e">
        <f>VLOOKUP(B97,Sheet1!$C$1:$D$12,2,FALSE)</f>
        <v>#N/A</v>
      </c>
      <c r="S97" s="13" t="e">
        <f t="shared" si="11"/>
        <v>#N/A</v>
      </c>
      <c r="T97" s="13">
        <f t="shared" si="1"/>
        <v>0</v>
      </c>
      <c r="U97" s="13" t="e">
        <f>VLOOKUP(B97,Sheet1!$C$1:$F$12,4,FALSE)</f>
        <v>#N/A</v>
      </c>
      <c r="V97" s="13" t="e">
        <f t="shared" si="12"/>
        <v>#N/A</v>
      </c>
      <c r="W97" s="13">
        <f t="shared" si="13"/>
        <v>0</v>
      </c>
      <c r="X97" s="13">
        <f t="shared" si="14"/>
        <v>0</v>
      </c>
      <c r="Y97" s="13">
        <f t="shared" si="15"/>
        <v>0</v>
      </c>
      <c r="Z97" s="13" t="e">
        <f t="shared" si="16"/>
        <v>#N/A</v>
      </c>
      <c r="AA97" s="14" t="str">
        <f t="shared" si="17"/>
        <v/>
      </c>
      <c r="AB97" s="14">
        <f t="shared" si="18"/>
        <v>0</v>
      </c>
      <c r="AC97" s="14">
        <f t="shared" si="19"/>
        <v>0</v>
      </c>
      <c r="AD97" s="13">
        <f t="shared" si="2"/>
        <v>0</v>
      </c>
      <c r="AE97" s="13" t="e">
        <f>VLOOKUP(B97,Sheet1!$C$1:$D$12,2,FALSE)</f>
        <v>#N/A</v>
      </c>
      <c r="AF97" s="13" t="e">
        <f t="shared" si="20"/>
        <v>#N/A</v>
      </c>
      <c r="AG97" s="13">
        <f t="shared" si="3"/>
        <v>0</v>
      </c>
      <c r="AH97" s="13">
        <f t="shared" si="4"/>
        <v>0</v>
      </c>
      <c r="AI97" s="13" t="e">
        <f t="shared" si="21"/>
        <v>#N/A</v>
      </c>
      <c r="AJ97" s="14" t="str">
        <f t="shared" si="22"/>
        <v/>
      </c>
      <c r="AK97" s="14">
        <f t="shared" si="5"/>
        <v>0</v>
      </c>
    </row>
    <row r="98" spans="1:37" ht="15" customHeight="1" x14ac:dyDescent="0.25">
      <c r="A98" s="1"/>
      <c r="B98" s="1"/>
      <c r="C98" s="24"/>
      <c r="D98" s="1"/>
      <c r="E98" s="1"/>
      <c r="F98" s="24"/>
      <c r="G98" s="1"/>
      <c r="H98" s="2"/>
      <c r="I98" s="2"/>
      <c r="J98" s="2"/>
      <c r="K98" s="13">
        <f t="shared" si="6"/>
        <v>0</v>
      </c>
      <c r="L98" s="13" t="e">
        <f>VLOOKUP(B98,Sheet1!$C$1:$D$12,2,FALSE)</f>
        <v>#N/A</v>
      </c>
      <c r="M98" s="13" t="e">
        <f t="shared" si="7"/>
        <v>#N/A</v>
      </c>
      <c r="N98" s="13">
        <f t="shared" si="8"/>
        <v>0</v>
      </c>
      <c r="O98" s="13" t="e">
        <f>VLOOKUP(B98,Sheet1!$C$1:$D$12,2,FALSE)</f>
        <v>#N/A</v>
      </c>
      <c r="P98" s="13" t="e">
        <f t="shared" si="9"/>
        <v>#N/A</v>
      </c>
      <c r="Q98" s="13">
        <f t="shared" si="10"/>
        <v>0</v>
      </c>
      <c r="R98" s="13" t="e">
        <f>VLOOKUP(B98,Sheet1!$C$1:$D$12,2,FALSE)</f>
        <v>#N/A</v>
      </c>
      <c r="S98" s="13" t="e">
        <f t="shared" si="11"/>
        <v>#N/A</v>
      </c>
      <c r="T98" s="13">
        <f t="shared" si="1"/>
        <v>0</v>
      </c>
      <c r="U98" s="13" t="e">
        <f>VLOOKUP(B98,Sheet1!$C$1:$F$12,4,FALSE)</f>
        <v>#N/A</v>
      </c>
      <c r="V98" s="13" t="e">
        <f t="shared" si="12"/>
        <v>#N/A</v>
      </c>
      <c r="W98" s="13">
        <f t="shared" si="13"/>
        <v>0</v>
      </c>
      <c r="X98" s="13">
        <f t="shared" si="14"/>
        <v>0</v>
      </c>
      <c r="Y98" s="13">
        <f t="shared" si="15"/>
        <v>0</v>
      </c>
      <c r="Z98" s="13" t="e">
        <f t="shared" si="16"/>
        <v>#N/A</v>
      </c>
      <c r="AA98" s="14" t="str">
        <f t="shared" si="17"/>
        <v/>
      </c>
      <c r="AB98" s="14">
        <f t="shared" si="18"/>
        <v>0</v>
      </c>
      <c r="AC98" s="14">
        <f t="shared" si="19"/>
        <v>0</v>
      </c>
      <c r="AD98" s="13">
        <f t="shared" si="2"/>
        <v>0</v>
      </c>
      <c r="AE98" s="13" t="e">
        <f>VLOOKUP(B98,Sheet1!$C$1:$D$12,2,FALSE)</f>
        <v>#N/A</v>
      </c>
      <c r="AF98" s="13" t="e">
        <f t="shared" si="20"/>
        <v>#N/A</v>
      </c>
      <c r="AG98" s="13">
        <f t="shared" si="3"/>
        <v>0</v>
      </c>
      <c r="AH98" s="13">
        <f t="shared" si="4"/>
        <v>0</v>
      </c>
      <c r="AI98" s="13" t="e">
        <f t="shared" si="21"/>
        <v>#N/A</v>
      </c>
      <c r="AJ98" s="14" t="str">
        <f t="shared" si="22"/>
        <v/>
      </c>
      <c r="AK98" s="14">
        <f t="shared" si="5"/>
        <v>0</v>
      </c>
    </row>
    <row r="99" spans="1:37" ht="15" customHeight="1" x14ac:dyDescent="0.25">
      <c r="A99" s="1"/>
      <c r="B99" s="1"/>
      <c r="C99" s="24"/>
      <c r="D99" s="1"/>
      <c r="E99" s="1"/>
      <c r="F99" s="24"/>
      <c r="G99" s="1"/>
      <c r="H99" s="2"/>
      <c r="I99" s="2"/>
      <c r="J99" s="2"/>
      <c r="K99" s="13">
        <f t="shared" si="6"/>
        <v>0</v>
      </c>
      <c r="L99" s="13" t="e">
        <f>VLOOKUP(B99,Sheet1!$C$1:$D$12,2,FALSE)</f>
        <v>#N/A</v>
      </c>
      <c r="M99" s="13" t="e">
        <f t="shared" si="7"/>
        <v>#N/A</v>
      </c>
      <c r="N99" s="13">
        <f t="shared" si="8"/>
        <v>0</v>
      </c>
      <c r="O99" s="13" t="e">
        <f>VLOOKUP(B99,Sheet1!$C$1:$D$12,2,FALSE)</f>
        <v>#N/A</v>
      </c>
      <c r="P99" s="13" t="e">
        <f t="shared" si="9"/>
        <v>#N/A</v>
      </c>
      <c r="Q99" s="13">
        <f t="shared" si="10"/>
        <v>0</v>
      </c>
      <c r="R99" s="13" t="e">
        <f>VLOOKUP(B99,Sheet1!$C$1:$D$12,2,FALSE)</f>
        <v>#N/A</v>
      </c>
      <c r="S99" s="13" t="e">
        <f t="shared" si="11"/>
        <v>#N/A</v>
      </c>
      <c r="T99" s="13">
        <f t="shared" si="1"/>
        <v>0</v>
      </c>
      <c r="U99" s="13" t="e">
        <f>VLOOKUP(B99,Sheet1!$C$1:$F$12,4,FALSE)</f>
        <v>#N/A</v>
      </c>
      <c r="V99" s="13" t="e">
        <f t="shared" si="12"/>
        <v>#N/A</v>
      </c>
      <c r="W99" s="13">
        <f t="shared" si="13"/>
        <v>0</v>
      </c>
      <c r="X99" s="13">
        <f t="shared" si="14"/>
        <v>0</v>
      </c>
      <c r="Y99" s="13">
        <f t="shared" si="15"/>
        <v>0</v>
      </c>
      <c r="Z99" s="13" t="e">
        <f t="shared" si="16"/>
        <v>#N/A</v>
      </c>
      <c r="AA99" s="14" t="str">
        <f t="shared" si="17"/>
        <v/>
      </c>
      <c r="AB99" s="14">
        <f t="shared" si="18"/>
        <v>0</v>
      </c>
      <c r="AC99" s="14">
        <f t="shared" si="19"/>
        <v>0</v>
      </c>
      <c r="AD99" s="13">
        <f t="shared" si="2"/>
        <v>0</v>
      </c>
      <c r="AE99" s="13" t="e">
        <f>VLOOKUP(B99,Sheet1!$C$1:$D$12,2,FALSE)</f>
        <v>#N/A</v>
      </c>
      <c r="AF99" s="13" t="e">
        <f t="shared" si="20"/>
        <v>#N/A</v>
      </c>
      <c r="AG99" s="13">
        <f t="shared" si="3"/>
        <v>0</v>
      </c>
      <c r="AH99" s="13">
        <f t="shared" si="4"/>
        <v>0</v>
      </c>
      <c r="AI99" s="13" t="e">
        <f t="shared" si="21"/>
        <v>#N/A</v>
      </c>
      <c r="AJ99" s="14" t="str">
        <f t="shared" si="22"/>
        <v/>
      </c>
      <c r="AK99" s="14">
        <f t="shared" si="5"/>
        <v>0</v>
      </c>
    </row>
    <row r="100" spans="1:37" ht="15" customHeight="1" x14ac:dyDescent="0.25">
      <c r="A100" s="1"/>
      <c r="B100" s="1"/>
      <c r="C100" s="24"/>
      <c r="D100" s="1"/>
      <c r="E100" s="1"/>
      <c r="F100" s="24"/>
      <c r="G100" s="1"/>
      <c r="H100" s="2"/>
      <c r="I100" s="2"/>
      <c r="J100" s="2"/>
      <c r="K100" s="13">
        <f t="shared" si="6"/>
        <v>0</v>
      </c>
      <c r="L100" s="13" t="e">
        <f>VLOOKUP(B100,Sheet1!$C$1:$D$12,2,FALSE)</f>
        <v>#N/A</v>
      </c>
      <c r="M100" s="13" t="e">
        <f t="shared" si="7"/>
        <v>#N/A</v>
      </c>
      <c r="N100" s="13">
        <f t="shared" si="8"/>
        <v>0</v>
      </c>
      <c r="O100" s="13" t="e">
        <f>VLOOKUP(B100,Sheet1!$C$1:$D$12,2,FALSE)</f>
        <v>#N/A</v>
      </c>
      <c r="P100" s="13" t="e">
        <f t="shared" si="9"/>
        <v>#N/A</v>
      </c>
      <c r="Q100" s="13">
        <f t="shared" si="10"/>
        <v>0</v>
      </c>
      <c r="R100" s="13" t="e">
        <f>VLOOKUP(B100,Sheet1!$C$1:$D$12,2,FALSE)</f>
        <v>#N/A</v>
      </c>
      <c r="S100" s="13" t="e">
        <f t="shared" si="11"/>
        <v>#N/A</v>
      </c>
      <c r="T100" s="13">
        <f t="shared" si="1"/>
        <v>0</v>
      </c>
      <c r="U100" s="13" t="e">
        <f>VLOOKUP(B100,Sheet1!$C$1:$F$12,4,FALSE)</f>
        <v>#N/A</v>
      </c>
      <c r="V100" s="13" t="e">
        <f t="shared" si="12"/>
        <v>#N/A</v>
      </c>
      <c r="W100" s="13">
        <f t="shared" si="13"/>
        <v>0</v>
      </c>
      <c r="X100" s="13">
        <f t="shared" si="14"/>
        <v>0</v>
      </c>
      <c r="Y100" s="13">
        <f t="shared" si="15"/>
        <v>0</v>
      </c>
      <c r="Z100" s="13" t="e">
        <f t="shared" si="16"/>
        <v>#N/A</v>
      </c>
      <c r="AA100" s="14" t="str">
        <f t="shared" si="17"/>
        <v/>
      </c>
      <c r="AB100" s="14">
        <f t="shared" si="18"/>
        <v>0</v>
      </c>
      <c r="AC100" s="14">
        <f t="shared" si="19"/>
        <v>0</v>
      </c>
      <c r="AD100" s="13">
        <f t="shared" si="2"/>
        <v>0</v>
      </c>
      <c r="AE100" s="13" t="e">
        <f>VLOOKUP(B100,Sheet1!$C$1:$D$12,2,FALSE)</f>
        <v>#N/A</v>
      </c>
      <c r="AF100" s="13" t="e">
        <f t="shared" si="20"/>
        <v>#N/A</v>
      </c>
      <c r="AG100" s="13">
        <f t="shared" si="3"/>
        <v>0</v>
      </c>
      <c r="AH100" s="13">
        <f t="shared" si="4"/>
        <v>0</v>
      </c>
      <c r="AI100" s="13" t="e">
        <f t="shared" si="21"/>
        <v>#N/A</v>
      </c>
      <c r="AJ100" s="14" t="str">
        <f t="shared" si="22"/>
        <v/>
      </c>
      <c r="AK100" s="14">
        <f t="shared" si="5"/>
        <v>0</v>
      </c>
    </row>
    <row r="101" spans="1:37" ht="15" customHeight="1" x14ac:dyDescent="0.25">
      <c r="A101" s="1"/>
      <c r="B101" s="1"/>
      <c r="C101" s="24"/>
      <c r="D101" s="1"/>
      <c r="E101" s="1"/>
      <c r="F101" s="24"/>
      <c r="G101" s="1"/>
      <c r="H101" s="2"/>
      <c r="I101" s="2"/>
      <c r="J101" s="2"/>
      <c r="K101" s="13">
        <f t="shared" si="6"/>
        <v>0</v>
      </c>
      <c r="L101" s="13" t="e">
        <f>VLOOKUP(B101,Sheet1!$C$1:$D$12,2,FALSE)</f>
        <v>#N/A</v>
      </c>
      <c r="M101" s="13" t="e">
        <f t="shared" si="7"/>
        <v>#N/A</v>
      </c>
      <c r="N101" s="13">
        <f t="shared" si="8"/>
        <v>0</v>
      </c>
      <c r="O101" s="13" t="e">
        <f>VLOOKUP(B101,Sheet1!$C$1:$D$12,2,FALSE)</f>
        <v>#N/A</v>
      </c>
      <c r="P101" s="13" t="e">
        <f t="shared" si="9"/>
        <v>#N/A</v>
      </c>
      <c r="Q101" s="13">
        <f t="shared" si="10"/>
        <v>0</v>
      </c>
      <c r="R101" s="13" t="e">
        <f>VLOOKUP(B101,Sheet1!$C$1:$D$12,2,FALSE)</f>
        <v>#N/A</v>
      </c>
      <c r="S101" s="13" t="e">
        <f t="shared" si="11"/>
        <v>#N/A</v>
      </c>
      <c r="T101" s="13">
        <f t="shared" si="1"/>
        <v>0</v>
      </c>
      <c r="U101" s="13" t="e">
        <f>VLOOKUP(B101,Sheet1!$C$1:$F$12,4,FALSE)</f>
        <v>#N/A</v>
      </c>
      <c r="V101" s="13" t="e">
        <f t="shared" si="12"/>
        <v>#N/A</v>
      </c>
      <c r="W101" s="13">
        <f t="shared" si="13"/>
        <v>0</v>
      </c>
      <c r="X101" s="13">
        <f t="shared" si="14"/>
        <v>0</v>
      </c>
      <c r="Y101" s="13">
        <f t="shared" si="15"/>
        <v>0</v>
      </c>
      <c r="Z101" s="13" t="e">
        <f t="shared" si="16"/>
        <v>#N/A</v>
      </c>
      <c r="AA101" s="14" t="str">
        <f t="shared" si="17"/>
        <v/>
      </c>
      <c r="AB101" s="14">
        <f t="shared" si="18"/>
        <v>0</v>
      </c>
      <c r="AC101" s="14">
        <f t="shared" si="19"/>
        <v>0</v>
      </c>
      <c r="AD101" s="13">
        <f t="shared" si="2"/>
        <v>0</v>
      </c>
      <c r="AE101" s="13" t="e">
        <f>VLOOKUP(B101,Sheet1!$C$1:$D$12,2,FALSE)</f>
        <v>#N/A</v>
      </c>
      <c r="AF101" s="13" t="e">
        <f t="shared" si="20"/>
        <v>#N/A</v>
      </c>
      <c r="AG101" s="13">
        <f t="shared" si="3"/>
        <v>0</v>
      </c>
      <c r="AH101" s="13">
        <f t="shared" si="4"/>
        <v>0</v>
      </c>
      <c r="AI101" s="13" t="e">
        <f t="shared" si="21"/>
        <v>#N/A</v>
      </c>
      <c r="AJ101" s="14" t="str">
        <f t="shared" si="22"/>
        <v/>
      </c>
      <c r="AK101" s="14">
        <f t="shared" si="5"/>
        <v>0</v>
      </c>
    </row>
    <row r="102" spans="1:37" ht="15" customHeight="1" x14ac:dyDescent="0.25">
      <c r="A102" s="1"/>
      <c r="B102" s="1"/>
      <c r="C102" s="24"/>
      <c r="D102" s="1"/>
      <c r="E102" s="1"/>
      <c r="F102" s="24"/>
      <c r="G102" s="1"/>
      <c r="H102" s="2"/>
      <c r="I102" s="2"/>
      <c r="J102" s="2"/>
      <c r="K102" s="13">
        <f t="shared" si="6"/>
        <v>0</v>
      </c>
      <c r="L102" s="13" t="e">
        <f>VLOOKUP(B102,Sheet1!$C$1:$D$12,2,FALSE)</f>
        <v>#N/A</v>
      </c>
      <c r="M102" s="13" t="e">
        <f t="shared" si="7"/>
        <v>#N/A</v>
      </c>
      <c r="N102" s="13">
        <f t="shared" si="8"/>
        <v>0</v>
      </c>
      <c r="O102" s="13" t="e">
        <f>VLOOKUP(B102,Sheet1!$C$1:$D$12,2,FALSE)</f>
        <v>#N/A</v>
      </c>
      <c r="P102" s="13" t="e">
        <f t="shared" si="9"/>
        <v>#N/A</v>
      </c>
      <c r="Q102" s="13">
        <f t="shared" si="10"/>
        <v>0</v>
      </c>
      <c r="R102" s="13" t="e">
        <f>VLOOKUP(B102,Sheet1!$C$1:$D$12,2,FALSE)</f>
        <v>#N/A</v>
      </c>
      <c r="S102" s="13" t="e">
        <f t="shared" si="11"/>
        <v>#N/A</v>
      </c>
      <c r="T102" s="13">
        <f t="shared" ref="T102:T165" si="23">IF(G102="AF",35,0)</f>
        <v>0</v>
      </c>
      <c r="U102" s="13" t="e">
        <f>VLOOKUP(B102,Sheet1!$C$1:$F$12,4,FALSE)</f>
        <v>#N/A</v>
      </c>
      <c r="V102" s="13" t="e">
        <f t="shared" si="12"/>
        <v>#N/A</v>
      </c>
      <c r="W102" s="13">
        <f t="shared" si="13"/>
        <v>0</v>
      </c>
      <c r="X102" s="13">
        <f t="shared" si="14"/>
        <v>0</v>
      </c>
      <c r="Y102" s="13">
        <f t="shared" si="15"/>
        <v>0</v>
      </c>
      <c r="Z102" s="13" t="e">
        <f t="shared" si="16"/>
        <v>#N/A</v>
      </c>
      <c r="AA102" s="14" t="str">
        <f t="shared" si="17"/>
        <v/>
      </c>
      <c r="AB102" s="14">
        <f t="shared" si="18"/>
        <v>0</v>
      </c>
      <c r="AC102" s="14">
        <f t="shared" si="19"/>
        <v>0</v>
      </c>
      <c r="AD102" s="13">
        <f t="shared" ref="AD102:AD165" si="24">IF(G102="DR/R",120,0)</f>
        <v>0</v>
      </c>
      <c r="AE102" s="13" t="e">
        <f>VLOOKUP(B102,Sheet1!$C$1:$D$12,2,FALSE)</f>
        <v>#N/A</v>
      </c>
      <c r="AF102" s="13" t="e">
        <f t="shared" si="20"/>
        <v>#N/A</v>
      </c>
      <c r="AG102" s="13">
        <f t="shared" ref="AG102:AG165" si="25">IF(G102="AF",0,0)</f>
        <v>0</v>
      </c>
      <c r="AH102" s="13">
        <f t="shared" ref="AH102:AH165" si="26">IF(G102="NML",120,0)</f>
        <v>0</v>
      </c>
      <c r="AI102" s="13" t="e">
        <f t="shared" si="21"/>
        <v>#N/A</v>
      </c>
      <c r="AJ102" s="14" t="str">
        <f t="shared" si="22"/>
        <v/>
      </c>
      <c r="AK102" s="14">
        <f t="shared" ref="AK102:AK165" si="27">IF(OR(G102="DR/R",G102="NML/R"),35,0)</f>
        <v>0</v>
      </c>
    </row>
    <row r="103" spans="1:37" ht="15" customHeight="1" x14ac:dyDescent="0.25">
      <c r="A103" s="1"/>
      <c r="B103" s="1"/>
      <c r="C103" s="24"/>
      <c r="D103" s="1"/>
      <c r="E103" s="1"/>
      <c r="F103" s="24"/>
      <c r="G103" s="1"/>
      <c r="H103" s="2"/>
      <c r="I103" s="2"/>
      <c r="J103" s="2"/>
      <c r="K103" s="13">
        <f t="shared" ref="K103:K166" si="28">IF(AND(G103="DR/R",A103=2027),226,0)</f>
        <v>0</v>
      </c>
      <c r="L103" s="13" t="e">
        <f>VLOOKUP(B103,Sheet1!$C$1:$D$12,2,FALSE)</f>
        <v>#N/A</v>
      </c>
      <c r="M103" s="13" t="e">
        <f t="shared" ref="M103:M166" si="29">ROUND(+K103/12*L103,2)</f>
        <v>#N/A</v>
      </c>
      <c r="N103" s="13">
        <f t="shared" ref="N103:N166" si="30">IF(AND(G103="DR/R",A103=2025),212,0)</f>
        <v>0</v>
      </c>
      <c r="O103" s="13" t="e">
        <f>VLOOKUP(B103,Sheet1!$C$1:$D$12,2,FALSE)</f>
        <v>#N/A</v>
      </c>
      <c r="P103" s="13" t="e">
        <f t="shared" ref="P103:P166" si="31">ROUND(+N103/12*O103,2)</f>
        <v>#N/A</v>
      </c>
      <c r="Q103" s="13">
        <f t="shared" ref="Q103:Q166" si="32">IF(AND(G103="DR/R",A103=2026),219,)</f>
        <v>0</v>
      </c>
      <c r="R103" s="13" t="e">
        <f>VLOOKUP(B103,Sheet1!$C$1:$D$12,2,FALSE)</f>
        <v>#N/A</v>
      </c>
      <c r="S103" s="13" t="e">
        <f t="shared" ref="S103:S166" si="33">ROUND(+Q103/12*R103,2)</f>
        <v>#N/A</v>
      </c>
      <c r="T103" s="13">
        <f t="shared" si="23"/>
        <v>0</v>
      </c>
      <c r="U103" s="13" t="e">
        <f>VLOOKUP(B103,Sheet1!$C$1:$F$12,4,FALSE)</f>
        <v>#N/A</v>
      </c>
      <c r="V103" s="13" t="e">
        <f t="shared" ref="V103:V166" si="34">ROUND(+T103/4*U103,2)</f>
        <v>#N/A</v>
      </c>
      <c r="W103" s="13">
        <f t="shared" ref="W103:W166" si="35">IF(AND(G103="NML",A103=2027),226,0)</f>
        <v>0</v>
      </c>
      <c r="X103" s="13">
        <f t="shared" ref="X103:X166" si="36">IF(AND(G103="NML",A103=2025),212,0)</f>
        <v>0</v>
      </c>
      <c r="Y103" s="13">
        <f t="shared" ref="Y103:Y166" si="37">IF(AND(G103="NML",A103=2026),219,0)</f>
        <v>0</v>
      </c>
      <c r="Z103" s="13" t="e">
        <f t="shared" ref="Z103:Z166" si="38">+M103+V103+W103+P103+X103+Y103+S103</f>
        <v>#N/A</v>
      </c>
      <c r="AA103" s="14" t="str">
        <f t="shared" ref="AA103:AA166" si="39">IF(ISNA(Z103),"",Z103)</f>
        <v/>
      </c>
      <c r="AB103" s="14">
        <f t="shared" ref="AB103:AB166" si="40">IF(OR(G103="DR/R",G103="NML/R"),85,0)</f>
        <v>0</v>
      </c>
      <c r="AC103" s="14">
        <f t="shared" ref="AC103:AC166" si="41">IF(AND(A103=2019,AB103&gt;0),AB103-10,AB103)</f>
        <v>0</v>
      </c>
      <c r="AD103" s="13">
        <f t="shared" si="24"/>
        <v>0</v>
      </c>
      <c r="AE103" s="13" t="e">
        <f>VLOOKUP(B103,Sheet1!$C$1:$D$12,2,FALSE)</f>
        <v>#N/A</v>
      </c>
      <c r="AF103" s="13" t="e">
        <f t="shared" ref="AF103:AF166" si="42">+AD103/12*AE103</f>
        <v>#N/A</v>
      </c>
      <c r="AG103" s="13">
        <f t="shared" si="25"/>
        <v>0</v>
      </c>
      <c r="AH103" s="13">
        <f t="shared" si="26"/>
        <v>0</v>
      </c>
      <c r="AI103" s="13" t="e">
        <f t="shared" ref="AI103:AI166" si="43">+AF103+AG103+AH103</f>
        <v>#N/A</v>
      </c>
      <c r="AJ103" s="14" t="str">
        <f t="shared" ref="AJ103:AJ166" si="44">IF(ISNA(AI103),"",AI103)</f>
        <v/>
      </c>
      <c r="AK103" s="14">
        <f t="shared" si="27"/>
        <v>0</v>
      </c>
    </row>
    <row r="104" spans="1:37" ht="15" customHeight="1" x14ac:dyDescent="0.25">
      <c r="A104" s="1"/>
      <c r="B104" s="1"/>
      <c r="C104" s="24"/>
      <c r="D104" s="1"/>
      <c r="E104" s="1"/>
      <c r="F104" s="24"/>
      <c r="G104" s="1"/>
      <c r="H104" s="2"/>
      <c r="I104" s="2"/>
      <c r="J104" s="2"/>
      <c r="K104" s="13">
        <f t="shared" si="28"/>
        <v>0</v>
      </c>
      <c r="L104" s="13" t="e">
        <f>VLOOKUP(B104,Sheet1!$C$1:$D$12,2,FALSE)</f>
        <v>#N/A</v>
      </c>
      <c r="M104" s="13" t="e">
        <f t="shared" si="29"/>
        <v>#N/A</v>
      </c>
      <c r="N104" s="13">
        <f t="shared" si="30"/>
        <v>0</v>
      </c>
      <c r="O104" s="13" t="e">
        <f>VLOOKUP(B104,Sheet1!$C$1:$D$12,2,FALSE)</f>
        <v>#N/A</v>
      </c>
      <c r="P104" s="13" t="e">
        <f t="shared" si="31"/>
        <v>#N/A</v>
      </c>
      <c r="Q104" s="13">
        <f t="shared" si="32"/>
        <v>0</v>
      </c>
      <c r="R104" s="13" t="e">
        <f>VLOOKUP(B104,Sheet1!$C$1:$D$12,2,FALSE)</f>
        <v>#N/A</v>
      </c>
      <c r="S104" s="13" t="e">
        <f t="shared" si="33"/>
        <v>#N/A</v>
      </c>
      <c r="T104" s="13">
        <f t="shared" si="23"/>
        <v>0</v>
      </c>
      <c r="U104" s="13" t="e">
        <f>VLOOKUP(B104,Sheet1!$C$1:$F$12,4,FALSE)</f>
        <v>#N/A</v>
      </c>
      <c r="V104" s="13" t="e">
        <f t="shared" si="34"/>
        <v>#N/A</v>
      </c>
      <c r="W104" s="13">
        <f t="shared" si="35"/>
        <v>0</v>
      </c>
      <c r="X104" s="13">
        <f t="shared" si="36"/>
        <v>0</v>
      </c>
      <c r="Y104" s="13">
        <f t="shared" si="37"/>
        <v>0</v>
      </c>
      <c r="Z104" s="13" t="e">
        <f t="shared" si="38"/>
        <v>#N/A</v>
      </c>
      <c r="AA104" s="14" t="str">
        <f t="shared" si="39"/>
        <v/>
      </c>
      <c r="AB104" s="14">
        <f t="shared" si="40"/>
        <v>0</v>
      </c>
      <c r="AC104" s="14">
        <f t="shared" si="41"/>
        <v>0</v>
      </c>
      <c r="AD104" s="13">
        <f t="shared" si="24"/>
        <v>0</v>
      </c>
      <c r="AE104" s="13" t="e">
        <f>VLOOKUP(B104,Sheet1!$C$1:$D$12,2,FALSE)</f>
        <v>#N/A</v>
      </c>
      <c r="AF104" s="13" t="e">
        <f t="shared" si="42"/>
        <v>#N/A</v>
      </c>
      <c r="AG104" s="13">
        <f t="shared" si="25"/>
        <v>0</v>
      </c>
      <c r="AH104" s="13">
        <f t="shared" si="26"/>
        <v>0</v>
      </c>
      <c r="AI104" s="13" t="e">
        <f t="shared" si="43"/>
        <v>#N/A</v>
      </c>
      <c r="AJ104" s="14" t="str">
        <f t="shared" si="44"/>
        <v/>
      </c>
      <c r="AK104" s="14">
        <f t="shared" si="27"/>
        <v>0</v>
      </c>
    </row>
    <row r="105" spans="1:37" ht="15" customHeight="1" x14ac:dyDescent="0.25">
      <c r="A105" s="1"/>
      <c r="B105" s="1"/>
      <c r="C105" s="24"/>
      <c r="D105" s="1"/>
      <c r="E105" s="1"/>
      <c r="F105" s="24"/>
      <c r="G105" s="1"/>
      <c r="H105" s="2"/>
      <c r="I105" s="2"/>
      <c r="J105" s="2"/>
      <c r="K105" s="13">
        <f t="shared" si="28"/>
        <v>0</v>
      </c>
      <c r="L105" s="13" t="e">
        <f>VLOOKUP(B105,Sheet1!$C$1:$D$12,2,FALSE)</f>
        <v>#N/A</v>
      </c>
      <c r="M105" s="13" t="e">
        <f t="shared" si="29"/>
        <v>#N/A</v>
      </c>
      <c r="N105" s="13">
        <f t="shared" si="30"/>
        <v>0</v>
      </c>
      <c r="O105" s="13" t="e">
        <f>VLOOKUP(B105,Sheet1!$C$1:$D$12,2,FALSE)</f>
        <v>#N/A</v>
      </c>
      <c r="P105" s="13" t="e">
        <f t="shared" si="31"/>
        <v>#N/A</v>
      </c>
      <c r="Q105" s="13">
        <f t="shared" si="32"/>
        <v>0</v>
      </c>
      <c r="R105" s="13" t="e">
        <f>VLOOKUP(B105,Sheet1!$C$1:$D$12,2,FALSE)</f>
        <v>#N/A</v>
      </c>
      <c r="S105" s="13" t="e">
        <f t="shared" si="33"/>
        <v>#N/A</v>
      </c>
      <c r="T105" s="13">
        <f t="shared" si="23"/>
        <v>0</v>
      </c>
      <c r="U105" s="13" t="e">
        <f>VLOOKUP(B105,Sheet1!$C$1:$F$12,4,FALSE)</f>
        <v>#N/A</v>
      </c>
      <c r="V105" s="13" t="e">
        <f t="shared" si="34"/>
        <v>#N/A</v>
      </c>
      <c r="W105" s="13">
        <f t="shared" si="35"/>
        <v>0</v>
      </c>
      <c r="X105" s="13">
        <f t="shared" si="36"/>
        <v>0</v>
      </c>
      <c r="Y105" s="13">
        <f t="shared" si="37"/>
        <v>0</v>
      </c>
      <c r="Z105" s="13" t="e">
        <f t="shared" si="38"/>
        <v>#N/A</v>
      </c>
      <c r="AA105" s="14" t="str">
        <f t="shared" si="39"/>
        <v/>
      </c>
      <c r="AB105" s="14">
        <f t="shared" si="40"/>
        <v>0</v>
      </c>
      <c r="AC105" s="14">
        <f t="shared" si="41"/>
        <v>0</v>
      </c>
      <c r="AD105" s="13">
        <f t="shared" si="24"/>
        <v>0</v>
      </c>
      <c r="AE105" s="13" t="e">
        <f>VLOOKUP(B105,Sheet1!$C$1:$D$12,2,FALSE)</f>
        <v>#N/A</v>
      </c>
      <c r="AF105" s="13" t="e">
        <f t="shared" si="42"/>
        <v>#N/A</v>
      </c>
      <c r="AG105" s="13">
        <f t="shared" si="25"/>
        <v>0</v>
      </c>
      <c r="AH105" s="13">
        <f t="shared" si="26"/>
        <v>0</v>
      </c>
      <c r="AI105" s="13" t="e">
        <f t="shared" si="43"/>
        <v>#N/A</v>
      </c>
      <c r="AJ105" s="14" t="str">
        <f t="shared" si="44"/>
        <v/>
      </c>
      <c r="AK105" s="14">
        <f t="shared" si="27"/>
        <v>0</v>
      </c>
    </row>
    <row r="106" spans="1:37" ht="15" customHeight="1" x14ac:dyDescent="0.25">
      <c r="A106" s="1"/>
      <c r="B106" s="1"/>
      <c r="C106" s="24"/>
      <c r="D106" s="1"/>
      <c r="E106" s="1"/>
      <c r="F106" s="24"/>
      <c r="G106" s="1"/>
      <c r="H106" s="2"/>
      <c r="I106" s="2"/>
      <c r="J106" s="2"/>
      <c r="K106" s="13">
        <f t="shared" si="28"/>
        <v>0</v>
      </c>
      <c r="L106" s="13" t="e">
        <f>VLOOKUP(B106,Sheet1!$C$1:$D$12,2,FALSE)</f>
        <v>#N/A</v>
      </c>
      <c r="M106" s="13" t="e">
        <f t="shared" si="29"/>
        <v>#N/A</v>
      </c>
      <c r="N106" s="13">
        <f t="shared" si="30"/>
        <v>0</v>
      </c>
      <c r="O106" s="13" t="e">
        <f>VLOOKUP(B106,Sheet1!$C$1:$D$12,2,FALSE)</f>
        <v>#N/A</v>
      </c>
      <c r="P106" s="13" t="e">
        <f t="shared" si="31"/>
        <v>#N/A</v>
      </c>
      <c r="Q106" s="13">
        <f t="shared" si="32"/>
        <v>0</v>
      </c>
      <c r="R106" s="13" t="e">
        <f>VLOOKUP(B106,Sheet1!$C$1:$D$12,2,FALSE)</f>
        <v>#N/A</v>
      </c>
      <c r="S106" s="13" t="e">
        <f t="shared" si="33"/>
        <v>#N/A</v>
      </c>
      <c r="T106" s="13">
        <f t="shared" si="23"/>
        <v>0</v>
      </c>
      <c r="U106" s="13" t="e">
        <f>VLOOKUP(B106,Sheet1!$C$1:$F$12,4,FALSE)</f>
        <v>#N/A</v>
      </c>
      <c r="V106" s="13" t="e">
        <f t="shared" si="34"/>
        <v>#N/A</v>
      </c>
      <c r="W106" s="13">
        <f t="shared" si="35"/>
        <v>0</v>
      </c>
      <c r="X106" s="13">
        <f t="shared" si="36"/>
        <v>0</v>
      </c>
      <c r="Y106" s="13">
        <f t="shared" si="37"/>
        <v>0</v>
      </c>
      <c r="Z106" s="13" t="e">
        <f t="shared" si="38"/>
        <v>#N/A</v>
      </c>
      <c r="AA106" s="14" t="str">
        <f t="shared" si="39"/>
        <v/>
      </c>
      <c r="AB106" s="14">
        <f t="shared" si="40"/>
        <v>0</v>
      </c>
      <c r="AC106" s="14">
        <f t="shared" si="41"/>
        <v>0</v>
      </c>
      <c r="AD106" s="13">
        <f t="shared" si="24"/>
        <v>0</v>
      </c>
      <c r="AE106" s="13" t="e">
        <f>VLOOKUP(B106,Sheet1!$C$1:$D$12,2,FALSE)</f>
        <v>#N/A</v>
      </c>
      <c r="AF106" s="13" t="e">
        <f t="shared" si="42"/>
        <v>#N/A</v>
      </c>
      <c r="AG106" s="13">
        <f t="shared" si="25"/>
        <v>0</v>
      </c>
      <c r="AH106" s="13">
        <f t="shared" si="26"/>
        <v>0</v>
      </c>
      <c r="AI106" s="13" t="e">
        <f t="shared" si="43"/>
        <v>#N/A</v>
      </c>
      <c r="AJ106" s="14" t="str">
        <f t="shared" si="44"/>
        <v/>
      </c>
      <c r="AK106" s="14">
        <f t="shared" si="27"/>
        <v>0</v>
      </c>
    </row>
    <row r="107" spans="1:37" ht="15" customHeight="1" x14ac:dyDescent="0.25">
      <c r="A107" s="1"/>
      <c r="B107" s="1"/>
      <c r="C107" s="24"/>
      <c r="D107" s="1"/>
      <c r="E107" s="1"/>
      <c r="F107" s="24"/>
      <c r="G107" s="1"/>
      <c r="H107" s="2"/>
      <c r="I107" s="2"/>
      <c r="J107" s="2"/>
      <c r="K107" s="13">
        <f t="shared" si="28"/>
        <v>0</v>
      </c>
      <c r="L107" s="13" t="e">
        <f>VLOOKUP(B107,Sheet1!$C$1:$D$12,2,FALSE)</f>
        <v>#N/A</v>
      </c>
      <c r="M107" s="13" t="e">
        <f t="shared" si="29"/>
        <v>#N/A</v>
      </c>
      <c r="N107" s="13">
        <f t="shared" si="30"/>
        <v>0</v>
      </c>
      <c r="O107" s="13" t="e">
        <f>VLOOKUP(B107,Sheet1!$C$1:$D$12,2,FALSE)</f>
        <v>#N/A</v>
      </c>
      <c r="P107" s="13" t="e">
        <f t="shared" si="31"/>
        <v>#N/A</v>
      </c>
      <c r="Q107" s="13">
        <f t="shared" si="32"/>
        <v>0</v>
      </c>
      <c r="R107" s="13" t="e">
        <f>VLOOKUP(B107,Sheet1!$C$1:$D$12,2,FALSE)</f>
        <v>#N/A</v>
      </c>
      <c r="S107" s="13" t="e">
        <f t="shared" si="33"/>
        <v>#N/A</v>
      </c>
      <c r="T107" s="13">
        <f t="shared" si="23"/>
        <v>0</v>
      </c>
      <c r="U107" s="13" t="e">
        <f>VLOOKUP(B107,Sheet1!$C$1:$F$12,4,FALSE)</f>
        <v>#N/A</v>
      </c>
      <c r="V107" s="13" t="e">
        <f t="shared" si="34"/>
        <v>#N/A</v>
      </c>
      <c r="W107" s="13">
        <f t="shared" si="35"/>
        <v>0</v>
      </c>
      <c r="X107" s="13">
        <f t="shared" si="36"/>
        <v>0</v>
      </c>
      <c r="Y107" s="13">
        <f t="shared" si="37"/>
        <v>0</v>
      </c>
      <c r="Z107" s="13" t="e">
        <f t="shared" si="38"/>
        <v>#N/A</v>
      </c>
      <c r="AA107" s="14" t="str">
        <f t="shared" si="39"/>
        <v/>
      </c>
      <c r="AB107" s="14">
        <f t="shared" si="40"/>
        <v>0</v>
      </c>
      <c r="AC107" s="14">
        <f t="shared" si="41"/>
        <v>0</v>
      </c>
      <c r="AD107" s="13">
        <f t="shared" si="24"/>
        <v>0</v>
      </c>
      <c r="AE107" s="13" t="e">
        <f>VLOOKUP(B107,Sheet1!$C$1:$D$12,2,FALSE)</f>
        <v>#N/A</v>
      </c>
      <c r="AF107" s="13" t="e">
        <f t="shared" si="42"/>
        <v>#N/A</v>
      </c>
      <c r="AG107" s="13">
        <f t="shared" si="25"/>
        <v>0</v>
      </c>
      <c r="AH107" s="13">
        <f t="shared" si="26"/>
        <v>0</v>
      </c>
      <c r="AI107" s="13" t="e">
        <f t="shared" si="43"/>
        <v>#N/A</v>
      </c>
      <c r="AJ107" s="14" t="str">
        <f t="shared" si="44"/>
        <v/>
      </c>
      <c r="AK107" s="14">
        <f t="shared" si="27"/>
        <v>0</v>
      </c>
    </row>
    <row r="108" spans="1:37" ht="15" customHeight="1" x14ac:dyDescent="0.25">
      <c r="A108" s="1"/>
      <c r="B108" s="1"/>
      <c r="C108" s="24"/>
      <c r="D108" s="1"/>
      <c r="E108" s="1"/>
      <c r="F108" s="24"/>
      <c r="G108" s="1"/>
      <c r="H108" s="2"/>
      <c r="I108" s="2"/>
      <c r="J108" s="2"/>
      <c r="K108" s="13">
        <f t="shared" si="28"/>
        <v>0</v>
      </c>
      <c r="L108" s="13" t="e">
        <f>VLOOKUP(B108,Sheet1!$C$1:$D$12,2,FALSE)</f>
        <v>#N/A</v>
      </c>
      <c r="M108" s="13" t="e">
        <f t="shared" si="29"/>
        <v>#N/A</v>
      </c>
      <c r="N108" s="13">
        <f t="shared" si="30"/>
        <v>0</v>
      </c>
      <c r="O108" s="13" t="e">
        <f>VLOOKUP(B108,Sheet1!$C$1:$D$12,2,FALSE)</f>
        <v>#N/A</v>
      </c>
      <c r="P108" s="13" t="e">
        <f t="shared" si="31"/>
        <v>#N/A</v>
      </c>
      <c r="Q108" s="13">
        <f t="shared" si="32"/>
        <v>0</v>
      </c>
      <c r="R108" s="13" t="e">
        <f>VLOOKUP(B108,Sheet1!$C$1:$D$12,2,FALSE)</f>
        <v>#N/A</v>
      </c>
      <c r="S108" s="13" t="e">
        <f t="shared" si="33"/>
        <v>#N/A</v>
      </c>
      <c r="T108" s="13">
        <f t="shared" si="23"/>
        <v>0</v>
      </c>
      <c r="U108" s="13" t="e">
        <f>VLOOKUP(B108,Sheet1!$C$1:$F$12,4,FALSE)</f>
        <v>#N/A</v>
      </c>
      <c r="V108" s="13" t="e">
        <f t="shared" si="34"/>
        <v>#N/A</v>
      </c>
      <c r="W108" s="13">
        <f t="shared" si="35"/>
        <v>0</v>
      </c>
      <c r="X108" s="13">
        <f t="shared" si="36"/>
        <v>0</v>
      </c>
      <c r="Y108" s="13">
        <f t="shared" si="37"/>
        <v>0</v>
      </c>
      <c r="Z108" s="13" t="e">
        <f t="shared" si="38"/>
        <v>#N/A</v>
      </c>
      <c r="AA108" s="14" t="str">
        <f t="shared" si="39"/>
        <v/>
      </c>
      <c r="AB108" s="14">
        <f t="shared" si="40"/>
        <v>0</v>
      </c>
      <c r="AC108" s="14">
        <f t="shared" si="41"/>
        <v>0</v>
      </c>
      <c r="AD108" s="13">
        <f t="shared" si="24"/>
        <v>0</v>
      </c>
      <c r="AE108" s="13" t="e">
        <f>VLOOKUP(B108,Sheet1!$C$1:$D$12,2,FALSE)</f>
        <v>#N/A</v>
      </c>
      <c r="AF108" s="13" t="e">
        <f t="shared" si="42"/>
        <v>#N/A</v>
      </c>
      <c r="AG108" s="13">
        <f t="shared" si="25"/>
        <v>0</v>
      </c>
      <c r="AH108" s="13">
        <f t="shared" si="26"/>
        <v>0</v>
      </c>
      <c r="AI108" s="13" t="e">
        <f t="shared" si="43"/>
        <v>#N/A</v>
      </c>
      <c r="AJ108" s="14" t="str">
        <f t="shared" si="44"/>
        <v/>
      </c>
      <c r="AK108" s="14">
        <f t="shared" si="27"/>
        <v>0</v>
      </c>
    </row>
    <row r="109" spans="1:37" ht="15" customHeight="1" x14ac:dyDescent="0.25">
      <c r="A109" s="1"/>
      <c r="B109" s="1"/>
      <c r="C109" s="24"/>
      <c r="D109" s="1"/>
      <c r="E109" s="1"/>
      <c r="F109" s="24"/>
      <c r="G109" s="1"/>
      <c r="H109" s="2"/>
      <c r="I109" s="2"/>
      <c r="J109" s="2"/>
      <c r="K109" s="13">
        <f t="shared" si="28"/>
        <v>0</v>
      </c>
      <c r="L109" s="13" t="e">
        <f>VLOOKUP(B109,Sheet1!$C$1:$D$12,2,FALSE)</f>
        <v>#N/A</v>
      </c>
      <c r="M109" s="13" t="e">
        <f t="shared" si="29"/>
        <v>#N/A</v>
      </c>
      <c r="N109" s="13">
        <f t="shared" si="30"/>
        <v>0</v>
      </c>
      <c r="O109" s="13" t="e">
        <f>VLOOKUP(B109,Sheet1!$C$1:$D$12,2,FALSE)</f>
        <v>#N/A</v>
      </c>
      <c r="P109" s="13" t="e">
        <f t="shared" si="31"/>
        <v>#N/A</v>
      </c>
      <c r="Q109" s="13">
        <f t="shared" si="32"/>
        <v>0</v>
      </c>
      <c r="R109" s="13" t="e">
        <f>VLOOKUP(B109,Sheet1!$C$1:$D$12,2,FALSE)</f>
        <v>#N/A</v>
      </c>
      <c r="S109" s="13" t="e">
        <f t="shared" si="33"/>
        <v>#N/A</v>
      </c>
      <c r="T109" s="13">
        <f t="shared" si="23"/>
        <v>0</v>
      </c>
      <c r="U109" s="13" t="e">
        <f>VLOOKUP(B109,Sheet1!$C$1:$F$12,4,FALSE)</f>
        <v>#N/A</v>
      </c>
      <c r="V109" s="13" t="e">
        <f t="shared" si="34"/>
        <v>#N/A</v>
      </c>
      <c r="W109" s="13">
        <f t="shared" si="35"/>
        <v>0</v>
      </c>
      <c r="X109" s="13">
        <f t="shared" si="36"/>
        <v>0</v>
      </c>
      <c r="Y109" s="13">
        <f t="shared" si="37"/>
        <v>0</v>
      </c>
      <c r="Z109" s="13" t="e">
        <f t="shared" si="38"/>
        <v>#N/A</v>
      </c>
      <c r="AA109" s="14" t="str">
        <f t="shared" si="39"/>
        <v/>
      </c>
      <c r="AB109" s="14">
        <f t="shared" si="40"/>
        <v>0</v>
      </c>
      <c r="AC109" s="14">
        <f t="shared" si="41"/>
        <v>0</v>
      </c>
      <c r="AD109" s="13">
        <f t="shared" si="24"/>
        <v>0</v>
      </c>
      <c r="AE109" s="13" t="e">
        <f>VLOOKUP(B109,Sheet1!$C$1:$D$12,2,FALSE)</f>
        <v>#N/A</v>
      </c>
      <c r="AF109" s="13" t="e">
        <f t="shared" si="42"/>
        <v>#N/A</v>
      </c>
      <c r="AG109" s="13">
        <f t="shared" si="25"/>
        <v>0</v>
      </c>
      <c r="AH109" s="13">
        <f t="shared" si="26"/>
        <v>0</v>
      </c>
      <c r="AI109" s="13" t="e">
        <f t="shared" si="43"/>
        <v>#N/A</v>
      </c>
      <c r="AJ109" s="14" t="str">
        <f t="shared" si="44"/>
        <v/>
      </c>
      <c r="AK109" s="14">
        <f t="shared" si="27"/>
        <v>0</v>
      </c>
    </row>
    <row r="110" spans="1:37" ht="15" customHeight="1" x14ac:dyDescent="0.25">
      <c r="A110" s="1"/>
      <c r="B110" s="1"/>
      <c r="C110" s="24"/>
      <c r="D110" s="1"/>
      <c r="E110" s="1"/>
      <c r="F110" s="24"/>
      <c r="G110" s="1"/>
      <c r="H110" s="2"/>
      <c r="I110" s="2"/>
      <c r="J110" s="2"/>
      <c r="K110" s="13">
        <f t="shared" si="28"/>
        <v>0</v>
      </c>
      <c r="L110" s="13" t="e">
        <f>VLOOKUP(B110,Sheet1!$C$1:$D$12,2,FALSE)</f>
        <v>#N/A</v>
      </c>
      <c r="M110" s="13" t="e">
        <f t="shared" si="29"/>
        <v>#N/A</v>
      </c>
      <c r="N110" s="13">
        <f t="shared" si="30"/>
        <v>0</v>
      </c>
      <c r="O110" s="13" t="e">
        <f>VLOOKUP(B110,Sheet1!$C$1:$D$12,2,FALSE)</f>
        <v>#N/A</v>
      </c>
      <c r="P110" s="13" t="e">
        <f t="shared" si="31"/>
        <v>#N/A</v>
      </c>
      <c r="Q110" s="13">
        <f t="shared" si="32"/>
        <v>0</v>
      </c>
      <c r="R110" s="13" t="e">
        <f>VLOOKUP(B110,Sheet1!$C$1:$D$12,2,FALSE)</f>
        <v>#N/A</v>
      </c>
      <c r="S110" s="13" t="e">
        <f t="shared" si="33"/>
        <v>#N/A</v>
      </c>
      <c r="T110" s="13">
        <f t="shared" si="23"/>
        <v>0</v>
      </c>
      <c r="U110" s="13" t="e">
        <f>VLOOKUP(B110,Sheet1!$C$1:$F$12,4,FALSE)</f>
        <v>#N/A</v>
      </c>
      <c r="V110" s="13" t="e">
        <f t="shared" si="34"/>
        <v>#N/A</v>
      </c>
      <c r="W110" s="13">
        <f t="shared" si="35"/>
        <v>0</v>
      </c>
      <c r="X110" s="13">
        <f t="shared" si="36"/>
        <v>0</v>
      </c>
      <c r="Y110" s="13">
        <f t="shared" si="37"/>
        <v>0</v>
      </c>
      <c r="Z110" s="13" t="e">
        <f t="shared" si="38"/>
        <v>#N/A</v>
      </c>
      <c r="AA110" s="14" t="str">
        <f t="shared" si="39"/>
        <v/>
      </c>
      <c r="AB110" s="14">
        <f t="shared" si="40"/>
        <v>0</v>
      </c>
      <c r="AC110" s="14">
        <f t="shared" si="41"/>
        <v>0</v>
      </c>
      <c r="AD110" s="13">
        <f t="shared" si="24"/>
        <v>0</v>
      </c>
      <c r="AE110" s="13" t="e">
        <f>VLOOKUP(B110,Sheet1!$C$1:$D$12,2,FALSE)</f>
        <v>#N/A</v>
      </c>
      <c r="AF110" s="13" t="e">
        <f t="shared" si="42"/>
        <v>#N/A</v>
      </c>
      <c r="AG110" s="13">
        <f t="shared" si="25"/>
        <v>0</v>
      </c>
      <c r="AH110" s="13">
        <f t="shared" si="26"/>
        <v>0</v>
      </c>
      <c r="AI110" s="13" t="e">
        <f t="shared" si="43"/>
        <v>#N/A</v>
      </c>
      <c r="AJ110" s="14" t="str">
        <f t="shared" si="44"/>
        <v/>
      </c>
      <c r="AK110" s="14">
        <f t="shared" si="27"/>
        <v>0</v>
      </c>
    </row>
    <row r="111" spans="1:37" ht="15" customHeight="1" x14ac:dyDescent="0.25">
      <c r="A111" s="1"/>
      <c r="B111" s="1"/>
      <c r="C111" s="24"/>
      <c r="D111" s="1"/>
      <c r="E111" s="1"/>
      <c r="F111" s="24"/>
      <c r="G111" s="1"/>
      <c r="H111" s="2"/>
      <c r="I111" s="2"/>
      <c r="J111" s="2"/>
      <c r="K111" s="13">
        <f t="shared" si="28"/>
        <v>0</v>
      </c>
      <c r="L111" s="13" t="e">
        <f>VLOOKUP(B111,Sheet1!$C$1:$D$12,2,FALSE)</f>
        <v>#N/A</v>
      </c>
      <c r="M111" s="13" t="e">
        <f t="shared" si="29"/>
        <v>#N/A</v>
      </c>
      <c r="N111" s="13">
        <f t="shared" si="30"/>
        <v>0</v>
      </c>
      <c r="O111" s="13" t="e">
        <f>VLOOKUP(B111,Sheet1!$C$1:$D$12,2,FALSE)</f>
        <v>#N/A</v>
      </c>
      <c r="P111" s="13" t="e">
        <f t="shared" si="31"/>
        <v>#N/A</v>
      </c>
      <c r="Q111" s="13">
        <f t="shared" si="32"/>
        <v>0</v>
      </c>
      <c r="R111" s="13" t="e">
        <f>VLOOKUP(B111,Sheet1!$C$1:$D$12,2,FALSE)</f>
        <v>#N/A</v>
      </c>
      <c r="S111" s="13" t="e">
        <f t="shared" si="33"/>
        <v>#N/A</v>
      </c>
      <c r="T111" s="13">
        <f t="shared" si="23"/>
        <v>0</v>
      </c>
      <c r="U111" s="13" t="e">
        <f>VLOOKUP(B111,Sheet1!$C$1:$F$12,4,FALSE)</f>
        <v>#N/A</v>
      </c>
      <c r="V111" s="13" t="e">
        <f t="shared" si="34"/>
        <v>#N/A</v>
      </c>
      <c r="W111" s="13">
        <f t="shared" si="35"/>
        <v>0</v>
      </c>
      <c r="X111" s="13">
        <f t="shared" si="36"/>
        <v>0</v>
      </c>
      <c r="Y111" s="13">
        <f t="shared" si="37"/>
        <v>0</v>
      </c>
      <c r="Z111" s="13" t="e">
        <f t="shared" si="38"/>
        <v>#N/A</v>
      </c>
      <c r="AA111" s="14" t="str">
        <f t="shared" si="39"/>
        <v/>
      </c>
      <c r="AB111" s="14">
        <f t="shared" si="40"/>
        <v>0</v>
      </c>
      <c r="AC111" s="14">
        <f t="shared" si="41"/>
        <v>0</v>
      </c>
      <c r="AD111" s="13">
        <f t="shared" si="24"/>
        <v>0</v>
      </c>
      <c r="AE111" s="13" t="e">
        <f>VLOOKUP(B111,Sheet1!$C$1:$D$12,2,FALSE)</f>
        <v>#N/A</v>
      </c>
      <c r="AF111" s="13" t="e">
        <f t="shared" si="42"/>
        <v>#N/A</v>
      </c>
      <c r="AG111" s="13">
        <f t="shared" si="25"/>
        <v>0</v>
      </c>
      <c r="AH111" s="13">
        <f t="shared" si="26"/>
        <v>0</v>
      </c>
      <c r="AI111" s="13" t="e">
        <f t="shared" si="43"/>
        <v>#N/A</v>
      </c>
      <c r="AJ111" s="14" t="str">
        <f t="shared" si="44"/>
        <v/>
      </c>
      <c r="AK111" s="14">
        <f t="shared" si="27"/>
        <v>0</v>
      </c>
    </row>
    <row r="112" spans="1:37" ht="15" customHeight="1" x14ac:dyDescent="0.25">
      <c r="A112" s="1"/>
      <c r="B112" s="1"/>
      <c r="C112" s="24"/>
      <c r="D112" s="1"/>
      <c r="E112" s="1"/>
      <c r="F112" s="24"/>
      <c r="G112" s="1"/>
      <c r="H112" s="2"/>
      <c r="I112" s="2"/>
      <c r="J112" s="2"/>
      <c r="K112" s="13">
        <f t="shared" si="28"/>
        <v>0</v>
      </c>
      <c r="L112" s="13" t="e">
        <f>VLOOKUP(B112,Sheet1!$C$1:$D$12,2,FALSE)</f>
        <v>#N/A</v>
      </c>
      <c r="M112" s="13" t="e">
        <f t="shared" si="29"/>
        <v>#N/A</v>
      </c>
      <c r="N112" s="13">
        <f t="shared" si="30"/>
        <v>0</v>
      </c>
      <c r="O112" s="13" t="e">
        <f>VLOOKUP(B112,Sheet1!$C$1:$D$12,2,FALSE)</f>
        <v>#N/A</v>
      </c>
      <c r="P112" s="13" t="e">
        <f t="shared" si="31"/>
        <v>#N/A</v>
      </c>
      <c r="Q112" s="13">
        <f t="shared" si="32"/>
        <v>0</v>
      </c>
      <c r="R112" s="13" t="e">
        <f>VLOOKUP(B112,Sheet1!$C$1:$D$12,2,FALSE)</f>
        <v>#N/A</v>
      </c>
      <c r="S112" s="13" t="e">
        <f t="shared" si="33"/>
        <v>#N/A</v>
      </c>
      <c r="T112" s="13">
        <f t="shared" si="23"/>
        <v>0</v>
      </c>
      <c r="U112" s="13" t="e">
        <f>VLOOKUP(B112,Sheet1!$C$1:$F$12,4,FALSE)</f>
        <v>#N/A</v>
      </c>
      <c r="V112" s="13" t="e">
        <f t="shared" si="34"/>
        <v>#N/A</v>
      </c>
      <c r="W112" s="13">
        <f t="shared" si="35"/>
        <v>0</v>
      </c>
      <c r="X112" s="13">
        <f t="shared" si="36"/>
        <v>0</v>
      </c>
      <c r="Y112" s="13">
        <f t="shared" si="37"/>
        <v>0</v>
      </c>
      <c r="Z112" s="13" t="e">
        <f t="shared" si="38"/>
        <v>#N/A</v>
      </c>
      <c r="AA112" s="14" t="str">
        <f t="shared" si="39"/>
        <v/>
      </c>
      <c r="AB112" s="14">
        <f t="shared" si="40"/>
        <v>0</v>
      </c>
      <c r="AC112" s="14">
        <f t="shared" si="41"/>
        <v>0</v>
      </c>
      <c r="AD112" s="13">
        <f t="shared" si="24"/>
        <v>0</v>
      </c>
      <c r="AE112" s="13" t="e">
        <f>VLOOKUP(B112,Sheet1!$C$1:$D$12,2,FALSE)</f>
        <v>#N/A</v>
      </c>
      <c r="AF112" s="13" t="e">
        <f t="shared" si="42"/>
        <v>#N/A</v>
      </c>
      <c r="AG112" s="13">
        <f t="shared" si="25"/>
        <v>0</v>
      </c>
      <c r="AH112" s="13">
        <f t="shared" si="26"/>
        <v>0</v>
      </c>
      <c r="AI112" s="13" t="e">
        <f t="shared" si="43"/>
        <v>#N/A</v>
      </c>
      <c r="AJ112" s="14" t="str">
        <f t="shared" si="44"/>
        <v/>
      </c>
      <c r="AK112" s="14">
        <f t="shared" si="27"/>
        <v>0</v>
      </c>
    </row>
    <row r="113" spans="1:37" ht="15" customHeight="1" x14ac:dyDescent="0.25">
      <c r="A113" s="1"/>
      <c r="B113" s="1"/>
      <c r="C113" s="24"/>
      <c r="D113" s="1"/>
      <c r="E113" s="1"/>
      <c r="F113" s="24"/>
      <c r="G113" s="1"/>
      <c r="H113" s="2"/>
      <c r="I113" s="2"/>
      <c r="J113" s="2"/>
      <c r="K113" s="13">
        <f t="shared" si="28"/>
        <v>0</v>
      </c>
      <c r="L113" s="13" t="e">
        <f>VLOOKUP(B113,Sheet1!$C$1:$D$12,2,FALSE)</f>
        <v>#N/A</v>
      </c>
      <c r="M113" s="13" t="e">
        <f t="shared" si="29"/>
        <v>#N/A</v>
      </c>
      <c r="N113" s="13">
        <f t="shared" si="30"/>
        <v>0</v>
      </c>
      <c r="O113" s="13" t="e">
        <f>VLOOKUP(B113,Sheet1!$C$1:$D$12,2,FALSE)</f>
        <v>#N/A</v>
      </c>
      <c r="P113" s="13" t="e">
        <f t="shared" si="31"/>
        <v>#N/A</v>
      </c>
      <c r="Q113" s="13">
        <f t="shared" si="32"/>
        <v>0</v>
      </c>
      <c r="R113" s="13" t="e">
        <f>VLOOKUP(B113,Sheet1!$C$1:$D$12,2,FALSE)</f>
        <v>#N/A</v>
      </c>
      <c r="S113" s="13" t="e">
        <f t="shared" si="33"/>
        <v>#N/A</v>
      </c>
      <c r="T113" s="13">
        <f t="shared" si="23"/>
        <v>0</v>
      </c>
      <c r="U113" s="13" t="e">
        <f>VLOOKUP(B113,Sheet1!$C$1:$F$12,4,FALSE)</f>
        <v>#N/A</v>
      </c>
      <c r="V113" s="13" t="e">
        <f t="shared" si="34"/>
        <v>#N/A</v>
      </c>
      <c r="W113" s="13">
        <f t="shared" si="35"/>
        <v>0</v>
      </c>
      <c r="X113" s="13">
        <f t="shared" si="36"/>
        <v>0</v>
      </c>
      <c r="Y113" s="13">
        <f t="shared" si="37"/>
        <v>0</v>
      </c>
      <c r="Z113" s="13" t="e">
        <f t="shared" si="38"/>
        <v>#N/A</v>
      </c>
      <c r="AA113" s="14" t="str">
        <f t="shared" si="39"/>
        <v/>
      </c>
      <c r="AB113" s="14">
        <f t="shared" si="40"/>
        <v>0</v>
      </c>
      <c r="AC113" s="14">
        <f t="shared" si="41"/>
        <v>0</v>
      </c>
      <c r="AD113" s="13">
        <f t="shared" si="24"/>
        <v>0</v>
      </c>
      <c r="AE113" s="13" t="e">
        <f>VLOOKUP(B113,Sheet1!$C$1:$D$12,2,FALSE)</f>
        <v>#N/A</v>
      </c>
      <c r="AF113" s="13" t="e">
        <f t="shared" si="42"/>
        <v>#N/A</v>
      </c>
      <c r="AG113" s="13">
        <f t="shared" si="25"/>
        <v>0</v>
      </c>
      <c r="AH113" s="13">
        <f t="shared" si="26"/>
        <v>0</v>
      </c>
      <c r="AI113" s="13" t="e">
        <f t="shared" si="43"/>
        <v>#N/A</v>
      </c>
      <c r="AJ113" s="14" t="str">
        <f t="shared" si="44"/>
        <v/>
      </c>
      <c r="AK113" s="14">
        <f t="shared" si="27"/>
        <v>0</v>
      </c>
    </row>
    <row r="114" spans="1:37" ht="15" customHeight="1" x14ac:dyDescent="0.25">
      <c r="A114" s="1"/>
      <c r="B114" s="1"/>
      <c r="C114" s="24"/>
      <c r="D114" s="1"/>
      <c r="E114" s="1"/>
      <c r="F114" s="24"/>
      <c r="G114" s="1"/>
      <c r="H114" s="2"/>
      <c r="I114" s="2"/>
      <c r="J114" s="2"/>
      <c r="K114" s="13">
        <f t="shared" si="28"/>
        <v>0</v>
      </c>
      <c r="L114" s="13" t="e">
        <f>VLOOKUP(B114,Sheet1!$C$1:$D$12,2,FALSE)</f>
        <v>#N/A</v>
      </c>
      <c r="M114" s="13" t="e">
        <f t="shared" si="29"/>
        <v>#N/A</v>
      </c>
      <c r="N114" s="13">
        <f t="shared" si="30"/>
        <v>0</v>
      </c>
      <c r="O114" s="13" t="e">
        <f>VLOOKUP(B114,Sheet1!$C$1:$D$12,2,FALSE)</f>
        <v>#N/A</v>
      </c>
      <c r="P114" s="13" t="e">
        <f t="shared" si="31"/>
        <v>#N/A</v>
      </c>
      <c r="Q114" s="13">
        <f t="shared" si="32"/>
        <v>0</v>
      </c>
      <c r="R114" s="13" t="e">
        <f>VLOOKUP(B114,Sheet1!$C$1:$D$12,2,FALSE)</f>
        <v>#N/A</v>
      </c>
      <c r="S114" s="13" t="e">
        <f t="shared" si="33"/>
        <v>#N/A</v>
      </c>
      <c r="T114" s="13">
        <f t="shared" si="23"/>
        <v>0</v>
      </c>
      <c r="U114" s="13" t="e">
        <f>VLOOKUP(B114,Sheet1!$C$1:$F$12,4,FALSE)</f>
        <v>#N/A</v>
      </c>
      <c r="V114" s="13" t="e">
        <f t="shared" si="34"/>
        <v>#N/A</v>
      </c>
      <c r="W114" s="13">
        <f t="shared" si="35"/>
        <v>0</v>
      </c>
      <c r="X114" s="13">
        <f t="shared" si="36"/>
        <v>0</v>
      </c>
      <c r="Y114" s="13">
        <f t="shared" si="37"/>
        <v>0</v>
      </c>
      <c r="Z114" s="13" t="e">
        <f t="shared" si="38"/>
        <v>#N/A</v>
      </c>
      <c r="AA114" s="14" t="str">
        <f t="shared" si="39"/>
        <v/>
      </c>
      <c r="AB114" s="14">
        <f t="shared" si="40"/>
        <v>0</v>
      </c>
      <c r="AC114" s="14">
        <f t="shared" si="41"/>
        <v>0</v>
      </c>
      <c r="AD114" s="13">
        <f t="shared" si="24"/>
        <v>0</v>
      </c>
      <c r="AE114" s="13" t="e">
        <f>VLOOKUP(B114,Sheet1!$C$1:$D$12,2,FALSE)</f>
        <v>#N/A</v>
      </c>
      <c r="AF114" s="13" t="e">
        <f t="shared" si="42"/>
        <v>#N/A</v>
      </c>
      <c r="AG114" s="13">
        <f t="shared" si="25"/>
        <v>0</v>
      </c>
      <c r="AH114" s="13">
        <f t="shared" si="26"/>
        <v>0</v>
      </c>
      <c r="AI114" s="13" t="e">
        <f t="shared" si="43"/>
        <v>#N/A</v>
      </c>
      <c r="AJ114" s="14" t="str">
        <f t="shared" si="44"/>
        <v/>
      </c>
      <c r="AK114" s="14">
        <f t="shared" si="27"/>
        <v>0</v>
      </c>
    </row>
    <row r="115" spans="1:37" ht="15" customHeight="1" x14ac:dyDescent="0.25">
      <c r="A115" s="1"/>
      <c r="B115" s="1"/>
      <c r="C115" s="24"/>
      <c r="D115" s="1"/>
      <c r="E115" s="1"/>
      <c r="F115" s="24"/>
      <c r="G115" s="1"/>
      <c r="H115" s="2"/>
      <c r="I115" s="2"/>
      <c r="J115" s="2"/>
      <c r="K115" s="13">
        <f t="shared" si="28"/>
        <v>0</v>
      </c>
      <c r="L115" s="13" t="e">
        <f>VLOOKUP(B115,Sheet1!$C$1:$D$12,2,FALSE)</f>
        <v>#N/A</v>
      </c>
      <c r="M115" s="13" t="e">
        <f t="shared" si="29"/>
        <v>#N/A</v>
      </c>
      <c r="N115" s="13">
        <f t="shared" si="30"/>
        <v>0</v>
      </c>
      <c r="O115" s="13" t="e">
        <f>VLOOKUP(B115,Sheet1!$C$1:$D$12,2,FALSE)</f>
        <v>#N/A</v>
      </c>
      <c r="P115" s="13" t="e">
        <f t="shared" si="31"/>
        <v>#N/A</v>
      </c>
      <c r="Q115" s="13">
        <f t="shared" si="32"/>
        <v>0</v>
      </c>
      <c r="R115" s="13" t="e">
        <f>VLOOKUP(B115,Sheet1!$C$1:$D$12,2,FALSE)</f>
        <v>#N/A</v>
      </c>
      <c r="S115" s="13" t="e">
        <f t="shared" si="33"/>
        <v>#N/A</v>
      </c>
      <c r="T115" s="13">
        <f t="shared" si="23"/>
        <v>0</v>
      </c>
      <c r="U115" s="13" t="e">
        <f>VLOOKUP(B115,Sheet1!$C$1:$F$12,4,FALSE)</f>
        <v>#N/A</v>
      </c>
      <c r="V115" s="13" t="e">
        <f t="shared" si="34"/>
        <v>#N/A</v>
      </c>
      <c r="W115" s="13">
        <f t="shared" si="35"/>
        <v>0</v>
      </c>
      <c r="X115" s="13">
        <f t="shared" si="36"/>
        <v>0</v>
      </c>
      <c r="Y115" s="13">
        <f t="shared" si="37"/>
        <v>0</v>
      </c>
      <c r="Z115" s="13" t="e">
        <f t="shared" si="38"/>
        <v>#N/A</v>
      </c>
      <c r="AA115" s="14" t="str">
        <f t="shared" si="39"/>
        <v/>
      </c>
      <c r="AB115" s="14">
        <f t="shared" si="40"/>
        <v>0</v>
      </c>
      <c r="AC115" s="14">
        <f t="shared" si="41"/>
        <v>0</v>
      </c>
      <c r="AD115" s="13">
        <f t="shared" si="24"/>
        <v>0</v>
      </c>
      <c r="AE115" s="13" t="e">
        <f>VLOOKUP(B115,Sheet1!$C$1:$D$12,2,FALSE)</f>
        <v>#N/A</v>
      </c>
      <c r="AF115" s="13" t="e">
        <f t="shared" si="42"/>
        <v>#N/A</v>
      </c>
      <c r="AG115" s="13">
        <f t="shared" si="25"/>
        <v>0</v>
      </c>
      <c r="AH115" s="13">
        <f t="shared" si="26"/>
        <v>0</v>
      </c>
      <c r="AI115" s="13" t="e">
        <f t="shared" si="43"/>
        <v>#N/A</v>
      </c>
      <c r="AJ115" s="14" t="str">
        <f t="shared" si="44"/>
        <v/>
      </c>
      <c r="AK115" s="14">
        <f t="shared" si="27"/>
        <v>0</v>
      </c>
    </row>
    <row r="116" spans="1:37" ht="15" customHeight="1" x14ac:dyDescent="0.25">
      <c r="A116" s="1"/>
      <c r="B116" s="1"/>
      <c r="C116" s="24"/>
      <c r="D116" s="1"/>
      <c r="E116" s="1"/>
      <c r="F116" s="24"/>
      <c r="G116" s="1"/>
      <c r="H116" s="2"/>
      <c r="I116" s="2"/>
      <c r="J116" s="2"/>
      <c r="K116" s="13">
        <f t="shared" si="28"/>
        <v>0</v>
      </c>
      <c r="L116" s="13" t="e">
        <f>VLOOKUP(B116,Sheet1!$C$1:$D$12,2,FALSE)</f>
        <v>#N/A</v>
      </c>
      <c r="M116" s="13" t="e">
        <f t="shared" si="29"/>
        <v>#N/A</v>
      </c>
      <c r="N116" s="13">
        <f t="shared" si="30"/>
        <v>0</v>
      </c>
      <c r="O116" s="13" t="e">
        <f>VLOOKUP(B116,Sheet1!$C$1:$D$12,2,FALSE)</f>
        <v>#N/A</v>
      </c>
      <c r="P116" s="13" t="e">
        <f t="shared" si="31"/>
        <v>#N/A</v>
      </c>
      <c r="Q116" s="13">
        <f t="shared" si="32"/>
        <v>0</v>
      </c>
      <c r="R116" s="13" t="e">
        <f>VLOOKUP(B116,Sheet1!$C$1:$D$12,2,FALSE)</f>
        <v>#N/A</v>
      </c>
      <c r="S116" s="13" t="e">
        <f t="shared" si="33"/>
        <v>#N/A</v>
      </c>
      <c r="T116" s="13">
        <f t="shared" si="23"/>
        <v>0</v>
      </c>
      <c r="U116" s="13" t="e">
        <f>VLOOKUP(B116,Sheet1!$C$1:$F$12,4,FALSE)</f>
        <v>#N/A</v>
      </c>
      <c r="V116" s="13" t="e">
        <f t="shared" si="34"/>
        <v>#N/A</v>
      </c>
      <c r="W116" s="13">
        <f t="shared" si="35"/>
        <v>0</v>
      </c>
      <c r="X116" s="13">
        <f t="shared" si="36"/>
        <v>0</v>
      </c>
      <c r="Y116" s="13">
        <f t="shared" si="37"/>
        <v>0</v>
      </c>
      <c r="Z116" s="13" t="e">
        <f t="shared" si="38"/>
        <v>#N/A</v>
      </c>
      <c r="AA116" s="14" t="str">
        <f t="shared" si="39"/>
        <v/>
      </c>
      <c r="AB116" s="14">
        <f t="shared" si="40"/>
        <v>0</v>
      </c>
      <c r="AC116" s="14">
        <f t="shared" si="41"/>
        <v>0</v>
      </c>
      <c r="AD116" s="13">
        <f t="shared" si="24"/>
        <v>0</v>
      </c>
      <c r="AE116" s="13" t="e">
        <f>VLOOKUP(B116,Sheet1!$C$1:$D$12,2,FALSE)</f>
        <v>#N/A</v>
      </c>
      <c r="AF116" s="13" t="e">
        <f t="shared" si="42"/>
        <v>#N/A</v>
      </c>
      <c r="AG116" s="13">
        <f t="shared" si="25"/>
        <v>0</v>
      </c>
      <c r="AH116" s="13">
        <f t="shared" si="26"/>
        <v>0</v>
      </c>
      <c r="AI116" s="13" t="e">
        <f t="shared" si="43"/>
        <v>#N/A</v>
      </c>
      <c r="AJ116" s="14" t="str">
        <f t="shared" si="44"/>
        <v/>
      </c>
      <c r="AK116" s="14">
        <f t="shared" si="27"/>
        <v>0</v>
      </c>
    </row>
    <row r="117" spans="1:37" ht="15" customHeight="1" x14ac:dyDescent="0.25">
      <c r="A117" s="1"/>
      <c r="B117" s="1"/>
      <c r="C117" s="24"/>
      <c r="D117" s="1"/>
      <c r="E117" s="1"/>
      <c r="F117" s="24"/>
      <c r="G117" s="1"/>
      <c r="H117" s="2"/>
      <c r="I117" s="2"/>
      <c r="J117" s="2"/>
      <c r="K117" s="13">
        <f t="shared" si="28"/>
        <v>0</v>
      </c>
      <c r="L117" s="13" t="e">
        <f>VLOOKUP(B117,Sheet1!$C$1:$D$12,2,FALSE)</f>
        <v>#N/A</v>
      </c>
      <c r="M117" s="13" t="e">
        <f t="shared" si="29"/>
        <v>#N/A</v>
      </c>
      <c r="N117" s="13">
        <f t="shared" si="30"/>
        <v>0</v>
      </c>
      <c r="O117" s="13" t="e">
        <f>VLOOKUP(B117,Sheet1!$C$1:$D$12,2,FALSE)</f>
        <v>#N/A</v>
      </c>
      <c r="P117" s="13" t="e">
        <f t="shared" si="31"/>
        <v>#N/A</v>
      </c>
      <c r="Q117" s="13">
        <f t="shared" si="32"/>
        <v>0</v>
      </c>
      <c r="R117" s="13" t="e">
        <f>VLOOKUP(B117,Sheet1!$C$1:$D$12,2,FALSE)</f>
        <v>#N/A</v>
      </c>
      <c r="S117" s="13" t="e">
        <f t="shared" si="33"/>
        <v>#N/A</v>
      </c>
      <c r="T117" s="13">
        <f t="shared" si="23"/>
        <v>0</v>
      </c>
      <c r="U117" s="13" t="e">
        <f>VLOOKUP(B117,Sheet1!$C$1:$F$12,4,FALSE)</f>
        <v>#N/A</v>
      </c>
      <c r="V117" s="13" t="e">
        <f t="shared" si="34"/>
        <v>#N/A</v>
      </c>
      <c r="W117" s="13">
        <f t="shared" si="35"/>
        <v>0</v>
      </c>
      <c r="X117" s="13">
        <f t="shared" si="36"/>
        <v>0</v>
      </c>
      <c r="Y117" s="13">
        <f t="shared" si="37"/>
        <v>0</v>
      </c>
      <c r="Z117" s="13" t="e">
        <f t="shared" si="38"/>
        <v>#N/A</v>
      </c>
      <c r="AA117" s="14" t="str">
        <f t="shared" si="39"/>
        <v/>
      </c>
      <c r="AB117" s="14">
        <f t="shared" si="40"/>
        <v>0</v>
      </c>
      <c r="AC117" s="14">
        <f t="shared" si="41"/>
        <v>0</v>
      </c>
      <c r="AD117" s="13">
        <f t="shared" si="24"/>
        <v>0</v>
      </c>
      <c r="AE117" s="13" t="e">
        <f>VLOOKUP(B117,Sheet1!$C$1:$D$12,2,FALSE)</f>
        <v>#N/A</v>
      </c>
      <c r="AF117" s="13" t="e">
        <f t="shared" si="42"/>
        <v>#N/A</v>
      </c>
      <c r="AG117" s="13">
        <f t="shared" si="25"/>
        <v>0</v>
      </c>
      <c r="AH117" s="13">
        <f t="shared" si="26"/>
        <v>0</v>
      </c>
      <c r="AI117" s="13" t="e">
        <f t="shared" si="43"/>
        <v>#N/A</v>
      </c>
      <c r="AJ117" s="14" t="str">
        <f t="shared" si="44"/>
        <v/>
      </c>
      <c r="AK117" s="14">
        <f t="shared" si="27"/>
        <v>0</v>
      </c>
    </row>
    <row r="118" spans="1:37" ht="15" customHeight="1" x14ac:dyDescent="0.25">
      <c r="A118" s="1"/>
      <c r="B118" s="1"/>
      <c r="C118" s="24"/>
      <c r="D118" s="1"/>
      <c r="E118" s="1"/>
      <c r="F118" s="24"/>
      <c r="G118" s="1"/>
      <c r="H118" s="2"/>
      <c r="I118" s="2"/>
      <c r="J118" s="2"/>
      <c r="K118" s="13">
        <f t="shared" si="28"/>
        <v>0</v>
      </c>
      <c r="L118" s="13" t="e">
        <f>VLOOKUP(B118,Sheet1!$C$1:$D$12,2,FALSE)</f>
        <v>#N/A</v>
      </c>
      <c r="M118" s="13" t="e">
        <f t="shared" si="29"/>
        <v>#N/A</v>
      </c>
      <c r="N118" s="13">
        <f t="shared" si="30"/>
        <v>0</v>
      </c>
      <c r="O118" s="13" t="e">
        <f>VLOOKUP(B118,Sheet1!$C$1:$D$12,2,FALSE)</f>
        <v>#N/A</v>
      </c>
      <c r="P118" s="13" t="e">
        <f t="shared" si="31"/>
        <v>#N/A</v>
      </c>
      <c r="Q118" s="13">
        <f t="shared" si="32"/>
        <v>0</v>
      </c>
      <c r="R118" s="13" t="e">
        <f>VLOOKUP(B118,Sheet1!$C$1:$D$12,2,FALSE)</f>
        <v>#N/A</v>
      </c>
      <c r="S118" s="13" t="e">
        <f t="shared" si="33"/>
        <v>#N/A</v>
      </c>
      <c r="T118" s="13">
        <f t="shared" si="23"/>
        <v>0</v>
      </c>
      <c r="U118" s="13" t="e">
        <f>VLOOKUP(B118,Sheet1!$C$1:$F$12,4,FALSE)</f>
        <v>#N/A</v>
      </c>
      <c r="V118" s="13" t="e">
        <f t="shared" si="34"/>
        <v>#N/A</v>
      </c>
      <c r="W118" s="13">
        <f t="shared" si="35"/>
        <v>0</v>
      </c>
      <c r="X118" s="13">
        <f t="shared" si="36"/>
        <v>0</v>
      </c>
      <c r="Y118" s="13">
        <f t="shared" si="37"/>
        <v>0</v>
      </c>
      <c r="Z118" s="13" t="e">
        <f t="shared" si="38"/>
        <v>#N/A</v>
      </c>
      <c r="AA118" s="14" t="str">
        <f t="shared" si="39"/>
        <v/>
      </c>
      <c r="AB118" s="14">
        <f t="shared" si="40"/>
        <v>0</v>
      </c>
      <c r="AC118" s="14">
        <f t="shared" si="41"/>
        <v>0</v>
      </c>
      <c r="AD118" s="13">
        <f t="shared" si="24"/>
        <v>0</v>
      </c>
      <c r="AE118" s="13" t="e">
        <f>VLOOKUP(B118,Sheet1!$C$1:$D$12,2,FALSE)</f>
        <v>#N/A</v>
      </c>
      <c r="AF118" s="13" t="e">
        <f t="shared" si="42"/>
        <v>#N/A</v>
      </c>
      <c r="AG118" s="13">
        <f t="shared" si="25"/>
        <v>0</v>
      </c>
      <c r="AH118" s="13">
        <f t="shared" si="26"/>
        <v>0</v>
      </c>
      <c r="AI118" s="13" t="e">
        <f t="shared" si="43"/>
        <v>#N/A</v>
      </c>
      <c r="AJ118" s="14" t="str">
        <f t="shared" si="44"/>
        <v/>
      </c>
      <c r="AK118" s="14">
        <f t="shared" si="27"/>
        <v>0</v>
      </c>
    </row>
    <row r="119" spans="1:37" ht="15" customHeight="1" x14ac:dyDescent="0.25">
      <c r="A119" s="1"/>
      <c r="B119" s="1"/>
      <c r="C119" s="24"/>
      <c r="D119" s="1"/>
      <c r="E119" s="1"/>
      <c r="F119" s="24"/>
      <c r="G119" s="1"/>
      <c r="H119" s="2"/>
      <c r="I119" s="2"/>
      <c r="J119" s="2"/>
      <c r="K119" s="13">
        <f t="shared" si="28"/>
        <v>0</v>
      </c>
      <c r="L119" s="13" t="e">
        <f>VLOOKUP(B119,Sheet1!$C$1:$D$12,2,FALSE)</f>
        <v>#N/A</v>
      </c>
      <c r="M119" s="13" t="e">
        <f t="shared" si="29"/>
        <v>#N/A</v>
      </c>
      <c r="N119" s="13">
        <f t="shared" si="30"/>
        <v>0</v>
      </c>
      <c r="O119" s="13" t="e">
        <f>VLOOKUP(B119,Sheet1!$C$1:$D$12,2,FALSE)</f>
        <v>#N/A</v>
      </c>
      <c r="P119" s="13" t="e">
        <f t="shared" si="31"/>
        <v>#N/A</v>
      </c>
      <c r="Q119" s="13">
        <f t="shared" si="32"/>
        <v>0</v>
      </c>
      <c r="R119" s="13" t="e">
        <f>VLOOKUP(B119,Sheet1!$C$1:$D$12,2,FALSE)</f>
        <v>#N/A</v>
      </c>
      <c r="S119" s="13" t="e">
        <f t="shared" si="33"/>
        <v>#N/A</v>
      </c>
      <c r="T119" s="13">
        <f t="shared" si="23"/>
        <v>0</v>
      </c>
      <c r="U119" s="13" t="e">
        <f>VLOOKUP(B119,Sheet1!$C$1:$F$12,4,FALSE)</f>
        <v>#N/A</v>
      </c>
      <c r="V119" s="13" t="e">
        <f t="shared" si="34"/>
        <v>#N/A</v>
      </c>
      <c r="W119" s="13">
        <f t="shared" si="35"/>
        <v>0</v>
      </c>
      <c r="X119" s="13">
        <f t="shared" si="36"/>
        <v>0</v>
      </c>
      <c r="Y119" s="13">
        <f t="shared" si="37"/>
        <v>0</v>
      </c>
      <c r="Z119" s="13" t="e">
        <f t="shared" si="38"/>
        <v>#N/A</v>
      </c>
      <c r="AA119" s="14" t="str">
        <f t="shared" si="39"/>
        <v/>
      </c>
      <c r="AB119" s="14">
        <f t="shared" si="40"/>
        <v>0</v>
      </c>
      <c r="AC119" s="14">
        <f t="shared" si="41"/>
        <v>0</v>
      </c>
      <c r="AD119" s="13">
        <f t="shared" si="24"/>
        <v>0</v>
      </c>
      <c r="AE119" s="13" t="e">
        <f>VLOOKUP(B119,Sheet1!$C$1:$D$12,2,FALSE)</f>
        <v>#N/A</v>
      </c>
      <c r="AF119" s="13" t="e">
        <f t="shared" si="42"/>
        <v>#N/A</v>
      </c>
      <c r="AG119" s="13">
        <f t="shared" si="25"/>
        <v>0</v>
      </c>
      <c r="AH119" s="13">
        <f t="shared" si="26"/>
        <v>0</v>
      </c>
      <c r="AI119" s="13" t="e">
        <f t="shared" si="43"/>
        <v>#N/A</v>
      </c>
      <c r="AJ119" s="14" t="str">
        <f t="shared" si="44"/>
        <v/>
      </c>
      <c r="AK119" s="14">
        <f t="shared" si="27"/>
        <v>0</v>
      </c>
    </row>
    <row r="120" spans="1:37" ht="15" customHeight="1" x14ac:dyDescent="0.25">
      <c r="A120" s="1"/>
      <c r="B120" s="1"/>
      <c r="C120" s="24"/>
      <c r="D120" s="1"/>
      <c r="E120" s="1"/>
      <c r="F120" s="24"/>
      <c r="G120" s="1"/>
      <c r="H120" s="2"/>
      <c r="I120" s="2"/>
      <c r="J120" s="2"/>
      <c r="K120" s="13">
        <f t="shared" si="28"/>
        <v>0</v>
      </c>
      <c r="L120" s="13" t="e">
        <f>VLOOKUP(B120,Sheet1!$C$1:$D$12,2,FALSE)</f>
        <v>#N/A</v>
      </c>
      <c r="M120" s="13" t="e">
        <f t="shared" si="29"/>
        <v>#N/A</v>
      </c>
      <c r="N120" s="13">
        <f t="shared" si="30"/>
        <v>0</v>
      </c>
      <c r="O120" s="13" t="e">
        <f>VLOOKUP(B120,Sheet1!$C$1:$D$12,2,FALSE)</f>
        <v>#N/A</v>
      </c>
      <c r="P120" s="13" t="e">
        <f t="shared" si="31"/>
        <v>#N/A</v>
      </c>
      <c r="Q120" s="13">
        <f t="shared" si="32"/>
        <v>0</v>
      </c>
      <c r="R120" s="13" t="e">
        <f>VLOOKUP(B120,Sheet1!$C$1:$D$12,2,FALSE)</f>
        <v>#N/A</v>
      </c>
      <c r="S120" s="13" t="e">
        <f t="shared" si="33"/>
        <v>#N/A</v>
      </c>
      <c r="T120" s="13">
        <f t="shared" si="23"/>
        <v>0</v>
      </c>
      <c r="U120" s="13" t="e">
        <f>VLOOKUP(B120,Sheet1!$C$1:$F$12,4,FALSE)</f>
        <v>#N/A</v>
      </c>
      <c r="V120" s="13" t="e">
        <f t="shared" si="34"/>
        <v>#N/A</v>
      </c>
      <c r="W120" s="13">
        <f t="shared" si="35"/>
        <v>0</v>
      </c>
      <c r="X120" s="13">
        <f t="shared" si="36"/>
        <v>0</v>
      </c>
      <c r="Y120" s="13">
        <f t="shared" si="37"/>
        <v>0</v>
      </c>
      <c r="Z120" s="13" t="e">
        <f t="shared" si="38"/>
        <v>#N/A</v>
      </c>
      <c r="AA120" s="14" t="str">
        <f t="shared" si="39"/>
        <v/>
      </c>
      <c r="AB120" s="14">
        <f t="shared" si="40"/>
        <v>0</v>
      </c>
      <c r="AC120" s="14">
        <f t="shared" si="41"/>
        <v>0</v>
      </c>
      <c r="AD120" s="13">
        <f t="shared" si="24"/>
        <v>0</v>
      </c>
      <c r="AE120" s="13" t="e">
        <f>VLOOKUP(B120,Sheet1!$C$1:$D$12,2,FALSE)</f>
        <v>#N/A</v>
      </c>
      <c r="AF120" s="13" t="e">
        <f t="shared" si="42"/>
        <v>#N/A</v>
      </c>
      <c r="AG120" s="13">
        <f t="shared" si="25"/>
        <v>0</v>
      </c>
      <c r="AH120" s="13">
        <f t="shared" si="26"/>
        <v>0</v>
      </c>
      <c r="AI120" s="13" t="e">
        <f t="shared" si="43"/>
        <v>#N/A</v>
      </c>
      <c r="AJ120" s="14" t="str">
        <f t="shared" si="44"/>
        <v/>
      </c>
      <c r="AK120" s="14">
        <f t="shared" si="27"/>
        <v>0</v>
      </c>
    </row>
    <row r="121" spans="1:37" ht="15" customHeight="1" x14ac:dyDescent="0.25">
      <c r="A121" s="1"/>
      <c r="B121" s="1"/>
      <c r="C121" s="24"/>
      <c r="D121" s="1"/>
      <c r="E121" s="1"/>
      <c r="F121" s="24"/>
      <c r="G121" s="1"/>
      <c r="H121" s="2"/>
      <c r="I121" s="2"/>
      <c r="J121" s="2"/>
      <c r="K121" s="13">
        <f t="shared" si="28"/>
        <v>0</v>
      </c>
      <c r="L121" s="13" t="e">
        <f>VLOOKUP(B121,Sheet1!$C$1:$D$12,2,FALSE)</f>
        <v>#N/A</v>
      </c>
      <c r="M121" s="13" t="e">
        <f t="shared" si="29"/>
        <v>#N/A</v>
      </c>
      <c r="N121" s="13">
        <f t="shared" si="30"/>
        <v>0</v>
      </c>
      <c r="O121" s="13" t="e">
        <f>VLOOKUP(B121,Sheet1!$C$1:$D$12,2,FALSE)</f>
        <v>#N/A</v>
      </c>
      <c r="P121" s="13" t="e">
        <f t="shared" si="31"/>
        <v>#N/A</v>
      </c>
      <c r="Q121" s="13">
        <f t="shared" si="32"/>
        <v>0</v>
      </c>
      <c r="R121" s="13" t="e">
        <f>VLOOKUP(B121,Sheet1!$C$1:$D$12,2,FALSE)</f>
        <v>#N/A</v>
      </c>
      <c r="S121" s="13" t="e">
        <f t="shared" si="33"/>
        <v>#N/A</v>
      </c>
      <c r="T121" s="13">
        <f t="shared" si="23"/>
        <v>0</v>
      </c>
      <c r="U121" s="13" t="e">
        <f>VLOOKUP(B121,Sheet1!$C$1:$F$12,4,FALSE)</f>
        <v>#N/A</v>
      </c>
      <c r="V121" s="13" t="e">
        <f t="shared" si="34"/>
        <v>#N/A</v>
      </c>
      <c r="W121" s="13">
        <f t="shared" si="35"/>
        <v>0</v>
      </c>
      <c r="X121" s="13">
        <f t="shared" si="36"/>
        <v>0</v>
      </c>
      <c r="Y121" s="13">
        <f t="shared" si="37"/>
        <v>0</v>
      </c>
      <c r="Z121" s="13" t="e">
        <f t="shared" si="38"/>
        <v>#N/A</v>
      </c>
      <c r="AA121" s="14" t="str">
        <f t="shared" si="39"/>
        <v/>
      </c>
      <c r="AB121" s="14">
        <f t="shared" si="40"/>
        <v>0</v>
      </c>
      <c r="AC121" s="14">
        <f t="shared" si="41"/>
        <v>0</v>
      </c>
      <c r="AD121" s="13">
        <f t="shared" si="24"/>
        <v>0</v>
      </c>
      <c r="AE121" s="13" t="e">
        <f>VLOOKUP(B121,Sheet1!$C$1:$D$12,2,FALSE)</f>
        <v>#N/A</v>
      </c>
      <c r="AF121" s="13" t="e">
        <f t="shared" si="42"/>
        <v>#N/A</v>
      </c>
      <c r="AG121" s="13">
        <f t="shared" si="25"/>
        <v>0</v>
      </c>
      <c r="AH121" s="13">
        <f t="shared" si="26"/>
        <v>0</v>
      </c>
      <c r="AI121" s="13" t="e">
        <f t="shared" si="43"/>
        <v>#N/A</v>
      </c>
      <c r="AJ121" s="14" t="str">
        <f t="shared" si="44"/>
        <v/>
      </c>
      <c r="AK121" s="14">
        <f t="shared" si="27"/>
        <v>0</v>
      </c>
    </row>
    <row r="122" spans="1:37" ht="15" customHeight="1" x14ac:dyDescent="0.25">
      <c r="A122" s="1"/>
      <c r="B122" s="1"/>
      <c r="C122" s="24"/>
      <c r="D122" s="1"/>
      <c r="E122" s="1"/>
      <c r="F122" s="24"/>
      <c r="G122" s="1"/>
      <c r="H122" s="2"/>
      <c r="I122" s="2"/>
      <c r="J122" s="2"/>
      <c r="K122" s="13">
        <f t="shared" si="28"/>
        <v>0</v>
      </c>
      <c r="L122" s="13" t="e">
        <f>VLOOKUP(B122,Sheet1!$C$1:$D$12,2,FALSE)</f>
        <v>#N/A</v>
      </c>
      <c r="M122" s="13" t="e">
        <f t="shared" si="29"/>
        <v>#N/A</v>
      </c>
      <c r="N122" s="13">
        <f t="shared" si="30"/>
        <v>0</v>
      </c>
      <c r="O122" s="13" t="e">
        <f>VLOOKUP(B122,Sheet1!$C$1:$D$12,2,FALSE)</f>
        <v>#N/A</v>
      </c>
      <c r="P122" s="13" t="e">
        <f t="shared" si="31"/>
        <v>#N/A</v>
      </c>
      <c r="Q122" s="13">
        <f t="shared" si="32"/>
        <v>0</v>
      </c>
      <c r="R122" s="13" t="e">
        <f>VLOOKUP(B122,Sheet1!$C$1:$D$12,2,FALSE)</f>
        <v>#N/A</v>
      </c>
      <c r="S122" s="13" t="e">
        <f t="shared" si="33"/>
        <v>#N/A</v>
      </c>
      <c r="T122" s="13">
        <f t="shared" si="23"/>
        <v>0</v>
      </c>
      <c r="U122" s="13" t="e">
        <f>VLOOKUP(B122,Sheet1!$C$1:$F$12,4,FALSE)</f>
        <v>#N/A</v>
      </c>
      <c r="V122" s="13" t="e">
        <f t="shared" si="34"/>
        <v>#N/A</v>
      </c>
      <c r="W122" s="13">
        <f t="shared" si="35"/>
        <v>0</v>
      </c>
      <c r="X122" s="13">
        <f t="shared" si="36"/>
        <v>0</v>
      </c>
      <c r="Y122" s="13">
        <f t="shared" si="37"/>
        <v>0</v>
      </c>
      <c r="Z122" s="13" t="e">
        <f t="shared" si="38"/>
        <v>#N/A</v>
      </c>
      <c r="AA122" s="14" t="str">
        <f t="shared" si="39"/>
        <v/>
      </c>
      <c r="AB122" s="14">
        <f t="shared" si="40"/>
        <v>0</v>
      </c>
      <c r="AC122" s="14">
        <f t="shared" si="41"/>
        <v>0</v>
      </c>
      <c r="AD122" s="13">
        <f t="shared" si="24"/>
        <v>0</v>
      </c>
      <c r="AE122" s="13" t="e">
        <f>VLOOKUP(B122,Sheet1!$C$1:$D$12,2,FALSE)</f>
        <v>#N/A</v>
      </c>
      <c r="AF122" s="13" t="e">
        <f t="shared" si="42"/>
        <v>#N/A</v>
      </c>
      <c r="AG122" s="13">
        <f t="shared" si="25"/>
        <v>0</v>
      </c>
      <c r="AH122" s="13">
        <f t="shared" si="26"/>
        <v>0</v>
      </c>
      <c r="AI122" s="13" t="e">
        <f t="shared" si="43"/>
        <v>#N/A</v>
      </c>
      <c r="AJ122" s="14" t="str">
        <f t="shared" si="44"/>
        <v/>
      </c>
      <c r="AK122" s="14">
        <f t="shared" si="27"/>
        <v>0</v>
      </c>
    </row>
    <row r="123" spans="1:37" ht="15" customHeight="1" x14ac:dyDescent="0.25">
      <c r="A123" s="1"/>
      <c r="B123" s="1"/>
      <c r="C123" s="24"/>
      <c r="D123" s="1"/>
      <c r="E123" s="1"/>
      <c r="F123" s="24"/>
      <c r="G123" s="1"/>
      <c r="H123" s="2"/>
      <c r="I123" s="2"/>
      <c r="J123" s="2"/>
      <c r="K123" s="13">
        <f t="shared" si="28"/>
        <v>0</v>
      </c>
      <c r="L123" s="13" t="e">
        <f>VLOOKUP(B123,Sheet1!$C$1:$D$12,2,FALSE)</f>
        <v>#N/A</v>
      </c>
      <c r="M123" s="13" t="e">
        <f t="shared" si="29"/>
        <v>#N/A</v>
      </c>
      <c r="N123" s="13">
        <f t="shared" si="30"/>
        <v>0</v>
      </c>
      <c r="O123" s="13" t="e">
        <f>VLOOKUP(B123,Sheet1!$C$1:$D$12,2,FALSE)</f>
        <v>#N/A</v>
      </c>
      <c r="P123" s="13" t="e">
        <f t="shared" si="31"/>
        <v>#N/A</v>
      </c>
      <c r="Q123" s="13">
        <f t="shared" si="32"/>
        <v>0</v>
      </c>
      <c r="R123" s="13" t="e">
        <f>VLOOKUP(B123,Sheet1!$C$1:$D$12,2,FALSE)</f>
        <v>#N/A</v>
      </c>
      <c r="S123" s="13" t="e">
        <f t="shared" si="33"/>
        <v>#N/A</v>
      </c>
      <c r="T123" s="13">
        <f t="shared" si="23"/>
        <v>0</v>
      </c>
      <c r="U123" s="13" t="e">
        <f>VLOOKUP(B123,Sheet1!$C$1:$F$12,4,FALSE)</f>
        <v>#N/A</v>
      </c>
      <c r="V123" s="13" t="e">
        <f t="shared" si="34"/>
        <v>#N/A</v>
      </c>
      <c r="W123" s="13">
        <f t="shared" si="35"/>
        <v>0</v>
      </c>
      <c r="X123" s="13">
        <f t="shared" si="36"/>
        <v>0</v>
      </c>
      <c r="Y123" s="13">
        <f t="shared" si="37"/>
        <v>0</v>
      </c>
      <c r="Z123" s="13" t="e">
        <f t="shared" si="38"/>
        <v>#N/A</v>
      </c>
      <c r="AA123" s="14" t="str">
        <f t="shared" si="39"/>
        <v/>
      </c>
      <c r="AB123" s="14">
        <f t="shared" si="40"/>
        <v>0</v>
      </c>
      <c r="AC123" s="14">
        <f t="shared" si="41"/>
        <v>0</v>
      </c>
      <c r="AD123" s="13">
        <f t="shared" si="24"/>
        <v>0</v>
      </c>
      <c r="AE123" s="13" t="e">
        <f>VLOOKUP(B123,Sheet1!$C$1:$D$12,2,FALSE)</f>
        <v>#N/A</v>
      </c>
      <c r="AF123" s="13" t="e">
        <f t="shared" si="42"/>
        <v>#N/A</v>
      </c>
      <c r="AG123" s="13">
        <f t="shared" si="25"/>
        <v>0</v>
      </c>
      <c r="AH123" s="13">
        <f t="shared" si="26"/>
        <v>0</v>
      </c>
      <c r="AI123" s="13" t="e">
        <f t="shared" si="43"/>
        <v>#N/A</v>
      </c>
      <c r="AJ123" s="14" t="str">
        <f t="shared" si="44"/>
        <v/>
      </c>
      <c r="AK123" s="14">
        <f t="shared" si="27"/>
        <v>0</v>
      </c>
    </row>
    <row r="124" spans="1:37" ht="15" customHeight="1" x14ac:dyDescent="0.25">
      <c r="A124" s="1"/>
      <c r="B124" s="1"/>
      <c r="C124" s="24"/>
      <c r="D124" s="1"/>
      <c r="E124" s="1"/>
      <c r="F124" s="24"/>
      <c r="G124" s="1"/>
      <c r="H124" s="2"/>
      <c r="I124" s="2"/>
      <c r="J124" s="2"/>
      <c r="K124" s="13">
        <f t="shared" si="28"/>
        <v>0</v>
      </c>
      <c r="L124" s="13" t="e">
        <f>VLOOKUP(B124,Sheet1!$C$1:$D$12,2,FALSE)</f>
        <v>#N/A</v>
      </c>
      <c r="M124" s="13" t="e">
        <f t="shared" si="29"/>
        <v>#N/A</v>
      </c>
      <c r="N124" s="13">
        <f t="shared" si="30"/>
        <v>0</v>
      </c>
      <c r="O124" s="13" t="e">
        <f>VLOOKUP(B124,Sheet1!$C$1:$D$12,2,FALSE)</f>
        <v>#N/A</v>
      </c>
      <c r="P124" s="13" t="e">
        <f t="shared" si="31"/>
        <v>#N/A</v>
      </c>
      <c r="Q124" s="13">
        <f t="shared" si="32"/>
        <v>0</v>
      </c>
      <c r="R124" s="13" t="e">
        <f>VLOOKUP(B124,Sheet1!$C$1:$D$12,2,FALSE)</f>
        <v>#N/A</v>
      </c>
      <c r="S124" s="13" t="e">
        <f t="shared" si="33"/>
        <v>#N/A</v>
      </c>
      <c r="T124" s="13">
        <f t="shared" si="23"/>
        <v>0</v>
      </c>
      <c r="U124" s="13" t="e">
        <f>VLOOKUP(B124,Sheet1!$C$1:$F$12,4,FALSE)</f>
        <v>#N/A</v>
      </c>
      <c r="V124" s="13" t="e">
        <f t="shared" si="34"/>
        <v>#N/A</v>
      </c>
      <c r="W124" s="13">
        <f t="shared" si="35"/>
        <v>0</v>
      </c>
      <c r="X124" s="13">
        <f t="shared" si="36"/>
        <v>0</v>
      </c>
      <c r="Y124" s="13">
        <f t="shared" si="37"/>
        <v>0</v>
      </c>
      <c r="Z124" s="13" t="e">
        <f t="shared" si="38"/>
        <v>#N/A</v>
      </c>
      <c r="AA124" s="14" t="str">
        <f t="shared" si="39"/>
        <v/>
      </c>
      <c r="AB124" s="14">
        <f t="shared" si="40"/>
        <v>0</v>
      </c>
      <c r="AC124" s="14">
        <f t="shared" si="41"/>
        <v>0</v>
      </c>
      <c r="AD124" s="13">
        <f t="shared" si="24"/>
        <v>0</v>
      </c>
      <c r="AE124" s="13" t="e">
        <f>VLOOKUP(B124,Sheet1!$C$1:$D$12,2,FALSE)</f>
        <v>#N/A</v>
      </c>
      <c r="AF124" s="13" t="e">
        <f t="shared" si="42"/>
        <v>#N/A</v>
      </c>
      <c r="AG124" s="13">
        <f t="shared" si="25"/>
        <v>0</v>
      </c>
      <c r="AH124" s="13">
        <f t="shared" si="26"/>
        <v>0</v>
      </c>
      <c r="AI124" s="13" t="e">
        <f t="shared" si="43"/>
        <v>#N/A</v>
      </c>
      <c r="AJ124" s="14" t="str">
        <f t="shared" si="44"/>
        <v/>
      </c>
      <c r="AK124" s="14">
        <f t="shared" si="27"/>
        <v>0</v>
      </c>
    </row>
    <row r="125" spans="1:37" ht="15" customHeight="1" x14ac:dyDescent="0.25">
      <c r="A125" s="1"/>
      <c r="B125" s="1"/>
      <c r="C125" s="24"/>
      <c r="D125" s="1"/>
      <c r="E125" s="1"/>
      <c r="F125" s="24"/>
      <c r="G125" s="1"/>
      <c r="H125" s="2"/>
      <c r="I125" s="2"/>
      <c r="J125" s="2"/>
      <c r="K125" s="13">
        <f t="shared" si="28"/>
        <v>0</v>
      </c>
      <c r="L125" s="13" t="e">
        <f>VLOOKUP(B125,Sheet1!$C$1:$D$12,2,FALSE)</f>
        <v>#N/A</v>
      </c>
      <c r="M125" s="13" t="e">
        <f t="shared" si="29"/>
        <v>#N/A</v>
      </c>
      <c r="N125" s="13">
        <f t="shared" si="30"/>
        <v>0</v>
      </c>
      <c r="O125" s="13" t="e">
        <f>VLOOKUP(B125,Sheet1!$C$1:$D$12,2,FALSE)</f>
        <v>#N/A</v>
      </c>
      <c r="P125" s="13" t="e">
        <f t="shared" si="31"/>
        <v>#N/A</v>
      </c>
      <c r="Q125" s="13">
        <f t="shared" si="32"/>
        <v>0</v>
      </c>
      <c r="R125" s="13" t="e">
        <f>VLOOKUP(B125,Sheet1!$C$1:$D$12,2,FALSE)</f>
        <v>#N/A</v>
      </c>
      <c r="S125" s="13" t="e">
        <f t="shared" si="33"/>
        <v>#N/A</v>
      </c>
      <c r="T125" s="13">
        <f t="shared" si="23"/>
        <v>0</v>
      </c>
      <c r="U125" s="13" t="e">
        <f>VLOOKUP(B125,Sheet1!$C$1:$F$12,4,FALSE)</f>
        <v>#N/A</v>
      </c>
      <c r="V125" s="13" t="e">
        <f t="shared" si="34"/>
        <v>#N/A</v>
      </c>
      <c r="W125" s="13">
        <f t="shared" si="35"/>
        <v>0</v>
      </c>
      <c r="X125" s="13">
        <f t="shared" si="36"/>
        <v>0</v>
      </c>
      <c r="Y125" s="13">
        <f t="shared" si="37"/>
        <v>0</v>
      </c>
      <c r="Z125" s="13" t="e">
        <f t="shared" si="38"/>
        <v>#N/A</v>
      </c>
      <c r="AA125" s="14" t="str">
        <f t="shared" si="39"/>
        <v/>
      </c>
      <c r="AB125" s="14">
        <f t="shared" si="40"/>
        <v>0</v>
      </c>
      <c r="AC125" s="14">
        <f t="shared" si="41"/>
        <v>0</v>
      </c>
      <c r="AD125" s="13">
        <f t="shared" si="24"/>
        <v>0</v>
      </c>
      <c r="AE125" s="13" t="e">
        <f>VLOOKUP(B125,Sheet1!$C$1:$D$12,2,FALSE)</f>
        <v>#N/A</v>
      </c>
      <c r="AF125" s="13" t="e">
        <f t="shared" si="42"/>
        <v>#N/A</v>
      </c>
      <c r="AG125" s="13">
        <f t="shared" si="25"/>
        <v>0</v>
      </c>
      <c r="AH125" s="13">
        <f t="shared" si="26"/>
        <v>0</v>
      </c>
      <c r="AI125" s="13" t="e">
        <f t="shared" si="43"/>
        <v>#N/A</v>
      </c>
      <c r="AJ125" s="14" t="str">
        <f t="shared" si="44"/>
        <v/>
      </c>
      <c r="AK125" s="14">
        <f t="shared" si="27"/>
        <v>0</v>
      </c>
    </row>
    <row r="126" spans="1:37" ht="15" customHeight="1" x14ac:dyDescent="0.25">
      <c r="A126" s="1"/>
      <c r="B126" s="1"/>
      <c r="C126" s="24"/>
      <c r="D126" s="1"/>
      <c r="E126" s="1"/>
      <c r="F126" s="24"/>
      <c r="G126" s="1"/>
      <c r="H126" s="2"/>
      <c r="I126" s="2"/>
      <c r="J126" s="2"/>
      <c r="K126" s="13">
        <f t="shared" si="28"/>
        <v>0</v>
      </c>
      <c r="L126" s="13" t="e">
        <f>VLOOKUP(B126,Sheet1!$C$1:$D$12,2,FALSE)</f>
        <v>#N/A</v>
      </c>
      <c r="M126" s="13" t="e">
        <f t="shared" si="29"/>
        <v>#N/A</v>
      </c>
      <c r="N126" s="13">
        <f t="shared" si="30"/>
        <v>0</v>
      </c>
      <c r="O126" s="13" t="e">
        <f>VLOOKUP(B126,Sheet1!$C$1:$D$12,2,FALSE)</f>
        <v>#N/A</v>
      </c>
      <c r="P126" s="13" t="e">
        <f t="shared" si="31"/>
        <v>#N/A</v>
      </c>
      <c r="Q126" s="13">
        <f t="shared" si="32"/>
        <v>0</v>
      </c>
      <c r="R126" s="13" t="e">
        <f>VLOOKUP(B126,Sheet1!$C$1:$D$12,2,FALSE)</f>
        <v>#N/A</v>
      </c>
      <c r="S126" s="13" t="e">
        <f t="shared" si="33"/>
        <v>#N/A</v>
      </c>
      <c r="T126" s="13">
        <f t="shared" si="23"/>
        <v>0</v>
      </c>
      <c r="U126" s="13" t="e">
        <f>VLOOKUP(B126,Sheet1!$C$1:$F$12,4,FALSE)</f>
        <v>#N/A</v>
      </c>
      <c r="V126" s="13" t="e">
        <f t="shared" si="34"/>
        <v>#N/A</v>
      </c>
      <c r="W126" s="13">
        <f t="shared" si="35"/>
        <v>0</v>
      </c>
      <c r="X126" s="13">
        <f t="shared" si="36"/>
        <v>0</v>
      </c>
      <c r="Y126" s="13">
        <f t="shared" si="37"/>
        <v>0</v>
      </c>
      <c r="Z126" s="13" t="e">
        <f t="shared" si="38"/>
        <v>#N/A</v>
      </c>
      <c r="AA126" s="14" t="str">
        <f t="shared" si="39"/>
        <v/>
      </c>
      <c r="AB126" s="14">
        <f t="shared" si="40"/>
        <v>0</v>
      </c>
      <c r="AC126" s="14">
        <f t="shared" si="41"/>
        <v>0</v>
      </c>
      <c r="AD126" s="13">
        <f t="shared" si="24"/>
        <v>0</v>
      </c>
      <c r="AE126" s="13" t="e">
        <f>VLOOKUP(B126,Sheet1!$C$1:$D$12,2,FALSE)</f>
        <v>#N/A</v>
      </c>
      <c r="AF126" s="13" t="e">
        <f t="shared" si="42"/>
        <v>#N/A</v>
      </c>
      <c r="AG126" s="13">
        <f t="shared" si="25"/>
        <v>0</v>
      </c>
      <c r="AH126" s="13">
        <f t="shared" si="26"/>
        <v>0</v>
      </c>
      <c r="AI126" s="13" t="e">
        <f t="shared" si="43"/>
        <v>#N/A</v>
      </c>
      <c r="AJ126" s="14" t="str">
        <f t="shared" si="44"/>
        <v/>
      </c>
      <c r="AK126" s="14">
        <f t="shared" si="27"/>
        <v>0</v>
      </c>
    </row>
    <row r="127" spans="1:37" ht="15" customHeight="1" x14ac:dyDescent="0.25">
      <c r="A127" s="1"/>
      <c r="B127" s="1"/>
      <c r="C127" s="24"/>
      <c r="D127" s="1"/>
      <c r="E127" s="1"/>
      <c r="F127" s="24"/>
      <c r="G127" s="1"/>
      <c r="H127" s="2"/>
      <c r="I127" s="2"/>
      <c r="J127" s="2"/>
      <c r="K127" s="13">
        <f t="shared" si="28"/>
        <v>0</v>
      </c>
      <c r="L127" s="13" t="e">
        <f>VLOOKUP(B127,Sheet1!$C$1:$D$12,2,FALSE)</f>
        <v>#N/A</v>
      </c>
      <c r="M127" s="13" t="e">
        <f t="shared" si="29"/>
        <v>#N/A</v>
      </c>
      <c r="N127" s="13">
        <f t="shared" si="30"/>
        <v>0</v>
      </c>
      <c r="O127" s="13" t="e">
        <f>VLOOKUP(B127,Sheet1!$C$1:$D$12,2,FALSE)</f>
        <v>#N/A</v>
      </c>
      <c r="P127" s="13" t="e">
        <f t="shared" si="31"/>
        <v>#N/A</v>
      </c>
      <c r="Q127" s="13">
        <f t="shared" si="32"/>
        <v>0</v>
      </c>
      <c r="R127" s="13" t="e">
        <f>VLOOKUP(B127,Sheet1!$C$1:$D$12,2,FALSE)</f>
        <v>#N/A</v>
      </c>
      <c r="S127" s="13" t="e">
        <f t="shared" si="33"/>
        <v>#N/A</v>
      </c>
      <c r="T127" s="13">
        <f t="shared" si="23"/>
        <v>0</v>
      </c>
      <c r="U127" s="13" t="e">
        <f>VLOOKUP(B127,Sheet1!$C$1:$F$12,4,FALSE)</f>
        <v>#N/A</v>
      </c>
      <c r="V127" s="13" t="e">
        <f t="shared" si="34"/>
        <v>#N/A</v>
      </c>
      <c r="W127" s="13">
        <f t="shared" si="35"/>
        <v>0</v>
      </c>
      <c r="X127" s="13">
        <f t="shared" si="36"/>
        <v>0</v>
      </c>
      <c r="Y127" s="13">
        <f t="shared" si="37"/>
        <v>0</v>
      </c>
      <c r="Z127" s="13" t="e">
        <f t="shared" si="38"/>
        <v>#N/A</v>
      </c>
      <c r="AA127" s="14" t="str">
        <f t="shared" si="39"/>
        <v/>
      </c>
      <c r="AB127" s="14">
        <f t="shared" si="40"/>
        <v>0</v>
      </c>
      <c r="AC127" s="14">
        <f t="shared" si="41"/>
        <v>0</v>
      </c>
      <c r="AD127" s="13">
        <f t="shared" si="24"/>
        <v>0</v>
      </c>
      <c r="AE127" s="13" t="e">
        <f>VLOOKUP(B127,Sheet1!$C$1:$D$12,2,FALSE)</f>
        <v>#N/A</v>
      </c>
      <c r="AF127" s="13" t="e">
        <f t="shared" si="42"/>
        <v>#N/A</v>
      </c>
      <c r="AG127" s="13">
        <f t="shared" si="25"/>
        <v>0</v>
      </c>
      <c r="AH127" s="13">
        <f t="shared" si="26"/>
        <v>0</v>
      </c>
      <c r="AI127" s="13" t="e">
        <f t="shared" si="43"/>
        <v>#N/A</v>
      </c>
      <c r="AJ127" s="14" t="str">
        <f t="shared" si="44"/>
        <v/>
      </c>
      <c r="AK127" s="14">
        <f t="shared" si="27"/>
        <v>0</v>
      </c>
    </row>
    <row r="128" spans="1:37" ht="15" customHeight="1" x14ac:dyDescent="0.25">
      <c r="A128" s="1"/>
      <c r="B128" s="1"/>
      <c r="C128" s="24"/>
      <c r="D128" s="1"/>
      <c r="E128" s="1"/>
      <c r="F128" s="24"/>
      <c r="G128" s="1"/>
      <c r="H128" s="2"/>
      <c r="I128" s="2"/>
      <c r="J128" s="2"/>
      <c r="K128" s="13">
        <f t="shared" si="28"/>
        <v>0</v>
      </c>
      <c r="L128" s="13" t="e">
        <f>VLOOKUP(B128,Sheet1!$C$1:$D$12,2,FALSE)</f>
        <v>#N/A</v>
      </c>
      <c r="M128" s="13" t="e">
        <f t="shared" si="29"/>
        <v>#N/A</v>
      </c>
      <c r="N128" s="13">
        <f t="shared" si="30"/>
        <v>0</v>
      </c>
      <c r="O128" s="13" t="e">
        <f>VLOOKUP(B128,Sheet1!$C$1:$D$12,2,FALSE)</f>
        <v>#N/A</v>
      </c>
      <c r="P128" s="13" t="e">
        <f t="shared" si="31"/>
        <v>#N/A</v>
      </c>
      <c r="Q128" s="13">
        <f t="shared" si="32"/>
        <v>0</v>
      </c>
      <c r="R128" s="13" t="e">
        <f>VLOOKUP(B128,Sheet1!$C$1:$D$12,2,FALSE)</f>
        <v>#N/A</v>
      </c>
      <c r="S128" s="13" t="e">
        <f t="shared" si="33"/>
        <v>#N/A</v>
      </c>
      <c r="T128" s="13">
        <f t="shared" si="23"/>
        <v>0</v>
      </c>
      <c r="U128" s="13" t="e">
        <f>VLOOKUP(B128,Sheet1!$C$1:$F$12,4,FALSE)</f>
        <v>#N/A</v>
      </c>
      <c r="V128" s="13" t="e">
        <f t="shared" si="34"/>
        <v>#N/A</v>
      </c>
      <c r="W128" s="13">
        <f t="shared" si="35"/>
        <v>0</v>
      </c>
      <c r="X128" s="13">
        <f t="shared" si="36"/>
        <v>0</v>
      </c>
      <c r="Y128" s="13">
        <f t="shared" si="37"/>
        <v>0</v>
      </c>
      <c r="Z128" s="13" t="e">
        <f t="shared" si="38"/>
        <v>#N/A</v>
      </c>
      <c r="AA128" s="14" t="str">
        <f t="shared" si="39"/>
        <v/>
      </c>
      <c r="AB128" s="14">
        <f t="shared" si="40"/>
        <v>0</v>
      </c>
      <c r="AC128" s="14">
        <f t="shared" si="41"/>
        <v>0</v>
      </c>
      <c r="AD128" s="13">
        <f t="shared" si="24"/>
        <v>0</v>
      </c>
      <c r="AE128" s="13" t="e">
        <f>VLOOKUP(B128,Sheet1!$C$1:$D$12,2,FALSE)</f>
        <v>#N/A</v>
      </c>
      <c r="AF128" s="13" t="e">
        <f t="shared" si="42"/>
        <v>#N/A</v>
      </c>
      <c r="AG128" s="13">
        <f t="shared" si="25"/>
        <v>0</v>
      </c>
      <c r="AH128" s="13">
        <f t="shared" si="26"/>
        <v>0</v>
      </c>
      <c r="AI128" s="13" t="e">
        <f t="shared" si="43"/>
        <v>#N/A</v>
      </c>
      <c r="AJ128" s="14" t="str">
        <f t="shared" si="44"/>
        <v/>
      </c>
      <c r="AK128" s="14">
        <f t="shared" si="27"/>
        <v>0</v>
      </c>
    </row>
    <row r="129" spans="1:37" ht="15" customHeight="1" x14ac:dyDescent="0.25">
      <c r="A129" s="1"/>
      <c r="B129" s="1"/>
      <c r="C129" s="24"/>
      <c r="D129" s="1"/>
      <c r="E129" s="1"/>
      <c r="F129" s="24"/>
      <c r="G129" s="1"/>
      <c r="H129" s="2"/>
      <c r="I129" s="2"/>
      <c r="J129" s="2"/>
      <c r="K129" s="13">
        <f t="shared" si="28"/>
        <v>0</v>
      </c>
      <c r="L129" s="13" t="e">
        <f>VLOOKUP(B129,Sheet1!$C$1:$D$12,2,FALSE)</f>
        <v>#N/A</v>
      </c>
      <c r="M129" s="13" t="e">
        <f t="shared" si="29"/>
        <v>#N/A</v>
      </c>
      <c r="N129" s="13">
        <f t="shared" si="30"/>
        <v>0</v>
      </c>
      <c r="O129" s="13" t="e">
        <f>VLOOKUP(B129,Sheet1!$C$1:$D$12,2,FALSE)</f>
        <v>#N/A</v>
      </c>
      <c r="P129" s="13" t="e">
        <f t="shared" si="31"/>
        <v>#N/A</v>
      </c>
      <c r="Q129" s="13">
        <f t="shared" si="32"/>
        <v>0</v>
      </c>
      <c r="R129" s="13" t="e">
        <f>VLOOKUP(B129,Sheet1!$C$1:$D$12,2,FALSE)</f>
        <v>#N/A</v>
      </c>
      <c r="S129" s="13" t="e">
        <f t="shared" si="33"/>
        <v>#N/A</v>
      </c>
      <c r="T129" s="13">
        <f t="shared" si="23"/>
        <v>0</v>
      </c>
      <c r="U129" s="13" t="e">
        <f>VLOOKUP(B129,Sheet1!$C$1:$F$12,4,FALSE)</f>
        <v>#N/A</v>
      </c>
      <c r="V129" s="13" t="e">
        <f t="shared" si="34"/>
        <v>#N/A</v>
      </c>
      <c r="W129" s="13">
        <f t="shared" si="35"/>
        <v>0</v>
      </c>
      <c r="X129" s="13">
        <f t="shared" si="36"/>
        <v>0</v>
      </c>
      <c r="Y129" s="13">
        <f t="shared" si="37"/>
        <v>0</v>
      </c>
      <c r="Z129" s="13" t="e">
        <f t="shared" si="38"/>
        <v>#N/A</v>
      </c>
      <c r="AA129" s="14" t="str">
        <f t="shared" si="39"/>
        <v/>
      </c>
      <c r="AB129" s="14">
        <f t="shared" si="40"/>
        <v>0</v>
      </c>
      <c r="AC129" s="14">
        <f t="shared" si="41"/>
        <v>0</v>
      </c>
      <c r="AD129" s="13">
        <f t="shared" si="24"/>
        <v>0</v>
      </c>
      <c r="AE129" s="13" t="e">
        <f>VLOOKUP(B129,Sheet1!$C$1:$D$12,2,FALSE)</f>
        <v>#N/A</v>
      </c>
      <c r="AF129" s="13" t="e">
        <f t="shared" si="42"/>
        <v>#N/A</v>
      </c>
      <c r="AG129" s="13">
        <f t="shared" si="25"/>
        <v>0</v>
      </c>
      <c r="AH129" s="13">
        <f t="shared" si="26"/>
        <v>0</v>
      </c>
      <c r="AI129" s="13" t="e">
        <f t="shared" si="43"/>
        <v>#N/A</v>
      </c>
      <c r="AJ129" s="14" t="str">
        <f t="shared" si="44"/>
        <v/>
      </c>
      <c r="AK129" s="14">
        <f t="shared" si="27"/>
        <v>0</v>
      </c>
    </row>
    <row r="130" spans="1:37" ht="15" customHeight="1" x14ac:dyDescent="0.25">
      <c r="A130" s="1"/>
      <c r="B130" s="1"/>
      <c r="C130" s="24"/>
      <c r="D130" s="1"/>
      <c r="E130" s="1"/>
      <c r="F130" s="24"/>
      <c r="G130" s="1"/>
      <c r="H130" s="2"/>
      <c r="I130" s="2"/>
      <c r="J130" s="2"/>
      <c r="K130" s="13">
        <f t="shared" si="28"/>
        <v>0</v>
      </c>
      <c r="L130" s="13" t="e">
        <f>VLOOKUP(B130,Sheet1!$C$1:$D$12,2,FALSE)</f>
        <v>#N/A</v>
      </c>
      <c r="M130" s="13" t="e">
        <f t="shared" si="29"/>
        <v>#N/A</v>
      </c>
      <c r="N130" s="13">
        <f t="shared" si="30"/>
        <v>0</v>
      </c>
      <c r="O130" s="13" t="e">
        <f>VLOOKUP(B130,Sheet1!$C$1:$D$12,2,FALSE)</f>
        <v>#N/A</v>
      </c>
      <c r="P130" s="13" t="e">
        <f t="shared" si="31"/>
        <v>#N/A</v>
      </c>
      <c r="Q130" s="13">
        <f t="shared" si="32"/>
        <v>0</v>
      </c>
      <c r="R130" s="13" t="e">
        <f>VLOOKUP(B130,Sheet1!$C$1:$D$12,2,FALSE)</f>
        <v>#N/A</v>
      </c>
      <c r="S130" s="13" t="e">
        <f t="shared" si="33"/>
        <v>#N/A</v>
      </c>
      <c r="T130" s="13">
        <f t="shared" si="23"/>
        <v>0</v>
      </c>
      <c r="U130" s="13" t="e">
        <f>VLOOKUP(B130,Sheet1!$C$1:$F$12,4,FALSE)</f>
        <v>#N/A</v>
      </c>
      <c r="V130" s="13" t="e">
        <f t="shared" si="34"/>
        <v>#N/A</v>
      </c>
      <c r="W130" s="13">
        <f t="shared" si="35"/>
        <v>0</v>
      </c>
      <c r="X130" s="13">
        <f t="shared" si="36"/>
        <v>0</v>
      </c>
      <c r="Y130" s="13">
        <f t="shared" si="37"/>
        <v>0</v>
      </c>
      <c r="Z130" s="13" t="e">
        <f t="shared" si="38"/>
        <v>#N/A</v>
      </c>
      <c r="AA130" s="14" t="str">
        <f t="shared" si="39"/>
        <v/>
      </c>
      <c r="AB130" s="14">
        <f t="shared" si="40"/>
        <v>0</v>
      </c>
      <c r="AC130" s="14">
        <f t="shared" si="41"/>
        <v>0</v>
      </c>
      <c r="AD130" s="13">
        <f t="shared" si="24"/>
        <v>0</v>
      </c>
      <c r="AE130" s="13" t="e">
        <f>VLOOKUP(B130,Sheet1!$C$1:$D$12,2,FALSE)</f>
        <v>#N/A</v>
      </c>
      <c r="AF130" s="13" t="e">
        <f t="shared" si="42"/>
        <v>#N/A</v>
      </c>
      <c r="AG130" s="13">
        <f t="shared" si="25"/>
        <v>0</v>
      </c>
      <c r="AH130" s="13">
        <f t="shared" si="26"/>
        <v>0</v>
      </c>
      <c r="AI130" s="13" t="e">
        <f t="shared" si="43"/>
        <v>#N/A</v>
      </c>
      <c r="AJ130" s="14" t="str">
        <f t="shared" si="44"/>
        <v/>
      </c>
      <c r="AK130" s="14">
        <f t="shared" si="27"/>
        <v>0</v>
      </c>
    </row>
    <row r="131" spans="1:37" ht="15" customHeight="1" x14ac:dyDescent="0.25">
      <c r="A131" s="1"/>
      <c r="B131" s="1"/>
      <c r="C131" s="24"/>
      <c r="D131" s="1"/>
      <c r="E131" s="1"/>
      <c r="F131" s="24"/>
      <c r="G131" s="1"/>
      <c r="H131" s="2"/>
      <c r="I131" s="2"/>
      <c r="J131" s="2"/>
      <c r="K131" s="13">
        <f t="shared" si="28"/>
        <v>0</v>
      </c>
      <c r="L131" s="13" t="e">
        <f>VLOOKUP(B131,Sheet1!$C$1:$D$12,2,FALSE)</f>
        <v>#N/A</v>
      </c>
      <c r="M131" s="13" t="e">
        <f t="shared" si="29"/>
        <v>#N/A</v>
      </c>
      <c r="N131" s="13">
        <f t="shared" si="30"/>
        <v>0</v>
      </c>
      <c r="O131" s="13" t="e">
        <f>VLOOKUP(B131,Sheet1!$C$1:$D$12,2,FALSE)</f>
        <v>#N/A</v>
      </c>
      <c r="P131" s="13" t="e">
        <f t="shared" si="31"/>
        <v>#N/A</v>
      </c>
      <c r="Q131" s="13">
        <f t="shared" si="32"/>
        <v>0</v>
      </c>
      <c r="R131" s="13" t="e">
        <f>VLOOKUP(B131,Sheet1!$C$1:$D$12,2,FALSE)</f>
        <v>#N/A</v>
      </c>
      <c r="S131" s="13" t="e">
        <f t="shared" si="33"/>
        <v>#N/A</v>
      </c>
      <c r="T131" s="13">
        <f t="shared" si="23"/>
        <v>0</v>
      </c>
      <c r="U131" s="13" t="e">
        <f>VLOOKUP(B131,Sheet1!$C$1:$F$12,4,FALSE)</f>
        <v>#N/A</v>
      </c>
      <c r="V131" s="13" t="e">
        <f t="shared" si="34"/>
        <v>#N/A</v>
      </c>
      <c r="W131" s="13">
        <f t="shared" si="35"/>
        <v>0</v>
      </c>
      <c r="X131" s="13">
        <f t="shared" si="36"/>
        <v>0</v>
      </c>
      <c r="Y131" s="13">
        <f t="shared" si="37"/>
        <v>0</v>
      </c>
      <c r="Z131" s="13" t="e">
        <f t="shared" si="38"/>
        <v>#N/A</v>
      </c>
      <c r="AA131" s="14" t="str">
        <f t="shared" si="39"/>
        <v/>
      </c>
      <c r="AB131" s="14">
        <f t="shared" si="40"/>
        <v>0</v>
      </c>
      <c r="AC131" s="14">
        <f t="shared" si="41"/>
        <v>0</v>
      </c>
      <c r="AD131" s="13">
        <f t="shared" si="24"/>
        <v>0</v>
      </c>
      <c r="AE131" s="13" t="e">
        <f>VLOOKUP(B131,Sheet1!$C$1:$D$12,2,FALSE)</f>
        <v>#N/A</v>
      </c>
      <c r="AF131" s="13" t="e">
        <f t="shared" si="42"/>
        <v>#N/A</v>
      </c>
      <c r="AG131" s="13">
        <f t="shared" si="25"/>
        <v>0</v>
      </c>
      <c r="AH131" s="13">
        <f t="shared" si="26"/>
        <v>0</v>
      </c>
      <c r="AI131" s="13" t="e">
        <f t="shared" si="43"/>
        <v>#N/A</v>
      </c>
      <c r="AJ131" s="14" t="str">
        <f t="shared" si="44"/>
        <v/>
      </c>
      <c r="AK131" s="14">
        <f t="shared" si="27"/>
        <v>0</v>
      </c>
    </row>
    <row r="132" spans="1:37" ht="15" customHeight="1" x14ac:dyDescent="0.25">
      <c r="A132" s="1"/>
      <c r="B132" s="1"/>
      <c r="C132" s="24"/>
      <c r="D132" s="1"/>
      <c r="E132" s="1"/>
      <c r="F132" s="24"/>
      <c r="G132" s="1"/>
      <c r="H132" s="2"/>
      <c r="I132" s="2"/>
      <c r="J132" s="2"/>
      <c r="K132" s="13">
        <f t="shared" si="28"/>
        <v>0</v>
      </c>
      <c r="L132" s="13" t="e">
        <f>VLOOKUP(B132,Sheet1!$C$1:$D$12,2,FALSE)</f>
        <v>#N/A</v>
      </c>
      <c r="M132" s="13" t="e">
        <f t="shared" si="29"/>
        <v>#N/A</v>
      </c>
      <c r="N132" s="13">
        <f t="shared" si="30"/>
        <v>0</v>
      </c>
      <c r="O132" s="13" t="e">
        <f>VLOOKUP(B132,Sheet1!$C$1:$D$12,2,FALSE)</f>
        <v>#N/A</v>
      </c>
      <c r="P132" s="13" t="e">
        <f t="shared" si="31"/>
        <v>#N/A</v>
      </c>
      <c r="Q132" s="13">
        <f t="shared" si="32"/>
        <v>0</v>
      </c>
      <c r="R132" s="13" t="e">
        <f>VLOOKUP(B132,Sheet1!$C$1:$D$12,2,FALSE)</f>
        <v>#N/A</v>
      </c>
      <c r="S132" s="13" t="e">
        <f t="shared" si="33"/>
        <v>#N/A</v>
      </c>
      <c r="T132" s="13">
        <f t="shared" si="23"/>
        <v>0</v>
      </c>
      <c r="U132" s="13" t="e">
        <f>VLOOKUP(B132,Sheet1!$C$1:$F$12,4,FALSE)</f>
        <v>#N/A</v>
      </c>
      <c r="V132" s="13" t="e">
        <f t="shared" si="34"/>
        <v>#N/A</v>
      </c>
      <c r="W132" s="13">
        <f t="shared" si="35"/>
        <v>0</v>
      </c>
      <c r="X132" s="13">
        <f t="shared" si="36"/>
        <v>0</v>
      </c>
      <c r="Y132" s="13">
        <f t="shared" si="37"/>
        <v>0</v>
      </c>
      <c r="Z132" s="13" t="e">
        <f t="shared" si="38"/>
        <v>#N/A</v>
      </c>
      <c r="AA132" s="14" t="str">
        <f t="shared" si="39"/>
        <v/>
      </c>
      <c r="AB132" s="14">
        <f t="shared" si="40"/>
        <v>0</v>
      </c>
      <c r="AC132" s="14">
        <f t="shared" si="41"/>
        <v>0</v>
      </c>
      <c r="AD132" s="13">
        <f t="shared" si="24"/>
        <v>0</v>
      </c>
      <c r="AE132" s="13" t="e">
        <f>VLOOKUP(B132,Sheet1!$C$1:$D$12,2,FALSE)</f>
        <v>#N/A</v>
      </c>
      <c r="AF132" s="13" t="e">
        <f t="shared" si="42"/>
        <v>#N/A</v>
      </c>
      <c r="AG132" s="13">
        <f t="shared" si="25"/>
        <v>0</v>
      </c>
      <c r="AH132" s="13">
        <f t="shared" si="26"/>
        <v>0</v>
      </c>
      <c r="AI132" s="13" t="e">
        <f t="shared" si="43"/>
        <v>#N/A</v>
      </c>
      <c r="AJ132" s="14" t="str">
        <f t="shared" si="44"/>
        <v/>
      </c>
      <c r="AK132" s="14">
        <f t="shared" si="27"/>
        <v>0</v>
      </c>
    </row>
    <row r="133" spans="1:37" ht="15" customHeight="1" x14ac:dyDescent="0.25">
      <c r="A133" s="1"/>
      <c r="B133" s="1"/>
      <c r="C133" s="24"/>
      <c r="D133" s="1"/>
      <c r="E133" s="1"/>
      <c r="F133" s="24"/>
      <c r="G133" s="1"/>
      <c r="H133" s="2"/>
      <c r="I133" s="2"/>
      <c r="J133" s="2"/>
      <c r="K133" s="13">
        <f t="shared" si="28"/>
        <v>0</v>
      </c>
      <c r="L133" s="13" t="e">
        <f>VLOOKUP(B133,Sheet1!$C$1:$D$12,2,FALSE)</f>
        <v>#N/A</v>
      </c>
      <c r="M133" s="13" t="e">
        <f t="shared" si="29"/>
        <v>#N/A</v>
      </c>
      <c r="N133" s="13">
        <f t="shared" si="30"/>
        <v>0</v>
      </c>
      <c r="O133" s="13" t="e">
        <f>VLOOKUP(B133,Sheet1!$C$1:$D$12,2,FALSE)</f>
        <v>#N/A</v>
      </c>
      <c r="P133" s="13" t="e">
        <f t="shared" si="31"/>
        <v>#N/A</v>
      </c>
      <c r="Q133" s="13">
        <f t="shared" si="32"/>
        <v>0</v>
      </c>
      <c r="R133" s="13" t="e">
        <f>VLOOKUP(B133,Sheet1!$C$1:$D$12,2,FALSE)</f>
        <v>#N/A</v>
      </c>
      <c r="S133" s="13" t="e">
        <f t="shared" si="33"/>
        <v>#N/A</v>
      </c>
      <c r="T133" s="13">
        <f t="shared" si="23"/>
        <v>0</v>
      </c>
      <c r="U133" s="13" t="e">
        <f>VLOOKUP(B133,Sheet1!$C$1:$F$12,4,FALSE)</f>
        <v>#N/A</v>
      </c>
      <c r="V133" s="13" t="e">
        <f t="shared" si="34"/>
        <v>#N/A</v>
      </c>
      <c r="W133" s="13">
        <f t="shared" si="35"/>
        <v>0</v>
      </c>
      <c r="X133" s="13">
        <f t="shared" si="36"/>
        <v>0</v>
      </c>
      <c r="Y133" s="13">
        <f t="shared" si="37"/>
        <v>0</v>
      </c>
      <c r="Z133" s="13" t="e">
        <f t="shared" si="38"/>
        <v>#N/A</v>
      </c>
      <c r="AA133" s="14" t="str">
        <f t="shared" si="39"/>
        <v/>
      </c>
      <c r="AB133" s="14">
        <f t="shared" si="40"/>
        <v>0</v>
      </c>
      <c r="AC133" s="14">
        <f t="shared" si="41"/>
        <v>0</v>
      </c>
      <c r="AD133" s="13">
        <f t="shared" si="24"/>
        <v>0</v>
      </c>
      <c r="AE133" s="13" t="e">
        <f>VLOOKUP(B133,Sheet1!$C$1:$D$12,2,FALSE)</f>
        <v>#N/A</v>
      </c>
      <c r="AF133" s="13" t="e">
        <f t="shared" si="42"/>
        <v>#N/A</v>
      </c>
      <c r="AG133" s="13">
        <f t="shared" si="25"/>
        <v>0</v>
      </c>
      <c r="AH133" s="13">
        <f t="shared" si="26"/>
        <v>0</v>
      </c>
      <c r="AI133" s="13" t="e">
        <f t="shared" si="43"/>
        <v>#N/A</v>
      </c>
      <c r="AJ133" s="14" t="str">
        <f t="shared" si="44"/>
        <v/>
      </c>
      <c r="AK133" s="14">
        <f t="shared" si="27"/>
        <v>0</v>
      </c>
    </row>
    <row r="134" spans="1:37" ht="15" customHeight="1" x14ac:dyDescent="0.25">
      <c r="A134" s="1"/>
      <c r="B134" s="1"/>
      <c r="C134" s="24"/>
      <c r="D134" s="1"/>
      <c r="E134" s="1"/>
      <c r="F134" s="24"/>
      <c r="G134" s="1"/>
      <c r="H134" s="2"/>
      <c r="I134" s="2"/>
      <c r="J134" s="2"/>
      <c r="K134" s="13">
        <f t="shared" si="28"/>
        <v>0</v>
      </c>
      <c r="L134" s="13" t="e">
        <f>VLOOKUP(B134,Sheet1!$C$1:$D$12,2,FALSE)</f>
        <v>#N/A</v>
      </c>
      <c r="M134" s="13" t="e">
        <f t="shared" si="29"/>
        <v>#N/A</v>
      </c>
      <c r="N134" s="13">
        <f t="shared" si="30"/>
        <v>0</v>
      </c>
      <c r="O134" s="13" t="e">
        <f>VLOOKUP(B134,Sheet1!$C$1:$D$12,2,FALSE)</f>
        <v>#N/A</v>
      </c>
      <c r="P134" s="13" t="e">
        <f t="shared" si="31"/>
        <v>#N/A</v>
      </c>
      <c r="Q134" s="13">
        <f t="shared" si="32"/>
        <v>0</v>
      </c>
      <c r="R134" s="13" t="e">
        <f>VLOOKUP(B134,Sheet1!$C$1:$D$12,2,FALSE)</f>
        <v>#N/A</v>
      </c>
      <c r="S134" s="13" t="e">
        <f t="shared" si="33"/>
        <v>#N/A</v>
      </c>
      <c r="T134" s="13">
        <f t="shared" si="23"/>
        <v>0</v>
      </c>
      <c r="U134" s="13" t="e">
        <f>VLOOKUP(B134,Sheet1!$C$1:$F$12,4,FALSE)</f>
        <v>#N/A</v>
      </c>
      <c r="V134" s="13" t="e">
        <f t="shared" si="34"/>
        <v>#N/A</v>
      </c>
      <c r="W134" s="13">
        <f t="shared" si="35"/>
        <v>0</v>
      </c>
      <c r="X134" s="13">
        <f t="shared" si="36"/>
        <v>0</v>
      </c>
      <c r="Y134" s="13">
        <f t="shared" si="37"/>
        <v>0</v>
      </c>
      <c r="Z134" s="13" t="e">
        <f t="shared" si="38"/>
        <v>#N/A</v>
      </c>
      <c r="AA134" s="14" t="str">
        <f t="shared" si="39"/>
        <v/>
      </c>
      <c r="AB134" s="14">
        <f t="shared" si="40"/>
        <v>0</v>
      </c>
      <c r="AC134" s="14">
        <f t="shared" si="41"/>
        <v>0</v>
      </c>
      <c r="AD134" s="13">
        <f t="shared" si="24"/>
        <v>0</v>
      </c>
      <c r="AE134" s="13" t="e">
        <f>VLOOKUP(B134,Sheet1!$C$1:$D$12,2,FALSE)</f>
        <v>#N/A</v>
      </c>
      <c r="AF134" s="13" t="e">
        <f t="shared" si="42"/>
        <v>#N/A</v>
      </c>
      <c r="AG134" s="13">
        <f t="shared" si="25"/>
        <v>0</v>
      </c>
      <c r="AH134" s="13">
        <f t="shared" si="26"/>
        <v>0</v>
      </c>
      <c r="AI134" s="13" t="e">
        <f t="shared" si="43"/>
        <v>#N/A</v>
      </c>
      <c r="AJ134" s="14" t="str">
        <f t="shared" si="44"/>
        <v/>
      </c>
      <c r="AK134" s="14">
        <f t="shared" si="27"/>
        <v>0</v>
      </c>
    </row>
    <row r="135" spans="1:37" ht="15" customHeight="1" x14ac:dyDescent="0.25">
      <c r="A135" s="1"/>
      <c r="B135" s="1"/>
      <c r="C135" s="24"/>
      <c r="D135" s="1"/>
      <c r="E135" s="1"/>
      <c r="F135" s="24"/>
      <c r="G135" s="1"/>
      <c r="H135" s="2"/>
      <c r="I135" s="2"/>
      <c r="J135" s="2"/>
      <c r="K135" s="13">
        <f t="shared" si="28"/>
        <v>0</v>
      </c>
      <c r="L135" s="13" t="e">
        <f>VLOOKUP(B135,Sheet1!$C$1:$D$12,2,FALSE)</f>
        <v>#N/A</v>
      </c>
      <c r="M135" s="13" t="e">
        <f t="shared" si="29"/>
        <v>#N/A</v>
      </c>
      <c r="N135" s="13">
        <f t="shared" si="30"/>
        <v>0</v>
      </c>
      <c r="O135" s="13" t="e">
        <f>VLOOKUP(B135,Sheet1!$C$1:$D$12,2,FALSE)</f>
        <v>#N/A</v>
      </c>
      <c r="P135" s="13" t="e">
        <f t="shared" si="31"/>
        <v>#N/A</v>
      </c>
      <c r="Q135" s="13">
        <f t="shared" si="32"/>
        <v>0</v>
      </c>
      <c r="R135" s="13" t="e">
        <f>VLOOKUP(B135,Sheet1!$C$1:$D$12,2,FALSE)</f>
        <v>#N/A</v>
      </c>
      <c r="S135" s="13" t="e">
        <f t="shared" si="33"/>
        <v>#N/A</v>
      </c>
      <c r="T135" s="13">
        <f t="shared" si="23"/>
        <v>0</v>
      </c>
      <c r="U135" s="13" t="e">
        <f>VLOOKUP(B135,Sheet1!$C$1:$F$12,4,FALSE)</f>
        <v>#N/A</v>
      </c>
      <c r="V135" s="13" t="e">
        <f t="shared" si="34"/>
        <v>#N/A</v>
      </c>
      <c r="W135" s="13">
        <f t="shared" si="35"/>
        <v>0</v>
      </c>
      <c r="X135" s="13">
        <f t="shared" si="36"/>
        <v>0</v>
      </c>
      <c r="Y135" s="13">
        <f t="shared" si="37"/>
        <v>0</v>
      </c>
      <c r="Z135" s="13" t="e">
        <f t="shared" si="38"/>
        <v>#N/A</v>
      </c>
      <c r="AA135" s="14" t="str">
        <f t="shared" si="39"/>
        <v/>
      </c>
      <c r="AB135" s="14">
        <f t="shared" si="40"/>
        <v>0</v>
      </c>
      <c r="AC135" s="14">
        <f t="shared" si="41"/>
        <v>0</v>
      </c>
      <c r="AD135" s="13">
        <f t="shared" si="24"/>
        <v>0</v>
      </c>
      <c r="AE135" s="13" t="e">
        <f>VLOOKUP(B135,Sheet1!$C$1:$D$12,2,FALSE)</f>
        <v>#N/A</v>
      </c>
      <c r="AF135" s="13" t="e">
        <f t="shared" si="42"/>
        <v>#N/A</v>
      </c>
      <c r="AG135" s="13">
        <f t="shared" si="25"/>
        <v>0</v>
      </c>
      <c r="AH135" s="13">
        <f t="shared" si="26"/>
        <v>0</v>
      </c>
      <c r="AI135" s="13" t="e">
        <f t="shared" si="43"/>
        <v>#N/A</v>
      </c>
      <c r="AJ135" s="14" t="str">
        <f t="shared" si="44"/>
        <v/>
      </c>
      <c r="AK135" s="14">
        <f t="shared" si="27"/>
        <v>0</v>
      </c>
    </row>
    <row r="136" spans="1:37" ht="15" customHeight="1" x14ac:dyDescent="0.25">
      <c r="A136" s="1"/>
      <c r="B136" s="1"/>
      <c r="C136" s="24"/>
      <c r="D136" s="1"/>
      <c r="E136" s="1"/>
      <c r="F136" s="24"/>
      <c r="G136" s="1"/>
      <c r="H136" s="2"/>
      <c r="I136" s="2"/>
      <c r="J136" s="2"/>
      <c r="K136" s="13">
        <f t="shared" si="28"/>
        <v>0</v>
      </c>
      <c r="L136" s="13" t="e">
        <f>VLOOKUP(B136,Sheet1!$C$1:$D$12,2,FALSE)</f>
        <v>#N/A</v>
      </c>
      <c r="M136" s="13" t="e">
        <f t="shared" si="29"/>
        <v>#N/A</v>
      </c>
      <c r="N136" s="13">
        <f t="shared" si="30"/>
        <v>0</v>
      </c>
      <c r="O136" s="13" t="e">
        <f>VLOOKUP(B136,Sheet1!$C$1:$D$12,2,FALSE)</f>
        <v>#N/A</v>
      </c>
      <c r="P136" s="13" t="e">
        <f t="shared" si="31"/>
        <v>#N/A</v>
      </c>
      <c r="Q136" s="13">
        <f t="shared" si="32"/>
        <v>0</v>
      </c>
      <c r="R136" s="13" t="e">
        <f>VLOOKUP(B136,Sheet1!$C$1:$D$12,2,FALSE)</f>
        <v>#N/A</v>
      </c>
      <c r="S136" s="13" t="e">
        <f t="shared" si="33"/>
        <v>#N/A</v>
      </c>
      <c r="T136" s="13">
        <f t="shared" si="23"/>
        <v>0</v>
      </c>
      <c r="U136" s="13" t="e">
        <f>VLOOKUP(B136,Sheet1!$C$1:$F$12,4,FALSE)</f>
        <v>#N/A</v>
      </c>
      <c r="V136" s="13" t="e">
        <f t="shared" si="34"/>
        <v>#N/A</v>
      </c>
      <c r="W136" s="13">
        <f t="shared" si="35"/>
        <v>0</v>
      </c>
      <c r="X136" s="13">
        <f t="shared" si="36"/>
        <v>0</v>
      </c>
      <c r="Y136" s="13">
        <f t="shared" si="37"/>
        <v>0</v>
      </c>
      <c r="Z136" s="13" t="e">
        <f t="shared" si="38"/>
        <v>#N/A</v>
      </c>
      <c r="AA136" s="14" t="str">
        <f t="shared" si="39"/>
        <v/>
      </c>
      <c r="AB136" s="14">
        <f t="shared" si="40"/>
        <v>0</v>
      </c>
      <c r="AC136" s="14">
        <f t="shared" si="41"/>
        <v>0</v>
      </c>
      <c r="AD136" s="13">
        <f t="shared" si="24"/>
        <v>0</v>
      </c>
      <c r="AE136" s="13" t="e">
        <f>VLOOKUP(B136,Sheet1!$C$1:$D$12,2,FALSE)</f>
        <v>#N/A</v>
      </c>
      <c r="AF136" s="13" t="e">
        <f t="shared" si="42"/>
        <v>#N/A</v>
      </c>
      <c r="AG136" s="13">
        <f t="shared" si="25"/>
        <v>0</v>
      </c>
      <c r="AH136" s="13">
        <f t="shared" si="26"/>
        <v>0</v>
      </c>
      <c r="AI136" s="13" t="e">
        <f t="shared" si="43"/>
        <v>#N/A</v>
      </c>
      <c r="AJ136" s="14" t="str">
        <f t="shared" si="44"/>
        <v/>
      </c>
      <c r="AK136" s="14">
        <f t="shared" si="27"/>
        <v>0</v>
      </c>
    </row>
    <row r="137" spans="1:37" ht="15" customHeight="1" x14ac:dyDescent="0.25">
      <c r="A137" s="1"/>
      <c r="B137" s="1"/>
      <c r="C137" s="24"/>
      <c r="D137" s="1"/>
      <c r="E137" s="1"/>
      <c r="F137" s="24"/>
      <c r="G137" s="1"/>
      <c r="H137" s="2"/>
      <c r="I137" s="2"/>
      <c r="J137" s="2"/>
      <c r="K137" s="13">
        <f t="shared" si="28"/>
        <v>0</v>
      </c>
      <c r="L137" s="13" t="e">
        <f>VLOOKUP(B137,Sheet1!$C$1:$D$12,2,FALSE)</f>
        <v>#N/A</v>
      </c>
      <c r="M137" s="13" t="e">
        <f t="shared" si="29"/>
        <v>#N/A</v>
      </c>
      <c r="N137" s="13">
        <f t="shared" si="30"/>
        <v>0</v>
      </c>
      <c r="O137" s="13" t="e">
        <f>VLOOKUP(B137,Sheet1!$C$1:$D$12,2,FALSE)</f>
        <v>#N/A</v>
      </c>
      <c r="P137" s="13" t="e">
        <f t="shared" si="31"/>
        <v>#N/A</v>
      </c>
      <c r="Q137" s="13">
        <f t="shared" si="32"/>
        <v>0</v>
      </c>
      <c r="R137" s="13" t="e">
        <f>VLOOKUP(B137,Sheet1!$C$1:$D$12,2,FALSE)</f>
        <v>#N/A</v>
      </c>
      <c r="S137" s="13" t="e">
        <f t="shared" si="33"/>
        <v>#N/A</v>
      </c>
      <c r="T137" s="13">
        <f t="shared" si="23"/>
        <v>0</v>
      </c>
      <c r="U137" s="13" t="e">
        <f>VLOOKUP(B137,Sheet1!$C$1:$F$12,4,FALSE)</f>
        <v>#N/A</v>
      </c>
      <c r="V137" s="13" t="e">
        <f t="shared" si="34"/>
        <v>#N/A</v>
      </c>
      <c r="W137" s="13">
        <f t="shared" si="35"/>
        <v>0</v>
      </c>
      <c r="X137" s="13">
        <f t="shared" si="36"/>
        <v>0</v>
      </c>
      <c r="Y137" s="13">
        <f t="shared" si="37"/>
        <v>0</v>
      </c>
      <c r="Z137" s="13" t="e">
        <f t="shared" si="38"/>
        <v>#N/A</v>
      </c>
      <c r="AA137" s="14" t="str">
        <f t="shared" si="39"/>
        <v/>
      </c>
      <c r="AB137" s="14">
        <f t="shared" si="40"/>
        <v>0</v>
      </c>
      <c r="AC137" s="14">
        <f t="shared" si="41"/>
        <v>0</v>
      </c>
      <c r="AD137" s="13">
        <f t="shared" si="24"/>
        <v>0</v>
      </c>
      <c r="AE137" s="13" t="e">
        <f>VLOOKUP(B137,Sheet1!$C$1:$D$12,2,FALSE)</f>
        <v>#N/A</v>
      </c>
      <c r="AF137" s="13" t="e">
        <f t="shared" si="42"/>
        <v>#N/A</v>
      </c>
      <c r="AG137" s="13">
        <f t="shared" si="25"/>
        <v>0</v>
      </c>
      <c r="AH137" s="13">
        <f t="shared" si="26"/>
        <v>0</v>
      </c>
      <c r="AI137" s="13" t="e">
        <f t="shared" si="43"/>
        <v>#N/A</v>
      </c>
      <c r="AJ137" s="14" t="str">
        <f t="shared" si="44"/>
        <v/>
      </c>
      <c r="AK137" s="14">
        <f t="shared" si="27"/>
        <v>0</v>
      </c>
    </row>
    <row r="138" spans="1:37" ht="15" customHeight="1" x14ac:dyDescent="0.25">
      <c r="A138" s="1"/>
      <c r="B138" s="1"/>
      <c r="C138" s="24"/>
      <c r="D138" s="1"/>
      <c r="E138" s="1"/>
      <c r="F138" s="24"/>
      <c r="G138" s="1"/>
      <c r="H138" s="2"/>
      <c r="I138" s="2"/>
      <c r="J138" s="2"/>
      <c r="K138" s="13">
        <f t="shared" si="28"/>
        <v>0</v>
      </c>
      <c r="L138" s="13" t="e">
        <f>VLOOKUP(B138,Sheet1!$C$1:$D$12,2,FALSE)</f>
        <v>#N/A</v>
      </c>
      <c r="M138" s="13" t="e">
        <f t="shared" si="29"/>
        <v>#N/A</v>
      </c>
      <c r="N138" s="13">
        <f t="shared" si="30"/>
        <v>0</v>
      </c>
      <c r="O138" s="13" t="e">
        <f>VLOOKUP(B138,Sheet1!$C$1:$D$12,2,FALSE)</f>
        <v>#N/A</v>
      </c>
      <c r="P138" s="13" t="e">
        <f t="shared" si="31"/>
        <v>#N/A</v>
      </c>
      <c r="Q138" s="13">
        <f t="shared" si="32"/>
        <v>0</v>
      </c>
      <c r="R138" s="13" t="e">
        <f>VLOOKUP(B138,Sheet1!$C$1:$D$12,2,FALSE)</f>
        <v>#N/A</v>
      </c>
      <c r="S138" s="13" t="e">
        <f t="shared" si="33"/>
        <v>#N/A</v>
      </c>
      <c r="T138" s="13">
        <f t="shared" si="23"/>
        <v>0</v>
      </c>
      <c r="U138" s="13" t="e">
        <f>VLOOKUP(B138,Sheet1!$C$1:$F$12,4,FALSE)</f>
        <v>#N/A</v>
      </c>
      <c r="V138" s="13" t="e">
        <f t="shared" si="34"/>
        <v>#N/A</v>
      </c>
      <c r="W138" s="13">
        <f t="shared" si="35"/>
        <v>0</v>
      </c>
      <c r="X138" s="13">
        <f t="shared" si="36"/>
        <v>0</v>
      </c>
      <c r="Y138" s="13">
        <f t="shared" si="37"/>
        <v>0</v>
      </c>
      <c r="Z138" s="13" t="e">
        <f t="shared" si="38"/>
        <v>#N/A</v>
      </c>
      <c r="AA138" s="14" t="str">
        <f t="shared" si="39"/>
        <v/>
      </c>
      <c r="AB138" s="14">
        <f t="shared" si="40"/>
        <v>0</v>
      </c>
      <c r="AC138" s="14">
        <f t="shared" si="41"/>
        <v>0</v>
      </c>
      <c r="AD138" s="13">
        <f t="shared" si="24"/>
        <v>0</v>
      </c>
      <c r="AE138" s="13" t="e">
        <f>VLOOKUP(B138,Sheet1!$C$1:$D$12,2,FALSE)</f>
        <v>#N/A</v>
      </c>
      <c r="AF138" s="13" t="e">
        <f t="shared" si="42"/>
        <v>#N/A</v>
      </c>
      <c r="AG138" s="13">
        <f t="shared" si="25"/>
        <v>0</v>
      </c>
      <c r="AH138" s="13">
        <f t="shared" si="26"/>
        <v>0</v>
      </c>
      <c r="AI138" s="13" t="e">
        <f t="shared" si="43"/>
        <v>#N/A</v>
      </c>
      <c r="AJ138" s="14" t="str">
        <f t="shared" si="44"/>
        <v/>
      </c>
      <c r="AK138" s="14">
        <f t="shared" si="27"/>
        <v>0</v>
      </c>
    </row>
    <row r="139" spans="1:37" ht="15" customHeight="1" x14ac:dyDescent="0.25">
      <c r="A139" s="1"/>
      <c r="B139" s="1"/>
      <c r="C139" s="24"/>
      <c r="D139" s="1"/>
      <c r="E139" s="1"/>
      <c r="F139" s="24"/>
      <c r="G139" s="1"/>
      <c r="H139" s="2"/>
      <c r="I139" s="2"/>
      <c r="J139" s="2"/>
      <c r="K139" s="13">
        <f t="shared" si="28"/>
        <v>0</v>
      </c>
      <c r="L139" s="13" t="e">
        <f>VLOOKUP(B139,Sheet1!$C$1:$D$12,2,FALSE)</f>
        <v>#N/A</v>
      </c>
      <c r="M139" s="13" t="e">
        <f t="shared" si="29"/>
        <v>#N/A</v>
      </c>
      <c r="N139" s="13">
        <f t="shared" si="30"/>
        <v>0</v>
      </c>
      <c r="O139" s="13" t="e">
        <f>VLOOKUP(B139,Sheet1!$C$1:$D$12,2,FALSE)</f>
        <v>#N/A</v>
      </c>
      <c r="P139" s="13" t="e">
        <f t="shared" si="31"/>
        <v>#N/A</v>
      </c>
      <c r="Q139" s="13">
        <f t="shared" si="32"/>
        <v>0</v>
      </c>
      <c r="R139" s="13" t="e">
        <f>VLOOKUP(B139,Sheet1!$C$1:$D$12,2,FALSE)</f>
        <v>#N/A</v>
      </c>
      <c r="S139" s="13" t="e">
        <f t="shared" si="33"/>
        <v>#N/A</v>
      </c>
      <c r="T139" s="13">
        <f t="shared" si="23"/>
        <v>0</v>
      </c>
      <c r="U139" s="13" t="e">
        <f>VLOOKUP(B139,Sheet1!$C$1:$F$12,4,FALSE)</f>
        <v>#N/A</v>
      </c>
      <c r="V139" s="13" t="e">
        <f t="shared" si="34"/>
        <v>#N/A</v>
      </c>
      <c r="W139" s="13">
        <f t="shared" si="35"/>
        <v>0</v>
      </c>
      <c r="X139" s="13">
        <f t="shared" si="36"/>
        <v>0</v>
      </c>
      <c r="Y139" s="13">
        <f t="shared" si="37"/>
        <v>0</v>
      </c>
      <c r="Z139" s="13" t="e">
        <f t="shared" si="38"/>
        <v>#N/A</v>
      </c>
      <c r="AA139" s="14" t="str">
        <f t="shared" si="39"/>
        <v/>
      </c>
      <c r="AB139" s="14">
        <f t="shared" si="40"/>
        <v>0</v>
      </c>
      <c r="AC139" s="14">
        <f t="shared" si="41"/>
        <v>0</v>
      </c>
      <c r="AD139" s="13">
        <f t="shared" si="24"/>
        <v>0</v>
      </c>
      <c r="AE139" s="13" t="e">
        <f>VLOOKUP(B139,Sheet1!$C$1:$D$12,2,FALSE)</f>
        <v>#N/A</v>
      </c>
      <c r="AF139" s="13" t="e">
        <f t="shared" si="42"/>
        <v>#N/A</v>
      </c>
      <c r="AG139" s="13">
        <f t="shared" si="25"/>
        <v>0</v>
      </c>
      <c r="AH139" s="13">
        <f t="shared" si="26"/>
        <v>0</v>
      </c>
      <c r="AI139" s="13" t="e">
        <f t="shared" si="43"/>
        <v>#N/A</v>
      </c>
      <c r="AJ139" s="14" t="str">
        <f t="shared" si="44"/>
        <v/>
      </c>
      <c r="AK139" s="14">
        <f t="shared" si="27"/>
        <v>0</v>
      </c>
    </row>
    <row r="140" spans="1:37" ht="15" customHeight="1" x14ac:dyDescent="0.25">
      <c r="A140" s="1"/>
      <c r="B140" s="1"/>
      <c r="C140" s="24"/>
      <c r="D140" s="1"/>
      <c r="E140" s="1"/>
      <c r="F140" s="24"/>
      <c r="G140" s="1"/>
      <c r="H140" s="2"/>
      <c r="I140" s="2"/>
      <c r="J140" s="2"/>
      <c r="K140" s="13">
        <f t="shared" si="28"/>
        <v>0</v>
      </c>
      <c r="L140" s="13" t="e">
        <f>VLOOKUP(B140,Sheet1!$C$1:$D$12,2,FALSE)</f>
        <v>#N/A</v>
      </c>
      <c r="M140" s="13" t="e">
        <f t="shared" si="29"/>
        <v>#N/A</v>
      </c>
      <c r="N140" s="13">
        <f t="shared" si="30"/>
        <v>0</v>
      </c>
      <c r="O140" s="13" t="e">
        <f>VLOOKUP(B140,Sheet1!$C$1:$D$12,2,FALSE)</f>
        <v>#N/A</v>
      </c>
      <c r="P140" s="13" t="e">
        <f t="shared" si="31"/>
        <v>#N/A</v>
      </c>
      <c r="Q140" s="13">
        <f t="shared" si="32"/>
        <v>0</v>
      </c>
      <c r="R140" s="13" t="e">
        <f>VLOOKUP(B140,Sheet1!$C$1:$D$12,2,FALSE)</f>
        <v>#N/A</v>
      </c>
      <c r="S140" s="13" t="e">
        <f t="shared" si="33"/>
        <v>#N/A</v>
      </c>
      <c r="T140" s="13">
        <f t="shared" si="23"/>
        <v>0</v>
      </c>
      <c r="U140" s="13" t="e">
        <f>VLOOKUP(B140,Sheet1!$C$1:$F$12,4,FALSE)</f>
        <v>#N/A</v>
      </c>
      <c r="V140" s="13" t="e">
        <f t="shared" si="34"/>
        <v>#N/A</v>
      </c>
      <c r="W140" s="13">
        <f t="shared" si="35"/>
        <v>0</v>
      </c>
      <c r="X140" s="13">
        <f t="shared" si="36"/>
        <v>0</v>
      </c>
      <c r="Y140" s="13">
        <f t="shared" si="37"/>
        <v>0</v>
      </c>
      <c r="Z140" s="13" t="e">
        <f t="shared" si="38"/>
        <v>#N/A</v>
      </c>
      <c r="AA140" s="14" t="str">
        <f t="shared" si="39"/>
        <v/>
      </c>
      <c r="AB140" s="14">
        <f t="shared" si="40"/>
        <v>0</v>
      </c>
      <c r="AC140" s="14">
        <f t="shared" si="41"/>
        <v>0</v>
      </c>
      <c r="AD140" s="13">
        <f t="shared" si="24"/>
        <v>0</v>
      </c>
      <c r="AE140" s="13" t="e">
        <f>VLOOKUP(B140,Sheet1!$C$1:$D$12,2,FALSE)</f>
        <v>#N/A</v>
      </c>
      <c r="AF140" s="13" t="e">
        <f t="shared" si="42"/>
        <v>#N/A</v>
      </c>
      <c r="AG140" s="13">
        <f t="shared" si="25"/>
        <v>0</v>
      </c>
      <c r="AH140" s="13">
        <f t="shared" si="26"/>
        <v>0</v>
      </c>
      <c r="AI140" s="13" t="e">
        <f t="shared" si="43"/>
        <v>#N/A</v>
      </c>
      <c r="AJ140" s="14" t="str">
        <f t="shared" si="44"/>
        <v/>
      </c>
      <c r="AK140" s="14">
        <f t="shared" si="27"/>
        <v>0</v>
      </c>
    </row>
    <row r="141" spans="1:37" ht="15" customHeight="1" x14ac:dyDescent="0.25">
      <c r="A141" s="1"/>
      <c r="B141" s="1"/>
      <c r="C141" s="24"/>
      <c r="D141" s="1"/>
      <c r="E141" s="1"/>
      <c r="F141" s="24"/>
      <c r="G141" s="1"/>
      <c r="H141" s="2"/>
      <c r="I141" s="2"/>
      <c r="J141" s="2"/>
      <c r="K141" s="13">
        <f t="shared" si="28"/>
        <v>0</v>
      </c>
      <c r="L141" s="13" t="e">
        <f>VLOOKUP(B141,Sheet1!$C$1:$D$12,2,FALSE)</f>
        <v>#N/A</v>
      </c>
      <c r="M141" s="13" t="e">
        <f t="shared" si="29"/>
        <v>#N/A</v>
      </c>
      <c r="N141" s="13">
        <f t="shared" si="30"/>
        <v>0</v>
      </c>
      <c r="O141" s="13" t="e">
        <f>VLOOKUP(B141,Sheet1!$C$1:$D$12,2,FALSE)</f>
        <v>#N/A</v>
      </c>
      <c r="P141" s="13" t="e">
        <f t="shared" si="31"/>
        <v>#N/A</v>
      </c>
      <c r="Q141" s="13">
        <f t="shared" si="32"/>
        <v>0</v>
      </c>
      <c r="R141" s="13" t="e">
        <f>VLOOKUP(B141,Sheet1!$C$1:$D$12,2,FALSE)</f>
        <v>#N/A</v>
      </c>
      <c r="S141" s="13" t="e">
        <f t="shared" si="33"/>
        <v>#N/A</v>
      </c>
      <c r="T141" s="13">
        <f t="shared" si="23"/>
        <v>0</v>
      </c>
      <c r="U141" s="13" t="e">
        <f>VLOOKUP(B141,Sheet1!$C$1:$F$12,4,FALSE)</f>
        <v>#N/A</v>
      </c>
      <c r="V141" s="13" t="e">
        <f t="shared" si="34"/>
        <v>#N/A</v>
      </c>
      <c r="W141" s="13">
        <f t="shared" si="35"/>
        <v>0</v>
      </c>
      <c r="X141" s="13">
        <f t="shared" si="36"/>
        <v>0</v>
      </c>
      <c r="Y141" s="13">
        <f t="shared" si="37"/>
        <v>0</v>
      </c>
      <c r="Z141" s="13" t="e">
        <f t="shared" si="38"/>
        <v>#N/A</v>
      </c>
      <c r="AA141" s="14" t="str">
        <f t="shared" si="39"/>
        <v/>
      </c>
      <c r="AB141" s="14">
        <f t="shared" si="40"/>
        <v>0</v>
      </c>
      <c r="AC141" s="14">
        <f t="shared" si="41"/>
        <v>0</v>
      </c>
      <c r="AD141" s="13">
        <f t="shared" si="24"/>
        <v>0</v>
      </c>
      <c r="AE141" s="13" t="e">
        <f>VLOOKUP(B141,Sheet1!$C$1:$D$12,2,FALSE)</f>
        <v>#N/A</v>
      </c>
      <c r="AF141" s="13" t="e">
        <f t="shared" si="42"/>
        <v>#N/A</v>
      </c>
      <c r="AG141" s="13">
        <f t="shared" si="25"/>
        <v>0</v>
      </c>
      <c r="AH141" s="13">
        <f t="shared" si="26"/>
        <v>0</v>
      </c>
      <c r="AI141" s="13" t="e">
        <f t="shared" si="43"/>
        <v>#N/A</v>
      </c>
      <c r="AJ141" s="14" t="str">
        <f t="shared" si="44"/>
        <v/>
      </c>
      <c r="AK141" s="14">
        <f t="shared" si="27"/>
        <v>0</v>
      </c>
    </row>
    <row r="142" spans="1:37" ht="15" customHeight="1" x14ac:dyDescent="0.25">
      <c r="A142" s="1"/>
      <c r="B142" s="1"/>
      <c r="C142" s="24"/>
      <c r="D142" s="1"/>
      <c r="E142" s="1"/>
      <c r="F142" s="24"/>
      <c r="G142" s="1"/>
      <c r="H142" s="2"/>
      <c r="I142" s="2"/>
      <c r="J142" s="2"/>
      <c r="K142" s="13">
        <f t="shared" si="28"/>
        <v>0</v>
      </c>
      <c r="L142" s="13" t="e">
        <f>VLOOKUP(B142,Sheet1!$C$1:$D$12,2,FALSE)</f>
        <v>#N/A</v>
      </c>
      <c r="M142" s="13" t="e">
        <f t="shared" si="29"/>
        <v>#N/A</v>
      </c>
      <c r="N142" s="13">
        <f t="shared" si="30"/>
        <v>0</v>
      </c>
      <c r="O142" s="13" t="e">
        <f>VLOOKUP(B142,Sheet1!$C$1:$D$12,2,FALSE)</f>
        <v>#N/A</v>
      </c>
      <c r="P142" s="13" t="e">
        <f t="shared" si="31"/>
        <v>#N/A</v>
      </c>
      <c r="Q142" s="13">
        <f t="shared" si="32"/>
        <v>0</v>
      </c>
      <c r="R142" s="13" t="e">
        <f>VLOOKUP(B142,Sheet1!$C$1:$D$12,2,FALSE)</f>
        <v>#N/A</v>
      </c>
      <c r="S142" s="13" t="e">
        <f t="shared" si="33"/>
        <v>#N/A</v>
      </c>
      <c r="T142" s="13">
        <f t="shared" si="23"/>
        <v>0</v>
      </c>
      <c r="U142" s="13" t="e">
        <f>VLOOKUP(B142,Sheet1!$C$1:$F$12,4,FALSE)</f>
        <v>#N/A</v>
      </c>
      <c r="V142" s="13" t="e">
        <f t="shared" si="34"/>
        <v>#N/A</v>
      </c>
      <c r="W142" s="13">
        <f t="shared" si="35"/>
        <v>0</v>
      </c>
      <c r="X142" s="13">
        <f t="shared" si="36"/>
        <v>0</v>
      </c>
      <c r="Y142" s="13">
        <f t="shared" si="37"/>
        <v>0</v>
      </c>
      <c r="Z142" s="13" t="e">
        <f t="shared" si="38"/>
        <v>#N/A</v>
      </c>
      <c r="AA142" s="14" t="str">
        <f t="shared" si="39"/>
        <v/>
      </c>
      <c r="AB142" s="14">
        <f t="shared" si="40"/>
        <v>0</v>
      </c>
      <c r="AC142" s="14">
        <f t="shared" si="41"/>
        <v>0</v>
      </c>
      <c r="AD142" s="13">
        <f t="shared" si="24"/>
        <v>0</v>
      </c>
      <c r="AE142" s="13" t="e">
        <f>VLOOKUP(B142,Sheet1!$C$1:$D$12,2,FALSE)</f>
        <v>#N/A</v>
      </c>
      <c r="AF142" s="13" t="e">
        <f t="shared" si="42"/>
        <v>#N/A</v>
      </c>
      <c r="AG142" s="13">
        <f t="shared" si="25"/>
        <v>0</v>
      </c>
      <c r="AH142" s="13">
        <f t="shared" si="26"/>
        <v>0</v>
      </c>
      <c r="AI142" s="13" t="e">
        <f t="shared" si="43"/>
        <v>#N/A</v>
      </c>
      <c r="AJ142" s="14" t="str">
        <f t="shared" si="44"/>
        <v/>
      </c>
      <c r="AK142" s="14">
        <f t="shared" si="27"/>
        <v>0</v>
      </c>
    </row>
    <row r="143" spans="1:37" ht="15" customHeight="1" x14ac:dyDescent="0.25">
      <c r="A143" s="1"/>
      <c r="B143" s="1"/>
      <c r="C143" s="24"/>
      <c r="D143" s="1"/>
      <c r="E143" s="1"/>
      <c r="F143" s="24"/>
      <c r="G143" s="1"/>
      <c r="H143" s="2"/>
      <c r="I143" s="2"/>
      <c r="J143" s="2"/>
      <c r="K143" s="13">
        <f t="shared" si="28"/>
        <v>0</v>
      </c>
      <c r="L143" s="13" t="e">
        <f>VLOOKUP(B143,Sheet1!$C$1:$D$12,2,FALSE)</f>
        <v>#N/A</v>
      </c>
      <c r="M143" s="13" t="e">
        <f t="shared" si="29"/>
        <v>#N/A</v>
      </c>
      <c r="N143" s="13">
        <f t="shared" si="30"/>
        <v>0</v>
      </c>
      <c r="O143" s="13" t="e">
        <f>VLOOKUP(B143,Sheet1!$C$1:$D$12,2,FALSE)</f>
        <v>#N/A</v>
      </c>
      <c r="P143" s="13" t="e">
        <f t="shared" si="31"/>
        <v>#N/A</v>
      </c>
      <c r="Q143" s="13">
        <f t="shared" si="32"/>
        <v>0</v>
      </c>
      <c r="R143" s="13" t="e">
        <f>VLOOKUP(B143,Sheet1!$C$1:$D$12,2,FALSE)</f>
        <v>#N/A</v>
      </c>
      <c r="S143" s="13" t="e">
        <f t="shared" si="33"/>
        <v>#N/A</v>
      </c>
      <c r="T143" s="13">
        <f t="shared" si="23"/>
        <v>0</v>
      </c>
      <c r="U143" s="13" t="e">
        <f>VLOOKUP(B143,Sheet1!$C$1:$F$12,4,FALSE)</f>
        <v>#N/A</v>
      </c>
      <c r="V143" s="13" t="e">
        <f t="shared" si="34"/>
        <v>#N/A</v>
      </c>
      <c r="W143" s="13">
        <f t="shared" si="35"/>
        <v>0</v>
      </c>
      <c r="X143" s="13">
        <f t="shared" si="36"/>
        <v>0</v>
      </c>
      <c r="Y143" s="13">
        <f t="shared" si="37"/>
        <v>0</v>
      </c>
      <c r="Z143" s="13" t="e">
        <f t="shared" si="38"/>
        <v>#N/A</v>
      </c>
      <c r="AA143" s="14" t="str">
        <f t="shared" si="39"/>
        <v/>
      </c>
      <c r="AB143" s="14">
        <f t="shared" si="40"/>
        <v>0</v>
      </c>
      <c r="AC143" s="14">
        <f t="shared" si="41"/>
        <v>0</v>
      </c>
      <c r="AD143" s="13">
        <f t="shared" si="24"/>
        <v>0</v>
      </c>
      <c r="AE143" s="13" t="e">
        <f>VLOOKUP(B143,Sheet1!$C$1:$D$12,2,FALSE)</f>
        <v>#N/A</v>
      </c>
      <c r="AF143" s="13" t="e">
        <f t="shared" si="42"/>
        <v>#N/A</v>
      </c>
      <c r="AG143" s="13">
        <f t="shared" si="25"/>
        <v>0</v>
      </c>
      <c r="AH143" s="13">
        <f t="shared" si="26"/>
        <v>0</v>
      </c>
      <c r="AI143" s="13" t="e">
        <f t="shared" si="43"/>
        <v>#N/A</v>
      </c>
      <c r="AJ143" s="14" t="str">
        <f t="shared" si="44"/>
        <v/>
      </c>
      <c r="AK143" s="14">
        <f t="shared" si="27"/>
        <v>0</v>
      </c>
    </row>
    <row r="144" spans="1:37" ht="15" customHeight="1" x14ac:dyDescent="0.25">
      <c r="A144" s="1"/>
      <c r="B144" s="1"/>
      <c r="C144" s="24"/>
      <c r="D144" s="1"/>
      <c r="E144" s="1"/>
      <c r="F144" s="24"/>
      <c r="G144" s="1"/>
      <c r="H144" s="2"/>
      <c r="I144" s="2"/>
      <c r="J144" s="2"/>
      <c r="K144" s="13">
        <f t="shared" si="28"/>
        <v>0</v>
      </c>
      <c r="L144" s="13" t="e">
        <f>VLOOKUP(B144,Sheet1!$C$1:$D$12,2,FALSE)</f>
        <v>#N/A</v>
      </c>
      <c r="M144" s="13" t="e">
        <f t="shared" si="29"/>
        <v>#N/A</v>
      </c>
      <c r="N144" s="13">
        <f t="shared" si="30"/>
        <v>0</v>
      </c>
      <c r="O144" s="13" t="e">
        <f>VLOOKUP(B144,Sheet1!$C$1:$D$12,2,FALSE)</f>
        <v>#N/A</v>
      </c>
      <c r="P144" s="13" t="e">
        <f t="shared" si="31"/>
        <v>#N/A</v>
      </c>
      <c r="Q144" s="13">
        <f t="shared" si="32"/>
        <v>0</v>
      </c>
      <c r="R144" s="13" t="e">
        <f>VLOOKUP(B144,Sheet1!$C$1:$D$12,2,FALSE)</f>
        <v>#N/A</v>
      </c>
      <c r="S144" s="13" t="e">
        <f t="shared" si="33"/>
        <v>#N/A</v>
      </c>
      <c r="T144" s="13">
        <f t="shared" si="23"/>
        <v>0</v>
      </c>
      <c r="U144" s="13" t="e">
        <f>VLOOKUP(B144,Sheet1!$C$1:$F$12,4,FALSE)</f>
        <v>#N/A</v>
      </c>
      <c r="V144" s="13" t="e">
        <f t="shared" si="34"/>
        <v>#N/A</v>
      </c>
      <c r="W144" s="13">
        <f t="shared" si="35"/>
        <v>0</v>
      </c>
      <c r="X144" s="13">
        <f t="shared" si="36"/>
        <v>0</v>
      </c>
      <c r="Y144" s="13">
        <f t="shared" si="37"/>
        <v>0</v>
      </c>
      <c r="Z144" s="13" t="e">
        <f t="shared" si="38"/>
        <v>#N/A</v>
      </c>
      <c r="AA144" s="14" t="str">
        <f t="shared" si="39"/>
        <v/>
      </c>
      <c r="AB144" s="14">
        <f t="shared" si="40"/>
        <v>0</v>
      </c>
      <c r="AC144" s="14">
        <f t="shared" si="41"/>
        <v>0</v>
      </c>
      <c r="AD144" s="13">
        <f t="shared" si="24"/>
        <v>0</v>
      </c>
      <c r="AE144" s="13" t="e">
        <f>VLOOKUP(B144,Sheet1!$C$1:$D$12,2,FALSE)</f>
        <v>#N/A</v>
      </c>
      <c r="AF144" s="13" t="e">
        <f t="shared" si="42"/>
        <v>#N/A</v>
      </c>
      <c r="AG144" s="13">
        <f t="shared" si="25"/>
        <v>0</v>
      </c>
      <c r="AH144" s="13">
        <f t="shared" si="26"/>
        <v>0</v>
      </c>
      <c r="AI144" s="13" t="e">
        <f t="shared" si="43"/>
        <v>#N/A</v>
      </c>
      <c r="AJ144" s="14" t="str">
        <f t="shared" si="44"/>
        <v/>
      </c>
      <c r="AK144" s="14">
        <f t="shared" si="27"/>
        <v>0</v>
      </c>
    </row>
    <row r="145" spans="1:37" ht="15" customHeight="1" x14ac:dyDescent="0.25">
      <c r="A145" s="1"/>
      <c r="B145" s="1"/>
      <c r="C145" s="24"/>
      <c r="D145" s="1"/>
      <c r="E145" s="1"/>
      <c r="F145" s="24"/>
      <c r="G145" s="1"/>
      <c r="H145" s="2"/>
      <c r="I145" s="2"/>
      <c r="J145" s="2"/>
      <c r="K145" s="13">
        <f t="shared" si="28"/>
        <v>0</v>
      </c>
      <c r="L145" s="13" t="e">
        <f>VLOOKUP(B145,Sheet1!$C$1:$D$12,2,FALSE)</f>
        <v>#N/A</v>
      </c>
      <c r="M145" s="13" t="e">
        <f t="shared" si="29"/>
        <v>#N/A</v>
      </c>
      <c r="N145" s="13">
        <f t="shared" si="30"/>
        <v>0</v>
      </c>
      <c r="O145" s="13" t="e">
        <f>VLOOKUP(B145,Sheet1!$C$1:$D$12,2,FALSE)</f>
        <v>#N/A</v>
      </c>
      <c r="P145" s="13" t="e">
        <f t="shared" si="31"/>
        <v>#N/A</v>
      </c>
      <c r="Q145" s="13">
        <f t="shared" si="32"/>
        <v>0</v>
      </c>
      <c r="R145" s="13" t="e">
        <f>VLOOKUP(B145,Sheet1!$C$1:$D$12,2,FALSE)</f>
        <v>#N/A</v>
      </c>
      <c r="S145" s="13" t="e">
        <f t="shared" si="33"/>
        <v>#N/A</v>
      </c>
      <c r="T145" s="13">
        <f t="shared" si="23"/>
        <v>0</v>
      </c>
      <c r="U145" s="13" t="e">
        <f>VLOOKUP(B145,Sheet1!$C$1:$F$12,4,FALSE)</f>
        <v>#N/A</v>
      </c>
      <c r="V145" s="13" t="e">
        <f t="shared" si="34"/>
        <v>#N/A</v>
      </c>
      <c r="W145" s="13">
        <f t="shared" si="35"/>
        <v>0</v>
      </c>
      <c r="X145" s="13">
        <f t="shared" si="36"/>
        <v>0</v>
      </c>
      <c r="Y145" s="13">
        <f t="shared" si="37"/>
        <v>0</v>
      </c>
      <c r="Z145" s="13" t="e">
        <f t="shared" si="38"/>
        <v>#N/A</v>
      </c>
      <c r="AA145" s="14" t="str">
        <f t="shared" si="39"/>
        <v/>
      </c>
      <c r="AB145" s="14">
        <f t="shared" si="40"/>
        <v>0</v>
      </c>
      <c r="AC145" s="14">
        <f t="shared" si="41"/>
        <v>0</v>
      </c>
      <c r="AD145" s="13">
        <f t="shared" si="24"/>
        <v>0</v>
      </c>
      <c r="AE145" s="13" t="e">
        <f>VLOOKUP(B145,Sheet1!$C$1:$D$12,2,FALSE)</f>
        <v>#N/A</v>
      </c>
      <c r="AF145" s="13" t="e">
        <f t="shared" si="42"/>
        <v>#N/A</v>
      </c>
      <c r="AG145" s="13">
        <f t="shared" si="25"/>
        <v>0</v>
      </c>
      <c r="AH145" s="13">
        <f t="shared" si="26"/>
        <v>0</v>
      </c>
      <c r="AI145" s="13" t="e">
        <f t="shared" si="43"/>
        <v>#N/A</v>
      </c>
      <c r="AJ145" s="14" t="str">
        <f t="shared" si="44"/>
        <v/>
      </c>
      <c r="AK145" s="14">
        <f t="shared" si="27"/>
        <v>0</v>
      </c>
    </row>
    <row r="146" spans="1:37" ht="15" customHeight="1" x14ac:dyDescent="0.25">
      <c r="A146" s="1"/>
      <c r="B146" s="1"/>
      <c r="C146" s="24"/>
      <c r="D146" s="1"/>
      <c r="E146" s="1"/>
      <c r="F146" s="24"/>
      <c r="G146" s="1"/>
      <c r="H146" s="2"/>
      <c r="I146" s="2"/>
      <c r="J146" s="2"/>
      <c r="K146" s="13">
        <f t="shared" si="28"/>
        <v>0</v>
      </c>
      <c r="L146" s="13" t="e">
        <f>VLOOKUP(B146,Sheet1!$C$1:$D$12,2,FALSE)</f>
        <v>#N/A</v>
      </c>
      <c r="M146" s="13" t="e">
        <f t="shared" si="29"/>
        <v>#N/A</v>
      </c>
      <c r="N146" s="13">
        <f t="shared" si="30"/>
        <v>0</v>
      </c>
      <c r="O146" s="13" t="e">
        <f>VLOOKUP(B146,Sheet1!$C$1:$D$12,2,FALSE)</f>
        <v>#N/A</v>
      </c>
      <c r="P146" s="13" t="e">
        <f t="shared" si="31"/>
        <v>#N/A</v>
      </c>
      <c r="Q146" s="13">
        <f t="shared" si="32"/>
        <v>0</v>
      </c>
      <c r="R146" s="13" t="e">
        <f>VLOOKUP(B146,Sheet1!$C$1:$D$12,2,FALSE)</f>
        <v>#N/A</v>
      </c>
      <c r="S146" s="13" t="e">
        <f t="shared" si="33"/>
        <v>#N/A</v>
      </c>
      <c r="T146" s="13">
        <f t="shared" si="23"/>
        <v>0</v>
      </c>
      <c r="U146" s="13" t="e">
        <f>VLOOKUP(B146,Sheet1!$C$1:$F$12,4,FALSE)</f>
        <v>#N/A</v>
      </c>
      <c r="V146" s="13" t="e">
        <f t="shared" si="34"/>
        <v>#N/A</v>
      </c>
      <c r="W146" s="13">
        <f t="shared" si="35"/>
        <v>0</v>
      </c>
      <c r="X146" s="13">
        <f t="shared" si="36"/>
        <v>0</v>
      </c>
      <c r="Y146" s="13">
        <f t="shared" si="37"/>
        <v>0</v>
      </c>
      <c r="Z146" s="13" t="e">
        <f t="shared" si="38"/>
        <v>#N/A</v>
      </c>
      <c r="AA146" s="14" t="str">
        <f t="shared" si="39"/>
        <v/>
      </c>
      <c r="AB146" s="14">
        <f t="shared" si="40"/>
        <v>0</v>
      </c>
      <c r="AC146" s="14">
        <f t="shared" si="41"/>
        <v>0</v>
      </c>
      <c r="AD146" s="13">
        <f t="shared" si="24"/>
        <v>0</v>
      </c>
      <c r="AE146" s="13" t="e">
        <f>VLOOKUP(B146,Sheet1!$C$1:$D$12,2,FALSE)</f>
        <v>#N/A</v>
      </c>
      <c r="AF146" s="13" t="e">
        <f t="shared" si="42"/>
        <v>#N/A</v>
      </c>
      <c r="AG146" s="13">
        <f t="shared" si="25"/>
        <v>0</v>
      </c>
      <c r="AH146" s="13">
        <f t="shared" si="26"/>
        <v>0</v>
      </c>
      <c r="AI146" s="13" t="e">
        <f t="shared" si="43"/>
        <v>#N/A</v>
      </c>
      <c r="AJ146" s="14" t="str">
        <f t="shared" si="44"/>
        <v/>
      </c>
      <c r="AK146" s="14">
        <f t="shared" si="27"/>
        <v>0</v>
      </c>
    </row>
    <row r="147" spans="1:37" ht="15" customHeight="1" x14ac:dyDescent="0.25">
      <c r="A147" s="1"/>
      <c r="B147" s="1"/>
      <c r="C147" s="24"/>
      <c r="D147" s="1"/>
      <c r="E147" s="1"/>
      <c r="F147" s="24"/>
      <c r="G147" s="1"/>
      <c r="H147" s="2"/>
      <c r="I147" s="2"/>
      <c r="J147" s="2"/>
      <c r="K147" s="13">
        <f t="shared" si="28"/>
        <v>0</v>
      </c>
      <c r="L147" s="13" t="e">
        <f>VLOOKUP(B147,Sheet1!$C$1:$D$12,2,FALSE)</f>
        <v>#N/A</v>
      </c>
      <c r="M147" s="13" t="e">
        <f t="shared" si="29"/>
        <v>#N/A</v>
      </c>
      <c r="N147" s="13">
        <f t="shared" si="30"/>
        <v>0</v>
      </c>
      <c r="O147" s="13" t="e">
        <f>VLOOKUP(B147,Sheet1!$C$1:$D$12,2,FALSE)</f>
        <v>#N/A</v>
      </c>
      <c r="P147" s="13" t="e">
        <f t="shared" si="31"/>
        <v>#N/A</v>
      </c>
      <c r="Q147" s="13">
        <f t="shared" si="32"/>
        <v>0</v>
      </c>
      <c r="R147" s="13" t="e">
        <f>VLOOKUP(B147,Sheet1!$C$1:$D$12,2,FALSE)</f>
        <v>#N/A</v>
      </c>
      <c r="S147" s="13" t="e">
        <f t="shared" si="33"/>
        <v>#N/A</v>
      </c>
      <c r="T147" s="13">
        <f t="shared" si="23"/>
        <v>0</v>
      </c>
      <c r="U147" s="13" t="e">
        <f>VLOOKUP(B147,Sheet1!$C$1:$F$12,4,FALSE)</f>
        <v>#N/A</v>
      </c>
      <c r="V147" s="13" t="e">
        <f t="shared" si="34"/>
        <v>#N/A</v>
      </c>
      <c r="W147" s="13">
        <f t="shared" si="35"/>
        <v>0</v>
      </c>
      <c r="X147" s="13">
        <f t="shared" si="36"/>
        <v>0</v>
      </c>
      <c r="Y147" s="13">
        <f t="shared" si="37"/>
        <v>0</v>
      </c>
      <c r="Z147" s="13" t="e">
        <f t="shared" si="38"/>
        <v>#N/A</v>
      </c>
      <c r="AA147" s="14" t="str">
        <f t="shared" si="39"/>
        <v/>
      </c>
      <c r="AB147" s="14">
        <f t="shared" si="40"/>
        <v>0</v>
      </c>
      <c r="AC147" s="14">
        <f t="shared" si="41"/>
        <v>0</v>
      </c>
      <c r="AD147" s="13">
        <f t="shared" si="24"/>
        <v>0</v>
      </c>
      <c r="AE147" s="13" t="e">
        <f>VLOOKUP(B147,Sheet1!$C$1:$D$12,2,FALSE)</f>
        <v>#N/A</v>
      </c>
      <c r="AF147" s="13" t="e">
        <f t="shared" si="42"/>
        <v>#N/A</v>
      </c>
      <c r="AG147" s="13">
        <f t="shared" si="25"/>
        <v>0</v>
      </c>
      <c r="AH147" s="13">
        <f t="shared" si="26"/>
        <v>0</v>
      </c>
      <c r="AI147" s="13" t="e">
        <f t="shared" si="43"/>
        <v>#N/A</v>
      </c>
      <c r="AJ147" s="14" t="str">
        <f t="shared" si="44"/>
        <v/>
      </c>
      <c r="AK147" s="14">
        <f t="shared" si="27"/>
        <v>0</v>
      </c>
    </row>
    <row r="148" spans="1:37" ht="15" customHeight="1" x14ac:dyDescent="0.25">
      <c r="A148" s="1"/>
      <c r="B148" s="1"/>
      <c r="C148" s="24"/>
      <c r="D148" s="1"/>
      <c r="E148" s="1"/>
      <c r="F148" s="24"/>
      <c r="G148" s="1"/>
      <c r="H148" s="2"/>
      <c r="I148" s="2"/>
      <c r="J148" s="2"/>
      <c r="K148" s="13">
        <f t="shared" si="28"/>
        <v>0</v>
      </c>
      <c r="L148" s="13" t="e">
        <f>VLOOKUP(B148,Sheet1!$C$1:$D$12,2,FALSE)</f>
        <v>#N/A</v>
      </c>
      <c r="M148" s="13" t="e">
        <f t="shared" si="29"/>
        <v>#N/A</v>
      </c>
      <c r="N148" s="13">
        <f t="shared" si="30"/>
        <v>0</v>
      </c>
      <c r="O148" s="13" t="e">
        <f>VLOOKUP(B148,Sheet1!$C$1:$D$12,2,FALSE)</f>
        <v>#N/A</v>
      </c>
      <c r="P148" s="13" t="e">
        <f t="shared" si="31"/>
        <v>#N/A</v>
      </c>
      <c r="Q148" s="13">
        <f t="shared" si="32"/>
        <v>0</v>
      </c>
      <c r="R148" s="13" t="e">
        <f>VLOOKUP(B148,Sheet1!$C$1:$D$12,2,FALSE)</f>
        <v>#N/A</v>
      </c>
      <c r="S148" s="13" t="e">
        <f t="shared" si="33"/>
        <v>#N/A</v>
      </c>
      <c r="T148" s="13">
        <f t="shared" si="23"/>
        <v>0</v>
      </c>
      <c r="U148" s="13" t="e">
        <f>VLOOKUP(B148,Sheet1!$C$1:$F$12,4,FALSE)</f>
        <v>#N/A</v>
      </c>
      <c r="V148" s="13" t="e">
        <f t="shared" si="34"/>
        <v>#N/A</v>
      </c>
      <c r="W148" s="13">
        <f t="shared" si="35"/>
        <v>0</v>
      </c>
      <c r="X148" s="13">
        <f t="shared" si="36"/>
        <v>0</v>
      </c>
      <c r="Y148" s="13">
        <f t="shared" si="37"/>
        <v>0</v>
      </c>
      <c r="Z148" s="13" t="e">
        <f t="shared" si="38"/>
        <v>#N/A</v>
      </c>
      <c r="AA148" s="14" t="str">
        <f t="shared" si="39"/>
        <v/>
      </c>
      <c r="AB148" s="14">
        <f t="shared" si="40"/>
        <v>0</v>
      </c>
      <c r="AC148" s="14">
        <f t="shared" si="41"/>
        <v>0</v>
      </c>
      <c r="AD148" s="13">
        <f t="shared" si="24"/>
        <v>0</v>
      </c>
      <c r="AE148" s="13" t="e">
        <f>VLOOKUP(B148,Sheet1!$C$1:$D$12,2,FALSE)</f>
        <v>#N/A</v>
      </c>
      <c r="AF148" s="13" t="e">
        <f t="shared" si="42"/>
        <v>#N/A</v>
      </c>
      <c r="AG148" s="13">
        <f t="shared" si="25"/>
        <v>0</v>
      </c>
      <c r="AH148" s="13">
        <f t="shared" si="26"/>
        <v>0</v>
      </c>
      <c r="AI148" s="13" t="e">
        <f t="shared" si="43"/>
        <v>#N/A</v>
      </c>
      <c r="AJ148" s="14" t="str">
        <f t="shared" si="44"/>
        <v/>
      </c>
      <c r="AK148" s="14">
        <f t="shared" si="27"/>
        <v>0</v>
      </c>
    </row>
    <row r="149" spans="1:37" ht="15" customHeight="1" x14ac:dyDescent="0.25">
      <c r="A149" s="1"/>
      <c r="B149" s="1"/>
      <c r="C149" s="24"/>
      <c r="D149" s="1"/>
      <c r="E149" s="1"/>
      <c r="F149" s="24"/>
      <c r="G149" s="1"/>
      <c r="H149" s="2"/>
      <c r="I149" s="2"/>
      <c r="J149" s="2"/>
      <c r="K149" s="13">
        <f t="shared" si="28"/>
        <v>0</v>
      </c>
      <c r="L149" s="13" t="e">
        <f>VLOOKUP(B149,Sheet1!$C$1:$D$12,2,FALSE)</f>
        <v>#N/A</v>
      </c>
      <c r="M149" s="13" t="e">
        <f t="shared" si="29"/>
        <v>#N/A</v>
      </c>
      <c r="N149" s="13">
        <f t="shared" si="30"/>
        <v>0</v>
      </c>
      <c r="O149" s="13" t="e">
        <f>VLOOKUP(B149,Sheet1!$C$1:$D$12,2,FALSE)</f>
        <v>#N/A</v>
      </c>
      <c r="P149" s="13" t="e">
        <f t="shared" si="31"/>
        <v>#N/A</v>
      </c>
      <c r="Q149" s="13">
        <f t="shared" si="32"/>
        <v>0</v>
      </c>
      <c r="R149" s="13" t="e">
        <f>VLOOKUP(B149,Sheet1!$C$1:$D$12,2,FALSE)</f>
        <v>#N/A</v>
      </c>
      <c r="S149" s="13" t="e">
        <f t="shared" si="33"/>
        <v>#N/A</v>
      </c>
      <c r="T149" s="13">
        <f t="shared" si="23"/>
        <v>0</v>
      </c>
      <c r="U149" s="13" t="e">
        <f>VLOOKUP(B149,Sheet1!$C$1:$F$12,4,FALSE)</f>
        <v>#N/A</v>
      </c>
      <c r="V149" s="13" t="e">
        <f t="shared" si="34"/>
        <v>#N/A</v>
      </c>
      <c r="W149" s="13">
        <f t="shared" si="35"/>
        <v>0</v>
      </c>
      <c r="X149" s="13">
        <f t="shared" si="36"/>
        <v>0</v>
      </c>
      <c r="Y149" s="13">
        <f t="shared" si="37"/>
        <v>0</v>
      </c>
      <c r="Z149" s="13" t="e">
        <f t="shared" si="38"/>
        <v>#N/A</v>
      </c>
      <c r="AA149" s="14" t="str">
        <f t="shared" si="39"/>
        <v/>
      </c>
      <c r="AB149" s="14">
        <f t="shared" si="40"/>
        <v>0</v>
      </c>
      <c r="AC149" s="14">
        <f t="shared" si="41"/>
        <v>0</v>
      </c>
      <c r="AD149" s="13">
        <f t="shared" si="24"/>
        <v>0</v>
      </c>
      <c r="AE149" s="13" t="e">
        <f>VLOOKUP(B149,Sheet1!$C$1:$D$12,2,FALSE)</f>
        <v>#N/A</v>
      </c>
      <c r="AF149" s="13" t="e">
        <f t="shared" si="42"/>
        <v>#N/A</v>
      </c>
      <c r="AG149" s="13">
        <f t="shared" si="25"/>
        <v>0</v>
      </c>
      <c r="AH149" s="13">
        <f t="shared" si="26"/>
        <v>0</v>
      </c>
      <c r="AI149" s="13" t="e">
        <f t="shared" si="43"/>
        <v>#N/A</v>
      </c>
      <c r="AJ149" s="14" t="str">
        <f t="shared" si="44"/>
        <v/>
      </c>
      <c r="AK149" s="14">
        <f t="shared" si="27"/>
        <v>0</v>
      </c>
    </row>
    <row r="150" spans="1:37" ht="15" customHeight="1" x14ac:dyDescent="0.25">
      <c r="A150" s="1"/>
      <c r="B150" s="1"/>
      <c r="C150" s="24"/>
      <c r="D150" s="1"/>
      <c r="E150" s="1"/>
      <c r="F150" s="24"/>
      <c r="G150" s="1"/>
      <c r="H150" s="2"/>
      <c r="I150" s="2"/>
      <c r="J150" s="2"/>
      <c r="K150" s="13">
        <f t="shared" si="28"/>
        <v>0</v>
      </c>
      <c r="L150" s="13" t="e">
        <f>VLOOKUP(B150,Sheet1!$C$1:$D$12,2,FALSE)</f>
        <v>#N/A</v>
      </c>
      <c r="M150" s="13" t="e">
        <f t="shared" si="29"/>
        <v>#N/A</v>
      </c>
      <c r="N150" s="13">
        <f t="shared" si="30"/>
        <v>0</v>
      </c>
      <c r="O150" s="13" t="e">
        <f>VLOOKUP(B150,Sheet1!$C$1:$D$12,2,FALSE)</f>
        <v>#N/A</v>
      </c>
      <c r="P150" s="13" t="e">
        <f t="shared" si="31"/>
        <v>#N/A</v>
      </c>
      <c r="Q150" s="13">
        <f t="shared" si="32"/>
        <v>0</v>
      </c>
      <c r="R150" s="13" t="e">
        <f>VLOOKUP(B150,Sheet1!$C$1:$D$12,2,FALSE)</f>
        <v>#N/A</v>
      </c>
      <c r="S150" s="13" t="e">
        <f t="shared" si="33"/>
        <v>#N/A</v>
      </c>
      <c r="T150" s="13">
        <f t="shared" si="23"/>
        <v>0</v>
      </c>
      <c r="U150" s="13" t="e">
        <f>VLOOKUP(B150,Sheet1!$C$1:$F$12,4,FALSE)</f>
        <v>#N/A</v>
      </c>
      <c r="V150" s="13" t="e">
        <f t="shared" si="34"/>
        <v>#N/A</v>
      </c>
      <c r="W150" s="13">
        <f t="shared" si="35"/>
        <v>0</v>
      </c>
      <c r="X150" s="13">
        <f t="shared" si="36"/>
        <v>0</v>
      </c>
      <c r="Y150" s="13">
        <f t="shared" si="37"/>
        <v>0</v>
      </c>
      <c r="Z150" s="13" t="e">
        <f t="shared" si="38"/>
        <v>#N/A</v>
      </c>
      <c r="AA150" s="14" t="str">
        <f t="shared" si="39"/>
        <v/>
      </c>
      <c r="AB150" s="14">
        <f t="shared" si="40"/>
        <v>0</v>
      </c>
      <c r="AC150" s="14">
        <f t="shared" si="41"/>
        <v>0</v>
      </c>
      <c r="AD150" s="13">
        <f t="shared" si="24"/>
        <v>0</v>
      </c>
      <c r="AE150" s="13" t="e">
        <f>VLOOKUP(B150,Sheet1!$C$1:$D$12,2,FALSE)</f>
        <v>#N/A</v>
      </c>
      <c r="AF150" s="13" t="e">
        <f t="shared" si="42"/>
        <v>#N/A</v>
      </c>
      <c r="AG150" s="13">
        <f t="shared" si="25"/>
        <v>0</v>
      </c>
      <c r="AH150" s="13">
        <f t="shared" si="26"/>
        <v>0</v>
      </c>
      <c r="AI150" s="13" t="e">
        <f t="shared" si="43"/>
        <v>#N/A</v>
      </c>
      <c r="AJ150" s="14" t="str">
        <f t="shared" si="44"/>
        <v/>
      </c>
      <c r="AK150" s="14">
        <f t="shared" si="27"/>
        <v>0</v>
      </c>
    </row>
    <row r="151" spans="1:37" ht="15" customHeight="1" x14ac:dyDescent="0.25">
      <c r="A151" s="1"/>
      <c r="B151" s="1"/>
      <c r="C151" s="24"/>
      <c r="D151" s="1"/>
      <c r="E151" s="1"/>
      <c r="F151" s="24"/>
      <c r="G151" s="1"/>
      <c r="H151" s="2"/>
      <c r="I151" s="2"/>
      <c r="J151" s="2"/>
      <c r="K151" s="13">
        <f t="shared" si="28"/>
        <v>0</v>
      </c>
      <c r="L151" s="13" t="e">
        <f>VLOOKUP(B151,Sheet1!$C$1:$D$12,2,FALSE)</f>
        <v>#N/A</v>
      </c>
      <c r="M151" s="13" t="e">
        <f t="shared" si="29"/>
        <v>#N/A</v>
      </c>
      <c r="N151" s="13">
        <f t="shared" si="30"/>
        <v>0</v>
      </c>
      <c r="O151" s="13" t="e">
        <f>VLOOKUP(B151,Sheet1!$C$1:$D$12,2,FALSE)</f>
        <v>#N/A</v>
      </c>
      <c r="P151" s="13" t="e">
        <f t="shared" si="31"/>
        <v>#N/A</v>
      </c>
      <c r="Q151" s="13">
        <f t="shared" si="32"/>
        <v>0</v>
      </c>
      <c r="R151" s="13" t="e">
        <f>VLOOKUP(B151,Sheet1!$C$1:$D$12,2,FALSE)</f>
        <v>#N/A</v>
      </c>
      <c r="S151" s="13" t="e">
        <f t="shared" si="33"/>
        <v>#N/A</v>
      </c>
      <c r="T151" s="13">
        <f t="shared" si="23"/>
        <v>0</v>
      </c>
      <c r="U151" s="13" t="e">
        <f>VLOOKUP(B151,Sheet1!$C$1:$F$12,4,FALSE)</f>
        <v>#N/A</v>
      </c>
      <c r="V151" s="13" t="e">
        <f t="shared" si="34"/>
        <v>#N/A</v>
      </c>
      <c r="W151" s="13">
        <f t="shared" si="35"/>
        <v>0</v>
      </c>
      <c r="X151" s="13">
        <f t="shared" si="36"/>
        <v>0</v>
      </c>
      <c r="Y151" s="13">
        <f t="shared" si="37"/>
        <v>0</v>
      </c>
      <c r="Z151" s="13" t="e">
        <f t="shared" si="38"/>
        <v>#N/A</v>
      </c>
      <c r="AA151" s="14" t="str">
        <f t="shared" si="39"/>
        <v/>
      </c>
      <c r="AB151" s="14">
        <f t="shared" si="40"/>
        <v>0</v>
      </c>
      <c r="AC151" s="14">
        <f t="shared" si="41"/>
        <v>0</v>
      </c>
      <c r="AD151" s="13">
        <f t="shared" si="24"/>
        <v>0</v>
      </c>
      <c r="AE151" s="13" t="e">
        <f>VLOOKUP(B151,Sheet1!$C$1:$D$12,2,FALSE)</f>
        <v>#N/A</v>
      </c>
      <c r="AF151" s="13" t="e">
        <f t="shared" si="42"/>
        <v>#N/A</v>
      </c>
      <c r="AG151" s="13">
        <f t="shared" si="25"/>
        <v>0</v>
      </c>
      <c r="AH151" s="13">
        <f t="shared" si="26"/>
        <v>0</v>
      </c>
      <c r="AI151" s="13" t="e">
        <f t="shared" si="43"/>
        <v>#N/A</v>
      </c>
      <c r="AJ151" s="14" t="str">
        <f t="shared" si="44"/>
        <v/>
      </c>
      <c r="AK151" s="14">
        <f t="shared" si="27"/>
        <v>0</v>
      </c>
    </row>
    <row r="152" spans="1:37" ht="15" customHeight="1" x14ac:dyDescent="0.25">
      <c r="A152" s="1"/>
      <c r="B152" s="1"/>
      <c r="C152" s="24"/>
      <c r="D152" s="1"/>
      <c r="E152" s="1"/>
      <c r="F152" s="24"/>
      <c r="G152" s="1"/>
      <c r="H152" s="2"/>
      <c r="I152" s="2"/>
      <c r="J152" s="2"/>
      <c r="K152" s="13">
        <f t="shared" si="28"/>
        <v>0</v>
      </c>
      <c r="L152" s="13" t="e">
        <f>VLOOKUP(B152,Sheet1!$C$1:$D$12,2,FALSE)</f>
        <v>#N/A</v>
      </c>
      <c r="M152" s="13" t="e">
        <f t="shared" si="29"/>
        <v>#N/A</v>
      </c>
      <c r="N152" s="13">
        <f t="shared" si="30"/>
        <v>0</v>
      </c>
      <c r="O152" s="13" t="e">
        <f>VLOOKUP(B152,Sheet1!$C$1:$D$12,2,FALSE)</f>
        <v>#N/A</v>
      </c>
      <c r="P152" s="13" t="e">
        <f t="shared" si="31"/>
        <v>#N/A</v>
      </c>
      <c r="Q152" s="13">
        <f t="shared" si="32"/>
        <v>0</v>
      </c>
      <c r="R152" s="13" t="e">
        <f>VLOOKUP(B152,Sheet1!$C$1:$D$12,2,FALSE)</f>
        <v>#N/A</v>
      </c>
      <c r="S152" s="13" t="e">
        <f t="shared" si="33"/>
        <v>#N/A</v>
      </c>
      <c r="T152" s="13">
        <f t="shared" si="23"/>
        <v>0</v>
      </c>
      <c r="U152" s="13" t="e">
        <f>VLOOKUP(B152,Sheet1!$C$1:$F$12,4,FALSE)</f>
        <v>#N/A</v>
      </c>
      <c r="V152" s="13" t="e">
        <f t="shared" si="34"/>
        <v>#N/A</v>
      </c>
      <c r="W152" s="13">
        <f t="shared" si="35"/>
        <v>0</v>
      </c>
      <c r="X152" s="13">
        <f t="shared" si="36"/>
        <v>0</v>
      </c>
      <c r="Y152" s="13">
        <f t="shared" si="37"/>
        <v>0</v>
      </c>
      <c r="Z152" s="13" t="e">
        <f t="shared" si="38"/>
        <v>#N/A</v>
      </c>
      <c r="AA152" s="14" t="str">
        <f t="shared" si="39"/>
        <v/>
      </c>
      <c r="AB152" s="14">
        <f t="shared" si="40"/>
        <v>0</v>
      </c>
      <c r="AC152" s="14">
        <f t="shared" si="41"/>
        <v>0</v>
      </c>
      <c r="AD152" s="13">
        <f t="shared" si="24"/>
        <v>0</v>
      </c>
      <c r="AE152" s="13" t="e">
        <f>VLOOKUP(B152,Sheet1!$C$1:$D$12,2,FALSE)</f>
        <v>#N/A</v>
      </c>
      <c r="AF152" s="13" t="e">
        <f t="shared" si="42"/>
        <v>#N/A</v>
      </c>
      <c r="AG152" s="13">
        <f t="shared" si="25"/>
        <v>0</v>
      </c>
      <c r="AH152" s="13">
        <f t="shared" si="26"/>
        <v>0</v>
      </c>
      <c r="AI152" s="13" t="e">
        <f t="shared" si="43"/>
        <v>#N/A</v>
      </c>
      <c r="AJ152" s="14" t="str">
        <f t="shared" si="44"/>
        <v/>
      </c>
      <c r="AK152" s="14">
        <f t="shared" si="27"/>
        <v>0</v>
      </c>
    </row>
    <row r="153" spans="1:37" ht="15" customHeight="1" x14ac:dyDescent="0.25">
      <c r="A153" s="1"/>
      <c r="B153" s="1"/>
      <c r="C153" s="24"/>
      <c r="D153" s="1"/>
      <c r="E153" s="1"/>
      <c r="F153" s="24"/>
      <c r="G153" s="1"/>
      <c r="H153" s="2"/>
      <c r="I153" s="2"/>
      <c r="J153" s="2"/>
      <c r="K153" s="13">
        <f t="shared" si="28"/>
        <v>0</v>
      </c>
      <c r="L153" s="13" t="e">
        <f>VLOOKUP(B153,Sheet1!$C$1:$D$12,2,FALSE)</f>
        <v>#N/A</v>
      </c>
      <c r="M153" s="13" t="e">
        <f t="shared" si="29"/>
        <v>#N/A</v>
      </c>
      <c r="N153" s="13">
        <f t="shared" si="30"/>
        <v>0</v>
      </c>
      <c r="O153" s="13" t="e">
        <f>VLOOKUP(B153,Sheet1!$C$1:$D$12,2,FALSE)</f>
        <v>#N/A</v>
      </c>
      <c r="P153" s="13" t="e">
        <f t="shared" si="31"/>
        <v>#N/A</v>
      </c>
      <c r="Q153" s="13">
        <f t="shared" si="32"/>
        <v>0</v>
      </c>
      <c r="R153" s="13" t="e">
        <f>VLOOKUP(B153,Sheet1!$C$1:$D$12,2,FALSE)</f>
        <v>#N/A</v>
      </c>
      <c r="S153" s="13" t="e">
        <f t="shared" si="33"/>
        <v>#N/A</v>
      </c>
      <c r="T153" s="13">
        <f t="shared" si="23"/>
        <v>0</v>
      </c>
      <c r="U153" s="13" t="e">
        <f>VLOOKUP(B153,Sheet1!$C$1:$F$12,4,FALSE)</f>
        <v>#N/A</v>
      </c>
      <c r="V153" s="13" t="e">
        <f t="shared" si="34"/>
        <v>#N/A</v>
      </c>
      <c r="W153" s="13">
        <f t="shared" si="35"/>
        <v>0</v>
      </c>
      <c r="X153" s="13">
        <f t="shared" si="36"/>
        <v>0</v>
      </c>
      <c r="Y153" s="13">
        <f t="shared" si="37"/>
        <v>0</v>
      </c>
      <c r="Z153" s="13" t="e">
        <f t="shared" si="38"/>
        <v>#N/A</v>
      </c>
      <c r="AA153" s="14" t="str">
        <f t="shared" si="39"/>
        <v/>
      </c>
      <c r="AB153" s="14">
        <f t="shared" si="40"/>
        <v>0</v>
      </c>
      <c r="AC153" s="14">
        <f t="shared" si="41"/>
        <v>0</v>
      </c>
      <c r="AD153" s="13">
        <f t="shared" si="24"/>
        <v>0</v>
      </c>
      <c r="AE153" s="13" t="e">
        <f>VLOOKUP(B153,Sheet1!$C$1:$D$12,2,FALSE)</f>
        <v>#N/A</v>
      </c>
      <c r="AF153" s="13" t="e">
        <f t="shared" si="42"/>
        <v>#N/A</v>
      </c>
      <c r="AG153" s="13">
        <f t="shared" si="25"/>
        <v>0</v>
      </c>
      <c r="AH153" s="13">
        <f t="shared" si="26"/>
        <v>0</v>
      </c>
      <c r="AI153" s="13" t="e">
        <f t="shared" si="43"/>
        <v>#N/A</v>
      </c>
      <c r="AJ153" s="14" t="str">
        <f t="shared" si="44"/>
        <v/>
      </c>
      <c r="AK153" s="14">
        <f t="shared" si="27"/>
        <v>0</v>
      </c>
    </row>
    <row r="154" spans="1:37" ht="15" customHeight="1" x14ac:dyDescent="0.25">
      <c r="A154" s="1"/>
      <c r="B154" s="1"/>
      <c r="C154" s="24"/>
      <c r="D154" s="1"/>
      <c r="E154" s="1"/>
      <c r="F154" s="24"/>
      <c r="G154" s="1"/>
      <c r="H154" s="2"/>
      <c r="I154" s="2"/>
      <c r="J154" s="2"/>
      <c r="K154" s="13">
        <f t="shared" si="28"/>
        <v>0</v>
      </c>
      <c r="L154" s="13" t="e">
        <f>VLOOKUP(B154,Sheet1!$C$1:$D$12,2,FALSE)</f>
        <v>#N/A</v>
      </c>
      <c r="M154" s="13" t="e">
        <f t="shared" si="29"/>
        <v>#N/A</v>
      </c>
      <c r="N154" s="13">
        <f t="shared" si="30"/>
        <v>0</v>
      </c>
      <c r="O154" s="13" t="e">
        <f>VLOOKUP(B154,Sheet1!$C$1:$D$12,2,FALSE)</f>
        <v>#N/A</v>
      </c>
      <c r="P154" s="13" t="e">
        <f t="shared" si="31"/>
        <v>#N/A</v>
      </c>
      <c r="Q154" s="13">
        <f t="shared" si="32"/>
        <v>0</v>
      </c>
      <c r="R154" s="13" t="e">
        <f>VLOOKUP(B154,Sheet1!$C$1:$D$12,2,FALSE)</f>
        <v>#N/A</v>
      </c>
      <c r="S154" s="13" t="e">
        <f t="shared" si="33"/>
        <v>#N/A</v>
      </c>
      <c r="T154" s="13">
        <f t="shared" si="23"/>
        <v>0</v>
      </c>
      <c r="U154" s="13" t="e">
        <f>VLOOKUP(B154,Sheet1!$C$1:$F$12,4,FALSE)</f>
        <v>#N/A</v>
      </c>
      <c r="V154" s="13" t="e">
        <f t="shared" si="34"/>
        <v>#N/A</v>
      </c>
      <c r="W154" s="13">
        <f t="shared" si="35"/>
        <v>0</v>
      </c>
      <c r="X154" s="13">
        <f t="shared" si="36"/>
        <v>0</v>
      </c>
      <c r="Y154" s="13">
        <f t="shared" si="37"/>
        <v>0</v>
      </c>
      <c r="Z154" s="13" t="e">
        <f t="shared" si="38"/>
        <v>#N/A</v>
      </c>
      <c r="AA154" s="14" t="str">
        <f t="shared" si="39"/>
        <v/>
      </c>
      <c r="AB154" s="14">
        <f t="shared" si="40"/>
        <v>0</v>
      </c>
      <c r="AC154" s="14">
        <f t="shared" si="41"/>
        <v>0</v>
      </c>
      <c r="AD154" s="13">
        <f t="shared" si="24"/>
        <v>0</v>
      </c>
      <c r="AE154" s="13" t="e">
        <f>VLOOKUP(B154,Sheet1!$C$1:$D$12,2,FALSE)</f>
        <v>#N/A</v>
      </c>
      <c r="AF154" s="13" t="e">
        <f t="shared" si="42"/>
        <v>#N/A</v>
      </c>
      <c r="AG154" s="13">
        <f t="shared" si="25"/>
        <v>0</v>
      </c>
      <c r="AH154" s="13">
        <f t="shared" si="26"/>
        <v>0</v>
      </c>
      <c r="AI154" s="13" t="e">
        <f t="shared" si="43"/>
        <v>#N/A</v>
      </c>
      <c r="AJ154" s="14" t="str">
        <f t="shared" si="44"/>
        <v/>
      </c>
      <c r="AK154" s="14">
        <f t="shared" si="27"/>
        <v>0</v>
      </c>
    </row>
    <row r="155" spans="1:37" ht="15" customHeight="1" x14ac:dyDescent="0.25">
      <c r="A155" s="1"/>
      <c r="B155" s="1"/>
      <c r="C155" s="24"/>
      <c r="D155" s="1"/>
      <c r="E155" s="1"/>
      <c r="F155" s="24"/>
      <c r="G155" s="1"/>
      <c r="H155" s="2"/>
      <c r="I155" s="2"/>
      <c r="J155" s="2"/>
      <c r="K155" s="13">
        <f t="shared" si="28"/>
        <v>0</v>
      </c>
      <c r="L155" s="13" t="e">
        <f>VLOOKUP(B155,Sheet1!$C$1:$D$12,2,FALSE)</f>
        <v>#N/A</v>
      </c>
      <c r="M155" s="13" t="e">
        <f t="shared" si="29"/>
        <v>#N/A</v>
      </c>
      <c r="N155" s="13">
        <f t="shared" si="30"/>
        <v>0</v>
      </c>
      <c r="O155" s="13" t="e">
        <f>VLOOKUP(B155,Sheet1!$C$1:$D$12,2,FALSE)</f>
        <v>#N/A</v>
      </c>
      <c r="P155" s="13" t="e">
        <f t="shared" si="31"/>
        <v>#N/A</v>
      </c>
      <c r="Q155" s="13">
        <f t="shared" si="32"/>
        <v>0</v>
      </c>
      <c r="R155" s="13" t="e">
        <f>VLOOKUP(B155,Sheet1!$C$1:$D$12,2,FALSE)</f>
        <v>#N/A</v>
      </c>
      <c r="S155" s="13" t="e">
        <f t="shared" si="33"/>
        <v>#N/A</v>
      </c>
      <c r="T155" s="13">
        <f t="shared" si="23"/>
        <v>0</v>
      </c>
      <c r="U155" s="13" t="e">
        <f>VLOOKUP(B155,Sheet1!$C$1:$F$12,4,FALSE)</f>
        <v>#N/A</v>
      </c>
      <c r="V155" s="13" t="e">
        <f t="shared" si="34"/>
        <v>#N/A</v>
      </c>
      <c r="W155" s="13">
        <f t="shared" si="35"/>
        <v>0</v>
      </c>
      <c r="X155" s="13">
        <f t="shared" si="36"/>
        <v>0</v>
      </c>
      <c r="Y155" s="13">
        <f t="shared" si="37"/>
        <v>0</v>
      </c>
      <c r="Z155" s="13" t="e">
        <f t="shared" si="38"/>
        <v>#N/A</v>
      </c>
      <c r="AA155" s="14" t="str">
        <f t="shared" si="39"/>
        <v/>
      </c>
      <c r="AB155" s="14">
        <f t="shared" si="40"/>
        <v>0</v>
      </c>
      <c r="AC155" s="14">
        <f t="shared" si="41"/>
        <v>0</v>
      </c>
      <c r="AD155" s="13">
        <f t="shared" si="24"/>
        <v>0</v>
      </c>
      <c r="AE155" s="13" t="e">
        <f>VLOOKUP(B155,Sheet1!$C$1:$D$12,2,FALSE)</f>
        <v>#N/A</v>
      </c>
      <c r="AF155" s="13" t="e">
        <f t="shared" si="42"/>
        <v>#N/A</v>
      </c>
      <c r="AG155" s="13">
        <f t="shared" si="25"/>
        <v>0</v>
      </c>
      <c r="AH155" s="13">
        <f t="shared" si="26"/>
        <v>0</v>
      </c>
      <c r="AI155" s="13" t="e">
        <f t="shared" si="43"/>
        <v>#N/A</v>
      </c>
      <c r="AJ155" s="14" t="str">
        <f t="shared" si="44"/>
        <v/>
      </c>
      <c r="AK155" s="14">
        <f t="shared" si="27"/>
        <v>0</v>
      </c>
    </row>
    <row r="156" spans="1:37" ht="15" customHeight="1" x14ac:dyDescent="0.25">
      <c r="A156" s="1"/>
      <c r="B156" s="1"/>
      <c r="C156" s="24"/>
      <c r="D156" s="1"/>
      <c r="E156" s="1"/>
      <c r="F156" s="24"/>
      <c r="G156" s="1"/>
      <c r="H156" s="2"/>
      <c r="I156" s="2"/>
      <c r="J156" s="2"/>
      <c r="K156" s="13">
        <f t="shared" si="28"/>
        <v>0</v>
      </c>
      <c r="L156" s="13" t="e">
        <f>VLOOKUP(B156,Sheet1!$C$1:$D$12,2,FALSE)</f>
        <v>#N/A</v>
      </c>
      <c r="M156" s="13" t="e">
        <f t="shared" si="29"/>
        <v>#N/A</v>
      </c>
      <c r="N156" s="13">
        <f t="shared" si="30"/>
        <v>0</v>
      </c>
      <c r="O156" s="13" t="e">
        <f>VLOOKUP(B156,Sheet1!$C$1:$D$12,2,FALSE)</f>
        <v>#N/A</v>
      </c>
      <c r="P156" s="13" t="e">
        <f t="shared" si="31"/>
        <v>#N/A</v>
      </c>
      <c r="Q156" s="13">
        <f t="shared" si="32"/>
        <v>0</v>
      </c>
      <c r="R156" s="13" t="e">
        <f>VLOOKUP(B156,Sheet1!$C$1:$D$12,2,FALSE)</f>
        <v>#N/A</v>
      </c>
      <c r="S156" s="13" t="e">
        <f t="shared" si="33"/>
        <v>#N/A</v>
      </c>
      <c r="T156" s="13">
        <f t="shared" si="23"/>
        <v>0</v>
      </c>
      <c r="U156" s="13" t="e">
        <f>VLOOKUP(B156,Sheet1!$C$1:$F$12,4,FALSE)</f>
        <v>#N/A</v>
      </c>
      <c r="V156" s="13" t="e">
        <f t="shared" si="34"/>
        <v>#N/A</v>
      </c>
      <c r="W156" s="13">
        <f t="shared" si="35"/>
        <v>0</v>
      </c>
      <c r="X156" s="13">
        <f t="shared" si="36"/>
        <v>0</v>
      </c>
      <c r="Y156" s="13">
        <f t="shared" si="37"/>
        <v>0</v>
      </c>
      <c r="Z156" s="13" t="e">
        <f t="shared" si="38"/>
        <v>#N/A</v>
      </c>
      <c r="AA156" s="14" t="str">
        <f t="shared" si="39"/>
        <v/>
      </c>
      <c r="AB156" s="14">
        <f t="shared" si="40"/>
        <v>0</v>
      </c>
      <c r="AC156" s="14">
        <f t="shared" si="41"/>
        <v>0</v>
      </c>
      <c r="AD156" s="13">
        <f t="shared" si="24"/>
        <v>0</v>
      </c>
      <c r="AE156" s="13" t="e">
        <f>VLOOKUP(B156,Sheet1!$C$1:$D$12,2,FALSE)</f>
        <v>#N/A</v>
      </c>
      <c r="AF156" s="13" t="e">
        <f t="shared" si="42"/>
        <v>#N/A</v>
      </c>
      <c r="AG156" s="13">
        <f t="shared" si="25"/>
        <v>0</v>
      </c>
      <c r="AH156" s="13">
        <f t="shared" si="26"/>
        <v>0</v>
      </c>
      <c r="AI156" s="13" t="e">
        <f t="shared" si="43"/>
        <v>#N/A</v>
      </c>
      <c r="AJ156" s="14" t="str">
        <f t="shared" si="44"/>
        <v/>
      </c>
      <c r="AK156" s="14">
        <f t="shared" si="27"/>
        <v>0</v>
      </c>
    </row>
    <row r="157" spans="1:37" ht="15" customHeight="1" x14ac:dyDescent="0.25">
      <c r="A157" s="1"/>
      <c r="B157" s="1"/>
      <c r="C157" s="24"/>
      <c r="D157" s="1"/>
      <c r="E157" s="1"/>
      <c r="F157" s="24"/>
      <c r="G157" s="1"/>
      <c r="H157" s="2"/>
      <c r="I157" s="2"/>
      <c r="J157" s="2"/>
      <c r="K157" s="13">
        <f t="shared" si="28"/>
        <v>0</v>
      </c>
      <c r="L157" s="13" t="e">
        <f>VLOOKUP(B157,Sheet1!$C$1:$D$12,2,FALSE)</f>
        <v>#N/A</v>
      </c>
      <c r="M157" s="13" t="e">
        <f t="shared" si="29"/>
        <v>#N/A</v>
      </c>
      <c r="N157" s="13">
        <f t="shared" si="30"/>
        <v>0</v>
      </c>
      <c r="O157" s="13" t="e">
        <f>VLOOKUP(B157,Sheet1!$C$1:$D$12,2,FALSE)</f>
        <v>#N/A</v>
      </c>
      <c r="P157" s="13" t="e">
        <f t="shared" si="31"/>
        <v>#N/A</v>
      </c>
      <c r="Q157" s="13">
        <f t="shared" si="32"/>
        <v>0</v>
      </c>
      <c r="R157" s="13" t="e">
        <f>VLOOKUP(B157,Sheet1!$C$1:$D$12,2,FALSE)</f>
        <v>#N/A</v>
      </c>
      <c r="S157" s="13" t="e">
        <f t="shared" si="33"/>
        <v>#N/A</v>
      </c>
      <c r="T157" s="13">
        <f t="shared" si="23"/>
        <v>0</v>
      </c>
      <c r="U157" s="13" t="e">
        <f>VLOOKUP(B157,Sheet1!$C$1:$F$12,4,FALSE)</f>
        <v>#N/A</v>
      </c>
      <c r="V157" s="13" t="e">
        <f t="shared" si="34"/>
        <v>#N/A</v>
      </c>
      <c r="W157" s="13">
        <f t="shared" si="35"/>
        <v>0</v>
      </c>
      <c r="X157" s="13">
        <f t="shared" si="36"/>
        <v>0</v>
      </c>
      <c r="Y157" s="13">
        <f t="shared" si="37"/>
        <v>0</v>
      </c>
      <c r="Z157" s="13" t="e">
        <f t="shared" si="38"/>
        <v>#N/A</v>
      </c>
      <c r="AA157" s="14" t="str">
        <f t="shared" si="39"/>
        <v/>
      </c>
      <c r="AB157" s="14">
        <f t="shared" si="40"/>
        <v>0</v>
      </c>
      <c r="AC157" s="14">
        <f t="shared" si="41"/>
        <v>0</v>
      </c>
      <c r="AD157" s="13">
        <f t="shared" si="24"/>
        <v>0</v>
      </c>
      <c r="AE157" s="13" t="e">
        <f>VLOOKUP(B157,Sheet1!$C$1:$D$12,2,FALSE)</f>
        <v>#N/A</v>
      </c>
      <c r="AF157" s="13" t="e">
        <f t="shared" si="42"/>
        <v>#N/A</v>
      </c>
      <c r="AG157" s="13">
        <f t="shared" si="25"/>
        <v>0</v>
      </c>
      <c r="AH157" s="13">
        <f t="shared" si="26"/>
        <v>0</v>
      </c>
      <c r="AI157" s="13" t="e">
        <f t="shared" si="43"/>
        <v>#N/A</v>
      </c>
      <c r="AJ157" s="14" t="str">
        <f t="shared" si="44"/>
        <v/>
      </c>
      <c r="AK157" s="14">
        <f t="shared" si="27"/>
        <v>0</v>
      </c>
    </row>
    <row r="158" spans="1:37" ht="15" customHeight="1" x14ac:dyDescent="0.25">
      <c r="A158" s="1"/>
      <c r="B158" s="1"/>
      <c r="C158" s="24"/>
      <c r="D158" s="1"/>
      <c r="E158" s="1"/>
      <c r="F158" s="24"/>
      <c r="G158" s="1"/>
      <c r="H158" s="2"/>
      <c r="I158" s="2"/>
      <c r="J158" s="2"/>
      <c r="K158" s="13">
        <f t="shared" si="28"/>
        <v>0</v>
      </c>
      <c r="L158" s="13" t="e">
        <f>VLOOKUP(B158,Sheet1!$C$1:$D$12,2,FALSE)</f>
        <v>#N/A</v>
      </c>
      <c r="M158" s="13" t="e">
        <f t="shared" si="29"/>
        <v>#N/A</v>
      </c>
      <c r="N158" s="13">
        <f t="shared" si="30"/>
        <v>0</v>
      </c>
      <c r="O158" s="13" t="e">
        <f>VLOOKUP(B158,Sheet1!$C$1:$D$12,2,FALSE)</f>
        <v>#N/A</v>
      </c>
      <c r="P158" s="13" t="e">
        <f t="shared" si="31"/>
        <v>#N/A</v>
      </c>
      <c r="Q158" s="13">
        <f t="shared" si="32"/>
        <v>0</v>
      </c>
      <c r="R158" s="13" t="e">
        <f>VLOOKUP(B158,Sheet1!$C$1:$D$12,2,FALSE)</f>
        <v>#N/A</v>
      </c>
      <c r="S158" s="13" t="e">
        <f t="shared" si="33"/>
        <v>#N/A</v>
      </c>
      <c r="T158" s="13">
        <f t="shared" si="23"/>
        <v>0</v>
      </c>
      <c r="U158" s="13" t="e">
        <f>VLOOKUP(B158,Sheet1!$C$1:$F$12,4,FALSE)</f>
        <v>#N/A</v>
      </c>
      <c r="V158" s="13" t="e">
        <f t="shared" si="34"/>
        <v>#N/A</v>
      </c>
      <c r="W158" s="13">
        <f t="shared" si="35"/>
        <v>0</v>
      </c>
      <c r="X158" s="13">
        <f t="shared" si="36"/>
        <v>0</v>
      </c>
      <c r="Y158" s="13">
        <f t="shared" si="37"/>
        <v>0</v>
      </c>
      <c r="Z158" s="13" t="e">
        <f t="shared" si="38"/>
        <v>#N/A</v>
      </c>
      <c r="AA158" s="14" t="str">
        <f t="shared" si="39"/>
        <v/>
      </c>
      <c r="AB158" s="14">
        <f t="shared" si="40"/>
        <v>0</v>
      </c>
      <c r="AC158" s="14">
        <f t="shared" si="41"/>
        <v>0</v>
      </c>
      <c r="AD158" s="13">
        <f t="shared" si="24"/>
        <v>0</v>
      </c>
      <c r="AE158" s="13" t="e">
        <f>VLOOKUP(B158,Sheet1!$C$1:$D$12,2,FALSE)</f>
        <v>#N/A</v>
      </c>
      <c r="AF158" s="13" t="e">
        <f t="shared" si="42"/>
        <v>#N/A</v>
      </c>
      <c r="AG158" s="13">
        <f t="shared" si="25"/>
        <v>0</v>
      </c>
      <c r="AH158" s="13">
        <f t="shared" si="26"/>
        <v>0</v>
      </c>
      <c r="AI158" s="13" t="e">
        <f t="shared" si="43"/>
        <v>#N/A</v>
      </c>
      <c r="AJ158" s="14" t="str">
        <f t="shared" si="44"/>
        <v/>
      </c>
      <c r="AK158" s="14">
        <f t="shared" si="27"/>
        <v>0</v>
      </c>
    </row>
    <row r="159" spans="1:37" ht="15" customHeight="1" x14ac:dyDescent="0.25">
      <c r="A159" s="1"/>
      <c r="B159" s="1"/>
      <c r="C159" s="24"/>
      <c r="D159" s="1"/>
      <c r="E159" s="1"/>
      <c r="F159" s="24"/>
      <c r="G159" s="1"/>
      <c r="H159" s="2"/>
      <c r="I159" s="2"/>
      <c r="J159" s="2"/>
      <c r="K159" s="13">
        <f t="shared" si="28"/>
        <v>0</v>
      </c>
      <c r="L159" s="13" t="e">
        <f>VLOOKUP(B159,Sheet1!$C$1:$D$12,2,FALSE)</f>
        <v>#N/A</v>
      </c>
      <c r="M159" s="13" t="e">
        <f t="shared" si="29"/>
        <v>#N/A</v>
      </c>
      <c r="N159" s="13">
        <f t="shared" si="30"/>
        <v>0</v>
      </c>
      <c r="O159" s="13" t="e">
        <f>VLOOKUP(B159,Sheet1!$C$1:$D$12,2,FALSE)</f>
        <v>#N/A</v>
      </c>
      <c r="P159" s="13" t="e">
        <f t="shared" si="31"/>
        <v>#N/A</v>
      </c>
      <c r="Q159" s="13">
        <f t="shared" si="32"/>
        <v>0</v>
      </c>
      <c r="R159" s="13" t="e">
        <f>VLOOKUP(B159,Sheet1!$C$1:$D$12,2,FALSE)</f>
        <v>#N/A</v>
      </c>
      <c r="S159" s="13" t="e">
        <f t="shared" si="33"/>
        <v>#N/A</v>
      </c>
      <c r="T159" s="13">
        <f t="shared" si="23"/>
        <v>0</v>
      </c>
      <c r="U159" s="13" t="e">
        <f>VLOOKUP(B159,Sheet1!$C$1:$F$12,4,FALSE)</f>
        <v>#N/A</v>
      </c>
      <c r="V159" s="13" t="e">
        <f t="shared" si="34"/>
        <v>#N/A</v>
      </c>
      <c r="W159" s="13">
        <f t="shared" si="35"/>
        <v>0</v>
      </c>
      <c r="X159" s="13">
        <f t="shared" si="36"/>
        <v>0</v>
      </c>
      <c r="Y159" s="13">
        <f t="shared" si="37"/>
        <v>0</v>
      </c>
      <c r="Z159" s="13" t="e">
        <f t="shared" si="38"/>
        <v>#N/A</v>
      </c>
      <c r="AA159" s="14" t="str">
        <f t="shared" si="39"/>
        <v/>
      </c>
      <c r="AB159" s="14">
        <f t="shared" si="40"/>
        <v>0</v>
      </c>
      <c r="AC159" s="14">
        <f t="shared" si="41"/>
        <v>0</v>
      </c>
      <c r="AD159" s="13">
        <f t="shared" si="24"/>
        <v>0</v>
      </c>
      <c r="AE159" s="13" t="e">
        <f>VLOOKUP(B159,Sheet1!$C$1:$D$12,2,FALSE)</f>
        <v>#N/A</v>
      </c>
      <c r="AF159" s="13" t="e">
        <f t="shared" si="42"/>
        <v>#N/A</v>
      </c>
      <c r="AG159" s="13">
        <f t="shared" si="25"/>
        <v>0</v>
      </c>
      <c r="AH159" s="13">
        <f t="shared" si="26"/>
        <v>0</v>
      </c>
      <c r="AI159" s="13" t="e">
        <f t="shared" si="43"/>
        <v>#N/A</v>
      </c>
      <c r="AJ159" s="14" t="str">
        <f t="shared" si="44"/>
        <v/>
      </c>
      <c r="AK159" s="14">
        <f t="shared" si="27"/>
        <v>0</v>
      </c>
    </row>
    <row r="160" spans="1:37" ht="15" customHeight="1" x14ac:dyDescent="0.25">
      <c r="A160" s="1"/>
      <c r="B160" s="1"/>
      <c r="C160" s="24"/>
      <c r="D160" s="1"/>
      <c r="E160" s="1"/>
      <c r="F160" s="24"/>
      <c r="G160" s="1"/>
      <c r="H160" s="2"/>
      <c r="I160" s="2"/>
      <c r="J160" s="2"/>
      <c r="K160" s="13">
        <f t="shared" si="28"/>
        <v>0</v>
      </c>
      <c r="L160" s="13" t="e">
        <f>VLOOKUP(B160,Sheet1!$C$1:$D$12,2,FALSE)</f>
        <v>#N/A</v>
      </c>
      <c r="M160" s="13" t="e">
        <f t="shared" si="29"/>
        <v>#N/A</v>
      </c>
      <c r="N160" s="13">
        <f t="shared" si="30"/>
        <v>0</v>
      </c>
      <c r="O160" s="13" t="e">
        <f>VLOOKUP(B160,Sheet1!$C$1:$D$12,2,FALSE)</f>
        <v>#N/A</v>
      </c>
      <c r="P160" s="13" t="e">
        <f t="shared" si="31"/>
        <v>#N/A</v>
      </c>
      <c r="Q160" s="13">
        <f t="shared" si="32"/>
        <v>0</v>
      </c>
      <c r="R160" s="13" t="e">
        <f>VLOOKUP(B160,Sheet1!$C$1:$D$12,2,FALSE)</f>
        <v>#N/A</v>
      </c>
      <c r="S160" s="13" t="e">
        <f t="shared" si="33"/>
        <v>#N/A</v>
      </c>
      <c r="T160" s="13">
        <f t="shared" si="23"/>
        <v>0</v>
      </c>
      <c r="U160" s="13" t="e">
        <f>VLOOKUP(B160,Sheet1!$C$1:$F$12,4,FALSE)</f>
        <v>#N/A</v>
      </c>
      <c r="V160" s="13" t="e">
        <f t="shared" si="34"/>
        <v>#N/A</v>
      </c>
      <c r="W160" s="13">
        <f t="shared" si="35"/>
        <v>0</v>
      </c>
      <c r="X160" s="13">
        <f t="shared" si="36"/>
        <v>0</v>
      </c>
      <c r="Y160" s="13">
        <f t="shared" si="37"/>
        <v>0</v>
      </c>
      <c r="Z160" s="13" t="e">
        <f t="shared" si="38"/>
        <v>#N/A</v>
      </c>
      <c r="AA160" s="14" t="str">
        <f t="shared" si="39"/>
        <v/>
      </c>
      <c r="AB160" s="14">
        <f t="shared" si="40"/>
        <v>0</v>
      </c>
      <c r="AC160" s="14">
        <f t="shared" si="41"/>
        <v>0</v>
      </c>
      <c r="AD160" s="13">
        <f t="shared" si="24"/>
        <v>0</v>
      </c>
      <c r="AE160" s="13" t="e">
        <f>VLOOKUP(B160,Sheet1!$C$1:$D$12,2,FALSE)</f>
        <v>#N/A</v>
      </c>
      <c r="AF160" s="13" t="e">
        <f t="shared" si="42"/>
        <v>#N/A</v>
      </c>
      <c r="AG160" s="13">
        <f t="shared" si="25"/>
        <v>0</v>
      </c>
      <c r="AH160" s="13">
        <f t="shared" si="26"/>
        <v>0</v>
      </c>
      <c r="AI160" s="13" t="e">
        <f t="shared" si="43"/>
        <v>#N/A</v>
      </c>
      <c r="AJ160" s="14" t="str">
        <f t="shared" si="44"/>
        <v/>
      </c>
      <c r="AK160" s="14">
        <f t="shared" si="27"/>
        <v>0</v>
      </c>
    </row>
    <row r="161" spans="1:37" ht="15" customHeight="1" x14ac:dyDescent="0.25">
      <c r="A161" s="1"/>
      <c r="B161" s="1"/>
      <c r="C161" s="24"/>
      <c r="D161" s="1"/>
      <c r="E161" s="1"/>
      <c r="F161" s="24"/>
      <c r="G161" s="1"/>
      <c r="H161" s="2"/>
      <c r="I161" s="2"/>
      <c r="J161" s="2"/>
      <c r="K161" s="13">
        <f t="shared" si="28"/>
        <v>0</v>
      </c>
      <c r="L161" s="13" t="e">
        <f>VLOOKUP(B161,Sheet1!$C$1:$D$12,2,FALSE)</f>
        <v>#N/A</v>
      </c>
      <c r="M161" s="13" t="e">
        <f t="shared" si="29"/>
        <v>#N/A</v>
      </c>
      <c r="N161" s="13">
        <f t="shared" si="30"/>
        <v>0</v>
      </c>
      <c r="O161" s="13" t="e">
        <f>VLOOKUP(B161,Sheet1!$C$1:$D$12,2,FALSE)</f>
        <v>#N/A</v>
      </c>
      <c r="P161" s="13" t="e">
        <f t="shared" si="31"/>
        <v>#N/A</v>
      </c>
      <c r="Q161" s="13">
        <f t="shared" si="32"/>
        <v>0</v>
      </c>
      <c r="R161" s="13" t="e">
        <f>VLOOKUP(B161,Sheet1!$C$1:$D$12,2,FALSE)</f>
        <v>#N/A</v>
      </c>
      <c r="S161" s="13" t="e">
        <f t="shared" si="33"/>
        <v>#N/A</v>
      </c>
      <c r="T161" s="13">
        <f t="shared" si="23"/>
        <v>0</v>
      </c>
      <c r="U161" s="13" t="e">
        <f>VLOOKUP(B161,Sheet1!$C$1:$F$12,4,FALSE)</f>
        <v>#N/A</v>
      </c>
      <c r="V161" s="13" t="e">
        <f t="shared" si="34"/>
        <v>#N/A</v>
      </c>
      <c r="W161" s="13">
        <f t="shared" si="35"/>
        <v>0</v>
      </c>
      <c r="X161" s="13">
        <f t="shared" si="36"/>
        <v>0</v>
      </c>
      <c r="Y161" s="13">
        <f t="shared" si="37"/>
        <v>0</v>
      </c>
      <c r="Z161" s="13" t="e">
        <f t="shared" si="38"/>
        <v>#N/A</v>
      </c>
      <c r="AA161" s="14" t="str">
        <f t="shared" si="39"/>
        <v/>
      </c>
      <c r="AB161" s="14">
        <f t="shared" si="40"/>
        <v>0</v>
      </c>
      <c r="AC161" s="14">
        <f t="shared" si="41"/>
        <v>0</v>
      </c>
      <c r="AD161" s="13">
        <f t="shared" si="24"/>
        <v>0</v>
      </c>
      <c r="AE161" s="13" t="e">
        <f>VLOOKUP(B161,Sheet1!$C$1:$D$12,2,FALSE)</f>
        <v>#N/A</v>
      </c>
      <c r="AF161" s="13" t="e">
        <f t="shared" si="42"/>
        <v>#N/A</v>
      </c>
      <c r="AG161" s="13">
        <f t="shared" si="25"/>
        <v>0</v>
      </c>
      <c r="AH161" s="13">
        <f t="shared" si="26"/>
        <v>0</v>
      </c>
      <c r="AI161" s="13" t="e">
        <f t="shared" si="43"/>
        <v>#N/A</v>
      </c>
      <c r="AJ161" s="14" t="str">
        <f t="shared" si="44"/>
        <v/>
      </c>
      <c r="AK161" s="14">
        <f t="shared" si="27"/>
        <v>0</v>
      </c>
    </row>
    <row r="162" spans="1:37" ht="15" customHeight="1" x14ac:dyDescent="0.25">
      <c r="A162" s="1"/>
      <c r="B162" s="1"/>
      <c r="C162" s="24"/>
      <c r="D162" s="1"/>
      <c r="E162" s="1"/>
      <c r="F162" s="24"/>
      <c r="G162" s="1"/>
      <c r="H162" s="2"/>
      <c r="I162" s="2"/>
      <c r="J162" s="2"/>
      <c r="K162" s="13">
        <f t="shared" si="28"/>
        <v>0</v>
      </c>
      <c r="L162" s="13" t="e">
        <f>VLOOKUP(B162,Sheet1!$C$1:$D$12,2,FALSE)</f>
        <v>#N/A</v>
      </c>
      <c r="M162" s="13" t="e">
        <f t="shared" si="29"/>
        <v>#N/A</v>
      </c>
      <c r="N162" s="13">
        <f t="shared" si="30"/>
        <v>0</v>
      </c>
      <c r="O162" s="13" t="e">
        <f>VLOOKUP(B162,Sheet1!$C$1:$D$12,2,FALSE)</f>
        <v>#N/A</v>
      </c>
      <c r="P162" s="13" t="e">
        <f t="shared" si="31"/>
        <v>#N/A</v>
      </c>
      <c r="Q162" s="13">
        <f t="shared" si="32"/>
        <v>0</v>
      </c>
      <c r="R162" s="13" t="e">
        <f>VLOOKUP(B162,Sheet1!$C$1:$D$12,2,FALSE)</f>
        <v>#N/A</v>
      </c>
      <c r="S162" s="13" t="e">
        <f t="shared" si="33"/>
        <v>#N/A</v>
      </c>
      <c r="T162" s="13">
        <f t="shared" si="23"/>
        <v>0</v>
      </c>
      <c r="U162" s="13" t="e">
        <f>VLOOKUP(B162,Sheet1!$C$1:$F$12,4,FALSE)</f>
        <v>#N/A</v>
      </c>
      <c r="V162" s="13" t="e">
        <f t="shared" si="34"/>
        <v>#N/A</v>
      </c>
      <c r="W162" s="13">
        <f t="shared" si="35"/>
        <v>0</v>
      </c>
      <c r="X162" s="13">
        <f t="shared" si="36"/>
        <v>0</v>
      </c>
      <c r="Y162" s="13">
        <f t="shared" si="37"/>
        <v>0</v>
      </c>
      <c r="Z162" s="13" t="e">
        <f t="shared" si="38"/>
        <v>#N/A</v>
      </c>
      <c r="AA162" s="14" t="str">
        <f t="shared" si="39"/>
        <v/>
      </c>
      <c r="AB162" s="14">
        <f t="shared" si="40"/>
        <v>0</v>
      </c>
      <c r="AC162" s="14">
        <f t="shared" si="41"/>
        <v>0</v>
      </c>
      <c r="AD162" s="13">
        <f t="shared" si="24"/>
        <v>0</v>
      </c>
      <c r="AE162" s="13" t="e">
        <f>VLOOKUP(B162,Sheet1!$C$1:$D$12,2,FALSE)</f>
        <v>#N/A</v>
      </c>
      <c r="AF162" s="13" t="e">
        <f t="shared" si="42"/>
        <v>#N/A</v>
      </c>
      <c r="AG162" s="13">
        <f t="shared" si="25"/>
        <v>0</v>
      </c>
      <c r="AH162" s="13">
        <f t="shared" si="26"/>
        <v>0</v>
      </c>
      <c r="AI162" s="13" t="e">
        <f t="shared" si="43"/>
        <v>#N/A</v>
      </c>
      <c r="AJ162" s="14" t="str">
        <f t="shared" si="44"/>
        <v/>
      </c>
      <c r="AK162" s="14">
        <f t="shared" si="27"/>
        <v>0</v>
      </c>
    </row>
    <row r="163" spans="1:37" ht="15" customHeight="1" x14ac:dyDescent="0.25">
      <c r="A163" s="1"/>
      <c r="B163" s="1"/>
      <c r="C163" s="24"/>
      <c r="D163" s="1"/>
      <c r="E163" s="1"/>
      <c r="F163" s="24"/>
      <c r="G163" s="1"/>
      <c r="H163" s="2"/>
      <c r="I163" s="2"/>
      <c r="J163" s="2"/>
      <c r="K163" s="13">
        <f t="shared" si="28"/>
        <v>0</v>
      </c>
      <c r="L163" s="13" t="e">
        <f>VLOOKUP(B163,Sheet1!$C$1:$D$12,2,FALSE)</f>
        <v>#N/A</v>
      </c>
      <c r="M163" s="13" t="e">
        <f t="shared" si="29"/>
        <v>#N/A</v>
      </c>
      <c r="N163" s="13">
        <f t="shared" si="30"/>
        <v>0</v>
      </c>
      <c r="O163" s="13" t="e">
        <f>VLOOKUP(B163,Sheet1!$C$1:$D$12,2,FALSE)</f>
        <v>#N/A</v>
      </c>
      <c r="P163" s="13" t="e">
        <f t="shared" si="31"/>
        <v>#N/A</v>
      </c>
      <c r="Q163" s="13">
        <f t="shared" si="32"/>
        <v>0</v>
      </c>
      <c r="R163" s="13" t="e">
        <f>VLOOKUP(B163,Sheet1!$C$1:$D$12,2,FALSE)</f>
        <v>#N/A</v>
      </c>
      <c r="S163" s="13" t="e">
        <f t="shared" si="33"/>
        <v>#N/A</v>
      </c>
      <c r="T163" s="13">
        <f t="shared" si="23"/>
        <v>0</v>
      </c>
      <c r="U163" s="13" t="e">
        <f>VLOOKUP(B163,Sheet1!$C$1:$F$12,4,FALSE)</f>
        <v>#N/A</v>
      </c>
      <c r="V163" s="13" t="e">
        <f t="shared" si="34"/>
        <v>#N/A</v>
      </c>
      <c r="W163" s="13">
        <f t="shared" si="35"/>
        <v>0</v>
      </c>
      <c r="X163" s="13">
        <f t="shared" si="36"/>
        <v>0</v>
      </c>
      <c r="Y163" s="13">
        <f t="shared" si="37"/>
        <v>0</v>
      </c>
      <c r="Z163" s="13" t="e">
        <f t="shared" si="38"/>
        <v>#N/A</v>
      </c>
      <c r="AA163" s="14" t="str">
        <f t="shared" si="39"/>
        <v/>
      </c>
      <c r="AB163" s="14">
        <f t="shared" si="40"/>
        <v>0</v>
      </c>
      <c r="AC163" s="14">
        <f t="shared" si="41"/>
        <v>0</v>
      </c>
      <c r="AD163" s="13">
        <f t="shared" si="24"/>
        <v>0</v>
      </c>
      <c r="AE163" s="13" t="e">
        <f>VLOOKUP(B163,Sheet1!$C$1:$D$12,2,FALSE)</f>
        <v>#N/A</v>
      </c>
      <c r="AF163" s="13" t="e">
        <f t="shared" si="42"/>
        <v>#N/A</v>
      </c>
      <c r="AG163" s="13">
        <f t="shared" si="25"/>
        <v>0</v>
      </c>
      <c r="AH163" s="13">
        <f t="shared" si="26"/>
        <v>0</v>
      </c>
      <c r="AI163" s="13" t="e">
        <f t="shared" si="43"/>
        <v>#N/A</v>
      </c>
      <c r="AJ163" s="14" t="str">
        <f t="shared" si="44"/>
        <v/>
      </c>
      <c r="AK163" s="14">
        <f t="shared" si="27"/>
        <v>0</v>
      </c>
    </row>
    <row r="164" spans="1:37" ht="15" customHeight="1" x14ac:dyDescent="0.25">
      <c r="A164" s="1"/>
      <c r="B164" s="1"/>
      <c r="C164" s="24"/>
      <c r="D164" s="1"/>
      <c r="E164" s="1"/>
      <c r="F164" s="24"/>
      <c r="G164" s="1"/>
      <c r="H164" s="2"/>
      <c r="I164" s="2"/>
      <c r="J164" s="2"/>
      <c r="K164" s="13">
        <f t="shared" si="28"/>
        <v>0</v>
      </c>
      <c r="L164" s="13" t="e">
        <f>VLOOKUP(B164,Sheet1!$C$1:$D$12,2,FALSE)</f>
        <v>#N/A</v>
      </c>
      <c r="M164" s="13" t="e">
        <f t="shared" si="29"/>
        <v>#N/A</v>
      </c>
      <c r="N164" s="13">
        <f t="shared" si="30"/>
        <v>0</v>
      </c>
      <c r="O164" s="13" t="e">
        <f>VLOOKUP(B164,Sheet1!$C$1:$D$12,2,FALSE)</f>
        <v>#N/A</v>
      </c>
      <c r="P164" s="13" t="e">
        <f t="shared" si="31"/>
        <v>#N/A</v>
      </c>
      <c r="Q164" s="13">
        <f t="shared" si="32"/>
        <v>0</v>
      </c>
      <c r="R164" s="13" t="e">
        <f>VLOOKUP(B164,Sheet1!$C$1:$D$12,2,FALSE)</f>
        <v>#N/A</v>
      </c>
      <c r="S164" s="13" t="e">
        <f t="shared" si="33"/>
        <v>#N/A</v>
      </c>
      <c r="T164" s="13">
        <f t="shared" si="23"/>
        <v>0</v>
      </c>
      <c r="U164" s="13" t="e">
        <f>VLOOKUP(B164,Sheet1!$C$1:$F$12,4,FALSE)</f>
        <v>#N/A</v>
      </c>
      <c r="V164" s="13" t="e">
        <f t="shared" si="34"/>
        <v>#N/A</v>
      </c>
      <c r="W164" s="13">
        <f t="shared" si="35"/>
        <v>0</v>
      </c>
      <c r="X164" s="13">
        <f t="shared" si="36"/>
        <v>0</v>
      </c>
      <c r="Y164" s="13">
        <f t="shared" si="37"/>
        <v>0</v>
      </c>
      <c r="Z164" s="13" t="e">
        <f t="shared" si="38"/>
        <v>#N/A</v>
      </c>
      <c r="AA164" s="14" t="str">
        <f t="shared" si="39"/>
        <v/>
      </c>
      <c r="AB164" s="14">
        <f t="shared" si="40"/>
        <v>0</v>
      </c>
      <c r="AC164" s="14">
        <f t="shared" si="41"/>
        <v>0</v>
      </c>
      <c r="AD164" s="13">
        <f t="shared" si="24"/>
        <v>0</v>
      </c>
      <c r="AE164" s="13" t="e">
        <f>VLOOKUP(B164,Sheet1!$C$1:$D$12,2,FALSE)</f>
        <v>#N/A</v>
      </c>
      <c r="AF164" s="13" t="e">
        <f t="shared" si="42"/>
        <v>#N/A</v>
      </c>
      <c r="AG164" s="13">
        <f t="shared" si="25"/>
        <v>0</v>
      </c>
      <c r="AH164" s="13">
        <f t="shared" si="26"/>
        <v>0</v>
      </c>
      <c r="AI164" s="13" t="e">
        <f t="shared" si="43"/>
        <v>#N/A</v>
      </c>
      <c r="AJ164" s="14" t="str">
        <f t="shared" si="44"/>
        <v/>
      </c>
      <c r="AK164" s="14">
        <f t="shared" si="27"/>
        <v>0</v>
      </c>
    </row>
    <row r="165" spans="1:37" ht="15" customHeight="1" x14ac:dyDescent="0.25">
      <c r="A165" s="1"/>
      <c r="B165" s="1"/>
      <c r="C165" s="24"/>
      <c r="D165" s="1"/>
      <c r="E165" s="1"/>
      <c r="F165" s="24"/>
      <c r="G165" s="1"/>
      <c r="H165" s="2"/>
      <c r="I165" s="2"/>
      <c r="J165" s="2"/>
      <c r="K165" s="13">
        <f t="shared" si="28"/>
        <v>0</v>
      </c>
      <c r="L165" s="13" t="e">
        <f>VLOOKUP(B165,Sheet1!$C$1:$D$12,2,FALSE)</f>
        <v>#N/A</v>
      </c>
      <c r="M165" s="13" t="e">
        <f t="shared" si="29"/>
        <v>#N/A</v>
      </c>
      <c r="N165" s="13">
        <f t="shared" si="30"/>
        <v>0</v>
      </c>
      <c r="O165" s="13" t="e">
        <f>VLOOKUP(B165,Sheet1!$C$1:$D$12,2,FALSE)</f>
        <v>#N/A</v>
      </c>
      <c r="P165" s="13" t="e">
        <f t="shared" si="31"/>
        <v>#N/A</v>
      </c>
      <c r="Q165" s="13">
        <f t="shared" si="32"/>
        <v>0</v>
      </c>
      <c r="R165" s="13" t="e">
        <f>VLOOKUP(B165,Sheet1!$C$1:$D$12,2,FALSE)</f>
        <v>#N/A</v>
      </c>
      <c r="S165" s="13" t="e">
        <f t="shared" si="33"/>
        <v>#N/A</v>
      </c>
      <c r="T165" s="13">
        <f t="shared" si="23"/>
        <v>0</v>
      </c>
      <c r="U165" s="13" t="e">
        <f>VLOOKUP(B165,Sheet1!$C$1:$F$12,4,FALSE)</f>
        <v>#N/A</v>
      </c>
      <c r="V165" s="13" t="e">
        <f t="shared" si="34"/>
        <v>#N/A</v>
      </c>
      <c r="W165" s="13">
        <f t="shared" si="35"/>
        <v>0</v>
      </c>
      <c r="X165" s="13">
        <f t="shared" si="36"/>
        <v>0</v>
      </c>
      <c r="Y165" s="13">
        <f t="shared" si="37"/>
        <v>0</v>
      </c>
      <c r="Z165" s="13" t="e">
        <f t="shared" si="38"/>
        <v>#N/A</v>
      </c>
      <c r="AA165" s="14" t="str">
        <f t="shared" si="39"/>
        <v/>
      </c>
      <c r="AB165" s="14">
        <f t="shared" si="40"/>
        <v>0</v>
      </c>
      <c r="AC165" s="14">
        <f t="shared" si="41"/>
        <v>0</v>
      </c>
      <c r="AD165" s="13">
        <f t="shared" si="24"/>
        <v>0</v>
      </c>
      <c r="AE165" s="13" t="e">
        <f>VLOOKUP(B165,Sheet1!$C$1:$D$12,2,FALSE)</f>
        <v>#N/A</v>
      </c>
      <c r="AF165" s="13" t="e">
        <f t="shared" si="42"/>
        <v>#N/A</v>
      </c>
      <c r="AG165" s="13">
        <f t="shared" si="25"/>
        <v>0</v>
      </c>
      <c r="AH165" s="13">
        <f t="shared" si="26"/>
        <v>0</v>
      </c>
      <c r="AI165" s="13" t="e">
        <f t="shared" si="43"/>
        <v>#N/A</v>
      </c>
      <c r="AJ165" s="14" t="str">
        <f t="shared" si="44"/>
        <v/>
      </c>
      <c r="AK165" s="14">
        <f t="shared" si="27"/>
        <v>0</v>
      </c>
    </row>
    <row r="166" spans="1:37" ht="15" customHeight="1" x14ac:dyDescent="0.25">
      <c r="A166" s="1"/>
      <c r="B166" s="1"/>
      <c r="C166" s="24"/>
      <c r="D166" s="1"/>
      <c r="E166" s="1"/>
      <c r="F166" s="24"/>
      <c r="G166" s="1"/>
      <c r="H166" s="2"/>
      <c r="I166" s="2"/>
      <c r="J166" s="2"/>
      <c r="K166" s="13">
        <f t="shared" si="28"/>
        <v>0</v>
      </c>
      <c r="L166" s="13" t="e">
        <f>VLOOKUP(B166,Sheet1!$C$1:$D$12,2,FALSE)</f>
        <v>#N/A</v>
      </c>
      <c r="M166" s="13" t="e">
        <f t="shared" si="29"/>
        <v>#N/A</v>
      </c>
      <c r="N166" s="13">
        <f t="shared" si="30"/>
        <v>0</v>
      </c>
      <c r="O166" s="13" t="e">
        <f>VLOOKUP(B166,Sheet1!$C$1:$D$12,2,FALSE)</f>
        <v>#N/A</v>
      </c>
      <c r="P166" s="13" t="e">
        <f t="shared" si="31"/>
        <v>#N/A</v>
      </c>
      <c r="Q166" s="13">
        <f t="shared" si="32"/>
        <v>0</v>
      </c>
      <c r="R166" s="13" t="e">
        <f>VLOOKUP(B166,Sheet1!$C$1:$D$12,2,FALSE)</f>
        <v>#N/A</v>
      </c>
      <c r="S166" s="13" t="e">
        <f t="shared" si="33"/>
        <v>#N/A</v>
      </c>
      <c r="T166" s="13">
        <f t="shared" ref="T166:T229" si="45">IF(G166="AF",35,0)</f>
        <v>0</v>
      </c>
      <c r="U166" s="13" t="e">
        <f>VLOOKUP(B166,Sheet1!$C$1:$F$12,4,FALSE)</f>
        <v>#N/A</v>
      </c>
      <c r="V166" s="13" t="e">
        <f t="shared" si="34"/>
        <v>#N/A</v>
      </c>
      <c r="W166" s="13">
        <f t="shared" si="35"/>
        <v>0</v>
      </c>
      <c r="X166" s="13">
        <f t="shared" si="36"/>
        <v>0</v>
      </c>
      <c r="Y166" s="13">
        <f t="shared" si="37"/>
        <v>0</v>
      </c>
      <c r="Z166" s="13" t="e">
        <f t="shared" si="38"/>
        <v>#N/A</v>
      </c>
      <c r="AA166" s="14" t="str">
        <f t="shared" si="39"/>
        <v/>
      </c>
      <c r="AB166" s="14">
        <f t="shared" si="40"/>
        <v>0</v>
      </c>
      <c r="AC166" s="14">
        <f t="shared" si="41"/>
        <v>0</v>
      </c>
      <c r="AD166" s="13">
        <f t="shared" ref="AD166:AD229" si="46">IF(G166="DR/R",120,0)</f>
        <v>0</v>
      </c>
      <c r="AE166" s="13" t="e">
        <f>VLOOKUP(B166,Sheet1!$C$1:$D$12,2,FALSE)</f>
        <v>#N/A</v>
      </c>
      <c r="AF166" s="13" t="e">
        <f t="shared" si="42"/>
        <v>#N/A</v>
      </c>
      <c r="AG166" s="13">
        <f t="shared" ref="AG166:AG229" si="47">IF(G166="AF",0,0)</f>
        <v>0</v>
      </c>
      <c r="AH166" s="13">
        <f t="shared" ref="AH166:AH229" si="48">IF(G166="NML",120,0)</f>
        <v>0</v>
      </c>
      <c r="AI166" s="13" t="e">
        <f t="shared" si="43"/>
        <v>#N/A</v>
      </c>
      <c r="AJ166" s="14" t="str">
        <f t="shared" si="44"/>
        <v/>
      </c>
      <c r="AK166" s="14">
        <f t="shared" ref="AK166:AK229" si="49">IF(OR(G166="DR/R",G166="NML/R"),35,0)</f>
        <v>0</v>
      </c>
    </row>
    <row r="167" spans="1:37" ht="15" customHeight="1" x14ac:dyDescent="0.25">
      <c r="A167" s="1"/>
      <c r="B167" s="1"/>
      <c r="C167" s="24"/>
      <c r="D167" s="1"/>
      <c r="E167" s="1"/>
      <c r="F167" s="24"/>
      <c r="G167" s="1"/>
      <c r="H167" s="2"/>
      <c r="I167" s="2"/>
      <c r="J167" s="2"/>
      <c r="K167" s="13">
        <f t="shared" ref="K167:K230" si="50">IF(AND(G167="DR/R",A167=2027),226,0)</f>
        <v>0</v>
      </c>
      <c r="L167" s="13" t="e">
        <f>VLOOKUP(B167,Sheet1!$C$1:$D$12,2,FALSE)</f>
        <v>#N/A</v>
      </c>
      <c r="M167" s="13" t="e">
        <f t="shared" ref="M167:M230" si="51">ROUND(+K167/12*L167,2)</f>
        <v>#N/A</v>
      </c>
      <c r="N167" s="13">
        <f t="shared" ref="N167:N230" si="52">IF(AND(G167="DR/R",A167=2025),212,0)</f>
        <v>0</v>
      </c>
      <c r="O167" s="13" t="e">
        <f>VLOOKUP(B167,Sheet1!$C$1:$D$12,2,FALSE)</f>
        <v>#N/A</v>
      </c>
      <c r="P167" s="13" t="e">
        <f t="shared" ref="P167:P230" si="53">ROUND(+N167/12*O167,2)</f>
        <v>#N/A</v>
      </c>
      <c r="Q167" s="13">
        <f t="shared" ref="Q167:Q230" si="54">IF(AND(G167="DR/R",A167=2026),219,)</f>
        <v>0</v>
      </c>
      <c r="R167" s="13" t="e">
        <f>VLOOKUP(B167,Sheet1!$C$1:$D$12,2,FALSE)</f>
        <v>#N/A</v>
      </c>
      <c r="S167" s="13" t="e">
        <f t="shared" ref="S167:S230" si="55">ROUND(+Q167/12*R167,2)</f>
        <v>#N/A</v>
      </c>
      <c r="T167" s="13">
        <f t="shared" si="45"/>
        <v>0</v>
      </c>
      <c r="U167" s="13" t="e">
        <f>VLOOKUP(B167,Sheet1!$C$1:$F$12,4,FALSE)</f>
        <v>#N/A</v>
      </c>
      <c r="V167" s="13" t="e">
        <f t="shared" ref="V167:V230" si="56">ROUND(+T167/4*U167,2)</f>
        <v>#N/A</v>
      </c>
      <c r="W167" s="13">
        <f t="shared" ref="W167:W230" si="57">IF(AND(G167="NML",A167=2027),226,0)</f>
        <v>0</v>
      </c>
      <c r="X167" s="13">
        <f t="shared" ref="X167:X230" si="58">IF(AND(G167="NML",A167=2025),212,0)</f>
        <v>0</v>
      </c>
      <c r="Y167" s="13">
        <f t="shared" ref="Y167:Y230" si="59">IF(AND(G167="NML",A167=2026),219,0)</f>
        <v>0</v>
      </c>
      <c r="Z167" s="13" t="e">
        <f t="shared" ref="Z167:Z230" si="60">+M167+V167+W167+P167+X167+Y167+S167</f>
        <v>#N/A</v>
      </c>
      <c r="AA167" s="14" t="str">
        <f t="shared" ref="AA167:AA230" si="61">IF(ISNA(Z167),"",Z167)</f>
        <v/>
      </c>
      <c r="AB167" s="14">
        <f t="shared" ref="AB167:AB230" si="62">IF(OR(G167="DR/R",G167="NML/R"),85,0)</f>
        <v>0</v>
      </c>
      <c r="AC167" s="14">
        <f t="shared" ref="AC167:AC230" si="63">IF(AND(A167=2019,AB167&gt;0),AB167-10,AB167)</f>
        <v>0</v>
      </c>
      <c r="AD167" s="13">
        <f t="shared" si="46"/>
        <v>0</v>
      </c>
      <c r="AE167" s="13" t="e">
        <f>VLOOKUP(B167,Sheet1!$C$1:$D$12,2,FALSE)</f>
        <v>#N/A</v>
      </c>
      <c r="AF167" s="13" t="e">
        <f t="shared" ref="AF167:AF230" si="64">+AD167/12*AE167</f>
        <v>#N/A</v>
      </c>
      <c r="AG167" s="13">
        <f t="shared" si="47"/>
        <v>0</v>
      </c>
      <c r="AH167" s="13">
        <f t="shared" si="48"/>
        <v>0</v>
      </c>
      <c r="AI167" s="13" t="e">
        <f t="shared" ref="AI167:AI230" si="65">+AF167+AG167+AH167</f>
        <v>#N/A</v>
      </c>
      <c r="AJ167" s="14" t="str">
        <f t="shared" ref="AJ167:AJ230" si="66">IF(ISNA(AI167),"",AI167)</f>
        <v/>
      </c>
      <c r="AK167" s="14">
        <f t="shared" si="49"/>
        <v>0</v>
      </c>
    </row>
    <row r="168" spans="1:37" ht="15" customHeight="1" x14ac:dyDescent="0.25">
      <c r="A168" s="1"/>
      <c r="B168" s="1"/>
      <c r="C168" s="24"/>
      <c r="D168" s="1"/>
      <c r="E168" s="1"/>
      <c r="F168" s="24"/>
      <c r="G168" s="1"/>
      <c r="H168" s="2"/>
      <c r="I168" s="2"/>
      <c r="J168" s="2"/>
      <c r="K168" s="13">
        <f t="shared" si="50"/>
        <v>0</v>
      </c>
      <c r="L168" s="13" t="e">
        <f>VLOOKUP(B168,Sheet1!$C$1:$D$12,2,FALSE)</f>
        <v>#N/A</v>
      </c>
      <c r="M168" s="13" t="e">
        <f t="shared" si="51"/>
        <v>#N/A</v>
      </c>
      <c r="N168" s="13">
        <f t="shared" si="52"/>
        <v>0</v>
      </c>
      <c r="O168" s="13" t="e">
        <f>VLOOKUP(B168,Sheet1!$C$1:$D$12,2,FALSE)</f>
        <v>#N/A</v>
      </c>
      <c r="P168" s="13" t="e">
        <f t="shared" si="53"/>
        <v>#N/A</v>
      </c>
      <c r="Q168" s="13">
        <f t="shared" si="54"/>
        <v>0</v>
      </c>
      <c r="R168" s="13" t="e">
        <f>VLOOKUP(B168,Sheet1!$C$1:$D$12,2,FALSE)</f>
        <v>#N/A</v>
      </c>
      <c r="S168" s="13" t="e">
        <f t="shared" si="55"/>
        <v>#N/A</v>
      </c>
      <c r="T168" s="13">
        <f t="shared" si="45"/>
        <v>0</v>
      </c>
      <c r="U168" s="13" t="e">
        <f>VLOOKUP(B168,Sheet1!$C$1:$F$12,4,FALSE)</f>
        <v>#N/A</v>
      </c>
      <c r="V168" s="13" t="e">
        <f t="shared" si="56"/>
        <v>#N/A</v>
      </c>
      <c r="W168" s="13">
        <f t="shared" si="57"/>
        <v>0</v>
      </c>
      <c r="X168" s="13">
        <f t="shared" si="58"/>
        <v>0</v>
      </c>
      <c r="Y168" s="13">
        <f t="shared" si="59"/>
        <v>0</v>
      </c>
      <c r="Z168" s="13" t="e">
        <f t="shared" si="60"/>
        <v>#N/A</v>
      </c>
      <c r="AA168" s="14" t="str">
        <f t="shared" si="61"/>
        <v/>
      </c>
      <c r="AB168" s="14">
        <f t="shared" si="62"/>
        <v>0</v>
      </c>
      <c r="AC168" s="14">
        <f t="shared" si="63"/>
        <v>0</v>
      </c>
      <c r="AD168" s="13">
        <f t="shared" si="46"/>
        <v>0</v>
      </c>
      <c r="AE168" s="13" t="e">
        <f>VLOOKUP(B168,Sheet1!$C$1:$D$12,2,FALSE)</f>
        <v>#N/A</v>
      </c>
      <c r="AF168" s="13" t="e">
        <f t="shared" si="64"/>
        <v>#N/A</v>
      </c>
      <c r="AG168" s="13">
        <f t="shared" si="47"/>
        <v>0</v>
      </c>
      <c r="AH168" s="13">
        <f t="shared" si="48"/>
        <v>0</v>
      </c>
      <c r="AI168" s="13" t="e">
        <f t="shared" si="65"/>
        <v>#N/A</v>
      </c>
      <c r="AJ168" s="14" t="str">
        <f t="shared" si="66"/>
        <v/>
      </c>
      <c r="AK168" s="14">
        <f t="shared" si="49"/>
        <v>0</v>
      </c>
    </row>
    <row r="169" spans="1:37" ht="15" customHeight="1" x14ac:dyDescent="0.25">
      <c r="A169" s="1"/>
      <c r="B169" s="1"/>
      <c r="C169" s="24"/>
      <c r="D169" s="1"/>
      <c r="E169" s="1"/>
      <c r="F169" s="24"/>
      <c r="G169" s="1"/>
      <c r="H169" s="2"/>
      <c r="I169" s="2"/>
      <c r="J169" s="2"/>
      <c r="K169" s="13">
        <f t="shared" si="50"/>
        <v>0</v>
      </c>
      <c r="L169" s="13" t="e">
        <f>VLOOKUP(B169,Sheet1!$C$1:$D$12,2,FALSE)</f>
        <v>#N/A</v>
      </c>
      <c r="M169" s="13" t="e">
        <f t="shared" si="51"/>
        <v>#N/A</v>
      </c>
      <c r="N169" s="13">
        <f t="shared" si="52"/>
        <v>0</v>
      </c>
      <c r="O169" s="13" t="e">
        <f>VLOOKUP(B169,Sheet1!$C$1:$D$12,2,FALSE)</f>
        <v>#N/A</v>
      </c>
      <c r="P169" s="13" t="e">
        <f t="shared" si="53"/>
        <v>#N/A</v>
      </c>
      <c r="Q169" s="13">
        <f t="shared" si="54"/>
        <v>0</v>
      </c>
      <c r="R169" s="13" t="e">
        <f>VLOOKUP(B169,Sheet1!$C$1:$D$12,2,FALSE)</f>
        <v>#N/A</v>
      </c>
      <c r="S169" s="13" t="e">
        <f t="shared" si="55"/>
        <v>#N/A</v>
      </c>
      <c r="T169" s="13">
        <f t="shared" si="45"/>
        <v>0</v>
      </c>
      <c r="U169" s="13" t="e">
        <f>VLOOKUP(B169,Sheet1!$C$1:$F$12,4,FALSE)</f>
        <v>#N/A</v>
      </c>
      <c r="V169" s="13" t="e">
        <f t="shared" si="56"/>
        <v>#N/A</v>
      </c>
      <c r="W169" s="13">
        <f t="shared" si="57"/>
        <v>0</v>
      </c>
      <c r="X169" s="13">
        <f t="shared" si="58"/>
        <v>0</v>
      </c>
      <c r="Y169" s="13">
        <f t="shared" si="59"/>
        <v>0</v>
      </c>
      <c r="Z169" s="13" t="e">
        <f t="shared" si="60"/>
        <v>#N/A</v>
      </c>
      <c r="AA169" s="14" t="str">
        <f t="shared" si="61"/>
        <v/>
      </c>
      <c r="AB169" s="14">
        <f t="shared" si="62"/>
        <v>0</v>
      </c>
      <c r="AC169" s="14">
        <f t="shared" si="63"/>
        <v>0</v>
      </c>
      <c r="AD169" s="13">
        <f t="shared" si="46"/>
        <v>0</v>
      </c>
      <c r="AE169" s="13" t="e">
        <f>VLOOKUP(B169,Sheet1!$C$1:$D$12,2,FALSE)</f>
        <v>#N/A</v>
      </c>
      <c r="AF169" s="13" t="e">
        <f t="shared" si="64"/>
        <v>#N/A</v>
      </c>
      <c r="AG169" s="13">
        <f t="shared" si="47"/>
        <v>0</v>
      </c>
      <c r="AH169" s="13">
        <f t="shared" si="48"/>
        <v>0</v>
      </c>
      <c r="AI169" s="13" t="e">
        <f t="shared" si="65"/>
        <v>#N/A</v>
      </c>
      <c r="AJ169" s="14" t="str">
        <f t="shared" si="66"/>
        <v/>
      </c>
      <c r="AK169" s="14">
        <f t="shared" si="49"/>
        <v>0</v>
      </c>
    </row>
    <row r="170" spans="1:37" ht="15" customHeight="1" x14ac:dyDescent="0.25">
      <c r="A170" s="1"/>
      <c r="B170" s="1"/>
      <c r="C170" s="24"/>
      <c r="D170" s="1"/>
      <c r="E170" s="1"/>
      <c r="F170" s="24"/>
      <c r="G170" s="1"/>
      <c r="H170" s="2"/>
      <c r="I170" s="2"/>
      <c r="J170" s="2"/>
      <c r="K170" s="13">
        <f t="shared" si="50"/>
        <v>0</v>
      </c>
      <c r="L170" s="13" t="e">
        <f>VLOOKUP(B170,Sheet1!$C$1:$D$12,2,FALSE)</f>
        <v>#N/A</v>
      </c>
      <c r="M170" s="13" t="e">
        <f t="shared" si="51"/>
        <v>#N/A</v>
      </c>
      <c r="N170" s="13">
        <f t="shared" si="52"/>
        <v>0</v>
      </c>
      <c r="O170" s="13" t="e">
        <f>VLOOKUP(B170,Sheet1!$C$1:$D$12,2,FALSE)</f>
        <v>#N/A</v>
      </c>
      <c r="P170" s="13" t="e">
        <f t="shared" si="53"/>
        <v>#N/A</v>
      </c>
      <c r="Q170" s="13">
        <f t="shared" si="54"/>
        <v>0</v>
      </c>
      <c r="R170" s="13" t="e">
        <f>VLOOKUP(B170,Sheet1!$C$1:$D$12,2,FALSE)</f>
        <v>#N/A</v>
      </c>
      <c r="S170" s="13" t="e">
        <f t="shared" si="55"/>
        <v>#N/A</v>
      </c>
      <c r="T170" s="13">
        <f t="shared" si="45"/>
        <v>0</v>
      </c>
      <c r="U170" s="13" t="e">
        <f>VLOOKUP(B170,Sheet1!$C$1:$F$12,4,FALSE)</f>
        <v>#N/A</v>
      </c>
      <c r="V170" s="13" t="e">
        <f t="shared" si="56"/>
        <v>#N/A</v>
      </c>
      <c r="W170" s="13">
        <f t="shared" si="57"/>
        <v>0</v>
      </c>
      <c r="X170" s="13">
        <f t="shared" si="58"/>
        <v>0</v>
      </c>
      <c r="Y170" s="13">
        <f t="shared" si="59"/>
        <v>0</v>
      </c>
      <c r="Z170" s="13" t="e">
        <f t="shared" si="60"/>
        <v>#N/A</v>
      </c>
      <c r="AA170" s="14" t="str">
        <f t="shared" si="61"/>
        <v/>
      </c>
      <c r="AB170" s="14">
        <f t="shared" si="62"/>
        <v>0</v>
      </c>
      <c r="AC170" s="14">
        <f t="shared" si="63"/>
        <v>0</v>
      </c>
      <c r="AD170" s="13">
        <f t="shared" si="46"/>
        <v>0</v>
      </c>
      <c r="AE170" s="13" t="e">
        <f>VLOOKUP(B170,Sheet1!$C$1:$D$12,2,FALSE)</f>
        <v>#N/A</v>
      </c>
      <c r="AF170" s="13" t="e">
        <f t="shared" si="64"/>
        <v>#N/A</v>
      </c>
      <c r="AG170" s="13">
        <f t="shared" si="47"/>
        <v>0</v>
      </c>
      <c r="AH170" s="13">
        <f t="shared" si="48"/>
        <v>0</v>
      </c>
      <c r="AI170" s="13" t="e">
        <f t="shared" si="65"/>
        <v>#N/A</v>
      </c>
      <c r="AJ170" s="14" t="str">
        <f t="shared" si="66"/>
        <v/>
      </c>
      <c r="AK170" s="14">
        <f t="shared" si="49"/>
        <v>0</v>
      </c>
    </row>
    <row r="171" spans="1:37" ht="15" customHeight="1" x14ac:dyDescent="0.25">
      <c r="A171" s="1"/>
      <c r="B171" s="1"/>
      <c r="C171" s="24"/>
      <c r="D171" s="1"/>
      <c r="E171" s="1"/>
      <c r="F171" s="24"/>
      <c r="G171" s="1"/>
      <c r="H171" s="2"/>
      <c r="I171" s="2"/>
      <c r="J171" s="2"/>
      <c r="K171" s="13">
        <f t="shared" si="50"/>
        <v>0</v>
      </c>
      <c r="L171" s="13" t="e">
        <f>VLOOKUP(B171,Sheet1!$C$1:$D$12,2,FALSE)</f>
        <v>#N/A</v>
      </c>
      <c r="M171" s="13" t="e">
        <f t="shared" si="51"/>
        <v>#N/A</v>
      </c>
      <c r="N171" s="13">
        <f t="shared" si="52"/>
        <v>0</v>
      </c>
      <c r="O171" s="13" t="e">
        <f>VLOOKUP(B171,Sheet1!$C$1:$D$12,2,FALSE)</f>
        <v>#N/A</v>
      </c>
      <c r="P171" s="13" t="e">
        <f t="shared" si="53"/>
        <v>#N/A</v>
      </c>
      <c r="Q171" s="13">
        <f t="shared" si="54"/>
        <v>0</v>
      </c>
      <c r="R171" s="13" t="e">
        <f>VLOOKUP(B171,Sheet1!$C$1:$D$12,2,FALSE)</f>
        <v>#N/A</v>
      </c>
      <c r="S171" s="13" t="e">
        <f t="shared" si="55"/>
        <v>#N/A</v>
      </c>
      <c r="T171" s="13">
        <f t="shared" si="45"/>
        <v>0</v>
      </c>
      <c r="U171" s="13" t="e">
        <f>VLOOKUP(B171,Sheet1!$C$1:$F$12,4,FALSE)</f>
        <v>#N/A</v>
      </c>
      <c r="V171" s="13" t="e">
        <f t="shared" si="56"/>
        <v>#N/A</v>
      </c>
      <c r="W171" s="13">
        <f t="shared" si="57"/>
        <v>0</v>
      </c>
      <c r="X171" s="13">
        <f t="shared" si="58"/>
        <v>0</v>
      </c>
      <c r="Y171" s="13">
        <f t="shared" si="59"/>
        <v>0</v>
      </c>
      <c r="Z171" s="13" t="e">
        <f t="shared" si="60"/>
        <v>#N/A</v>
      </c>
      <c r="AA171" s="14" t="str">
        <f t="shared" si="61"/>
        <v/>
      </c>
      <c r="AB171" s="14">
        <f t="shared" si="62"/>
        <v>0</v>
      </c>
      <c r="AC171" s="14">
        <f t="shared" si="63"/>
        <v>0</v>
      </c>
      <c r="AD171" s="13">
        <f t="shared" si="46"/>
        <v>0</v>
      </c>
      <c r="AE171" s="13" t="e">
        <f>VLOOKUP(B171,Sheet1!$C$1:$D$12,2,FALSE)</f>
        <v>#N/A</v>
      </c>
      <c r="AF171" s="13" t="e">
        <f t="shared" si="64"/>
        <v>#N/A</v>
      </c>
      <c r="AG171" s="13">
        <f t="shared" si="47"/>
        <v>0</v>
      </c>
      <c r="AH171" s="13">
        <f t="shared" si="48"/>
        <v>0</v>
      </c>
      <c r="AI171" s="13" t="e">
        <f t="shared" si="65"/>
        <v>#N/A</v>
      </c>
      <c r="AJ171" s="14" t="str">
        <f t="shared" si="66"/>
        <v/>
      </c>
      <c r="AK171" s="14">
        <f t="shared" si="49"/>
        <v>0</v>
      </c>
    </row>
    <row r="172" spans="1:37" ht="15" customHeight="1" x14ac:dyDescent="0.25">
      <c r="A172" s="1"/>
      <c r="B172" s="1"/>
      <c r="C172" s="24"/>
      <c r="D172" s="1"/>
      <c r="E172" s="1"/>
      <c r="F172" s="24"/>
      <c r="G172" s="1"/>
      <c r="H172" s="2"/>
      <c r="I172" s="2"/>
      <c r="J172" s="2"/>
      <c r="K172" s="13">
        <f t="shared" si="50"/>
        <v>0</v>
      </c>
      <c r="L172" s="13" t="e">
        <f>VLOOKUP(B172,Sheet1!$C$1:$D$12,2,FALSE)</f>
        <v>#N/A</v>
      </c>
      <c r="M172" s="13" t="e">
        <f t="shared" si="51"/>
        <v>#N/A</v>
      </c>
      <c r="N172" s="13">
        <f t="shared" si="52"/>
        <v>0</v>
      </c>
      <c r="O172" s="13" t="e">
        <f>VLOOKUP(B172,Sheet1!$C$1:$D$12,2,FALSE)</f>
        <v>#N/A</v>
      </c>
      <c r="P172" s="13" t="e">
        <f t="shared" si="53"/>
        <v>#N/A</v>
      </c>
      <c r="Q172" s="13">
        <f t="shared" si="54"/>
        <v>0</v>
      </c>
      <c r="R172" s="13" t="e">
        <f>VLOOKUP(B172,Sheet1!$C$1:$D$12,2,FALSE)</f>
        <v>#N/A</v>
      </c>
      <c r="S172" s="13" t="e">
        <f t="shared" si="55"/>
        <v>#N/A</v>
      </c>
      <c r="T172" s="13">
        <f t="shared" si="45"/>
        <v>0</v>
      </c>
      <c r="U172" s="13" t="e">
        <f>VLOOKUP(B172,Sheet1!$C$1:$F$12,4,FALSE)</f>
        <v>#N/A</v>
      </c>
      <c r="V172" s="13" t="e">
        <f t="shared" si="56"/>
        <v>#N/A</v>
      </c>
      <c r="W172" s="13">
        <f t="shared" si="57"/>
        <v>0</v>
      </c>
      <c r="X172" s="13">
        <f t="shared" si="58"/>
        <v>0</v>
      </c>
      <c r="Y172" s="13">
        <f t="shared" si="59"/>
        <v>0</v>
      </c>
      <c r="Z172" s="13" t="e">
        <f t="shared" si="60"/>
        <v>#N/A</v>
      </c>
      <c r="AA172" s="14" t="str">
        <f t="shared" si="61"/>
        <v/>
      </c>
      <c r="AB172" s="14">
        <f t="shared" si="62"/>
        <v>0</v>
      </c>
      <c r="AC172" s="14">
        <f t="shared" si="63"/>
        <v>0</v>
      </c>
      <c r="AD172" s="13">
        <f t="shared" si="46"/>
        <v>0</v>
      </c>
      <c r="AE172" s="13" t="e">
        <f>VLOOKUP(B172,Sheet1!$C$1:$D$12,2,FALSE)</f>
        <v>#N/A</v>
      </c>
      <c r="AF172" s="13" t="e">
        <f t="shared" si="64"/>
        <v>#N/A</v>
      </c>
      <c r="AG172" s="13">
        <f t="shared" si="47"/>
        <v>0</v>
      </c>
      <c r="AH172" s="13">
        <f t="shared" si="48"/>
        <v>0</v>
      </c>
      <c r="AI172" s="13" t="e">
        <f t="shared" si="65"/>
        <v>#N/A</v>
      </c>
      <c r="AJ172" s="14" t="str">
        <f t="shared" si="66"/>
        <v/>
      </c>
      <c r="AK172" s="14">
        <f t="shared" si="49"/>
        <v>0</v>
      </c>
    </row>
    <row r="173" spans="1:37" ht="15" customHeight="1" x14ac:dyDescent="0.25">
      <c r="A173" s="1"/>
      <c r="B173" s="1"/>
      <c r="C173" s="24"/>
      <c r="D173" s="1"/>
      <c r="E173" s="1"/>
      <c r="F173" s="24"/>
      <c r="G173" s="1"/>
      <c r="H173" s="2"/>
      <c r="I173" s="2"/>
      <c r="J173" s="2"/>
      <c r="K173" s="13">
        <f t="shared" si="50"/>
        <v>0</v>
      </c>
      <c r="L173" s="13" t="e">
        <f>VLOOKUP(B173,Sheet1!$C$1:$D$12,2,FALSE)</f>
        <v>#N/A</v>
      </c>
      <c r="M173" s="13" t="e">
        <f t="shared" si="51"/>
        <v>#N/A</v>
      </c>
      <c r="N173" s="13">
        <f t="shared" si="52"/>
        <v>0</v>
      </c>
      <c r="O173" s="13" t="e">
        <f>VLOOKUP(B173,Sheet1!$C$1:$D$12,2,FALSE)</f>
        <v>#N/A</v>
      </c>
      <c r="P173" s="13" t="e">
        <f t="shared" si="53"/>
        <v>#N/A</v>
      </c>
      <c r="Q173" s="13">
        <f t="shared" si="54"/>
        <v>0</v>
      </c>
      <c r="R173" s="13" t="e">
        <f>VLOOKUP(B173,Sheet1!$C$1:$D$12,2,FALSE)</f>
        <v>#N/A</v>
      </c>
      <c r="S173" s="13" t="e">
        <f t="shared" si="55"/>
        <v>#N/A</v>
      </c>
      <c r="T173" s="13">
        <f t="shared" si="45"/>
        <v>0</v>
      </c>
      <c r="U173" s="13" t="e">
        <f>VLOOKUP(B173,Sheet1!$C$1:$F$12,4,FALSE)</f>
        <v>#N/A</v>
      </c>
      <c r="V173" s="13" t="e">
        <f t="shared" si="56"/>
        <v>#N/A</v>
      </c>
      <c r="W173" s="13">
        <f t="shared" si="57"/>
        <v>0</v>
      </c>
      <c r="X173" s="13">
        <f t="shared" si="58"/>
        <v>0</v>
      </c>
      <c r="Y173" s="13">
        <f t="shared" si="59"/>
        <v>0</v>
      </c>
      <c r="Z173" s="13" t="e">
        <f t="shared" si="60"/>
        <v>#N/A</v>
      </c>
      <c r="AA173" s="14" t="str">
        <f t="shared" si="61"/>
        <v/>
      </c>
      <c r="AB173" s="14">
        <f t="shared" si="62"/>
        <v>0</v>
      </c>
      <c r="AC173" s="14">
        <f t="shared" si="63"/>
        <v>0</v>
      </c>
      <c r="AD173" s="13">
        <f t="shared" si="46"/>
        <v>0</v>
      </c>
      <c r="AE173" s="13" t="e">
        <f>VLOOKUP(B173,Sheet1!$C$1:$D$12,2,FALSE)</f>
        <v>#N/A</v>
      </c>
      <c r="AF173" s="13" t="e">
        <f t="shared" si="64"/>
        <v>#N/A</v>
      </c>
      <c r="AG173" s="13">
        <f t="shared" si="47"/>
        <v>0</v>
      </c>
      <c r="AH173" s="13">
        <f t="shared" si="48"/>
        <v>0</v>
      </c>
      <c r="AI173" s="13" t="e">
        <f t="shared" si="65"/>
        <v>#N/A</v>
      </c>
      <c r="AJ173" s="14" t="str">
        <f t="shared" si="66"/>
        <v/>
      </c>
      <c r="AK173" s="14">
        <f t="shared" si="49"/>
        <v>0</v>
      </c>
    </row>
    <row r="174" spans="1:37" ht="15" customHeight="1" x14ac:dyDescent="0.25">
      <c r="A174" s="1"/>
      <c r="B174" s="1"/>
      <c r="C174" s="24"/>
      <c r="D174" s="1"/>
      <c r="E174" s="1"/>
      <c r="F174" s="24"/>
      <c r="G174" s="1"/>
      <c r="H174" s="2"/>
      <c r="I174" s="2"/>
      <c r="J174" s="2"/>
      <c r="K174" s="13">
        <f t="shared" si="50"/>
        <v>0</v>
      </c>
      <c r="L174" s="13" t="e">
        <f>VLOOKUP(B174,Sheet1!$C$1:$D$12,2,FALSE)</f>
        <v>#N/A</v>
      </c>
      <c r="M174" s="13" t="e">
        <f t="shared" si="51"/>
        <v>#N/A</v>
      </c>
      <c r="N174" s="13">
        <f t="shared" si="52"/>
        <v>0</v>
      </c>
      <c r="O174" s="13" t="e">
        <f>VLOOKUP(B174,Sheet1!$C$1:$D$12,2,FALSE)</f>
        <v>#N/A</v>
      </c>
      <c r="P174" s="13" t="e">
        <f t="shared" si="53"/>
        <v>#N/A</v>
      </c>
      <c r="Q174" s="13">
        <f t="shared" si="54"/>
        <v>0</v>
      </c>
      <c r="R174" s="13" t="e">
        <f>VLOOKUP(B174,Sheet1!$C$1:$D$12,2,FALSE)</f>
        <v>#N/A</v>
      </c>
      <c r="S174" s="13" t="e">
        <f t="shared" si="55"/>
        <v>#N/A</v>
      </c>
      <c r="T174" s="13">
        <f t="shared" si="45"/>
        <v>0</v>
      </c>
      <c r="U174" s="13" t="e">
        <f>VLOOKUP(B174,Sheet1!$C$1:$F$12,4,FALSE)</f>
        <v>#N/A</v>
      </c>
      <c r="V174" s="13" t="e">
        <f t="shared" si="56"/>
        <v>#N/A</v>
      </c>
      <c r="W174" s="13">
        <f t="shared" si="57"/>
        <v>0</v>
      </c>
      <c r="X174" s="13">
        <f t="shared" si="58"/>
        <v>0</v>
      </c>
      <c r="Y174" s="13">
        <f t="shared" si="59"/>
        <v>0</v>
      </c>
      <c r="Z174" s="13" t="e">
        <f t="shared" si="60"/>
        <v>#N/A</v>
      </c>
      <c r="AA174" s="14" t="str">
        <f t="shared" si="61"/>
        <v/>
      </c>
      <c r="AB174" s="14">
        <f t="shared" si="62"/>
        <v>0</v>
      </c>
      <c r="AC174" s="14">
        <f t="shared" si="63"/>
        <v>0</v>
      </c>
      <c r="AD174" s="13">
        <f t="shared" si="46"/>
        <v>0</v>
      </c>
      <c r="AE174" s="13" t="e">
        <f>VLOOKUP(B174,Sheet1!$C$1:$D$12,2,FALSE)</f>
        <v>#N/A</v>
      </c>
      <c r="AF174" s="13" t="e">
        <f t="shared" si="64"/>
        <v>#N/A</v>
      </c>
      <c r="AG174" s="13">
        <f t="shared" si="47"/>
        <v>0</v>
      </c>
      <c r="AH174" s="13">
        <f t="shared" si="48"/>
        <v>0</v>
      </c>
      <c r="AI174" s="13" t="e">
        <f t="shared" si="65"/>
        <v>#N/A</v>
      </c>
      <c r="AJ174" s="14" t="str">
        <f t="shared" si="66"/>
        <v/>
      </c>
      <c r="AK174" s="14">
        <f t="shared" si="49"/>
        <v>0</v>
      </c>
    </row>
    <row r="175" spans="1:37" ht="15" customHeight="1" x14ac:dyDescent="0.25">
      <c r="A175" s="1"/>
      <c r="B175" s="1"/>
      <c r="C175" s="24"/>
      <c r="D175" s="1"/>
      <c r="E175" s="1"/>
      <c r="F175" s="24"/>
      <c r="G175" s="1"/>
      <c r="H175" s="2"/>
      <c r="I175" s="2"/>
      <c r="J175" s="2"/>
      <c r="K175" s="13">
        <f t="shared" si="50"/>
        <v>0</v>
      </c>
      <c r="L175" s="13" t="e">
        <f>VLOOKUP(B175,Sheet1!$C$1:$D$12,2,FALSE)</f>
        <v>#N/A</v>
      </c>
      <c r="M175" s="13" t="e">
        <f t="shared" si="51"/>
        <v>#N/A</v>
      </c>
      <c r="N175" s="13">
        <f t="shared" si="52"/>
        <v>0</v>
      </c>
      <c r="O175" s="13" t="e">
        <f>VLOOKUP(B175,Sheet1!$C$1:$D$12,2,FALSE)</f>
        <v>#N/A</v>
      </c>
      <c r="P175" s="13" t="e">
        <f t="shared" si="53"/>
        <v>#N/A</v>
      </c>
      <c r="Q175" s="13">
        <f t="shared" si="54"/>
        <v>0</v>
      </c>
      <c r="R175" s="13" t="e">
        <f>VLOOKUP(B175,Sheet1!$C$1:$D$12,2,FALSE)</f>
        <v>#N/A</v>
      </c>
      <c r="S175" s="13" t="e">
        <f t="shared" si="55"/>
        <v>#N/A</v>
      </c>
      <c r="T175" s="13">
        <f t="shared" si="45"/>
        <v>0</v>
      </c>
      <c r="U175" s="13" t="e">
        <f>VLOOKUP(B175,Sheet1!$C$1:$F$12,4,FALSE)</f>
        <v>#N/A</v>
      </c>
      <c r="V175" s="13" t="e">
        <f t="shared" si="56"/>
        <v>#N/A</v>
      </c>
      <c r="W175" s="13">
        <f t="shared" si="57"/>
        <v>0</v>
      </c>
      <c r="X175" s="13">
        <f t="shared" si="58"/>
        <v>0</v>
      </c>
      <c r="Y175" s="13">
        <f t="shared" si="59"/>
        <v>0</v>
      </c>
      <c r="Z175" s="13" t="e">
        <f t="shared" si="60"/>
        <v>#N/A</v>
      </c>
      <c r="AA175" s="14" t="str">
        <f t="shared" si="61"/>
        <v/>
      </c>
      <c r="AB175" s="14">
        <f t="shared" si="62"/>
        <v>0</v>
      </c>
      <c r="AC175" s="14">
        <f t="shared" si="63"/>
        <v>0</v>
      </c>
      <c r="AD175" s="13">
        <f t="shared" si="46"/>
        <v>0</v>
      </c>
      <c r="AE175" s="13" t="e">
        <f>VLOOKUP(B175,Sheet1!$C$1:$D$12,2,FALSE)</f>
        <v>#N/A</v>
      </c>
      <c r="AF175" s="13" t="e">
        <f t="shared" si="64"/>
        <v>#N/A</v>
      </c>
      <c r="AG175" s="13">
        <f t="shared" si="47"/>
        <v>0</v>
      </c>
      <c r="AH175" s="13">
        <f t="shared" si="48"/>
        <v>0</v>
      </c>
      <c r="AI175" s="13" t="e">
        <f t="shared" si="65"/>
        <v>#N/A</v>
      </c>
      <c r="AJ175" s="14" t="str">
        <f t="shared" si="66"/>
        <v/>
      </c>
      <c r="AK175" s="14">
        <f t="shared" si="49"/>
        <v>0</v>
      </c>
    </row>
    <row r="176" spans="1:37" ht="15" customHeight="1" x14ac:dyDescent="0.25">
      <c r="A176" s="1"/>
      <c r="B176" s="1"/>
      <c r="C176" s="24"/>
      <c r="D176" s="1"/>
      <c r="E176" s="1"/>
      <c r="F176" s="24"/>
      <c r="G176" s="1"/>
      <c r="H176" s="2"/>
      <c r="I176" s="2"/>
      <c r="J176" s="2"/>
      <c r="K176" s="13">
        <f t="shared" si="50"/>
        <v>0</v>
      </c>
      <c r="L176" s="13" t="e">
        <f>VLOOKUP(B176,Sheet1!$C$1:$D$12,2,FALSE)</f>
        <v>#N/A</v>
      </c>
      <c r="M176" s="13" t="e">
        <f t="shared" si="51"/>
        <v>#N/A</v>
      </c>
      <c r="N176" s="13">
        <f t="shared" si="52"/>
        <v>0</v>
      </c>
      <c r="O176" s="13" t="e">
        <f>VLOOKUP(B176,Sheet1!$C$1:$D$12,2,FALSE)</f>
        <v>#N/A</v>
      </c>
      <c r="P176" s="13" t="e">
        <f t="shared" si="53"/>
        <v>#N/A</v>
      </c>
      <c r="Q176" s="13">
        <f t="shared" si="54"/>
        <v>0</v>
      </c>
      <c r="R176" s="13" t="e">
        <f>VLOOKUP(B176,Sheet1!$C$1:$D$12,2,FALSE)</f>
        <v>#N/A</v>
      </c>
      <c r="S176" s="13" t="e">
        <f t="shared" si="55"/>
        <v>#N/A</v>
      </c>
      <c r="T176" s="13">
        <f t="shared" si="45"/>
        <v>0</v>
      </c>
      <c r="U176" s="13" t="e">
        <f>VLOOKUP(B176,Sheet1!$C$1:$F$12,4,FALSE)</f>
        <v>#N/A</v>
      </c>
      <c r="V176" s="13" t="e">
        <f t="shared" si="56"/>
        <v>#N/A</v>
      </c>
      <c r="W176" s="13">
        <f t="shared" si="57"/>
        <v>0</v>
      </c>
      <c r="X176" s="13">
        <f t="shared" si="58"/>
        <v>0</v>
      </c>
      <c r="Y176" s="13">
        <f t="shared" si="59"/>
        <v>0</v>
      </c>
      <c r="Z176" s="13" t="e">
        <f t="shared" si="60"/>
        <v>#N/A</v>
      </c>
      <c r="AA176" s="14" t="str">
        <f t="shared" si="61"/>
        <v/>
      </c>
      <c r="AB176" s="14">
        <f t="shared" si="62"/>
        <v>0</v>
      </c>
      <c r="AC176" s="14">
        <f t="shared" si="63"/>
        <v>0</v>
      </c>
      <c r="AD176" s="13">
        <f t="shared" si="46"/>
        <v>0</v>
      </c>
      <c r="AE176" s="13" t="e">
        <f>VLOOKUP(B176,Sheet1!$C$1:$D$12,2,FALSE)</f>
        <v>#N/A</v>
      </c>
      <c r="AF176" s="13" t="e">
        <f t="shared" si="64"/>
        <v>#N/A</v>
      </c>
      <c r="AG176" s="13">
        <f t="shared" si="47"/>
        <v>0</v>
      </c>
      <c r="AH176" s="13">
        <f t="shared" si="48"/>
        <v>0</v>
      </c>
      <c r="AI176" s="13" t="e">
        <f t="shared" si="65"/>
        <v>#N/A</v>
      </c>
      <c r="AJ176" s="14" t="str">
        <f t="shared" si="66"/>
        <v/>
      </c>
      <c r="AK176" s="14">
        <f t="shared" si="49"/>
        <v>0</v>
      </c>
    </row>
    <row r="177" spans="1:37" ht="15" customHeight="1" x14ac:dyDescent="0.25">
      <c r="A177" s="1"/>
      <c r="B177" s="1"/>
      <c r="C177" s="24"/>
      <c r="D177" s="1"/>
      <c r="E177" s="1"/>
      <c r="F177" s="24"/>
      <c r="G177" s="1"/>
      <c r="H177" s="2"/>
      <c r="I177" s="2"/>
      <c r="J177" s="2"/>
      <c r="K177" s="13">
        <f t="shared" si="50"/>
        <v>0</v>
      </c>
      <c r="L177" s="13" t="e">
        <f>VLOOKUP(B177,Sheet1!$C$1:$D$12,2,FALSE)</f>
        <v>#N/A</v>
      </c>
      <c r="M177" s="13" t="e">
        <f t="shared" si="51"/>
        <v>#N/A</v>
      </c>
      <c r="N177" s="13">
        <f t="shared" si="52"/>
        <v>0</v>
      </c>
      <c r="O177" s="13" t="e">
        <f>VLOOKUP(B177,Sheet1!$C$1:$D$12,2,FALSE)</f>
        <v>#N/A</v>
      </c>
      <c r="P177" s="13" t="e">
        <f t="shared" si="53"/>
        <v>#N/A</v>
      </c>
      <c r="Q177" s="13">
        <f t="shared" si="54"/>
        <v>0</v>
      </c>
      <c r="R177" s="13" t="e">
        <f>VLOOKUP(B177,Sheet1!$C$1:$D$12,2,FALSE)</f>
        <v>#N/A</v>
      </c>
      <c r="S177" s="13" t="e">
        <f t="shared" si="55"/>
        <v>#N/A</v>
      </c>
      <c r="T177" s="13">
        <f t="shared" si="45"/>
        <v>0</v>
      </c>
      <c r="U177" s="13" t="e">
        <f>VLOOKUP(B177,Sheet1!$C$1:$F$12,4,FALSE)</f>
        <v>#N/A</v>
      </c>
      <c r="V177" s="13" t="e">
        <f t="shared" si="56"/>
        <v>#N/A</v>
      </c>
      <c r="W177" s="13">
        <f t="shared" si="57"/>
        <v>0</v>
      </c>
      <c r="X177" s="13">
        <f t="shared" si="58"/>
        <v>0</v>
      </c>
      <c r="Y177" s="13">
        <f t="shared" si="59"/>
        <v>0</v>
      </c>
      <c r="Z177" s="13" t="e">
        <f t="shared" si="60"/>
        <v>#N/A</v>
      </c>
      <c r="AA177" s="14" t="str">
        <f t="shared" si="61"/>
        <v/>
      </c>
      <c r="AB177" s="14">
        <f t="shared" si="62"/>
        <v>0</v>
      </c>
      <c r="AC177" s="14">
        <f t="shared" si="63"/>
        <v>0</v>
      </c>
      <c r="AD177" s="13">
        <f t="shared" si="46"/>
        <v>0</v>
      </c>
      <c r="AE177" s="13" t="e">
        <f>VLOOKUP(B177,Sheet1!$C$1:$D$12,2,FALSE)</f>
        <v>#N/A</v>
      </c>
      <c r="AF177" s="13" t="e">
        <f t="shared" si="64"/>
        <v>#N/A</v>
      </c>
      <c r="AG177" s="13">
        <f t="shared" si="47"/>
        <v>0</v>
      </c>
      <c r="AH177" s="13">
        <f t="shared" si="48"/>
        <v>0</v>
      </c>
      <c r="AI177" s="13" t="e">
        <f t="shared" si="65"/>
        <v>#N/A</v>
      </c>
      <c r="AJ177" s="14" t="str">
        <f t="shared" si="66"/>
        <v/>
      </c>
      <c r="AK177" s="14">
        <f t="shared" si="49"/>
        <v>0</v>
      </c>
    </row>
    <row r="178" spans="1:37" ht="15" customHeight="1" x14ac:dyDescent="0.25">
      <c r="A178" s="1"/>
      <c r="B178" s="1"/>
      <c r="C178" s="24"/>
      <c r="D178" s="1"/>
      <c r="E178" s="1"/>
      <c r="F178" s="24"/>
      <c r="G178" s="1"/>
      <c r="H178" s="2"/>
      <c r="I178" s="2"/>
      <c r="J178" s="2"/>
      <c r="K178" s="13">
        <f t="shared" si="50"/>
        <v>0</v>
      </c>
      <c r="L178" s="13" t="e">
        <f>VLOOKUP(B178,Sheet1!$C$1:$D$12,2,FALSE)</f>
        <v>#N/A</v>
      </c>
      <c r="M178" s="13" t="e">
        <f t="shared" si="51"/>
        <v>#N/A</v>
      </c>
      <c r="N178" s="13">
        <f t="shared" si="52"/>
        <v>0</v>
      </c>
      <c r="O178" s="13" t="e">
        <f>VLOOKUP(B178,Sheet1!$C$1:$D$12,2,FALSE)</f>
        <v>#N/A</v>
      </c>
      <c r="P178" s="13" t="e">
        <f t="shared" si="53"/>
        <v>#N/A</v>
      </c>
      <c r="Q178" s="13">
        <f t="shared" si="54"/>
        <v>0</v>
      </c>
      <c r="R178" s="13" t="e">
        <f>VLOOKUP(B178,Sheet1!$C$1:$D$12,2,FALSE)</f>
        <v>#N/A</v>
      </c>
      <c r="S178" s="13" t="e">
        <f t="shared" si="55"/>
        <v>#N/A</v>
      </c>
      <c r="T178" s="13">
        <f t="shared" si="45"/>
        <v>0</v>
      </c>
      <c r="U178" s="13" t="e">
        <f>VLOOKUP(B178,Sheet1!$C$1:$F$12,4,FALSE)</f>
        <v>#N/A</v>
      </c>
      <c r="V178" s="13" t="e">
        <f t="shared" si="56"/>
        <v>#N/A</v>
      </c>
      <c r="W178" s="13">
        <f t="shared" si="57"/>
        <v>0</v>
      </c>
      <c r="X178" s="13">
        <f t="shared" si="58"/>
        <v>0</v>
      </c>
      <c r="Y178" s="13">
        <f t="shared" si="59"/>
        <v>0</v>
      </c>
      <c r="Z178" s="13" t="e">
        <f t="shared" si="60"/>
        <v>#N/A</v>
      </c>
      <c r="AA178" s="14" t="str">
        <f t="shared" si="61"/>
        <v/>
      </c>
      <c r="AB178" s="14">
        <f t="shared" si="62"/>
        <v>0</v>
      </c>
      <c r="AC178" s="14">
        <f t="shared" si="63"/>
        <v>0</v>
      </c>
      <c r="AD178" s="13">
        <f t="shared" si="46"/>
        <v>0</v>
      </c>
      <c r="AE178" s="13" t="e">
        <f>VLOOKUP(B178,Sheet1!$C$1:$D$12,2,FALSE)</f>
        <v>#N/A</v>
      </c>
      <c r="AF178" s="13" t="e">
        <f t="shared" si="64"/>
        <v>#N/A</v>
      </c>
      <c r="AG178" s="13">
        <f t="shared" si="47"/>
        <v>0</v>
      </c>
      <c r="AH178" s="13">
        <f t="shared" si="48"/>
        <v>0</v>
      </c>
      <c r="AI178" s="13" t="e">
        <f t="shared" si="65"/>
        <v>#N/A</v>
      </c>
      <c r="AJ178" s="14" t="str">
        <f t="shared" si="66"/>
        <v/>
      </c>
      <c r="AK178" s="14">
        <f t="shared" si="49"/>
        <v>0</v>
      </c>
    </row>
    <row r="179" spans="1:37" ht="15" customHeight="1" x14ac:dyDescent="0.25">
      <c r="A179" s="1"/>
      <c r="B179" s="1"/>
      <c r="C179" s="24"/>
      <c r="D179" s="1"/>
      <c r="E179" s="1"/>
      <c r="F179" s="24"/>
      <c r="G179" s="1"/>
      <c r="H179" s="2"/>
      <c r="I179" s="2"/>
      <c r="J179" s="2"/>
      <c r="K179" s="13">
        <f t="shared" si="50"/>
        <v>0</v>
      </c>
      <c r="L179" s="13" t="e">
        <f>VLOOKUP(B179,Sheet1!$C$1:$D$12,2,FALSE)</f>
        <v>#N/A</v>
      </c>
      <c r="M179" s="13" t="e">
        <f t="shared" si="51"/>
        <v>#N/A</v>
      </c>
      <c r="N179" s="13">
        <f t="shared" si="52"/>
        <v>0</v>
      </c>
      <c r="O179" s="13" t="e">
        <f>VLOOKUP(B179,Sheet1!$C$1:$D$12,2,FALSE)</f>
        <v>#N/A</v>
      </c>
      <c r="P179" s="13" t="e">
        <f t="shared" si="53"/>
        <v>#N/A</v>
      </c>
      <c r="Q179" s="13">
        <f t="shared" si="54"/>
        <v>0</v>
      </c>
      <c r="R179" s="13" t="e">
        <f>VLOOKUP(B179,Sheet1!$C$1:$D$12,2,FALSE)</f>
        <v>#N/A</v>
      </c>
      <c r="S179" s="13" t="e">
        <f t="shared" si="55"/>
        <v>#N/A</v>
      </c>
      <c r="T179" s="13">
        <f t="shared" si="45"/>
        <v>0</v>
      </c>
      <c r="U179" s="13" t="e">
        <f>VLOOKUP(B179,Sheet1!$C$1:$F$12,4,FALSE)</f>
        <v>#N/A</v>
      </c>
      <c r="V179" s="13" t="e">
        <f t="shared" si="56"/>
        <v>#N/A</v>
      </c>
      <c r="W179" s="13">
        <f t="shared" si="57"/>
        <v>0</v>
      </c>
      <c r="X179" s="13">
        <f t="shared" si="58"/>
        <v>0</v>
      </c>
      <c r="Y179" s="13">
        <f t="shared" si="59"/>
        <v>0</v>
      </c>
      <c r="Z179" s="13" t="e">
        <f t="shared" si="60"/>
        <v>#N/A</v>
      </c>
      <c r="AA179" s="14" t="str">
        <f t="shared" si="61"/>
        <v/>
      </c>
      <c r="AB179" s="14">
        <f t="shared" si="62"/>
        <v>0</v>
      </c>
      <c r="AC179" s="14">
        <f t="shared" si="63"/>
        <v>0</v>
      </c>
      <c r="AD179" s="13">
        <f t="shared" si="46"/>
        <v>0</v>
      </c>
      <c r="AE179" s="13" t="e">
        <f>VLOOKUP(B179,Sheet1!$C$1:$D$12,2,FALSE)</f>
        <v>#N/A</v>
      </c>
      <c r="AF179" s="13" t="e">
        <f t="shared" si="64"/>
        <v>#N/A</v>
      </c>
      <c r="AG179" s="13">
        <f t="shared" si="47"/>
        <v>0</v>
      </c>
      <c r="AH179" s="13">
        <f t="shared" si="48"/>
        <v>0</v>
      </c>
      <c r="AI179" s="13" t="e">
        <f t="shared" si="65"/>
        <v>#N/A</v>
      </c>
      <c r="AJ179" s="14" t="str">
        <f t="shared" si="66"/>
        <v/>
      </c>
      <c r="AK179" s="14">
        <f t="shared" si="49"/>
        <v>0</v>
      </c>
    </row>
    <row r="180" spans="1:37" ht="15" customHeight="1" x14ac:dyDescent="0.25">
      <c r="A180" s="1"/>
      <c r="B180" s="1"/>
      <c r="C180" s="24"/>
      <c r="D180" s="1"/>
      <c r="E180" s="1"/>
      <c r="F180" s="24"/>
      <c r="G180" s="1"/>
      <c r="H180" s="2"/>
      <c r="I180" s="2"/>
      <c r="J180" s="2"/>
      <c r="K180" s="13">
        <f t="shared" si="50"/>
        <v>0</v>
      </c>
      <c r="L180" s="13" t="e">
        <f>VLOOKUP(B180,Sheet1!$C$1:$D$12,2,FALSE)</f>
        <v>#N/A</v>
      </c>
      <c r="M180" s="13" t="e">
        <f t="shared" si="51"/>
        <v>#N/A</v>
      </c>
      <c r="N180" s="13">
        <f t="shared" si="52"/>
        <v>0</v>
      </c>
      <c r="O180" s="13" t="e">
        <f>VLOOKUP(B180,Sheet1!$C$1:$D$12,2,FALSE)</f>
        <v>#N/A</v>
      </c>
      <c r="P180" s="13" t="e">
        <f t="shared" si="53"/>
        <v>#N/A</v>
      </c>
      <c r="Q180" s="13">
        <f t="shared" si="54"/>
        <v>0</v>
      </c>
      <c r="R180" s="13" t="e">
        <f>VLOOKUP(B180,Sheet1!$C$1:$D$12,2,FALSE)</f>
        <v>#N/A</v>
      </c>
      <c r="S180" s="13" t="e">
        <f t="shared" si="55"/>
        <v>#N/A</v>
      </c>
      <c r="T180" s="13">
        <f t="shared" si="45"/>
        <v>0</v>
      </c>
      <c r="U180" s="13" t="e">
        <f>VLOOKUP(B180,Sheet1!$C$1:$F$12,4,FALSE)</f>
        <v>#N/A</v>
      </c>
      <c r="V180" s="13" t="e">
        <f t="shared" si="56"/>
        <v>#N/A</v>
      </c>
      <c r="W180" s="13">
        <f t="shared" si="57"/>
        <v>0</v>
      </c>
      <c r="X180" s="13">
        <f t="shared" si="58"/>
        <v>0</v>
      </c>
      <c r="Y180" s="13">
        <f t="shared" si="59"/>
        <v>0</v>
      </c>
      <c r="Z180" s="13" t="e">
        <f t="shared" si="60"/>
        <v>#N/A</v>
      </c>
      <c r="AA180" s="14" t="str">
        <f t="shared" si="61"/>
        <v/>
      </c>
      <c r="AB180" s="14">
        <f t="shared" si="62"/>
        <v>0</v>
      </c>
      <c r="AC180" s="14">
        <f t="shared" si="63"/>
        <v>0</v>
      </c>
      <c r="AD180" s="13">
        <f t="shared" si="46"/>
        <v>0</v>
      </c>
      <c r="AE180" s="13" t="e">
        <f>VLOOKUP(B180,Sheet1!$C$1:$D$12,2,FALSE)</f>
        <v>#N/A</v>
      </c>
      <c r="AF180" s="13" t="e">
        <f t="shared" si="64"/>
        <v>#N/A</v>
      </c>
      <c r="AG180" s="13">
        <f t="shared" si="47"/>
        <v>0</v>
      </c>
      <c r="AH180" s="13">
        <f t="shared" si="48"/>
        <v>0</v>
      </c>
      <c r="AI180" s="13" t="e">
        <f t="shared" si="65"/>
        <v>#N/A</v>
      </c>
      <c r="AJ180" s="14" t="str">
        <f t="shared" si="66"/>
        <v/>
      </c>
      <c r="AK180" s="14">
        <f t="shared" si="49"/>
        <v>0</v>
      </c>
    </row>
    <row r="181" spans="1:37" ht="15" customHeight="1" x14ac:dyDescent="0.25">
      <c r="A181" s="1"/>
      <c r="B181" s="1"/>
      <c r="C181" s="24"/>
      <c r="D181" s="1"/>
      <c r="E181" s="1"/>
      <c r="F181" s="24"/>
      <c r="G181" s="1"/>
      <c r="H181" s="2"/>
      <c r="I181" s="2"/>
      <c r="J181" s="2"/>
      <c r="K181" s="13">
        <f t="shared" si="50"/>
        <v>0</v>
      </c>
      <c r="L181" s="13" t="e">
        <f>VLOOKUP(B181,Sheet1!$C$1:$D$12,2,FALSE)</f>
        <v>#N/A</v>
      </c>
      <c r="M181" s="13" t="e">
        <f t="shared" si="51"/>
        <v>#N/A</v>
      </c>
      <c r="N181" s="13">
        <f t="shared" si="52"/>
        <v>0</v>
      </c>
      <c r="O181" s="13" t="e">
        <f>VLOOKUP(B181,Sheet1!$C$1:$D$12,2,FALSE)</f>
        <v>#N/A</v>
      </c>
      <c r="P181" s="13" t="e">
        <f t="shared" si="53"/>
        <v>#N/A</v>
      </c>
      <c r="Q181" s="13">
        <f t="shared" si="54"/>
        <v>0</v>
      </c>
      <c r="R181" s="13" t="e">
        <f>VLOOKUP(B181,Sheet1!$C$1:$D$12,2,FALSE)</f>
        <v>#N/A</v>
      </c>
      <c r="S181" s="13" t="e">
        <f t="shared" si="55"/>
        <v>#N/A</v>
      </c>
      <c r="T181" s="13">
        <f t="shared" si="45"/>
        <v>0</v>
      </c>
      <c r="U181" s="13" t="e">
        <f>VLOOKUP(B181,Sheet1!$C$1:$F$12,4,FALSE)</f>
        <v>#N/A</v>
      </c>
      <c r="V181" s="13" t="e">
        <f t="shared" si="56"/>
        <v>#N/A</v>
      </c>
      <c r="W181" s="13">
        <f t="shared" si="57"/>
        <v>0</v>
      </c>
      <c r="X181" s="13">
        <f t="shared" si="58"/>
        <v>0</v>
      </c>
      <c r="Y181" s="13">
        <f t="shared" si="59"/>
        <v>0</v>
      </c>
      <c r="Z181" s="13" t="e">
        <f t="shared" si="60"/>
        <v>#N/A</v>
      </c>
      <c r="AA181" s="14" t="str">
        <f t="shared" si="61"/>
        <v/>
      </c>
      <c r="AB181" s="14">
        <f t="shared" si="62"/>
        <v>0</v>
      </c>
      <c r="AC181" s="14">
        <f t="shared" si="63"/>
        <v>0</v>
      </c>
      <c r="AD181" s="13">
        <f t="shared" si="46"/>
        <v>0</v>
      </c>
      <c r="AE181" s="13" t="e">
        <f>VLOOKUP(B181,Sheet1!$C$1:$D$12,2,FALSE)</f>
        <v>#N/A</v>
      </c>
      <c r="AF181" s="13" t="e">
        <f t="shared" si="64"/>
        <v>#N/A</v>
      </c>
      <c r="AG181" s="13">
        <f t="shared" si="47"/>
        <v>0</v>
      </c>
      <c r="AH181" s="13">
        <f t="shared" si="48"/>
        <v>0</v>
      </c>
      <c r="AI181" s="13" t="e">
        <f t="shared" si="65"/>
        <v>#N/A</v>
      </c>
      <c r="AJ181" s="14" t="str">
        <f t="shared" si="66"/>
        <v/>
      </c>
      <c r="AK181" s="14">
        <f t="shared" si="49"/>
        <v>0</v>
      </c>
    </row>
    <row r="182" spans="1:37" ht="15" customHeight="1" x14ac:dyDescent="0.25">
      <c r="A182" s="1"/>
      <c r="B182" s="1"/>
      <c r="C182" s="24"/>
      <c r="D182" s="1"/>
      <c r="E182" s="1"/>
      <c r="F182" s="24"/>
      <c r="G182" s="1"/>
      <c r="H182" s="2"/>
      <c r="I182" s="2"/>
      <c r="J182" s="2"/>
      <c r="K182" s="13">
        <f t="shared" si="50"/>
        <v>0</v>
      </c>
      <c r="L182" s="13" t="e">
        <f>VLOOKUP(B182,Sheet1!$C$1:$D$12,2,FALSE)</f>
        <v>#N/A</v>
      </c>
      <c r="M182" s="13" t="e">
        <f t="shared" si="51"/>
        <v>#N/A</v>
      </c>
      <c r="N182" s="13">
        <f t="shared" si="52"/>
        <v>0</v>
      </c>
      <c r="O182" s="13" t="e">
        <f>VLOOKUP(B182,Sheet1!$C$1:$D$12,2,FALSE)</f>
        <v>#N/A</v>
      </c>
      <c r="P182" s="13" t="e">
        <f t="shared" si="53"/>
        <v>#N/A</v>
      </c>
      <c r="Q182" s="13">
        <f t="shared" si="54"/>
        <v>0</v>
      </c>
      <c r="R182" s="13" t="e">
        <f>VLOOKUP(B182,Sheet1!$C$1:$D$12,2,FALSE)</f>
        <v>#N/A</v>
      </c>
      <c r="S182" s="13" t="e">
        <f t="shared" si="55"/>
        <v>#N/A</v>
      </c>
      <c r="T182" s="13">
        <f t="shared" si="45"/>
        <v>0</v>
      </c>
      <c r="U182" s="13" t="e">
        <f>VLOOKUP(B182,Sheet1!$C$1:$F$12,4,FALSE)</f>
        <v>#N/A</v>
      </c>
      <c r="V182" s="13" t="e">
        <f t="shared" si="56"/>
        <v>#N/A</v>
      </c>
      <c r="W182" s="13">
        <f t="shared" si="57"/>
        <v>0</v>
      </c>
      <c r="X182" s="13">
        <f t="shared" si="58"/>
        <v>0</v>
      </c>
      <c r="Y182" s="13">
        <f t="shared" si="59"/>
        <v>0</v>
      </c>
      <c r="Z182" s="13" t="e">
        <f t="shared" si="60"/>
        <v>#N/A</v>
      </c>
      <c r="AA182" s="14" t="str">
        <f t="shared" si="61"/>
        <v/>
      </c>
      <c r="AB182" s="14">
        <f t="shared" si="62"/>
        <v>0</v>
      </c>
      <c r="AC182" s="14">
        <f t="shared" si="63"/>
        <v>0</v>
      </c>
      <c r="AD182" s="13">
        <f t="shared" si="46"/>
        <v>0</v>
      </c>
      <c r="AE182" s="13" t="e">
        <f>VLOOKUP(B182,Sheet1!$C$1:$D$12,2,FALSE)</f>
        <v>#N/A</v>
      </c>
      <c r="AF182" s="13" t="e">
        <f t="shared" si="64"/>
        <v>#N/A</v>
      </c>
      <c r="AG182" s="13">
        <f t="shared" si="47"/>
        <v>0</v>
      </c>
      <c r="AH182" s="13">
        <f t="shared" si="48"/>
        <v>0</v>
      </c>
      <c r="AI182" s="13" t="e">
        <f t="shared" si="65"/>
        <v>#N/A</v>
      </c>
      <c r="AJ182" s="14" t="str">
        <f t="shared" si="66"/>
        <v/>
      </c>
      <c r="AK182" s="14">
        <f t="shared" si="49"/>
        <v>0</v>
      </c>
    </row>
    <row r="183" spans="1:37" ht="15" customHeight="1" x14ac:dyDescent="0.25">
      <c r="A183" s="1"/>
      <c r="B183" s="1"/>
      <c r="C183" s="24"/>
      <c r="D183" s="1"/>
      <c r="E183" s="1"/>
      <c r="F183" s="24"/>
      <c r="G183" s="1"/>
      <c r="H183" s="2"/>
      <c r="I183" s="2"/>
      <c r="J183" s="2"/>
      <c r="K183" s="13">
        <f t="shared" si="50"/>
        <v>0</v>
      </c>
      <c r="L183" s="13" t="e">
        <f>VLOOKUP(B183,Sheet1!$C$1:$D$12,2,FALSE)</f>
        <v>#N/A</v>
      </c>
      <c r="M183" s="13" t="e">
        <f t="shared" si="51"/>
        <v>#N/A</v>
      </c>
      <c r="N183" s="13">
        <f t="shared" si="52"/>
        <v>0</v>
      </c>
      <c r="O183" s="13" t="e">
        <f>VLOOKUP(B183,Sheet1!$C$1:$D$12,2,FALSE)</f>
        <v>#N/A</v>
      </c>
      <c r="P183" s="13" t="e">
        <f t="shared" si="53"/>
        <v>#N/A</v>
      </c>
      <c r="Q183" s="13">
        <f t="shared" si="54"/>
        <v>0</v>
      </c>
      <c r="R183" s="13" t="e">
        <f>VLOOKUP(B183,Sheet1!$C$1:$D$12,2,FALSE)</f>
        <v>#N/A</v>
      </c>
      <c r="S183" s="13" t="e">
        <f t="shared" si="55"/>
        <v>#N/A</v>
      </c>
      <c r="T183" s="13">
        <f t="shared" si="45"/>
        <v>0</v>
      </c>
      <c r="U183" s="13" t="e">
        <f>VLOOKUP(B183,Sheet1!$C$1:$F$12,4,FALSE)</f>
        <v>#N/A</v>
      </c>
      <c r="V183" s="13" t="e">
        <f t="shared" si="56"/>
        <v>#N/A</v>
      </c>
      <c r="W183" s="13">
        <f t="shared" si="57"/>
        <v>0</v>
      </c>
      <c r="X183" s="13">
        <f t="shared" si="58"/>
        <v>0</v>
      </c>
      <c r="Y183" s="13">
        <f t="shared" si="59"/>
        <v>0</v>
      </c>
      <c r="Z183" s="13" t="e">
        <f t="shared" si="60"/>
        <v>#N/A</v>
      </c>
      <c r="AA183" s="14" t="str">
        <f t="shared" si="61"/>
        <v/>
      </c>
      <c r="AB183" s="14">
        <f t="shared" si="62"/>
        <v>0</v>
      </c>
      <c r="AC183" s="14">
        <f t="shared" si="63"/>
        <v>0</v>
      </c>
      <c r="AD183" s="13">
        <f t="shared" si="46"/>
        <v>0</v>
      </c>
      <c r="AE183" s="13" t="e">
        <f>VLOOKUP(B183,Sheet1!$C$1:$D$12,2,FALSE)</f>
        <v>#N/A</v>
      </c>
      <c r="AF183" s="13" t="e">
        <f t="shared" si="64"/>
        <v>#N/A</v>
      </c>
      <c r="AG183" s="13">
        <f t="shared" si="47"/>
        <v>0</v>
      </c>
      <c r="AH183" s="13">
        <f t="shared" si="48"/>
        <v>0</v>
      </c>
      <c r="AI183" s="13" t="e">
        <f t="shared" si="65"/>
        <v>#N/A</v>
      </c>
      <c r="AJ183" s="14" t="str">
        <f t="shared" si="66"/>
        <v/>
      </c>
      <c r="AK183" s="14">
        <f t="shared" si="49"/>
        <v>0</v>
      </c>
    </row>
    <row r="184" spans="1:37" ht="15" customHeight="1" x14ac:dyDescent="0.25">
      <c r="A184" s="1"/>
      <c r="B184" s="1"/>
      <c r="C184" s="24"/>
      <c r="D184" s="1"/>
      <c r="E184" s="1"/>
      <c r="F184" s="24"/>
      <c r="G184" s="1"/>
      <c r="H184" s="2"/>
      <c r="I184" s="2"/>
      <c r="J184" s="2"/>
      <c r="K184" s="13">
        <f t="shared" si="50"/>
        <v>0</v>
      </c>
      <c r="L184" s="13" t="e">
        <f>VLOOKUP(B184,Sheet1!$C$1:$D$12,2,FALSE)</f>
        <v>#N/A</v>
      </c>
      <c r="M184" s="13" t="e">
        <f t="shared" si="51"/>
        <v>#N/A</v>
      </c>
      <c r="N184" s="13">
        <f t="shared" si="52"/>
        <v>0</v>
      </c>
      <c r="O184" s="13" t="e">
        <f>VLOOKUP(B184,Sheet1!$C$1:$D$12,2,FALSE)</f>
        <v>#N/A</v>
      </c>
      <c r="P184" s="13" t="e">
        <f t="shared" si="53"/>
        <v>#N/A</v>
      </c>
      <c r="Q184" s="13">
        <f t="shared" si="54"/>
        <v>0</v>
      </c>
      <c r="R184" s="13" t="e">
        <f>VLOOKUP(B184,Sheet1!$C$1:$D$12,2,FALSE)</f>
        <v>#N/A</v>
      </c>
      <c r="S184" s="13" t="e">
        <f t="shared" si="55"/>
        <v>#N/A</v>
      </c>
      <c r="T184" s="13">
        <f t="shared" si="45"/>
        <v>0</v>
      </c>
      <c r="U184" s="13" t="e">
        <f>VLOOKUP(B184,Sheet1!$C$1:$F$12,4,FALSE)</f>
        <v>#N/A</v>
      </c>
      <c r="V184" s="13" t="e">
        <f t="shared" si="56"/>
        <v>#N/A</v>
      </c>
      <c r="W184" s="13">
        <f t="shared" si="57"/>
        <v>0</v>
      </c>
      <c r="X184" s="13">
        <f t="shared" si="58"/>
        <v>0</v>
      </c>
      <c r="Y184" s="13">
        <f t="shared" si="59"/>
        <v>0</v>
      </c>
      <c r="Z184" s="13" t="e">
        <f t="shared" si="60"/>
        <v>#N/A</v>
      </c>
      <c r="AA184" s="14" t="str">
        <f t="shared" si="61"/>
        <v/>
      </c>
      <c r="AB184" s="14">
        <f t="shared" si="62"/>
        <v>0</v>
      </c>
      <c r="AC184" s="14">
        <f t="shared" si="63"/>
        <v>0</v>
      </c>
      <c r="AD184" s="13">
        <f t="shared" si="46"/>
        <v>0</v>
      </c>
      <c r="AE184" s="13" t="e">
        <f>VLOOKUP(B184,Sheet1!$C$1:$D$12,2,FALSE)</f>
        <v>#N/A</v>
      </c>
      <c r="AF184" s="13" t="e">
        <f t="shared" si="64"/>
        <v>#N/A</v>
      </c>
      <c r="AG184" s="13">
        <f t="shared" si="47"/>
        <v>0</v>
      </c>
      <c r="AH184" s="13">
        <f t="shared" si="48"/>
        <v>0</v>
      </c>
      <c r="AI184" s="13" t="e">
        <f t="shared" si="65"/>
        <v>#N/A</v>
      </c>
      <c r="AJ184" s="14" t="str">
        <f t="shared" si="66"/>
        <v/>
      </c>
      <c r="AK184" s="14">
        <f t="shared" si="49"/>
        <v>0</v>
      </c>
    </row>
    <row r="185" spans="1:37" ht="15" customHeight="1" x14ac:dyDescent="0.25">
      <c r="A185" s="1"/>
      <c r="B185" s="1"/>
      <c r="C185" s="24"/>
      <c r="D185" s="1"/>
      <c r="E185" s="1"/>
      <c r="F185" s="24"/>
      <c r="G185" s="1"/>
      <c r="H185" s="2"/>
      <c r="I185" s="2"/>
      <c r="J185" s="2"/>
      <c r="K185" s="13">
        <f t="shared" si="50"/>
        <v>0</v>
      </c>
      <c r="L185" s="13" t="e">
        <f>VLOOKUP(B185,Sheet1!$C$1:$D$12,2,FALSE)</f>
        <v>#N/A</v>
      </c>
      <c r="M185" s="13" t="e">
        <f t="shared" si="51"/>
        <v>#N/A</v>
      </c>
      <c r="N185" s="13">
        <f t="shared" si="52"/>
        <v>0</v>
      </c>
      <c r="O185" s="13" t="e">
        <f>VLOOKUP(B185,Sheet1!$C$1:$D$12,2,FALSE)</f>
        <v>#N/A</v>
      </c>
      <c r="P185" s="13" t="e">
        <f t="shared" si="53"/>
        <v>#N/A</v>
      </c>
      <c r="Q185" s="13">
        <f t="shared" si="54"/>
        <v>0</v>
      </c>
      <c r="R185" s="13" t="e">
        <f>VLOOKUP(B185,Sheet1!$C$1:$D$12,2,FALSE)</f>
        <v>#N/A</v>
      </c>
      <c r="S185" s="13" t="e">
        <f t="shared" si="55"/>
        <v>#N/A</v>
      </c>
      <c r="T185" s="13">
        <f t="shared" si="45"/>
        <v>0</v>
      </c>
      <c r="U185" s="13" t="e">
        <f>VLOOKUP(B185,Sheet1!$C$1:$F$12,4,FALSE)</f>
        <v>#N/A</v>
      </c>
      <c r="V185" s="13" t="e">
        <f t="shared" si="56"/>
        <v>#N/A</v>
      </c>
      <c r="W185" s="13">
        <f t="shared" si="57"/>
        <v>0</v>
      </c>
      <c r="X185" s="13">
        <f t="shared" si="58"/>
        <v>0</v>
      </c>
      <c r="Y185" s="13">
        <f t="shared" si="59"/>
        <v>0</v>
      </c>
      <c r="Z185" s="13" t="e">
        <f t="shared" si="60"/>
        <v>#N/A</v>
      </c>
      <c r="AA185" s="14" t="str">
        <f t="shared" si="61"/>
        <v/>
      </c>
      <c r="AB185" s="14">
        <f t="shared" si="62"/>
        <v>0</v>
      </c>
      <c r="AC185" s="14">
        <f t="shared" si="63"/>
        <v>0</v>
      </c>
      <c r="AD185" s="13">
        <f t="shared" si="46"/>
        <v>0</v>
      </c>
      <c r="AE185" s="13" t="e">
        <f>VLOOKUP(B185,Sheet1!$C$1:$D$12,2,FALSE)</f>
        <v>#N/A</v>
      </c>
      <c r="AF185" s="13" t="e">
        <f t="shared" si="64"/>
        <v>#N/A</v>
      </c>
      <c r="AG185" s="13">
        <f t="shared" si="47"/>
        <v>0</v>
      </c>
      <c r="AH185" s="13">
        <f t="shared" si="48"/>
        <v>0</v>
      </c>
      <c r="AI185" s="13" t="e">
        <f t="shared" si="65"/>
        <v>#N/A</v>
      </c>
      <c r="AJ185" s="14" t="str">
        <f t="shared" si="66"/>
        <v/>
      </c>
      <c r="AK185" s="14">
        <f t="shared" si="49"/>
        <v>0</v>
      </c>
    </row>
    <row r="186" spans="1:37" ht="15" customHeight="1" x14ac:dyDescent="0.25">
      <c r="A186" s="1"/>
      <c r="B186" s="1"/>
      <c r="C186" s="24"/>
      <c r="D186" s="1"/>
      <c r="E186" s="1"/>
      <c r="F186" s="24"/>
      <c r="G186" s="1"/>
      <c r="H186" s="2"/>
      <c r="I186" s="2"/>
      <c r="J186" s="2"/>
      <c r="K186" s="13">
        <f t="shared" si="50"/>
        <v>0</v>
      </c>
      <c r="L186" s="13" t="e">
        <f>VLOOKUP(B186,Sheet1!$C$1:$D$12,2,FALSE)</f>
        <v>#N/A</v>
      </c>
      <c r="M186" s="13" t="e">
        <f t="shared" si="51"/>
        <v>#N/A</v>
      </c>
      <c r="N186" s="13">
        <f t="shared" si="52"/>
        <v>0</v>
      </c>
      <c r="O186" s="13" t="e">
        <f>VLOOKUP(B186,Sheet1!$C$1:$D$12,2,FALSE)</f>
        <v>#N/A</v>
      </c>
      <c r="P186" s="13" t="e">
        <f t="shared" si="53"/>
        <v>#N/A</v>
      </c>
      <c r="Q186" s="13">
        <f t="shared" si="54"/>
        <v>0</v>
      </c>
      <c r="R186" s="13" t="e">
        <f>VLOOKUP(B186,Sheet1!$C$1:$D$12,2,FALSE)</f>
        <v>#N/A</v>
      </c>
      <c r="S186" s="13" t="e">
        <f t="shared" si="55"/>
        <v>#N/A</v>
      </c>
      <c r="T186" s="13">
        <f t="shared" si="45"/>
        <v>0</v>
      </c>
      <c r="U186" s="13" t="e">
        <f>VLOOKUP(B186,Sheet1!$C$1:$F$12,4,FALSE)</f>
        <v>#N/A</v>
      </c>
      <c r="V186" s="13" t="e">
        <f t="shared" si="56"/>
        <v>#N/A</v>
      </c>
      <c r="W186" s="13">
        <f t="shared" si="57"/>
        <v>0</v>
      </c>
      <c r="X186" s="13">
        <f t="shared" si="58"/>
        <v>0</v>
      </c>
      <c r="Y186" s="13">
        <f t="shared" si="59"/>
        <v>0</v>
      </c>
      <c r="Z186" s="13" t="e">
        <f t="shared" si="60"/>
        <v>#N/A</v>
      </c>
      <c r="AA186" s="14" t="str">
        <f t="shared" si="61"/>
        <v/>
      </c>
      <c r="AB186" s="14">
        <f t="shared" si="62"/>
        <v>0</v>
      </c>
      <c r="AC186" s="14">
        <f t="shared" si="63"/>
        <v>0</v>
      </c>
      <c r="AD186" s="13">
        <f t="shared" si="46"/>
        <v>0</v>
      </c>
      <c r="AE186" s="13" t="e">
        <f>VLOOKUP(B186,Sheet1!$C$1:$D$12,2,FALSE)</f>
        <v>#N/A</v>
      </c>
      <c r="AF186" s="13" t="e">
        <f t="shared" si="64"/>
        <v>#N/A</v>
      </c>
      <c r="AG186" s="13">
        <f t="shared" si="47"/>
        <v>0</v>
      </c>
      <c r="AH186" s="13">
        <f t="shared" si="48"/>
        <v>0</v>
      </c>
      <c r="AI186" s="13" t="e">
        <f t="shared" si="65"/>
        <v>#N/A</v>
      </c>
      <c r="AJ186" s="14" t="str">
        <f t="shared" si="66"/>
        <v/>
      </c>
      <c r="AK186" s="14">
        <f t="shared" si="49"/>
        <v>0</v>
      </c>
    </row>
    <row r="187" spans="1:37" ht="15" customHeight="1" x14ac:dyDescent="0.25">
      <c r="A187" s="1"/>
      <c r="B187" s="1"/>
      <c r="C187" s="24"/>
      <c r="D187" s="1"/>
      <c r="E187" s="1"/>
      <c r="F187" s="24"/>
      <c r="G187" s="1"/>
      <c r="H187" s="2"/>
      <c r="I187" s="2"/>
      <c r="J187" s="2"/>
      <c r="K187" s="13">
        <f t="shared" si="50"/>
        <v>0</v>
      </c>
      <c r="L187" s="13" t="e">
        <f>VLOOKUP(B187,Sheet1!$C$1:$D$12,2,FALSE)</f>
        <v>#N/A</v>
      </c>
      <c r="M187" s="13" t="e">
        <f t="shared" si="51"/>
        <v>#N/A</v>
      </c>
      <c r="N187" s="13">
        <f t="shared" si="52"/>
        <v>0</v>
      </c>
      <c r="O187" s="13" t="e">
        <f>VLOOKUP(B187,Sheet1!$C$1:$D$12,2,FALSE)</f>
        <v>#N/A</v>
      </c>
      <c r="P187" s="13" t="e">
        <f t="shared" si="53"/>
        <v>#N/A</v>
      </c>
      <c r="Q187" s="13">
        <f t="shared" si="54"/>
        <v>0</v>
      </c>
      <c r="R187" s="13" t="e">
        <f>VLOOKUP(B187,Sheet1!$C$1:$D$12,2,FALSE)</f>
        <v>#N/A</v>
      </c>
      <c r="S187" s="13" t="e">
        <f t="shared" si="55"/>
        <v>#N/A</v>
      </c>
      <c r="T187" s="13">
        <f t="shared" si="45"/>
        <v>0</v>
      </c>
      <c r="U187" s="13" t="e">
        <f>VLOOKUP(B187,Sheet1!$C$1:$F$12,4,FALSE)</f>
        <v>#N/A</v>
      </c>
      <c r="V187" s="13" t="e">
        <f t="shared" si="56"/>
        <v>#N/A</v>
      </c>
      <c r="W187" s="13">
        <f t="shared" si="57"/>
        <v>0</v>
      </c>
      <c r="X187" s="13">
        <f t="shared" si="58"/>
        <v>0</v>
      </c>
      <c r="Y187" s="13">
        <f t="shared" si="59"/>
        <v>0</v>
      </c>
      <c r="Z187" s="13" t="e">
        <f t="shared" si="60"/>
        <v>#N/A</v>
      </c>
      <c r="AA187" s="14" t="str">
        <f t="shared" si="61"/>
        <v/>
      </c>
      <c r="AB187" s="14">
        <f t="shared" si="62"/>
        <v>0</v>
      </c>
      <c r="AC187" s="14">
        <f t="shared" si="63"/>
        <v>0</v>
      </c>
      <c r="AD187" s="13">
        <f t="shared" si="46"/>
        <v>0</v>
      </c>
      <c r="AE187" s="13" t="e">
        <f>VLOOKUP(B187,Sheet1!$C$1:$D$12,2,FALSE)</f>
        <v>#N/A</v>
      </c>
      <c r="AF187" s="13" t="e">
        <f t="shared" si="64"/>
        <v>#N/A</v>
      </c>
      <c r="AG187" s="13">
        <f t="shared" si="47"/>
        <v>0</v>
      </c>
      <c r="AH187" s="13">
        <f t="shared" si="48"/>
        <v>0</v>
      </c>
      <c r="AI187" s="13" t="e">
        <f t="shared" si="65"/>
        <v>#N/A</v>
      </c>
      <c r="AJ187" s="14" t="str">
        <f t="shared" si="66"/>
        <v/>
      </c>
      <c r="AK187" s="14">
        <f t="shared" si="49"/>
        <v>0</v>
      </c>
    </row>
    <row r="188" spans="1:37" ht="15" customHeight="1" x14ac:dyDescent="0.25">
      <c r="A188" s="1"/>
      <c r="B188" s="1"/>
      <c r="C188" s="24"/>
      <c r="D188" s="1"/>
      <c r="E188" s="1"/>
      <c r="F188" s="24"/>
      <c r="G188" s="1"/>
      <c r="H188" s="2"/>
      <c r="I188" s="2"/>
      <c r="J188" s="2"/>
      <c r="K188" s="13">
        <f t="shared" si="50"/>
        <v>0</v>
      </c>
      <c r="L188" s="13" t="e">
        <f>VLOOKUP(B188,Sheet1!$C$1:$D$12,2,FALSE)</f>
        <v>#N/A</v>
      </c>
      <c r="M188" s="13" t="e">
        <f t="shared" si="51"/>
        <v>#N/A</v>
      </c>
      <c r="N188" s="13">
        <f t="shared" si="52"/>
        <v>0</v>
      </c>
      <c r="O188" s="13" t="e">
        <f>VLOOKUP(B188,Sheet1!$C$1:$D$12,2,FALSE)</f>
        <v>#N/A</v>
      </c>
      <c r="P188" s="13" t="e">
        <f t="shared" si="53"/>
        <v>#N/A</v>
      </c>
      <c r="Q188" s="13">
        <f t="shared" si="54"/>
        <v>0</v>
      </c>
      <c r="R188" s="13" t="e">
        <f>VLOOKUP(B188,Sheet1!$C$1:$D$12,2,FALSE)</f>
        <v>#N/A</v>
      </c>
      <c r="S188" s="13" t="e">
        <f t="shared" si="55"/>
        <v>#N/A</v>
      </c>
      <c r="T188" s="13">
        <f t="shared" si="45"/>
        <v>0</v>
      </c>
      <c r="U188" s="13" t="e">
        <f>VLOOKUP(B188,Sheet1!$C$1:$F$12,4,FALSE)</f>
        <v>#N/A</v>
      </c>
      <c r="V188" s="13" t="e">
        <f t="shared" si="56"/>
        <v>#N/A</v>
      </c>
      <c r="W188" s="13">
        <f t="shared" si="57"/>
        <v>0</v>
      </c>
      <c r="X188" s="13">
        <f t="shared" si="58"/>
        <v>0</v>
      </c>
      <c r="Y188" s="13">
        <f t="shared" si="59"/>
        <v>0</v>
      </c>
      <c r="Z188" s="13" t="e">
        <f t="shared" si="60"/>
        <v>#N/A</v>
      </c>
      <c r="AA188" s="14" t="str">
        <f t="shared" si="61"/>
        <v/>
      </c>
      <c r="AB188" s="14">
        <f t="shared" si="62"/>
        <v>0</v>
      </c>
      <c r="AC188" s="14">
        <f t="shared" si="63"/>
        <v>0</v>
      </c>
      <c r="AD188" s="13">
        <f t="shared" si="46"/>
        <v>0</v>
      </c>
      <c r="AE188" s="13" t="e">
        <f>VLOOKUP(B188,Sheet1!$C$1:$D$12,2,FALSE)</f>
        <v>#N/A</v>
      </c>
      <c r="AF188" s="13" t="e">
        <f t="shared" si="64"/>
        <v>#N/A</v>
      </c>
      <c r="AG188" s="13">
        <f t="shared" si="47"/>
        <v>0</v>
      </c>
      <c r="AH188" s="13">
        <f t="shared" si="48"/>
        <v>0</v>
      </c>
      <c r="AI188" s="13" t="e">
        <f t="shared" si="65"/>
        <v>#N/A</v>
      </c>
      <c r="AJ188" s="14" t="str">
        <f t="shared" si="66"/>
        <v/>
      </c>
      <c r="AK188" s="14">
        <f t="shared" si="49"/>
        <v>0</v>
      </c>
    </row>
    <row r="189" spans="1:37" ht="15" customHeight="1" x14ac:dyDescent="0.25">
      <c r="A189" s="1"/>
      <c r="B189" s="1"/>
      <c r="C189" s="24"/>
      <c r="D189" s="1"/>
      <c r="E189" s="1"/>
      <c r="F189" s="24"/>
      <c r="G189" s="1"/>
      <c r="H189" s="2"/>
      <c r="I189" s="2"/>
      <c r="J189" s="2"/>
      <c r="K189" s="13">
        <f t="shared" si="50"/>
        <v>0</v>
      </c>
      <c r="L189" s="13" t="e">
        <f>VLOOKUP(B189,Sheet1!$C$1:$D$12,2,FALSE)</f>
        <v>#N/A</v>
      </c>
      <c r="M189" s="13" t="e">
        <f t="shared" si="51"/>
        <v>#N/A</v>
      </c>
      <c r="N189" s="13">
        <f t="shared" si="52"/>
        <v>0</v>
      </c>
      <c r="O189" s="13" t="e">
        <f>VLOOKUP(B189,Sheet1!$C$1:$D$12,2,FALSE)</f>
        <v>#N/A</v>
      </c>
      <c r="P189" s="13" t="e">
        <f t="shared" si="53"/>
        <v>#N/A</v>
      </c>
      <c r="Q189" s="13">
        <f t="shared" si="54"/>
        <v>0</v>
      </c>
      <c r="R189" s="13" t="e">
        <f>VLOOKUP(B189,Sheet1!$C$1:$D$12,2,FALSE)</f>
        <v>#N/A</v>
      </c>
      <c r="S189" s="13" t="e">
        <f t="shared" si="55"/>
        <v>#N/A</v>
      </c>
      <c r="T189" s="13">
        <f t="shared" si="45"/>
        <v>0</v>
      </c>
      <c r="U189" s="13" t="e">
        <f>VLOOKUP(B189,Sheet1!$C$1:$F$12,4,FALSE)</f>
        <v>#N/A</v>
      </c>
      <c r="V189" s="13" t="e">
        <f t="shared" si="56"/>
        <v>#N/A</v>
      </c>
      <c r="W189" s="13">
        <f t="shared" si="57"/>
        <v>0</v>
      </c>
      <c r="X189" s="13">
        <f t="shared" si="58"/>
        <v>0</v>
      </c>
      <c r="Y189" s="13">
        <f t="shared" si="59"/>
        <v>0</v>
      </c>
      <c r="Z189" s="13" t="e">
        <f t="shared" si="60"/>
        <v>#N/A</v>
      </c>
      <c r="AA189" s="14" t="str">
        <f t="shared" si="61"/>
        <v/>
      </c>
      <c r="AB189" s="14">
        <f t="shared" si="62"/>
        <v>0</v>
      </c>
      <c r="AC189" s="14">
        <f t="shared" si="63"/>
        <v>0</v>
      </c>
      <c r="AD189" s="13">
        <f t="shared" si="46"/>
        <v>0</v>
      </c>
      <c r="AE189" s="13" t="e">
        <f>VLOOKUP(B189,Sheet1!$C$1:$D$12,2,FALSE)</f>
        <v>#N/A</v>
      </c>
      <c r="AF189" s="13" t="e">
        <f t="shared" si="64"/>
        <v>#N/A</v>
      </c>
      <c r="AG189" s="13">
        <f t="shared" si="47"/>
        <v>0</v>
      </c>
      <c r="AH189" s="13">
        <f t="shared" si="48"/>
        <v>0</v>
      </c>
      <c r="AI189" s="13" t="e">
        <f t="shared" si="65"/>
        <v>#N/A</v>
      </c>
      <c r="AJ189" s="14" t="str">
        <f t="shared" si="66"/>
        <v/>
      </c>
      <c r="AK189" s="14">
        <f t="shared" si="49"/>
        <v>0</v>
      </c>
    </row>
    <row r="190" spans="1:37" ht="15" customHeight="1" x14ac:dyDescent="0.25">
      <c r="A190" s="1"/>
      <c r="B190" s="1"/>
      <c r="C190" s="24"/>
      <c r="D190" s="1"/>
      <c r="E190" s="1"/>
      <c r="F190" s="24"/>
      <c r="G190" s="1"/>
      <c r="H190" s="2"/>
      <c r="I190" s="2"/>
      <c r="J190" s="2"/>
      <c r="K190" s="13">
        <f t="shared" si="50"/>
        <v>0</v>
      </c>
      <c r="L190" s="13" t="e">
        <f>VLOOKUP(B190,Sheet1!$C$1:$D$12,2,FALSE)</f>
        <v>#N/A</v>
      </c>
      <c r="M190" s="13" t="e">
        <f t="shared" si="51"/>
        <v>#N/A</v>
      </c>
      <c r="N190" s="13">
        <f t="shared" si="52"/>
        <v>0</v>
      </c>
      <c r="O190" s="13" t="e">
        <f>VLOOKUP(B190,Sheet1!$C$1:$D$12,2,FALSE)</f>
        <v>#N/A</v>
      </c>
      <c r="P190" s="13" t="e">
        <f t="shared" si="53"/>
        <v>#N/A</v>
      </c>
      <c r="Q190" s="13">
        <f t="shared" si="54"/>
        <v>0</v>
      </c>
      <c r="R190" s="13" t="e">
        <f>VLOOKUP(B190,Sheet1!$C$1:$D$12,2,FALSE)</f>
        <v>#N/A</v>
      </c>
      <c r="S190" s="13" t="e">
        <f t="shared" si="55"/>
        <v>#N/A</v>
      </c>
      <c r="T190" s="13">
        <f t="shared" si="45"/>
        <v>0</v>
      </c>
      <c r="U190" s="13" t="e">
        <f>VLOOKUP(B190,Sheet1!$C$1:$F$12,4,FALSE)</f>
        <v>#N/A</v>
      </c>
      <c r="V190" s="13" t="e">
        <f t="shared" si="56"/>
        <v>#N/A</v>
      </c>
      <c r="W190" s="13">
        <f t="shared" si="57"/>
        <v>0</v>
      </c>
      <c r="X190" s="13">
        <f t="shared" si="58"/>
        <v>0</v>
      </c>
      <c r="Y190" s="13">
        <f t="shared" si="59"/>
        <v>0</v>
      </c>
      <c r="Z190" s="13" t="e">
        <f t="shared" si="60"/>
        <v>#N/A</v>
      </c>
      <c r="AA190" s="14" t="str">
        <f t="shared" si="61"/>
        <v/>
      </c>
      <c r="AB190" s="14">
        <f t="shared" si="62"/>
        <v>0</v>
      </c>
      <c r="AC190" s="14">
        <f t="shared" si="63"/>
        <v>0</v>
      </c>
      <c r="AD190" s="13">
        <f t="shared" si="46"/>
        <v>0</v>
      </c>
      <c r="AE190" s="13" t="e">
        <f>VLOOKUP(B190,Sheet1!$C$1:$D$12,2,FALSE)</f>
        <v>#N/A</v>
      </c>
      <c r="AF190" s="13" t="e">
        <f t="shared" si="64"/>
        <v>#N/A</v>
      </c>
      <c r="AG190" s="13">
        <f t="shared" si="47"/>
        <v>0</v>
      </c>
      <c r="AH190" s="13">
        <f t="shared" si="48"/>
        <v>0</v>
      </c>
      <c r="AI190" s="13" t="e">
        <f t="shared" si="65"/>
        <v>#N/A</v>
      </c>
      <c r="AJ190" s="14" t="str">
        <f t="shared" si="66"/>
        <v/>
      </c>
      <c r="AK190" s="14">
        <f t="shared" si="49"/>
        <v>0</v>
      </c>
    </row>
    <row r="191" spans="1:37" ht="15" customHeight="1" x14ac:dyDescent="0.25">
      <c r="A191" s="1"/>
      <c r="B191" s="1"/>
      <c r="C191" s="24"/>
      <c r="D191" s="1"/>
      <c r="E191" s="1"/>
      <c r="F191" s="24"/>
      <c r="G191" s="1"/>
      <c r="H191" s="2"/>
      <c r="I191" s="2"/>
      <c r="J191" s="2"/>
      <c r="K191" s="13">
        <f t="shared" si="50"/>
        <v>0</v>
      </c>
      <c r="L191" s="13" t="e">
        <f>VLOOKUP(B191,Sheet1!$C$1:$D$12,2,FALSE)</f>
        <v>#N/A</v>
      </c>
      <c r="M191" s="13" t="e">
        <f t="shared" si="51"/>
        <v>#N/A</v>
      </c>
      <c r="N191" s="13">
        <f t="shared" si="52"/>
        <v>0</v>
      </c>
      <c r="O191" s="13" t="e">
        <f>VLOOKUP(B191,Sheet1!$C$1:$D$12,2,FALSE)</f>
        <v>#N/A</v>
      </c>
      <c r="P191" s="13" t="e">
        <f t="shared" si="53"/>
        <v>#N/A</v>
      </c>
      <c r="Q191" s="13">
        <f t="shared" si="54"/>
        <v>0</v>
      </c>
      <c r="R191" s="13" t="e">
        <f>VLOOKUP(B191,Sheet1!$C$1:$D$12,2,FALSE)</f>
        <v>#N/A</v>
      </c>
      <c r="S191" s="13" t="e">
        <f t="shared" si="55"/>
        <v>#N/A</v>
      </c>
      <c r="T191" s="13">
        <f t="shared" si="45"/>
        <v>0</v>
      </c>
      <c r="U191" s="13" t="e">
        <f>VLOOKUP(B191,Sheet1!$C$1:$F$12,4,FALSE)</f>
        <v>#N/A</v>
      </c>
      <c r="V191" s="13" t="e">
        <f t="shared" si="56"/>
        <v>#N/A</v>
      </c>
      <c r="W191" s="13">
        <f t="shared" si="57"/>
        <v>0</v>
      </c>
      <c r="X191" s="13">
        <f t="shared" si="58"/>
        <v>0</v>
      </c>
      <c r="Y191" s="13">
        <f t="shared" si="59"/>
        <v>0</v>
      </c>
      <c r="Z191" s="13" t="e">
        <f t="shared" si="60"/>
        <v>#N/A</v>
      </c>
      <c r="AA191" s="14" t="str">
        <f t="shared" si="61"/>
        <v/>
      </c>
      <c r="AB191" s="14">
        <f t="shared" si="62"/>
        <v>0</v>
      </c>
      <c r="AC191" s="14">
        <f t="shared" si="63"/>
        <v>0</v>
      </c>
      <c r="AD191" s="13">
        <f t="shared" si="46"/>
        <v>0</v>
      </c>
      <c r="AE191" s="13" t="e">
        <f>VLOOKUP(B191,Sheet1!$C$1:$D$12,2,FALSE)</f>
        <v>#N/A</v>
      </c>
      <c r="AF191" s="13" t="e">
        <f t="shared" si="64"/>
        <v>#N/A</v>
      </c>
      <c r="AG191" s="13">
        <f t="shared" si="47"/>
        <v>0</v>
      </c>
      <c r="AH191" s="13">
        <f t="shared" si="48"/>
        <v>0</v>
      </c>
      <c r="AI191" s="13" t="e">
        <f t="shared" si="65"/>
        <v>#N/A</v>
      </c>
      <c r="AJ191" s="14" t="str">
        <f t="shared" si="66"/>
        <v/>
      </c>
      <c r="AK191" s="14">
        <f t="shared" si="49"/>
        <v>0</v>
      </c>
    </row>
    <row r="192" spans="1:37" ht="15" customHeight="1" x14ac:dyDescent="0.25">
      <c r="A192" s="1"/>
      <c r="B192" s="1"/>
      <c r="C192" s="24"/>
      <c r="D192" s="1"/>
      <c r="E192" s="1"/>
      <c r="F192" s="24"/>
      <c r="G192" s="1"/>
      <c r="H192" s="2"/>
      <c r="I192" s="2"/>
      <c r="J192" s="2"/>
      <c r="K192" s="13">
        <f t="shared" si="50"/>
        <v>0</v>
      </c>
      <c r="L192" s="13" t="e">
        <f>VLOOKUP(B192,Sheet1!$C$1:$D$12,2,FALSE)</f>
        <v>#N/A</v>
      </c>
      <c r="M192" s="13" t="e">
        <f t="shared" si="51"/>
        <v>#N/A</v>
      </c>
      <c r="N192" s="13">
        <f t="shared" si="52"/>
        <v>0</v>
      </c>
      <c r="O192" s="13" t="e">
        <f>VLOOKUP(B192,Sheet1!$C$1:$D$12,2,FALSE)</f>
        <v>#N/A</v>
      </c>
      <c r="P192" s="13" t="e">
        <f t="shared" si="53"/>
        <v>#N/A</v>
      </c>
      <c r="Q192" s="13">
        <f t="shared" si="54"/>
        <v>0</v>
      </c>
      <c r="R192" s="13" t="e">
        <f>VLOOKUP(B192,Sheet1!$C$1:$D$12,2,FALSE)</f>
        <v>#N/A</v>
      </c>
      <c r="S192" s="13" t="e">
        <f t="shared" si="55"/>
        <v>#N/A</v>
      </c>
      <c r="T192" s="13">
        <f t="shared" si="45"/>
        <v>0</v>
      </c>
      <c r="U192" s="13" t="e">
        <f>VLOOKUP(B192,Sheet1!$C$1:$F$12,4,FALSE)</f>
        <v>#N/A</v>
      </c>
      <c r="V192" s="13" t="e">
        <f t="shared" si="56"/>
        <v>#N/A</v>
      </c>
      <c r="W192" s="13">
        <f t="shared" si="57"/>
        <v>0</v>
      </c>
      <c r="X192" s="13">
        <f t="shared" si="58"/>
        <v>0</v>
      </c>
      <c r="Y192" s="13">
        <f t="shared" si="59"/>
        <v>0</v>
      </c>
      <c r="Z192" s="13" t="e">
        <f t="shared" si="60"/>
        <v>#N/A</v>
      </c>
      <c r="AA192" s="14" t="str">
        <f t="shared" si="61"/>
        <v/>
      </c>
      <c r="AB192" s="14">
        <f t="shared" si="62"/>
        <v>0</v>
      </c>
      <c r="AC192" s="14">
        <f t="shared" si="63"/>
        <v>0</v>
      </c>
      <c r="AD192" s="13">
        <f t="shared" si="46"/>
        <v>0</v>
      </c>
      <c r="AE192" s="13" t="e">
        <f>VLOOKUP(B192,Sheet1!$C$1:$D$12,2,FALSE)</f>
        <v>#N/A</v>
      </c>
      <c r="AF192" s="13" t="e">
        <f t="shared" si="64"/>
        <v>#N/A</v>
      </c>
      <c r="AG192" s="13">
        <f t="shared" si="47"/>
        <v>0</v>
      </c>
      <c r="AH192" s="13">
        <f t="shared" si="48"/>
        <v>0</v>
      </c>
      <c r="AI192" s="13" t="e">
        <f t="shared" si="65"/>
        <v>#N/A</v>
      </c>
      <c r="AJ192" s="14" t="str">
        <f t="shared" si="66"/>
        <v/>
      </c>
      <c r="AK192" s="14">
        <f t="shared" si="49"/>
        <v>0</v>
      </c>
    </row>
    <row r="193" spans="1:37" ht="15" customHeight="1" x14ac:dyDescent="0.25">
      <c r="A193" s="1"/>
      <c r="B193" s="1"/>
      <c r="C193" s="24"/>
      <c r="D193" s="1"/>
      <c r="E193" s="1"/>
      <c r="F193" s="24"/>
      <c r="G193" s="1"/>
      <c r="H193" s="2"/>
      <c r="I193" s="2"/>
      <c r="J193" s="2"/>
      <c r="K193" s="13">
        <f t="shared" si="50"/>
        <v>0</v>
      </c>
      <c r="L193" s="13" t="e">
        <f>VLOOKUP(B193,Sheet1!$C$1:$D$12,2,FALSE)</f>
        <v>#N/A</v>
      </c>
      <c r="M193" s="13" t="e">
        <f t="shared" si="51"/>
        <v>#N/A</v>
      </c>
      <c r="N193" s="13">
        <f t="shared" si="52"/>
        <v>0</v>
      </c>
      <c r="O193" s="13" t="e">
        <f>VLOOKUP(B193,Sheet1!$C$1:$D$12,2,FALSE)</f>
        <v>#N/A</v>
      </c>
      <c r="P193" s="13" t="e">
        <f t="shared" si="53"/>
        <v>#N/A</v>
      </c>
      <c r="Q193" s="13">
        <f t="shared" si="54"/>
        <v>0</v>
      </c>
      <c r="R193" s="13" t="e">
        <f>VLOOKUP(B193,Sheet1!$C$1:$D$12,2,FALSE)</f>
        <v>#N/A</v>
      </c>
      <c r="S193" s="13" t="e">
        <f t="shared" si="55"/>
        <v>#N/A</v>
      </c>
      <c r="T193" s="13">
        <f t="shared" si="45"/>
        <v>0</v>
      </c>
      <c r="U193" s="13" t="e">
        <f>VLOOKUP(B193,Sheet1!$C$1:$F$12,4,FALSE)</f>
        <v>#N/A</v>
      </c>
      <c r="V193" s="13" t="e">
        <f t="shared" si="56"/>
        <v>#N/A</v>
      </c>
      <c r="W193" s="13">
        <f t="shared" si="57"/>
        <v>0</v>
      </c>
      <c r="X193" s="13">
        <f t="shared" si="58"/>
        <v>0</v>
      </c>
      <c r="Y193" s="13">
        <f t="shared" si="59"/>
        <v>0</v>
      </c>
      <c r="Z193" s="13" t="e">
        <f t="shared" si="60"/>
        <v>#N/A</v>
      </c>
      <c r="AA193" s="14" t="str">
        <f t="shared" si="61"/>
        <v/>
      </c>
      <c r="AB193" s="14">
        <f t="shared" si="62"/>
        <v>0</v>
      </c>
      <c r="AC193" s="14">
        <f t="shared" si="63"/>
        <v>0</v>
      </c>
      <c r="AD193" s="13">
        <f t="shared" si="46"/>
        <v>0</v>
      </c>
      <c r="AE193" s="13" t="e">
        <f>VLOOKUP(B193,Sheet1!$C$1:$D$12,2,FALSE)</f>
        <v>#N/A</v>
      </c>
      <c r="AF193" s="13" t="e">
        <f t="shared" si="64"/>
        <v>#N/A</v>
      </c>
      <c r="AG193" s="13">
        <f t="shared" si="47"/>
        <v>0</v>
      </c>
      <c r="AH193" s="13">
        <f t="shared" si="48"/>
        <v>0</v>
      </c>
      <c r="AI193" s="13" t="e">
        <f t="shared" si="65"/>
        <v>#N/A</v>
      </c>
      <c r="AJ193" s="14" t="str">
        <f t="shared" si="66"/>
        <v/>
      </c>
      <c r="AK193" s="14">
        <f t="shared" si="49"/>
        <v>0</v>
      </c>
    </row>
    <row r="194" spans="1:37" ht="15" customHeight="1" x14ac:dyDescent="0.25">
      <c r="A194" s="1"/>
      <c r="B194" s="1"/>
      <c r="C194" s="24"/>
      <c r="D194" s="1"/>
      <c r="E194" s="1"/>
      <c r="F194" s="24"/>
      <c r="G194" s="1"/>
      <c r="H194" s="2"/>
      <c r="I194" s="2"/>
      <c r="J194" s="2"/>
      <c r="K194" s="13">
        <f t="shared" si="50"/>
        <v>0</v>
      </c>
      <c r="L194" s="13" t="e">
        <f>VLOOKUP(B194,Sheet1!$C$1:$D$12,2,FALSE)</f>
        <v>#N/A</v>
      </c>
      <c r="M194" s="13" t="e">
        <f t="shared" si="51"/>
        <v>#N/A</v>
      </c>
      <c r="N194" s="13">
        <f t="shared" si="52"/>
        <v>0</v>
      </c>
      <c r="O194" s="13" t="e">
        <f>VLOOKUP(B194,Sheet1!$C$1:$D$12,2,FALSE)</f>
        <v>#N/A</v>
      </c>
      <c r="P194" s="13" t="e">
        <f t="shared" si="53"/>
        <v>#N/A</v>
      </c>
      <c r="Q194" s="13">
        <f t="shared" si="54"/>
        <v>0</v>
      </c>
      <c r="R194" s="13" t="e">
        <f>VLOOKUP(B194,Sheet1!$C$1:$D$12,2,FALSE)</f>
        <v>#N/A</v>
      </c>
      <c r="S194" s="13" t="e">
        <f t="shared" si="55"/>
        <v>#N/A</v>
      </c>
      <c r="T194" s="13">
        <f t="shared" si="45"/>
        <v>0</v>
      </c>
      <c r="U194" s="13" t="e">
        <f>VLOOKUP(B194,Sheet1!$C$1:$F$12,4,FALSE)</f>
        <v>#N/A</v>
      </c>
      <c r="V194" s="13" t="e">
        <f t="shared" si="56"/>
        <v>#N/A</v>
      </c>
      <c r="W194" s="13">
        <f t="shared" si="57"/>
        <v>0</v>
      </c>
      <c r="X194" s="13">
        <f t="shared" si="58"/>
        <v>0</v>
      </c>
      <c r="Y194" s="13">
        <f t="shared" si="59"/>
        <v>0</v>
      </c>
      <c r="Z194" s="13" t="e">
        <f t="shared" si="60"/>
        <v>#N/A</v>
      </c>
      <c r="AA194" s="14" t="str">
        <f t="shared" si="61"/>
        <v/>
      </c>
      <c r="AB194" s="14">
        <f t="shared" si="62"/>
        <v>0</v>
      </c>
      <c r="AC194" s="14">
        <f t="shared" si="63"/>
        <v>0</v>
      </c>
      <c r="AD194" s="13">
        <f t="shared" si="46"/>
        <v>0</v>
      </c>
      <c r="AE194" s="13" t="e">
        <f>VLOOKUP(B194,Sheet1!$C$1:$D$12,2,FALSE)</f>
        <v>#N/A</v>
      </c>
      <c r="AF194" s="13" t="e">
        <f t="shared" si="64"/>
        <v>#N/A</v>
      </c>
      <c r="AG194" s="13">
        <f t="shared" si="47"/>
        <v>0</v>
      </c>
      <c r="AH194" s="13">
        <f t="shared" si="48"/>
        <v>0</v>
      </c>
      <c r="AI194" s="13" t="e">
        <f t="shared" si="65"/>
        <v>#N/A</v>
      </c>
      <c r="AJ194" s="14" t="str">
        <f t="shared" si="66"/>
        <v/>
      </c>
      <c r="AK194" s="14">
        <f t="shared" si="49"/>
        <v>0</v>
      </c>
    </row>
    <row r="195" spans="1:37" ht="15" customHeight="1" x14ac:dyDescent="0.25">
      <c r="A195" s="1"/>
      <c r="B195" s="1"/>
      <c r="C195" s="24"/>
      <c r="D195" s="1"/>
      <c r="E195" s="1"/>
      <c r="F195" s="24"/>
      <c r="G195" s="1"/>
      <c r="H195" s="2"/>
      <c r="I195" s="2"/>
      <c r="J195" s="2"/>
      <c r="K195" s="13">
        <f t="shared" si="50"/>
        <v>0</v>
      </c>
      <c r="L195" s="13" t="e">
        <f>VLOOKUP(B195,Sheet1!$C$1:$D$12,2,FALSE)</f>
        <v>#N/A</v>
      </c>
      <c r="M195" s="13" t="e">
        <f t="shared" si="51"/>
        <v>#N/A</v>
      </c>
      <c r="N195" s="13">
        <f t="shared" si="52"/>
        <v>0</v>
      </c>
      <c r="O195" s="13" t="e">
        <f>VLOOKUP(B195,Sheet1!$C$1:$D$12,2,FALSE)</f>
        <v>#N/A</v>
      </c>
      <c r="P195" s="13" t="e">
        <f t="shared" si="53"/>
        <v>#N/A</v>
      </c>
      <c r="Q195" s="13">
        <f t="shared" si="54"/>
        <v>0</v>
      </c>
      <c r="R195" s="13" t="e">
        <f>VLOOKUP(B195,Sheet1!$C$1:$D$12,2,FALSE)</f>
        <v>#N/A</v>
      </c>
      <c r="S195" s="13" t="e">
        <f t="shared" si="55"/>
        <v>#N/A</v>
      </c>
      <c r="T195" s="13">
        <f t="shared" si="45"/>
        <v>0</v>
      </c>
      <c r="U195" s="13" t="e">
        <f>VLOOKUP(B195,Sheet1!$C$1:$F$12,4,FALSE)</f>
        <v>#N/A</v>
      </c>
      <c r="V195" s="13" t="e">
        <f t="shared" si="56"/>
        <v>#N/A</v>
      </c>
      <c r="W195" s="13">
        <f t="shared" si="57"/>
        <v>0</v>
      </c>
      <c r="X195" s="13">
        <f t="shared" si="58"/>
        <v>0</v>
      </c>
      <c r="Y195" s="13">
        <f t="shared" si="59"/>
        <v>0</v>
      </c>
      <c r="Z195" s="13" t="e">
        <f t="shared" si="60"/>
        <v>#N/A</v>
      </c>
      <c r="AA195" s="14" t="str">
        <f t="shared" si="61"/>
        <v/>
      </c>
      <c r="AB195" s="14">
        <f t="shared" si="62"/>
        <v>0</v>
      </c>
      <c r="AC195" s="14">
        <f t="shared" si="63"/>
        <v>0</v>
      </c>
      <c r="AD195" s="13">
        <f t="shared" si="46"/>
        <v>0</v>
      </c>
      <c r="AE195" s="13" t="e">
        <f>VLOOKUP(B195,Sheet1!$C$1:$D$12,2,FALSE)</f>
        <v>#N/A</v>
      </c>
      <c r="AF195" s="13" t="e">
        <f t="shared" si="64"/>
        <v>#N/A</v>
      </c>
      <c r="AG195" s="13">
        <f t="shared" si="47"/>
        <v>0</v>
      </c>
      <c r="AH195" s="13">
        <f t="shared" si="48"/>
        <v>0</v>
      </c>
      <c r="AI195" s="13" t="e">
        <f t="shared" si="65"/>
        <v>#N/A</v>
      </c>
      <c r="AJ195" s="14" t="str">
        <f t="shared" si="66"/>
        <v/>
      </c>
      <c r="AK195" s="14">
        <f t="shared" si="49"/>
        <v>0</v>
      </c>
    </row>
    <row r="196" spans="1:37" ht="15" customHeight="1" x14ac:dyDescent="0.25">
      <c r="A196" s="1"/>
      <c r="B196" s="1"/>
      <c r="C196" s="24"/>
      <c r="D196" s="1"/>
      <c r="E196" s="1"/>
      <c r="F196" s="24"/>
      <c r="G196" s="1"/>
      <c r="H196" s="2"/>
      <c r="I196" s="2"/>
      <c r="J196" s="2"/>
      <c r="K196" s="13">
        <f t="shared" si="50"/>
        <v>0</v>
      </c>
      <c r="L196" s="13" t="e">
        <f>VLOOKUP(B196,Sheet1!$C$1:$D$12,2,FALSE)</f>
        <v>#N/A</v>
      </c>
      <c r="M196" s="13" t="e">
        <f t="shared" si="51"/>
        <v>#N/A</v>
      </c>
      <c r="N196" s="13">
        <f t="shared" si="52"/>
        <v>0</v>
      </c>
      <c r="O196" s="13" t="e">
        <f>VLOOKUP(B196,Sheet1!$C$1:$D$12,2,FALSE)</f>
        <v>#N/A</v>
      </c>
      <c r="P196" s="13" t="e">
        <f t="shared" si="53"/>
        <v>#N/A</v>
      </c>
      <c r="Q196" s="13">
        <f t="shared" si="54"/>
        <v>0</v>
      </c>
      <c r="R196" s="13" t="e">
        <f>VLOOKUP(B196,Sheet1!$C$1:$D$12,2,FALSE)</f>
        <v>#N/A</v>
      </c>
      <c r="S196" s="13" t="e">
        <f t="shared" si="55"/>
        <v>#N/A</v>
      </c>
      <c r="T196" s="13">
        <f t="shared" si="45"/>
        <v>0</v>
      </c>
      <c r="U196" s="13" t="e">
        <f>VLOOKUP(B196,Sheet1!$C$1:$F$12,4,FALSE)</f>
        <v>#N/A</v>
      </c>
      <c r="V196" s="13" t="e">
        <f t="shared" si="56"/>
        <v>#N/A</v>
      </c>
      <c r="W196" s="13">
        <f t="shared" si="57"/>
        <v>0</v>
      </c>
      <c r="X196" s="13">
        <f t="shared" si="58"/>
        <v>0</v>
      </c>
      <c r="Y196" s="13">
        <f t="shared" si="59"/>
        <v>0</v>
      </c>
      <c r="Z196" s="13" t="e">
        <f t="shared" si="60"/>
        <v>#N/A</v>
      </c>
      <c r="AA196" s="14" t="str">
        <f t="shared" si="61"/>
        <v/>
      </c>
      <c r="AB196" s="14">
        <f t="shared" si="62"/>
        <v>0</v>
      </c>
      <c r="AC196" s="14">
        <f t="shared" si="63"/>
        <v>0</v>
      </c>
      <c r="AD196" s="13">
        <f t="shared" si="46"/>
        <v>0</v>
      </c>
      <c r="AE196" s="13" t="e">
        <f>VLOOKUP(B196,Sheet1!$C$1:$D$12,2,FALSE)</f>
        <v>#N/A</v>
      </c>
      <c r="AF196" s="13" t="e">
        <f t="shared" si="64"/>
        <v>#N/A</v>
      </c>
      <c r="AG196" s="13">
        <f t="shared" si="47"/>
        <v>0</v>
      </c>
      <c r="AH196" s="13">
        <f t="shared" si="48"/>
        <v>0</v>
      </c>
      <c r="AI196" s="13" t="e">
        <f t="shared" si="65"/>
        <v>#N/A</v>
      </c>
      <c r="AJ196" s="14" t="str">
        <f t="shared" si="66"/>
        <v/>
      </c>
      <c r="AK196" s="14">
        <f t="shared" si="49"/>
        <v>0</v>
      </c>
    </row>
    <row r="197" spans="1:37" ht="15" customHeight="1" x14ac:dyDescent="0.25">
      <c r="A197" s="1"/>
      <c r="B197" s="1"/>
      <c r="C197" s="24"/>
      <c r="D197" s="1"/>
      <c r="E197" s="1"/>
      <c r="F197" s="24"/>
      <c r="G197" s="1"/>
      <c r="H197" s="2"/>
      <c r="I197" s="2"/>
      <c r="J197" s="2"/>
      <c r="K197" s="13">
        <f t="shared" si="50"/>
        <v>0</v>
      </c>
      <c r="L197" s="13" t="e">
        <f>VLOOKUP(B197,Sheet1!$C$1:$D$12,2,FALSE)</f>
        <v>#N/A</v>
      </c>
      <c r="M197" s="13" t="e">
        <f t="shared" si="51"/>
        <v>#N/A</v>
      </c>
      <c r="N197" s="13">
        <f t="shared" si="52"/>
        <v>0</v>
      </c>
      <c r="O197" s="13" t="e">
        <f>VLOOKUP(B197,Sheet1!$C$1:$D$12,2,FALSE)</f>
        <v>#N/A</v>
      </c>
      <c r="P197" s="13" t="e">
        <f t="shared" si="53"/>
        <v>#N/A</v>
      </c>
      <c r="Q197" s="13">
        <f t="shared" si="54"/>
        <v>0</v>
      </c>
      <c r="R197" s="13" t="e">
        <f>VLOOKUP(B197,Sheet1!$C$1:$D$12,2,FALSE)</f>
        <v>#N/A</v>
      </c>
      <c r="S197" s="13" t="e">
        <f t="shared" si="55"/>
        <v>#N/A</v>
      </c>
      <c r="T197" s="13">
        <f t="shared" si="45"/>
        <v>0</v>
      </c>
      <c r="U197" s="13" t="e">
        <f>VLOOKUP(B197,Sheet1!$C$1:$F$12,4,FALSE)</f>
        <v>#N/A</v>
      </c>
      <c r="V197" s="13" t="e">
        <f t="shared" si="56"/>
        <v>#N/A</v>
      </c>
      <c r="W197" s="13">
        <f t="shared" si="57"/>
        <v>0</v>
      </c>
      <c r="X197" s="13">
        <f t="shared" si="58"/>
        <v>0</v>
      </c>
      <c r="Y197" s="13">
        <f t="shared" si="59"/>
        <v>0</v>
      </c>
      <c r="Z197" s="13" t="e">
        <f t="shared" si="60"/>
        <v>#N/A</v>
      </c>
      <c r="AA197" s="14" t="str">
        <f t="shared" si="61"/>
        <v/>
      </c>
      <c r="AB197" s="14">
        <f t="shared" si="62"/>
        <v>0</v>
      </c>
      <c r="AC197" s="14">
        <f t="shared" si="63"/>
        <v>0</v>
      </c>
      <c r="AD197" s="13">
        <f t="shared" si="46"/>
        <v>0</v>
      </c>
      <c r="AE197" s="13" t="e">
        <f>VLOOKUP(B197,Sheet1!$C$1:$D$12,2,FALSE)</f>
        <v>#N/A</v>
      </c>
      <c r="AF197" s="13" t="e">
        <f t="shared" si="64"/>
        <v>#N/A</v>
      </c>
      <c r="AG197" s="13">
        <f t="shared" si="47"/>
        <v>0</v>
      </c>
      <c r="AH197" s="13">
        <f t="shared" si="48"/>
        <v>0</v>
      </c>
      <c r="AI197" s="13" t="e">
        <f t="shared" si="65"/>
        <v>#N/A</v>
      </c>
      <c r="AJ197" s="14" t="str">
        <f t="shared" si="66"/>
        <v/>
      </c>
      <c r="AK197" s="14">
        <f t="shared" si="49"/>
        <v>0</v>
      </c>
    </row>
    <row r="198" spans="1:37" ht="15" customHeight="1" x14ac:dyDescent="0.25">
      <c r="A198" s="1"/>
      <c r="B198" s="1"/>
      <c r="C198" s="24"/>
      <c r="D198" s="1"/>
      <c r="E198" s="1"/>
      <c r="F198" s="24"/>
      <c r="G198" s="1"/>
      <c r="H198" s="2"/>
      <c r="I198" s="2"/>
      <c r="J198" s="2"/>
      <c r="K198" s="13">
        <f t="shared" si="50"/>
        <v>0</v>
      </c>
      <c r="L198" s="13" t="e">
        <f>VLOOKUP(B198,Sheet1!$C$1:$D$12,2,FALSE)</f>
        <v>#N/A</v>
      </c>
      <c r="M198" s="13" t="e">
        <f t="shared" si="51"/>
        <v>#N/A</v>
      </c>
      <c r="N198" s="13">
        <f t="shared" si="52"/>
        <v>0</v>
      </c>
      <c r="O198" s="13" t="e">
        <f>VLOOKUP(B198,Sheet1!$C$1:$D$12,2,FALSE)</f>
        <v>#N/A</v>
      </c>
      <c r="P198" s="13" t="e">
        <f t="shared" si="53"/>
        <v>#N/A</v>
      </c>
      <c r="Q198" s="13">
        <f t="shared" si="54"/>
        <v>0</v>
      </c>
      <c r="R198" s="13" t="e">
        <f>VLOOKUP(B198,Sheet1!$C$1:$D$12,2,FALSE)</f>
        <v>#N/A</v>
      </c>
      <c r="S198" s="13" t="e">
        <f t="shared" si="55"/>
        <v>#N/A</v>
      </c>
      <c r="T198" s="13">
        <f t="shared" si="45"/>
        <v>0</v>
      </c>
      <c r="U198" s="13" t="e">
        <f>VLOOKUP(B198,Sheet1!$C$1:$F$12,4,FALSE)</f>
        <v>#N/A</v>
      </c>
      <c r="V198" s="13" t="e">
        <f t="shared" si="56"/>
        <v>#N/A</v>
      </c>
      <c r="W198" s="13">
        <f t="shared" si="57"/>
        <v>0</v>
      </c>
      <c r="X198" s="13">
        <f t="shared" si="58"/>
        <v>0</v>
      </c>
      <c r="Y198" s="13">
        <f t="shared" si="59"/>
        <v>0</v>
      </c>
      <c r="Z198" s="13" t="e">
        <f t="shared" si="60"/>
        <v>#N/A</v>
      </c>
      <c r="AA198" s="14" t="str">
        <f t="shared" si="61"/>
        <v/>
      </c>
      <c r="AB198" s="14">
        <f t="shared" si="62"/>
        <v>0</v>
      </c>
      <c r="AC198" s="14">
        <f t="shared" si="63"/>
        <v>0</v>
      </c>
      <c r="AD198" s="13">
        <f t="shared" si="46"/>
        <v>0</v>
      </c>
      <c r="AE198" s="13" t="e">
        <f>VLOOKUP(B198,Sheet1!$C$1:$D$12,2,FALSE)</f>
        <v>#N/A</v>
      </c>
      <c r="AF198" s="13" t="e">
        <f t="shared" si="64"/>
        <v>#N/A</v>
      </c>
      <c r="AG198" s="13">
        <f t="shared" si="47"/>
        <v>0</v>
      </c>
      <c r="AH198" s="13">
        <f t="shared" si="48"/>
        <v>0</v>
      </c>
      <c r="AI198" s="13" t="e">
        <f t="shared" si="65"/>
        <v>#N/A</v>
      </c>
      <c r="AJ198" s="14" t="str">
        <f t="shared" si="66"/>
        <v/>
      </c>
      <c r="AK198" s="14">
        <f t="shared" si="49"/>
        <v>0</v>
      </c>
    </row>
    <row r="199" spans="1:37" ht="15" customHeight="1" x14ac:dyDescent="0.25">
      <c r="A199" s="1"/>
      <c r="B199" s="1"/>
      <c r="C199" s="24"/>
      <c r="D199" s="1"/>
      <c r="E199" s="1"/>
      <c r="F199" s="24"/>
      <c r="G199" s="1"/>
      <c r="H199" s="2"/>
      <c r="I199" s="2"/>
      <c r="J199" s="2"/>
      <c r="K199" s="13">
        <f t="shared" si="50"/>
        <v>0</v>
      </c>
      <c r="L199" s="13" t="e">
        <f>VLOOKUP(B199,Sheet1!$C$1:$D$12,2,FALSE)</f>
        <v>#N/A</v>
      </c>
      <c r="M199" s="13" t="e">
        <f t="shared" si="51"/>
        <v>#N/A</v>
      </c>
      <c r="N199" s="13">
        <f t="shared" si="52"/>
        <v>0</v>
      </c>
      <c r="O199" s="13" t="e">
        <f>VLOOKUP(B199,Sheet1!$C$1:$D$12,2,FALSE)</f>
        <v>#N/A</v>
      </c>
      <c r="P199" s="13" t="e">
        <f t="shared" si="53"/>
        <v>#N/A</v>
      </c>
      <c r="Q199" s="13">
        <f t="shared" si="54"/>
        <v>0</v>
      </c>
      <c r="R199" s="13" t="e">
        <f>VLOOKUP(B199,Sheet1!$C$1:$D$12,2,FALSE)</f>
        <v>#N/A</v>
      </c>
      <c r="S199" s="13" t="e">
        <f t="shared" si="55"/>
        <v>#N/A</v>
      </c>
      <c r="T199" s="13">
        <f t="shared" si="45"/>
        <v>0</v>
      </c>
      <c r="U199" s="13" t="e">
        <f>VLOOKUP(B199,Sheet1!$C$1:$F$12,4,FALSE)</f>
        <v>#N/A</v>
      </c>
      <c r="V199" s="13" t="e">
        <f t="shared" si="56"/>
        <v>#N/A</v>
      </c>
      <c r="W199" s="13">
        <f t="shared" si="57"/>
        <v>0</v>
      </c>
      <c r="X199" s="13">
        <f t="shared" si="58"/>
        <v>0</v>
      </c>
      <c r="Y199" s="13">
        <f t="shared" si="59"/>
        <v>0</v>
      </c>
      <c r="Z199" s="13" t="e">
        <f t="shared" si="60"/>
        <v>#N/A</v>
      </c>
      <c r="AA199" s="14" t="str">
        <f t="shared" si="61"/>
        <v/>
      </c>
      <c r="AB199" s="14">
        <f t="shared" si="62"/>
        <v>0</v>
      </c>
      <c r="AC199" s="14">
        <f t="shared" si="63"/>
        <v>0</v>
      </c>
      <c r="AD199" s="13">
        <f t="shared" si="46"/>
        <v>0</v>
      </c>
      <c r="AE199" s="13" t="e">
        <f>VLOOKUP(B199,Sheet1!$C$1:$D$12,2,FALSE)</f>
        <v>#N/A</v>
      </c>
      <c r="AF199" s="13" t="e">
        <f t="shared" si="64"/>
        <v>#N/A</v>
      </c>
      <c r="AG199" s="13">
        <f t="shared" si="47"/>
        <v>0</v>
      </c>
      <c r="AH199" s="13">
        <f t="shared" si="48"/>
        <v>0</v>
      </c>
      <c r="AI199" s="13" t="e">
        <f t="shared" si="65"/>
        <v>#N/A</v>
      </c>
      <c r="AJ199" s="14" t="str">
        <f t="shared" si="66"/>
        <v/>
      </c>
      <c r="AK199" s="14">
        <f t="shared" si="49"/>
        <v>0</v>
      </c>
    </row>
    <row r="200" spans="1:37" ht="15" customHeight="1" x14ac:dyDescent="0.25">
      <c r="A200" s="1"/>
      <c r="B200" s="1"/>
      <c r="C200" s="24"/>
      <c r="D200" s="1"/>
      <c r="E200" s="1"/>
      <c r="F200" s="24"/>
      <c r="G200" s="1"/>
      <c r="H200" s="2"/>
      <c r="I200" s="2"/>
      <c r="J200" s="2"/>
      <c r="K200" s="13">
        <f t="shared" si="50"/>
        <v>0</v>
      </c>
      <c r="L200" s="13" t="e">
        <f>VLOOKUP(B200,Sheet1!$C$1:$D$12,2,FALSE)</f>
        <v>#N/A</v>
      </c>
      <c r="M200" s="13" t="e">
        <f t="shared" si="51"/>
        <v>#N/A</v>
      </c>
      <c r="N200" s="13">
        <f t="shared" si="52"/>
        <v>0</v>
      </c>
      <c r="O200" s="13" t="e">
        <f>VLOOKUP(B200,Sheet1!$C$1:$D$12,2,FALSE)</f>
        <v>#N/A</v>
      </c>
      <c r="P200" s="13" t="e">
        <f t="shared" si="53"/>
        <v>#N/A</v>
      </c>
      <c r="Q200" s="13">
        <f t="shared" si="54"/>
        <v>0</v>
      </c>
      <c r="R200" s="13" t="e">
        <f>VLOOKUP(B200,Sheet1!$C$1:$D$12,2,FALSE)</f>
        <v>#N/A</v>
      </c>
      <c r="S200" s="13" t="e">
        <f t="shared" si="55"/>
        <v>#N/A</v>
      </c>
      <c r="T200" s="13">
        <f t="shared" si="45"/>
        <v>0</v>
      </c>
      <c r="U200" s="13" t="e">
        <f>VLOOKUP(B200,Sheet1!$C$1:$F$12,4,FALSE)</f>
        <v>#N/A</v>
      </c>
      <c r="V200" s="13" t="e">
        <f t="shared" si="56"/>
        <v>#N/A</v>
      </c>
      <c r="W200" s="13">
        <f t="shared" si="57"/>
        <v>0</v>
      </c>
      <c r="X200" s="13">
        <f t="shared" si="58"/>
        <v>0</v>
      </c>
      <c r="Y200" s="13">
        <f t="shared" si="59"/>
        <v>0</v>
      </c>
      <c r="Z200" s="13" t="e">
        <f t="shared" si="60"/>
        <v>#N/A</v>
      </c>
      <c r="AA200" s="14" t="str">
        <f t="shared" si="61"/>
        <v/>
      </c>
      <c r="AB200" s="14">
        <f t="shared" si="62"/>
        <v>0</v>
      </c>
      <c r="AC200" s="14">
        <f t="shared" si="63"/>
        <v>0</v>
      </c>
      <c r="AD200" s="13">
        <f t="shared" si="46"/>
        <v>0</v>
      </c>
      <c r="AE200" s="13" t="e">
        <f>VLOOKUP(B200,Sheet1!$C$1:$D$12,2,FALSE)</f>
        <v>#N/A</v>
      </c>
      <c r="AF200" s="13" t="e">
        <f t="shared" si="64"/>
        <v>#N/A</v>
      </c>
      <c r="AG200" s="13">
        <f t="shared" si="47"/>
        <v>0</v>
      </c>
      <c r="AH200" s="13">
        <f t="shared" si="48"/>
        <v>0</v>
      </c>
      <c r="AI200" s="13" t="e">
        <f t="shared" si="65"/>
        <v>#N/A</v>
      </c>
      <c r="AJ200" s="14" t="str">
        <f t="shared" si="66"/>
        <v/>
      </c>
      <c r="AK200" s="14">
        <f t="shared" si="49"/>
        <v>0</v>
      </c>
    </row>
    <row r="201" spans="1:37" ht="15" customHeight="1" x14ac:dyDescent="0.25">
      <c r="A201" s="1"/>
      <c r="B201" s="1"/>
      <c r="C201" s="24"/>
      <c r="D201" s="1"/>
      <c r="E201" s="1"/>
      <c r="F201" s="24"/>
      <c r="G201" s="1"/>
      <c r="H201" s="2"/>
      <c r="I201" s="2"/>
      <c r="J201" s="2"/>
      <c r="K201" s="13">
        <f t="shared" si="50"/>
        <v>0</v>
      </c>
      <c r="L201" s="13" t="e">
        <f>VLOOKUP(B201,Sheet1!$C$1:$D$12,2,FALSE)</f>
        <v>#N/A</v>
      </c>
      <c r="M201" s="13" t="e">
        <f t="shared" si="51"/>
        <v>#N/A</v>
      </c>
      <c r="N201" s="13">
        <f t="shared" si="52"/>
        <v>0</v>
      </c>
      <c r="O201" s="13" t="e">
        <f>VLOOKUP(B201,Sheet1!$C$1:$D$12,2,FALSE)</f>
        <v>#N/A</v>
      </c>
      <c r="P201" s="13" t="e">
        <f t="shared" si="53"/>
        <v>#N/A</v>
      </c>
      <c r="Q201" s="13">
        <f t="shared" si="54"/>
        <v>0</v>
      </c>
      <c r="R201" s="13" t="e">
        <f>VLOOKUP(B201,Sheet1!$C$1:$D$12,2,FALSE)</f>
        <v>#N/A</v>
      </c>
      <c r="S201" s="13" t="e">
        <f t="shared" si="55"/>
        <v>#N/A</v>
      </c>
      <c r="T201" s="13">
        <f t="shared" si="45"/>
        <v>0</v>
      </c>
      <c r="U201" s="13" t="e">
        <f>VLOOKUP(B201,Sheet1!$C$1:$F$12,4,FALSE)</f>
        <v>#N/A</v>
      </c>
      <c r="V201" s="13" t="e">
        <f t="shared" si="56"/>
        <v>#N/A</v>
      </c>
      <c r="W201" s="13">
        <f t="shared" si="57"/>
        <v>0</v>
      </c>
      <c r="X201" s="13">
        <f t="shared" si="58"/>
        <v>0</v>
      </c>
      <c r="Y201" s="13">
        <f t="shared" si="59"/>
        <v>0</v>
      </c>
      <c r="Z201" s="13" t="e">
        <f t="shared" si="60"/>
        <v>#N/A</v>
      </c>
      <c r="AA201" s="14" t="str">
        <f t="shared" si="61"/>
        <v/>
      </c>
      <c r="AB201" s="14">
        <f t="shared" si="62"/>
        <v>0</v>
      </c>
      <c r="AC201" s="14">
        <f t="shared" si="63"/>
        <v>0</v>
      </c>
      <c r="AD201" s="13">
        <f t="shared" si="46"/>
        <v>0</v>
      </c>
      <c r="AE201" s="13" t="e">
        <f>VLOOKUP(B201,Sheet1!$C$1:$D$12,2,FALSE)</f>
        <v>#N/A</v>
      </c>
      <c r="AF201" s="13" t="e">
        <f t="shared" si="64"/>
        <v>#N/A</v>
      </c>
      <c r="AG201" s="13">
        <f t="shared" si="47"/>
        <v>0</v>
      </c>
      <c r="AH201" s="13">
        <f t="shared" si="48"/>
        <v>0</v>
      </c>
      <c r="AI201" s="13" t="e">
        <f t="shared" si="65"/>
        <v>#N/A</v>
      </c>
      <c r="AJ201" s="14" t="str">
        <f t="shared" si="66"/>
        <v/>
      </c>
      <c r="AK201" s="14">
        <f t="shared" si="49"/>
        <v>0</v>
      </c>
    </row>
    <row r="202" spans="1:37" ht="15" customHeight="1" x14ac:dyDescent="0.25">
      <c r="A202" s="1"/>
      <c r="B202" s="1"/>
      <c r="C202" s="24"/>
      <c r="D202" s="1"/>
      <c r="E202" s="1"/>
      <c r="F202" s="24"/>
      <c r="G202" s="1"/>
      <c r="H202" s="2"/>
      <c r="I202" s="2"/>
      <c r="J202" s="2"/>
      <c r="K202" s="13">
        <f t="shared" si="50"/>
        <v>0</v>
      </c>
      <c r="L202" s="13" t="e">
        <f>VLOOKUP(B202,Sheet1!$C$1:$D$12,2,FALSE)</f>
        <v>#N/A</v>
      </c>
      <c r="M202" s="13" t="e">
        <f t="shared" si="51"/>
        <v>#N/A</v>
      </c>
      <c r="N202" s="13">
        <f t="shared" si="52"/>
        <v>0</v>
      </c>
      <c r="O202" s="13" t="e">
        <f>VLOOKUP(B202,Sheet1!$C$1:$D$12,2,FALSE)</f>
        <v>#N/A</v>
      </c>
      <c r="P202" s="13" t="e">
        <f t="shared" si="53"/>
        <v>#N/A</v>
      </c>
      <c r="Q202" s="13">
        <f t="shared" si="54"/>
        <v>0</v>
      </c>
      <c r="R202" s="13" t="e">
        <f>VLOOKUP(B202,Sheet1!$C$1:$D$12,2,FALSE)</f>
        <v>#N/A</v>
      </c>
      <c r="S202" s="13" t="e">
        <f t="shared" si="55"/>
        <v>#N/A</v>
      </c>
      <c r="T202" s="13">
        <f t="shared" si="45"/>
        <v>0</v>
      </c>
      <c r="U202" s="13" t="e">
        <f>VLOOKUP(B202,Sheet1!$C$1:$F$12,4,FALSE)</f>
        <v>#N/A</v>
      </c>
      <c r="V202" s="13" t="e">
        <f t="shared" si="56"/>
        <v>#N/A</v>
      </c>
      <c r="W202" s="13">
        <f t="shared" si="57"/>
        <v>0</v>
      </c>
      <c r="X202" s="13">
        <f t="shared" si="58"/>
        <v>0</v>
      </c>
      <c r="Y202" s="13">
        <f t="shared" si="59"/>
        <v>0</v>
      </c>
      <c r="Z202" s="13" t="e">
        <f t="shared" si="60"/>
        <v>#N/A</v>
      </c>
      <c r="AA202" s="14" t="str">
        <f t="shared" si="61"/>
        <v/>
      </c>
      <c r="AB202" s="14">
        <f t="shared" si="62"/>
        <v>0</v>
      </c>
      <c r="AC202" s="14">
        <f t="shared" si="63"/>
        <v>0</v>
      </c>
      <c r="AD202" s="13">
        <f t="shared" si="46"/>
        <v>0</v>
      </c>
      <c r="AE202" s="13" t="e">
        <f>VLOOKUP(B202,Sheet1!$C$1:$D$12,2,FALSE)</f>
        <v>#N/A</v>
      </c>
      <c r="AF202" s="13" t="e">
        <f t="shared" si="64"/>
        <v>#N/A</v>
      </c>
      <c r="AG202" s="13">
        <f t="shared" si="47"/>
        <v>0</v>
      </c>
      <c r="AH202" s="13">
        <f t="shared" si="48"/>
        <v>0</v>
      </c>
      <c r="AI202" s="13" t="e">
        <f t="shared" si="65"/>
        <v>#N/A</v>
      </c>
      <c r="AJ202" s="14" t="str">
        <f t="shared" si="66"/>
        <v/>
      </c>
      <c r="AK202" s="14">
        <f t="shared" si="49"/>
        <v>0</v>
      </c>
    </row>
    <row r="203" spans="1:37" ht="15" customHeight="1" x14ac:dyDescent="0.25">
      <c r="A203" s="1"/>
      <c r="B203" s="1"/>
      <c r="C203" s="24"/>
      <c r="D203" s="1"/>
      <c r="E203" s="1"/>
      <c r="F203" s="24"/>
      <c r="G203" s="1"/>
      <c r="H203" s="2"/>
      <c r="I203" s="2"/>
      <c r="J203" s="2"/>
      <c r="K203" s="13">
        <f t="shared" si="50"/>
        <v>0</v>
      </c>
      <c r="L203" s="13" t="e">
        <f>VLOOKUP(B203,Sheet1!$C$1:$D$12,2,FALSE)</f>
        <v>#N/A</v>
      </c>
      <c r="M203" s="13" t="e">
        <f t="shared" si="51"/>
        <v>#N/A</v>
      </c>
      <c r="N203" s="13">
        <f t="shared" si="52"/>
        <v>0</v>
      </c>
      <c r="O203" s="13" t="e">
        <f>VLOOKUP(B203,Sheet1!$C$1:$D$12,2,FALSE)</f>
        <v>#N/A</v>
      </c>
      <c r="P203" s="13" t="e">
        <f t="shared" si="53"/>
        <v>#N/A</v>
      </c>
      <c r="Q203" s="13">
        <f t="shared" si="54"/>
        <v>0</v>
      </c>
      <c r="R203" s="13" t="e">
        <f>VLOOKUP(B203,Sheet1!$C$1:$D$12,2,FALSE)</f>
        <v>#N/A</v>
      </c>
      <c r="S203" s="13" t="e">
        <f t="shared" si="55"/>
        <v>#N/A</v>
      </c>
      <c r="T203" s="13">
        <f t="shared" si="45"/>
        <v>0</v>
      </c>
      <c r="U203" s="13" t="e">
        <f>VLOOKUP(B203,Sheet1!$C$1:$F$12,4,FALSE)</f>
        <v>#N/A</v>
      </c>
      <c r="V203" s="13" t="e">
        <f t="shared" si="56"/>
        <v>#N/A</v>
      </c>
      <c r="W203" s="13">
        <f t="shared" si="57"/>
        <v>0</v>
      </c>
      <c r="X203" s="13">
        <f t="shared" si="58"/>
        <v>0</v>
      </c>
      <c r="Y203" s="13">
        <f t="shared" si="59"/>
        <v>0</v>
      </c>
      <c r="Z203" s="13" t="e">
        <f t="shared" si="60"/>
        <v>#N/A</v>
      </c>
      <c r="AA203" s="14" t="str">
        <f t="shared" si="61"/>
        <v/>
      </c>
      <c r="AB203" s="14">
        <f t="shared" si="62"/>
        <v>0</v>
      </c>
      <c r="AC203" s="14">
        <f t="shared" si="63"/>
        <v>0</v>
      </c>
      <c r="AD203" s="13">
        <f t="shared" si="46"/>
        <v>0</v>
      </c>
      <c r="AE203" s="13" t="e">
        <f>VLOOKUP(B203,Sheet1!$C$1:$D$12,2,FALSE)</f>
        <v>#N/A</v>
      </c>
      <c r="AF203" s="13" t="e">
        <f t="shared" si="64"/>
        <v>#N/A</v>
      </c>
      <c r="AG203" s="13">
        <f t="shared" si="47"/>
        <v>0</v>
      </c>
      <c r="AH203" s="13">
        <f t="shared" si="48"/>
        <v>0</v>
      </c>
      <c r="AI203" s="13" t="e">
        <f t="shared" si="65"/>
        <v>#N/A</v>
      </c>
      <c r="AJ203" s="14" t="str">
        <f t="shared" si="66"/>
        <v/>
      </c>
      <c r="AK203" s="14">
        <f t="shared" si="49"/>
        <v>0</v>
      </c>
    </row>
    <row r="204" spans="1:37" ht="15" customHeight="1" x14ac:dyDescent="0.25">
      <c r="A204" s="1"/>
      <c r="B204" s="1"/>
      <c r="C204" s="24"/>
      <c r="D204" s="1"/>
      <c r="E204" s="1"/>
      <c r="F204" s="24"/>
      <c r="G204" s="1"/>
      <c r="H204" s="2"/>
      <c r="I204" s="2"/>
      <c r="J204" s="2"/>
      <c r="K204" s="13">
        <f t="shared" si="50"/>
        <v>0</v>
      </c>
      <c r="L204" s="13" t="e">
        <f>VLOOKUP(B204,Sheet1!$C$1:$D$12,2,FALSE)</f>
        <v>#N/A</v>
      </c>
      <c r="M204" s="13" t="e">
        <f t="shared" si="51"/>
        <v>#N/A</v>
      </c>
      <c r="N204" s="13">
        <f t="shared" si="52"/>
        <v>0</v>
      </c>
      <c r="O204" s="13" t="e">
        <f>VLOOKUP(B204,Sheet1!$C$1:$D$12,2,FALSE)</f>
        <v>#N/A</v>
      </c>
      <c r="P204" s="13" t="e">
        <f t="shared" si="53"/>
        <v>#N/A</v>
      </c>
      <c r="Q204" s="13">
        <f t="shared" si="54"/>
        <v>0</v>
      </c>
      <c r="R204" s="13" t="e">
        <f>VLOOKUP(B204,Sheet1!$C$1:$D$12,2,FALSE)</f>
        <v>#N/A</v>
      </c>
      <c r="S204" s="13" t="e">
        <f t="shared" si="55"/>
        <v>#N/A</v>
      </c>
      <c r="T204" s="13">
        <f t="shared" si="45"/>
        <v>0</v>
      </c>
      <c r="U204" s="13" t="e">
        <f>VLOOKUP(B204,Sheet1!$C$1:$F$12,4,FALSE)</f>
        <v>#N/A</v>
      </c>
      <c r="V204" s="13" t="e">
        <f t="shared" si="56"/>
        <v>#N/A</v>
      </c>
      <c r="W204" s="13">
        <f t="shared" si="57"/>
        <v>0</v>
      </c>
      <c r="X204" s="13">
        <f t="shared" si="58"/>
        <v>0</v>
      </c>
      <c r="Y204" s="13">
        <f t="shared" si="59"/>
        <v>0</v>
      </c>
      <c r="Z204" s="13" t="e">
        <f t="shared" si="60"/>
        <v>#N/A</v>
      </c>
      <c r="AA204" s="14" t="str">
        <f t="shared" si="61"/>
        <v/>
      </c>
      <c r="AB204" s="14">
        <f t="shared" si="62"/>
        <v>0</v>
      </c>
      <c r="AC204" s="14">
        <f t="shared" si="63"/>
        <v>0</v>
      </c>
      <c r="AD204" s="13">
        <f t="shared" si="46"/>
        <v>0</v>
      </c>
      <c r="AE204" s="13" t="e">
        <f>VLOOKUP(B204,Sheet1!$C$1:$D$12,2,FALSE)</f>
        <v>#N/A</v>
      </c>
      <c r="AF204" s="13" t="e">
        <f t="shared" si="64"/>
        <v>#N/A</v>
      </c>
      <c r="AG204" s="13">
        <f t="shared" si="47"/>
        <v>0</v>
      </c>
      <c r="AH204" s="13">
        <f t="shared" si="48"/>
        <v>0</v>
      </c>
      <c r="AI204" s="13" t="e">
        <f t="shared" si="65"/>
        <v>#N/A</v>
      </c>
      <c r="AJ204" s="14" t="str">
        <f t="shared" si="66"/>
        <v/>
      </c>
      <c r="AK204" s="14">
        <f t="shared" si="49"/>
        <v>0</v>
      </c>
    </row>
    <row r="205" spans="1:37" ht="15" customHeight="1" x14ac:dyDescent="0.25">
      <c r="A205" s="1"/>
      <c r="B205" s="1"/>
      <c r="C205" s="24"/>
      <c r="D205" s="1"/>
      <c r="E205" s="1"/>
      <c r="F205" s="24"/>
      <c r="G205" s="1"/>
      <c r="H205" s="2"/>
      <c r="I205" s="2"/>
      <c r="J205" s="2"/>
      <c r="K205" s="13">
        <f t="shared" si="50"/>
        <v>0</v>
      </c>
      <c r="L205" s="13" t="e">
        <f>VLOOKUP(B205,Sheet1!$C$1:$D$12,2,FALSE)</f>
        <v>#N/A</v>
      </c>
      <c r="M205" s="13" t="e">
        <f t="shared" si="51"/>
        <v>#N/A</v>
      </c>
      <c r="N205" s="13">
        <f t="shared" si="52"/>
        <v>0</v>
      </c>
      <c r="O205" s="13" t="e">
        <f>VLOOKUP(B205,Sheet1!$C$1:$D$12,2,FALSE)</f>
        <v>#N/A</v>
      </c>
      <c r="P205" s="13" t="e">
        <f t="shared" si="53"/>
        <v>#N/A</v>
      </c>
      <c r="Q205" s="13">
        <f t="shared" si="54"/>
        <v>0</v>
      </c>
      <c r="R205" s="13" t="e">
        <f>VLOOKUP(B205,Sheet1!$C$1:$D$12,2,FALSE)</f>
        <v>#N/A</v>
      </c>
      <c r="S205" s="13" t="e">
        <f t="shared" si="55"/>
        <v>#N/A</v>
      </c>
      <c r="T205" s="13">
        <f t="shared" si="45"/>
        <v>0</v>
      </c>
      <c r="U205" s="13" t="e">
        <f>VLOOKUP(B205,Sheet1!$C$1:$F$12,4,FALSE)</f>
        <v>#N/A</v>
      </c>
      <c r="V205" s="13" t="e">
        <f t="shared" si="56"/>
        <v>#N/A</v>
      </c>
      <c r="W205" s="13">
        <f t="shared" si="57"/>
        <v>0</v>
      </c>
      <c r="X205" s="13">
        <f t="shared" si="58"/>
        <v>0</v>
      </c>
      <c r="Y205" s="13">
        <f t="shared" si="59"/>
        <v>0</v>
      </c>
      <c r="Z205" s="13" t="e">
        <f t="shared" si="60"/>
        <v>#N/A</v>
      </c>
      <c r="AA205" s="14" t="str">
        <f t="shared" si="61"/>
        <v/>
      </c>
      <c r="AB205" s="14">
        <f t="shared" si="62"/>
        <v>0</v>
      </c>
      <c r="AC205" s="14">
        <f t="shared" si="63"/>
        <v>0</v>
      </c>
      <c r="AD205" s="13">
        <f t="shared" si="46"/>
        <v>0</v>
      </c>
      <c r="AE205" s="13" t="e">
        <f>VLOOKUP(B205,Sheet1!$C$1:$D$12,2,FALSE)</f>
        <v>#N/A</v>
      </c>
      <c r="AF205" s="13" t="e">
        <f t="shared" si="64"/>
        <v>#N/A</v>
      </c>
      <c r="AG205" s="13">
        <f t="shared" si="47"/>
        <v>0</v>
      </c>
      <c r="AH205" s="13">
        <f t="shared" si="48"/>
        <v>0</v>
      </c>
      <c r="AI205" s="13" t="e">
        <f t="shared" si="65"/>
        <v>#N/A</v>
      </c>
      <c r="AJ205" s="14" t="str">
        <f t="shared" si="66"/>
        <v/>
      </c>
      <c r="AK205" s="14">
        <f t="shared" si="49"/>
        <v>0</v>
      </c>
    </row>
    <row r="206" spans="1:37" ht="15" customHeight="1" x14ac:dyDescent="0.25">
      <c r="A206" s="1"/>
      <c r="B206" s="1"/>
      <c r="C206" s="24"/>
      <c r="D206" s="1"/>
      <c r="E206" s="1"/>
      <c r="F206" s="24"/>
      <c r="G206" s="1"/>
      <c r="H206" s="2"/>
      <c r="I206" s="2"/>
      <c r="J206" s="2"/>
      <c r="K206" s="13">
        <f t="shared" si="50"/>
        <v>0</v>
      </c>
      <c r="L206" s="13" t="e">
        <f>VLOOKUP(B206,Sheet1!$C$1:$D$12,2,FALSE)</f>
        <v>#N/A</v>
      </c>
      <c r="M206" s="13" t="e">
        <f t="shared" si="51"/>
        <v>#N/A</v>
      </c>
      <c r="N206" s="13">
        <f t="shared" si="52"/>
        <v>0</v>
      </c>
      <c r="O206" s="13" t="e">
        <f>VLOOKUP(B206,Sheet1!$C$1:$D$12,2,FALSE)</f>
        <v>#N/A</v>
      </c>
      <c r="P206" s="13" t="e">
        <f t="shared" si="53"/>
        <v>#N/A</v>
      </c>
      <c r="Q206" s="13">
        <f t="shared" si="54"/>
        <v>0</v>
      </c>
      <c r="R206" s="13" t="e">
        <f>VLOOKUP(B206,Sheet1!$C$1:$D$12,2,FALSE)</f>
        <v>#N/A</v>
      </c>
      <c r="S206" s="13" t="e">
        <f t="shared" si="55"/>
        <v>#N/A</v>
      </c>
      <c r="T206" s="13">
        <f t="shared" si="45"/>
        <v>0</v>
      </c>
      <c r="U206" s="13" t="e">
        <f>VLOOKUP(B206,Sheet1!$C$1:$F$12,4,FALSE)</f>
        <v>#N/A</v>
      </c>
      <c r="V206" s="13" t="e">
        <f t="shared" si="56"/>
        <v>#N/A</v>
      </c>
      <c r="W206" s="13">
        <f t="shared" si="57"/>
        <v>0</v>
      </c>
      <c r="X206" s="13">
        <f t="shared" si="58"/>
        <v>0</v>
      </c>
      <c r="Y206" s="13">
        <f t="shared" si="59"/>
        <v>0</v>
      </c>
      <c r="Z206" s="13" t="e">
        <f t="shared" si="60"/>
        <v>#N/A</v>
      </c>
      <c r="AA206" s="14" t="str">
        <f t="shared" si="61"/>
        <v/>
      </c>
      <c r="AB206" s="14">
        <f t="shared" si="62"/>
        <v>0</v>
      </c>
      <c r="AC206" s="14">
        <f t="shared" si="63"/>
        <v>0</v>
      </c>
      <c r="AD206" s="13">
        <f t="shared" si="46"/>
        <v>0</v>
      </c>
      <c r="AE206" s="13" t="e">
        <f>VLOOKUP(B206,Sheet1!$C$1:$D$12,2,FALSE)</f>
        <v>#N/A</v>
      </c>
      <c r="AF206" s="13" t="e">
        <f t="shared" si="64"/>
        <v>#N/A</v>
      </c>
      <c r="AG206" s="13">
        <f t="shared" si="47"/>
        <v>0</v>
      </c>
      <c r="AH206" s="13">
        <f t="shared" si="48"/>
        <v>0</v>
      </c>
      <c r="AI206" s="13" t="e">
        <f t="shared" si="65"/>
        <v>#N/A</v>
      </c>
      <c r="AJ206" s="14" t="str">
        <f t="shared" si="66"/>
        <v/>
      </c>
      <c r="AK206" s="14">
        <f t="shared" si="49"/>
        <v>0</v>
      </c>
    </row>
    <row r="207" spans="1:37" ht="15" customHeight="1" x14ac:dyDescent="0.25">
      <c r="A207" s="1"/>
      <c r="B207" s="1"/>
      <c r="C207" s="24"/>
      <c r="D207" s="1"/>
      <c r="E207" s="1"/>
      <c r="F207" s="24"/>
      <c r="G207" s="1"/>
      <c r="H207" s="2"/>
      <c r="I207" s="2"/>
      <c r="J207" s="2"/>
      <c r="K207" s="13">
        <f t="shared" si="50"/>
        <v>0</v>
      </c>
      <c r="L207" s="13" t="e">
        <f>VLOOKUP(B207,Sheet1!$C$1:$D$12,2,FALSE)</f>
        <v>#N/A</v>
      </c>
      <c r="M207" s="13" t="e">
        <f t="shared" si="51"/>
        <v>#N/A</v>
      </c>
      <c r="N207" s="13">
        <f t="shared" si="52"/>
        <v>0</v>
      </c>
      <c r="O207" s="13" t="e">
        <f>VLOOKUP(B207,Sheet1!$C$1:$D$12,2,FALSE)</f>
        <v>#N/A</v>
      </c>
      <c r="P207" s="13" t="e">
        <f t="shared" si="53"/>
        <v>#N/A</v>
      </c>
      <c r="Q207" s="13">
        <f t="shared" si="54"/>
        <v>0</v>
      </c>
      <c r="R207" s="13" t="e">
        <f>VLOOKUP(B207,Sheet1!$C$1:$D$12,2,FALSE)</f>
        <v>#N/A</v>
      </c>
      <c r="S207" s="13" t="e">
        <f t="shared" si="55"/>
        <v>#N/A</v>
      </c>
      <c r="T207" s="13">
        <f t="shared" si="45"/>
        <v>0</v>
      </c>
      <c r="U207" s="13" t="e">
        <f>VLOOKUP(B207,Sheet1!$C$1:$F$12,4,FALSE)</f>
        <v>#N/A</v>
      </c>
      <c r="V207" s="13" t="e">
        <f t="shared" si="56"/>
        <v>#N/A</v>
      </c>
      <c r="W207" s="13">
        <f t="shared" si="57"/>
        <v>0</v>
      </c>
      <c r="X207" s="13">
        <f t="shared" si="58"/>
        <v>0</v>
      </c>
      <c r="Y207" s="13">
        <f t="shared" si="59"/>
        <v>0</v>
      </c>
      <c r="Z207" s="13" t="e">
        <f t="shared" si="60"/>
        <v>#N/A</v>
      </c>
      <c r="AA207" s="14" t="str">
        <f t="shared" si="61"/>
        <v/>
      </c>
      <c r="AB207" s="14">
        <f t="shared" si="62"/>
        <v>0</v>
      </c>
      <c r="AC207" s="14">
        <f t="shared" si="63"/>
        <v>0</v>
      </c>
      <c r="AD207" s="13">
        <f t="shared" si="46"/>
        <v>0</v>
      </c>
      <c r="AE207" s="13" t="e">
        <f>VLOOKUP(B207,Sheet1!$C$1:$D$12,2,FALSE)</f>
        <v>#N/A</v>
      </c>
      <c r="AF207" s="13" t="e">
        <f t="shared" si="64"/>
        <v>#N/A</v>
      </c>
      <c r="AG207" s="13">
        <f t="shared" si="47"/>
        <v>0</v>
      </c>
      <c r="AH207" s="13">
        <f t="shared" si="48"/>
        <v>0</v>
      </c>
      <c r="AI207" s="13" t="e">
        <f t="shared" si="65"/>
        <v>#N/A</v>
      </c>
      <c r="AJ207" s="14" t="str">
        <f t="shared" si="66"/>
        <v/>
      </c>
      <c r="AK207" s="14">
        <f t="shared" si="49"/>
        <v>0</v>
      </c>
    </row>
    <row r="208" spans="1:37" ht="15" customHeight="1" x14ac:dyDescent="0.25">
      <c r="A208" s="1"/>
      <c r="B208" s="1"/>
      <c r="C208" s="24"/>
      <c r="D208" s="1"/>
      <c r="E208" s="1"/>
      <c r="F208" s="24"/>
      <c r="G208" s="1"/>
      <c r="H208" s="2"/>
      <c r="I208" s="2"/>
      <c r="J208" s="2"/>
      <c r="K208" s="13">
        <f t="shared" si="50"/>
        <v>0</v>
      </c>
      <c r="L208" s="13" t="e">
        <f>VLOOKUP(B208,Sheet1!$C$1:$D$12,2,FALSE)</f>
        <v>#N/A</v>
      </c>
      <c r="M208" s="13" t="e">
        <f t="shared" si="51"/>
        <v>#N/A</v>
      </c>
      <c r="N208" s="13">
        <f t="shared" si="52"/>
        <v>0</v>
      </c>
      <c r="O208" s="13" t="e">
        <f>VLOOKUP(B208,Sheet1!$C$1:$D$12,2,FALSE)</f>
        <v>#N/A</v>
      </c>
      <c r="P208" s="13" t="e">
        <f t="shared" si="53"/>
        <v>#N/A</v>
      </c>
      <c r="Q208" s="13">
        <f t="shared" si="54"/>
        <v>0</v>
      </c>
      <c r="R208" s="13" t="e">
        <f>VLOOKUP(B208,Sheet1!$C$1:$D$12,2,FALSE)</f>
        <v>#N/A</v>
      </c>
      <c r="S208" s="13" t="e">
        <f t="shared" si="55"/>
        <v>#N/A</v>
      </c>
      <c r="T208" s="13">
        <f t="shared" si="45"/>
        <v>0</v>
      </c>
      <c r="U208" s="13" t="e">
        <f>VLOOKUP(B208,Sheet1!$C$1:$F$12,4,FALSE)</f>
        <v>#N/A</v>
      </c>
      <c r="V208" s="13" t="e">
        <f t="shared" si="56"/>
        <v>#N/A</v>
      </c>
      <c r="W208" s="13">
        <f t="shared" si="57"/>
        <v>0</v>
      </c>
      <c r="X208" s="13">
        <f t="shared" si="58"/>
        <v>0</v>
      </c>
      <c r="Y208" s="13">
        <f t="shared" si="59"/>
        <v>0</v>
      </c>
      <c r="Z208" s="13" t="e">
        <f t="shared" si="60"/>
        <v>#N/A</v>
      </c>
      <c r="AA208" s="14" t="str">
        <f t="shared" si="61"/>
        <v/>
      </c>
      <c r="AB208" s="14">
        <f t="shared" si="62"/>
        <v>0</v>
      </c>
      <c r="AC208" s="14">
        <f t="shared" si="63"/>
        <v>0</v>
      </c>
      <c r="AD208" s="13">
        <f t="shared" si="46"/>
        <v>0</v>
      </c>
      <c r="AE208" s="13" t="e">
        <f>VLOOKUP(B208,Sheet1!$C$1:$D$12,2,FALSE)</f>
        <v>#N/A</v>
      </c>
      <c r="AF208" s="13" t="e">
        <f t="shared" si="64"/>
        <v>#N/A</v>
      </c>
      <c r="AG208" s="13">
        <f t="shared" si="47"/>
        <v>0</v>
      </c>
      <c r="AH208" s="13">
        <f t="shared" si="48"/>
        <v>0</v>
      </c>
      <c r="AI208" s="13" t="e">
        <f t="shared" si="65"/>
        <v>#N/A</v>
      </c>
      <c r="AJ208" s="14" t="str">
        <f t="shared" si="66"/>
        <v/>
      </c>
      <c r="AK208" s="14">
        <f t="shared" si="49"/>
        <v>0</v>
      </c>
    </row>
    <row r="209" spans="1:37" ht="15" customHeight="1" x14ac:dyDescent="0.25">
      <c r="A209" s="1"/>
      <c r="B209" s="1"/>
      <c r="C209" s="24"/>
      <c r="D209" s="1"/>
      <c r="E209" s="1"/>
      <c r="F209" s="24"/>
      <c r="G209" s="1"/>
      <c r="H209" s="2"/>
      <c r="I209" s="2"/>
      <c r="J209" s="2"/>
      <c r="K209" s="13">
        <f t="shared" si="50"/>
        <v>0</v>
      </c>
      <c r="L209" s="13" t="e">
        <f>VLOOKUP(B209,Sheet1!$C$1:$D$12,2,FALSE)</f>
        <v>#N/A</v>
      </c>
      <c r="M209" s="13" t="e">
        <f t="shared" si="51"/>
        <v>#N/A</v>
      </c>
      <c r="N209" s="13">
        <f t="shared" si="52"/>
        <v>0</v>
      </c>
      <c r="O209" s="13" t="e">
        <f>VLOOKUP(B209,Sheet1!$C$1:$D$12,2,FALSE)</f>
        <v>#N/A</v>
      </c>
      <c r="P209" s="13" t="e">
        <f t="shared" si="53"/>
        <v>#N/A</v>
      </c>
      <c r="Q209" s="13">
        <f t="shared" si="54"/>
        <v>0</v>
      </c>
      <c r="R209" s="13" t="e">
        <f>VLOOKUP(B209,Sheet1!$C$1:$D$12,2,FALSE)</f>
        <v>#N/A</v>
      </c>
      <c r="S209" s="13" t="e">
        <f t="shared" si="55"/>
        <v>#N/A</v>
      </c>
      <c r="T209" s="13">
        <f t="shared" si="45"/>
        <v>0</v>
      </c>
      <c r="U209" s="13" t="e">
        <f>VLOOKUP(B209,Sheet1!$C$1:$F$12,4,FALSE)</f>
        <v>#N/A</v>
      </c>
      <c r="V209" s="13" t="e">
        <f t="shared" si="56"/>
        <v>#N/A</v>
      </c>
      <c r="W209" s="13">
        <f t="shared" si="57"/>
        <v>0</v>
      </c>
      <c r="X209" s="13">
        <f t="shared" si="58"/>
        <v>0</v>
      </c>
      <c r="Y209" s="13">
        <f t="shared" si="59"/>
        <v>0</v>
      </c>
      <c r="Z209" s="13" t="e">
        <f t="shared" si="60"/>
        <v>#N/A</v>
      </c>
      <c r="AA209" s="14" t="str">
        <f t="shared" si="61"/>
        <v/>
      </c>
      <c r="AB209" s="14">
        <f t="shared" si="62"/>
        <v>0</v>
      </c>
      <c r="AC209" s="14">
        <f t="shared" si="63"/>
        <v>0</v>
      </c>
      <c r="AD209" s="13">
        <f t="shared" si="46"/>
        <v>0</v>
      </c>
      <c r="AE209" s="13" t="e">
        <f>VLOOKUP(B209,Sheet1!$C$1:$D$12,2,FALSE)</f>
        <v>#N/A</v>
      </c>
      <c r="AF209" s="13" t="e">
        <f t="shared" si="64"/>
        <v>#N/A</v>
      </c>
      <c r="AG209" s="13">
        <f t="shared" si="47"/>
        <v>0</v>
      </c>
      <c r="AH209" s="13">
        <f t="shared" si="48"/>
        <v>0</v>
      </c>
      <c r="AI209" s="13" t="e">
        <f t="shared" si="65"/>
        <v>#N/A</v>
      </c>
      <c r="AJ209" s="14" t="str">
        <f t="shared" si="66"/>
        <v/>
      </c>
      <c r="AK209" s="14">
        <f t="shared" si="49"/>
        <v>0</v>
      </c>
    </row>
    <row r="210" spans="1:37" ht="15" customHeight="1" x14ac:dyDescent="0.25">
      <c r="A210" s="1"/>
      <c r="B210" s="1"/>
      <c r="C210" s="24"/>
      <c r="D210" s="1"/>
      <c r="E210" s="1"/>
      <c r="F210" s="24"/>
      <c r="G210" s="1"/>
      <c r="H210" s="2"/>
      <c r="I210" s="2"/>
      <c r="J210" s="2"/>
      <c r="K210" s="13">
        <f t="shared" si="50"/>
        <v>0</v>
      </c>
      <c r="L210" s="13" t="e">
        <f>VLOOKUP(B210,Sheet1!$C$1:$D$12,2,FALSE)</f>
        <v>#N/A</v>
      </c>
      <c r="M210" s="13" t="e">
        <f t="shared" si="51"/>
        <v>#N/A</v>
      </c>
      <c r="N210" s="13">
        <f t="shared" si="52"/>
        <v>0</v>
      </c>
      <c r="O210" s="13" t="e">
        <f>VLOOKUP(B210,Sheet1!$C$1:$D$12,2,FALSE)</f>
        <v>#N/A</v>
      </c>
      <c r="P210" s="13" t="e">
        <f t="shared" si="53"/>
        <v>#N/A</v>
      </c>
      <c r="Q210" s="13">
        <f t="shared" si="54"/>
        <v>0</v>
      </c>
      <c r="R210" s="13" t="e">
        <f>VLOOKUP(B210,Sheet1!$C$1:$D$12,2,FALSE)</f>
        <v>#N/A</v>
      </c>
      <c r="S210" s="13" t="e">
        <f t="shared" si="55"/>
        <v>#N/A</v>
      </c>
      <c r="T210" s="13">
        <f t="shared" si="45"/>
        <v>0</v>
      </c>
      <c r="U210" s="13" t="e">
        <f>VLOOKUP(B210,Sheet1!$C$1:$F$12,4,FALSE)</f>
        <v>#N/A</v>
      </c>
      <c r="V210" s="13" t="e">
        <f t="shared" si="56"/>
        <v>#N/A</v>
      </c>
      <c r="W210" s="13">
        <f t="shared" si="57"/>
        <v>0</v>
      </c>
      <c r="X210" s="13">
        <f t="shared" si="58"/>
        <v>0</v>
      </c>
      <c r="Y210" s="13">
        <f t="shared" si="59"/>
        <v>0</v>
      </c>
      <c r="Z210" s="13" t="e">
        <f t="shared" si="60"/>
        <v>#N/A</v>
      </c>
      <c r="AA210" s="14" t="str">
        <f t="shared" si="61"/>
        <v/>
      </c>
      <c r="AB210" s="14">
        <f t="shared" si="62"/>
        <v>0</v>
      </c>
      <c r="AC210" s="14">
        <f t="shared" si="63"/>
        <v>0</v>
      </c>
      <c r="AD210" s="13">
        <f t="shared" si="46"/>
        <v>0</v>
      </c>
      <c r="AE210" s="13" t="e">
        <f>VLOOKUP(B210,Sheet1!$C$1:$D$12,2,FALSE)</f>
        <v>#N/A</v>
      </c>
      <c r="AF210" s="13" t="e">
        <f t="shared" si="64"/>
        <v>#N/A</v>
      </c>
      <c r="AG210" s="13">
        <f t="shared" si="47"/>
        <v>0</v>
      </c>
      <c r="AH210" s="13">
        <f t="shared" si="48"/>
        <v>0</v>
      </c>
      <c r="AI210" s="13" t="e">
        <f t="shared" si="65"/>
        <v>#N/A</v>
      </c>
      <c r="AJ210" s="14" t="str">
        <f t="shared" si="66"/>
        <v/>
      </c>
      <c r="AK210" s="14">
        <f t="shared" si="49"/>
        <v>0</v>
      </c>
    </row>
    <row r="211" spans="1:37" ht="15" customHeight="1" x14ac:dyDescent="0.25">
      <c r="A211" s="1"/>
      <c r="B211" s="1"/>
      <c r="C211" s="24"/>
      <c r="D211" s="1"/>
      <c r="E211" s="1"/>
      <c r="F211" s="24"/>
      <c r="G211" s="1"/>
      <c r="H211" s="2"/>
      <c r="I211" s="2"/>
      <c r="J211" s="2"/>
      <c r="K211" s="13">
        <f t="shared" si="50"/>
        <v>0</v>
      </c>
      <c r="L211" s="13" t="e">
        <f>VLOOKUP(B211,Sheet1!$C$1:$D$12,2,FALSE)</f>
        <v>#N/A</v>
      </c>
      <c r="M211" s="13" t="e">
        <f t="shared" si="51"/>
        <v>#N/A</v>
      </c>
      <c r="N211" s="13">
        <f t="shared" si="52"/>
        <v>0</v>
      </c>
      <c r="O211" s="13" t="e">
        <f>VLOOKUP(B211,Sheet1!$C$1:$D$12,2,FALSE)</f>
        <v>#N/A</v>
      </c>
      <c r="P211" s="13" t="e">
        <f t="shared" si="53"/>
        <v>#N/A</v>
      </c>
      <c r="Q211" s="13">
        <f t="shared" si="54"/>
        <v>0</v>
      </c>
      <c r="R211" s="13" t="e">
        <f>VLOOKUP(B211,Sheet1!$C$1:$D$12,2,FALSE)</f>
        <v>#N/A</v>
      </c>
      <c r="S211" s="13" t="e">
        <f t="shared" si="55"/>
        <v>#N/A</v>
      </c>
      <c r="T211" s="13">
        <f t="shared" si="45"/>
        <v>0</v>
      </c>
      <c r="U211" s="13" t="e">
        <f>VLOOKUP(B211,Sheet1!$C$1:$F$12,4,FALSE)</f>
        <v>#N/A</v>
      </c>
      <c r="V211" s="13" t="e">
        <f t="shared" si="56"/>
        <v>#N/A</v>
      </c>
      <c r="W211" s="13">
        <f t="shared" si="57"/>
        <v>0</v>
      </c>
      <c r="X211" s="13">
        <f t="shared" si="58"/>
        <v>0</v>
      </c>
      <c r="Y211" s="13">
        <f t="shared" si="59"/>
        <v>0</v>
      </c>
      <c r="Z211" s="13" t="e">
        <f t="shared" si="60"/>
        <v>#N/A</v>
      </c>
      <c r="AA211" s="14" t="str">
        <f t="shared" si="61"/>
        <v/>
      </c>
      <c r="AB211" s="14">
        <f t="shared" si="62"/>
        <v>0</v>
      </c>
      <c r="AC211" s="14">
        <f t="shared" si="63"/>
        <v>0</v>
      </c>
      <c r="AD211" s="13">
        <f t="shared" si="46"/>
        <v>0</v>
      </c>
      <c r="AE211" s="13" t="e">
        <f>VLOOKUP(B211,Sheet1!$C$1:$D$12,2,FALSE)</f>
        <v>#N/A</v>
      </c>
      <c r="AF211" s="13" t="e">
        <f t="shared" si="64"/>
        <v>#N/A</v>
      </c>
      <c r="AG211" s="13">
        <f t="shared" si="47"/>
        <v>0</v>
      </c>
      <c r="AH211" s="13">
        <f t="shared" si="48"/>
        <v>0</v>
      </c>
      <c r="AI211" s="13" t="e">
        <f t="shared" si="65"/>
        <v>#N/A</v>
      </c>
      <c r="AJ211" s="14" t="str">
        <f t="shared" si="66"/>
        <v/>
      </c>
      <c r="AK211" s="14">
        <f t="shared" si="49"/>
        <v>0</v>
      </c>
    </row>
    <row r="212" spans="1:37" ht="15" customHeight="1" x14ac:dyDescent="0.25">
      <c r="A212" s="1"/>
      <c r="B212" s="1"/>
      <c r="C212" s="24"/>
      <c r="D212" s="1"/>
      <c r="E212" s="1"/>
      <c r="F212" s="24"/>
      <c r="G212" s="1"/>
      <c r="H212" s="2"/>
      <c r="I212" s="2"/>
      <c r="J212" s="2"/>
      <c r="K212" s="13">
        <f t="shared" si="50"/>
        <v>0</v>
      </c>
      <c r="L212" s="13" t="e">
        <f>VLOOKUP(B212,Sheet1!$C$1:$D$12,2,FALSE)</f>
        <v>#N/A</v>
      </c>
      <c r="M212" s="13" t="e">
        <f t="shared" si="51"/>
        <v>#N/A</v>
      </c>
      <c r="N212" s="13">
        <f t="shared" si="52"/>
        <v>0</v>
      </c>
      <c r="O212" s="13" t="e">
        <f>VLOOKUP(B212,Sheet1!$C$1:$D$12,2,FALSE)</f>
        <v>#N/A</v>
      </c>
      <c r="P212" s="13" t="e">
        <f t="shared" si="53"/>
        <v>#N/A</v>
      </c>
      <c r="Q212" s="13">
        <f t="shared" si="54"/>
        <v>0</v>
      </c>
      <c r="R212" s="13" t="e">
        <f>VLOOKUP(B212,Sheet1!$C$1:$D$12,2,FALSE)</f>
        <v>#N/A</v>
      </c>
      <c r="S212" s="13" t="e">
        <f t="shared" si="55"/>
        <v>#N/A</v>
      </c>
      <c r="T212" s="13">
        <f t="shared" si="45"/>
        <v>0</v>
      </c>
      <c r="U212" s="13" t="e">
        <f>VLOOKUP(B212,Sheet1!$C$1:$F$12,4,FALSE)</f>
        <v>#N/A</v>
      </c>
      <c r="V212" s="13" t="e">
        <f t="shared" si="56"/>
        <v>#N/A</v>
      </c>
      <c r="W212" s="13">
        <f t="shared" si="57"/>
        <v>0</v>
      </c>
      <c r="X212" s="13">
        <f t="shared" si="58"/>
        <v>0</v>
      </c>
      <c r="Y212" s="13">
        <f t="shared" si="59"/>
        <v>0</v>
      </c>
      <c r="Z212" s="13" t="e">
        <f t="shared" si="60"/>
        <v>#N/A</v>
      </c>
      <c r="AA212" s="14" t="str">
        <f t="shared" si="61"/>
        <v/>
      </c>
      <c r="AB212" s="14">
        <f t="shared" si="62"/>
        <v>0</v>
      </c>
      <c r="AC212" s="14">
        <f t="shared" si="63"/>
        <v>0</v>
      </c>
      <c r="AD212" s="13">
        <f t="shared" si="46"/>
        <v>0</v>
      </c>
      <c r="AE212" s="13" t="e">
        <f>VLOOKUP(B212,Sheet1!$C$1:$D$12,2,FALSE)</f>
        <v>#N/A</v>
      </c>
      <c r="AF212" s="13" t="e">
        <f t="shared" si="64"/>
        <v>#N/A</v>
      </c>
      <c r="AG212" s="13">
        <f t="shared" si="47"/>
        <v>0</v>
      </c>
      <c r="AH212" s="13">
        <f t="shared" si="48"/>
        <v>0</v>
      </c>
      <c r="AI212" s="13" t="e">
        <f t="shared" si="65"/>
        <v>#N/A</v>
      </c>
      <c r="AJ212" s="14" t="str">
        <f t="shared" si="66"/>
        <v/>
      </c>
      <c r="AK212" s="14">
        <f t="shared" si="49"/>
        <v>0</v>
      </c>
    </row>
    <row r="213" spans="1:37" ht="15" customHeight="1" x14ac:dyDescent="0.25">
      <c r="A213" s="1"/>
      <c r="B213" s="1"/>
      <c r="C213" s="24"/>
      <c r="D213" s="1"/>
      <c r="E213" s="1"/>
      <c r="F213" s="24"/>
      <c r="G213" s="1"/>
      <c r="H213" s="2"/>
      <c r="I213" s="2"/>
      <c r="J213" s="2"/>
      <c r="K213" s="13">
        <f t="shared" si="50"/>
        <v>0</v>
      </c>
      <c r="L213" s="13" t="e">
        <f>VLOOKUP(B213,Sheet1!$C$1:$D$12,2,FALSE)</f>
        <v>#N/A</v>
      </c>
      <c r="M213" s="13" t="e">
        <f t="shared" si="51"/>
        <v>#N/A</v>
      </c>
      <c r="N213" s="13">
        <f t="shared" si="52"/>
        <v>0</v>
      </c>
      <c r="O213" s="13" t="e">
        <f>VLOOKUP(B213,Sheet1!$C$1:$D$12,2,FALSE)</f>
        <v>#N/A</v>
      </c>
      <c r="P213" s="13" t="e">
        <f t="shared" si="53"/>
        <v>#N/A</v>
      </c>
      <c r="Q213" s="13">
        <f t="shared" si="54"/>
        <v>0</v>
      </c>
      <c r="R213" s="13" t="e">
        <f>VLOOKUP(B213,Sheet1!$C$1:$D$12,2,FALSE)</f>
        <v>#N/A</v>
      </c>
      <c r="S213" s="13" t="e">
        <f t="shared" si="55"/>
        <v>#N/A</v>
      </c>
      <c r="T213" s="13">
        <f t="shared" si="45"/>
        <v>0</v>
      </c>
      <c r="U213" s="13" t="e">
        <f>VLOOKUP(B213,Sheet1!$C$1:$F$12,4,FALSE)</f>
        <v>#N/A</v>
      </c>
      <c r="V213" s="13" t="e">
        <f t="shared" si="56"/>
        <v>#N/A</v>
      </c>
      <c r="W213" s="13">
        <f t="shared" si="57"/>
        <v>0</v>
      </c>
      <c r="X213" s="13">
        <f t="shared" si="58"/>
        <v>0</v>
      </c>
      <c r="Y213" s="13">
        <f t="shared" si="59"/>
        <v>0</v>
      </c>
      <c r="Z213" s="13" t="e">
        <f t="shared" si="60"/>
        <v>#N/A</v>
      </c>
      <c r="AA213" s="14" t="str">
        <f t="shared" si="61"/>
        <v/>
      </c>
      <c r="AB213" s="14">
        <f t="shared" si="62"/>
        <v>0</v>
      </c>
      <c r="AC213" s="14">
        <f t="shared" si="63"/>
        <v>0</v>
      </c>
      <c r="AD213" s="13">
        <f t="shared" si="46"/>
        <v>0</v>
      </c>
      <c r="AE213" s="13" t="e">
        <f>VLOOKUP(B213,Sheet1!$C$1:$D$12,2,FALSE)</f>
        <v>#N/A</v>
      </c>
      <c r="AF213" s="13" t="e">
        <f t="shared" si="64"/>
        <v>#N/A</v>
      </c>
      <c r="AG213" s="13">
        <f t="shared" si="47"/>
        <v>0</v>
      </c>
      <c r="AH213" s="13">
        <f t="shared" si="48"/>
        <v>0</v>
      </c>
      <c r="AI213" s="13" t="e">
        <f t="shared" si="65"/>
        <v>#N/A</v>
      </c>
      <c r="AJ213" s="14" t="str">
        <f t="shared" si="66"/>
        <v/>
      </c>
      <c r="AK213" s="14">
        <f t="shared" si="49"/>
        <v>0</v>
      </c>
    </row>
    <row r="214" spans="1:37" ht="15" customHeight="1" x14ac:dyDescent="0.25">
      <c r="A214" s="1"/>
      <c r="B214" s="1"/>
      <c r="C214" s="24"/>
      <c r="D214" s="1"/>
      <c r="E214" s="1"/>
      <c r="F214" s="24"/>
      <c r="G214" s="1"/>
      <c r="H214" s="2"/>
      <c r="I214" s="2"/>
      <c r="J214" s="2"/>
      <c r="K214" s="13">
        <f t="shared" si="50"/>
        <v>0</v>
      </c>
      <c r="L214" s="13" t="e">
        <f>VLOOKUP(B214,Sheet1!$C$1:$D$12,2,FALSE)</f>
        <v>#N/A</v>
      </c>
      <c r="M214" s="13" t="e">
        <f t="shared" si="51"/>
        <v>#N/A</v>
      </c>
      <c r="N214" s="13">
        <f t="shared" si="52"/>
        <v>0</v>
      </c>
      <c r="O214" s="13" t="e">
        <f>VLOOKUP(B214,Sheet1!$C$1:$D$12,2,FALSE)</f>
        <v>#N/A</v>
      </c>
      <c r="P214" s="13" t="e">
        <f t="shared" si="53"/>
        <v>#N/A</v>
      </c>
      <c r="Q214" s="13">
        <f t="shared" si="54"/>
        <v>0</v>
      </c>
      <c r="R214" s="13" t="e">
        <f>VLOOKUP(B214,Sheet1!$C$1:$D$12,2,FALSE)</f>
        <v>#N/A</v>
      </c>
      <c r="S214" s="13" t="e">
        <f t="shared" si="55"/>
        <v>#N/A</v>
      </c>
      <c r="T214" s="13">
        <f t="shared" si="45"/>
        <v>0</v>
      </c>
      <c r="U214" s="13" t="e">
        <f>VLOOKUP(B214,Sheet1!$C$1:$F$12,4,FALSE)</f>
        <v>#N/A</v>
      </c>
      <c r="V214" s="13" t="e">
        <f t="shared" si="56"/>
        <v>#N/A</v>
      </c>
      <c r="W214" s="13">
        <f t="shared" si="57"/>
        <v>0</v>
      </c>
      <c r="X214" s="13">
        <f t="shared" si="58"/>
        <v>0</v>
      </c>
      <c r="Y214" s="13">
        <f t="shared" si="59"/>
        <v>0</v>
      </c>
      <c r="Z214" s="13" t="e">
        <f t="shared" si="60"/>
        <v>#N/A</v>
      </c>
      <c r="AA214" s="14" t="str">
        <f t="shared" si="61"/>
        <v/>
      </c>
      <c r="AB214" s="14">
        <f t="shared" si="62"/>
        <v>0</v>
      </c>
      <c r="AC214" s="14">
        <f t="shared" si="63"/>
        <v>0</v>
      </c>
      <c r="AD214" s="13">
        <f t="shared" si="46"/>
        <v>0</v>
      </c>
      <c r="AE214" s="13" t="e">
        <f>VLOOKUP(B214,Sheet1!$C$1:$D$12,2,FALSE)</f>
        <v>#N/A</v>
      </c>
      <c r="AF214" s="13" t="e">
        <f t="shared" si="64"/>
        <v>#N/A</v>
      </c>
      <c r="AG214" s="13">
        <f t="shared" si="47"/>
        <v>0</v>
      </c>
      <c r="AH214" s="13">
        <f t="shared" si="48"/>
        <v>0</v>
      </c>
      <c r="AI214" s="13" t="e">
        <f t="shared" si="65"/>
        <v>#N/A</v>
      </c>
      <c r="AJ214" s="14" t="str">
        <f t="shared" si="66"/>
        <v/>
      </c>
      <c r="AK214" s="14">
        <f t="shared" si="49"/>
        <v>0</v>
      </c>
    </row>
    <row r="215" spans="1:37" ht="15" customHeight="1" x14ac:dyDescent="0.25">
      <c r="A215" s="1"/>
      <c r="B215" s="1"/>
      <c r="C215" s="24"/>
      <c r="D215" s="1"/>
      <c r="E215" s="1"/>
      <c r="F215" s="24"/>
      <c r="G215" s="1"/>
      <c r="H215" s="2"/>
      <c r="I215" s="2"/>
      <c r="J215" s="2"/>
      <c r="K215" s="13">
        <f t="shared" si="50"/>
        <v>0</v>
      </c>
      <c r="L215" s="13" t="e">
        <f>VLOOKUP(B215,Sheet1!$C$1:$D$12,2,FALSE)</f>
        <v>#N/A</v>
      </c>
      <c r="M215" s="13" t="e">
        <f t="shared" si="51"/>
        <v>#N/A</v>
      </c>
      <c r="N215" s="13">
        <f t="shared" si="52"/>
        <v>0</v>
      </c>
      <c r="O215" s="13" t="e">
        <f>VLOOKUP(B215,Sheet1!$C$1:$D$12,2,FALSE)</f>
        <v>#N/A</v>
      </c>
      <c r="P215" s="13" t="e">
        <f t="shared" si="53"/>
        <v>#N/A</v>
      </c>
      <c r="Q215" s="13">
        <f t="shared" si="54"/>
        <v>0</v>
      </c>
      <c r="R215" s="13" t="e">
        <f>VLOOKUP(B215,Sheet1!$C$1:$D$12,2,FALSE)</f>
        <v>#N/A</v>
      </c>
      <c r="S215" s="13" t="e">
        <f t="shared" si="55"/>
        <v>#N/A</v>
      </c>
      <c r="T215" s="13">
        <f t="shared" si="45"/>
        <v>0</v>
      </c>
      <c r="U215" s="13" t="e">
        <f>VLOOKUP(B215,Sheet1!$C$1:$F$12,4,FALSE)</f>
        <v>#N/A</v>
      </c>
      <c r="V215" s="13" t="e">
        <f t="shared" si="56"/>
        <v>#N/A</v>
      </c>
      <c r="W215" s="13">
        <f t="shared" si="57"/>
        <v>0</v>
      </c>
      <c r="X215" s="13">
        <f t="shared" si="58"/>
        <v>0</v>
      </c>
      <c r="Y215" s="13">
        <f t="shared" si="59"/>
        <v>0</v>
      </c>
      <c r="Z215" s="13" t="e">
        <f t="shared" si="60"/>
        <v>#N/A</v>
      </c>
      <c r="AA215" s="14" t="str">
        <f t="shared" si="61"/>
        <v/>
      </c>
      <c r="AB215" s="14">
        <f t="shared" si="62"/>
        <v>0</v>
      </c>
      <c r="AC215" s="14">
        <f t="shared" si="63"/>
        <v>0</v>
      </c>
      <c r="AD215" s="13">
        <f t="shared" si="46"/>
        <v>0</v>
      </c>
      <c r="AE215" s="13" t="e">
        <f>VLOOKUP(B215,Sheet1!$C$1:$D$12,2,FALSE)</f>
        <v>#N/A</v>
      </c>
      <c r="AF215" s="13" t="e">
        <f t="shared" si="64"/>
        <v>#N/A</v>
      </c>
      <c r="AG215" s="13">
        <f t="shared" si="47"/>
        <v>0</v>
      </c>
      <c r="AH215" s="13">
        <f t="shared" si="48"/>
        <v>0</v>
      </c>
      <c r="AI215" s="13" t="e">
        <f t="shared" si="65"/>
        <v>#N/A</v>
      </c>
      <c r="AJ215" s="14" t="str">
        <f t="shared" si="66"/>
        <v/>
      </c>
      <c r="AK215" s="14">
        <f t="shared" si="49"/>
        <v>0</v>
      </c>
    </row>
    <row r="216" spans="1:37" ht="15" customHeight="1" x14ac:dyDescent="0.25">
      <c r="A216" s="1"/>
      <c r="B216" s="1"/>
      <c r="C216" s="24"/>
      <c r="D216" s="1"/>
      <c r="E216" s="1"/>
      <c r="F216" s="24"/>
      <c r="G216" s="1"/>
      <c r="H216" s="2"/>
      <c r="I216" s="2"/>
      <c r="J216" s="2"/>
      <c r="K216" s="13">
        <f t="shared" si="50"/>
        <v>0</v>
      </c>
      <c r="L216" s="13" t="e">
        <f>VLOOKUP(B216,Sheet1!$C$1:$D$12,2,FALSE)</f>
        <v>#N/A</v>
      </c>
      <c r="M216" s="13" t="e">
        <f t="shared" si="51"/>
        <v>#N/A</v>
      </c>
      <c r="N216" s="13">
        <f t="shared" si="52"/>
        <v>0</v>
      </c>
      <c r="O216" s="13" t="e">
        <f>VLOOKUP(B216,Sheet1!$C$1:$D$12,2,FALSE)</f>
        <v>#N/A</v>
      </c>
      <c r="P216" s="13" t="e">
        <f t="shared" si="53"/>
        <v>#N/A</v>
      </c>
      <c r="Q216" s="13">
        <f t="shared" si="54"/>
        <v>0</v>
      </c>
      <c r="R216" s="13" t="e">
        <f>VLOOKUP(B216,Sheet1!$C$1:$D$12,2,FALSE)</f>
        <v>#N/A</v>
      </c>
      <c r="S216" s="13" t="e">
        <f t="shared" si="55"/>
        <v>#N/A</v>
      </c>
      <c r="T216" s="13">
        <f t="shared" si="45"/>
        <v>0</v>
      </c>
      <c r="U216" s="13" t="e">
        <f>VLOOKUP(B216,Sheet1!$C$1:$F$12,4,FALSE)</f>
        <v>#N/A</v>
      </c>
      <c r="V216" s="13" t="e">
        <f t="shared" si="56"/>
        <v>#N/A</v>
      </c>
      <c r="W216" s="13">
        <f t="shared" si="57"/>
        <v>0</v>
      </c>
      <c r="X216" s="13">
        <f t="shared" si="58"/>
        <v>0</v>
      </c>
      <c r="Y216" s="13">
        <f t="shared" si="59"/>
        <v>0</v>
      </c>
      <c r="Z216" s="13" t="e">
        <f t="shared" si="60"/>
        <v>#N/A</v>
      </c>
      <c r="AA216" s="14" t="str">
        <f t="shared" si="61"/>
        <v/>
      </c>
      <c r="AB216" s="14">
        <f t="shared" si="62"/>
        <v>0</v>
      </c>
      <c r="AC216" s="14">
        <f t="shared" si="63"/>
        <v>0</v>
      </c>
      <c r="AD216" s="13">
        <f t="shared" si="46"/>
        <v>0</v>
      </c>
      <c r="AE216" s="13" t="e">
        <f>VLOOKUP(B216,Sheet1!$C$1:$D$12,2,FALSE)</f>
        <v>#N/A</v>
      </c>
      <c r="AF216" s="13" t="e">
        <f t="shared" si="64"/>
        <v>#N/A</v>
      </c>
      <c r="AG216" s="13">
        <f t="shared" si="47"/>
        <v>0</v>
      </c>
      <c r="AH216" s="13">
        <f t="shared" si="48"/>
        <v>0</v>
      </c>
      <c r="AI216" s="13" t="e">
        <f t="shared" si="65"/>
        <v>#N/A</v>
      </c>
      <c r="AJ216" s="14" t="str">
        <f t="shared" si="66"/>
        <v/>
      </c>
      <c r="AK216" s="14">
        <f t="shared" si="49"/>
        <v>0</v>
      </c>
    </row>
    <row r="217" spans="1:37" ht="15" customHeight="1" x14ac:dyDescent="0.25">
      <c r="A217" s="1"/>
      <c r="B217" s="1"/>
      <c r="C217" s="24"/>
      <c r="D217" s="1"/>
      <c r="E217" s="1"/>
      <c r="F217" s="24"/>
      <c r="G217" s="1"/>
      <c r="H217" s="2"/>
      <c r="I217" s="2"/>
      <c r="J217" s="2"/>
      <c r="K217" s="13">
        <f t="shared" si="50"/>
        <v>0</v>
      </c>
      <c r="L217" s="13" t="e">
        <f>VLOOKUP(B217,Sheet1!$C$1:$D$12,2,FALSE)</f>
        <v>#N/A</v>
      </c>
      <c r="M217" s="13" t="e">
        <f t="shared" si="51"/>
        <v>#N/A</v>
      </c>
      <c r="N217" s="13">
        <f t="shared" si="52"/>
        <v>0</v>
      </c>
      <c r="O217" s="13" t="e">
        <f>VLOOKUP(B217,Sheet1!$C$1:$D$12,2,FALSE)</f>
        <v>#N/A</v>
      </c>
      <c r="P217" s="13" t="e">
        <f t="shared" si="53"/>
        <v>#N/A</v>
      </c>
      <c r="Q217" s="13">
        <f t="shared" si="54"/>
        <v>0</v>
      </c>
      <c r="R217" s="13" t="e">
        <f>VLOOKUP(B217,Sheet1!$C$1:$D$12,2,FALSE)</f>
        <v>#N/A</v>
      </c>
      <c r="S217" s="13" t="e">
        <f t="shared" si="55"/>
        <v>#N/A</v>
      </c>
      <c r="T217" s="13">
        <f t="shared" si="45"/>
        <v>0</v>
      </c>
      <c r="U217" s="13" t="e">
        <f>VLOOKUP(B217,Sheet1!$C$1:$F$12,4,FALSE)</f>
        <v>#N/A</v>
      </c>
      <c r="V217" s="13" t="e">
        <f t="shared" si="56"/>
        <v>#N/A</v>
      </c>
      <c r="W217" s="13">
        <f t="shared" si="57"/>
        <v>0</v>
      </c>
      <c r="X217" s="13">
        <f t="shared" si="58"/>
        <v>0</v>
      </c>
      <c r="Y217" s="13">
        <f t="shared" si="59"/>
        <v>0</v>
      </c>
      <c r="Z217" s="13" t="e">
        <f t="shared" si="60"/>
        <v>#N/A</v>
      </c>
      <c r="AA217" s="14" t="str">
        <f t="shared" si="61"/>
        <v/>
      </c>
      <c r="AB217" s="14">
        <f t="shared" si="62"/>
        <v>0</v>
      </c>
      <c r="AC217" s="14">
        <f t="shared" si="63"/>
        <v>0</v>
      </c>
      <c r="AD217" s="13">
        <f t="shared" si="46"/>
        <v>0</v>
      </c>
      <c r="AE217" s="13" t="e">
        <f>VLOOKUP(B217,Sheet1!$C$1:$D$12,2,FALSE)</f>
        <v>#N/A</v>
      </c>
      <c r="AF217" s="13" t="e">
        <f t="shared" si="64"/>
        <v>#N/A</v>
      </c>
      <c r="AG217" s="13">
        <f t="shared" si="47"/>
        <v>0</v>
      </c>
      <c r="AH217" s="13">
        <f t="shared" si="48"/>
        <v>0</v>
      </c>
      <c r="AI217" s="13" t="e">
        <f t="shared" si="65"/>
        <v>#N/A</v>
      </c>
      <c r="AJ217" s="14" t="str">
        <f t="shared" si="66"/>
        <v/>
      </c>
      <c r="AK217" s="14">
        <f t="shared" si="49"/>
        <v>0</v>
      </c>
    </row>
    <row r="218" spans="1:37" ht="15" customHeight="1" x14ac:dyDescent="0.25">
      <c r="A218" s="1"/>
      <c r="B218" s="1"/>
      <c r="C218" s="24"/>
      <c r="D218" s="1"/>
      <c r="E218" s="1"/>
      <c r="F218" s="24"/>
      <c r="G218" s="1"/>
      <c r="H218" s="2"/>
      <c r="I218" s="2"/>
      <c r="J218" s="2"/>
      <c r="K218" s="13">
        <f t="shared" si="50"/>
        <v>0</v>
      </c>
      <c r="L218" s="13" t="e">
        <f>VLOOKUP(B218,Sheet1!$C$1:$D$12,2,FALSE)</f>
        <v>#N/A</v>
      </c>
      <c r="M218" s="13" t="e">
        <f t="shared" si="51"/>
        <v>#N/A</v>
      </c>
      <c r="N218" s="13">
        <f t="shared" si="52"/>
        <v>0</v>
      </c>
      <c r="O218" s="13" t="e">
        <f>VLOOKUP(B218,Sheet1!$C$1:$D$12,2,FALSE)</f>
        <v>#N/A</v>
      </c>
      <c r="P218" s="13" t="e">
        <f t="shared" si="53"/>
        <v>#N/A</v>
      </c>
      <c r="Q218" s="13">
        <f t="shared" si="54"/>
        <v>0</v>
      </c>
      <c r="R218" s="13" t="e">
        <f>VLOOKUP(B218,Sheet1!$C$1:$D$12,2,FALSE)</f>
        <v>#N/A</v>
      </c>
      <c r="S218" s="13" t="e">
        <f t="shared" si="55"/>
        <v>#N/A</v>
      </c>
      <c r="T218" s="13">
        <f t="shared" si="45"/>
        <v>0</v>
      </c>
      <c r="U218" s="13" t="e">
        <f>VLOOKUP(B218,Sheet1!$C$1:$F$12,4,FALSE)</f>
        <v>#N/A</v>
      </c>
      <c r="V218" s="13" t="e">
        <f t="shared" si="56"/>
        <v>#N/A</v>
      </c>
      <c r="W218" s="13">
        <f t="shared" si="57"/>
        <v>0</v>
      </c>
      <c r="X218" s="13">
        <f t="shared" si="58"/>
        <v>0</v>
      </c>
      <c r="Y218" s="13">
        <f t="shared" si="59"/>
        <v>0</v>
      </c>
      <c r="Z218" s="13" t="e">
        <f t="shared" si="60"/>
        <v>#N/A</v>
      </c>
      <c r="AA218" s="14" t="str">
        <f t="shared" si="61"/>
        <v/>
      </c>
      <c r="AB218" s="14">
        <f t="shared" si="62"/>
        <v>0</v>
      </c>
      <c r="AC218" s="14">
        <f t="shared" si="63"/>
        <v>0</v>
      </c>
      <c r="AD218" s="13">
        <f t="shared" si="46"/>
        <v>0</v>
      </c>
      <c r="AE218" s="13" t="e">
        <f>VLOOKUP(B218,Sheet1!$C$1:$D$12,2,FALSE)</f>
        <v>#N/A</v>
      </c>
      <c r="AF218" s="13" t="e">
        <f t="shared" si="64"/>
        <v>#N/A</v>
      </c>
      <c r="AG218" s="13">
        <f t="shared" si="47"/>
        <v>0</v>
      </c>
      <c r="AH218" s="13">
        <f t="shared" si="48"/>
        <v>0</v>
      </c>
      <c r="AI218" s="13" t="e">
        <f t="shared" si="65"/>
        <v>#N/A</v>
      </c>
      <c r="AJ218" s="14" t="str">
        <f t="shared" si="66"/>
        <v/>
      </c>
      <c r="AK218" s="14">
        <f t="shared" si="49"/>
        <v>0</v>
      </c>
    </row>
    <row r="219" spans="1:37" ht="15" customHeight="1" x14ac:dyDescent="0.25">
      <c r="A219" s="1"/>
      <c r="B219" s="1"/>
      <c r="C219" s="24"/>
      <c r="D219" s="1"/>
      <c r="E219" s="1"/>
      <c r="F219" s="24"/>
      <c r="G219" s="1"/>
      <c r="H219" s="2"/>
      <c r="I219" s="2"/>
      <c r="J219" s="2"/>
      <c r="K219" s="13">
        <f t="shared" si="50"/>
        <v>0</v>
      </c>
      <c r="L219" s="13" t="e">
        <f>VLOOKUP(B219,Sheet1!$C$1:$D$12,2,FALSE)</f>
        <v>#N/A</v>
      </c>
      <c r="M219" s="13" t="e">
        <f t="shared" si="51"/>
        <v>#N/A</v>
      </c>
      <c r="N219" s="13">
        <f t="shared" si="52"/>
        <v>0</v>
      </c>
      <c r="O219" s="13" t="e">
        <f>VLOOKUP(B219,Sheet1!$C$1:$D$12,2,FALSE)</f>
        <v>#N/A</v>
      </c>
      <c r="P219" s="13" t="e">
        <f t="shared" si="53"/>
        <v>#N/A</v>
      </c>
      <c r="Q219" s="13">
        <f t="shared" si="54"/>
        <v>0</v>
      </c>
      <c r="R219" s="13" t="e">
        <f>VLOOKUP(B219,Sheet1!$C$1:$D$12,2,FALSE)</f>
        <v>#N/A</v>
      </c>
      <c r="S219" s="13" t="e">
        <f t="shared" si="55"/>
        <v>#N/A</v>
      </c>
      <c r="T219" s="13">
        <f t="shared" si="45"/>
        <v>0</v>
      </c>
      <c r="U219" s="13" t="e">
        <f>VLOOKUP(B219,Sheet1!$C$1:$F$12,4,FALSE)</f>
        <v>#N/A</v>
      </c>
      <c r="V219" s="13" t="e">
        <f t="shared" si="56"/>
        <v>#N/A</v>
      </c>
      <c r="W219" s="13">
        <f t="shared" si="57"/>
        <v>0</v>
      </c>
      <c r="X219" s="13">
        <f t="shared" si="58"/>
        <v>0</v>
      </c>
      <c r="Y219" s="13">
        <f t="shared" si="59"/>
        <v>0</v>
      </c>
      <c r="Z219" s="13" t="e">
        <f t="shared" si="60"/>
        <v>#N/A</v>
      </c>
      <c r="AA219" s="14" t="str">
        <f t="shared" si="61"/>
        <v/>
      </c>
      <c r="AB219" s="14">
        <f t="shared" si="62"/>
        <v>0</v>
      </c>
      <c r="AC219" s="14">
        <f t="shared" si="63"/>
        <v>0</v>
      </c>
      <c r="AD219" s="13">
        <f t="shared" si="46"/>
        <v>0</v>
      </c>
      <c r="AE219" s="13" t="e">
        <f>VLOOKUP(B219,Sheet1!$C$1:$D$12,2,FALSE)</f>
        <v>#N/A</v>
      </c>
      <c r="AF219" s="13" t="e">
        <f t="shared" si="64"/>
        <v>#N/A</v>
      </c>
      <c r="AG219" s="13">
        <f t="shared" si="47"/>
        <v>0</v>
      </c>
      <c r="AH219" s="13">
        <f t="shared" si="48"/>
        <v>0</v>
      </c>
      <c r="AI219" s="13" t="e">
        <f t="shared" si="65"/>
        <v>#N/A</v>
      </c>
      <c r="AJ219" s="14" t="str">
        <f t="shared" si="66"/>
        <v/>
      </c>
      <c r="AK219" s="14">
        <f t="shared" si="49"/>
        <v>0</v>
      </c>
    </row>
    <row r="220" spans="1:37" ht="15" customHeight="1" x14ac:dyDescent="0.25">
      <c r="A220" s="1"/>
      <c r="B220" s="1"/>
      <c r="C220" s="24"/>
      <c r="D220" s="1"/>
      <c r="E220" s="1"/>
      <c r="F220" s="24"/>
      <c r="G220" s="1"/>
      <c r="H220" s="2"/>
      <c r="I220" s="2"/>
      <c r="J220" s="2"/>
      <c r="K220" s="13">
        <f t="shared" si="50"/>
        <v>0</v>
      </c>
      <c r="L220" s="13" t="e">
        <f>VLOOKUP(B220,Sheet1!$C$1:$D$12,2,FALSE)</f>
        <v>#N/A</v>
      </c>
      <c r="M220" s="13" t="e">
        <f t="shared" si="51"/>
        <v>#N/A</v>
      </c>
      <c r="N220" s="13">
        <f t="shared" si="52"/>
        <v>0</v>
      </c>
      <c r="O220" s="13" t="e">
        <f>VLOOKUP(B220,Sheet1!$C$1:$D$12,2,FALSE)</f>
        <v>#N/A</v>
      </c>
      <c r="P220" s="13" t="e">
        <f t="shared" si="53"/>
        <v>#N/A</v>
      </c>
      <c r="Q220" s="13">
        <f t="shared" si="54"/>
        <v>0</v>
      </c>
      <c r="R220" s="13" t="e">
        <f>VLOOKUP(B220,Sheet1!$C$1:$D$12,2,FALSE)</f>
        <v>#N/A</v>
      </c>
      <c r="S220" s="13" t="e">
        <f t="shared" si="55"/>
        <v>#N/A</v>
      </c>
      <c r="T220" s="13">
        <f t="shared" si="45"/>
        <v>0</v>
      </c>
      <c r="U220" s="13" t="e">
        <f>VLOOKUP(B220,Sheet1!$C$1:$F$12,4,FALSE)</f>
        <v>#N/A</v>
      </c>
      <c r="V220" s="13" t="e">
        <f t="shared" si="56"/>
        <v>#N/A</v>
      </c>
      <c r="W220" s="13">
        <f t="shared" si="57"/>
        <v>0</v>
      </c>
      <c r="X220" s="13">
        <f t="shared" si="58"/>
        <v>0</v>
      </c>
      <c r="Y220" s="13">
        <f t="shared" si="59"/>
        <v>0</v>
      </c>
      <c r="Z220" s="13" t="e">
        <f t="shared" si="60"/>
        <v>#N/A</v>
      </c>
      <c r="AA220" s="14" t="str">
        <f t="shared" si="61"/>
        <v/>
      </c>
      <c r="AB220" s="14">
        <f t="shared" si="62"/>
        <v>0</v>
      </c>
      <c r="AC220" s="14">
        <f t="shared" si="63"/>
        <v>0</v>
      </c>
      <c r="AD220" s="13">
        <f t="shared" si="46"/>
        <v>0</v>
      </c>
      <c r="AE220" s="13" t="e">
        <f>VLOOKUP(B220,Sheet1!$C$1:$D$12,2,FALSE)</f>
        <v>#N/A</v>
      </c>
      <c r="AF220" s="13" t="e">
        <f t="shared" si="64"/>
        <v>#N/A</v>
      </c>
      <c r="AG220" s="13">
        <f t="shared" si="47"/>
        <v>0</v>
      </c>
      <c r="AH220" s="13">
        <f t="shared" si="48"/>
        <v>0</v>
      </c>
      <c r="AI220" s="13" t="e">
        <f t="shared" si="65"/>
        <v>#N/A</v>
      </c>
      <c r="AJ220" s="14" t="str">
        <f t="shared" si="66"/>
        <v/>
      </c>
      <c r="AK220" s="14">
        <f t="shared" si="49"/>
        <v>0</v>
      </c>
    </row>
    <row r="221" spans="1:37" ht="15" customHeight="1" x14ac:dyDescent="0.25">
      <c r="A221" s="1"/>
      <c r="B221" s="1"/>
      <c r="C221" s="24"/>
      <c r="D221" s="1"/>
      <c r="E221" s="1"/>
      <c r="F221" s="24"/>
      <c r="G221" s="1"/>
      <c r="H221" s="2"/>
      <c r="I221" s="2"/>
      <c r="J221" s="2"/>
      <c r="K221" s="13">
        <f t="shared" si="50"/>
        <v>0</v>
      </c>
      <c r="L221" s="13" t="e">
        <f>VLOOKUP(B221,Sheet1!$C$1:$D$12,2,FALSE)</f>
        <v>#N/A</v>
      </c>
      <c r="M221" s="13" t="e">
        <f t="shared" si="51"/>
        <v>#N/A</v>
      </c>
      <c r="N221" s="13">
        <f t="shared" si="52"/>
        <v>0</v>
      </c>
      <c r="O221" s="13" t="e">
        <f>VLOOKUP(B221,Sheet1!$C$1:$D$12,2,FALSE)</f>
        <v>#N/A</v>
      </c>
      <c r="P221" s="13" t="e">
        <f t="shared" si="53"/>
        <v>#N/A</v>
      </c>
      <c r="Q221" s="13">
        <f t="shared" si="54"/>
        <v>0</v>
      </c>
      <c r="R221" s="13" t="e">
        <f>VLOOKUP(B221,Sheet1!$C$1:$D$12,2,FALSE)</f>
        <v>#N/A</v>
      </c>
      <c r="S221" s="13" t="e">
        <f t="shared" si="55"/>
        <v>#N/A</v>
      </c>
      <c r="T221" s="13">
        <f t="shared" si="45"/>
        <v>0</v>
      </c>
      <c r="U221" s="13" t="e">
        <f>VLOOKUP(B221,Sheet1!$C$1:$F$12,4,FALSE)</f>
        <v>#N/A</v>
      </c>
      <c r="V221" s="13" t="e">
        <f t="shared" si="56"/>
        <v>#N/A</v>
      </c>
      <c r="W221" s="13">
        <f t="shared" si="57"/>
        <v>0</v>
      </c>
      <c r="X221" s="13">
        <f t="shared" si="58"/>
        <v>0</v>
      </c>
      <c r="Y221" s="13">
        <f t="shared" si="59"/>
        <v>0</v>
      </c>
      <c r="Z221" s="13" t="e">
        <f t="shared" si="60"/>
        <v>#N/A</v>
      </c>
      <c r="AA221" s="14" t="str">
        <f t="shared" si="61"/>
        <v/>
      </c>
      <c r="AB221" s="14">
        <f t="shared" si="62"/>
        <v>0</v>
      </c>
      <c r="AC221" s="14">
        <f t="shared" si="63"/>
        <v>0</v>
      </c>
      <c r="AD221" s="13">
        <f t="shared" si="46"/>
        <v>0</v>
      </c>
      <c r="AE221" s="13" t="e">
        <f>VLOOKUP(B221,Sheet1!$C$1:$D$12,2,FALSE)</f>
        <v>#N/A</v>
      </c>
      <c r="AF221" s="13" t="e">
        <f t="shared" si="64"/>
        <v>#N/A</v>
      </c>
      <c r="AG221" s="13">
        <f t="shared" si="47"/>
        <v>0</v>
      </c>
      <c r="AH221" s="13">
        <f t="shared" si="48"/>
        <v>0</v>
      </c>
      <c r="AI221" s="13" t="e">
        <f t="shared" si="65"/>
        <v>#N/A</v>
      </c>
      <c r="AJ221" s="14" t="str">
        <f t="shared" si="66"/>
        <v/>
      </c>
      <c r="AK221" s="14">
        <f t="shared" si="49"/>
        <v>0</v>
      </c>
    </row>
    <row r="222" spans="1:37" ht="15" customHeight="1" x14ac:dyDescent="0.25">
      <c r="A222" s="1"/>
      <c r="B222" s="1"/>
      <c r="C222" s="24"/>
      <c r="D222" s="1"/>
      <c r="E222" s="1"/>
      <c r="F222" s="24"/>
      <c r="G222" s="1"/>
      <c r="H222" s="2"/>
      <c r="I222" s="2"/>
      <c r="J222" s="2"/>
      <c r="K222" s="13">
        <f t="shared" si="50"/>
        <v>0</v>
      </c>
      <c r="L222" s="13" t="e">
        <f>VLOOKUP(B222,Sheet1!$C$1:$D$12,2,FALSE)</f>
        <v>#N/A</v>
      </c>
      <c r="M222" s="13" t="e">
        <f t="shared" si="51"/>
        <v>#N/A</v>
      </c>
      <c r="N222" s="13">
        <f t="shared" si="52"/>
        <v>0</v>
      </c>
      <c r="O222" s="13" t="e">
        <f>VLOOKUP(B222,Sheet1!$C$1:$D$12,2,FALSE)</f>
        <v>#N/A</v>
      </c>
      <c r="P222" s="13" t="e">
        <f t="shared" si="53"/>
        <v>#N/A</v>
      </c>
      <c r="Q222" s="13">
        <f t="shared" si="54"/>
        <v>0</v>
      </c>
      <c r="R222" s="13" t="e">
        <f>VLOOKUP(B222,Sheet1!$C$1:$D$12,2,FALSE)</f>
        <v>#N/A</v>
      </c>
      <c r="S222" s="13" t="e">
        <f t="shared" si="55"/>
        <v>#N/A</v>
      </c>
      <c r="T222" s="13">
        <f t="shared" si="45"/>
        <v>0</v>
      </c>
      <c r="U222" s="13" t="e">
        <f>VLOOKUP(B222,Sheet1!$C$1:$F$12,4,FALSE)</f>
        <v>#N/A</v>
      </c>
      <c r="V222" s="13" t="e">
        <f t="shared" si="56"/>
        <v>#N/A</v>
      </c>
      <c r="W222" s="13">
        <f t="shared" si="57"/>
        <v>0</v>
      </c>
      <c r="X222" s="13">
        <f t="shared" si="58"/>
        <v>0</v>
      </c>
      <c r="Y222" s="13">
        <f t="shared" si="59"/>
        <v>0</v>
      </c>
      <c r="Z222" s="13" t="e">
        <f t="shared" si="60"/>
        <v>#N/A</v>
      </c>
      <c r="AA222" s="14" t="str">
        <f t="shared" si="61"/>
        <v/>
      </c>
      <c r="AB222" s="14">
        <f t="shared" si="62"/>
        <v>0</v>
      </c>
      <c r="AC222" s="14">
        <f t="shared" si="63"/>
        <v>0</v>
      </c>
      <c r="AD222" s="13">
        <f t="shared" si="46"/>
        <v>0</v>
      </c>
      <c r="AE222" s="13" t="e">
        <f>VLOOKUP(B222,Sheet1!$C$1:$D$12,2,FALSE)</f>
        <v>#N/A</v>
      </c>
      <c r="AF222" s="13" t="e">
        <f t="shared" si="64"/>
        <v>#N/A</v>
      </c>
      <c r="AG222" s="13">
        <f t="shared" si="47"/>
        <v>0</v>
      </c>
      <c r="AH222" s="13">
        <f t="shared" si="48"/>
        <v>0</v>
      </c>
      <c r="AI222" s="13" t="e">
        <f t="shared" si="65"/>
        <v>#N/A</v>
      </c>
      <c r="AJ222" s="14" t="str">
        <f t="shared" si="66"/>
        <v/>
      </c>
      <c r="AK222" s="14">
        <f t="shared" si="49"/>
        <v>0</v>
      </c>
    </row>
    <row r="223" spans="1:37" ht="15" customHeight="1" x14ac:dyDescent="0.25">
      <c r="A223" s="1"/>
      <c r="B223" s="1"/>
      <c r="C223" s="24"/>
      <c r="D223" s="1"/>
      <c r="E223" s="1"/>
      <c r="F223" s="24"/>
      <c r="G223" s="1"/>
      <c r="H223" s="2"/>
      <c r="I223" s="2"/>
      <c r="J223" s="2"/>
      <c r="K223" s="13">
        <f t="shared" si="50"/>
        <v>0</v>
      </c>
      <c r="L223" s="13" t="e">
        <f>VLOOKUP(B223,Sheet1!$C$1:$D$12,2,FALSE)</f>
        <v>#N/A</v>
      </c>
      <c r="M223" s="13" t="e">
        <f t="shared" si="51"/>
        <v>#N/A</v>
      </c>
      <c r="N223" s="13">
        <f t="shared" si="52"/>
        <v>0</v>
      </c>
      <c r="O223" s="13" t="e">
        <f>VLOOKUP(B223,Sheet1!$C$1:$D$12,2,FALSE)</f>
        <v>#N/A</v>
      </c>
      <c r="P223" s="13" t="e">
        <f t="shared" si="53"/>
        <v>#N/A</v>
      </c>
      <c r="Q223" s="13">
        <f t="shared" si="54"/>
        <v>0</v>
      </c>
      <c r="R223" s="13" t="e">
        <f>VLOOKUP(B223,Sheet1!$C$1:$D$12,2,FALSE)</f>
        <v>#N/A</v>
      </c>
      <c r="S223" s="13" t="e">
        <f t="shared" si="55"/>
        <v>#N/A</v>
      </c>
      <c r="T223" s="13">
        <f t="shared" si="45"/>
        <v>0</v>
      </c>
      <c r="U223" s="13" t="e">
        <f>VLOOKUP(B223,Sheet1!$C$1:$F$12,4,FALSE)</f>
        <v>#N/A</v>
      </c>
      <c r="V223" s="13" t="e">
        <f t="shared" si="56"/>
        <v>#N/A</v>
      </c>
      <c r="W223" s="13">
        <f t="shared" si="57"/>
        <v>0</v>
      </c>
      <c r="X223" s="13">
        <f t="shared" si="58"/>
        <v>0</v>
      </c>
      <c r="Y223" s="13">
        <f t="shared" si="59"/>
        <v>0</v>
      </c>
      <c r="Z223" s="13" t="e">
        <f t="shared" si="60"/>
        <v>#N/A</v>
      </c>
      <c r="AA223" s="14" t="str">
        <f t="shared" si="61"/>
        <v/>
      </c>
      <c r="AB223" s="14">
        <f t="shared" si="62"/>
        <v>0</v>
      </c>
      <c r="AC223" s="14">
        <f t="shared" si="63"/>
        <v>0</v>
      </c>
      <c r="AD223" s="13">
        <f t="shared" si="46"/>
        <v>0</v>
      </c>
      <c r="AE223" s="13" t="e">
        <f>VLOOKUP(B223,Sheet1!$C$1:$D$12,2,FALSE)</f>
        <v>#N/A</v>
      </c>
      <c r="AF223" s="13" t="e">
        <f t="shared" si="64"/>
        <v>#N/A</v>
      </c>
      <c r="AG223" s="13">
        <f t="shared" si="47"/>
        <v>0</v>
      </c>
      <c r="AH223" s="13">
        <f t="shared" si="48"/>
        <v>0</v>
      </c>
      <c r="AI223" s="13" t="e">
        <f t="shared" si="65"/>
        <v>#N/A</v>
      </c>
      <c r="AJ223" s="14" t="str">
        <f t="shared" si="66"/>
        <v/>
      </c>
      <c r="AK223" s="14">
        <f t="shared" si="49"/>
        <v>0</v>
      </c>
    </row>
    <row r="224" spans="1:37" ht="15" customHeight="1" x14ac:dyDescent="0.25">
      <c r="A224" s="1"/>
      <c r="B224" s="1"/>
      <c r="C224" s="24"/>
      <c r="D224" s="1"/>
      <c r="E224" s="1"/>
      <c r="F224" s="24"/>
      <c r="G224" s="1"/>
      <c r="H224" s="2"/>
      <c r="I224" s="2"/>
      <c r="J224" s="2"/>
      <c r="K224" s="13">
        <f t="shared" si="50"/>
        <v>0</v>
      </c>
      <c r="L224" s="13" t="e">
        <f>VLOOKUP(B224,Sheet1!$C$1:$D$12,2,FALSE)</f>
        <v>#N/A</v>
      </c>
      <c r="M224" s="13" t="e">
        <f t="shared" si="51"/>
        <v>#N/A</v>
      </c>
      <c r="N224" s="13">
        <f t="shared" si="52"/>
        <v>0</v>
      </c>
      <c r="O224" s="13" t="e">
        <f>VLOOKUP(B224,Sheet1!$C$1:$D$12,2,FALSE)</f>
        <v>#N/A</v>
      </c>
      <c r="P224" s="13" t="e">
        <f t="shared" si="53"/>
        <v>#N/A</v>
      </c>
      <c r="Q224" s="13">
        <f t="shared" si="54"/>
        <v>0</v>
      </c>
      <c r="R224" s="13" t="e">
        <f>VLOOKUP(B224,Sheet1!$C$1:$D$12,2,FALSE)</f>
        <v>#N/A</v>
      </c>
      <c r="S224" s="13" t="e">
        <f t="shared" si="55"/>
        <v>#N/A</v>
      </c>
      <c r="T224" s="13">
        <f t="shared" si="45"/>
        <v>0</v>
      </c>
      <c r="U224" s="13" t="e">
        <f>VLOOKUP(B224,Sheet1!$C$1:$F$12,4,FALSE)</f>
        <v>#N/A</v>
      </c>
      <c r="V224" s="13" t="e">
        <f t="shared" si="56"/>
        <v>#N/A</v>
      </c>
      <c r="W224" s="13">
        <f t="shared" si="57"/>
        <v>0</v>
      </c>
      <c r="X224" s="13">
        <f t="shared" si="58"/>
        <v>0</v>
      </c>
      <c r="Y224" s="13">
        <f t="shared" si="59"/>
        <v>0</v>
      </c>
      <c r="Z224" s="13" t="e">
        <f t="shared" si="60"/>
        <v>#N/A</v>
      </c>
      <c r="AA224" s="14" t="str">
        <f t="shared" si="61"/>
        <v/>
      </c>
      <c r="AB224" s="14">
        <f t="shared" si="62"/>
        <v>0</v>
      </c>
      <c r="AC224" s="14">
        <f t="shared" si="63"/>
        <v>0</v>
      </c>
      <c r="AD224" s="13">
        <f t="shared" si="46"/>
        <v>0</v>
      </c>
      <c r="AE224" s="13" t="e">
        <f>VLOOKUP(B224,Sheet1!$C$1:$D$12,2,FALSE)</f>
        <v>#N/A</v>
      </c>
      <c r="AF224" s="13" t="e">
        <f t="shared" si="64"/>
        <v>#N/A</v>
      </c>
      <c r="AG224" s="13">
        <f t="shared" si="47"/>
        <v>0</v>
      </c>
      <c r="AH224" s="13">
        <f t="shared" si="48"/>
        <v>0</v>
      </c>
      <c r="AI224" s="13" t="e">
        <f t="shared" si="65"/>
        <v>#N/A</v>
      </c>
      <c r="AJ224" s="14" t="str">
        <f t="shared" si="66"/>
        <v/>
      </c>
      <c r="AK224" s="14">
        <f t="shared" si="49"/>
        <v>0</v>
      </c>
    </row>
    <row r="225" spans="1:37" ht="15" customHeight="1" x14ac:dyDescent="0.25">
      <c r="A225" s="1"/>
      <c r="B225" s="1"/>
      <c r="C225" s="24"/>
      <c r="D225" s="1"/>
      <c r="E225" s="1"/>
      <c r="F225" s="24"/>
      <c r="G225" s="1"/>
      <c r="H225" s="2"/>
      <c r="I225" s="2"/>
      <c r="J225" s="2"/>
      <c r="K225" s="13">
        <f t="shared" si="50"/>
        <v>0</v>
      </c>
      <c r="L225" s="13" t="e">
        <f>VLOOKUP(B225,Sheet1!$C$1:$D$12,2,FALSE)</f>
        <v>#N/A</v>
      </c>
      <c r="M225" s="13" t="e">
        <f t="shared" si="51"/>
        <v>#N/A</v>
      </c>
      <c r="N225" s="13">
        <f t="shared" si="52"/>
        <v>0</v>
      </c>
      <c r="O225" s="13" t="e">
        <f>VLOOKUP(B225,Sheet1!$C$1:$D$12,2,FALSE)</f>
        <v>#N/A</v>
      </c>
      <c r="P225" s="13" t="e">
        <f t="shared" si="53"/>
        <v>#N/A</v>
      </c>
      <c r="Q225" s="13">
        <f t="shared" si="54"/>
        <v>0</v>
      </c>
      <c r="R225" s="13" t="e">
        <f>VLOOKUP(B225,Sheet1!$C$1:$D$12,2,FALSE)</f>
        <v>#N/A</v>
      </c>
      <c r="S225" s="13" t="e">
        <f t="shared" si="55"/>
        <v>#N/A</v>
      </c>
      <c r="T225" s="13">
        <f t="shared" si="45"/>
        <v>0</v>
      </c>
      <c r="U225" s="13" t="e">
        <f>VLOOKUP(B225,Sheet1!$C$1:$F$12,4,FALSE)</f>
        <v>#N/A</v>
      </c>
      <c r="V225" s="13" t="e">
        <f t="shared" si="56"/>
        <v>#N/A</v>
      </c>
      <c r="W225" s="13">
        <f t="shared" si="57"/>
        <v>0</v>
      </c>
      <c r="X225" s="13">
        <f t="shared" si="58"/>
        <v>0</v>
      </c>
      <c r="Y225" s="13">
        <f t="shared" si="59"/>
        <v>0</v>
      </c>
      <c r="Z225" s="13" t="e">
        <f t="shared" si="60"/>
        <v>#N/A</v>
      </c>
      <c r="AA225" s="14" t="str">
        <f t="shared" si="61"/>
        <v/>
      </c>
      <c r="AB225" s="14">
        <f t="shared" si="62"/>
        <v>0</v>
      </c>
      <c r="AC225" s="14">
        <f t="shared" si="63"/>
        <v>0</v>
      </c>
      <c r="AD225" s="13">
        <f t="shared" si="46"/>
        <v>0</v>
      </c>
      <c r="AE225" s="13" t="e">
        <f>VLOOKUP(B225,Sheet1!$C$1:$D$12,2,FALSE)</f>
        <v>#N/A</v>
      </c>
      <c r="AF225" s="13" t="e">
        <f t="shared" si="64"/>
        <v>#N/A</v>
      </c>
      <c r="AG225" s="13">
        <f t="shared" si="47"/>
        <v>0</v>
      </c>
      <c r="AH225" s="13">
        <f t="shared" si="48"/>
        <v>0</v>
      </c>
      <c r="AI225" s="13" t="e">
        <f t="shared" si="65"/>
        <v>#N/A</v>
      </c>
      <c r="AJ225" s="14" t="str">
        <f t="shared" si="66"/>
        <v/>
      </c>
      <c r="AK225" s="14">
        <f t="shared" si="49"/>
        <v>0</v>
      </c>
    </row>
    <row r="226" spans="1:37" ht="15" customHeight="1" x14ac:dyDescent="0.25">
      <c r="A226" s="1"/>
      <c r="B226" s="1"/>
      <c r="C226" s="24"/>
      <c r="D226" s="1"/>
      <c r="E226" s="1"/>
      <c r="F226" s="24"/>
      <c r="G226" s="1"/>
      <c r="H226" s="2"/>
      <c r="I226" s="2"/>
      <c r="J226" s="2"/>
      <c r="K226" s="13">
        <f t="shared" si="50"/>
        <v>0</v>
      </c>
      <c r="L226" s="13" t="e">
        <f>VLOOKUP(B226,Sheet1!$C$1:$D$12,2,FALSE)</f>
        <v>#N/A</v>
      </c>
      <c r="M226" s="13" t="e">
        <f t="shared" si="51"/>
        <v>#N/A</v>
      </c>
      <c r="N226" s="13">
        <f t="shared" si="52"/>
        <v>0</v>
      </c>
      <c r="O226" s="13" t="e">
        <f>VLOOKUP(B226,Sheet1!$C$1:$D$12,2,FALSE)</f>
        <v>#N/A</v>
      </c>
      <c r="P226" s="13" t="e">
        <f t="shared" si="53"/>
        <v>#N/A</v>
      </c>
      <c r="Q226" s="13">
        <f t="shared" si="54"/>
        <v>0</v>
      </c>
      <c r="R226" s="13" t="e">
        <f>VLOOKUP(B226,Sheet1!$C$1:$D$12,2,FALSE)</f>
        <v>#N/A</v>
      </c>
      <c r="S226" s="13" t="e">
        <f t="shared" si="55"/>
        <v>#N/A</v>
      </c>
      <c r="T226" s="13">
        <f t="shared" si="45"/>
        <v>0</v>
      </c>
      <c r="U226" s="13" t="e">
        <f>VLOOKUP(B226,Sheet1!$C$1:$F$12,4,FALSE)</f>
        <v>#N/A</v>
      </c>
      <c r="V226" s="13" t="e">
        <f t="shared" si="56"/>
        <v>#N/A</v>
      </c>
      <c r="W226" s="13">
        <f t="shared" si="57"/>
        <v>0</v>
      </c>
      <c r="X226" s="13">
        <f t="shared" si="58"/>
        <v>0</v>
      </c>
      <c r="Y226" s="13">
        <f t="shared" si="59"/>
        <v>0</v>
      </c>
      <c r="Z226" s="13" t="e">
        <f t="shared" si="60"/>
        <v>#N/A</v>
      </c>
      <c r="AA226" s="14" t="str">
        <f t="shared" si="61"/>
        <v/>
      </c>
      <c r="AB226" s="14">
        <f t="shared" si="62"/>
        <v>0</v>
      </c>
      <c r="AC226" s="14">
        <f t="shared" si="63"/>
        <v>0</v>
      </c>
      <c r="AD226" s="13">
        <f t="shared" si="46"/>
        <v>0</v>
      </c>
      <c r="AE226" s="13" t="e">
        <f>VLOOKUP(B226,Sheet1!$C$1:$D$12,2,FALSE)</f>
        <v>#N/A</v>
      </c>
      <c r="AF226" s="13" t="e">
        <f t="shared" si="64"/>
        <v>#N/A</v>
      </c>
      <c r="AG226" s="13">
        <f t="shared" si="47"/>
        <v>0</v>
      </c>
      <c r="AH226" s="13">
        <f t="shared" si="48"/>
        <v>0</v>
      </c>
      <c r="AI226" s="13" t="e">
        <f t="shared" si="65"/>
        <v>#N/A</v>
      </c>
      <c r="AJ226" s="14" t="str">
        <f t="shared" si="66"/>
        <v/>
      </c>
      <c r="AK226" s="14">
        <f t="shared" si="49"/>
        <v>0</v>
      </c>
    </row>
    <row r="227" spans="1:37" ht="15" customHeight="1" x14ac:dyDescent="0.25">
      <c r="A227" s="1"/>
      <c r="B227" s="1"/>
      <c r="C227" s="24"/>
      <c r="D227" s="1"/>
      <c r="E227" s="1"/>
      <c r="F227" s="24"/>
      <c r="G227" s="1"/>
      <c r="H227" s="2"/>
      <c r="I227" s="2"/>
      <c r="J227" s="2"/>
      <c r="K227" s="13">
        <f t="shared" si="50"/>
        <v>0</v>
      </c>
      <c r="L227" s="13" t="e">
        <f>VLOOKUP(B227,Sheet1!$C$1:$D$12,2,FALSE)</f>
        <v>#N/A</v>
      </c>
      <c r="M227" s="13" t="e">
        <f t="shared" si="51"/>
        <v>#N/A</v>
      </c>
      <c r="N227" s="13">
        <f t="shared" si="52"/>
        <v>0</v>
      </c>
      <c r="O227" s="13" t="e">
        <f>VLOOKUP(B227,Sheet1!$C$1:$D$12,2,FALSE)</f>
        <v>#N/A</v>
      </c>
      <c r="P227" s="13" t="e">
        <f t="shared" si="53"/>
        <v>#N/A</v>
      </c>
      <c r="Q227" s="13">
        <f t="shared" si="54"/>
        <v>0</v>
      </c>
      <c r="R227" s="13" t="e">
        <f>VLOOKUP(B227,Sheet1!$C$1:$D$12,2,FALSE)</f>
        <v>#N/A</v>
      </c>
      <c r="S227" s="13" t="e">
        <f t="shared" si="55"/>
        <v>#N/A</v>
      </c>
      <c r="T227" s="13">
        <f t="shared" si="45"/>
        <v>0</v>
      </c>
      <c r="U227" s="13" t="e">
        <f>VLOOKUP(B227,Sheet1!$C$1:$F$12,4,FALSE)</f>
        <v>#N/A</v>
      </c>
      <c r="V227" s="13" t="e">
        <f t="shared" si="56"/>
        <v>#N/A</v>
      </c>
      <c r="W227" s="13">
        <f t="shared" si="57"/>
        <v>0</v>
      </c>
      <c r="X227" s="13">
        <f t="shared" si="58"/>
        <v>0</v>
      </c>
      <c r="Y227" s="13">
        <f t="shared" si="59"/>
        <v>0</v>
      </c>
      <c r="Z227" s="13" t="e">
        <f t="shared" si="60"/>
        <v>#N/A</v>
      </c>
      <c r="AA227" s="14" t="str">
        <f t="shared" si="61"/>
        <v/>
      </c>
      <c r="AB227" s="14">
        <f t="shared" si="62"/>
        <v>0</v>
      </c>
      <c r="AC227" s="14">
        <f t="shared" si="63"/>
        <v>0</v>
      </c>
      <c r="AD227" s="13">
        <f t="shared" si="46"/>
        <v>0</v>
      </c>
      <c r="AE227" s="13" t="e">
        <f>VLOOKUP(B227,Sheet1!$C$1:$D$12,2,FALSE)</f>
        <v>#N/A</v>
      </c>
      <c r="AF227" s="13" t="e">
        <f t="shared" si="64"/>
        <v>#N/A</v>
      </c>
      <c r="AG227" s="13">
        <f t="shared" si="47"/>
        <v>0</v>
      </c>
      <c r="AH227" s="13">
        <f t="shared" si="48"/>
        <v>0</v>
      </c>
      <c r="AI227" s="13" t="e">
        <f t="shared" si="65"/>
        <v>#N/A</v>
      </c>
      <c r="AJ227" s="14" t="str">
        <f t="shared" si="66"/>
        <v/>
      </c>
      <c r="AK227" s="14">
        <f t="shared" si="49"/>
        <v>0</v>
      </c>
    </row>
    <row r="228" spans="1:37" ht="15" customHeight="1" x14ac:dyDescent="0.25">
      <c r="A228" s="1"/>
      <c r="B228" s="1"/>
      <c r="C228" s="24"/>
      <c r="D228" s="1"/>
      <c r="E228" s="1"/>
      <c r="F228" s="24"/>
      <c r="G228" s="1"/>
      <c r="H228" s="2"/>
      <c r="I228" s="2"/>
      <c r="J228" s="2"/>
      <c r="K228" s="13">
        <f t="shared" si="50"/>
        <v>0</v>
      </c>
      <c r="L228" s="13" t="e">
        <f>VLOOKUP(B228,Sheet1!$C$1:$D$12,2,FALSE)</f>
        <v>#N/A</v>
      </c>
      <c r="M228" s="13" t="e">
        <f t="shared" si="51"/>
        <v>#N/A</v>
      </c>
      <c r="N228" s="13">
        <f t="shared" si="52"/>
        <v>0</v>
      </c>
      <c r="O228" s="13" t="e">
        <f>VLOOKUP(B228,Sheet1!$C$1:$D$12,2,FALSE)</f>
        <v>#N/A</v>
      </c>
      <c r="P228" s="13" t="e">
        <f t="shared" si="53"/>
        <v>#N/A</v>
      </c>
      <c r="Q228" s="13">
        <f t="shared" si="54"/>
        <v>0</v>
      </c>
      <c r="R228" s="13" t="e">
        <f>VLOOKUP(B228,Sheet1!$C$1:$D$12,2,FALSE)</f>
        <v>#N/A</v>
      </c>
      <c r="S228" s="13" t="e">
        <f t="shared" si="55"/>
        <v>#N/A</v>
      </c>
      <c r="T228" s="13">
        <f t="shared" si="45"/>
        <v>0</v>
      </c>
      <c r="U228" s="13" t="e">
        <f>VLOOKUP(B228,Sheet1!$C$1:$F$12,4,FALSE)</f>
        <v>#N/A</v>
      </c>
      <c r="V228" s="13" t="e">
        <f t="shared" si="56"/>
        <v>#N/A</v>
      </c>
      <c r="W228" s="13">
        <f t="shared" si="57"/>
        <v>0</v>
      </c>
      <c r="X228" s="13">
        <f t="shared" si="58"/>
        <v>0</v>
      </c>
      <c r="Y228" s="13">
        <f t="shared" si="59"/>
        <v>0</v>
      </c>
      <c r="Z228" s="13" t="e">
        <f t="shared" si="60"/>
        <v>#N/A</v>
      </c>
      <c r="AA228" s="14" t="str">
        <f t="shared" si="61"/>
        <v/>
      </c>
      <c r="AB228" s="14">
        <f t="shared" si="62"/>
        <v>0</v>
      </c>
      <c r="AC228" s="14">
        <f t="shared" si="63"/>
        <v>0</v>
      </c>
      <c r="AD228" s="13">
        <f t="shared" si="46"/>
        <v>0</v>
      </c>
      <c r="AE228" s="13" t="e">
        <f>VLOOKUP(B228,Sheet1!$C$1:$D$12,2,FALSE)</f>
        <v>#N/A</v>
      </c>
      <c r="AF228" s="13" t="e">
        <f t="shared" si="64"/>
        <v>#N/A</v>
      </c>
      <c r="AG228" s="13">
        <f t="shared" si="47"/>
        <v>0</v>
      </c>
      <c r="AH228" s="13">
        <f t="shared" si="48"/>
        <v>0</v>
      </c>
      <c r="AI228" s="13" t="e">
        <f t="shared" si="65"/>
        <v>#N/A</v>
      </c>
      <c r="AJ228" s="14" t="str">
        <f t="shared" si="66"/>
        <v/>
      </c>
      <c r="AK228" s="14">
        <f t="shared" si="49"/>
        <v>0</v>
      </c>
    </row>
    <row r="229" spans="1:37" ht="15" customHeight="1" x14ac:dyDescent="0.25">
      <c r="A229" s="1"/>
      <c r="B229" s="1"/>
      <c r="C229" s="24"/>
      <c r="D229" s="1"/>
      <c r="E229" s="1"/>
      <c r="F229" s="24"/>
      <c r="G229" s="1"/>
      <c r="H229" s="2"/>
      <c r="I229" s="2"/>
      <c r="J229" s="2"/>
      <c r="K229" s="13">
        <f t="shared" si="50"/>
        <v>0</v>
      </c>
      <c r="L229" s="13" t="e">
        <f>VLOOKUP(B229,Sheet1!$C$1:$D$12,2,FALSE)</f>
        <v>#N/A</v>
      </c>
      <c r="M229" s="13" t="e">
        <f t="shared" si="51"/>
        <v>#N/A</v>
      </c>
      <c r="N229" s="13">
        <f t="shared" si="52"/>
        <v>0</v>
      </c>
      <c r="O229" s="13" t="e">
        <f>VLOOKUP(B229,Sheet1!$C$1:$D$12,2,FALSE)</f>
        <v>#N/A</v>
      </c>
      <c r="P229" s="13" t="e">
        <f t="shared" si="53"/>
        <v>#N/A</v>
      </c>
      <c r="Q229" s="13">
        <f t="shared" si="54"/>
        <v>0</v>
      </c>
      <c r="R229" s="13" t="e">
        <f>VLOOKUP(B229,Sheet1!$C$1:$D$12,2,FALSE)</f>
        <v>#N/A</v>
      </c>
      <c r="S229" s="13" t="e">
        <f t="shared" si="55"/>
        <v>#N/A</v>
      </c>
      <c r="T229" s="13">
        <f t="shared" si="45"/>
        <v>0</v>
      </c>
      <c r="U229" s="13" t="e">
        <f>VLOOKUP(B229,Sheet1!$C$1:$F$12,4,FALSE)</f>
        <v>#N/A</v>
      </c>
      <c r="V229" s="13" t="e">
        <f t="shared" si="56"/>
        <v>#N/A</v>
      </c>
      <c r="W229" s="13">
        <f t="shared" si="57"/>
        <v>0</v>
      </c>
      <c r="X229" s="13">
        <f t="shared" si="58"/>
        <v>0</v>
      </c>
      <c r="Y229" s="13">
        <f t="shared" si="59"/>
        <v>0</v>
      </c>
      <c r="Z229" s="13" t="e">
        <f t="shared" si="60"/>
        <v>#N/A</v>
      </c>
      <c r="AA229" s="14" t="str">
        <f t="shared" si="61"/>
        <v/>
      </c>
      <c r="AB229" s="14">
        <f t="shared" si="62"/>
        <v>0</v>
      </c>
      <c r="AC229" s="14">
        <f t="shared" si="63"/>
        <v>0</v>
      </c>
      <c r="AD229" s="13">
        <f t="shared" si="46"/>
        <v>0</v>
      </c>
      <c r="AE229" s="13" t="e">
        <f>VLOOKUP(B229,Sheet1!$C$1:$D$12,2,FALSE)</f>
        <v>#N/A</v>
      </c>
      <c r="AF229" s="13" t="e">
        <f t="shared" si="64"/>
        <v>#N/A</v>
      </c>
      <c r="AG229" s="13">
        <f t="shared" si="47"/>
        <v>0</v>
      </c>
      <c r="AH229" s="13">
        <f t="shared" si="48"/>
        <v>0</v>
      </c>
      <c r="AI229" s="13" t="e">
        <f t="shared" si="65"/>
        <v>#N/A</v>
      </c>
      <c r="AJ229" s="14" t="str">
        <f t="shared" si="66"/>
        <v/>
      </c>
      <c r="AK229" s="14">
        <f t="shared" si="49"/>
        <v>0</v>
      </c>
    </row>
    <row r="230" spans="1:37" ht="15" customHeight="1" x14ac:dyDescent="0.25">
      <c r="A230" s="1"/>
      <c r="B230" s="1"/>
      <c r="C230" s="24"/>
      <c r="D230" s="1"/>
      <c r="E230" s="1"/>
      <c r="F230" s="24"/>
      <c r="G230" s="1"/>
      <c r="H230" s="2"/>
      <c r="I230" s="2"/>
      <c r="J230" s="2"/>
      <c r="K230" s="13">
        <f t="shared" si="50"/>
        <v>0</v>
      </c>
      <c r="L230" s="13" t="e">
        <f>VLOOKUP(B230,Sheet1!$C$1:$D$12,2,FALSE)</f>
        <v>#N/A</v>
      </c>
      <c r="M230" s="13" t="e">
        <f t="shared" si="51"/>
        <v>#N/A</v>
      </c>
      <c r="N230" s="13">
        <f t="shared" si="52"/>
        <v>0</v>
      </c>
      <c r="O230" s="13" t="e">
        <f>VLOOKUP(B230,Sheet1!$C$1:$D$12,2,FALSE)</f>
        <v>#N/A</v>
      </c>
      <c r="P230" s="13" t="e">
        <f t="shared" si="53"/>
        <v>#N/A</v>
      </c>
      <c r="Q230" s="13">
        <f t="shared" si="54"/>
        <v>0</v>
      </c>
      <c r="R230" s="13" t="e">
        <f>VLOOKUP(B230,Sheet1!$C$1:$D$12,2,FALSE)</f>
        <v>#N/A</v>
      </c>
      <c r="S230" s="13" t="e">
        <f t="shared" si="55"/>
        <v>#N/A</v>
      </c>
      <c r="T230" s="13">
        <f t="shared" ref="T230:T293" si="67">IF(G230="AF",35,0)</f>
        <v>0</v>
      </c>
      <c r="U230" s="13" t="e">
        <f>VLOOKUP(B230,Sheet1!$C$1:$F$12,4,FALSE)</f>
        <v>#N/A</v>
      </c>
      <c r="V230" s="13" t="e">
        <f t="shared" si="56"/>
        <v>#N/A</v>
      </c>
      <c r="W230" s="13">
        <f t="shared" si="57"/>
        <v>0</v>
      </c>
      <c r="X230" s="13">
        <f t="shared" si="58"/>
        <v>0</v>
      </c>
      <c r="Y230" s="13">
        <f t="shared" si="59"/>
        <v>0</v>
      </c>
      <c r="Z230" s="13" t="e">
        <f t="shared" si="60"/>
        <v>#N/A</v>
      </c>
      <c r="AA230" s="14" t="str">
        <f t="shared" si="61"/>
        <v/>
      </c>
      <c r="AB230" s="14">
        <f t="shared" si="62"/>
        <v>0</v>
      </c>
      <c r="AC230" s="14">
        <f t="shared" si="63"/>
        <v>0</v>
      </c>
      <c r="AD230" s="13">
        <f t="shared" ref="AD230:AD293" si="68">IF(G230="DR/R",120,0)</f>
        <v>0</v>
      </c>
      <c r="AE230" s="13" t="e">
        <f>VLOOKUP(B230,Sheet1!$C$1:$D$12,2,FALSE)</f>
        <v>#N/A</v>
      </c>
      <c r="AF230" s="13" t="e">
        <f t="shared" si="64"/>
        <v>#N/A</v>
      </c>
      <c r="AG230" s="13">
        <f t="shared" ref="AG230:AG293" si="69">IF(G230="AF",0,0)</f>
        <v>0</v>
      </c>
      <c r="AH230" s="13">
        <f t="shared" ref="AH230:AH293" si="70">IF(G230="NML",120,0)</f>
        <v>0</v>
      </c>
      <c r="AI230" s="13" t="e">
        <f t="shared" si="65"/>
        <v>#N/A</v>
      </c>
      <c r="AJ230" s="14" t="str">
        <f t="shared" si="66"/>
        <v/>
      </c>
      <c r="AK230" s="14">
        <f t="shared" ref="AK230:AK293" si="71">IF(OR(G230="DR/R",G230="NML/R"),35,0)</f>
        <v>0</v>
      </c>
    </row>
    <row r="231" spans="1:37" ht="15" customHeight="1" x14ac:dyDescent="0.25">
      <c r="A231" s="1"/>
      <c r="B231" s="1"/>
      <c r="C231" s="24"/>
      <c r="D231" s="1"/>
      <c r="E231" s="1"/>
      <c r="F231" s="24"/>
      <c r="G231" s="1"/>
      <c r="H231" s="2"/>
      <c r="I231" s="2"/>
      <c r="J231" s="2"/>
      <c r="K231" s="13">
        <f t="shared" ref="K231:K294" si="72">IF(AND(G231="DR/R",A231=2027),226,0)</f>
        <v>0</v>
      </c>
      <c r="L231" s="13" t="e">
        <f>VLOOKUP(B231,Sheet1!$C$1:$D$12,2,FALSE)</f>
        <v>#N/A</v>
      </c>
      <c r="M231" s="13" t="e">
        <f t="shared" ref="M231:M294" si="73">ROUND(+K231/12*L231,2)</f>
        <v>#N/A</v>
      </c>
      <c r="N231" s="13">
        <f t="shared" ref="N231:N294" si="74">IF(AND(G231="DR/R",A231=2025),212,0)</f>
        <v>0</v>
      </c>
      <c r="O231" s="13" t="e">
        <f>VLOOKUP(B231,Sheet1!$C$1:$D$12,2,FALSE)</f>
        <v>#N/A</v>
      </c>
      <c r="P231" s="13" t="e">
        <f t="shared" ref="P231:P294" si="75">ROUND(+N231/12*O231,2)</f>
        <v>#N/A</v>
      </c>
      <c r="Q231" s="13">
        <f t="shared" ref="Q231:Q294" si="76">IF(AND(G231="DR/R",A231=2026),219,)</f>
        <v>0</v>
      </c>
      <c r="R231" s="13" t="e">
        <f>VLOOKUP(B231,Sheet1!$C$1:$D$12,2,FALSE)</f>
        <v>#N/A</v>
      </c>
      <c r="S231" s="13" t="e">
        <f t="shared" ref="S231:S294" si="77">ROUND(+Q231/12*R231,2)</f>
        <v>#N/A</v>
      </c>
      <c r="T231" s="13">
        <f t="shared" si="67"/>
        <v>0</v>
      </c>
      <c r="U231" s="13" t="e">
        <f>VLOOKUP(B231,Sheet1!$C$1:$F$12,4,FALSE)</f>
        <v>#N/A</v>
      </c>
      <c r="V231" s="13" t="e">
        <f t="shared" ref="V231:V294" si="78">ROUND(+T231/4*U231,2)</f>
        <v>#N/A</v>
      </c>
      <c r="W231" s="13">
        <f t="shared" ref="W231:W294" si="79">IF(AND(G231="NML",A231=2027),226,0)</f>
        <v>0</v>
      </c>
      <c r="X231" s="13">
        <f t="shared" ref="X231:X294" si="80">IF(AND(G231="NML",A231=2025),212,0)</f>
        <v>0</v>
      </c>
      <c r="Y231" s="13">
        <f t="shared" ref="Y231:Y294" si="81">IF(AND(G231="NML",A231=2026),219,0)</f>
        <v>0</v>
      </c>
      <c r="Z231" s="13" t="e">
        <f t="shared" ref="Z231:Z294" si="82">+M231+V231+W231+P231+X231+Y231+S231</f>
        <v>#N/A</v>
      </c>
      <c r="AA231" s="14" t="str">
        <f t="shared" ref="AA231:AA294" si="83">IF(ISNA(Z231),"",Z231)</f>
        <v/>
      </c>
      <c r="AB231" s="14">
        <f t="shared" ref="AB231:AB294" si="84">IF(OR(G231="DR/R",G231="NML/R"),85,0)</f>
        <v>0</v>
      </c>
      <c r="AC231" s="14">
        <f t="shared" ref="AC231:AC294" si="85">IF(AND(A231=2019,AB231&gt;0),AB231-10,AB231)</f>
        <v>0</v>
      </c>
      <c r="AD231" s="13">
        <f t="shared" si="68"/>
        <v>0</v>
      </c>
      <c r="AE231" s="13" t="e">
        <f>VLOOKUP(B231,Sheet1!$C$1:$D$12,2,FALSE)</f>
        <v>#N/A</v>
      </c>
      <c r="AF231" s="13" t="e">
        <f t="shared" ref="AF231:AF294" si="86">+AD231/12*AE231</f>
        <v>#N/A</v>
      </c>
      <c r="AG231" s="13">
        <f t="shared" si="69"/>
        <v>0</v>
      </c>
      <c r="AH231" s="13">
        <f t="shared" si="70"/>
        <v>0</v>
      </c>
      <c r="AI231" s="13" t="e">
        <f t="shared" ref="AI231:AI294" si="87">+AF231+AG231+AH231</f>
        <v>#N/A</v>
      </c>
      <c r="AJ231" s="14" t="str">
        <f t="shared" ref="AJ231:AJ294" si="88">IF(ISNA(AI231),"",AI231)</f>
        <v/>
      </c>
      <c r="AK231" s="14">
        <f t="shared" si="71"/>
        <v>0</v>
      </c>
    </row>
    <row r="232" spans="1:37" ht="15" customHeight="1" x14ac:dyDescent="0.25">
      <c r="A232" s="1"/>
      <c r="B232" s="1"/>
      <c r="C232" s="24"/>
      <c r="D232" s="1"/>
      <c r="E232" s="1"/>
      <c r="F232" s="24"/>
      <c r="G232" s="1"/>
      <c r="H232" s="2"/>
      <c r="I232" s="2"/>
      <c r="J232" s="2"/>
      <c r="K232" s="13">
        <f t="shared" si="72"/>
        <v>0</v>
      </c>
      <c r="L232" s="13" t="e">
        <f>VLOOKUP(B232,Sheet1!$C$1:$D$12,2,FALSE)</f>
        <v>#N/A</v>
      </c>
      <c r="M232" s="13" t="e">
        <f t="shared" si="73"/>
        <v>#N/A</v>
      </c>
      <c r="N232" s="13">
        <f t="shared" si="74"/>
        <v>0</v>
      </c>
      <c r="O232" s="13" t="e">
        <f>VLOOKUP(B232,Sheet1!$C$1:$D$12,2,FALSE)</f>
        <v>#N/A</v>
      </c>
      <c r="P232" s="13" t="e">
        <f t="shared" si="75"/>
        <v>#N/A</v>
      </c>
      <c r="Q232" s="13">
        <f t="shared" si="76"/>
        <v>0</v>
      </c>
      <c r="R232" s="13" t="e">
        <f>VLOOKUP(B232,Sheet1!$C$1:$D$12,2,FALSE)</f>
        <v>#N/A</v>
      </c>
      <c r="S232" s="13" t="e">
        <f t="shared" si="77"/>
        <v>#N/A</v>
      </c>
      <c r="T232" s="13">
        <f t="shared" si="67"/>
        <v>0</v>
      </c>
      <c r="U232" s="13" t="e">
        <f>VLOOKUP(B232,Sheet1!$C$1:$F$12,4,FALSE)</f>
        <v>#N/A</v>
      </c>
      <c r="V232" s="13" t="e">
        <f t="shared" si="78"/>
        <v>#N/A</v>
      </c>
      <c r="W232" s="13">
        <f t="shared" si="79"/>
        <v>0</v>
      </c>
      <c r="X232" s="13">
        <f t="shared" si="80"/>
        <v>0</v>
      </c>
      <c r="Y232" s="13">
        <f t="shared" si="81"/>
        <v>0</v>
      </c>
      <c r="Z232" s="13" t="e">
        <f t="shared" si="82"/>
        <v>#N/A</v>
      </c>
      <c r="AA232" s="14" t="str">
        <f t="shared" si="83"/>
        <v/>
      </c>
      <c r="AB232" s="14">
        <f t="shared" si="84"/>
        <v>0</v>
      </c>
      <c r="AC232" s="14">
        <f t="shared" si="85"/>
        <v>0</v>
      </c>
      <c r="AD232" s="13">
        <f t="shared" si="68"/>
        <v>0</v>
      </c>
      <c r="AE232" s="13" t="e">
        <f>VLOOKUP(B232,Sheet1!$C$1:$D$12,2,FALSE)</f>
        <v>#N/A</v>
      </c>
      <c r="AF232" s="13" t="e">
        <f t="shared" si="86"/>
        <v>#N/A</v>
      </c>
      <c r="AG232" s="13">
        <f t="shared" si="69"/>
        <v>0</v>
      </c>
      <c r="AH232" s="13">
        <f t="shared" si="70"/>
        <v>0</v>
      </c>
      <c r="AI232" s="13" t="e">
        <f t="shared" si="87"/>
        <v>#N/A</v>
      </c>
      <c r="AJ232" s="14" t="str">
        <f t="shared" si="88"/>
        <v/>
      </c>
      <c r="AK232" s="14">
        <f t="shared" si="71"/>
        <v>0</v>
      </c>
    </row>
    <row r="233" spans="1:37" ht="15" customHeight="1" x14ac:dyDescent="0.25">
      <c r="A233" s="1"/>
      <c r="B233" s="1"/>
      <c r="C233" s="24"/>
      <c r="D233" s="1"/>
      <c r="E233" s="1"/>
      <c r="F233" s="24"/>
      <c r="G233" s="1"/>
      <c r="H233" s="2"/>
      <c r="I233" s="2"/>
      <c r="J233" s="2"/>
      <c r="K233" s="13">
        <f t="shared" si="72"/>
        <v>0</v>
      </c>
      <c r="L233" s="13" t="e">
        <f>VLOOKUP(B233,Sheet1!$C$1:$D$12,2,FALSE)</f>
        <v>#N/A</v>
      </c>
      <c r="M233" s="13" t="e">
        <f t="shared" si="73"/>
        <v>#N/A</v>
      </c>
      <c r="N233" s="13">
        <f t="shared" si="74"/>
        <v>0</v>
      </c>
      <c r="O233" s="13" t="e">
        <f>VLOOKUP(B233,Sheet1!$C$1:$D$12,2,FALSE)</f>
        <v>#N/A</v>
      </c>
      <c r="P233" s="13" t="e">
        <f t="shared" si="75"/>
        <v>#N/A</v>
      </c>
      <c r="Q233" s="13">
        <f t="shared" si="76"/>
        <v>0</v>
      </c>
      <c r="R233" s="13" t="e">
        <f>VLOOKUP(B233,Sheet1!$C$1:$D$12,2,FALSE)</f>
        <v>#N/A</v>
      </c>
      <c r="S233" s="13" t="e">
        <f t="shared" si="77"/>
        <v>#N/A</v>
      </c>
      <c r="T233" s="13">
        <f t="shared" si="67"/>
        <v>0</v>
      </c>
      <c r="U233" s="13" t="e">
        <f>VLOOKUP(B233,Sheet1!$C$1:$F$12,4,FALSE)</f>
        <v>#N/A</v>
      </c>
      <c r="V233" s="13" t="e">
        <f t="shared" si="78"/>
        <v>#N/A</v>
      </c>
      <c r="W233" s="13">
        <f t="shared" si="79"/>
        <v>0</v>
      </c>
      <c r="X233" s="13">
        <f t="shared" si="80"/>
        <v>0</v>
      </c>
      <c r="Y233" s="13">
        <f t="shared" si="81"/>
        <v>0</v>
      </c>
      <c r="Z233" s="13" t="e">
        <f t="shared" si="82"/>
        <v>#N/A</v>
      </c>
      <c r="AA233" s="14" t="str">
        <f t="shared" si="83"/>
        <v/>
      </c>
      <c r="AB233" s="14">
        <f t="shared" si="84"/>
        <v>0</v>
      </c>
      <c r="AC233" s="14">
        <f t="shared" si="85"/>
        <v>0</v>
      </c>
      <c r="AD233" s="13">
        <f t="shared" si="68"/>
        <v>0</v>
      </c>
      <c r="AE233" s="13" t="e">
        <f>VLOOKUP(B233,Sheet1!$C$1:$D$12,2,FALSE)</f>
        <v>#N/A</v>
      </c>
      <c r="AF233" s="13" t="e">
        <f t="shared" si="86"/>
        <v>#N/A</v>
      </c>
      <c r="AG233" s="13">
        <f t="shared" si="69"/>
        <v>0</v>
      </c>
      <c r="AH233" s="13">
        <f t="shared" si="70"/>
        <v>0</v>
      </c>
      <c r="AI233" s="13" t="e">
        <f t="shared" si="87"/>
        <v>#N/A</v>
      </c>
      <c r="AJ233" s="14" t="str">
        <f t="shared" si="88"/>
        <v/>
      </c>
      <c r="AK233" s="14">
        <f t="shared" si="71"/>
        <v>0</v>
      </c>
    </row>
    <row r="234" spans="1:37" ht="15" customHeight="1" x14ac:dyDescent="0.25">
      <c r="A234" s="1"/>
      <c r="B234" s="1"/>
      <c r="C234" s="24"/>
      <c r="D234" s="1"/>
      <c r="E234" s="1"/>
      <c r="F234" s="24"/>
      <c r="G234" s="1"/>
      <c r="H234" s="2"/>
      <c r="I234" s="2"/>
      <c r="J234" s="2"/>
      <c r="K234" s="13">
        <f t="shared" si="72"/>
        <v>0</v>
      </c>
      <c r="L234" s="13" t="e">
        <f>VLOOKUP(B234,Sheet1!$C$1:$D$12,2,FALSE)</f>
        <v>#N/A</v>
      </c>
      <c r="M234" s="13" t="e">
        <f t="shared" si="73"/>
        <v>#N/A</v>
      </c>
      <c r="N234" s="13">
        <f t="shared" si="74"/>
        <v>0</v>
      </c>
      <c r="O234" s="13" t="e">
        <f>VLOOKUP(B234,Sheet1!$C$1:$D$12,2,FALSE)</f>
        <v>#N/A</v>
      </c>
      <c r="P234" s="13" t="e">
        <f t="shared" si="75"/>
        <v>#N/A</v>
      </c>
      <c r="Q234" s="13">
        <f t="shared" si="76"/>
        <v>0</v>
      </c>
      <c r="R234" s="13" t="e">
        <f>VLOOKUP(B234,Sheet1!$C$1:$D$12,2,FALSE)</f>
        <v>#N/A</v>
      </c>
      <c r="S234" s="13" t="e">
        <f t="shared" si="77"/>
        <v>#N/A</v>
      </c>
      <c r="T234" s="13">
        <f t="shared" si="67"/>
        <v>0</v>
      </c>
      <c r="U234" s="13" t="e">
        <f>VLOOKUP(B234,Sheet1!$C$1:$F$12,4,FALSE)</f>
        <v>#N/A</v>
      </c>
      <c r="V234" s="13" t="e">
        <f t="shared" si="78"/>
        <v>#N/A</v>
      </c>
      <c r="W234" s="13">
        <f t="shared" si="79"/>
        <v>0</v>
      </c>
      <c r="X234" s="13">
        <f t="shared" si="80"/>
        <v>0</v>
      </c>
      <c r="Y234" s="13">
        <f t="shared" si="81"/>
        <v>0</v>
      </c>
      <c r="Z234" s="13" t="e">
        <f t="shared" si="82"/>
        <v>#N/A</v>
      </c>
      <c r="AA234" s="14" t="str">
        <f t="shared" si="83"/>
        <v/>
      </c>
      <c r="AB234" s="14">
        <f t="shared" si="84"/>
        <v>0</v>
      </c>
      <c r="AC234" s="14">
        <f t="shared" si="85"/>
        <v>0</v>
      </c>
      <c r="AD234" s="13">
        <f t="shared" si="68"/>
        <v>0</v>
      </c>
      <c r="AE234" s="13" t="e">
        <f>VLOOKUP(B234,Sheet1!$C$1:$D$12,2,FALSE)</f>
        <v>#N/A</v>
      </c>
      <c r="AF234" s="13" t="e">
        <f t="shared" si="86"/>
        <v>#N/A</v>
      </c>
      <c r="AG234" s="13">
        <f t="shared" si="69"/>
        <v>0</v>
      </c>
      <c r="AH234" s="13">
        <f t="shared" si="70"/>
        <v>0</v>
      </c>
      <c r="AI234" s="13" t="e">
        <f t="shared" si="87"/>
        <v>#N/A</v>
      </c>
      <c r="AJ234" s="14" t="str">
        <f t="shared" si="88"/>
        <v/>
      </c>
      <c r="AK234" s="14">
        <f t="shared" si="71"/>
        <v>0</v>
      </c>
    </row>
    <row r="235" spans="1:37" ht="15" customHeight="1" x14ac:dyDescent="0.25">
      <c r="A235" s="1"/>
      <c r="B235" s="1"/>
      <c r="C235" s="24"/>
      <c r="D235" s="1"/>
      <c r="E235" s="1"/>
      <c r="F235" s="24"/>
      <c r="G235" s="1"/>
      <c r="H235" s="2"/>
      <c r="I235" s="2"/>
      <c r="J235" s="2"/>
      <c r="K235" s="13">
        <f t="shared" si="72"/>
        <v>0</v>
      </c>
      <c r="L235" s="13" t="e">
        <f>VLOOKUP(B235,Sheet1!$C$1:$D$12,2,FALSE)</f>
        <v>#N/A</v>
      </c>
      <c r="M235" s="13" t="e">
        <f t="shared" si="73"/>
        <v>#N/A</v>
      </c>
      <c r="N235" s="13">
        <f t="shared" si="74"/>
        <v>0</v>
      </c>
      <c r="O235" s="13" t="e">
        <f>VLOOKUP(B235,Sheet1!$C$1:$D$12,2,FALSE)</f>
        <v>#N/A</v>
      </c>
      <c r="P235" s="13" t="e">
        <f t="shared" si="75"/>
        <v>#N/A</v>
      </c>
      <c r="Q235" s="13">
        <f t="shared" si="76"/>
        <v>0</v>
      </c>
      <c r="R235" s="13" t="e">
        <f>VLOOKUP(B235,Sheet1!$C$1:$D$12,2,FALSE)</f>
        <v>#N/A</v>
      </c>
      <c r="S235" s="13" t="e">
        <f t="shared" si="77"/>
        <v>#N/A</v>
      </c>
      <c r="T235" s="13">
        <f t="shared" si="67"/>
        <v>0</v>
      </c>
      <c r="U235" s="13" t="e">
        <f>VLOOKUP(B235,Sheet1!$C$1:$F$12,4,FALSE)</f>
        <v>#N/A</v>
      </c>
      <c r="V235" s="13" t="e">
        <f t="shared" si="78"/>
        <v>#N/A</v>
      </c>
      <c r="W235" s="13">
        <f t="shared" si="79"/>
        <v>0</v>
      </c>
      <c r="X235" s="13">
        <f t="shared" si="80"/>
        <v>0</v>
      </c>
      <c r="Y235" s="13">
        <f t="shared" si="81"/>
        <v>0</v>
      </c>
      <c r="Z235" s="13" t="e">
        <f t="shared" si="82"/>
        <v>#N/A</v>
      </c>
      <c r="AA235" s="14" t="str">
        <f t="shared" si="83"/>
        <v/>
      </c>
      <c r="AB235" s="14">
        <f t="shared" si="84"/>
        <v>0</v>
      </c>
      <c r="AC235" s="14">
        <f t="shared" si="85"/>
        <v>0</v>
      </c>
      <c r="AD235" s="13">
        <f t="shared" si="68"/>
        <v>0</v>
      </c>
      <c r="AE235" s="13" t="e">
        <f>VLOOKUP(B235,Sheet1!$C$1:$D$12,2,FALSE)</f>
        <v>#N/A</v>
      </c>
      <c r="AF235" s="13" t="e">
        <f t="shared" si="86"/>
        <v>#N/A</v>
      </c>
      <c r="AG235" s="13">
        <f t="shared" si="69"/>
        <v>0</v>
      </c>
      <c r="AH235" s="13">
        <f t="shared" si="70"/>
        <v>0</v>
      </c>
      <c r="AI235" s="13" t="e">
        <f t="shared" si="87"/>
        <v>#N/A</v>
      </c>
      <c r="AJ235" s="14" t="str">
        <f t="shared" si="88"/>
        <v/>
      </c>
      <c r="AK235" s="14">
        <f t="shared" si="71"/>
        <v>0</v>
      </c>
    </row>
    <row r="236" spans="1:37" ht="15" customHeight="1" x14ac:dyDescent="0.25">
      <c r="A236" s="1"/>
      <c r="B236" s="1"/>
      <c r="C236" s="24"/>
      <c r="D236" s="1"/>
      <c r="E236" s="1"/>
      <c r="F236" s="24"/>
      <c r="G236" s="1"/>
      <c r="H236" s="2"/>
      <c r="I236" s="2"/>
      <c r="J236" s="2"/>
      <c r="K236" s="13">
        <f t="shared" si="72"/>
        <v>0</v>
      </c>
      <c r="L236" s="13" t="e">
        <f>VLOOKUP(B236,Sheet1!$C$1:$D$12,2,FALSE)</f>
        <v>#N/A</v>
      </c>
      <c r="M236" s="13" t="e">
        <f t="shared" si="73"/>
        <v>#N/A</v>
      </c>
      <c r="N236" s="13">
        <f t="shared" si="74"/>
        <v>0</v>
      </c>
      <c r="O236" s="13" t="e">
        <f>VLOOKUP(B236,Sheet1!$C$1:$D$12,2,FALSE)</f>
        <v>#N/A</v>
      </c>
      <c r="P236" s="13" t="e">
        <f t="shared" si="75"/>
        <v>#N/A</v>
      </c>
      <c r="Q236" s="13">
        <f t="shared" si="76"/>
        <v>0</v>
      </c>
      <c r="R236" s="13" t="e">
        <f>VLOOKUP(B236,Sheet1!$C$1:$D$12,2,FALSE)</f>
        <v>#N/A</v>
      </c>
      <c r="S236" s="13" t="e">
        <f t="shared" si="77"/>
        <v>#N/A</v>
      </c>
      <c r="T236" s="13">
        <f t="shared" si="67"/>
        <v>0</v>
      </c>
      <c r="U236" s="13" t="e">
        <f>VLOOKUP(B236,Sheet1!$C$1:$F$12,4,FALSE)</f>
        <v>#N/A</v>
      </c>
      <c r="V236" s="13" t="e">
        <f t="shared" si="78"/>
        <v>#N/A</v>
      </c>
      <c r="W236" s="13">
        <f t="shared" si="79"/>
        <v>0</v>
      </c>
      <c r="X236" s="13">
        <f t="shared" si="80"/>
        <v>0</v>
      </c>
      <c r="Y236" s="13">
        <f t="shared" si="81"/>
        <v>0</v>
      </c>
      <c r="Z236" s="13" t="e">
        <f t="shared" si="82"/>
        <v>#N/A</v>
      </c>
      <c r="AA236" s="14" t="str">
        <f t="shared" si="83"/>
        <v/>
      </c>
      <c r="AB236" s="14">
        <f t="shared" si="84"/>
        <v>0</v>
      </c>
      <c r="AC236" s="14">
        <f t="shared" si="85"/>
        <v>0</v>
      </c>
      <c r="AD236" s="13">
        <f t="shared" si="68"/>
        <v>0</v>
      </c>
      <c r="AE236" s="13" t="e">
        <f>VLOOKUP(B236,Sheet1!$C$1:$D$12,2,FALSE)</f>
        <v>#N/A</v>
      </c>
      <c r="AF236" s="13" t="e">
        <f t="shared" si="86"/>
        <v>#N/A</v>
      </c>
      <c r="AG236" s="13">
        <f t="shared" si="69"/>
        <v>0</v>
      </c>
      <c r="AH236" s="13">
        <f t="shared" si="70"/>
        <v>0</v>
      </c>
      <c r="AI236" s="13" t="e">
        <f t="shared" si="87"/>
        <v>#N/A</v>
      </c>
      <c r="AJ236" s="14" t="str">
        <f t="shared" si="88"/>
        <v/>
      </c>
      <c r="AK236" s="14">
        <f t="shared" si="71"/>
        <v>0</v>
      </c>
    </row>
    <row r="237" spans="1:37" ht="15" customHeight="1" x14ac:dyDescent="0.25">
      <c r="A237" s="1"/>
      <c r="B237" s="1"/>
      <c r="C237" s="24"/>
      <c r="D237" s="1"/>
      <c r="E237" s="1"/>
      <c r="F237" s="24"/>
      <c r="G237" s="1"/>
      <c r="H237" s="2"/>
      <c r="I237" s="2"/>
      <c r="J237" s="2"/>
      <c r="K237" s="13">
        <f t="shared" si="72"/>
        <v>0</v>
      </c>
      <c r="L237" s="13" t="e">
        <f>VLOOKUP(B237,Sheet1!$C$1:$D$12,2,FALSE)</f>
        <v>#N/A</v>
      </c>
      <c r="M237" s="13" t="e">
        <f t="shared" si="73"/>
        <v>#N/A</v>
      </c>
      <c r="N237" s="13">
        <f t="shared" si="74"/>
        <v>0</v>
      </c>
      <c r="O237" s="13" t="e">
        <f>VLOOKUP(B237,Sheet1!$C$1:$D$12,2,FALSE)</f>
        <v>#N/A</v>
      </c>
      <c r="P237" s="13" t="e">
        <f t="shared" si="75"/>
        <v>#N/A</v>
      </c>
      <c r="Q237" s="13">
        <f t="shared" si="76"/>
        <v>0</v>
      </c>
      <c r="R237" s="13" t="e">
        <f>VLOOKUP(B237,Sheet1!$C$1:$D$12,2,FALSE)</f>
        <v>#N/A</v>
      </c>
      <c r="S237" s="13" t="e">
        <f t="shared" si="77"/>
        <v>#N/A</v>
      </c>
      <c r="T237" s="13">
        <f t="shared" si="67"/>
        <v>0</v>
      </c>
      <c r="U237" s="13" t="e">
        <f>VLOOKUP(B237,Sheet1!$C$1:$F$12,4,FALSE)</f>
        <v>#N/A</v>
      </c>
      <c r="V237" s="13" t="e">
        <f t="shared" si="78"/>
        <v>#N/A</v>
      </c>
      <c r="W237" s="13">
        <f t="shared" si="79"/>
        <v>0</v>
      </c>
      <c r="X237" s="13">
        <f t="shared" si="80"/>
        <v>0</v>
      </c>
      <c r="Y237" s="13">
        <f t="shared" si="81"/>
        <v>0</v>
      </c>
      <c r="Z237" s="13" t="e">
        <f t="shared" si="82"/>
        <v>#N/A</v>
      </c>
      <c r="AA237" s="14" t="str">
        <f t="shared" si="83"/>
        <v/>
      </c>
      <c r="AB237" s="14">
        <f t="shared" si="84"/>
        <v>0</v>
      </c>
      <c r="AC237" s="14">
        <f t="shared" si="85"/>
        <v>0</v>
      </c>
      <c r="AD237" s="13">
        <f t="shared" si="68"/>
        <v>0</v>
      </c>
      <c r="AE237" s="13" t="e">
        <f>VLOOKUP(B237,Sheet1!$C$1:$D$12,2,FALSE)</f>
        <v>#N/A</v>
      </c>
      <c r="AF237" s="13" t="e">
        <f t="shared" si="86"/>
        <v>#N/A</v>
      </c>
      <c r="AG237" s="13">
        <f t="shared" si="69"/>
        <v>0</v>
      </c>
      <c r="AH237" s="13">
        <f t="shared" si="70"/>
        <v>0</v>
      </c>
      <c r="AI237" s="13" t="e">
        <f t="shared" si="87"/>
        <v>#N/A</v>
      </c>
      <c r="AJ237" s="14" t="str">
        <f t="shared" si="88"/>
        <v/>
      </c>
      <c r="AK237" s="14">
        <f t="shared" si="71"/>
        <v>0</v>
      </c>
    </row>
    <row r="238" spans="1:37" ht="15" customHeight="1" x14ac:dyDescent="0.25">
      <c r="A238" s="1"/>
      <c r="B238" s="1"/>
      <c r="C238" s="24"/>
      <c r="D238" s="1"/>
      <c r="E238" s="1"/>
      <c r="F238" s="24"/>
      <c r="G238" s="1"/>
      <c r="H238" s="2"/>
      <c r="I238" s="2"/>
      <c r="J238" s="2"/>
      <c r="K238" s="13">
        <f t="shared" si="72"/>
        <v>0</v>
      </c>
      <c r="L238" s="13" t="e">
        <f>VLOOKUP(B238,Sheet1!$C$1:$D$12,2,FALSE)</f>
        <v>#N/A</v>
      </c>
      <c r="M238" s="13" t="e">
        <f t="shared" si="73"/>
        <v>#N/A</v>
      </c>
      <c r="N238" s="13">
        <f t="shared" si="74"/>
        <v>0</v>
      </c>
      <c r="O238" s="13" t="e">
        <f>VLOOKUP(B238,Sheet1!$C$1:$D$12,2,FALSE)</f>
        <v>#N/A</v>
      </c>
      <c r="P238" s="13" t="e">
        <f t="shared" si="75"/>
        <v>#N/A</v>
      </c>
      <c r="Q238" s="13">
        <f t="shared" si="76"/>
        <v>0</v>
      </c>
      <c r="R238" s="13" t="e">
        <f>VLOOKUP(B238,Sheet1!$C$1:$D$12,2,FALSE)</f>
        <v>#N/A</v>
      </c>
      <c r="S238" s="13" t="e">
        <f t="shared" si="77"/>
        <v>#N/A</v>
      </c>
      <c r="T238" s="13">
        <f t="shared" si="67"/>
        <v>0</v>
      </c>
      <c r="U238" s="13" t="e">
        <f>VLOOKUP(B238,Sheet1!$C$1:$F$12,4,FALSE)</f>
        <v>#N/A</v>
      </c>
      <c r="V238" s="13" t="e">
        <f t="shared" si="78"/>
        <v>#N/A</v>
      </c>
      <c r="W238" s="13">
        <f t="shared" si="79"/>
        <v>0</v>
      </c>
      <c r="X238" s="13">
        <f t="shared" si="80"/>
        <v>0</v>
      </c>
      <c r="Y238" s="13">
        <f t="shared" si="81"/>
        <v>0</v>
      </c>
      <c r="Z238" s="13" t="e">
        <f t="shared" si="82"/>
        <v>#N/A</v>
      </c>
      <c r="AA238" s="14" t="str">
        <f t="shared" si="83"/>
        <v/>
      </c>
      <c r="AB238" s="14">
        <f t="shared" si="84"/>
        <v>0</v>
      </c>
      <c r="AC238" s="14">
        <f t="shared" si="85"/>
        <v>0</v>
      </c>
      <c r="AD238" s="13">
        <f t="shared" si="68"/>
        <v>0</v>
      </c>
      <c r="AE238" s="13" t="e">
        <f>VLOOKUP(B238,Sheet1!$C$1:$D$12,2,FALSE)</f>
        <v>#N/A</v>
      </c>
      <c r="AF238" s="13" t="e">
        <f t="shared" si="86"/>
        <v>#N/A</v>
      </c>
      <c r="AG238" s="13">
        <f t="shared" si="69"/>
        <v>0</v>
      </c>
      <c r="AH238" s="13">
        <f t="shared" si="70"/>
        <v>0</v>
      </c>
      <c r="AI238" s="13" t="e">
        <f t="shared" si="87"/>
        <v>#N/A</v>
      </c>
      <c r="AJ238" s="14" t="str">
        <f t="shared" si="88"/>
        <v/>
      </c>
      <c r="AK238" s="14">
        <f t="shared" si="71"/>
        <v>0</v>
      </c>
    </row>
    <row r="239" spans="1:37" ht="15" customHeight="1" x14ac:dyDescent="0.25">
      <c r="A239" s="1"/>
      <c r="B239" s="1"/>
      <c r="C239" s="24"/>
      <c r="D239" s="1"/>
      <c r="E239" s="1"/>
      <c r="F239" s="24"/>
      <c r="G239" s="1"/>
      <c r="H239" s="2"/>
      <c r="I239" s="2"/>
      <c r="J239" s="2"/>
      <c r="K239" s="13">
        <f t="shared" si="72"/>
        <v>0</v>
      </c>
      <c r="L239" s="13" t="e">
        <f>VLOOKUP(B239,Sheet1!$C$1:$D$12,2,FALSE)</f>
        <v>#N/A</v>
      </c>
      <c r="M239" s="13" t="e">
        <f t="shared" si="73"/>
        <v>#N/A</v>
      </c>
      <c r="N239" s="13">
        <f t="shared" si="74"/>
        <v>0</v>
      </c>
      <c r="O239" s="13" t="e">
        <f>VLOOKUP(B239,Sheet1!$C$1:$D$12,2,FALSE)</f>
        <v>#N/A</v>
      </c>
      <c r="P239" s="13" t="e">
        <f t="shared" si="75"/>
        <v>#N/A</v>
      </c>
      <c r="Q239" s="13">
        <f t="shared" si="76"/>
        <v>0</v>
      </c>
      <c r="R239" s="13" t="e">
        <f>VLOOKUP(B239,Sheet1!$C$1:$D$12,2,FALSE)</f>
        <v>#N/A</v>
      </c>
      <c r="S239" s="13" t="e">
        <f t="shared" si="77"/>
        <v>#N/A</v>
      </c>
      <c r="T239" s="13">
        <f t="shared" si="67"/>
        <v>0</v>
      </c>
      <c r="U239" s="13" t="e">
        <f>VLOOKUP(B239,Sheet1!$C$1:$F$12,4,FALSE)</f>
        <v>#N/A</v>
      </c>
      <c r="V239" s="13" t="e">
        <f t="shared" si="78"/>
        <v>#N/A</v>
      </c>
      <c r="W239" s="13">
        <f t="shared" si="79"/>
        <v>0</v>
      </c>
      <c r="X239" s="13">
        <f t="shared" si="80"/>
        <v>0</v>
      </c>
      <c r="Y239" s="13">
        <f t="shared" si="81"/>
        <v>0</v>
      </c>
      <c r="Z239" s="13" t="e">
        <f t="shared" si="82"/>
        <v>#N/A</v>
      </c>
      <c r="AA239" s="14" t="str">
        <f t="shared" si="83"/>
        <v/>
      </c>
      <c r="AB239" s="14">
        <f t="shared" si="84"/>
        <v>0</v>
      </c>
      <c r="AC239" s="14">
        <f t="shared" si="85"/>
        <v>0</v>
      </c>
      <c r="AD239" s="13">
        <f t="shared" si="68"/>
        <v>0</v>
      </c>
      <c r="AE239" s="13" t="e">
        <f>VLOOKUP(B239,Sheet1!$C$1:$D$12,2,FALSE)</f>
        <v>#N/A</v>
      </c>
      <c r="AF239" s="13" t="e">
        <f t="shared" si="86"/>
        <v>#N/A</v>
      </c>
      <c r="AG239" s="13">
        <f t="shared" si="69"/>
        <v>0</v>
      </c>
      <c r="AH239" s="13">
        <f t="shared" si="70"/>
        <v>0</v>
      </c>
      <c r="AI239" s="13" t="e">
        <f t="shared" si="87"/>
        <v>#N/A</v>
      </c>
      <c r="AJ239" s="14" t="str">
        <f t="shared" si="88"/>
        <v/>
      </c>
      <c r="AK239" s="14">
        <f t="shared" si="71"/>
        <v>0</v>
      </c>
    </row>
    <row r="240" spans="1:37" ht="15" customHeight="1" x14ac:dyDescent="0.25">
      <c r="A240" s="1"/>
      <c r="B240" s="1"/>
      <c r="C240" s="24"/>
      <c r="D240" s="1"/>
      <c r="E240" s="1"/>
      <c r="F240" s="24"/>
      <c r="G240" s="1"/>
      <c r="H240" s="2"/>
      <c r="I240" s="2"/>
      <c r="J240" s="2"/>
      <c r="K240" s="13">
        <f t="shared" si="72"/>
        <v>0</v>
      </c>
      <c r="L240" s="13" t="e">
        <f>VLOOKUP(B240,Sheet1!$C$1:$D$12,2,FALSE)</f>
        <v>#N/A</v>
      </c>
      <c r="M240" s="13" t="e">
        <f t="shared" si="73"/>
        <v>#N/A</v>
      </c>
      <c r="N240" s="13">
        <f t="shared" si="74"/>
        <v>0</v>
      </c>
      <c r="O240" s="13" t="e">
        <f>VLOOKUP(B240,Sheet1!$C$1:$D$12,2,FALSE)</f>
        <v>#N/A</v>
      </c>
      <c r="P240" s="13" t="e">
        <f t="shared" si="75"/>
        <v>#N/A</v>
      </c>
      <c r="Q240" s="13">
        <f t="shared" si="76"/>
        <v>0</v>
      </c>
      <c r="R240" s="13" t="e">
        <f>VLOOKUP(B240,Sheet1!$C$1:$D$12,2,FALSE)</f>
        <v>#N/A</v>
      </c>
      <c r="S240" s="13" t="e">
        <f t="shared" si="77"/>
        <v>#N/A</v>
      </c>
      <c r="T240" s="13">
        <f t="shared" si="67"/>
        <v>0</v>
      </c>
      <c r="U240" s="13" t="e">
        <f>VLOOKUP(B240,Sheet1!$C$1:$F$12,4,FALSE)</f>
        <v>#N/A</v>
      </c>
      <c r="V240" s="13" t="e">
        <f t="shared" si="78"/>
        <v>#N/A</v>
      </c>
      <c r="W240" s="13">
        <f t="shared" si="79"/>
        <v>0</v>
      </c>
      <c r="X240" s="13">
        <f t="shared" si="80"/>
        <v>0</v>
      </c>
      <c r="Y240" s="13">
        <f t="shared" si="81"/>
        <v>0</v>
      </c>
      <c r="Z240" s="13" t="e">
        <f t="shared" si="82"/>
        <v>#N/A</v>
      </c>
      <c r="AA240" s="14" t="str">
        <f t="shared" si="83"/>
        <v/>
      </c>
      <c r="AB240" s="14">
        <f t="shared" si="84"/>
        <v>0</v>
      </c>
      <c r="AC240" s="14">
        <f t="shared" si="85"/>
        <v>0</v>
      </c>
      <c r="AD240" s="13">
        <f t="shared" si="68"/>
        <v>0</v>
      </c>
      <c r="AE240" s="13" t="e">
        <f>VLOOKUP(B240,Sheet1!$C$1:$D$12,2,FALSE)</f>
        <v>#N/A</v>
      </c>
      <c r="AF240" s="13" t="e">
        <f t="shared" si="86"/>
        <v>#N/A</v>
      </c>
      <c r="AG240" s="13">
        <f t="shared" si="69"/>
        <v>0</v>
      </c>
      <c r="AH240" s="13">
        <f t="shared" si="70"/>
        <v>0</v>
      </c>
      <c r="AI240" s="13" t="e">
        <f t="shared" si="87"/>
        <v>#N/A</v>
      </c>
      <c r="AJ240" s="14" t="str">
        <f t="shared" si="88"/>
        <v/>
      </c>
      <c r="AK240" s="14">
        <f t="shared" si="71"/>
        <v>0</v>
      </c>
    </row>
    <row r="241" spans="1:37" ht="15" customHeight="1" x14ac:dyDescent="0.25">
      <c r="A241" s="1"/>
      <c r="B241" s="1"/>
      <c r="C241" s="24"/>
      <c r="D241" s="1"/>
      <c r="E241" s="1"/>
      <c r="F241" s="24"/>
      <c r="G241" s="1"/>
      <c r="H241" s="2"/>
      <c r="I241" s="2"/>
      <c r="J241" s="2"/>
      <c r="K241" s="13">
        <f t="shared" si="72"/>
        <v>0</v>
      </c>
      <c r="L241" s="13" t="e">
        <f>VLOOKUP(B241,Sheet1!$C$1:$D$12,2,FALSE)</f>
        <v>#N/A</v>
      </c>
      <c r="M241" s="13" t="e">
        <f t="shared" si="73"/>
        <v>#N/A</v>
      </c>
      <c r="N241" s="13">
        <f t="shared" si="74"/>
        <v>0</v>
      </c>
      <c r="O241" s="13" t="e">
        <f>VLOOKUP(B241,Sheet1!$C$1:$D$12,2,FALSE)</f>
        <v>#N/A</v>
      </c>
      <c r="P241" s="13" t="e">
        <f t="shared" si="75"/>
        <v>#N/A</v>
      </c>
      <c r="Q241" s="13">
        <f t="shared" si="76"/>
        <v>0</v>
      </c>
      <c r="R241" s="13" t="e">
        <f>VLOOKUP(B241,Sheet1!$C$1:$D$12,2,FALSE)</f>
        <v>#N/A</v>
      </c>
      <c r="S241" s="13" t="e">
        <f t="shared" si="77"/>
        <v>#N/A</v>
      </c>
      <c r="T241" s="13">
        <f t="shared" si="67"/>
        <v>0</v>
      </c>
      <c r="U241" s="13" t="e">
        <f>VLOOKUP(B241,Sheet1!$C$1:$F$12,4,FALSE)</f>
        <v>#N/A</v>
      </c>
      <c r="V241" s="13" t="e">
        <f t="shared" si="78"/>
        <v>#N/A</v>
      </c>
      <c r="W241" s="13">
        <f t="shared" si="79"/>
        <v>0</v>
      </c>
      <c r="X241" s="13">
        <f t="shared" si="80"/>
        <v>0</v>
      </c>
      <c r="Y241" s="13">
        <f t="shared" si="81"/>
        <v>0</v>
      </c>
      <c r="Z241" s="13" t="e">
        <f t="shared" si="82"/>
        <v>#N/A</v>
      </c>
      <c r="AA241" s="14" t="str">
        <f t="shared" si="83"/>
        <v/>
      </c>
      <c r="AB241" s="14">
        <f t="shared" si="84"/>
        <v>0</v>
      </c>
      <c r="AC241" s="14">
        <f t="shared" si="85"/>
        <v>0</v>
      </c>
      <c r="AD241" s="13">
        <f t="shared" si="68"/>
        <v>0</v>
      </c>
      <c r="AE241" s="13" t="e">
        <f>VLOOKUP(B241,Sheet1!$C$1:$D$12,2,FALSE)</f>
        <v>#N/A</v>
      </c>
      <c r="AF241" s="13" t="e">
        <f t="shared" si="86"/>
        <v>#N/A</v>
      </c>
      <c r="AG241" s="13">
        <f t="shared" si="69"/>
        <v>0</v>
      </c>
      <c r="AH241" s="13">
        <f t="shared" si="70"/>
        <v>0</v>
      </c>
      <c r="AI241" s="13" t="e">
        <f t="shared" si="87"/>
        <v>#N/A</v>
      </c>
      <c r="AJ241" s="14" t="str">
        <f t="shared" si="88"/>
        <v/>
      </c>
      <c r="AK241" s="14">
        <f t="shared" si="71"/>
        <v>0</v>
      </c>
    </row>
    <row r="242" spans="1:37" ht="15" customHeight="1" x14ac:dyDescent="0.25">
      <c r="A242" s="1"/>
      <c r="B242" s="1"/>
      <c r="C242" s="24"/>
      <c r="D242" s="1"/>
      <c r="E242" s="1"/>
      <c r="F242" s="24"/>
      <c r="G242" s="1"/>
      <c r="H242" s="2"/>
      <c r="I242" s="2"/>
      <c r="J242" s="2"/>
      <c r="K242" s="13">
        <f t="shared" si="72"/>
        <v>0</v>
      </c>
      <c r="L242" s="13" t="e">
        <f>VLOOKUP(B242,Sheet1!$C$1:$D$12,2,FALSE)</f>
        <v>#N/A</v>
      </c>
      <c r="M242" s="13" t="e">
        <f t="shared" si="73"/>
        <v>#N/A</v>
      </c>
      <c r="N242" s="13">
        <f t="shared" si="74"/>
        <v>0</v>
      </c>
      <c r="O242" s="13" t="e">
        <f>VLOOKUP(B242,Sheet1!$C$1:$D$12,2,FALSE)</f>
        <v>#N/A</v>
      </c>
      <c r="P242" s="13" t="e">
        <f t="shared" si="75"/>
        <v>#N/A</v>
      </c>
      <c r="Q242" s="13">
        <f t="shared" si="76"/>
        <v>0</v>
      </c>
      <c r="R242" s="13" t="e">
        <f>VLOOKUP(B242,Sheet1!$C$1:$D$12,2,FALSE)</f>
        <v>#N/A</v>
      </c>
      <c r="S242" s="13" t="e">
        <f t="shared" si="77"/>
        <v>#N/A</v>
      </c>
      <c r="T242" s="13">
        <f t="shared" si="67"/>
        <v>0</v>
      </c>
      <c r="U242" s="13" t="e">
        <f>VLOOKUP(B242,Sheet1!$C$1:$F$12,4,FALSE)</f>
        <v>#N/A</v>
      </c>
      <c r="V242" s="13" t="e">
        <f t="shared" si="78"/>
        <v>#N/A</v>
      </c>
      <c r="W242" s="13">
        <f t="shared" si="79"/>
        <v>0</v>
      </c>
      <c r="X242" s="13">
        <f t="shared" si="80"/>
        <v>0</v>
      </c>
      <c r="Y242" s="13">
        <f t="shared" si="81"/>
        <v>0</v>
      </c>
      <c r="Z242" s="13" t="e">
        <f t="shared" si="82"/>
        <v>#N/A</v>
      </c>
      <c r="AA242" s="14" t="str">
        <f t="shared" si="83"/>
        <v/>
      </c>
      <c r="AB242" s="14">
        <f t="shared" si="84"/>
        <v>0</v>
      </c>
      <c r="AC242" s="14">
        <f t="shared" si="85"/>
        <v>0</v>
      </c>
      <c r="AD242" s="13">
        <f t="shared" si="68"/>
        <v>0</v>
      </c>
      <c r="AE242" s="13" t="e">
        <f>VLOOKUP(B242,Sheet1!$C$1:$D$12,2,FALSE)</f>
        <v>#N/A</v>
      </c>
      <c r="AF242" s="13" t="e">
        <f t="shared" si="86"/>
        <v>#N/A</v>
      </c>
      <c r="AG242" s="13">
        <f t="shared" si="69"/>
        <v>0</v>
      </c>
      <c r="AH242" s="13">
        <f t="shared" si="70"/>
        <v>0</v>
      </c>
      <c r="AI242" s="13" t="e">
        <f t="shared" si="87"/>
        <v>#N/A</v>
      </c>
      <c r="AJ242" s="14" t="str">
        <f t="shared" si="88"/>
        <v/>
      </c>
      <c r="AK242" s="14">
        <f t="shared" si="71"/>
        <v>0</v>
      </c>
    </row>
    <row r="243" spans="1:37" ht="15" customHeight="1" x14ac:dyDescent="0.25">
      <c r="A243" s="1"/>
      <c r="B243" s="1"/>
      <c r="C243" s="24"/>
      <c r="D243" s="1"/>
      <c r="E243" s="1"/>
      <c r="F243" s="24"/>
      <c r="G243" s="1"/>
      <c r="H243" s="2"/>
      <c r="I243" s="2"/>
      <c r="J243" s="2"/>
      <c r="K243" s="13">
        <f t="shared" si="72"/>
        <v>0</v>
      </c>
      <c r="L243" s="13" t="e">
        <f>VLOOKUP(B243,Sheet1!$C$1:$D$12,2,FALSE)</f>
        <v>#N/A</v>
      </c>
      <c r="M243" s="13" t="e">
        <f t="shared" si="73"/>
        <v>#N/A</v>
      </c>
      <c r="N243" s="13">
        <f t="shared" si="74"/>
        <v>0</v>
      </c>
      <c r="O243" s="13" t="e">
        <f>VLOOKUP(B243,Sheet1!$C$1:$D$12,2,FALSE)</f>
        <v>#N/A</v>
      </c>
      <c r="P243" s="13" t="e">
        <f t="shared" si="75"/>
        <v>#N/A</v>
      </c>
      <c r="Q243" s="13">
        <f t="shared" si="76"/>
        <v>0</v>
      </c>
      <c r="R243" s="13" t="e">
        <f>VLOOKUP(B243,Sheet1!$C$1:$D$12,2,FALSE)</f>
        <v>#N/A</v>
      </c>
      <c r="S243" s="13" t="e">
        <f t="shared" si="77"/>
        <v>#N/A</v>
      </c>
      <c r="T243" s="13">
        <f t="shared" si="67"/>
        <v>0</v>
      </c>
      <c r="U243" s="13" t="e">
        <f>VLOOKUP(B243,Sheet1!$C$1:$F$12,4,FALSE)</f>
        <v>#N/A</v>
      </c>
      <c r="V243" s="13" t="e">
        <f t="shared" si="78"/>
        <v>#N/A</v>
      </c>
      <c r="W243" s="13">
        <f t="shared" si="79"/>
        <v>0</v>
      </c>
      <c r="X243" s="13">
        <f t="shared" si="80"/>
        <v>0</v>
      </c>
      <c r="Y243" s="13">
        <f t="shared" si="81"/>
        <v>0</v>
      </c>
      <c r="Z243" s="13" t="e">
        <f t="shared" si="82"/>
        <v>#N/A</v>
      </c>
      <c r="AA243" s="14" t="str">
        <f t="shared" si="83"/>
        <v/>
      </c>
      <c r="AB243" s="14">
        <f t="shared" si="84"/>
        <v>0</v>
      </c>
      <c r="AC243" s="14">
        <f t="shared" si="85"/>
        <v>0</v>
      </c>
      <c r="AD243" s="13">
        <f t="shared" si="68"/>
        <v>0</v>
      </c>
      <c r="AE243" s="13" t="e">
        <f>VLOOKUP(B243,Sheet1!$C$1:$D$12,2,FALSE)</f>
        <v>#N/A</v>
      </c>
      <c r="AF243" s="13" t="e">
        <f t="shared" si="86"/>
        <v>#N/A</v>
      </c>
      <c r="AG243" s="13">
        <f t="shared" si="69"/>
        <v>0</v>
      </c>
      <c r="AH243" s="13">
        <f t="shared" si="70"/>
        <v>0</v>
      </c>
      <c r="AI243" s="13" t="e">
        <f t="shared" si="87"/>
        <v>#N/A</v>
      </c>
      <c r="AJ243" s="14" t="str">
        <f t="shared" si="88"/>
        <v/>
      </c>
      <c r="AK243" s="14">
        <f t="shared" si="71"/>
        <v>0</v>
      </c>
    </row>
    <row r="244" spans="1:37" ht="15" customHeight="1" x14ac:dyDescent="0.25">
      <c r="A244" s="1"/>
      <c r="B244" s="1"/>
      <c r="C244" s="24"/>
      <c r="D244" s="1"/>
      <c r="E244" s="1"/>
      <c r="F244" s="24"/>
      <c r="G244" s="1"/>
      <c r="H244" s="2"/>
      <c r="I244" s="2"/>
      <c r="J244" s="2"/>
      <c r="K244" s="13">
        <f t="shared" si="72"/>
        <v>0</v>
      </c>
      <c r="L244" s="13" t="e">
        <f>VLOOKUP(B244,Sheet1!$C$1:$D$12,2,FALSE)</f>
        <v>#N/A</v>
      </c>
      <c r="M244" s="13" t="e">
        <f t="shared" si="73"/>
        <v>#N/A</v>
      </c>
      <c r="N244" s="13">
        <f t="shared" si="74"/>
        <v>0</v>
      </c>
      <c r="O244" s="13" t="e">
        <f>VLOOKUP(B244,Sheet1!$C$1:$D$12,2,FALSE)</f>
        <v>#N/A</v>
      </c>
      <c r="P244" s="13" t="e">
        <f t="shared" si="75"/>
        <v>#N/A</v>
      </c>
      <c r="Q244" s="13">
        <f t="shared" si="76"/>
        <v>0</v>
      </c>
      <c r="R244" s="13" t="e">
        <f>VLOOKUP(B244,Sheet1!$C$1:$D$12,2,FALSE)</f>
        <v>#N/A</v>
      </c>
      <c r="S244" s="13" t="e">
        <f t="shared" si="77"/>
        <v>#N/A</v>
      </c>
      <c r="T244" s="13">
        <f t="shared" si="67"/>
        <v>0</v>
      </c>
      <c r="U244" s="13" t="e">
        <f>VLOOKUP(B244,Sheet1!$C$1:$F$12,4,FALSE)</f>
        <v>#N/A</v>
      </c>
      <c r="V244" s="13" t="e">
        <f t="shared" si="78"/>
        <v>#N/A</v>
      </c>
      <c r="W244" s="13">
        <f t="shared" si="79"/>
        <v>0</v>
      </c>
      <c r="X244" s="13">
        <f t="shared" si="80"/>
        <v>0</v>
      </c>
      <c r="Y244" s="13">
        <f t="shared" si="81"/>
        <v>0</v>
      </c>
      <c r="Z244" s="13" t="e">
        <f t="shared" si="82"/>
        <v>#N/A</v>
      </c>
      <c r="AA244" s="14" t="str">
        <f t="shared" si="83"/>
        <v/>
      </c>
      <c r="AB244" s="14">
        <f t="shared" si="84"/>
        <v>0</v>
      </c>
      <c r="AC244" s="14">
        <f t="shared" si="85"/>
        <v>0</v>
      </c>
      <c r="AD244" s="13">
        <f t="shared" si="68"/>
        <v>0</v>
      </c>
      <c r="AE244" s="13" t="e">
        <f>VLOOKUP(B244,Sheet1!$C$1:$D$12,2,FALSE)</f>
        <v>#N/A</v>
      </c>
      <c r="AF244" s="13" t="e">
        <f t="shared" si="86"/>
        <v>#N/A</v>
      </c>
      <c r="AG244" s="13">
        <f t="shared" si="69"/>
        <v>0</v>
      </c>
      <c r="AH244" s="13">
        <f t="shared" si="70"/>
        <v>0</v>
      </c>
      <c r="AI244" s="13" t="e">
        <f t="shared" si="87"/>
        <v>#N/A</v>
      </c>
      <c r="AJ244" s="14" t="str">
        <f t="shared" si="88"/>
        <v/>
      </c>
      <c r="AK244" s="14">
        <f t="shared" si="71"/>
        <v>0</v>
      </c>
    </row>
    <row r="245" spans="1:37" ht="15" customHeight="1" x14ac:dyDescent="0.25">
      <c r="A245" s="1"/>
      <c r="B245" s="1"/>
      <c r="C245" s="24"/>
      <c r="D245" s="1"/>
      <c r="E245" s="1"/>
      <c r="F245" s="24"/>
      <c r="G245" s="1"/>
      <c r="H245" s="2"/>
      <c r="I245" s="2"/>
      <c r="J245" s="2"/>
      <c r="K245" s="13">
        <f t="shared" si="72"/>
        <v>0</v>
      </c>
      <c r="L245" s="13" t="e">
        <f>VLOOKUP(B245,Sheet1!$C$1:$D$12,2,FALSE)</f>
        <v>#N/A</v>
      </c>
      <c r="M245" s="13" t="e">
        <f t="shared" si="73"/>
        <v>#N/A</v>
      </c>
      <c r="N245" s="13">
        <f t="shared" si="74"/>
        <v>0</v>
      </c>
      <c r="O245" s="13" t="e">
        <f>VLOOKUP(B245,Sheet1!$C$1:$D$12,2,FALSE)</f>
        <v>#N/A</v>
      </c>
      <c r="P245" s="13" t="e">
        <f t="shared" si="75"/>
        <v>#N/A</v>
      </c>
      <c r="Q245" s="13">
        <f t="shared" si="76"/>
        <v>0</v>
      </c>
      <c r="R245" s="13" t="e">
        <f>VLOOKUP(B245,Sheet1!$C$1:$D$12,2,FALSE)</f>
        <v>#N/A</v>
      </c>
      <c r="S245" s="13" t="e">
        <f t="shared" si="77"/>
        <v>#N/A</v>
      </c>
      <c r="T245" s="13">
        <f t="shared" si="67"/>
        <v>0</v>
      </c>
      <c r="U245" s="13" t="e">
        <f>VLOOKUP(B245,Sheet1!$C$1:$F$12,4,FALSE)</f>
        <v>#N/A</v>
      </c>
      <c r="V245" s="13" t="e">
        <f t="shared" si="78"/>
        <v>#N/A</v>
      </c>
      <c r="W245" s="13">
        <f t="shared" si="79"/>
        <v>0</v>
      </c>
      <c r="X245" s="13">
        <f t="shared" si="80"/>
        <v>0</v>
      </c>
      <c r="Y245" s="13">
        <f t="shared" si="81"/>
        <v>0</v>
      </c>
      <c r="Z245" s="13" t="e">
        <f t="shared" si="82"/>
        <v>#N/A</v>
      </c>
      <c r="AA245" s="14" t="str">
        <f t="shared" si="83"/>
        <v/>
      </c>
      <c r="AB245" s="14">
        <f t="shared" si="84"/>
        <v>0</v>
      </c>
      <c r="AC245" s="14">
        <f t="shared" si="85"/>
        <v>0</v>
      </c>
      <c r="AD245" s="13">
        <f t="shared" si="68"/>
        <v>0</v>
      </c>
      <c r="AE245" s="13" t="e">
        <f>VLOOKUP(B245,Sheet1!$C$1:$D$12,2,FALSE)</f>
        <v>#N/A</v>
      </c>
      <c r="AF245" s="13" t="e">
        <f t="shared" si="86"/>
        <v>#N/A</v>
      </c>
      <c r="AG245" s="13">
        <f t="shared" si="69"/>
        <v>0</v>
      </c>
      <c r="AH245" s="13">
        <f t="shared" si="70"/>
        <v>0</v>
      </c>
      <c r="AI245" s="13" t="e">
        <f t="shared" si="87"/>
        <v>#N/A</v>
      </c>
      <c r="AJ245" s="14" t="str">
        <f t="shared" si="88"/>
        <v/>
      </c>
      <c r="AK245" s="14">
        <f t="shared" si="71"/>
        <v>0</v>
      </c>
    </row>
    <row r="246" spans="1:37" ht="15" customHeight="1" x14ac:dyDescent="0.25">
      <c r="A246" s="1"/>
      <c r="B246" s="1"/>
      <c r="C246" s="24"/>
      <c r="D246" s="1"/>
      <c r="E246" s="1"/>
      <c r="F246" s="24"/>
      <c r="G246" s="1"/>
      <c r="H246" s="2"/>
      <c r="I246" s="2"/>
      <c r="J246" s="2"/>
      <c r="K246" s="13">
        <f t="shared" si="72"/>
        <v>0</v>
      </c>
      <c r="L246" s="13" t="e">
        <f>VLOOKUP(B246,Sheet1!$C$1:$D$12,2,FALSE)</f>
        <v>#N/A</v>
      </c>
      <c r="M246" s="13" t="e">
        <f t="shared" si="73"/>
        <v>#N/A</v>
      </c>
      <c r="N246" s="13">
        <f t="shared" si="74"/>
        <v>0</v>
      </c>
      <c r="O246" s="13" t="e">
        <f>VLOOKUP(B246,Sheet1!$C$1:$D$12,2,FALSE)</f>
        <v>#N/A</v>
      </c>
      <c r="P246" s="13" t="e">
        <f t="shared" si="75"/>
        <v>#N/A</v>
      </c>
      <c r="Q246" s="13">
        <f t="shared" si="76"/>
        <v>0</v>
      </c>
      <c r="R246" s="13" t="e">
        <f>VLOOKUP(B246,Sheet1!$C$1:$D$12,2,FALSE)</f>
        <v>#N/A</v>
      </c>
      <c r="S246" s="13" t="e">
        <f t="shared" si="77"/>
        <v>#N/A</v>
      </c>
      <c r="T246" s="13">
        <f t="shared" si="67"/>
        <v>0</v>
      </c>
      <c r="U246" s="13" t="e">
        <f>VLOOKUP(B246,Sheet1!$C$1:$F$12,4,FALSE)</f>
        <v>#N/A</v>
      </c>
      <c r="V246" s="13" t="e">
        <f t="shared" si="78"/>
        <v>#N/A</v>
      </c>
      <c r="W246" s="13">
        <f t="shared" si="79"/>
        <v>0</v>
      </c>
      <c r="X246" s="13">
        <f t="shared" si="80"/>
        <v>0</v>
      </c>
      <c r="Y246" s="13">
        <f t="shared" si="81"/>
        <v>0</v>
      </c>
      <c r="Z246" s="13" t="e">
        <f t="shared" si="82"/>
        <v>#N/A</v>
      </c>
      <c r="AA246" s="14" t="str">
        <f t="shared" si="83"/>
        <v/>
      </c>
      <c r="AB246" s="14">
        <f t="shared" si="84"/>
        <v>0</v>
      </c>
      <c r="AC246" s="14">
        <f t="shared" si="85"/>
        <v>0</v>
      </c>
      <c r="AD246" s="13">
        <f t="shared" si="68"/>
        <v>0</v>
      </c>
      <c r="AE246" s="13" t="e">
        <f>VLOOKUP(B246,Sheet1!$C$1:$D$12,2,FALSE)</f>
        <v>#N/A</v>
      </c>
      <c r="AF246" s="13" t="e">
        <f t="shared" si="86"/>
        <v>#N/A</v>
      </c>
      <c r="AG246" s="13">
        <f t="shared" si="69"/>
        <v>0</v>
      </c>
      <c r="AH246" s="13">
        <f t="shared" si="70"/>
        <v>0</v>
      </c>
      <c r="AI246" s="13" t="e">
        <f t="shared" si="87"/>
        <v>#N/A</v>
      </c>
      <c r="AJ246" s="14" t="str">
        <f t="shared" si="88"/>
        <v/>
      </c>
      <c r="AK246" s="14">
        <f t="shared" si="71"/>
        <v>0</v>
      </c>
    </row>
    <row r="247" spans="1:37" ht="15" customHeight="1" x14ac:dyDescent="0.25">
      <c r="A247" s="1"/>
      <c r="B247" s="1"/>
      <c r="C247" s="24"/>
      <c r="D247" s="1"/>
      <c r="E247" s="1"/>
      <c r="F247" s="24"/>
      <c r="G247" s="1"/>
      <c r="H247" s="2"/>
      <c r="I247" s="2"/>
      <c r="J247" s="2"/>
      <c r="K247" s="13">
        <f t="shared" si="72"/>
        <v>0</v>
      </c>
      <c r="L247" s="13" t="e">
        <f>VLOOKUP(B247,Sheet1!$C$1:$D$12,2,FALSE)</f>
        <v>#N/A</v>
      </c>
      <c r="M247" s="13" t="e">
        <f t="shared" si="73"/>
        <v>#N/A</v>
      </c>
      <c r="N247" s="13">
        <f t="shared" si="74"/>
        <v>0</v>
      </c>
      <c r="O247" s="13" t="e">
        <f>VLOOKUP(B247,Sheet1!$C$1:$D$12,2,FALSE)</f>
        <v>#N/A</v>
      </c>
      <c r="P247" s="13" t="e">
        <f t="shared" si="75"/>
        <v>#N/A</v>
      </c>
      <c r="Q247" s="13">
        <f t="shared" si="76"/>
        <v>0</v>
      </c>
      <c r="R247" s="13" t="e">
        <f>VLOOKUP(B247,Sheet1!$C$1:$D$12,2,FALSE)</f>
        <v>#N/A</v>
      </c>
      <c r="S247" s="13" t="e">
        <f t="shared" si="77"/>
        <v>#N/A</v>
      </c>
      <c r="T247" s="13">
        <f t="shared" si="67"/>
        <v>0</v>
      </c>
      <c r="U247" s="13" t="e">
        <f>VLOOKUP(B247,Sheet1!$C$1:$F$12,4,FALSE)</f>
        <v>#N/A</v>
      </c>
      <c r="V247" s="13" t="e">
        <f t="shared" si="78"/>
        <v>#N/A</v>
      </c>
      <c r="W247" s="13">
        <f t="shared" si="79"/>
        <v>0</v>
      </c>
      <c r="X247" s="13">
        <f t="shared" si="80"/>
        <v>0</v>
      </c>
      <c r="Y247" s="13">
        <f t="shared" si="81"/>
        <v>0</v>
      </c>
      <c r="Z247" s="13" t="e">
        <f t="shared" si="82"/>
        <v>#N/A</v>
      </c>
      <c r="AA247" s="14" t="str">
        <f t="shared" si="83"/>
        <v/>
      </c>
      <c r="AB247" s="14">
        <f t="shared" si="84"/>
        <v>0</v>
      </c>
      <c r="AC247" s="14">
        <f t="shared" si="85"/>
        <v>0</v>
      </c>
      <c r="AD247" s="13">
        <f t="shared" si="68"/>
        <v>0</v>
      </c>
      <c r="AE247" s="13" t="e">
        <f>VLOOKUP(B247,Sheet1!$C$1:$D$12,2,FALSE)</f>
        <v>#N/A</v>
      </c>
      <c r="AF247" s="13" t="e">
        <f t="shared" si="86"/>
        <v>#N/A</v>
      </c>
      <c r="AG247" s="13">
        <f t="shared" si="69"/>
        <v>0</v>
      </c>
      <c r="AH247" s="13">
        <f t="shared" si="70"/>
        <v>0</v>
      </c>
      <c r="AI247" s="13" t="e">
        <f t="shared" si="87"/>
        <v>#N/A</v>
      </c>
      <c r="AJ247" s="14" t="str">
        <f t="shared" si="88"/>
        <v/>
      </c>
      <c r="AK247" s="14">
        <f t="shared" si="71"/>
        <v>0</v>
      </c>
    </row>
    <row r="248" spans="1:37" ht="15" customHeight="1" x14ac:dyDescent="0.25">
      <c r="A248" s="1"/>
      <c r="B248" s="1"/>
      <c r="C248" s="24"/>
      <c r="D248" s="1"/>
      <c r="E248" s="1"/>
      <c r="F248" s="24"/>
      <c r="G248" s="1"/>
      <c r="H248" s="2"/>
      <c r="I248" s="2"/>
      <c r="J248" s="2"/>
      <c r="K248" s="13">
        <f t="shared" si="72"/>
        <v>0</v>
      </c>
      <c r="L248" s="13" t="e">
        <f>VLOOKUP(B248,Sheet1!$C$1:$D$12,2,FALSE)</f>
        <v>#N/A</v>
      </c>
      <c r="M248" s="13" t="e">
        <f t="shared" si="73"/>
        <v>#N/A</v>
      </c>
      <c r="N248" s="13">
        <f t="shared" si="74"/>
        <v>0</v>
      </c>
      <c r="O248" s="13" t="e">
        <f>VLOOKUP(B248,Sheet1!$C$1:$D$12,2,FALSE)</f>
        <v>#N/A</v>
      </c>
      <c r="P248" s="13" t="e">
        <f t="shared" si="75"/>
        <v>#N/A</v>
      </c>
      <c r="Q248" s="13">
        <f t="shared" si="76"/>
        <v>0</v>
      </c>
      <c r="R248" s="13" t="e">
        <f>VLOOKUP(B248,Sheet1!$C$1:$D$12,2,FALSE)</f>
        <v>#N/A</v>
      </c>
      <c r="S248" s="13" t="e">
        <f t="shared" si="77"/>
        <v>#N/A</v>
      </c>
      <c r="T248" s="13">
        <f t="shared" si="67"/>
        <v>0</v>
      </c>
      <c r="U248" s="13" t="e">
        <f>VLOOKUP(B248,Sheet1!$C$1:$F$12,4,FALSE)</f>
        <v>#N/A</v>
      </c>
      <c r="V248" s="13" t="e">
        <f t="shared" si="78"/>
        <v>#N/A</v>
      </c>
      <c r="W248" s="13">
        <f t="shared" si="79"/>
        <v>0</v>
      </c>
      <c r="X248" s="13">
        <f t="shared" si="80"/>
        <v>0</v>
      </c>
      <c r="Y248" s="13">
        <f t="shared" si="81"/>
        <v>0</v>
      </c>
      <c r="Z248" s="13" t="e">
        <f t="shared" si="82"/>
        <v>#N/A</v>
      </c>
      <c r="AA248" s="14" t="str">
        <f t="shared" si="83"/>
        <v/>
      </c>
      <c r="AB248" s="14">
        <f t="shared" si="84"/>
        <v>0</v>
      </c>
      <c r="AC248" s="14">
        <f t="shared" si="85"/>
        <v>0</v>
      </c>
      <c r="AD248" s="13">
        <f t="shared" si="68"/>
        <v>0</v>
      </c>
      <c r="AE248" s="13" t="e">
        <f>VLOOKUP(B248,Sheet1!$C$1:$D$12,2,FALSE)</f>
        <v>#N/A</v>
      </c>
      <c r="AF248" s="13" t="e">
        <f t="shared" si="86"/>
        <v>#N/A</v>
      </c>
      <c r="AG248" s="13">
        <f t="shared" si="69"/>
        <v>0</v>
      </c>
      <c r="AH248" s="13">
        <f t="shared" si="70"/>
        <v>0</v>
      </c>
      <c r="AI248" s="13" t="e">
        <f t="shared" si="87"/>
        <v>#N/A</v>
      </c>
      <c r="AJ248" s="14" t="str">
        <f t="shared" si="88"/>
        <v/>
      </c>
      <c r="AK248" s="14">
        <f t="shared" si="71"/>
        <v>0</v>
      </c>
    </row>
    <row r="249" spans="1:37" ht="15" customHeight="1" x14ac:dyDescent="0.25">
      <c r="A249" s="1"/>
      <c r="B249" s="1"/>
      <c r="C249" s="24"/>
      <c r="D249" s="1"/>
      <c r="E249" s="1"/>
      <c r="F249" s="24"/>
      <c r="G249" s="1"/>
      <c r="H249" s="2"/>
      <c r="I249" s="2"/>
      <c r="J249" s="2"/>
      <c r="K249" s="13">
        <f t="shared" si="72"/>
        <v>0</v>
      </c>
      <c r="L249" s="13" t="e">
        <f>VLOOKUP(B249,Sheet1!$C$1:$D$12,2,FALSE)</f>
        <v>#N/A</v>
      </c>
      <c r="M249" s="13" t="e">
        <f t="shared" si="73"/>
        <v>#N/A</v>
      </c>
      <c r="N249" s="13">
        <f t="shared" si="74"/>
        <v>0</v>
      </c>
      <c r="O249" s="13" t="e">
        <f>VLOOKUP(B249,Sheet1!$C$1:$D$12,2,FALSE)</f>
        <v>#N/A</v>
      </c>
      <c r="P249" s="13" t="e">
        <f t="shared" si="75"/>
        <v>#N/A</v>
      </c>
      <c r="Q249" s="13">
        <f t="shared" si="76"/>
        <v>0</v>
      </c>
      <c r="R249" s="13" t="e">
        <f>VLOOKUP(B249,Sheet1!$C$1:$D$12,2,FALSE)</f>
        <v>#N/A</v>
      </c>
      <c r="S249" s="13" t="e">
        <f t="shared" si="77"/>
        <v>#N/A</v>
      </c>
      <c r="T249" s="13">
        <f t="shared" si="67"/>
        <v>0</v>
      </c>
      <c r="U249" s="13" t="e">
        <f>VLOOKUP(B249,Sheet1!$C$1:$F$12,4,FALSE)</f>
        <v>#N/A</v>
      </c>
      <c r="V249" s="13" t="e">
        <f t="shared" si="78"/>
        <v>#N/A</v>
      </c>
      <c r="W249" s="13">
        <f t="shared" si="79"/>
        <v>0</v>
      </c>
      <c r="X249" s="13">
        <f t="shared" si="80"/>
        <v>0</v>
      </c>
      <c r="Y249" s="13">
        <f t="shared" si="81"/>
        <v>0</v>
      </c>
      <c r="Z249" s="13" t="e">
        <f t="shared" si="82"/>
        <v>#N/A</v>
      </c>
      <c r="AA249" s="14" t="str">
        <f t="shared" si="83"/>
        <v/>
      </c>
      <c r="AB249" s="14">
        <f t="shared" si="84"/>
        <v>0</v>
      </c>
      <c r="AC249" s="14">
        <f t="shared" si="85"/>
        <v>0</v>
      </c>
      <c r="AD249" s="13">
        <f t="shared" si="68"/>
        <v>0</v>
      </c>
      <c r="AE249" s="13" t="e">
        <f>VLOOKUP(B249,Sheet1!$C$1:$D$12,2,FALSE)</f>
        <v>#N/A</v>
      </c>
      <c r="AF249" s="13" t="e">
        <f t="shared" si="86"/>
        <v>#N/A</v>
      </c>
      <c r="AG249" s="13">
        <f t="shared" si="69"/>
        <v>0</v>
      </c>
      <c r="AH249" s="13">
        <f t="shared" si="70"/>
        <v>0</v>
      </c>
      <c r="AI249" s="13" t="e">
        <f t="shared" si="87"/>
        <v>#N/A</v>
      </c>
      <c r="AJ249" s="14" t="str">
        <f t="shared" si="88"/>
        <v/>
      </c>
      <c r="AK249" s="14">
        <f t="shared" si="71"/>
        <v>0</v>
      </c>
    </row>
    <row r="250" spans="1:37" ht="15" customHeight="1" x14ac:dyDescent="0.25">
      <c r="A250" s="1"/>
      <c r="B250" s="1"/>
      <c r="C250" s="24"/>
      <c r="D250" s="1"/>
      <c r="E250" s="1"/>
      <c r="F250" s="24"/>
      <c r="G250" s="1"/>
      <c r="H250" s="2"/>
      <c r="I250" s="2"/>
      <c r="J250" s="2"/>
      <c r="K250" s="13">
        <f t="shared" si="72"/>
        <v>0</v>
      </c>
      <c r="L250" s="13" t="e">
        <f>VLOOKUP(B250,Sheet1!$C$1:$D$12,2,FALSE)</f>
        <v>#N/A</v>
      </c>
      <c r="M250" s="13" t="e">
        <f t="shared" si="73"/>
        <v>#N/A</v>
      </c>
      <c r="N250" s="13">
        <f t="shared" si="74"/>
        <v>0</v>
      </c>
      <c r="O250" s="13" t="e">
        <f>VLOOKUP(B250,Sheet1!$C$1:$D$12,2,FALSE)</f>
        <v>#N/A</v>
      </c>
      <c r="P250" s="13" t="e">
        <f t="shared" si="75"/>
        <v>#N/A</v>
      </c>
      <c r="Q250" s="13">
        <f t="shared" si="76"/>
        <v>0</v>
      </c>
      <c r="R250" s="13" t="e">
        <f>VLOOKUP(B250,Sheet1!$C$1:$D$12,2,FALSE)</f>
        <v>#N/A</v>
      </c>
      <c r="S250" s="13" t="e">
        <f t="shared" si="77"/>
        <v>#N/A</v>
      </c>
      <c r="T250" s="13">
        <f t="shared" si="67"/>
        <v>0</v>
      </c>
      <c r="U250" s="13" t="e">
        <f>VLOOKUP(B250,Sheet1!$C$1:$F$12,4,FALSE)</f>
        <v>#N/A</v>
      </c>
      <c r="V250" s="13" t="e">
        <f t="shared" si="78"/>
        <v>#N/A</v>
      </c>
      <c r="W250" s="13">
        <f t="shared" si="79"/>
        <v>0</v>
      </c>
      <c r="X250" s="13">
        <f t="shared" si="80"/>
        <v>0</v>
      </c>
      <c r="Y250" s="13">
        <f t="shared" si="81"/>
        <v>0</v>
      </c>
      <c r="Z250" s="13" t="e">
        <f t="shared" si="82"/>
        <v>#N/A</v>
      </c>
      <c r="AA250" s="14" t="str">
        <f t="shared" si="83"/>
        <v/>
      </c>
      <c r="AB250" s="14">
        <f t="shared" si="84"/>
        <v>0</v>
      </c>
      <c r="AC250" s="14">
        <f t="shared" si="85"/>
        <v>0</v>
      </c>
      <c r="AD250" s="13">
        <f t="shared" si="68"/>
        <v>0</v>
      </c>
      <c r="AE250" s="13" t="e">
        <f>VLOOKUP(B250,Sheet1!$C$1:$D$12,2,FALSE)</f>
        <v>#N/A</v>
      </c>
      <c r="AF250" s="13" t="e">
        <f t="shared" si="86"/>
        <v>#N/A</v>
      </c>
      <c r="AG250" s="13">
        <f t="shared" si="69"/>
        <v>0</v>
      </c>
      <c r="AH250" s="13">
        <f t="shared" si="70"/>
        <v>0</v>
      </c>
      <c r="AI250" s="13" t="e">
        <f t="shared" si="87"/>
        <v>#N/A</v>
      </c>
      <c r="AJ250" s="14" t="str">
        <f t="shared" si="88"/>
        <v/>
      </c>
      <c r="AK250" s="14">
        <f t="shared" si="71"/>
        <v>0</v>
      </c>
    </row>
    <row r="251" spans="1:37" ht="15" customHeight="1" x14ac:dyDescent="0.25">
      <c r="A251" s="1"/>
      <c r="B251" s="1"/>
      <c r="C251" s="24"/>
      <c r="D251" s="1"/>
      <c r="E251" s="1"/>
      <c r="F251" s="24"/>
      <c r="G251" s="1"/>
      <c r="H251" s="2"/>
      <c r="I251" s="2"/>
      <c r="J251" s="2"/>
      <c r="K251" s="13">
        <f t="shared" si="72"/>
        <v>0</v>
      </c>
      <c r="L251" s="13" t="e">
        <f>VLOOKUP(B251,Sheet1!$C$1:$D$12,2,FALSE)</f>
        <v>#N/A</v>
      </c>
      <c r="M251" s="13" t="e">
        <f t="shared" si="73"/>
        <v>#N/A</v>
      </c>
      <c r="N251" s="13">
        <f t="shared" si="74"/>
        <v>0</v>
      </c>
      <c r="O251" s="13" t="e">
        <f>VLOOKUP(B251,Sheet1!$C$1:$D$12,2,FALSE)</f>
        <v>#N/A</v>
      </c>
      <c r="P251" s="13" t="e">
        <f t="shared" si="75"/>
        <v>#N/A</v>
      </c>
      <c r="Q251" s="13">
        <f t="shared" si="76"/>
        <v>0</v>
      </c>
      <c r="R251" s="13" t="e">
        <f>VLOOKUP(B251,Sheet1!$C$1:$D$12,2,FALSE)</f>
        <v>#N/A</v>
      </c>
      <c r="S251" s="13" t="e">
        <f t="shared" si="77"/>
        <v>#N/A</v>
      </c>
      <c r="T251" s="13">
        <f t="shared" si="67"/>
        <v>0</v>
      </c>
      <c r="U251" s="13" t="e">
        <f>VLOOKUP(B251,Sheet1!$C$1:$F$12,4,FALSE)</f>
        <v>#N/A</v>
      </c>
      <c r="V251" s="13" t="e">
        <f t="shared" si="78"/>
        <v>#N/A</v>
      </c>
      <c r="W251" s="13">
        <f t="shared" si="79"/>
        <v>0</v>
      </c>
      <c r="X251" s="13">
        <f t="shared" si="80"/>
        <v>0</v>
      </c>
      <c r="Y251" s="13">
        <f t="shared" si="81"/>
        <v>0</v>
      </c>
      <c r="Z251" s="13" t="e">
        <f t="shared" si="82"/>
        <v>#N/A</v>
      </c>
      <c r="AA251" s="14" t="str">
        <f t="shared" si="83"/>
        <v/>
      </c>
      <c r="AB251" s="14">
        <f t="shared" si="84"/>
        <v>0</v>
      </c>
      <c r="AC251" s="14">
        <f t="shared" si="85"/>
        <v>0</v>
      </c>
      <c r="AD251" s="13">
        <f t="shared" si="68"/>
        <v>0</v>
      </c>
      <c r="AE251" s="13" t="e">
        <f>VLOOKUP(B251,Sheet1!$C$1:$D$12,2,FALSE)</f>
        <v>#N/A</v>
      </c>
      <c r="AF251" s="13" t="e">
        <f t="shared" si="86"/>
        <v>#N/A</v>
      </c>
      <c r="AG251" s="13">
        <f t="shared" si="69"/>
        <v>0</v>
      </c>
      <c r="AH251" s="13">
        <f t="shared" si="70"/>
        <v>0</v>
      </c>
      <c r="AI251" s="13" t="e">
        <f t="shared" si="87"/>
        <v>#N/A</v>
      </c>
      <c r="AJ251" s="14" t="str">
        <f t="shared" si="88"/>
        <v/>
      </c>
      <c r="AK251" s="14">
        <f t="shared" si="71"/>
        <v>0</v>
      </c>
    </row>
    <row r="252" spans="1:37" ht="15" customHeight="1" x14ac:dyDescent="0.25">
      <c r="A252" s="1"/>
      <c r="B252" s="1"/>
      <c r="C252" s="24"/>
      <c r="D252" s="1"/>
      <c r="E252" s="1"/>
      <c r="F252" s="24"/>
      <c r="G252" s="1"/>
      <c r="H252" s="2"/>
      <c r="I252" s="2"/>
      <c r="J252" s="2"/>
      <c r="K252" s="13">
        <f t="shared" si="72"/>
        <v>0</v>
      </c>
      <c r="L252" s="13" t="e">
        <f>VLOOKUP(B252,Sheet1!$C$1:$D$12,2,FALSE)</f>
        <v>#N/A</v>
      </c>
      <c r="M252" s="13" t="e">
        <f t="shared" si="73"/>
        <v>#N/A</v>
      </c>
      <c r="N252" s="13">
        <f t="shared" si="74"/>
        <v>0</v>
      </c>
      <c r="O252" s="13" t="e">
        <f>VLOOKUP(B252,Sheet1!$C$1:$D$12,2,FALSE)</f>
        <v>#N/A</v>
      </c>
      <c r="P252" s="13" t="e">
        <f t="shared" si="75"/>
        <v>#N/A</v>
      </c>
      <c r="Q252" s="13">
        <f t="shared" si="76"/>
        <v>0</v>
      </c>
      <c r="R252" s="13" t="e">
        <f>VLOOKUP(B252,Sheet1!$C$1:$D$12,2,FALSE)</f>
        <v>#N/A</v>
      </c>
      <c r="S252" s="13" t="e">
        <f t="shared" si="77"/>
        <v>#N/A</v>
      </c>
      <c r="T252" s="13">
        <f t="shared" si="67"/>
        <v>0</v>
      </c>
      <c r="U252" s="13" t="e">
        <f>VLOOKUP(B252,Sheet1!$C$1:$F$12,4,FALSE)</f>
        <v>#N/A</v>
      </c>
      <c r="V252" s="13" t="e">
        <f t="shared" si="78"/>
        <v>#N/A</v>
      </c>
      <c r="W252" s="13">
        <f t="shared" si="79"/>
        <v>0</v>
      </c>
      <c r="X252" s="13">
        <f t="shared" si="80"/>
        <v>0</v>
      </c>
      <c r="Y252" s="13">
        <f t="shared" si="81"/>
        <v>0</v>
      </c>
      <c r="Z252" s="13" t="e">
        <f t="shared" si="82"/>
        <v>#N/A</v>
      </c>
      <c r="AA252" s="14" t="str">
        <f t="shared" si="83"/>
        <v/>
      </c>
      <c r="AB252" s="14">
        <f t="shared" si="84"/>
        <v>0</v>
      </c>
      <c r="AC252" s="14">
        <f t="shared" si="85"/>
        <v>0</v>
      </c>
      <c r="AD252" s="13">
        <f t="shared" si="68"/>
        <v>0</v>
      </c>
      <c r="AE252" s="13" t="e">
        <f>VLOOKUP(B252,Sheet1!$C$1:$D$12,2,FALSE)</f>
        <v>#N/A</v>
      </c>
      <c r="AF252" s="13" t="e">
        <f t="shared" si="86"/>
        <v>#N/A</v>
      </c>
      <c r="AG252" s="13">
        <f t="shared" si="69"/>
        <v>0</v>
      </c>
      <c r="AH252" s="13">
        <f t="shared" si="70"/>
        <v>0</v>
      </c>
      <c r="AI252" s="13" t="e">
        <f t="shared" si="87"/>
        <v>#N/A</v>
      </c>
      <c r="AJ252" s="14" t="str">
        <f t="shared" si="88"/>
        <v/>
      </c>
      <c r="AK252" s="14">
        <f t="shared" si="71"/>
        <v>0</v>
      </c>
    </row>
    <row r="253" spans="1:37" ht="15" customHeight="1" x14ac:dyDescent="0.25">
      <c r="A253" s="1"/>
      <c r="B253" s="1"/>
      <c r="C253" s="24"/>
      <c r="D253" s="1"/>
      <c r="E253" s="1"/>
      <c r="F253" s="24"/>
      <c r="G253" s="1"/>
      <c r="H253" s="2"/>
      <c r="I253" s="2"/>
      <c r="J253" s="2"/>
      <c r="K253" s="13">
        <f t="shared" si="72"/>
        <v>0</v>
      </c>
      <c r="L253" s="13" t="e">
        <f>VLOOKUP(B253,Sheet1!$C$1:$D$12,2,FALSE)</f>
        <v>#N/A</v>
      </c>
      <c r="M253" s="13" t="e">
        <f t="shared" si="73"/>
        <v>#N/A</v>
      </c>
      <c r="N253" s="13">
        <f t="shared" si="74"/>
        <v>0</v>
      </c>
      <c r="O253" s="13" t="e">
        <f>VLOOKUP(B253,Sheet1!$C$1:$D$12,2,FALSE)</f>
        <v>#N/A</v>
      </c>
      <c r="P253" s="13" t="e">
        <f t="shared" si="75"/>
        <v>#N/A</v>
      </c>
      <c r="Q253" s="13">
        <f t="shared" si="76"/>
        <v>0</v>
      </c>
      <c r="R253" s="13" t="e">
        <f>VLOOKUP(B253,Sheet1!$C$1:$D$12,2,FALSE)</f>
        <v>#N/A</v>
      </c>
      <c r="S253" s="13" t="e">
        <f t="shared" si="77"/>
        <v>#N/A</v>
      </c>
      <c r="T253" s="13">
        <f t="shared" si="67"/>
        <v>0</v>
      </c>
      <c r="U253" s="13" t="e">
        <f>VLOOKUP(B253,Sheet1!$C$1:$F$12,4,FALSE)</f>
        <v>#N/A</v>
      </c>
      <c r="V253" s="13" t="e">
        <f t="shared" si="78"/>
        <v>#N/A</v>
      </c>
      <c r="W253" s="13">
        <f t="shared" si="79"/>
        <v>0</v>
      </c>
      <c r="X253" s="13">
        <f t="shared" si="80"/>
        <v>0</v>
      </c>
      <c r="Y253" s="13">
        <f t="shared" si="81"/>
        <v>0</v>
      </c>
      <c r="Z253" s="13" t="e">
        <f t="shared" si="82"/>
        <v>#N/A</v>
      </c>
      <c r="AA253" s="14" t="str">
        <f t="shared" si="83"/>
        <v/>
      </c>
      <c r="AB253" s="14">
        <f t="shared" si="84"/>
        <v>0</v>
      </c>
      <c r="AC253" s="14">
        <f t="shared" si="85"/>
        <v>0</v>
      </c>
      <c r="AD253" s="13">
        <f t="shared" si="68"/>
        <v>0</v>
      </c>
      <c r="AE253" s="13" t="e">
        <f>VLOOKUP(B253,Sheet1!$C$1:$D$12,2,FALSE)</f>
        <v>#N/A</v>
      </c>
      <c r="AF253" s="13" t="e">
        <f t="shared" si="86"/>
        <v>#N/A</v>
      </c>
      <c r="AG253" s="13">
        <f t="shared" si="69"/>
        <v>0</v>
      </c>
      <c r="AH253" s="13">
        <f t="shared" si="70"/>
        <v>0</v>
      </c>
      <c r="AI253" s="13" t="e">
        <f t="shared" si="87"/>
        <v>#N/A</v>
      </c>
      <c r="AJ253" s="14" t="str">
        <f t="shared" si="88"/>
        <v/>
      </c>
      <c r="AK253" s="14">
        <f t="shared" si="71"/>
        <v>0</v>
      </c>
    </row>
    <row r="254" spans="1:37" ht="15" customHeight="1" x14ac:dyDescent="0.25">
      <c r="A254" s="1"/>
      <c r="B254" s="1"/>
      <c r="C254" s="24"/>
      <c r="D254" s="1"/>
      <c r="E254" s="1"/>
      <c r="F254" s="24"/>
      <c r="G254" s="1"/>
      <c r="H254" s="2"/>
      <c r="I254" s="2"/>
      <c r="J254" s="2"/>
      <c r="K254" s="13">
        <f t="shared" si="72"/>
        <v>0</v>
      </c>
      <c r="L254" s="13" t="e">
        <f>VLOOKUP(B254,Sheet1!$C$1:$D$12,2,FALSE)</f>
        <v>#N/A</v>
      </c>
      <c r="M254" s="13" t="e">
        <f t="shared" si="73"/>
        <v>#N/A</v>
      </c>
      <c r="N254" s="13">
        <f t="shared" si="74"/>
        <v>0</v>
      </c>
      <c r="O254" s="13" t="e">
        <f>VLOOKUP(B254,Sheet1!$C$1:$D$12,2,FALSE)</f>
        <v>#N/A</v>
      </c>
      <c r="P254" s="13" t="e">
        <f t="shared" si="75"/>
        <v>#N/A</v>
      </c>
      <c r="Q254" s="13">
        <f t="shared" si="76"/>
        <v>0</v>
      </c>
      <c r="R254" s="13" t="e">
        <f>VLOOKUP(B254,Sheet1!$C$1:$D$12,2,FALSE)</f>
        <v>#N/A</v>
      </c>
      <c r="S254" s="13" t="e">
        <f t="shared" si="77"/>
        <v>#N/A</v>
      </c>
      <c r="T254" s="13">
        <f t="shared" si="67"/>
        <v>0</v>
      </c>
      <c r="U254" s="13" t="e">
        <f>VLOOKUP(B254,Sheet1!$C$1:$F$12,4,FALSE)</f>
        <v>#N/A</v>
      </c>
      <c r="V254" s="13" t="e">
        <f t="shared" si="78"/>
        <v>#N/A</v>
      </c>
      <c r="W254" s="13">
        <f t="shared" si="79"/>
        <v>0</v>
      </c>
      <c r="X254" s="13">
        <f t="shared" si="80"/>
        <v>0</v>
      </c>
      <c r="Y254" s="13">
        <f t="shared" si="81"/>
        <v>0</v>
      </c>
      <c r="Z254" s="13" t="e">
        <f t="shared" si="82"/>
        <v>#N/A</v>
      </c>
      <c r="AA254" s="14" t="str">
        <f t="shared" si="83"/>
        <v/>
      </c>
      <c r="AB254" s="14">
        <f t="shared" si="84"/>
        <v>0</v>
      </c>
      <c r="AC254" s="14">
        <f t="shared" si="85"/>
        <v>0</v>
      </c>
      <c r="AD254" s="13">
        <f t="shared" si="68"/>
        <v>0</v>
      </c>
      <c r="AE254" s="13" t="e">
        <f>VLOOKUP(B254,Sheet1!$C$1:$D$12,2,FALSE)</f>
        <v>#N/A</v>
      </c>
      <c r="AF254" s="13" t="e">
        <f t="shared" si="86"/>
        <v>#N/A</v>
      </c>
      <c r="AG254" s="13">
        <f t="shared" si="69"/>
        <v>0</v>
      </c>
      <c r="AH254" s="13">
        <f t="shared" si="70"/>
        <v>0</v>
      </c>
      <c r="AI254" s="13" t="e">
        <f t="shared" si="87"/>
        <v>#N/A</v>
      </c>
      <c r="AJ254" s="14" t="str">
        <f t="shared" si="88"/>
        <v/>
      </c>
      <c r="AK254" s="14">
        <f t="shared" si="71"/>
        <v>0</v>
      </c>
    </row>
    <row r="255" spans="1:37" ht="15" customHeight="1" x14ac:dyDescent="0.25">
      <c r="A255" s="1"/>
      <c r="B255" s="1"/>
      <c r="C255" s="24"/>
      <c r="D255" s="1"/>
      <c r="E255" s="1"/>
      <c r="F255" s="24"/>
      <c r="G255" s="1"/>
      <c r="H255" s="2"/>
      <c r="I255" s="2"/>
      <c r="J255" s="2"/>
      <c r="K255" s="13">
        <f t="shared" si="72"/>
        <v>0</v>
      </c>
      <c r="L255" s="13" t="e">
        <f>VLOOKUP(B255,Sheet1!$C$1:$D$12,2,FALSE)</f>
        <v>#N/A</v>
      </c>
      <c r="M255" s="13" t="e">
        <f t="shared" si="73"/>
        <v>#N/A</v>
      </c>
      <c r="N255" s="13">
        <f t="shared" si="74"/>
        <v>0</v>
      </c>
      <c r="O255" s="13" t="e">
        <f>VLOOKUP(B255,Sheet1!$C$1:$D$12,2,FALSE)</f>
        <v>#N/A</v>
      </c>
      <c r="P255" s="13" t="e">
        <f t="shared" si="75"/>
        <v>#N/A</v>
      </c>
      <c r="Q255" s="13">
        <f t="shared" si="76"/>
        <v>0</v>
      </c>
      <c r="R255" s="13" t="e">
        <f>VLOOKUP(B255,Sheet1!$C$1:$D$12,2,FALSE)</f>
        <v>#N/A</v>
      </c>
      <c r="S255" s="13" t="e">
        <f t="shared" si="77"/>
        <v>#N/A</v>
      </c>
      <c r="T255" s="13">
        <f t="shared" si="67"/>
        <v>0</v>
      </c>
      <c r="U255" s="13" t="e">
        <f>VLOOKUP(B255,Sheet1!$C$1:$F$12,4,FALSE)</f>
        <v>#N/A</v>
      </c>
      <c r="V255" s="13" t="e">
        <f t="shared" si="78"/>
        <v>#N/A</v>
      </c>
      <c r="W255" s="13">
        <f t="shared" si="79"/>
        <v>0</v>
      </c>
      <c r="X255" s="13">
        <f t="shared" si="80"/>
        <v>0</v>
      </c>
      <c r="Y255" s="13">
        <f t="shared" si="81"/>
        <v>0</v>
      </c>
      <c r="Z255" s="13" t="e">
        <f t="shared" si="82"/>
        <v>#N/A</v>
      </c>
      <c r="AA255" s="14" t="str">
        <f t="shared" si="83"/>
        <v/>
      </c>
      <c r="AB255" s="14">
        <f t="shared" si="84"/>
        <v>0</v>
      </c>
      <c r="AC255" s="14">
        <f t="shared" si="85"/>
        <v>0</v>
      </c>
      <c r="AD255" s="13">
        <f t="shared" si="68"/>
        <v>0</v>
      </c>
      <c r="AE255" s="13" t="e">
        <f>VLOOKUP(B255,Sheet1!$C$1:$D$12,2,FALSE)</f>
        <v>#N/A</v>
      </c>
      <c r="AF255" s="13" t="e">
        <f t="shared" si="86"/>
        <v>#N/A</v>
      </c>
      <c r="AG255" s="13">
        <f t="shared" si="69"/>
        <v>0</v>
      </c>
      <c r="AH255" s="13">
        <f t="shared" si="70"/>
        <v>0</v>
      </c>
      <c r="AI255" s="13" t="e">
        <f t="shared" si="87"/>
        <v>#N/A</v>
      </c>
      <c r="AJ255" s="14" t="str">
        <f t="shared" si="88"/>
        <v/>
      </c>
      <c r="AK255" s="14">
        <f t="shared" si="71"/>
        <v>0</v>
      </c>
    </row>
    <row r="256" spans="1:37" ht="15" customHeight="1" x14ac:dyDescent="0.25">
      <c r="A256" s="1"/>
      <c r="B256" s="1"/>
      <c r="C256" s="24"/>
      <c r="D256" s="1"/>
      <c r="E256" s="1"/>
      <c r="F256" s="24"/>
      <c r="G256" s="1"/>
      <c r="H256" s="2"/>
      <c r="I256" s="2"/>
      <c r="J256" s="2"/>
      <c r="K256" s="13">
        <f t="shared" si="72"/>
        <v>0</v>
      </c>
      <c r="L256" s="13" t="e">
        <f>VLOOKUP(B256,Sheet1!$C$1:$D$12,2,FALSE)</f>
        <v>#N/A</v>
      </c>
      <c r="M256" s="13" t="e">
        <f t="shared" si="73"/>
        <v>#N/A</v>
      </c>
      <c r="N256" s="13">
        <f t="shared" si="74"/>
        <v>0</v>
      </c>
      <c r="O256" s="13" t="e">
        <f>VLOOKUP(B256,Sheet1!$C$1:$D$12,2,FALSE)</f>
        <v>#N/A</v>
      </c>
      <c r="P256" s="13" t="e">
        <f t="shared" si="75"/>
        <v>#N/A</v>
      </c>
      <c r="Q256" s="13">
        <f t="shared" si="76"/>
        <v>0</v>
      </c>
      <c r="R256" s="13" t="e">
        <f>VLOOKUP(B256,Sheet1!$C$1:$D$12,2,FALSE)</f>
        <v>#N/A</v>
      </c>
      <c r="S256" s="13" t="e">
        <f t="shared" si="77"/>
        <v>#N/A</v>
      </c>
      <c r="T256" s="13">
        <f t="shared" si="67"/>
        <v>0</v>
      </c>
      <c r="U256" s="13" t="e">
        <f>VLOOKUP(B256,Sheet1!$C$1:$F$12,4,FALSE)</f>
        <v>#N/A</v>
      </c>
      <c r="V256" s="13" t="e">
        <f t="shared" si="78"/>
        <v>#N/A</v>
      </c>
      <c r="W256" s="13">
        <f t="shared" si="79"/>
        <v>0</v>
      </c>
      <c r="X256" s="13">
        <f t="shared" si="80"/>
        <v>0</v>
      </c>
      <c r="Y256" s="13">
        <f t="shared" si="81"/>
        <v>0</v>
      </c>
      <c r="Z256" s="13" t="e">
        <f t="shared" si="82"/>
        <v>#N/A</v>
      </c>
      <c r="AA256" s="14" t="str">
        <f t="shared" si="83"/>
        <v/>
      </c>
      <c r="AB256" s="14">
        <f t="shared" si="84"/>
        <v>0</v>
      </c>
      <c r="AC256" s="14">
        <f t="shared" si="85"/>
        <v>0</v>
      </c>
      <c r="AD256" s="13">
        <f t="shared" si="68"/>
        <v>0</v>
      </c>
      <c r="AE256" s="13" t="e">
        <f>VLOOKUP(B256,Sheet1!$C$1:$D$12,2,FALSE)</f>
        <v>#N/A</v>
      </c>
      <c r="AF256" s="13" t="e">
        <f t="shared" si="86"/>
        <v>#N/A</v>
      </c>
      <c r="AG256" s="13">
        <f t="shared" si="69"/>
        <v>0</v>
      </c>
      <c r="AH256" s="13">
        <f t="shared" si="70"/>
        <v>0</v>
      </c>
      <c r="AI256" s="13" t="e">
        <f t="shared" si="87"/>
        <v>#N/A</v>
      </c>
      <c r="AJ256" s="14" t="str">
        <f t="shared" si="88"/>
        <v/>
      </c>
      <c r="AK256" s="14">
        <f t="shared" si="71"/>
        <v>0</v>
      </c>
    </row>
    <row r="257" spans="1:37" ht="15" customHeight="1" x14ac:dyDescent="0.25">
      <c r="A257" s="1"/>
      <c r="B257" s="1"/>
      <c r="C257" s="24"/>
      <c r="D257" s="1"/>
      <c r="E257" s="1"/>
      <c r="F257" s="24"/>
      <c r="G257" s="1"/>
      <c r="H257" s="2"/>
      <c r="I257" s="2"/>
      <c r="J257" s="2"/>
      <c r="K257" s="13">
        <f t="shared" si="72"/>
        <v>0</v>
      </c>
      <c r="L257" s="13" t="e">
        <f>VLOOKUP(B257,Sheet1!$C$1:$D$12,2,FALSE)</f>
        <v>#N/A</v>
      </c>
      <c r="M257" s="13" t="e">
        <f t="shared" si="73"/>
        <v>#N/A</v>
      </c>
      <c r="N257" s="13">
        <f t="shared" si="74"/>
        <v>0</v>
      </c>
      <c r="O257" s="13" t="e">
        <f>VLOOKUP(B257,Sheet1!$C$1:$D$12,2,FALSE)</f>
        <v>#N/A</v>
      </c>
      <c r="P257" s="13" t="e">
        <f t="shared" si="75"/>
        <v>#N/A</v>
      </c>
      <c r="Q257" s="13">
        <f t="shared" si="76"/>
        <v>0</v>
      </c>
      <c r="R257" s="13" t="e">
        <f>VLOOKUP(B257,Sheet1!$C$1:$D$12,2,FALSE)</f>
        <v>#N/A</v>
      </c>
      <c r="S257" s="13" t="e">
        <f t="shared" si="77"/>
        <v>#N/A</v>
      </c>
      <c r="T257" s="13">
        <f t="shared" si="67"/>
        <v>0</v>
      </c>
      <c r="U257" s="13" t="e">
        <f>VLOOKUP(B257,Sheet1!$C$1:$F$12,4,FALSE)</f>
        <v>#N/A</v>
      </c>
      <c r="V257" s="13" t="e">
        <f t="shared" si="78"/>
        <v>#N/A</v>
      </c>
      <c r="W257" s="13">
        <f t="shared" si="79"/>
        <v>0</v>
      </c>
      <c r="X257" s="13">
        <f t="shared" si="80"/>
        <v>0</v>
      </c>
      <c r="Y257" s="13">
        <f t="shared" si="81"/>
        <v>0</v>
      </c>
      <c r="Z257" s="13" t="e">
        <f t="shared" si="82"/>
        <v>#N/A</v>
      </c>
      <c r="AA257" s="14" t="str">
        <f t="shared" si="83"/>
        <v/>
      </c>
      <c r="AB257" s="14">
        <f t="shared" si="84"/>
        <v>0</v>
      </c>
      <c r="AC257" s="14">
        <f t="shared" si="85"/>
        <v>0</v>
      </c>
      <c r="AD257" s="13">
        <f t="shared" si="68"/>
        <v>0</v>
      </c>
      <c r="AE257" s="13" t="e">
        <f>VLOOKUP(B257,Sheet1!$C$1:$D$12,2,FALSE)</f>
        <v>#N/A</v>
      </c>
      <c r="AF257" s="13" t="e">
        <f t="shared" si="86"/>
        <v>#N/A</v>
      </c>
      <c r="AG257" s="13">
        <f t="shared" si="69"/>
        <v>0</v>
      </c>
      <c r="AH257" s="13">
        <f t="shared" si="70"/>
        <v>0</v>
      </c>
      <c r="AI257" s="13" t="e">
        <f t="shared" si="87"/>
        <v>#N/A</v>
      </c>
      <c r="AJ257" s="14" t="str">
        <f t="shared" si="88"/>
        <v/>
      </c>
      <c r="AK257" s="14">
        <f t="shared" si="71"/>
        <v>0</v>
      </c>
    </row>
    <row r="258" spans="1:37" ht="15" customHeight="1" x14ac:dyDescent="0.25">
      <c r="A258" s="1"/>
      <c r="B258" s="1"/>
      <c r="C258" s="24"/>
      <c r="D258" s="1"/>
      <c r="E258" s="1"/>
      <c r="F258" s="24"/>
      <c r="G258" s="1"/>
      <c r="H258" s="2"/>
      <c r="I258" s="2"/>
      <c r="J258" s="2"/>
      <c r="K258" s="13">
        <f t="shared" si="72"/>
        <v>0</v>
      </c>
      <c r="L258" s="13" t="e">
        <f>VLOOKUP(B258,Sheet1!$C$1:$D$12,2,FALSE)</f>
        <v>#N/A</v>
      </c>
      <c r="M258" s="13" t="e">
        <f t="shared" si="73"/>
        <v>#N/A</v>
      </c>
      <c r="N258" s="13">
        <f t="shared" si="74"/>
        <v>0</v>
      </c>
      <c r="O258" s="13" t="e">
        <f>VLOOKUP(B258,Sheet1!$C$1:$D$12,2,FALSE)</f>
        <v>#N/A</v>
      </c>
      <c r="P258" s="13" t="e">
        <f t="shared" si="75"/>
        <v>#N/A</v>
      </c>
      <c r="Q258" s="13">
        <f t="shared" si="76"/>
        <v>0</v>
      </c>
      <c r="R258" s="13" t="e">
        <f>VLOOKUP(B258,Sheet1!$C$1:$D$12,2,FALSE)</f>
        <v>#N/A</v>
      </c>
      <c r="S258" s="13" t="e">
        <f t="shared" si="77"/>
        <v>#N/A</v>
      </c>
      <c r="T258" s="13">
        <f t="shared" si="67"/>
        <v>0</v>
      </c>
      <c r="U258" s="13" t="e">
        <f>VLOOKUP(B258,Sheet1!$C$1:$F$12,4,FALSE)</f>
        <v>#N/A</v>
      </c>
      <c r="V258" s="13" t="e">
        <f t="shared" si="78"/>
        <v>#N/A</v>
      </c>
      <c r="W258" s="13">
        <f t="shared" si="79"/>
        <v>0</v>
      </c>
      <c r="X258" s="13">
        <f t="shared" si="80"/>
        <v>0</v>
      </c>
      <c r="Y258" s="13">
        <f t="shared" si="81"/>
        <v>0</v>
      </c>
      <c r="Z258" s="13" t="e">
        <f t="shared" si="82"/>
        <v>#N/A</v>
      </c>
      <c r="AA258" s="14" t="str">
        <f t="shared" si="83"/>
        <v/>
      </c>
      <c r="AB258" s="14">
        <f t="shared" si="84"/>
        <v>0</v>
      </c>
      <c r="AC258" s="14">
        <f t="shared" si="85"/>
        <v>0</v>
      </c>
      <c r="AD258" s="13">
        <f t="shared" si="68"/>
        <v>0</v>
      </c>
      <c r="AE258" s="13" t="e">
        <f>VLOOKUP(B258,Sheet1!$C$1:$D$12,2,FALSE)</f>
        <v>#N/A</v>
      </c>
      <c r="AF258" s="13" t="e">
        <f t="shared" si="86"/>
        <v>#N/A</v>
      </c>
      <c r="AG258" s="13">
        <f t="shared" si="69"/>
        <v>0</v>
      </c>
      <c r="AH258" s="13">
        <f t="shared" si="70"/>
        <v>0</v>
      </c>
      <c r="AI258" s="13" t="e">
        <f t="shared" si="87"/>
        <v>#N/A</v>
      </c>
      <c r="AJ258" s="14" t="str">
        <f t="shared" si="88"/>
        <v/>
      </c>
      <c r="AK258" s="14">
        <f t="shared" si="71"/>
        <v>0</v>
      </c>
    </row>
    <row r="259" spans="1:37" ht="15" customHeight="1" x14ac:dyDescent="0.25">
      <c r="A259" s="1"/>
      <c r="B259" s="1"/>
      <c r="C259" s="24"/>
      <c r="D259" s="1"/>
      <c r="E259" s="1"/>
      <c r="F259" s="24"/>
      <c r="G259" s="1"/>
      <c r="H259" s="2"/>
      <c r="I259" s="2"/>
      <c r="J259" s="2"/>
      <c r="K259" s="13">
        <f t="shared" si="72"/>
        <v>0</v>
      </c>
      <c r="L259" s="13" t="e">
        <f>VLOOKUP(B259,Sheet1!$C$1:$D$12,2,FALSE)</f>
        <v>#N/A</v>
      </c>
      <c r="M259" s="13" t="e">
        <f t="shared" si="73"/>
        <v>#N/A</v>
      </c>
      <c r="N259" s="13">
        <f t="shared" si="74"/>
        <v>0</v>
      </c>
      <c r="O259" s="13" t="e">
        <f>VLOOKUP(B259,Sheet1!$C$1:$D$12,2,FALSE)</f>
        <v>#N/A</v>
      </c>
      <c r="P259" s="13" t="e">
        <f t="shared" si="75"/>
        <v>#N/A</v>
      </c>
      <c r="Q259" s="13">
        <f t="shared" si="76"/>
        <v>0</v>
      </c>
      <c r="R259" s="13" t="e">
        <f>VLOOKUP(B259,Sheet1!$C$1:$D$12,2,FALSE)</f>
        <v>#N/A</v>
      </c>
      <c r="S259" s="13" t="e">
        <f t="shared" si="77"/>
        <v>#N/A</v>
      </c>
      <c r="T259" s="13">
        <f t="shared" si="67"/>
        <v>0</v>
      </c>
      <c r="U259" s="13" t="e">
        <f>VLOOKUP(B259,Sheet1!$C$1:$F$12,4,FALSE)</f>
        <v>#N/A</v>
      </c>
      <c r="V259" s="13" t="e">
        <f t="shared" si="78"/>
        <v>#N/A</v>
      </c>
      <c r="W259" s="13">
        <f t="shared" si="79"/>
        <v>0</v>
      </c>
      <c r="X259" s="13">
        <f t="shared" si="80"/>
        <v>0</v>
      </c>
      <c r="Y259" s="13">
        <f t="shared" si="81"/>
        <v>0</v>
      </c>
      <c r="Z259" s="13" t="e">
        <f t="shared" si="82"/>
        <v>#N/A</v>
      </c>
      <c r="AA259" s="14" t="str">
        <f t="shared" si="83"/>
        <v/>
      </c>
      <c r="AB259" s="14">
        <f t="shared" si="84"/>
        <v>0</v>
      </c>
      <c r="AC259" s="14">
        <f t="shared" si="85"/>
        <v>0</v>
      </c>
      <c r="AD259" s="13">
        <f t="shared" si="68"/>
        <v>0</v>
      </c>
      <c r="AE259" s="13" t="e">
        <f>VLOOKUP(B259,Sheet1!$C$1:$D$12,2,FALSE)</f>
        <v>#N/A</v>
      </c>
      <c r="AF259" s="13" t="e">
        <f t="shared" si="86"/>
        <v>#N/A</v>
      </c>
      <c r="AG259" s="13">
        <f t="shared" si="69"/>
        <v>0</v>
      </c>
      <c r="AH259" s="13">
        <f t="shared" si="70"/>
        <v>0</v>
      </c>
      <c r="AI259" s="13" t="e">
        <f t="shared" si="87"/>
        <v>#N/A</v>
      </c>
      <c r="AJ259" s="14" t="str">
        <f t="shared" si="88"/>
        <v/>
      </c>
      <c r="AK259" s="14">
        <f t="shared" si="71"/>
        <v>0</v>
      </c>
    </row>
    <row r="260" spans="1:37" ht="15" customHeight="1" x14ac:dyDescent="0.25">
      <c r="A260" s="1"/>
      <c r="B260" s="1"/>
      <c r="C260" s="24"/>
      <c r="D260" s="1"/>
      <c r="E260" s="1"/>
      <c r="F260" s="24"/>
      <c r="G260" s="1"/>
      <c r="H260" s="2"/>
      <c r="I260" s="2"/>
      <c r="J260" s="2"/>
      <c r="K260" s="13">
        <f t="shared" si="72"/>
        <v>0</v>
      </c>
      <c r="L260" s="13" t="e">
        <f>VLOOKUP(B260,Sheet1!$C$1:$D$12,2,FALSE)</f>
        <v>#N/A</v>
      </c>
      <c r="M260" s="13" t="e">
        <f t="shared" si="73"/>
        <v>#N/A</v>
      </c>
      <c r="N260" s="13">
        <f t="shared" si="74"/>
        <v>0</v>
      </c>
      <c r="O260" s="13" t="e">
        <f>VLOOKUP(B260,Sheet1!$C$1:$D$12,2,FALSE)</f>
        <v>#N/A</v>
      </c>
      <c r="P260" s="13" t="e">
        <f t="shared" si="75"/>
        <v>#N/A</v>
      </c>
      <c r="Q260" s="13">
        <f t="shared" si="76"/>
        <v>0</v>
      </c>
      <c r="R260" s="13" t="e">
        <f>VLOOKUP(B260,Sheet1!$C$1:$D$12,2,FALSE)</f>
        <v>#N/A</v>
      </c>
      <c r="S260" s="13" t="e">
        <f t="shared" si="77"/>
        <v>#N/A</v>
      </c>
      <c r="T260" s="13">
        <f t="shared" si="67"/>
        <v>0</v>
      </c>
      <c r="U260" s="13" t="e">
        <f>VLOOKUP(B260,Sheet1!$C$1:$F$12,4,FALSE)</f>
        <v>#N/A</v>
      </c>
      <c r="V260" s="13" t="e">
        <f t="shared" si="78"/>
        <v>#N/A</v>
      </c>
      <c r="W260" s="13">
        <f t="shared" si="79"/>
        <v>0</v>
      </c>
      <c r="X260" s="13">
        <f t="shared" si="80"/>
        <v>0</v>
      </c>
      <c r="Y260" s="13">
        <f t="shared" si="81"/>
        <v>0</v>
      </c>
      <c r="Z260" s="13" t="e">
        <f t="shared" si="82"/>
        <v>#N/A</v>
      </c>
      <c r="AA260" s="14" t="str">
        <f t="shared" si="83"/>
        <v/>
      </c>
      <c r="AB260" s="14">
        <f t="shared" si="84"/>
        <v>0</v>
      </c>
      <c r="AC260" s="14">
        <f t="shared" si="85"/>
        <v>0</v>
      </c>
      <c r="AD260" s="13">
        <f t="shared" si="68"/>
        <v>0</v>
      </c>
      <c r="AE260" s="13" t="e">
        <f>VLOOKUP(B260,Sheet1!$C$1:$D$12,2,FALSE)</f>
        <v>#N/A</v>
      </c>
      <c r="AF260" s="13" t="e">
        <f t="shared" si="86"/>
        <v>#N/A</v>
      </c>
      <c r="AG260" s="13">
        <f t="shared" si="69"/>
        <v>0</v>
      </c>
      <c r="AH260" s="13">
        <f t="shared" si="70"/>
        <v>0</v>
      </c>
      <c r="AI260" s="13" t="e">
        <f t="shared" si="87"/>
        <v>#N/A</v>
      </c>
      <c r="AJ260" s="14" t="str">
        <f t="shared" si="88"/>
        <v/>
      </c>
      <c r="AK260" s="14">
        <f t="shared" si="71"/>
        <v>0</v>
      </c>
    </row>
    <row r="261" spans="1:37" ht="15" customHeight="1" x14ac:dyDescent="0.25">
      <c r="A261" s="1"/>
      <c r="B261" s="1"/>
      <c r="C261" s="24"/>
      <c r="D261" s="1"/>
      <c r="E261" s="1"/>
      <c r="F261" s="24"/>
      <c r="G261" s="1"/>
      <c r="H261" s="2"/>
      <c r="I261" s="2"/>
      <c r="J261" s="2"/>
      <c r="K261" s="13">
        <f t="shared" si="72"/>
        <v>0</v>
      </c>
      <c r="L261" s="13" t="e">
        <f>VLOOKUP(B261,Sheet1!$C$1:$D$12,2,FALSE)</f>
        <v>#N/A</v>
      </c>
      <c r="M261" s="13" t="e">
        <f t="shared" si="73"/>
        <v>#N/A</v>
      </c>
      <c r="N261" s="13">
        <f t="shared" si="74"/>
        <v>0</v>
      </c>
      <c r="O261" s="13" t="e">
        <f>VLOOKUP(B261,Sheet1!$C$1:$D$12,2,FALSE)</f>
        <v>#N/A</v>
      </c>
      <c r="P261" s="13" t="e">
        <f t="shared" si="75"/>
        <v>#N/A</v>
      </c>
      <c r="Q261" s="13">
        <f t="shared" si="76"/>
        <v>0</v>
      </c>
      <c r="R261" s="13" t="e">
        <f>VLOOKUP(B261,Sheet1!$C$1:$D$12,2,FALSE)</f>
        <v>#N/A</v>
      </c>
      <c r="S261" s="13" t="e">
        <f t="shared" si="77"/>
        <v>#N/A</v>
      </c>
      <c r="T261" s="13">
        <f t="shared" si="67"/>
        <v>0</v>
      </c>
      <c r="U261" s="13" t="e">
        <f>VLOOKUP(B261,Sheet1!$C$1:$F$12,4,FALSE)</f>
        <v>#N/A</v>
      </c>
      <c r="V261" s="13" t="e">
        <f t="shared" si="78"/>
        <v>#N/A</v>
      </c>
      <c r="W261" s="13">
        <f t="shared" si="79"/>
        <v>0</v>
      </c>
      <c r="X261" s="13">
        <f t="shared" si="80"/>
        <v>0</v>
      </c>
      <c r="Y261" s="13">
        <f t="shared" si="81"/>
        <v>0</v>
      </c>
      <c r="Z261" s="13" t="e">
        <f t="shared" si="82"/>
        <v>#N/A</v>
      </c>
      <c r="AA261" s="14" t="str">
        <f t="shared" si="83"/>
        <v/>
      </c>
      <c r="AB261" s="14">
        <f t="shared" si="84"/>
        <v>0</v>
      </c>
      <c r="AC261" s="14">
        <f t="shared" si="85"/>
        <v>0</v>
      </c>
      <c r="AD261" s="13">
        <f t="shared" si="68"/>
        <v>0</v>
      </c>
      <c r="AE261" s="13" t="e">
        <f>VLOOKUP(B261,Sheet1!$C$1:$D$12,2,FALSE)</f>
        <v>#N/A</v>
      </c>
      <c r="AF261" s="13" t="e">
        <f t="shared" si="86"/>
        <v>#N/A</v>
      </c>
      <c r="AG261" s="13">
        <f t="shared" si="69"/>
        <v>0</v>
      </c>
      <c r="AH261" s="13">
        <f t="shared" si="70"/>
        <v>0</v>
      </c>
      <c r="AI261" s="13" t="e">
        <f t="shared" si="87"/>
        <v>#N/A</v>
      </c>
      <c r="AJ261" s="14" t="str">
        <f t="shared" si="88"/>
        <v/>
      </c>
      <c r="AK261" s="14">
        <f t="shared" si="71"/>
        <v>0</v>
      </c>
    </row>
    <row r="262" spans="1:37" ht="15" customHeight="1" x14ac:dyDescent="0.25">
      <c r="A262" s="1"/>
      <c r="B262" s="1"/>
      <c r="C262" s="24"/>
      <c r="D262" s="1"/>
      <c r="E262" s="1"/>
      <c r="F262" s="24"/>
      <c r="G262" s="1"/>
      <c r="H262" s="2"/>
      <c r="I262" s="2"/>
      <c r="J262" s="2"/>
      <c r="K262" s="13">
        <f t="shared" si="72"/>
        <v>0</v>
      </c>
      <c r="L262" s="13" t="e">
        <f>VLOOKUP(B262,Sheet1!$C$1:$D$12,2,FALSE)</f>
        <v>#N/A</v>
      </c>
      <c r="M262" s="13" t="e">
        <f t="shared" si="73"/>
        <v>#N/A</v>
      </c>
      <c r="N262" s="13">
        <f t="shared" si="74"/>
        <v>0</v>
      </c>
      <c r="O262" s="13" t="e">
        <f>VLOOKUP(B262,Sheet1!$C$1:$D$12,2,FALSE)</f>
        <v>#N/A</v>
      </c>
      <c r="P262" s="13" t="e">
        <f t="shared" si="75"/>
        <v>#N/A</v>
      </c>
      <c r="Q262" s="13">
        <f t="shared" si="76"/>
        <v>0</v>
      </c>
      <c r="R262" s="13" t="e">
        <f>VLOOKUP(B262,Sheet1!$C$1:$D$12,2,FALSE)</f>
        <v>#N/A</v>
      </c>
      <c r="S262" s="13" t="e">
        <f t="shared" si="77"/>
        <v>#N/A</v>
      </c>
      <c r="T262" s="13">
        <f t="shared" si="67"/>
        <v>0</v>
      </c>
      <c r="U262" s="13" t="e">
        <f>VLOOKUP(B262,Sheet1!$C$1:$F$12,4,FALSE)</f>
        <v>#N/A</v>
      </c>
      <c r="V262" s="13" t="e">
        <f t="shared" si="78"/>
        <v>#N/A</v>
      </c>
      <c r="W262" s="13">
        <f t="shared" si="79"/>
        <v>0</v>
      </c>
      <c r="X262" s="13">
        <f t="shared" si="80"/>
        <v>0</v>
      </c>
      <c r="Y262" s="13">
        <f t="shared" si="81"/>
        <v>0</v>
      </c>
      <c r="Z262" s="13" t="e">
        <f t="shared" si="82"/>
        <v>#N/A</v>
      </c>
      <c r="AA262" s="14" t="str">
        <f t="shared" si="83"/>
        <v/>
      </c>
      <c r="AB262" s="14">
        <f t="shared" si="84"/>
        <v>0</v>
      </c>
      <c r="AC262" s="14">
        <f t="shared" si="85"/>
        <v>0</v>
      </c>
      <c r="AD262" s="13">
        <f t="shared" si="68"/>
        <v>0</v>
      </c>
      <c r="AE262" s="13" t="e">
        <f>VLOOKUP(B262,Sheet1!$C$1:$D$12,2,FALSE)</f>
        <v>#N/A</v>
      </c>
      <c r="AF262" s="13" t="e">
        <f t="shared" si="86"/>
        <v>#N/A</v>
      </c>
      <c r="AG262" s="13">
        <f t="shared" si="69"/>
        <v>0</v>
      </c>
      <c r="AH262" s="13">
        <f t="shared" si="70"/>
        <v>0</v>
      </c>
      <c r="AI262" s="13" t="e">
        <f t="shared" si="87"/>
        <v>#N/A</v>
      </c>
      <c r="AJ262" s="14" t="str">
        <f t="shared" si="88"/>
        <v/>
      </c>
      <c r="AK262" s="14">
        <f t="shared" si="71"/>
        <v>0</v>
      </c>
    </row>
    <row r="263" spans="1:37" ht="15" customHeight="1" x14ac:dyDescent="0.25">
      <c r="A263" s="1"/>
      <c r="B263" s="1"/>
      <c r="C263" s="24"/>
      <c r="D263" s="1"/>
      <c r="E263" s="1"/>
      <c r="F263" s="24"/>
      <c r="G263" s="1"/>
      <c r="H263" s="2"/>
      <c r="I263" s="2"/>
      <c r="J263" s="2"/>
      <c r="K263" s="13">
        <f t="shared" si="72"/>
        <v>0</v>
      </c>
      <c r="L263" s="13" t="e">
        <f>VLOOKUP(B263,Sheet1!$C$1:$D$12,2,FALSE)</f>
        <v>#N/A</v>
      </c>
      <c r="M263" s="13" t="e">
        <f t="shared" si="73"/>
        <v>#N/A</v>
      </c>
      <c r="N263" s="13">
        <f t="shared" si="74"/>
        <v>0</v>
      </c>
      <c r="O263" s="13" t="e">
        <f>VLOOKUP(B263,Sheet1!$C$1:$D$12,2,FALSE)</f>
        <v>#N/A</v>
      </c>
      <c r="P263" s="13" t="e">
        <f t="shared" si="75"/>
        <v>#N/A</v>
      </c>
      <c r="Q263" s="13">
        <f t="shared" si="76"/>
        <v>0</v>
      </c>
      <c r="R263" s="13" t="e">
        <f>VLOOKUP(B263,Sheet1!$C$1:$D$12,2,FALSE)</f>
        <v>#N/A</v>
      </c>
      <c r="S263" s="13" t="e">
        <f t="shared" si="77"/>
        <v>#N/A</v>
      </c>
      <c r="T263" s="13">
        <f t="shared" si="67"/>
        <v>0</v>
      </c>
      <c r="U263" s="13" t="e">
        <f>VLOOKUP(B263,Sheet1!$C$1:$F$12,4,FALSE)</f>
        <v>#N/A</v>
      </c>
      <c r="V263" s="13" t="e">
        <f t="shared" si="78"/>
        <v>#N/A</v>
      </c>
      <c r="W263" s="13">
        <f t="shared" si="79"/>
        <v>0</v>
      </c>
      <c r="X263" s="13">
        <f t="shared" si="80"/>
        <v>0</v>
      </c>
      <c r="Y263" s="13">
        <f t="shared" si="81"/>
        <v>0</v>
      </c>
      <c r="Z263" s="13" t="e">
        <f t="shared" si="82"/>
        <v>#N/A</v>
      </c>
      <c r="AA263" s="14" t="str">
        <f t="shared" si="83"/>
        <v/>
      </c>
      <c r="AB263" s="14">
        <f t="shared" si="84"/>
        <v>0</v>
      </c>
      <c r="AC263" s="14">
        <f t="shared" si="85"/>
        <v>0</v>
      </c>
      <c r="AD263" s="13">
        <f t="shared" si="68"/>
        <v>0</v>
      </c>
      <c r="AE263" s="13" t="e">
        <f>VLOOKUP(B263,Sheet1!$C$1:$D$12,2,FALSE)</f>
        <v>#N/A</v>
      </c>
      <c r="AF263" s="13" t="e">
        <f t="shared" si="86"/>
        <v>#N/A</v>
      </c>
      <c r="AG263" s="13">
        <f t="shared" si="69"/>
        <v>0</v>
      </c>
      <c r="AH263" s="13">
        <f t="shared" si="70"/>
        <v>0</v>
      </c>
      <c r="AI263" s="13" t="e">
        <f t="shared" si="87"/>
        <v>#N/A</v>
      </c>
      <c r="AJ263" s="14" t="str">
        <f t="shared" si="88"/>
        <v/>
      </c>
      <c r="AK263" s="14">
        <f t="shared" si="71"/>
        <v>0</v>
      </c>
    </row>
    <row r="264" spans="1:37" ht="15" customHeight="1" x14ac:dyDescent="0.25">
      <c r="A264" s="1"/>
      <c r="B264" s="1"/>
      <c r="C264" s="24"/>
      <c r="D264" s="1"/>
      <c r="E264" s="1"/>
      <c r="F264" s="24"/>
      <c r="G264" s="1"/>
      <c r="H264" s="2"/>
      <c r="I264" s="2"/>
      <c r="J264" s="2"/>
      <c r="K264" s="13">
        <f t="shared" si="72"/>
        <v>0</v>
      </c>
      <c r="L264" s="13" t="e">
        <f>VLOOKUP(B264,Sheet1!$C$1:$D$12,2,FALSE)</f>
        <v>#N/A</v>
      </c>
      <c r="M264" s="13" t="e">
        <f t="shared" si="73"/>
        <v>#N/A</v>
      </c>
      <c r="N264" s="13">
        <f t="shared" si="74"/>
        <v>0</v>
      </c>
      <c r="O264" s="13" t="e">
        <f>VLOOKUP(B264,Sheet1!$C$1:$D$12,2,FALSE)</f>
        <v>#N/A</v>
      </c>
      <c r="P264" s="13" t="e">
        <f t="shared" si="75"/>
        <v>#N/A</v>
      </c>
      <c r="Q264" s="13">
        <f t="shared" si="76"/>
        <v>0</v>
      </c>
      <c r="R264" s="13" t="e">
        <f>VLOOKUP(B264,Sheet1!$C$1:$D$12,2,FALSE)</f>
        <v>#N/A</v>
      </c>
      <c r="S264" s="13" t="e">
        <f t="shared" si="77"/>
        <v>#N/A</v>
      </c>
      <c r="T264" s="13">
        <f t="shared" si="67"/>
        <v>0</v>
      </c>
      <c r="U264" s="13" t="e">
        <f>VLOOKUP(B264,Sheet1!$C$1:$F$12,4,FALSE)</f>
        <v>#N/A</v>
      </c>
      <c r="V264" s="13" t="e">
        <f t="shared" si="78"/>
        <v>#N/A</v>
      </c>
      <c r="W264" s="13">
        <f t="shared" si="79"/>
        <v>0</v>
      </c>
      <c r="X264" s="13">
        <f t="shared" si="80"/>
        <v>0</v>
      </c>
      <c r="Y264" s="13">
        <f t="shared" si="81"/>
        <v>0</v>
      </c>
      <c r="Z264" s="13" t="e">
        <f t="shared" si="82"/>
        <v>#N/A</v>
      </c>
      <c r="AA264" s="14" t="str">
        <f t="shared" si="83"/>
        <v/>
      </c>
      <c r="AB264" s="14">
        <f t="shared" si="84"/>
        <v>0</v>
      </c>
      <c r="AC264" s="14">
        <f t="shared" si="85"/>
        <v>0</v>
      </c>
      <c r="AD264" s="13">
        <f t="shared" si="68"/>
        <v>0</v>
      </c>
      <c r="AE264" s="13" t="e">
        <f>VLOOKUP(B264,Sheet1!$C$1:$D$12,2,FALSE)</f>
        <v>#N/A</v>
      </c>
      <c r="AF264" s="13" t="e">
        <f t="shared" si="86"/>
        <v>#N/A</v>
      </c>
      <c r="AG264" s="13">
        <f t="shared" si="69"/>
        <v>0</v>
      </c>
      <c r="AH264" s="13">
        <f t="shared" si="70"/>
        <v>0</v>
      </c>
      <c r="AI264" s="13" t="e">
        <f t="shared" si="87"/>
        <v>#N/A</v>
      </c>
      <c r="AJ264" s="14" t="str">
        <f t="shared" si="88"/>
        <v/>
      </c>
      <c r="AK264" s="14">
        <f t="shared" si="71"/>
        <v>0</v>
      </c>
    </row>
    <row r="265" spans="1:37" ht="15" customHeight="1" x14ac:dyDescent="0.25">
      <c r="A265" s="1"/>
      <c r="B265" s="1"/>
      <c r="C265" s="24"/>
      <c r="D265" s="1"/>
      <c r="E265" s="1"/>
      <c r="F265" s="24"/>
      <c r="G265" s="1"/>
      <c r="H265" s="2"/>
      <c r="I265" s="2"/>
      <c r="J265" s="2"/>
      <c r="K265" s="13">
        <f t="shared" si="72"/>
        <v>0</v>
      </c>
      <c r="L265" s="13" t="e">
        <f>VLOOKUP(B265,Sheet1!$C$1:$D$12,2,FALSE)</f>
        <v>#N/A</v>
      </c>
      <c r="M265" s="13" t="e">
        <f t="shared" si="73"/>
        <v>#N/A</v>
      </c>
      <c r="N265" s="13">
        <f t="shared" si="74"/>
        <v>0</v>
      </c>
      <c r="O265" s="13" t="e">
        <f>VLOOKUP(B265,Sheet1!$C$1:$D$12,2,FALSE)</f>
        <v>#N/A</v>
      </c>
      <c r="P265" s="13" t="e">
        <f t="shared" si="75"/>
        <v>#N/A</v>
      </c>
      <c r="Q265" s="13">
        <f t="shared" si="76"/>
        <v>0</v>
      </c>
      <c r="R265" s="13" t="e">
        <f>VLOOKUP(B265,Sheet1!$C$1:$D$12,2,FALSE)</f>
        <v>#N/A</v>
      </c>
      <c r="S265" s="13" t="e">
        <f t="shared" si="77"/>
        <v>#N/A</v>
      </c>
      <c r="T265" s="13">
        <f t="shared" si="67"/>
        <v>0</v>
      </c>
      <c r="U265" s="13" t="e">
        <f>VLOOKUP(B265,Sheet1!$C$1:$F$12,4,FALSE)</f>
        <v>#N/A</v>
      </c>
      <c r="V265" s="13" t="e">
        <f t="shared" si="78"/>
        <v>#N/A</v>
      </c>
      <c r="W265" s="13">
        <f t="shared" si="79"/>
        <v>0</v>
      </c>
      <c r="X265" s="13">
        <f t="shared" si="80"/>
        <v>0</v>
      </c>
      <c r="Y265" s="13">
        <f t="shared" si="81"/>
        <v>0</v>
      </c>
      <c r="Z265" s="13" t="e">
        <f t="shared" si="82"/>
        <v>#N/A</v>
      </c>
      <c r="AA265" s="14" t="str">
        <f t="shared" si="83"/>
        <v/>
      </c>
      <c r="AB265" s="14">
        <f t="shared" si="84"/>
        <v>0</v>
      </c>
      <c r="AC265" s="14">
        <f t="shared" si="85"/>
        <v>0</v>
      </c>
      <c r="AD265" s="13">
        <f t="shared" si="68"/>
        <v>0</v>
      </c>
      <c r="AE265" s="13" t="e">
        <f>VLOOKUP(B265,Sheet1!$C$1:$D$12,2,FALSE)</f>
        <v>#N/A</v>
      </c>
      <c r="AF265" s="13" t="e">
        <f t="shared" si="86"/>
        <v>#N/A</v>
      </c>
      <c r="AG265" s="13">
        <f t="shared" si="69"/>
        <v>0</v>
      </c>
      <c r="AH265" s="13">
        <f t="shared" si="70"/>
        <v>0</v>
      </c>
      <c r="AI265" s="13" t="e">
        <f t="shared" si="87"/>
        <v>#N/A</v>
      </c>
      <c r="AJ265" s="14" t="str">
        <f t="shared" si="88"/>
        <v/>
      </c>
      <c r="AK265" s="14">
        <f t="shared" si="71"/>
        <v>0</v>
      </c>
    </row>
    <row r="266" spans="1:37" ht="15" customHeight="1" x14ac:dyDescent="0.25">
      <c r="A266" s="1"/>
      <c r="B266" s="1"/>
      <c r="C266" s="24"/>
      <c r="D266" s="1"/>
      <c r="E266" s="1"/>
      <c r="F266" s="24"/>
      <c r="G266" s="1"/>
      <c r="H266" s="2"/>
      <c r="I266" s="2"/>
      <c r="J266" s="2"/>
      <c r="K266" s="13">
        <f t="shared" si="72"/>
        <v>0</v>
      </c>
      <c r="L266" s="13" t="e">
        <f>VLOOKUP(B266,Sheet1!$C$1:$D$12,2,FALSE)</f>
        <v>#N/A</v>
      </c>
      <c r="M266" s="13" t="e">
        <f t="shared" si="73"/>
        <v>#N/A</v>
      </c>
      <c r="N266" s="13">
        <f t="shared" si="74"/>
        <v>0</v>
      </c>
      <c r="O266" s="13" t="e">
        <f>VLOOKUP(B266,Sheet1!$C$1:$D$12,2,FALSE)</f>
        <v>#N/A</v>
      </c>
      <c r="P266" s="13" t="e">
        <f t="shared" si="75"/>
        <v>#N/A</v>
      </c>
      <c r="Q266" s="13">
        <f t="shared" si="76"/>
        <v>0</v>
      </c>
      <c r="R266" s="13" t="e">
        <f>VLOOKUP(B266,Sheet1!$C$1:$D$12,2,FALSE)</f>
        <v>#N/A</v>
      </c>
      <c r="S266" s="13" t="e">
        <f t="shared" si="77"/>
        <v>#N/A</v>
      </c>
      <c r="T266" s="13">
        <f t="shared" si="67"/>
        <v>0</v>
      </c>
      <c r="U266" s="13" t="e">
        <f>VLOOKUP(B266,Sheet1!$C$1:$F$12,4,FALSE)</f>
        <v>#N/A</v>
      </c>
      <c r="V266" s="13" t="e">
        <f t="shared" si="78"/>
        <v>#N/A</v>
      </c>
      <c r="W266" s="13">
        <f t="shared" si="79"/>
        <v>0</v>
      </c>
      <c r="X266" s="13">
        <f t="shared" si="80"/>
        <v>0</v>
      </c>
      <c r="Y266" s="13">
        <f t="shared" si="81"/>
        <v>0</v>
      </c>
      <c r="Z266" s="13" t="e">
        <f t="shared" si="82"/>
        <v>#N/A</v>
      </c>
      <c r="AA266" s="14" t="str">
        <f t="shared" si="83"/>
        <v/>
      </c>
      <c r="AB266" s="14">
        <f t="shared" si="84"/>
        <v>0</v>
      </c>
      <c r="AC266" s="14">
        <f t="shared" si="85"/>
        <v>0</v>
      </c>
      <c r="AD266" s="13">
        <f t="shared" si="68"/>
        <v>0</v>
      </c>
      <c r="AE266" s="13" t="e">
        <f>VLOOKUP(B266,Sheet1!$C$1:$D$12,2,FALSE)</f>
        <v>#N/A</v>
      </c>
      <c r="AF266" s="13" t="e">
        <f t="shared" si="86"/>
        <v>#N/A</v>
      </c>
      <c r="AG266" s="13">
        <f t="shared" si="69"/>
        <v>0</v>
      </c>
      <c r="AH266" s="13">
        <f t="shared" si="70"/>
        <v>0</v>
      </c>
      <c r="AI266" s="13" t="e">
        <f t="shared" si="87"/>
        <v>#N/A</v>
      </c>
      <c r="AJ266" s="14" t="str">
        <f t="shared" si="88"/>
        <v/>
      </c>
      <c r="AK266" s="14">
        <f t="shared" si="71"/>
        <v>0</v>
      </c>
    </row>
    <row r="267" spans="1:37" ht="15" customHeight="1" x14ac:dyDescent="0.25">
      <c r="A267" s="1"/>
      <c r="B267" s="1"/>
      <c r="C267" s="24"/>
      <c r="D267" s="1"/>
      <c r="E267" s="1"/>
      <c r="F267" s="24"/>
      <c r="G267" s="1"/>
      <c r="H267" s="2"/>
      <c r="I267" s="2"/>
      <c r="J267" s="2"/>
      <c r="K267" s="13">
        <f t="shared" si="72"/>
        <v>0</v>
      </c>
      <c r="L267" s="13" t="e">
        <f>VLOOKUP(B267,Sheet1!$C$1:$D$12,2,FALSE)</f>
        <v>#N/A</v>
      </c>
      <c r="M267" s="13" t="e">
        <f t="shared" si="73"/>
        <v>#N/A</v>
      </c>
      <c r="N267" s="13">
        <f t="shared" si="74"/>
        <v>0</v>
      </c>
      <c r="O267" s="13" t="e">
        <f>VLOOKUP(B267,Sheet1!$C$1:$D$12,2,FALSE)</f>
        <v>#N/A</v>
      </c>
      <c r="P267" s="13" t="e">
        <f t="shared" si="75"/>
        <v>#N/A</v>
      </c>
      <c r="Q267" s="13">
        <f t="shared" si="76"/>
        <v>0</v>
      </c>
      <c r="R267" s="13" t="e">
        <f>VLOOKUP(B267,Sheet1!$C$1:$D$12,2,FALSE)</f>
        <v>#N/A</v>
      </c>
      <c r="S267" s="13" t="e">
        <f t="shared" si="77"/>
        <v>#N/A</v>
      </c>
      <c r="T267" s="13">
        <f t="shared" si="67"/>
        <v>0</v>
      </c>
      <c r="U267" s="13" t="e">
        <f>VLOOKUP(B267,Sheet1!$C$1:$F$12,4,FALSE)</f>
        <v>#N/A</v>
      </c>
      <c r="V267" s="13" t="e">
        <f t="shared" si="78"/>
        <v>#N/A</v>
      </c>
      <c r="W267" s="13">
        <f t="shared" si="79"/>
        <v>0</v>
      </c>
      <c r="X267" s="13">
        <f t="shared" si="80"/>
        <v>0</v>
      </c>
      <c r="Y267" s="13">
        <f t="shared" si="81"/>
        <v>0</v>
      </c>
      <c r="Z267" s="13" t="e">
        <f t="shared" si="82"/>
        <v>#N/A</v>
      </c>
      <c r="AA267" s="14" t="str">
        <f t="shared" si="83"/>
        <v/>
      </c>
      <c r="AB267" s="14">
        <f t="shared" si="84"/>
        <v>0</v>
      </c>
      <c r="AC267" s="14">
        <f t="shared" si="85"/>
        <v>0</v>
      </c>
      <c r="AD267" s="13">
        <f t="shared" si="68"/>
        <v>0</v>
      </c>
      <c r="AE267" s="13" t="e">
        <f>VLOOKUP(B267,Sheet1!$C$1:$D$12,2,FALSE)</f>
        <v>#N/A</v>
      </c>
      <c r="AF267" s="13" t="e">
        <f t="shared" si="86"/>
        <v>#N/A</v>
      </c>
      <c r="AG267" s="13">
        <f t="shared" si="69"/>
        <v>0</v>
      </c>
      <c r="AH267" s="13">
        <f t="shared" si="70"/>
        <v>0</v>
      </c>
      <c r="AI267" s="13" t="e">
        <f t="shared" si="87"/>
        <v>#N/A</v>
      </c>
      <c r="AJ267" s="14" t="str">
        <f t="shared" si="88"/>
        <v/>
      </c>
      <c r="AK267" s="14">
        <f t="shared" si="71"/>
        <v>0</v>
      </c>
    </row>
    <row r="268" spans="1:37" ht="15" customHeight="1" x14ac:dyDescent="0.25">
      <c r="A268" s="1"/>
      <c r="B268" s="1"/>
      <c r="C268" s="24"/>
      <c r="D268" s="1"/>
      <c r="E268" s="1"/>
      <c r="F268" s="24"/>
      <c r="G268" s="1"/>
      <c r="H268" s="2"/>
      <c r="I268" s="2"/>
      <c r="J268" s="2"/>
      <c r="K268" s="13">
        <f t="shared" si="72"/>
        <v>0</v>
      </c>
      <c r="L268" s="13" t="e">
        <f>VLOOKUP(B268,Sheet1!$C$1:$D$12,2,FALSE)</f>
        <v>#N/A</v>
      </c>
      <c r="M268" s="13" t="e">
        <f t="shared" si="73"/>
        <v>#N/A</v>
      </c>
      <c r="N268" s="13">
        <f t="shared" si="74"/>
        <v>0</v>
      </c>
      <c r="O268" s="13" t="e">
        <f>VLOOKUP(B268,Sheet1!$C$1:$D$12,2,FALSE)</f>
        <v>#N/A</v>
      </c>
      <c r="P268" s="13" t="e">
        <f t="shared" si="75"/>
        <v>#N/A</v>
      </c>
      <c r="Q268" s="13">
        <f t="shared" si="76"/>
        <v>0</v>
      </c>
      <c r="R268" s="13" t="e">
        <f>VLOOKUP(B268,Sheet1!$C$1:$D$12,2,FALSE)</f>
        <v>#N/A</v>
      </c>
      <c r="S268" s="13" t="e">
        <f t="shared" si="77"/>
        <v>#N/A</v>
      </c>
      <c r="T268" s="13">
        <f t="shared" si="67"/>
        <v>0</v>
      </c>
      <c r="U268" s="13" t="e">
        <f>VLOOKUP(B268,Sheet1!$C$1:$F$12,4,FALSE)</f>
        <v>#N/A</v>
      </c>
      <c r="V268" s="13" t="e">
        <f t="shared" si="78"/>
        <v>#N/A</v>
      </c>
      <c r="W268" s="13">
        <f t="shared" si="79"/>
        <v>0</v>
      </c>
      <c r="X268" s="13">
        <f t="shared" si="80"/>
        <v>0</v>
      </c>
      <c r="Y268" s="13">
        <f t="shared" si="81"/>
        <v>0</v>
      </c>
      <c r="Z268" s="13" t="e">
        <f t="shared" si="82"/>
        <v>#N/A</v>
      </c>
      <c r="AA268" s="14" t="str">
        <f t="shared" si="83"/>
        <v/>
      </c>
      <c r="AB268" s="14">
        <f t="shared" si="84"/>
        <v>0</v>
      </c>
      <c r="AC268" s="14">
        <f t="shared" si="85"/>
        <v>0</v>
      </c>
      <c r="AD268" s="13">
        <f t="shared" si="68"/>
        <v>0</v>
      </c>
      <c r="AE268" s="13" t="e">
        <f>VLOOKUP(B268,Sheet1!$C$1:$D$12,2,FALSE)</f>
        <v>#N/A</v>
      </c>
      <c r="AF268" s="13" t="e">
        <f t="shared" si="86"/>
        <v>#N/A</v>
      </c>
      <c r="AG268" s="13">
        <f t="shared" si="69"/>
        <v>0</v>
      </c>
      <c r="AH268" s="13">
        <f t="shared" si="70"/>
        <v>0</v>
      </c>
      <c r="AI268" s="13" t="e">
        <f t="shared" si="87"/>
        <v>#N/A</v>
      </c>
      <c r="AJ268" s="14" t="str">
        <f t="shared" si="88"/>
        <v/>
      </c>
      <c r="AK268" s="14">
        <f t="shared" si="71"/>
        <v>0</v>
      </c>
    </row>
    <row r="269" spans="1:37" ht="15" customHeight="1" x14ac:dyDescent="0.25">
      <c r="A269" s="1"/>
      <c r="B269" s="1"/>
      <c r="C269" s="24"/>
      <c r="D269" s="1"/>
      <c r="E269" s="1"/>
      <c r="F269" s="24"/>
      <c r="G269" s="1"/>
      <c r="H269" s="2"/>
      <c r="I269" s="2"/>
      <c r="J269" s="2"/>
      <c r="K269" s="13">
        <f t="shared" si="72"/>
        <v>0</v>
      </c>
      <c r="L269" s="13" t="e">
        <f>VLOOKUP(B269,Sheet1!$C$1:$D$12,2,FALSE)</f>
        <v>#N/A</v>
      </c>
      <c r="M269" s="13" t="e">
        <f t="shared" si="73"/>
        <v>#N/A</v>
      </c>
      <c r="N269" s="13">
        <f t="shared" si="74"/>
        <v>0</v>
      </c>
      <c r="O269" s="13" t="e">
        <f>VLOOKUP(B269,Sheet1!$C$1:$D$12,2,FALSE)</f>
        <v>#N/A</v>
      </c>
      <c r="P269" s="13" t="e">
        <f t="shared" si="75"/>
        <v>#N/A</v>
      </c>
      <c r="Q269" s="13">
        <f t="shared" si="76"/>
        <v>0</v>
      </c>
      <c r="R269" s="13" t="e">
        <f>VLOOKUP(B269,Sheet1!$C$1:$D$12,2,FALSE)</f>
        <v>#N/A</v>
      </c>
      <c r="S269" s="13" t="e">
        <f t="shared" si="77"/>
        <v>#N/A</v>
      </c>
      <c r="T269" s="13">
        <f t="shared" si="67"/>
        <v>0</v>
      </c>
      <c r="U269" s="13" t="e">
        <f>VLOOKUP(B269,Sheet1!$C$1:$F$12,4,FALSE)</f>
        <v>#N/A</v>
      </c>
      <c r="V269" s="13" t="e">
        <f t="shared" si="78"/>
        <v>#N/A</v>
      </c>
      <c r="W269" s="13">
        <f t="shared" si="79"/>
        <v>0</v>
      </c>
      <c r="X269" s="13">
        <f t="shared" si="80"/>
        <v>0</v>
      </c>
      <c r="Y269" s="13">
        <f t="shared" si="81"/>
        <v>0</v>
      </c>
      <c r="Z269" s="13" t="e">
        <f t="shared" si="82"/>
        <v>#N/A</v>
      </c>
      <c r="AA269" s="14" t="str">
        <f t="shared" si="83"/>
        <v/>
      </c>
      <c r="AB269" s="14">
        <f t="shared" si="84"/>
        <v>0</v>
      </c>
      <c r="AC269" s="14">
        <f t="shared" si="85"/>
        <v>0</v>
      </c>
      <c r="AD269" s="13">
        <f t="shared" si="68"/>
        <v>0</v>
      </c>
      <c r="AE269" s="13" t="e">
        <f>VLOOKUP(B269,Sheet1!$C$1:$D$12,2,FALSE)</f>
        <v>#N/A</v>
      </c>
      <c r="AF269" s="13" t="e">
        <f t="shared" si="86"/>
        <v>#N/A</v>
      </c>
      <c r="AG269" s="13">
        <f t="shared" si="69"/>
        <v>0</v>
      </c>
      <c r="AH269" s="13">
        <f t="shared" si="70"/>
        <v>0</v>
      </c>
      <c r="AI269" s="13" t="e">
        <f t="shared" si="87"/>
        <v>#N/A</v>
      </c>
      <c r="AJ269" s="14" t="str">
        <f t="shared" si="88"/>
        <v/>
      </c>
      <c r="AK269" s="14">
        <f t="shared" si="71"/>
        <v>0</v>
      </c>
    </row>
    <row r="270" spans="1:37" ht="15" customHeight="1" x14ac:dyDescent="0.25">
      <c r="A270" s="1"/>
      <c r="B270" s="1"/>
      <c r="C270" s="24"/>
      <c r="D270" s="1"/>
      <c r="E270" s="1"/>
      <c r="F270" s="24"/>
      <c r="G270" s="1"/>
      <c r="H270" s="2"/>
      <c r="I270" s="2"/>
      <c r="J270" s="2"/>
      <c r="K270" s="13">
        <f t="shared" si="72"/>
        <v>0</v>
      </c>
      <c r="L270" s="13" t="e">
        <f>VLOOKUP(B270,Sheet1!$C$1:$D$12,2,FALSE)</f>
        <v>#N/A</v>
      </c>
      <c r="M270" s="13" t="e">
        <f t="shared" si="73"/>
        <v>#N/A</v>
      </c>
      <c r="N270" s="13">
        <f t="shared" si="74"/>
        <v>0</v>
      </c>
      <c r="O270" s="13" t="e">
        <f>VLOOKUP(B270,Sheet1!$C$1:$D$12,2,FALSE)</f>
        <v>#N/A</v>
      </c>
      <c r="P270" s="13" t="e">
        <f t="shared" si="75"/>
        <v>#N/A</v>
      </c>
      <c r="Q270" s="13">
        <f t="shared" si="76"/>
        <v>0</v>
      </c>
      <c r="R270" s="13" t="e">
        <f>VLOOKUP(B270,Sheet1!$C$1:$D$12,2,FALSE)</f>
        <v>#N/A</v>
      </c>
      <c r="S270" s="13" t="e">
        <f t="shared" si="77"/>
        <v>#N/A</v>
      </c>
      <c r="T270" s="13">
        <f t="shared" si="67"/>
        <v>0</v>
      </c>
      <c r="U270" s="13" t="e">
        <f>VLOOKUP(B270,Sheet1!$C$1:$F$12,4,FALSE)</f>
        <v>#N/A</v>
      </c>
      <c r="V270" s="13" t="e">
        <f t="shared" si="78"/>
        <v>#N/A</v>
      </c>
      <c r="W270" s="13">
        <f t="shared" si="79"/>
        <v>0</v>
      </c>
      <c r="X270" s="13">
        <f t="shared" si="80"/>
        <v>0</v>
      </c>
      <c r="Y270" s="13">
        <f t="shared" si="81"/>
        <v>0</v>
      </c>
      <c r="Z270" s="13" t="e">
        <f t="shared" si="82"/>
        <v>#N/A</v>
      </c>
      <c r="AA270" s="14" t="str">
        <f t="shared" si="83"/>
        <v/>
      </c>
      <c r="AB270" s="14">
        <f t="shared" si="84"/>
        <v>0</v>
      </c>
      <c r="AC270" s="14">
        <f t="shared" si="85"/>
        <v>0</v>
      </c>
      <c r="AD270" s="13">
        <f t="shared" si="68"/>
        <v>0</v>
      </c>
      <c r="AE270" s="13" t="e">
        <f>VLOOKUP(B270,Sheet1!$C$1:$D$12,2,FALSE)</f>
        <v>#N/A</v>
      </c>
      <c r="AF270" s="13" t="e">
        <f t="shared" si="86"/>
        <v>#N/A</v>
      </c>
      <c r="AG270" s="13">
        <f t="shared" si="69"/>
        <v>0</v>
      </c>
      <c r="AH270" s="13">
        <f t="shared" si="70"/>
        <v>0</v>
      </c>
      <c r="AI270" s="13" t="e">
        <f t="shared" si="87"/>
        <v>#N/A</v>
      </c>
      <c r="AJ270" s="14" t="str">
        <f t="shared" si="88"/>
        <v/>
      </c>
      <c r="AK270" s="14">
        <f t="shared" si="71"/>
        <v>0</v>
      </c>
    </row>
    <row r="271" spans="1:37" ht="15" customHeight="1" x14ac:dyDescent="0.25">
      <c r="A271" s="1"/>
      <c r="B271" s="1"/>
      <c r="C271" s="24"/>
      <c r="D271" s="1"/>
      <c r="E271" s="1"/>
      <c r="F271" s="24"/>
      <c r="G271" s="1"/>
      <c r="H271" s="2"/>
      <c r="I271" s="2"/>
      <c r="J271" s="2"/>
      <c r="K271" s="13">
        <f t="shared" si="72"/>
        <v>0</v>
      </c>
      <c r="L271" s="13" t="e">
        <f>VLOOKUP(B271,Sheet1!$C$1:$D$12,2,FALSE)</f>
        <v>#N/A</v>
      </c>
      <c r="M271" s="13" t="e">
        <f t="shared" si="73"/>
        <v>#N/A</v>
      </c>
      <c r="N271" s="13">
        <f t="shared" si="74"/>
        <v>0</v>
      </c>
      <c r="O271" s="13" t="e">
        <f>VLOOKUP(B271,Sheet1!$C$1:$D$12,2,FALSE)</f>
        <v>#N/A</v>
      </c>
      <c r="P271" s="13" t="e">
        <f t="shared" si="75"/>
        <v>#N/A</v>
      </c>
      <c r="Q271" s="13">
        <f t="shared" si="76"/>
        <v>0</v>
      </c>
      <c r="R271" s="13" t="e">
        <f>VLOOKUP(B271,Sheet1!$C$1:$D$12,2,FALSE)</f>
        <v>#N/A</v>
      </c>
      <c r="S271" s="13" t="e">
        <f t="shared" si="77"/>
        <v>#N/A</v>
      </c>
      <c r="T271" s="13">
        <f t="shared" si="67"/>
        <v>0</v>
      </c>
      <c r="U271" s="13" t="e">
        <f>VLOOKUP(B271,Sheet1!$C$1:$F$12,4,FALSE)</f>
        <v>#N/A</v>
      </c>
      <c r="V271" s="13" t="e">
        <f t="shared" si="78"/>
        <v>#N/A</v>
      </c>
      <c r="W271" s="13">
        <f t="shared" si="79"/>
        <v>0</v>
      </c>
      <c r="X271" s="13">
        <f t="shared" si="80"/>
        <v>0</v>
      </c>
      <c r="Y271" s="13">
        <f t="shared" si="81"/>
        <v>0</v>
      </c>
      <c r="Z271" s="13" t="e">
        <f t="shared" si="82"/>
        <v>#N/A</v>
      </c>
      <c r="AA271" s="14" t="str">
        <f t="shared" si="83"/>
        <v/>
      </c>
      <c r="AB271" s="14">
        <f t="shared" si="84"/>
        <v>0</v>
      </c>
      <c r="AC271" s="14">
        <f t="shared" si="85"/>
        <v>0</v>
      </c>
      <c r="AD271" s="13">
        <f t="shared" si="68"/>
        <v>0</v>
      </c>
      <c r="AE271" s="13" t="e">
        <f>VLOOKUP(B271,Sheet1!$C$1:$D$12,2,FALSE)</f>
        <v>#N/A</v>
      </c>
      <c r="AF271" s="13" t="e">
        <f t="shared" si="86"/>
        <v>#N/A</v>
      </c>
      <c r="AG271" s="13">
        <f t="shared" si="69"/>
        <v>0</v>
      </c>
      <c r="AH271" s="13">
        <f t="shared" si="70"/>
        <v>0</v>
      </c>
      <c r="AI271" s="13" t="e">
        <f t="shared" si="87"/>
        <v>#N/A</v>
      </c>
      <c r="AJ271" s="14" t="str">
        <f t="shared" si="88"/>
        <v/>
      </c>
      <c r="AK271" s="14">
        <f t="shared" si="71"/>
        <v>0</v>
      </c>
    </row>
    <row r="272" spans="1:37" ht="15" customHeight="1" x14ac:dyDescent="0.25">
      <c r="A272" s="1"/>
      <c r="B272" s="1"/>
      <c r="C272" s="24"/>
      <c r="D272" s="1"/>
      <c r="E272" s="1"/>
      <c r="F272" s="24"/>
      <c r="G272" s="1"/>
      <c r="H272" s="2"/>
      <c r="I272" s="2"/>
      <c r="J272" s="2"/>
      <c r="K272" s="13">
        <f t="shared" si="72"/>
        <v>0</v>
      </c>
      <c r="L272" s="13" t="e">
        <f>VLOOKUP(B272,Sheet1!$C$1:$D$12,2,FALSE)</f>
        <v>#N/A</v>
      </c>
      <c r="M272" s="13" t="e">
        <f t="shared" si="73"/>
        <v>#N/A</v>
      </c>
      <c r="N272" s="13">
        <f t="shared" si="74"/>
        <v>0</v>
      </c>
      <c r="O272" s="13" t="e">
        <f>VLOOKUP(B272,Sheet1!$C$1:$D$12,2,FALSE)</f>
        <v>#N/A</v>
      </c>
      <c r="P272" s="13" t="e">
        <f t="shared" si="75"/>
        <v>#N/A</v>
      </c>
      <c r="Q272" s="13">
        <f t="shared" si="76"/>
        <v>0</v>
      </c>
      <c r="R272" s="13" t="e">
        <f>VLOOKUP(B272,Sheet1!$C$1:$D$12,2,FALSE)</f>
        <v>#N/A</v>
      </c>
      <c r="S272" s="13" t="e">
        <f t="shared" si="77"/>
        <v>#N/A</v>
      </c>
      <c r="T272" s="13">
        <f t="shared" si="67"/>
        <v>0</v>
      </c>
      <c r="U272" s="13" t="e">
        <f>VLOOKUP(B272,Sheet1!$C$1:$F$12,4,FALSE)</f>
        <v>#N/A</v>
      </c>
      <c r="V272" s="13" t="e">
        <f t="shared" si="78"/>
        <v>#N/A</v>
      </c>
      <c r="W272" s="13">
        <f t="shared" si="79"/>
        <v>0</v>
      </c>
      <c r="X272" s="13">
        <f t="shared" si="80"/>
        <v>0</v>
      </c>
      <c r="Y272" s="13">
        <f t="shared" si="81"/>
        <v>0</v>
      </c>
      <c r="Z272" s="13" t="e">
        <f t="shared" si="82"/>
        <v>#N/A</v>
      </c>
      <c r="AA272" s="14" t="str">
        <f t="shared" si="83"/>
        <v/>
      </c>
      <c r="AB272" s="14">
        <f t="shared" si="84"/>
        <v>0</v>
      </c>
      <c r="AC272" s="14">
        <f t="shared" si="85"/>
        <v>0</v>
      </c>
      <c r="AD272" s="13">
        <f t="shared" si="68"/>
        <v>0</v>
      </c>
      <c r="AE272" s="13" t="e">
        <f>VLOOKUP(B272,Sheet1!$C$1:$D$12,2,FALSE)</f>
        <v>#N/A</v>
      </c>
      <c r="AF272" s="13" t="e">
        <f t="shared" si="86"/>
        <v>#N/A</v>
      </c>
      <c r="AG272" s="13">
        <f t="shared" si="69"/>
        <v>0</v>
      </c>
      <c r="AH272" s="13">
        <f t="shared" si="70"/>
        <v>0</v>
      </c>
      <c r="AI272" s="13" t="e">
        <f t="shared" si="87"/>
        <v>#N/A</v>
      </c>
      <c r="AJ272" s="14" t="str">
        <f t="shared" si="88"/>
        <v/>
      </c>
      <c r="AK272" s="14">
        <f t="shared" si="71"/>
        <v>0</v>
      </c>
    </row>
    <row r="273" spans="1:37" ht="15" customHeight="1" x14ac:dyDescent="0.25">
      <c r="A273" s="1"/>
      <c r="B273" s="1"/>
      <c r="C273" s="24"/>
      <c r="D273" s="1"/>
      <c r="E273" s="1"/>
      <c r="F273" s="24"/>
      <c r="G273" s="1"/>
      <c r="H273" s="2"/>
      <c r="I273" s="2"/>
      <c r="J273" s="2"/>
      <c r="K273" s="13">
        <f t="shared" si="72"/>
        <v>0</v>
      </c>
      <c r="L273" s="13" t="e">
        <f>VLOOKUP(B273,Sheet1!$C$1:$D$12,2,FALSE)</f>
        <v>#N/A</v>
      </c>
      <c r="M273" s="13" t="e">
        <f t="shared" si="73"/>
        <v>#N/A</v>
      </c>
      <c r="N273" s="13">
        <f t="shared" si="74"/>
        <v>0</v>
      </c>
      <c r="O273" s="13" t="e">
        <f>VLOOKUP(B273,Sheet1!$C$1:$D$12,2,FALSE)</f>
        <v>#N/A</v>
      </c>
      <c r="P273" s="13" t="e">
        <f t="shared" si="75"/>
        <v>#N/A</v>
      </c>
      <c r="Q273" s="13">
        <f t="shared" si="76"/>
        <v>0</v>
      </c>
      <c r="R273" s="13" t="e">
        <f>VLOOKUP(B273,Sheet1!$C$1:$D$12,2,FALSE)</f>
        <v>#N/A</v>
      </c>
      <c r="S273" s="13" t="e">
        <f t="shared" si="77"/>
        <v>#N/A</v>
      </c>
      <c r="T273" s="13">
        <f t="shared" si="67"/>
        <v>0</v>
      </c>
      <c r="U273" s="13" t="e">
        <f>VLOOKUP(B273,Sheet1!$C$1:$F$12,4,FALSE)</f>
        <v>#N/A</v>
      </c>
      <c r="V273" s="13" t="e">
        <f t="shared" si="78"/>
        <v>#N/A</v>
      </c>
      <c r="W273" s="13">
        <f t="shared" si="79"/>
        <v>0</v>
      </c>
      <c r="X273" s="13">
        <f t="shared" si="80"/>
        <v>0</v>
      </c>
      <c r="Y273" s="13">
        <f t="shared" si="81"/>
        <v>0</v>
      </c>
      <c r="Z273" s="13" t="e">
        <f t="shared" si="82"/>
        <v>#N/A</v>
      </c>
      <c r="AA273" s="14" t="str">
        <f t="shared" si="83"/>
        <v/>
      </c>
      <c r="AB273" s="14">
        <f t="shared" si="84"/>
        <v>0</v>
      </c>
      <c r="AC273" s="14">
        <f t="shared" si="85"/>
        <v>0</v>
      </c>
      <c r="AD273" s="13">
        <f t="shared" si="68"/>
        <v>0</v>
      </c>
      <c r="AE273" s="13" t="e">
        <f>VLOOKUP(B273,Sheet1!$C$1:$D$12,2,FALSE)</f>
        <v>#N/A</v>
      </c>
      <c r="AF273" s="13" t="e">
        <f t="shared" si="86"/>
        <v>#N/A</v>
      </c>
      <c r="AG273" s="13">
        <f t="shared" si="69"/>
        <v>0</v>
      </c>
      <c r="AH273" s="13">
        <f t="shared" si="70"/>
        <v>0</v>
      </c>
      <c r="AI273" s="13" t="e">
        <f t="shared" si="87"/>
        <v>#N/A</v>
      </c>
      <c r="AJ273" s="14" t="str">
        <f t="shared" si="88"/>
        <v/>
      </c>
      <c r="AK273" s="14">
        <f t="shared" si="71"/>
        <v>0</v>
      </c>
    </row>
    <row r="274" spans="1:37" ht="15" customHeight="1" x14ac:dyDescent="0.25">
      <c r="A274" s="1"/>
      <c r="B274" s="1"/>
      <c r="C274" s="24"/>
      <c r="D274" s="1"/>
      <c r="E274" s="1"/>
      <c r="F274" s="24"/>
      <c r="G274" s="1"/>
      <c r="H274" s="2"/>
      <c r="I274" s="2"/>
      <c r="J274" s="2"/>
      <c r="K274" s="13">
        <f t="shared" si="72"/>
        <v>0</v>
      </c>
      <c r="L274" s="13" t="e">
        <f>VLOOKUP(B274,Sheet1!$C$1:$D$12,2,FALSE)</f>
        <v>#N/A</v>
      </c>
      <c r="M274" s="13" t="e">
        <f t="shared" si="73"/>
        <v>#N/A</v>
      </c>
      <c r="N274" s="13">
        <f t="shared" si="74"/>
        <v>0</v>
      </c>
      <c r="O274" s="13" t="e">
        <f>VLOOKUP(B274,Sheet1!$C$1:$D$12,2,FALSE)</f>
        <v>#N/A</v>
      </c>
      <c r="P274" s="13" t="e">
        <f t="shared" si="75"/>
        <v>#N/A</v>
      </c>
      <c r="Q274" s="13">
        <f t="shared" si="76"/>
        <v>0</v>
      </c>
      <c r="R274" s="13" t="e">
        <f>VLOOKUP(B274,Sheet1!$C$1:$D$12,2,FALSE)</f>
        <v>#N/A</v>
      </c>
      <c r="S274" s="13" t="e">
        <f t="shared" si="77"/>
        <v>#N/A</v>
      </c>
      <c r="T274" s="13">
        <f t="shared" si="67"/>
        <v>0</v>
      </c>
      <c r="U274" s="13" t="e">
        <f>VLOOKUP(B274,Sheet1!$C$1:$F$12,4,FALSE)</f>
        <v>#N/A</v>
      </c>
      <c r="V274" s="13" t="e">
        <f t="shared" si="78"/>
        <v>#N/A</v>
      </c>
      <c r="W274" s="13">
        <f t="shared" si="79"/>
        <v>0</v>
      </c>
      <c r="X274" s="13">
        <f t="shared" si="80"/>
        <v>0</v>
      </c>
      <c r="Y274" s="13">
        <f t="shared" si="81"/>
        <v>0</v>
      </c>
      <c r="Z274" s="13" t="e">
        <f t="shared" si="82"/>
        <v>#N/A</v>
      </c>
      <c r="AA274" s="14" t="str">
        <f t="shared" si="83"/>
        <v/>
      </c>
      <c r="AB274" s="14">
        <f t="shared" si="84"/>
        <v>0</v>
      </c>
      <c r="AC274" s="14">
        <f t="shared" si="85"/>
        <v>0</v>
      </c>
      <c r="AD274" s="13">
        <f t="shared" si="68"/>
        <v>0</v>
      </c>
      <c r="AE274" s="13" t="e">
        <f>VLOOKUP(B274,Sheet1!$C$1:$D$12,2,FALSE)</f>
        <v>#N/A</v>
      </c>
      <c r="AF274" s="13" t="e">
        <f t="shared" si="86"/>
        <v>#N/A</v>
      </c>
      <c r="AG274" s="13">
        <f t="shared" si="69"/>
        <v>0</v>
      </c>
      <c r="AH274" s="13">
        <f t="shared" si="70"/>
        <v>0</v>
      </c>
      <c r="AI274" s="13" t="e">
        <f t="shared" si="87"/>
        <v>#N/A</v>
      </c>
      <c r="AJ274" s="14" t="str">
        <f t="shared" si="88"/>
        <v/>
      </c>
      <c r="AK274" s="14">
        <f t="shared" si="71"/>
        <v>0</v>
      </c>
    </row>
    <row r="275" spans="1:37" ht="15" customHeight="1" x14ac:dyDescent="0.25">
      <c r="A275" s="1"/>
      <c r="B275" s="1"/>
      <c r="C275" s="24"/>
      <c r="D275" s="1"/>
      <c r="E275" s="1"/>
      <c r="F275" s="24"/>
      <c r="G275" s="1"/>
      <c r="H275" s="2"/>
      <c r="I275" s="2"/>
      <c r="J275" s="2"/>
      <c r="K275" s="13">
        <f t="shared" si="72"/>
        <v>0</v>
      </c>
      <c r="L275" s="13" t="e">
        <f>VLOOKUP(B275,Sheet1!$C$1:$D$12,2,FALSE)</f>
        <v>#N/A</v>
      </c>
      <c r="M275" s="13" t="e">
        <f t="shared" si="73"/>
        <v>#N/A</v>
      </c>
      <c r="N275" s="13">
        <f t="shared" si="74"/>
        <v>0</v>
      </c>
      <c r="O275" s="13" t="e">
        <f>VLOOKUP(B275,Sheet1!$C$1:$D$12,2,FALSE)</f>
        <v>#N/A</v>
      </c>
      <c r="P275" s="13" t="e">
        <f t="shared" si="75"/>
        <v>#N/A</v>
      </c>
      <c r="Q275" s="13">
        <f t="shared" si="76"/>
        <v>0</v>
      </c>
      <c r="R275" s="13" t="e">
        <f>VLOOKUP(B275,Sheet1!$C$1:$D$12,2,FALSE)</f>
        <v>#N/A</v>
      </c>
      <c r="S275" s="13" t="e">
        <f t="shared" si="77"/>
        <v>#N/A</v>
      </c>
      <c r="T275" s="13">
        <f t="shared" si="67"/>
        <v>0</v>
      </c>
      <c r="U275" s="13" t="e">
        <f>VLOOKUP(B275,Sheet1!$C$1:$F$12,4,FALSE)</f>
        <v>#N/A</v>
      </c>
      <c r="V275" s="13" t="e">
        <f t="shared" si="78"/>
        <v>#N/A</v>
      </c>
      <c r="W275" s="13">
        <f t="shared" si="79"/>
        <v>0</v>
      </c>
      <c r="X275" s="13">
        <f t="shared" si="80"/>
        <v>0</v>
      </c>
      <c r="Y275" s="13">
        <f t="shared" si="81"/>
        <v>0</v>
      </c>
      <c r="Z275" s="13" t="e">
        <f t="shared" si="82"/>
        <v>#N/A</v>
      </c>
      <c r="AA275" s="14" t="str">
        <f t="shared" si="83"/>
        <v/>
      </c>
      <c r="AB275" s="14">
        <f t="shared" si="84"/>
        <v>0</v>
      </c>
      <c r="AC275" s="14">
        <f t="shared" si="85"/>
        <v>0</v>
      </c>
      <c r="AD275" s="13">
        <f t="shared" si="68"/>
        <v>0</v>
      </c>
      <c r="AE275" s="13" t="e">
        <f>VLOOKUP(B275,Sheet1!$C$1:$D$12,2,FALSE)</f>
        <v>#N/A</v>
      </c>
      <c r="AF275" s="13" t="e">
        <f t="shared" si="86"/>
        <v>#N/A</v>
      </c>
      <c r="AG275" s="13">
        <f t="shared" si="69"/>
        <v>0</v>
      </c>
      <c r="AH275" s="13">
        <f t="shared" si="70"/>
        <v>0</v>
      </c>
      <c r="AI275" s="13" t="e">
        <f t="shared" si="87"/>
        <v>#N/A</v>
      </c>
      <c r="AJ275" s="14" t="str">
        <f t="shared" si="88"/>
        <v/>
      </c>
      <c r="AK275" s="14">
        <f t="shared" si="71"/>
        <v>0</v>
      </c>
    </row>
    <row r="276" spans="1:37" ht="15" customHeight="1" x14ac:dyDescent="0.25">
      <c r="A276" s="1"/>
      <c r="B276" s="1"/>
      <c r="C276" s="24"/>
      <c r="D276" s="1"/>
      <c r="E276" s="1"/>
      <c r="F276" s="24"/>
      <c r="G276" s="1"/>
      <c r="H276" s="2"/>
      <c r="I276" s="2"/>
      <c r="J276" s="2"/>
      <c r="K276" s="13">
        <f t="shared" si="72"/>
        <v>0</v>
      </c>
      <c r="L276" s="13" t="e">
        <f>VLOOKUP(B276,Sheet1!$C$1:$D$12,2,FALSE)</f>
        <v>#N/A</v>
      </c>
      <c r="M276" s="13" t="e">
        <f t="shared" si="73"/>
        <v>#N/A</v>
      </c>
      <c r="N276" s="13">
        <f t="shared" si="74"/>
        <v>0</v>
      </c>
      <c r="O276" s="13" t="e">
        <f>VLOOKUP(B276,Sheet1!$C$1:$D$12,2,FALSE)</f>
        <v>#N/A</v>
      </c>
      <c r="P276" s="13" t="e">
        <f t="shared" si="75"/>
        <v>#N/A</v>
      </c>
      <c r="Q276" s="13">
        <f t="shared" si="76"/>
        <v>0</v>
      </c>
      <c r="R276" s="13" t="e">
        <f>VLOOKUP(B276,Sheet1!$C$1:$D$12,2,FALSE)</f>
        <v>#N/A</v>
      </c>
      <c r="S276" s="13" t="e">
        <f t="shared" si="77"/>
        <v>#N/A</v>
      </c>
      <c r="T276" s="13">
        <f t="shared" si="67"/>
        <v>0</v>
      </c>
      <c r="U276" s="13" t="e">
        <f>VLOOKUP(B276,Sheet1!$C$1:$F$12,4,FALSE)</f>
        <v>#N/A</v>
      </c>
      <c r="V276" s="13" t="e">
        <f t="shared" si="78"/>
        <v>#N/A</v>
      </c>
      <c r="W276" s="13">
        <f t="shared" si="79"/>
        <v>0</v>
      </c>
      <c r="X276" s="13">
        <f t="shared" si="80"/>
        <v>0</v>
      </c>
      <c r="Y276" s="13">
        <f t="shared" si="81"/>
        <v>0</v>
      </c>
      <c r="Z276" s="13" t="e">
        <f t="shared" si="82"/>
        <v>#N/A</v>
      </c>
      <c r="AA276" s="14" t="str">
        <f t="shared" si="83"/>
        <v/>
      </c>
      <c r="AB276" s="14">
        <f t="shared" si="84"/>
        <v>0</v>
      </c>
      <c r="AC276" s="14">
        <f t="shared" si="85"/>
        <v>0</v>
      </c>
      <c r="AD276" s="13">
        <f t="shared" si="68"/>
        <v>0</v>
      </c>
      <c r="AE276" s="13" t="e">
        <f>VLOOKUP(B276,Sheet1!$C$1:$D$12,2,FALSE)</f>
        <v>#N/A</v>
      </c>
      <c r="AF276" s="13" t="e">
        <f t="shared" si="86"/>
        <v>#N/A</v>
      </c>
      <c r="AG276" s="13">
        <f t="shared" si="69"/>
        <v>0</v>
      </c>
      <c r="AH276" s="13">
        <f t="shared" si="70"/>
        <v>0</v>
      </c>
      <c r="AI276" s="13" t="e">
        <f t="shared" si="87"/>
        <v>#N/A</v>
      </c>
      <c r="AJ276" s="14" t="str">
        <f t="shared" si="88"/>
        <v/>
      </c>
      <c r="AK276" s="14">
        <f t="shared" si="71"/>
        <v>0</v>
      </c>
    </row>
    <row r="277" spans="1:37" ht="15" customHeight="1" x14ac:dyDescent="0.25">
      <c r="A277" s="1"/>
      <c r="B277" s="1"/>
      <c r="C277" s="24"/>
      <c r="D277" s="1"/>
      <c r="E277" s="1"/>
      <c r="F277" s="24"/>
      <c r="G277" s="1"/>
      <c r="H277" s="2"/>
      <c r="I277" s="2"/>
      <c r="J277" s="2"/>
      <c r="K277" s="13">
        <f t="shared" si="72"/>
        <v>0</v>
      </c>
      <c r="L277" s="13" t="e">
        <f>VLOOKUP(B277,Sheet1!$C$1:$D$12,2,FALSE)</f>
        <v>#N/A</v>
      </c>
      <c r="M277" s="13" t="e">
        <f t="shared" si="73"/>
        <v>#N/A</v>
      </c>
      <c r="N277" s="13">
        <f t="shared" si="74"/>
        <v>0</v>
      </c>
      <c r="O277" s="13" t="e">
        <f>VLOOKUP(B277,Sheet1!$C$1:$D$12,2,FALSE)</f>
        <v>#N/A</v>
      </c>
      <c r="P277" s="13" t="e">
        <f t="shared" si="75"/>
        <v>#N/A</v>
      </c>
      <c r="Q277" s="13">
        <f t="shared" si="76"/>
        <v>0</v>
      </c>
      <c r="R277" s="13" t="e">
        <f>VLOOKUP(B277,Sheet1!$C$1:$D$12,2,FALSE)</f>
        <v>#N/A</v>
      </c>
      <c r="S277" s="13" t="e">
        <f t="shared" si="77"/>
        <v>#N/A</v>
      </c>
      <c r="T277" s="13">
        <f t="shared" si="67"/>
        <v>0</v>
      </c>
      <c r="U277" s="13" t="e">
        <f>VLOOKUP(B277,Sheet1!$C$1:$F$12,4,FALSE)</f>
        <v>#N/A</v>
      </c>
      <c r="V277" s="13" t="e">
        <f t="shared" si="78"/>
        <v>#N/A</v>
      </c>
      <c r="W277" s="13">
        <f t="shared" si="79"/>
        <v>0</v>
      </c>
      <c r="X277" s="13">
        <f t="shared" si="80"/>
        <v>0</v>
      </c>
      <c r="Y277" s="13">
        <f t="shared" si="81"/>
        <v>0</v>
      </c>
      <c r="Z277" s="13" t="e">
        <f t="shared" si="82"/>
        <v>#N/A</v>
      </c>
      <c r="AA277" s="14" t="str">
        <f t="shared" si="83"/>
        <v/>
      </c>
      <c r="AB277" s="14">
        <f t="shared" si="84"/>
        <v>0</v>
      </c>
      <c r="AC277" s="14">
        <f t="shared" si="85"/>
        <v>0</v>
      </c>
      <c r="AD277" s="13">
        <f t="shared" si="68"/>
        <v>0</v>
      </c>
      <c r="AE277" s="13" t="e">
        <f>VLOOKUP(B277,Sheet1!$C$1:$D$12,2,FALSE)</f>
        <v>#N/A</v>
      </c>
      <c r="AF277" s="13" t="e">
        <f t="shared" si="86"/>
        <v>#N/A</v>
      </c>
      <c r="AG277" s="13">
        <f t="shared" si="69"/>
        <v>0</v>
      </c>
      <c r="AH277" s="13">
        <f t="shared" si="70"/>
        <v>0</v>
      </c>
      <c r="AI277" s="13" t="e">
        <f t="shared" si="87"/>
        <v>#N/A</v>
      </c>
      <c r="AJ277" s="14" t="str">
        <f t="shared" si="88"/>
        <v/>
      </c>
      <c r="AK277" s="14">
        <f t="shared" si="71"/>
        <v>0</v>
      </c>
    </row>
    <row r="278" spans="1:37" ht="15" customHeight="1" x14ac:dyDescent="0.25">
      <c r="A278" s="1"/>
      <c r="B278" s="1"/>
      <c r="C278" s="24"/>
      <c r="D278" s="1"/>
      <c r="E278" s="1"/>
      <c r="F278" s="24"/>
      <c r="G278" s="1"/>
      <c r="H278" s="2"/>
      <c r="I278" s="2"/>
      <c r="J278" s="2"/>
      <c r="K278" s="13">
        <f t="shared" si="72"/>
        <v>0</v>
      </c>
      <c r="L278" s="13" t="e">
        <f>VLOOKUP(B278,Sheet1!$C$1:$D$12,2,FALSE)</f>
        <v>#N/A</v>
      </c>
      <c r="M278" s="13" t="e">
        <f t="shared" si="73"/>
        <v>#N/A</v>
      </c>
      <c r="N278" s="13">
        <f t="shared" si="74"/>
        <v>0</v>
      </c>
      <c r="O278" s="13" t="e">
        <f>VLOOKUP(B278,Sheet1!$C$1:$D$12,2,FALSE)</f>
        <v>#N/A</v>
      </c>
      <c r="P278" s="13" t="e">
        <f t="shared" si="75"/>
        <v>#N/A</v>
      </c>
      <c r="Q278" s="13">
        <f t="shared" si="76"/>
        <v>0</v>
      </c>
      <c r="R278" s="13" t="e">
        <f>VLOOKUP(B278,Sheet1!$C$1:$D$12,2,FALSE)</f>
        <v>#N/A</v>
      </c>
      <c r="S278" s="13" t="e">
        <f t="shared" si="77"/>
        <v>#N/A</v>
      </c>
      <c r="T278" s="13">
        <f t="shared" si="67"/>
        <v>0</v>
      </c>
      <c r="U278" s="13" t="e">
        <f>VLOOKUP(B278,Sheet1!$C$1:$F$12,4,FALSE)</f>
        <v>#N/A</v>
      </c>
      <c r="V278" s="13" t="e">
        <f t="shared" si="78"/>
        <v>#N/A</v>
      </c>
      <c r="W278" s="13">
        <f t="shared" si="79"/>
        <v>0</v>
      </c>
      <c r="X278" s="13">
        <f t="shared" si="80"/>
        <v>0</v>
      </c>
      <c r="Y278" s="13">
        <f t="shared" si="81"/>
        <v>0</v>
      </c>
      <c r="Z278" s="13" t="e">
        <f t="shared" si="82"/>
        <v>#N/A</v>
      </c>
      <c r="AA278" s="14" t="str">
        <f t="shared" si="83"/>
        <v/>
      </c>
      <c r="AB278" s="14">
        <f t="shared" si="84"/>
        <v>0</v>
      </c>
      <c r="AC278" s="14">
        <f t="shared" si="85"/>
        <v>0</v>
      </c>
      <c r="AD278" s="13">
        <f t="shared" si="68"/>
        <v>0</v>
      </c>
      <c r="AE278" s="13" t="e">
        <f>VLOOKUP(B278,Sheet1!$C$1:$D$12,2,FALSE)</f>
        <v>#N/A</v>
      </c>
      <c r="AF278" s="13" t="e">
        <f t="shared" si="86"/>
        <v>#N/A</v>
      </c>
      <c r="AG278" s="13">
        <f t="shared" si="69"/>
        <v>0</v>
      </c>
      <c r="AH278" s="13">
        <f t="shared" si="70"/>
        <v>0</v>
      </c>
      <c r="AI278" s="13" t="e">
        <f t="shared" si="87"/>
        <v>#N/A</v>
      </c>
      <c r="AJ278" s="14" t="str">
        <f t="shared" si="88"/>
        <v/>
      </c>
      <c r="AK278" s="14">
        <f t="shared" si="71"/>
        <v>0</v>
      </c>
    </row>
    <row r="279" spans="1:37" ht="15" customHeight="1" x14ac:dyDescent="0.25">
      <c r="A279" s="1"/>
      <c r="B279" s="1"/>
      <c r="C279" s="24"/>
      <c r="D279" s="1"/>
      <c r="E279" s="1"/>
      <c r="F279" s="24"/>
      <c r="G279" s="1"/>
      <c r="H279" s="2"/>
      <c r="I279" s="2"/>
      <c r="J279" s="2"/>
      <c r="K279" s="13">
        <f t="shared" si="72"/>
        <v>0</v>
      </c>
      <c r="L279" s="13" t="e">
        <f>VLOOKUP(B279,Sheet1!$C$1:$D$12,2,FALSE)</f>
        <v>#N/A</v>
      </c>
      <c r="M279" s="13" t="e">
        <f t="shared" si="73"/>
        <v>#N/A</v>
      </c>
      <c r="N279" s="13">
        <f t="shared" si="74"/>
        <v>0</v>
      </c>
      <c r="O279" s="13" t="e">
        <f>VLOOKUP(B279,Sheet1!$C$1:$D$12,2,FALSE)</f>
        <v>#N/A</v>
      </c>
      <c r="P279" s="13" t="e">
        <f t="shared" si="75"/>
        <v>#N/A</v>
      </c>
      <c r="Q279" s="13">
        <f t="shared" si="76"/>
        <v>0</v>
      </c>
      <c r="R279" s="13" t="e">
        <f>VLOOKUP(B279,Sheet1!$C$1:$D$12,2,FALSE)</f>
        <v>#N/A</v>
      </c>
      <c r="S279" s="13" t="e">
        <f t="shared" si="77"/>
        <v>#N/A</v>
      </c>
      <c r="T279" s="13">
        <f t="shared" si="67"/>
        <v>0</v>
      </c>
      <c r="U279" s="13" t="e">
        <f>VLOOKUP(B279,Sheet1!$C$1:$F$12,4,FALSE)</f>
        <v>#N/A</v>
      </c>
      <c r="V279" s="13" t="e">
        <f t="shared" si="78"/>
        <v>#N/A</v>
      </c>
      <c r="W279" s="13">
        <f t="shared" si="79"/>
        <v>0</v>
      </c>
      <c r="X279" s="13">
        <f t="shared" si="80"/>
        <v>0</v>
      </c>
      <c r="Y279" s="13">
        <f t="shared" si="81"/>
        <v>0</v>
      </c>
      <c r="Z279" s="13" t="e">
        <f t="shared" si="82"/>
        <v>#N/A</v>
      </c>
      <c r="AA279" s="14" t="str">
        <f t="shared" si="83"/>
        <v/>
      </c>
      <c r="AB279" s="14">
        <f t="shared" si="84"/>
        <v>0</v>
      </c>
      <c r="AC279" s="14">
        <f t="shared" si="85"/>
        <v>0</v>
      </c>
      <c r="AD279" s="13">
        <f t="shared" si="68"/>
        <v>0</v>
      </c>
      <c r="AE279" s="13" t="e">
        <f>VLOOKUP(B279,Sheet1!$C$1:$D$12,2,FALSE)</f>
        <v>#N/A</v>
      </c>
      <c r="AF279" s="13" t="e">
        <f t="shared" si="86"/>
        <v>#N/A</v>
      </c>
      <c r="AG279" s="13">
        <f t="shared" si="69"/>
        <v>0</v>
      </c>
      <c r="AH279" s="13">
        <f t="shared" si="70"/>
        <v>0</v>
      </c>
      <c r="AI279" s="13" t="e">
        <f t="shared" si="87"/>
        <v>#N/A</v>
      </c>
      <c r="AJ279" s="14" t="str">
        <f t="shared" si="88"/>
        <v/>
      </c>
      <c r="AK279" s="14">
        <f t="shared" si="71"/>
        <v>0</v>
      </c>
    </row>
    <row r="280" spans="1:37" ht="15" customHeight="1" x14ac:dyDescent="0.25">
      <c r="A280" s="1"/>
      <c r="B280" s="1"/>
      <c r="C280" s="24"/>
      <c r="D280" s="1"/>
      <c r="E280" s="1"/>
      <c r="F280" s="24"/>
      <c r="G280" s="1"/>
      <c r="H280" s="2"/>
      <c r="I280" s="2"/>
      <c r="J280" s="2"/>
      <c r="K280" s="13">
        <f t="shared" si="72"/>
        <v>0</v>
      </c>
      <c r="L280" s="13" t="e">
        <f>VLOOKUP(B280,Sheet1!$C$1:$D$12,2,FALSE)</f>
        <v>#N/A</v>
      </c>
      <c r="M280" s="13" t="e">
        <f t="shared" si="73"/>
        <v>#N/A</v>
      </c>
      <c r="N280" s="13">
        <f t="shared" si="74"/>
        <v>0</v>
      </c>
      <c r="O280" s="13" t="e">
        <f>VLOOKUP(B280,Sheet1!$C$1:$D$12,2,FALSE)</f>
        <v>#N/A</v>
      </c>
      <c r="P280" s="13" t="e">
        <f t="shared" si="75"/>
        <v>#N/A</v>
      </c>
      <c r="Q280" s="13">
        <f t="shared" si="76"/>
        <v>0</v>
      </c>
      <c r="R280" s="13" t="e">
        <f>VLOOKUP(B280,Sheet1!$C$1:$D$12,2,FALSE)</f>
        <v>#N/A</v>
      </c>
      <c r="S280" s="13" t="e">
        <f t="shared" si="77"/>
        <v>#N/A</v>
      </c>
      <c r="T280" s="13">
        <f t="shared" si="67"/>
        <v>0</v>
      </c>
      <c r="U280" s="13" t="e">
        <f>VLOOKUP(B280,Sheet1!$C$1:$F$12,4,FALSE)</f>
        <v>#N/A</v>
      </c>
      <c r="V280" s="13" t="e">
        <f t="shared" si="78"/>
        <v>#N/A</v>
      </c>
      <c r="W280" s="13">
        <f t="shared" si="79"/>
        <v>0</v>
      </c>
      <c r="X280" s="13">
        <f t="shared" si="80"/>
        <v>0</v>
      </c>
      <c r="Y280" s="13">
        <f t="shared" si="81"/>
        <v>0</v>
      </c>
      <c r="Z280" s="13" t="e">
        <f t="shared" si="82"/>
        <v>#N/A</v>
      </c>
      <c r="AA280" s="14" t="str">
        <f t="shared" si="83"/>
        <v/>
      </c>
      <c r="AB280" s="14">
        <f t="shared" si="84"/>
        <v>0</v>
      </c>
      <c r="AC280" s="14">
        <f t="shared" si="85"/>
        <v>0</v>
      </c>
      <c r="AD280" s="13">
        <f t="shared" si="68"/>
        <v>0</v>
      </c>
      <c r="AE280" s="13" t="e">
        <f>VLOOKUP(B280,Sheet1!$C$1:$D$12,2,FALSE)</f>
        <v>#N/A</v>
      </c>
      <c r="AF280" s="13" t="e">
        <f t="shared" si="86"/>
        <v>#N/A</v>
      </c>
      <c r="AG280" s="13">
        <f t="shared" si="69"/>
        <v>0</v>
      </c>
      <c r="AH280" s="13">
        <f t="shared" si="70"/>
        <v>0</v>
      </c>
      <c r="AI280" s="13" t="e">
        <f t="shared" si="87"/>
        <v>#N/A</v>
      </c>
      <c r="AJ280" s="14" t="str">
        <f t="shared" si="88"/>
        <v/>
      </c>
      <c r="AK280" s="14">
        <f t="shared" si="71"/>
        <v>0</v>
      </c>
    </row>
    <row r="281" spans="1:37" ht="15" customHeight="1" x14ac:dyDescent="0.25">
      <c r="A281" s="1"/>
      <c r="B281" s="1"/>
      <c r="C281" s="24"/>
      <c r="D281" s="1"/>
      <c r="E281" s="1"/>
      <c r="F281" s="24"/>
      <c r="G281" s="1"/>
      <c r="H281" s="2"/>
      <c r="I281" s="2"/>
      <c r="J281" s="2"/>
      <c r="K281" s="13">
        <f t="shared" si="72"/>
        <v>0</v>
      </c>
      <c r="L281" s="13" t="e">
        <f>VLOOKUP(B281,Sheet1!$C$1:$D$12,2,FALSE)</f>
        <v>#N/A</v>
      </c>
      <c r="M281" s="13" t="e">
        <f t="shared" si="73"/>
        <v>#N/A</v>
      </c>
      <c r="N281" s="13">
        <f t="shared" si="74"/>
        <v>0</v>
      </c>
      <c r="O281" s="13" t="e">
        <f>VLOOKUP(B281,Sheet1!$C$1:$D$12,2,FALSE)</f>
        <v>#N/A</v>
      </c>
      <c r="P281" s="13" t="e">
        <f t="shared" si="75"/>
        <v>#N/A</v>
      </c>
      <c r="Q281" s="13">
        <f t="shared" si="76"/>
        <v>0</v>
      </c>
      <c r="R281" s="13" t="e">
        <f>VLOOKUP(B281,Sheet1!$C$1:$D$12,2,FALSE)</f>
        <v>#N/A</v>
      </c>
      <c r="S281" s="13" t="e">
        <f t="shared" si="77"/>
        <v>#N/A</v>
      </c>
      <c r="T281" s="13">
        <f t="shared" si="67"/>
        <v>0</v>
      </c>
      <c r="U281" s="13" t="e">
        <f>VLOOKUP(B281,Sheet1!$C$1:$F$12,4,FALSE)</f>
        <v>#N/A</v>
      </c>
      <c r="V281" s="13" t="e">
        <f t="shared" si="78"/>
        <v>#N/A</v>
      </c>
      <c r="W281" s="13">
        <f t="shared" si="79"/>
        <v>0</v>
      </c>
      <c r="X281" s="13">
        <f t="shared" si="80"/>
        <v>0</v>
      </c>
      <c r="Y281" s="13">
        <f t="shared" si="81"/>
        <v>0</v>
      </c>
      <c r="Z281" s="13" t="e">
        <f t="shared" si="82"/>
        <v>#N/A</v>
      </c>
      <c r="AA281" s="14" t="str">
        <f t="shared" si="83"/>
        <v/>
      </c>
      <c r="AB281" s="14">
        <f t="shared" si="84"/>
        <v>0</v>
      </c>
      <c r="AC281" s="14">
        <f t="shared" si="85"/>
        <v>0</v>
      </c>
      <c r="AD281" s="13">
        <f t="shared" si="68"/>
        <v>0</v>
      </c>
      <c r="AE281" s="13" t="e">
        <f>VLOOKUP(B281,Sheet1!$C$1:$D$12,2,FALSE)</f>
        <v>#N/A</v>
      </c>
      <c r="AF281" s="13" t="e">
        <f t="shared" si="86"/>
        <v>#N/A</v>
      </c>
      <c r="AG281" s="13">
        <f t="shared" si="69"/>
        <v>0</v>
      </c>
      <c r="AH281" s="13">
        <f t="shared" si="70"/>
        <v>0</v>
      </c>
      <c r="AI281" s="13" t="e">
        <f t="shared" si="87"/>
        <v>#N/A</v>
      </c>
      <c r="AJ281" s="14" t="str">
        <f t="shared" si="88"/>
        <v/>
      </c>
      <c r="AK281" s="14">
        <f t="shared" si="71"/>
        <v>0</v>
      </c>
    </row>
    <row r="282" spans="1:37" ht="15" customHeight="1" x14ac:dyDescent="0.25">
      <c r="A282" s="1"/>
      <c r="B282" s="1"/>
      <c r="C282" s="24"/>
      <c r="D282" s="1"/>
      <c r="E282" s="1"/>
      <c r="F282" s="24"/>
      <c r="G282" s="1"/>
      <c r="H282" s="2"/>
      <c r="I282" s="2"/>
      <c r="J282" s="2"/>
      <c r="K282" s="13">
        <f t="shared" si="72"/>
        <v>0</v>
      </c>
      <c r="L282" s="13" t="e">
        <f>VLOOKUP(B282,Sheet1!$C$1:$D$12,2,FALSE)</f>
        <v>#N/A</v>
      </c>
      <c r="M282" s="13" t="e">
        <f t="shared" si="73"/>
        <v>#N/A</v>
      </c>
      <c r="N282" s="13">
        <f t="shared" si="74"/>
        <v>0</v>
      </c>
      <c r="O282" s="13" t="e">
        <f>VLOOKUP(B282,Sheet1!$C$1:$D$12,2,FALSE)</f>
        <v>#N/A</v>
      </c>
      <c r="P282" s="13" t="e">
        <f t="shared" si="75"/>
        <v>#N/A</v>
      </c>
      <c r="Q282" s="13">
        <f t="shared" si="76"/>
        <v>0</v>
      </c>
      <c r="R282" s="13" t="e">
        <f>VLOOKUP(B282,Sheet1!$C$1:$D$12,2,FALSE)</f>
        <v>#N/A</v>
      </c>
      <c r="S282" s="13" t="e">
        <f t="shared" si="77"/>
        <v>#N/A</v>
      </c>
      <c r="T282" s="13">
        <f t="shared" si="67"/>
        <v>0</v>
      </c>
      <c r="U282" s="13" t="e">
        <f>VLOOKUP(B282,Sheet1!$C$1:$F$12,4,FALSE)</f>
        <v>#N/A</v>
      </c>
      <c r="V282" s="13" t="e">
        <f t="shared" si="78"/>
        <v>#N/A</v>
      </c>
      <c r="W282" s="13">
        <f t="shared" si="79"/>
        <v>0</v>
      </c>
      <c r="X282" s="13">
        <f t="shared" si="80"/>
        <v>0</v>
      </c>
      <c r="Y282" s="13">
        <f t="shared" si="81"/>
        <v>0</v>
      </c>
      <c r="Z282" s="13" t="e">
        <f t="shared" si="82"/>
        <v>#N/A</v>
      </c>
      <c r="AA282" s="14" t="str">
        <f t="shared" si="83"/>
        <v/>
      </c>
      <c r="AB282" s="14">
        <f t="shared" si="84"/>
        <v>0</v>
      </c>
      <c r="AC282" s="14">
        <f t="shared" si="85"/>
        <v>0</v>
      </c>
      <c r="AD282" s="13">
        <f t="shared" si="68"/>
        <v>0</v>
      </c>
      <c r="AE282" s="13" t="e">
        <f>VLOOKUP(B282,Sheet1!$C$1:$D$12,2,FALSE)</f>
        <v>#N/A</v>
      </c>
      <c r="AF282" s="13" t="e">
        <f t="shared" si="86"/>
        <v>#N/A</v>
      </c>
      <c r="AG282" s="13">
        <f t="shared" si="69"/>
        <v>0</v>
      </c>
      <c r="AH282" s="13">
        <f t="shared" si="70"/>
        <v>0</v>
      </c>
      <c r="AI282" s="13" t="e">
        <f t="shared" si="87"/>
        <v>#N/A</v>
      </c>
      <c r="AJ282" s="14" t="str">
        <f t="shared" si="88"/>
        <v/>
      </c>
      <c r="AK282" s="14">
        <f t="shared" si="71"/>
        <v>0</v>
      </c>
    </row>
    <row r="283" spans="1:37" ht="15" customHeight="1" x14ac:dyDescent="0.25">
      <c r="A283" s="1"/>
      <c r="B283" s="1"/>
      <c r="C283" s="24"/>
      <c r="D283" s="1"/>
      <c r="E283" s="1"/>
      <c r="F283" s="24"/>
      <c r="G283" s="1"/>
      <c r="H283" s="2"/>
      <c r="I283" s="2"/>
      <c r="J283" s="2"/>
      <c r="K283" s="13">
        <f t="shared" si="72"/>
        <v>0</v>
      </c>
      <c r="L283" s="13" t="e">
        <f>VLOOKUP(B283,Sheet1!$C$1:$D$12,2,FALSE)</f>
        <v>#N/A</v>
      </c>
      <c r="M283" s="13" t="e">
        <f t="shared" si="73"/>
        <v>#N/A</v>
      </c>
      <c r="N283" s="13">
        <f t="shared" si="74"/>
        <v>0</v>
      </c>
      <c r="O283" s="13" t="e">
        <f>VLOOKUP(B283,Sheet1!$C$1:$D$12,2,FALSE)</f>
        <v>#N/A</v>
      </c>
      <c r="P283" s="13" t="e">
        <f t="shared" si="75"/>
        <v>#N/A</v>
      </c>
      <c r="Q283" s="13">
        <f t="shared" si="76"/>
        <v>0</v>
      </c>
      <c r="R283" s="13" t="e">
        <f>VLOOKUP(B283,Sheet1!$C$1:$D$12,2,FALSE)</f>
        <v>#N/A</v>
      </c>
      <c r="S283" s="13" t="e">
        <f t="shared" si="77"/>
        <v>#N/A</v>
      </c>
      <c r="T283" s="13">
        <f t="shared" si="67"/>
        <v>0</v>
      </c>
      <c r="U283" s="13" t="e">
        <f>VLOOKUP(B283,Sheet1!$C$1:$F$12,4,FALSE)</f>
        <v>#N/A</v>
      </c>
      <c r="V283" s="13" t="e">
        <f t="shared" si="78"/>
        <v>#N/A</v>
      </c>
      <c r="W283" s="13">
        <f t="shared" si="79"/>
        <v>0</v>
      </c>
      <c r="X283" s="13">
        <f t="shared" si="80"/>
        <v>0</v>
      </c>
      <c r="Y283" s="13">
        <f t="shared" si="81"/>
        <v>0</v>
      </c>
      <c r="Z283" s="13" t="e">
        <f t="shared" si="82"/>
        <v>#N/A</v>
      </c>
      <c r="AA283" s="14" t="str">
        <f t="shared" si="83"/>
        <v/>
      </c>
      <c r="AB283" s="14">
        <f t="shared" si="84"/>
        <v>0</v>
      </c>
      <c r="AC283" s="14">
        <f t="shared" si="85"/>
        <v>0</v>
      </c>
      <c r="AD283" s="13">
        <f t="shared" si="68"/>
        <v>0</v>
      </c>
      <c r="AE283" s="13" t="e">
        <f>VLOOKUP(B283,Sheet1!$C$1:$D$12,2,FALSE)</f>
        <v>#N/A</v>
      </c>
      <c r="AF283" s="13" t="e">
        <f t="shared" si="86"/>
        <v>#N/A</v>
      </c>
      <c r="AG283" s="13">
        <f t="shared" si="69"/>
        <v>0</v>
      </c>
      <c r="AH283" s="13">
        <f t="shared" si="70"/>
        <v>0</v>
      </c>
      <c r="AI283" s="13" t="e">
        <f t="shared" si="87"/>
        <v>#N/A</v>
      </c>
      <c r="AJ283" s="14" t="str">
        <f t="shared" si="88"/>
        <v/>
      </c>
      <c r="AK283" s="14">
        <f t="shared" si="71"/>
        <v>0</v>
      </c>
    </row>
    <row r="284" spans="1:37" ht="15" customHeight="1" x14ac:dyDescent="0.25">
      <c r="A284" s="1"/>
      <c r="B284" s="1"/>
      <c r="C284" s="24"/>
      <c r="D284" s="1"/>
      <c r="E284" s="1"/>
      <c r="F284" s="24"/>
      <c r="G284" s="1"/>
      <c r="H284" s="2"/>
      <c r="I284" s="2"/>
      <c r="J284" s="2"/>
      <c r="K284" s="13">
        <f t="shared" si="72"/>
        <v>0</v>
      </c>
      <c r="L284" s="13" t="e">
        <f>VLOOKUP(B284,Sheet1!$C$1:$D$12,2,FALSE)</f>
        <v>#N/A</v>
      </c>
      <c r="M284" s="13" t="e">
        <f t="shared" si="73"/>
        <v>#N/A</v>
      </c>
      <c r="N284" s="13">
        <f t="shared" si="74"/>
        <v>0</v>
      </c>
      <c r="O284" s="13" t="e">
        <f>VLOOKUP(B284,Sheet1!$C$1:$D$12,2,FALSE)</f>
        <v>#N/A</v>
      </c>
      <c r="P284" s="13" t="e">
        <f t="shared" si="75"/>
        <v>#N/A</v>
      </c>
      <c r="Q284" s="13">
        <f t="shared" si="76"/>
        <v>0</v>
      </c>
      <c r="R284" s="13" t="e">
        <f>VLOOKUP(B284,Sheet1!$C$1:$D$12,2,FALSE)</f>
        <v>#N/A</v>
      </c>
      <c r="S284" s="13" t="e">
        <f t="shared" si="77"/>
        <v>#N/A</v>
      </c>
      <c r="T284" s="13">
        <f t="shared" si="67"/>
        <v>0</v>
      </c>
      <c r="U284" s="13" t="e">
        <f>VLOOKUP(B284,Sheet1!$C$1:$F$12,4,FALSE)</f>
        <v>#N/A</v>
      </c>
      <c r="V284" s="13" t="e">
        <f t="shared" si="78"/>
        <v>#N/A</v>
      </c>
      <c r="W284" s="13">
        <f t="shared" si="79"/>
        <v>0</v>
      </c>
      <c r="X284" s="13">
        <f t="shared" si="80"/>
        <v>0</v>
      </c>
      <c r="Y284" s="13">
        <f t="shared" si="81"/>
        <v>0</v>
      </c>
      <c r="Z284" s="13" t="e">
        <f t="shared" si="82"/>
        <v>#N/A</v>
      </c>
      <c r="AA284" s="14" t="str">
        <f t="shared" si="83"/>
        <v/>
      </c>
      <c r="AB284" s="14">
        <f t="shared" si="84"/>
        <v>0</v>
      </c>
      <c r="AC284" s="14">
        <f t="shared" si="85"/>
        <v>0</v>
      </c>
      <c r="AD284" s="13">
        <f t="shared" si="68"/>
        <v>0</v>
      </c>
      <c r="AE284" s="13" t="e">
        <f>VLOOKUP(B284,Sheet1!$C$1:$D$12,2,FALSE)</f>
        <v>#N/A</v>
      </c>
      <c r="AF284" s="13" t="e">
        <f t="shared" si="86"/>
        <v>#N/A</v>
      </c>
      <c r="AG284" s="13">
        <f t="shared" si="69"/>
        <v>0</v>
      </c>
      <c r="AH284" s="13">
        <f t="shared" si="70"/>
        <v>0</v>
      </c>
      <c r="AI284" s="13" t="e">
        <f t="shared" si="87"/>
        <v>#N/A</v>
      </c>
      <c r="AJ284" s="14" t="str">
        <f t="shared" si="88"/>
        <v/>
      </c>
      <c r="AK284" s="14">
        <f t="shared" si="71"/>
        <v>0</v>
      </c>
    </row>
    <row r="285" spans="1:37" ht="15" customHeight="1" x14ac:dyDescent="0.25">
      <c r="A285" s="1"/>
      <c r="B285" s="1"/>
      <c r="C285" s="24"/>
      <c r="D285" s="1"/>
      <c r="E285" s="1"/>
      <c r="F285" s="24"/>
      <c r="G285" s="1"/>
      <c r="H285" s="2"/>
      <c r="I285" s="2"/>
      <c r="J285" s="2"/>
      <c r="K285" s="13">
        <f t="shared" si="72"/>
        <v>0</v>
      </c>
      <c r="L285" s="13" t="e">
        <f>VLOOKUP(B285,Sheet1!$C$1:$D$12,2,FALSE)</f>
        <v>#N/A</v>
      </c>
      <c r="M285" s="13" t="e">
        <f t="shared" si="73"/>
        <v>#N/A</v>
      </c>
      <c r="N285" s="13">
        <f t="shared" si="74"/>
        <v>0</v>
      </c>
      <c r="O285" s="13" t="e">
        <f>VLOOKUP(B285,Sheet1!$C$1:$D$12,2,FALSE)</f>
        <v>#N/A</v>
      </c>
      <c r="P285" s="13" t="e">
        <f t="shared" si="75"/>
        <v>#N/A</v>
      </c>
      <c r="Q285" s="13">
        <f t="shared" si="76"/>
        <v>0</v>
      </c>
      <c r="R285" s="13" t="e">
        <f>VLOOKUP(B285,Sheet1!$C$1:$D$12,2,FALSE)</f>
        <v>#N/A</v>
      </c>
      <c r="S285" s="13" t="e">
        <f t="shared" si="77"/>
        <v>#N/A</v>
      </c>
      <c r="T285" s="13">
        <f t="shared" si="67"/>
        <v>0</v>
      </c>
      <c r="U285" s="13" t="e">
        <f>VLOOKUP(B285,Sheet1!$C$1:$F$12,4,FALSE)</f>
        <v>#N/A</v>
      </c>
      <c r="V285" s="13" t="e">
        <f t="shared" si="78"/>
        <v>#N/A</v>
      </c>
      <c r="W285" s="13">
        <f t="shared" si="79"/>
        <v>0</v>
      </c>
      <c r="X285" s="13">
        <f t="shared" si="80"/>
        <v>0</v>
      </c>
      <c r="Y285" s="13">
        <f t="shared" si="81"/>
        <v>0</v>
      </c>
      <c r="Z285" s="13" t="e">
        <f t="shared" si="82"/>
        <v>#N/A</v>
      </c>
      <c r="AA285" s="14" t="str">
        <f t="shared" si="83"/>
        <v/>
      </c>
      <c r="AB285" s="14">
        <f t="shared" si="84"/>
        <v>0</v>
      </c>
      <c r="AC285" s="14">
        <f t="shared" si="85"/>
        <v>0</v>
      </c>
      <c r="AD285" s="13">
        <f t="shared" si="68"/>
        <v>0</v>
      </c>
      <c r="AE285" s="13" t="e">
        <f>VLOOKUP(B285,Sheet1!$C$1:$D$12,2,FALSE)</f>
        <v>#N/A</v>
      </c>
      <c r="AF285" s="13" t="e">
        <f t="shared" si="86"/>
        <v>#N/A</v>
      </c>
      <c r="AG285" s="13">
        <f t="shared" si="69"/>
        <v>0</v>
      </c>
      <c r="AH285" s="13">
        <f t="shared" si="70"/>
        <v>0</v>
      </c>
      <c r="AI285" s="13" t="e">
        <f t="shared" si="87"/>
        <v>#N/A</v>
      </c>
      <c r="AJ285" s="14" t="str">
        <f t="shared" si="88"/>
        <v/>
      </c>
      <c r="AK285" s="14">
        <f t="shared" si="71"/>
        <v>0</v>
      </c>
    </row>
    <row r="286" spans="1:37" ht="15" customHeight="1" x14ac:dyDescent="0.25">
      <c r="A286" s="1"/>
      <c r="B286" s="1"/>
      <c r="C286" s="24"/>
      <c r="D286" s="1"/>
      <c r="E286" s="1"/>
      <c r="F286" s="24"/>
      <c r="G286" s="1"/>
      <c r="H286" s="2"/>
      <c r="I286" s="2"/>
      <c r="J286" s="2"/>
      <c r="K286" s="13">
        <f t="shared" si="72"/>
        <v>0</v>
      </c>
      <c r="L286" s="13" t="e">
        <f>VLOOKUP(B286,Sheet1!$C$1:$D$12,2,FALSE)</f>
        <v>#N/A</v>
      </c>
      <c r="M286" s="13" t="e">
        <f t="shared" si="73"/>
        <v>#N/A</v>
      </c>
      <c r="N286" s="13">
        <f t="shared" si="74"/>
        <v>0</v>
      </c>
      <c r="O286" s="13" t="e">
        <f>VLOOKUP(B286,Sheet1!$C$1:$D$12,2,FALSE)</f>
        <v>#N/A</v>
      </c>
      <c r="P286" s="13" t="e">
        <f t="shared" si="75"/>
        <v>#N/A</v>
      </c>
      <c r="Q286" s="13">
        <f t="shared" si="76"/>
        <v>0</v>
      </c>
      <c r="R286" s="13" t="e">
        <f>VLOOKUP(B286,Sheet1!$C$1:$D$12,2,FALSE)</f>
        <v>#N/A</v>
      </c>
      <c r="S286" s="13" t="e">
        <f t="shared" si="77"/>
        <v>#N/A</v>
      </c>
      <c r="T286" s="13">
        <f t="shared" si="67"/>
        <v>0</v>
      </c>
      <c r="U286" s="13" t="e">
        <f>VLOOKUP(B286,Sheet1!$C$1:$F$12,4,FALSE)</f>
        <v>#N/A</v>
      </c>
      <c r="V286" s="13" t="e">
        <f t="shared" si="78"/>
        <v>#N/A</v>
      </c>
      <c r="W286" s="13">
        <f t="shared" si="79"/>
        <v>0</v>
      </c>
      <c r="X286" s="13">
        <f t="shared" si="80"/>
        <v>0</v>
      </c>
      <c r="Y286" s="13">
        <f t="shared" si="81"/>
        <v>0</v>
      </c>
      <c r="Z286" s="13" t="e">
        <f t="shared" si="82"/>
        <v>#N/A</v>
      </c>
      <c r="AA286" s="14" t="str">
        <f t="shared" si="83"/>
        <v/>
      </c>
      <c r="AB286" s="14">
        <f t="shared" si="84"/>
        <v>0</v>
      </c>
      <c r="AC286" s="14">
        <f t="shared" si="85"/>
        <v>0</v>
      </c>
      <c r="AD286" s="13">
        <f t="shared" si="68"/>
        <v>0</v>
      </c>
      <c r="AE286" s="13" t="e">
        <f>VLOOKUP(B286,Sheet1!$C$1:$D$12,2,FALSE)</f>
        <v>#N/A</v>
      </c>
      <c r="AF286" s="13" t="e">
        <f t="shared" si="86"/>
        <v>#N/A</v>
      </c>
      <c r="AG286" s="13">
        <f t="shared" si="69"/>
        <v>0</v>
      </c>
      <c r="AH286" s="13">
        <f t="shared" si="70"/>
        <v>0</v>
      </c>
      <c r="AI286" s="13" t="e">
        <f t="shared" si="87"/>
        <v>#N/A</v>
      </c>
      <c r="AJ286" s="14" t="str">
        <f t="shared" si="88"/>
        <v/>
      </c>
      <c r="AK286" s="14">
        <f t="shared" si="71"/>
        <v>0</v>
      </c>
    </row>
    <row r="287" spans="1:37" ht="15" customHeight="1" x14ac:dyDescent="0.25">
      <c r="A287" s="1"/>
      <c r="B287" s="1"/>
      <c r="C287" s="24"/>
      <c r="D287" s="1"/>
      <c r="E287" s="1"/>
      <c r="F287" s="24"/>
      <c r="G287" s="1"/>
      <c r="H287" s="2"/>
      <c r="I287" s="2"/>
      <c r="J287" s="2"/>
      <c r="K287" s="13">
        <f t="shared" si="72"/>
        <v>0</v>
      </c>
      <c r="L287" s="13" t="e">
        <f>VLOOKUP(B287,Sheet1!$C$1:$D$12,2,FALSE)</f>
        <v>#N/A</v>
      </c>
      <c r="M287" s="13" t="e">
        <f t="shared" si="73"/>
        <v>#N/A</v>
      </c>
      <c r="N287" s="13">
        <f t="shared" si="74"/>
        <v>0</v>
      </c>
      <c r="O287" s="13" t="e">
        <f>VLOOKUP(B287,Sheet1!$C$1:$D$12,2,FALSE)</f>
        <v>#N/A</v>
      </c>
      <c r="P287" s="13" t="e">
        <f t="shared" si="75"/>
        <v>#N/A</v>
      </c>
      <c r="Q287" s="13">
        <f t="shared" si="76"/>
        <v>0</v>
      </c>
      <c r="R287" s="13" t="e">
        <f>VLOOKUP(B287,Sheet1!$C$1:$D$12,2,FALSE)</f>
        <v>#N/A</v>
      </c>
      <c r="S287" s="13" t="e">
        <f t="shared" si="77"/>
        <v>#N/A</v>
      </c>
      <c r="T287" s="13">
        <f t="shared" si="67"/>
        <v>0</v>
      </c>
      <c r="U287" s="13" t="e">
        <f>VLOOKUP(B287,Sheet1!$C$1:$F$12,4,FALSE)</f>
        <v>#N/A</v>
      </c>
      <c r="V287" s="13" t="e">
        <f t="shared" si="78"/>
        <v>#N/A</v>
      </c>
      <c r="W287" s="13">
        <f t="shared" si="79"/>
        <v>0</v>
      </c>
      <c r="X287" s="13">
        <f t="shared" si="80"/>
        <v>0</v>
      </c>
      <c r="Y287" s="13">
        <f t="shared" si="81"/>
        <v>0</v>
      </c>
      <c r="Z287" s="13" t="e">
        <f t="shared" si="82"/>
        <v>#N/A</v>
      </c>
      <c r="AA287" s="14" t="str">
        <f t="shared" si="83"/>
        <v/>
      </c>
      <c r="AB287" s="14">
        <f t="shared" si="84"/>
        <v>0</v>
      </c>
      <c r="AC287" s="14">
        <f t="shared" si="85"/>
        <v>0</v>
      </c>
      <c r="AD287" s="13">
        <f t="shared" si="68"/>
        <v>0</v>
      </c>
      <c r="AE287" s="13" t="e">
        <f>VLOOKUP(B287,Sheet1!$C$1:$D$12,2,FALSE)</f>
        <v>#N/A</v>
      </c>
      <c r="AF287" s="13" t="e">
        <f t="shared" si="86"/>
        <v>#N/A</v>
      </c>
      <c r="AG287" s="13">
        <f t="shared" si="69"/>
        <v>0</v>
      </c>
      <c r="AH287" s="13">
        <f t="shared" si="70"/>
        <v>0</v>
      </c>
      <c r="AI287" s="13" t="e">
        <f t="shared" si="87"/>
        <v>#N/A</v>
      </c>
      <c r="AJ287" s="14" t="str">
        <f t="shared" si="88"/>
        <v/>
      </c>
      <c r="AK287" s="14">
        <f t="shared" si="71"/>
        <v>0</v>
      </c>
    </row>
    <row r="288" spans="1:37" ht="15" customHeight="1" x14ac:dyDescent="0.25">
      <c r="A288" s="1"/>
      <c r="B288" s="1"/>
      <c r="C288" s="24"/>
      <c r="D288" s="1"/>
      <c r="E288" s="1"/>
      <c r="F288" s="24"/>
      <c r="G288" s="1"/>
      <c r="H288" s="2"/>
      <c r="I288" s="2"/>
      <c r="J288" s="2"/>
      <c r="K288" s="13">
        <f t="shared" si="72"/>
        <v>0</v>
      </c>
      <c r="L288" s="13" t="e">
        <f>VLOOKUP(B288,Sheet1!$C$1:$D$12,2,FALSE)</f>
        <v>#N/A</v>
      </c>
      <c r="M288" s="13" t="e">
        <f t="shared" si="73"/>
        <v>#N/A</v>
      </c>
      <c r="N288" s="13">
        <f t="shared" si="74"/>
        <v>0</v>
      </c>
      <c r="O288" s="13" t="e">
        <f>VLOOKUP(B288,Sheet1!$C$1:$D$12,2,FALSE)</f>
        <v>#N/A</v>
      </c>
      <c r="P288" s="13" t="e">
        <f t="shared" si="75"/>
        <v>#N/A</v>
      </c>
      <c r="Q288" s="13">
        <f t="shared" si="76"/>
        <v>0</v>
      </c>
      <c r="R288" s="13" t="e">
        <f>VLOOKUP(B288,Sheet1!$C$1:$D$12,2,FALSE)</f>
        <v>#N/A</v>
      </c>
      <c r="S288" s="13" t="e">
        <f t="shared" si="77"/>
        <v>#N/A</v>
      </c>
      <c r="T288" s="13">
        <f t="shared" si="67"/>
        <v>0</v>
      </c>
      <c r="U288" s="13" t="e">
        <f>VLOOKUP(B288,Sheet1!$C$1:$F$12,4,FALSE)</f>
        <v>#N/A</v>
      </c>
      <c r="V288" s="13" t="e">
        <f t="shared" si="78"/>
        <v>#N/A</v>
      </c>
      <c r="W288" s="13">
        <f t="shared" si="79"/>
        <v>0</v>
      </c>
      <c r="X288" s="13">
        <f t="shared" si="80"/>
        <v>0</v>
      </c>
      <c r="Y288" s="13">
        <f t="shared" si="81"/>
        <v>0</v>
      </c>
      <c r="Z288" s="13" t="e">
        <f t="shared" si="82"/>
        <v>#N/A</v>
      </c>
      <c r="AA288" s="14" t="str">
        <f t="shared" si="83"/>
        <v/>
      </c>
      <c r="AB288" s="14">
        <f t="shared" si="84"/>
        <v>0</v>
      </c>
      <c r="AC288" s="14">
        <f t="shared" si="85"/>
        <v>0</v>
      </c>
      <c r="AD288" s="13">
        <f t="shared" si="68"/>
        <v>0</v>
      </c>
      <c r="AE288" s="13" t="e">
        <f>VLOOKUP(B288,Sheet1!$C$1:$D$12,2,FALSE)</f>
        <v>#N/A</v>
      </c>
      <c r="AF288" s="13" t="e">
        <f t="shared" si="86"/>
        <v>#N/A</v>
      </c>
      <c r="AG288" s="13">
        <f t="shared" si="69"/>
        <v>0</v>
      </c>
      <c r="AH288" s="13">
        <f t="shared" si="70"/>
        <v>0</v>
      </c>
      <c r="AI288" s="13" t="e">
        <f t="shared" si="87"/>
        <v>#N/A</v>
      </c>
      <c r="AJ288" s="14" t="str">
        <f t="shared" si="88"/>
        <v/>
      </c>
      <c r="AK288" s="14">
        <f t="shared" si="71"/>
        <v>0</v>
      </c>
    </row>
    <row r="289" spans="1:37" ht="15" customHeight="1" x14ac:dyDescent="0.25">
      <c r="A289" s="1"/>
      <c r="B289" s="1"/>
      <c r="C289" s="24"/>
      <c r="D289" s="1"/>
      <c r="E289" s="1"/>
      <c r="F289" s="24"/>
      <c r="G289" s="1"/>
      <c r="H289" s="2"/>
      <c r="I289" s="2"/>
      <c r="J289" s="2"/>
      <c r="K289" s="13">
        <f t="shared" si="72"/>
        <v>0</v>
      </c>
      <c r="L289" s="13" t="e">
        <f>VLOOKUP(B289,Sheet1!$C$1:$D$12,2,FALSE)</f>
        <v>#N/A</v>
      </c>
      <c r="M289" s="13" t="e">
        <f t="shared" si="73"/>
        <v>#N/A</v>
      </c>
      <c r="N289" s="13">
        <f t="shared" si="74"/>
        <v>0</v>
      </c>
      <c r="O289" s="13" t="e">
        <f>VLOOKUP(B289,Sheet1!$C$1:$D$12,2,FALSE)</f>
        <v>#N/A</v>
      </c>
      <c r="P289" s="13" t="e">
        <f t="shared" si="75"/>
        <v>#N/A</v>
      </c>
      <c r="Q289" s="13">
        <f t="shared" si="76"/>
        <v>0</v>
      </c>
      <c r="R289" s="13" t="e">
        <f>VLOOKUP(B289,Sheet1!$C$1:$D$12,2,FALSE)</f>
        <v>#N/A</v>
      </c>
      <c r="S289" s="13" t="e">
        <f t="shared" si="77"/>
        <v>#N/A</v>
      </c>
      <c r="T289" s="13">
        <f t="shared" si="67"/>
        <v>0</v>
      </c>
      <c r="U289" s="13" t="e">
        <f>VLOOKUP(B289,Sheet1!$C$1:$F$12,4,FALSE)</f>
        <v>#N/A</v>
      </c>
      <c r="V289" s="13" t="e">
        <f t="shared" si="78"/>
        <v>#N/A</v>
      </c>
      <c r="W289" s="13">
        <f t="shared" si="79"/>
        <v>0</v>
      </c>
      <c r="X289" s="13">
        <f t="shared" si="80"/>
        <v>0</v>
      </c>
      <c r="Y289" s="13">
        <f t="shared" si="81"/>
        <v>0</v>
      </c>
      <c r="Z289" s="13" t="e">
        <f t="shared" si="82"/>
        <v>#N/A</v>
      </c>
      <c r="AA289" s="14" t="str">
        <f t="shared" si="83"/>
        <v/>
      </c>
      <c r="AB289" s="14">
        <f t="shared" si="84"/>
        <v>0</v>
      </c>
      <c r="AC289" s="14">
        <f t="shared" si="85"/>
        <v>0</v>
      </c>
      <c r="AD289" s="13">
        <f t="shared" si="68"/>
        <v>0</v>
      </c>
      <c r="AE289" s="13" t="e">
        <f>VLOOKUP(B289,Sheet1!$C$1:$D$12,2,FALSE)</f>
        <v>#N/A</v>
      </c>
      <c r="AF289" s="13" t="e">
        <f t="shared" si="86"/>
        <v>#N/A</v>
      </c>
      <c r="AG289" s="13">
        <f t="shared" si="69"/>
        <v>0</v>
      </c>
      <c r="AH289" s="13">
        <f t="shared" si="70"/>
        <v>0</v>
      </c>
      <c r="AI289" s="13" t="e">
        <f t="shared" si="87"/>
        <v>#N/A</v>
      </c>
      <c r="AJ289" s="14" t="str">
        <f t="shared" si="88"/>
        <v/>
      </c>
      <c r="AK289" s="14">
        <f t="shared" si="71"/>
        <v>0</v>
      </c>
    </row>
    <row r="290" spans="1:37" ht="15" customHeight="1" x14ac:dyDescent="0.25">
      <c r="A290" s="1"/>
      <c r="B290" s="1"/>
      <c r="C290" s="24"/>
      <c r="D290" s="1"/>
      <c r="E290" s="1"/>
      <c r="F290" s="24"/>
      <c r="G290" s="1"/>
      <c r="H290" s="2"/>
      <c r="I290" s="2"/>
      <c r="J290" s="2"/>
      <c r="K290" s="13">
        <f t="shared" si="72"/>
        <v>0</v>
      </c>
      <c r="L290" s="13" t="e">
        <f>VLOOKUP(B290,Sheet1!$C$1:$D$12,2,FALSE)</f>
        <v>#N/A</v>
      </c>
      <c r="M290" s="13" t="e">
        <f t="shared" si="73"/>
        <v>#N/A</v>
      </c>
      <c r="N290" s="13">
        <f t="shared" si="74"/>
        <v>0</v>
      </c>
      <c r="O290" s="13" t="e">
        <f>VLOOKUP(B290,Sheet1!$C$1:$D$12,2,FALSE)</f>
        <v>#N/A</v>
      </c>
      <c r="P290" s="13" t="e">
        <f t="shared" si="75"/>
        <v>#N/A</v>
      </c>
      <c r="Q290" s="13">
        <f t="shared" si="76"/>
        <v>0</v>
      </c>
      <c r="R290" s="13" t="e">
        <f>VLOOKUP(B290,Sheet1!$C$1:$D$12,2,FALSE)</f>
        <v>#N/A</v>
      </c>
      <c r="S290" s="13" t="e">
        <f t="shared" si="77"/>
        <v>#N/A</v>
      </c>
      <c r="T290" s="13">
        <f t="shared" si="67"/>
        <v>0</v>
      </c>
      <c r="U290" s="13" t="e">
        <f>VLOOKUP(B290,Sheet1!$C$1:$F$12,4,FALSE)</f>
        <v>#N/A</v>
      </c>
      <c r="V290" s="13" t="e">
        <f t="shared" si="78"/>
        <v>#N/A</v>
      </c>
      <c r="W290" s="13">
        <f t="shared" si="79"/>
        <v>0</v>
      </c>
      <c r="X290" s="13">
        <f t="shared" si="80"/>
        <v>0</v>
      </c>
      <c r="Y290" s="13">
        <f t="shared" si="81"/>
        <v>0</v>
      </c>
      <c r="Z290" s="13" t="e">
        <f t="shared" si="82"/>
        <v>#N/A</v>
      </c>
      <c r="AA290" s="14" t="str">
        <f t="shared" si="83"/>
        <v/>
      </c>
      <c r="AB290" s="14">
        <f t="shared" si="84"/>
        <v>0</v>
      </c>
      <c r="AC290" s="14">
        <f t="shared" si="85"/>
        <v>0</v>
      </c>
      <c r="AD290" s="13">
        <f t="shared" si="68"/>
        <v>0</v>
      </c>
      <c r="AE290" s="13" t="e">
        <f>VLOOKUP(B290,Sheet1!$C$1:$D$12,2,FALSE)</f>
        <v>#N/A</v>
      </c>
      <c r="AF290" s="13" t="e">
        <f t="shared" si="86"/>
        <v>#N/A</v>
      </c>
      <c r="AG290" s="13">
        <f t="shared" si="69"/>
        <v>0</v>
      </c>
      <c r="AH290" s="13">
        <f t="shared" si="70"/>
        <v>0</v>
      </c>
      <c r="AI290" s="13" t="e">
        <f t="shared" si="87"/>
        <v>#N/A</v>
      </c>
      <c r="AJ290" s="14" t="str">
        <f t="shared" si="88"/>
        <v/>
      </c>
      <c r="AK290" s="14">
        <f t="shared" si="71"/>
        <v>0</v>
      </c>
    </row>
    <row r="291" spans="1:37" ht="15" customHeight="1" x14ac:dyDescent="0.25">
      <c r="A291" s="1"/>
      <c r="B291" s="1"/>
      <c r="C291" s="24"/>
      <c r="D291" s="1"/>
      <c r="E291" s="1"/>
      <c r="F291" s="24"/>
      <c r="G291" s="1"/>
      <c r="H291" s="2"/>
      <c r="I291" s="2"/>
      <c r="J291" s="2"/>
      <c r="K291" s="13">
        <f t="shared" si="72"/>
        <v>0</v>
      </c>
      <c r="L291" s="13" t="e">
        <f>VLOOKUP(B291,Sheet1!$C$1:$D$12,2,FALSE)</f>
        <v>#N/A</v>
      </c>
      <c r="M291" s="13" t="e">
        <f t="shared" si="73"/>
        <v>#N/A</v>
      </c>
      <c r="N291" s="13">
        <f t="shared" si="74"/>
        <v>0</v>
      </c>
      <c r="O291" s="13" t="e">
        <f>VLOOKUP(B291,Sheet1!$C$1:$D$12,2,FALSE)</f>
        <v>#N/A</v>
      </c>
      <c r="P291" s="13" t="e">
        <f t="shared" si="75"/>
        <v>#N/A</v>
      </c>
      <c r="Q291" s="13">
        <f t="shared" si="76"/>
        <v>0</v>
      </c>
      <c r="R291" s="13" t="e">
        <f>VLOOKUP(B291,Sheet1!$C$1:$D$12,2,FALSE)</f>
        <v>#N/A</v>
      </c>
      <c r="S291" s="13" t="e">
        <f t="shared" si="77"/>
        <v>#N/A</v>
      </c>
      <c r="T291" s="13">
        <f t="shared" si="67"/>
        <v>0</v>
      </c>
      <c r="U291" s="13" t="e">
        <f>VLOOKUP(B291,Sheet1!$C$1:$F$12,4,FALSE)</f>
        <v>#N/A</v>
      </c>
      <c r="V291" s="13" t="e">
        <f t="shared" si="78"/>
        <v>#N/A</v>
      </c>
      <c r="W291" s="13">
        <f t="shared" si="79"/>
        <v>0</v>
      </c>
      <c r="X291" s="13">
        <f t="shared" si="80"/>
        <v>0</v>
      </c>
      <c r="Y291" s="13">
        <f t="shared" si="81"/>
        <v>0</v>
      </c>
      <c r="Z291" s="13" t="e">
        <f t="shared" si="82"/>
        <v>#N/A</v>
      </c>
      <c r="AA291" s="14" t="str">
        <f t="shared" si="83"/>
        <v/>
      </c>
      <c r="AB291" s="14">
        <f t="shared" si="84"/>
        <v>0</v>
      </c>
      <c r="AC291" s="14">
        <f t="shared" si="85"/>
        <v>0</v>
      </c>
      <c r="AD291" s="13">
        <f t="shared" si="68"/>
        <v>0</v>
      </c>
      <c r="AE291" s="13" t="e">
        <f>VLOOKUP(B291,Sheet1!$C$1:$D$12,2,FALSE)</f>
        <v>#N/A</v>
      </c>
      <c r="AF291" s="13" t="e">
        <f t="shared" si="86"/>
        <v>#N/A</v>
      </c>
      <c r="AG291" s="13">
        <f t="shared" si="69"/>
        <v>0</v>
      </c>
      <c r="AH291" s="13">
        <f t="shared" si="70"/>
        <v>0</v>
      </c>
      <c r="AI291" s="13" t="e">
        <f t="shared" si="87"/>
        <v>#N/A</v>
      </c>
      <c r="AJ291" s="14" t="str">
        <f t="shared" si="88"/>
        <v/>
      </c>
      <c r="AK291" s="14">
        <f t="shared" si="71"/>
        <v>0</v>
      </c>
    </row>
    <row r="292" spans="1:37" ht="15" customHeight="1" x14ac:dyDescent="0.25">
      <c r="A292" s="1"/>
      <c r="B292" s="1"/>
      <c r="C292" s="24"/>
      <c r="D292" s="1"/>
      <c r="E292" s="1"/>
      <c r="F292" s="24"/>
      <c r="G292" s="1"/>
      <c r="H292" s="2"/>
      <c r="I292" s="2"/>
      <c r="J292" s="2"/>
      <c r="K292" s="13">
        <f t="shared" si="72"/>
        <v>0</v>
      </c>
      <c r="L292" s="13" t="e">
        <f>VLOOKUP(B292,Sheet1!$C$1:$D$12,2,FALSE)</f>
        <v>#N/A</v>
      </c>
      <c r="M292" s="13" t="e">
        <f t="shared" si="73"/>
        <v>#N/A</v>
      </c>
      <c r="N292" s="13">
        <f t="shared" si="74"/>
        <v>0</v>
      </c>
      <c r="O292" s="13" t="e">
        <f>VLOOKUP(B292,Sheet1!$C$1:$D$12,2,FALSE)</f>
        <v>#N/A</v>
      </c>
      <c r="P292" s="13" t="e">
        <f t="shared" si="75"/>
        <v>#N/A</v>
      </c>
      <c r="Q292" s="13">
        <f t="shared" si="76"/>
        <v>0</v>
      </c>
      <c r="R292" s="13" t="e">
        <f>VLOOKUP(B292,Sheet1!$C$1:$D$12,2,FALSE)</f>
        <v>#N/A</v>
      </c>
      <c r="S292" s="13" t="e">
        <f t="shared" si="77"/>
        <v>#N/A</v>
      </c>
      <c r="T292" s="13">
        <f t="shared" si="67"/>
        <v>0</v>
      </c>
      <c r="U292" s="13" t="e">
        <f>VLOOKUP(B292,Sheet1!$C$1:$F$12,4,FALSE)</f>
        <v>#N/A</v>
      </c>
      <c r="V292" s="13" t="e">
        <f t="shared" si="78"/>
        <v>#N/A</v>
      </c>
      <c r="W292" s="13">
        <f t="shared" si="79"/>
        <v>0</v>
      </c>
      <c r="X292" s="13">
        <f t="shared" si="80"/>
        <v>0</v>
      </c>
      <c r="Y292" s="13">
        <f t="shared" si="81"/>
        <v>0</v>
      </c>
      <c r="Z292" s="13" t="e">
        <f t="shared" si="82"/>
        <v>#N/A</v>
      </c>
      <c r="AA292" s="14" t="str">
        <f t="shared" si="83"/>
        <v/>
      </c>
      <c r="AB292" s="14">
        <f t="shared" si="84"/>
        <v>0</v>
      </c>
      <c r="AC292" s="14">
        <f t="shared" si="85"/>
        <v>0</v>
      </c>
      <c r="AD292" s="13">
        <f t="shared" si="68"/>
        <v>0</v>
      </c>
      <c r="AE292" s="13" t="e">
        <f>VLOOKUP(B292,Sheet1!$C$1:$D$12,2,FALSE)</f>
        <v>#N/A</v>
      </c>
      <c r="AF292" s="13" t="e">
        <f t="shared" si="86"/>
        <v>#N/A</v>
      </c>
      <c r="AG292" s="13">
        <f t="shared" si="69"/>
        <v>0</v>
      </c>
      <c r="AH292" s="13">
        <f t="shared" si="70"/>
        <v>0</v>
      </c>
      <c r="AI292" s="13" t="e">
        <f t="shared" si="87"/>
        <v>#N/A</v>
      </c>
      <c r="AJ292" s="14" t="str">
        <f t="shared" si="88"/>
        <v/>
      </c>
      <c r="AK292" s="14">
        <f t="shared" si="71"/>
        <v>0</v>
      </c>
    </row>
    <row r="293" spans="1:37" ht="15" customHeight="1" x14ac:dyDescent="0.25">
      <c r="A293" s="1"/>
      <c r="B293" s="1"/>
      <c r="C293" s="24"/>
      <c r="D293" s="1"/>
      <c r="E293" s="1"/>
      <c r="F293" s="24"/>
      <c r="G293" s="1"/>
      <c r="H293" s="2"/>
      <c r="I293" s="2"/>
      <c r="J293" s="2"/>
      <c r="K293" s="13">
        <f t="shared" si="72"/>
        <v>0</v>
      </c>
      <c r="L293" s="13" t="e">
        <f>VLOOKUP(B293,Sheet1!$C$1:$D$12,2,FALSE)</f>
        <v>#N/A</v>
      </c>
      <c r="M293" s="13" t="e">
        <f t="shared" si="73"/>
        <v>#N/A</v>
      </c>
      <c r="N293" s="13">
        <f t="shared" si="74"/>
        <v>0</v>
      </c>
      <c r="O293" s="13" t="e">
        <f>VLOOKUP(B293,Sheet1!$C$1:$D$12,2,FALSE)</f>
        <v>#N/A</v>
      </c>
      <c r="P293" s="13" t="e">
        <f t="shared" si="75"/>
        <v>#N/A</v>
      </c>
      <c r="Q293" s="13">
        <f t="shared" si="76"/>
        <v>0</v>
      </c>
      <c r="R293" s="13" t="e">
        <f>VLOOKUP(B293,Sheet1!$C$1:$D$12,2,FALSE)</f>
        <v>#N/A</v>
      </c>
      <c r="S293" s="13" t="e">
        <f t="shared" si="77"/>
        <v>#N/A</v>
      </c>
      <c r="T293" s="13">
        <f t="shared" si="67"/>
        <v>0</v>
      </c>
      <c r="U293" s="13" t="e">
        <f>VLOOKUP(B293,Sheet1!$C$1:$F$12,4,FALSE)</f>
        <v>#N/A</v>
      </c>
      <c r="V293" s="13" t="e">
        <f t="shared" si="78"/>
        <v>#N/A</v>
      </c>
      <c r="W293" s="13">
        <f t="shared" si="79"/>
        <v>0</v>
      </c>
      <c r="X293" s="13">
        <f t="shared" si="80"/>
        <v>0</v>
      </c>
      <c r="Y293" s="13">
        <f t="shared" si="81"/>
        <v>0</v>
      </c>
      <c r="Z293" s="13" t="e">
        <f t="shared" si="82"/>
        <v>#N/A</v>
      </c>
      <c r="AA293" s="14" t="str">
        <f t="shared" si="83"/>
        <v/>
      </c>
      <c r="AB293" s="14">
        <f t="shared" si="84"/>
        <v>0</v>
      </c>
      <c r="AC293" s="14">
        <f t="shared" si="85"/>
        <v>0</v>
      </c>
      <c r="AD293" s="13">
        <f t="shared" si="68"/>
        <v>0</v>
      </c>
      <c r="AE293" s="13" t="e">
        <f>VLOOKUP(B293,Sheet1!$C$1:$D$12,2,FALSE)</f>
        <v>#N/A</v>
      </c>
      <c r="AF293" s="13" t="e">
        <f t="shared" si="86"/>
        <v>#N/A</v>
      </c>
      <c r="AG293" s="13">
        <f t="shared" si="69"/>
        <v>0</v>
      </c>
      <c r="AH293" s="13">
        <f t="shared" si="70"/>
        <v>0</v>
      </c>
      <c r="AI293" s="13" t="e">
        <f t="shared" si="87"/>
        <v>#N/A</v>
      </c>
      <c r="AJ293" s="14" t="str">
        <f t="shared" si="88"/>
        <v/>
      </c>
      <c r="AK293" s="14">
        <f t="shared" si="71"/>
        <v>0</v>
      </c>
    </row>
    <row r="294" spans="1:37" ht="15" customHeight="1" x14ac:dyDescent="0.25">
      <c r="A294" s="1"/>
      <c r="B294" s="1"/>
      <c r="C294" s="24"/>
      <c r="D294" s="1"/>
      <c r="E294" s="1"/>
      <c r="F294" s="24"/>
      <c r="G294" s="1"/>
      <c r="H294" s="2"/>
      <c r="I294" s="2"/>
      <c r="J294" s="2"/>
      <c r="K294" s="13">
        <f t="shared" si="72"/>
        <v>0</v>
      </c>
      <c r="L294" s="13" t="e">
        <f>VLOOKUP(B294,Sheet1!$C$1:$D$12,2,FALSE)</f>
        <v>#N/A</v>
      </c>
      <c r="M294" s="13" t="e">
        <f t="shared" si="73"/>
        <v>#N/A</v>
      </c>
      <c r="N294" s="13">
        <f t="shared" si="74"/>
        <v>0</v>
      </c>
      <c r="O294" s="13" t="e">
        <f>VLOOKUP(B294,Sheet1!$C$1:$D$12,2,FALSE)</f>
        <v>#N/A</v>
      </c>
      <c r="P294" s="13" t="e">
        <f t="shared" si="75"/>
        <v>#N/A</v>
      </c>
      <c r="Q294" s="13">
        <f t="shared" si="76"/>
        <v>0</v>
      </c>
      <c r="R294" s="13" t="e">
        <f>VLOOKUP(B294,Sheet1!$C$1:$D$12,2,FALSE)</f>
        <v>#N/A</v>
      </c>
      <c r="S294" s="13" t="e">
        <f t="shared" si="77"/>
        <v>#N/A</v>
      </c>
      <c r="T294" s="13">
        <f t="shared" ref="T294:T357" si="89">IF(G294="AF",35,0)</f>
        <v>0</v>
      </c>
      <c r="U294" s="13" t="e">
        <f>VLOOKUP(B294,Sheet1!$C$1:$F$12,4,FALSE)</f>
        <v>#N/A</v>
      </c>
      <c r="V294" s="13" t="e">
        <f t="shared" si="78"/>
        <v>#N/A</v>
      </c>
      <c r="W294" s="13">
        <f t="shared" si="79"/>
        <v>0</v>
      </c>
      <c r="X294" s="13">
        <f t="shared" si="80"/>
        <v>0</v>
      </c>
      <c r="Y294" s="13">
        <f t="shared" si="81"/>
        <v>0</v>
      </c>
      <c r="Z294" s="13" t="e">
        <f t="shared" si="82"/>
        <v>#N/A</v>
      </c>
      <c r="AA294" s="14" t="str">
        <f t="shared" si="83"/>
        <v/>
      </c>
      <c r="AB294" s="14">
        <f t="shared" si="84"/>
        <v>0</v>
      </c>
      <c r="AC294" s="14">
        <f t="shared" si="85"/>
        <v>0</v>
      </c>
      <c r="AD294" s="13">
        <f t="shared" ref="AD294:AD357" si="90">IF(G294="DR/R",120,0)</f>
        <v>0</v>
      </c>
      <c r="AE294" s="13" t="e">
        <f>VLOOKUP(B294,Sheet1!$C$1:$D$12,2,FALSE)</f>
        <v>#N/A</v>
      </c>
      <c r="AF294" s="13" t="e">
        <f t="shared" si="86"/>
        <v>#N/A</v>
      </c>
      <c r="AG294" s="13">
        <f t="shared" ref="AG294:AG357" si="91">IF(G294="AF",0,0)</f>
        <v>0</v>
      </c>
      <c r="AH294" s="13">
        <f t="shared" ref="AH294:AH357" si="92">IF(G294="NML",120,0)</f>
        <v>0</v>
      </c>
      <c r="AI294" s="13" t="e">
        <f t="shared" si="87"/>
        <v>#N/A</v>
      </c>
      <c r="AJ294" s="14" t="str">
        <f t="shared" si="88"/>
        <v/>
      </c>
      <c r="AK294" s="14">
        <f t="shared" ref="AK294:AK357" si="93">IF(OR(G294="DR/R",G294="NML/R"),35,0)</f>
        <v>0</v>
      </c>
    </row>
    <row r="295" spans="1:37" ht="15" customHeight="1" x14ac:dyDescent="0.25">
      <c r="A295" s="1"/>
      <c r="B295" s="1"/>
      <c r="C295" s="24"/>
      <c r="D295" s="1"/>
      <c r="E295" s="1"/>
      <c r="F295" s="24"/>
      <c r="G295" s="1"/>
      <c r="H295" s="2"/>
      <c r="I295" s="2"/>
      <c r="J295" s="2"/>
      <c r="K295" s="13">
        <f t="shared" ref="K295:K358" si="94">IF(AND(G295="DR/R",A295=2027),226,0)</f>
        <v>0</v>
      </c>
      <c r="L295" s="13" t="e">
        <f>VLOOKUP(B295,Sheet1!$C$1:$D$12,2,FALSE)</f>
        <v>#N/A</v>
      </c>
      <c r="M295" s="13" t="e">
        <f t="shared" ref="M295:M358" si="95">ROUND(+K295/12*L295,2)</f>
        <v>#N/A</v>
      </c>
      <c r="N295" s="13">
        <f t="shared" ref="N295:N358" si="96">IF(AND(G295="DR/R",A295=2025),212,0)</f>
        <v>0</v>
      </c>
      <c r="O295" s="13" t="e">
        <f>VLOOKUP(B295,Sheet1!$C$1:$D$12,2,FALSE)</f>
        <v>#N/A</v>
      </c>
      <c r="P295" s="13" t="e">
        <f t="shared" ref="P295:P358" si="97">ROUND(+N295/12*O295,2)</f>
        <v>#N/A</v>
      </c>
      <c r="Q295" s="13">
        <f t="shared" ref="Q295:Q358" si="98">IF(AND(G295="DR/R",A295=2026),219,)</f>
        <v>0</v>
      </c>
      <c r="R295" s="13" t="e">
        <f>VLOOKUP(B295,Sheet1!$C$1:$D$12,2,FALSE)</f>
        <v>#N/A</v>
      </c>
      <c r="S295" s="13" t="e">
        <f t="shared" ref="S295:S358" si="99">ROUND(+Q295/12*R295,2)</f>
        <v>#N/A</v>
      </c>
      <c r="T295" s="13">
        <f t="shared" si="89"/>
        <v>0</v>
      </c>
      <c r="U295" s="13" t="e">
        <f>VLOOKUP(B295,Sheet1!$C$1:$F$12,4,FALSE)</f>
        <v>#N/A</v>
      </c>
      <c r="V295" s="13" t="e">
        <f t="shared" ref="V295:V358" si="100">ROUND(+T295/4*U295,2)</f>
        <v>#N/A</v>
      </c>
      <c r="W295" s="13">
        <f t="shared" ref="W295:W358" si="101">IF(AND(G295="NML",A295=2027),226,0)</f>
        <v>0</v>
      </c>
      <c r="X295" s="13">
        <f t="shared" ref="X295:X358" si="102">IF(AND(G295="NML",A295=2025),212,0)</f>
        <v>0</v>
      </c>
      <c r="Y295" s="13">
        <f t="shared" ref="Y295:Y358" si="103">IF(AND(G295="NML",A295=2026),219,0)</f>
        <v>0</v>
      </c>
      <c r="Z295" s="13" t="e">
        <f t="shared" ref="Z295:Z358" si="104">+M295+V295+W295+P295+X295+Y295+S295</f>
        <v>#N/A</v>
      </c>
      <c r="AA295" s="14" t="str">
        <f t="shared" ref="AA295:AA358" si="105">IF(ISNA(Z295),"",Z295)</f>
        <v/>
      </c>
      <c r="AB295" s="14">
        <f t="shared" ref="AB295:AB358" si="106">IF(OR(G295="DR/R",G295="NML/R"),85,0)</f>
        <v>0</v>
      </c>
      <c r="AC295" s="14">
        <f t="shared" ref="AC295:AC358" si="107">IF(AND(A295=2019,AB295&gt;0),AB295-10,AB295)</f>
        <v>0</v>
      </c>
      <c r="AD295" s="13">
        <f t="shared" si="90"/>
        <v>0</v>
      </c>
      <c r="AE295" s="13" t="e">
        <f>VLOOKUP(B295,Sheet1!$C$1:$D$12,2,FALSE)</f>
        <v>#N/A</v>
      </c>
      <c r="AF295" s="13" t="e">
        <f t="shared" ref="AF295:AF358" si="108">+AD295/12*AE295</f>
        <v>#N/A</v>
      </c>
      <c r="AG295" s="13">
        <f t="shared" si="91"/>
        <v>0</v>
      </c>
      <c r="AH295" s="13">
        <f t="shared" si="92"/>
        <v>0</v>
      </c>
      <c r="AI295" s="13" t="e">
        <f t="shared" ref="AI295:AI358" si="109">+AF295+AG295+AH295</f>
        <v>#N/A</v>
      </c>
      <c r="AJ295" s="14" t="str">
        <f t="shared" ref="AJ295:AJ358" si="110">IF(ISNA(AI295),"",AI295)</f>
        <v/>
      </c>
      <c r="AK295" s="14">
        <f t="shared" si="93"/>
        <v>0</v>
      </c>
    </row>
    <row r="296" spans="1:37" ht="15" customHeight="1" x14ac:dyDescent="0.25">
      <c r="A296" s="1"/>
      <c r="B296" s="1"/>
      <c r="C296" s="24"/>
      <c r="D296" s="1"/>
      <c r="E296" s="1"/>
      <c r="F296" s="24"/>
      <c r="G296" s="1"/>
      <c r="H296" s="2"/>
      <c r="I296" s="2"/>
      <c r="J296" s="2"/>
      <c r="K296" s="13">
        <f t="shared" si="94"/>
        <v>0</v>
      </c>
      <c r="L296" s="13" t="e">
        <f>VLOOKUP(B296,Sheet1!$C$1:$D$12,2,FALSE)</f>
        <v>#N/A</v>
      </c>
      <c r="M296" s="13" t="e">
        <f t="shared" si="95"/>
        <v>#N/A</v>
      </c>
      <c r="N296" s="13">
        <f t="shared" si="96"/>
        <v>0</v>
      </c>
      <c r="O296" s="13" t="e">
        <f>VLOOKUP(B296,Sheet1!$C$1:$D$12,2,FALSE)</f>
        <v>#N/A</v>
      </c>
      <c r="P296" s="13" t="e">
        <f t="shared" si="97"/>
        <v>#N/A</v>
      </c>
      <c r="Q296" s="13">
        <f t="shared" si="98"/>
        <v>0</v>
      </c>
      <c r="R296" s="13" t="e">
        <f>VLOOKUP(B296,Sheet1!$C$1:$D$12,2,FALSE)</f>
        <v>#N/A</v>
      </c>
      <c r="S296" s="13" t="e">
        <f t="shared" si="99"/>
        <v>#N/A</v>
      </c>
      <c r="T296" s="13">
        <f t="shared" si="89"/>
        <v>0</v>
      </c>
      <c r="U296" s="13" t="e">
        <f>VLOOKUP(B296,Sheet1!$C$1:$F$12,4,FALSE)</f>
        <v>#N/A</v>
      </c>
      <c r="V296" s="13" t="e">
        <f t="shared" si="100"/>
        <v>#N/A</v>
      </c>
      <c r="W296" s="13">
        <f t="shared" si="101"/>
        <v>0</v>
      </c>
      <c r="X296" s="13">
        <f t="shared" si="102"/>
        <v>0</v>
      </c>
      <c r="Y296" s="13">
        <f t="shared" si="103"/>
        <v>0</v>
      </c>
      <c r="Z296" s="13" t="e">
        <f t="shared" si="104"/>
        <v>#N/A</v>
      </c>
      <c r="AA296" s="14" t="str">
        <f t="shared" si="105"/>
        <v/>
      </c>
      <c r="AB296" s="14">
        <f t="shared" si="106"/>
        <v>0</v>
      </c>
      <c r="AC296" s="14">
        <f t="shared" si="107"/>
        <v>0</v>
      </c>
      <c r="AD296" s="13">
        <f t="shared" si="90"/>
        <v>0</v>
      </c>
      <c r="AE296" s="13" t="e">
        <f>VLOOKUP(B296,Sheet1!$C$1:$D$12,2,FALSE)</f>
        <v>#N/A</v>
      </c>
      <c r="AF296" s="13" t="e">
        <f t="shared" si="108"/>
        <v>#N/A</v>
      </c>
      <c r="AG296" s="13">
        <f t="shared" si="91"/>
        <v>0</v>
      </c>
      <c r="AH296" s="13">
        <f t="shared" si="92"/>
        <v>0</v>
      </c>
      <c r="AI296" s="13" t="e">
        <f t="shared" si="109"/>
        <v>#N/A</v>
      </c>
      <c r="AJ296" s="14" t="str">
        <f t="shared" si="110"/>
        <v/>
      </c>
      <c r="AK296" s="14">
        <f t="shared" si="93"/>
        <v>0</v>
      </c>
    </row>
    <row r="297" spans="1:37" ht="15" customHeight="1" x14ac:dyDescent="0.25">
      <c r="A297" s="1"/>
      <c r="B297" s="1"/>
      <c r="C297" s="24"/>
      <c r="D297" s="1"/>
      <c r="E297" s="1"/>
      <c r="F297" s="24"/>
      <c r="G297" s="1"/>
      <c r="H297" s="2"/>
      <c r="I297" s="2"/>
      <c r="J297" s="2"/>
      <c r="K297" s="13">
        <f t="shared" si="94"/>
        <v>0</v>
      </c>
      <c r="L297" s="13" t="e">
        <f>VLOOKUP(B297,Sheet1!$C$1:$D$12,2,FALSE)</f>
        <v>#N/A</v>
      </c>
      <c r="M297" s="13" t="e">
        <f t="shared" si="95"/>
        <v>#N/A</v>
      </c>
      <c r="N297" s="13">
        <f t="shared" si="96"/>
        <v>0</v>
      </c>
      <c r="O297" s="13" t="e">
        <f>VLOOKUP(B297,Sheet1!$C$1:$D$12,2,FALSE)</f>
        <v>#N/A</v>
      </c>
      <c r="P297" s="13" t="e">
        <f t="shared" si="97"/>
        <v>#N/A</v>
      </c>
      <c r="Q297" s="13">
        <f t="shared" si="98"/>
        <v>0</v>
      </c>
      <c r="R297" s="13" t="e">
        <f>VLOOKUP(B297,Sheet1!$C$1:$D$12,2,FALSE)</f>
        <v>#N/A</v>
      </c>
      <c r="S297" s="13" t="e">
        <f t="shared" si="99"/>
        <v>#N/A</v>
      </c>
      <c r="T297" s="13">
        <f t="shared" si="89"/>
        <v>0</v>
      </c>
      <c r="U297" s="13" t="e">
        <f>VLOOKUP(B297,Sheet1!$C$1:$F$12,4,FALSE)</f>
        <v>#N/A</v>
      </c>
      <c r="V297" s="13" t="e">
        <f t="shared" si="100"/>
        <v>#N/A</v>
      </c>
      <c r="W297" s="13">
        <f t="shared" si="101"/>
        <v>0</v>
      </c>
      <c r="X297" s="13">
        <f t="shared" si="102"/>
        <v>0</v>
      </c>
      <c r="Y297" s="13">
        <f t="shared" si="103"/>
        <v>0</v>
      </c>
      <c r="Z297" s="13" t="e">
        <f t="shared" si="104"/>
        <v>#N/A</v>
      </c>
      <c r="AA297" s="14" t="str">
        <f t="shared" si="105"/>
        <v/>
      </c>
      <c r="AB297" s="14">
        <f t="shared" si="106"/>
        <v>0</v>
      </c>
      <c r="AC297" s="14">
        <f t="shared" si="107"/>
        <v>0</v>
      </c>
      <c r="AD297" s="13">
        <f t="shared" si="90"/>
        <v>0</v>
      </c>
      <c r="AE297" s="13" t="e">
        <f>VLOOKUP(B297,Sheet1!$C$1:$D$12,2,FALSE)</f>
        <v>#N/A</v>
      </c>
      <c r="AF297" s="13" t="e">
        <f t="shared" si="108"/>
        <v>#N/A</v>
      </c>
      <c r="AG297" s="13">
        <f t="shared" si="91"/>
        <v>0</v>
      </c>
      <c r="AH297" s="13">
        <f t="shared" si="92"/>
        <v>0</v>
      </c>
      <c r="AI297" s="13" t="e">
        <f t="shared" si="109"/>
        <v>#N/A</v>
      </c>
      <c r="AJ297" s="14" t="str">
        <f t="shared" si="110"/>
        <v/>
      </c>
      <c r="AK297" s="14">
        <f t="shared" si="93"/>
        <v>0</v>
      </c>
    </row>
    <row r="298" spans="1:37" ht="15" customHeight="1" x14ac:dyDescent="0.25">
      <c r="A298" s="1"/>
      <c r="B298" s="1"/>
      <c r="C298" s="24"/>
      <c r="D298" s="1"/>
      <c r="E298" s="1"/>
      <c r="F298" s="24"/>
      <c r="G298" s="1"/>
      <c r="H298" s="2"/>
      <c r="I298" s="2"/>
      <c r="J298" s="2"/>
      <c r="K298" s="13">
        <f t="shared" si="94"/>
        <v>0</v>
      </c>
      <c r="L298" s="13" t="e">
        <f>VLOOKUP(B298,Sheet1!$C$1:$D$12,2,FALSE)</f>
        <v>#N/A</v>
      </c>
      <c r="M298" s="13" t="e">
        <f t="shared" si="95"/>
        <v>#N/A</v>
      </c>
      <c r="N298" s="13">
        <f t="shared" si="96"/>
        <v>0</v>
      </c>
      <c r="O298" s="13" t="e">
        <f>VLOOKUP(B298,Sheet1!$C$1:$D$12,2,FALSE)</f>
        <v>#N/A</v>
      </c>
      <c r="P298" s="13" t="e">
        <f t="shared" si="97"/>
        <v>#N/A</v>
      </c>
      <c r="Q298" s="13">
        <f t="shared" si="98"/>
        <v>0</v>
      </c>
      <c r="R298" s="13" t="e">
        <f>VLOOKUP(B298,Sheet1!$C$1:$D$12,2,FALSE)</f>
        <v>#N/A</v>
      </c>
      <c r="S298" s="13" t="e">
        <f t="shared" si="99"/>
        <v>#N/A</v>
      </c>
      <c r="T298" s="13">
        <f t="shared" si="89"/>
        <v>0</v>
      </c>
      <c r="U298" s="13" t="e">
        <f>VLOOKUP(B298,Sheet1!$C$1:$F$12,4,FALSE)</f>
        <v>#N/A</v>
      </c>
      <c r="V298" s="13" t="e">
        <f t="shared" si="100"/>
        <v>#N/A</v>
      </c>
      <c r="W298" s="13">
        <f t="shared" si="101"/>
        <v>0</v>
      </c>
      <c r="X298" s="13">
        <f t="shared" si="102"/>
        <v>0</v>
      </c>
      <c r="Y298" s="13">
        <f t="shared" si="103"/>
        <v>0</v>
      </c>
      <c r="Z298" s="13" t="e">
        <f t="shared" si="104"/>
        <v>#N/A</v>
      </c>
      <c r="AA298" s="14" t="str">
        <f t="shared" si="105"/>
        <v/>
      </c>
      <c r="AB298" s="14">
        <f t="shared" si="106"/>
        <v>0</v>
      </c>
      <c r="AC298" s="14">
        <f t="shared" si="107"/>
        <v>0</v>
      </c>
      <c r="AD298" s="13">
        <f t="shared" si="90"/>
        <v>0</v>
      </c>
      <c r="AE298" s="13" t="e">
        <f>VLOOKUP(B298,Sheet1!$C$1:$D$12,2,FALSE)</f>
        <v>#N/A</v>
      </c>
      <c r="AF298" s="13" t="e">
        <f t="shared" si="108"/>
        <v>#N/A</v>
      </c>
      <c r="AG298" s="13">
        <f t="shared" si="91"/>
        <v>0</v>
      </c>
      <c r="AH298" s="13">
        <f t="shared" si="92"/>
        <v>0</v>
      </c>
      <c r="AI298" s="13" t="e">
        <f t="shared" si="109"/>
        <v>#N/A</v>
      </c>
      <c r="AJ298" s="14" t="str">
        <f t="shared" si="110"/>
        <v/>
      </c>
      <c r="AK298" s="14">
        <f t="shared" si="93"/>
        <v>0</v>
      </c>
    </row>
    <row r="299" spans="1:37" ht="15" customHeight="1" x14ac:dyDescent="0.25">
      <c r="A299" s="1"/>
      <c r="B299" s="1"/>
      <c r="C299" s="24"/>
      <c r="D299" s="1"/>
      <c r="E299" s="1"/>
      <c r="F299" s="24"/>
      <c r="G299" s="1"/>
      <c r="H299" s="2"/>
      <c r="I299" s="2"/>
      <c r="J299" s="2"/>
      <c r="K299" s="13">
        <f t="shared" si="94"/>
        <v>0</v>
      </c>
      <c r="L299" s="13" t="e">
        <f>VLOOKUP(B299,Sheet1!$C$1:$D$12,2,FALSE)</f>
        <v>#N/A</v>
      </c>
      <c r="M299" s="13" t="e">
        <f t="shared" si="95"/>
        <v>#N/A</v>
      </c>
      <c r="N299" s="13">
        <f t="shared" si="96"/>
        <v>0</v>
      </c>
      <c r="O299" s="13" t="e">
        <f>VLOOKUP(B299,Sheet1!$C$1:$D$12,2,FALSE)</f>
        <v>#N/A</v>
      </c>
      <c r="P299" s="13" t="e">
        <f t="shared" si="97"/>
        <v>#N/A</v>
      </c>
      <c r="Q299" s="13">
        <f t="shared" si="98"/>
        <v>0</v>
      </c>
      <c r="R299" s="13" t="e">
        <f>VLOOKUP(B299,Sheet1!$C$1:$D$12,2,FALSE)</f>
        <v>#N/A</v>
      </c>
      <c r="S299" s="13" t="e">
        <f t="shared" si="99"/>
        <v>#N/A</v>
      </c>
      <c r="T299" s="13">
        <f t="shared" si="89"/>
        <v>0</v>
      </c>
      <c r="U299" s="13" t="e">
        <f>VLOOKUP(B299,Sheet1!$C$1:$F$12,4,FALSE)</f>
        <v>#N/A</v>
      </c>
      <c r="V299" s="13" t="e">
        <f t="shared" si="100"/>
        <v>#N/A</v>
      </c>
      <c r="W299" s="13">
        <f t="shared" si="101"/>
        <v>0</v>
      </c>
      <c r="X299" s="13">
        <f t="shared" si="102"/>
        <v>0</v>
      </c>
      <c r="Y299" s="13">
        <f t="shared" si="103"/>
        <v>0</v>
      </c>
      <c r="Z299" s="13" t="e">
        <f t="shared" si="104"/>
        <v>#N/A</v>
      </c>
      <c r="AA299" s="14" t="str">
        <f t="shared" si="105"/>
        <v/>
      </c>
      <c r="AB299" s="14">
        <f t="shared" si="106"/>
        <v>0</v>
      </c>
      <c r="AC299" s="14">
        <f t="shared" si="107"/>
        <v>0</v>
      </c>
      <c r="AD299" s="13">
        <f t="shared" si="90"/>
        <v>0</v>
      </c>
      <c r="AE299" s="13" t="e">
        <f>VLOOKUP(B299,Sheet1!$C$1:$D$12,2,FALSE)</f>
        <v>#N/A</v>
      </c>
      <c r="AF299" s="13" t="e">
        <f t="shared" si="108"/>
        <v>#N/A</v>
      </c>
      <c r="AG299" s="13">
        <f t="shared" si="91"/>
        <v>0</v>
      </c>
      <c r="AH299" s="13">
        <f t="shared" si="92"/>
        <v>0</v>
      </c>
      <c r="AI299" s="13" t="e">
        <f t="shared" si="109"/>
        <v>#N/A</v>
      </c>
      <c r="AJ299" s="14" t="str">
        <f t="shared" si="110"/>
        <v/>
      </c>
      <c r="AK299" s="14">
        <f t="shared" si="93"/>
        <v>0</v>
      </c>
    </row>
    <row r="300" spans="1:37" ht="15" customHeight="1" x14ac:dyDescent="0.25">
      <c r="A300" s="1"/>
      <c r="B300" s="1"/>
      <c r="C300" s="24"/>
      <c r="D300" s="1"/>
      <c r="E300" s="1"/>
      <c r="F300" s="24"/>
      <c r="G300" s="1"/>
      <c r="H300" s="2"/>
      <c r="I300" s="2"/>
      <c r="J300" s="2"/>
      <c r="K300" s="13">
        <f t="shared" si="94"/>
        <v>0</v>
      </c>
      <c r="L300" s="13" t="e">
        <f>VLOOKUP(B300,Sheet1!$C$1:$D$12,2,FALSE)</f>
        <v>#N/A</v>
      </c>
      <c r="M300" s="13" t="e">
        <f t="shared" si="95"/>
        <v>#N/A</v>
      </c>
      <c r="N300" s="13">
        <f t="shared" si="96"/>
        <v>0</v>
      </c>
      <c r="O300" s="13" t="e">
        <f>VLOOKUP(B300,Sheet1!$C$1:$D$12,2,FALSE)</f>
        <v>#N/A</v>
      </c>
      <c r="P300" s="13" t="e">
        <f t="shared" si="97"/>
        <v>#N/A</v>
      </c>
      <c r="Q300" s="13">
        <f t="shared" si="98"/>
        <v>0</v>
      </c>
      <c r="R300" s="13" t="e">
        <f>VLOOKUP(B300,Sheet1!$C$1:$D$12,2,FALSE)</f>
        <v>#N/A</v>
      </c>
      <c r="S300" s="13" t="e">
        <f t="shared" si="99"/>
        <v>#N/A</v>
      </c>
      <c r="T300" s="13">
        <f t="shared" si="89"/>
        <v>0</v>
      </c>
      <c r="U300" s="13" t="e">
        <f>VLOOKUP(B300,Sheet1!$C$1:$F$12,4,FALSE)</f>
        <v>#N/A</v>
      </c>
      <c r="V300" s="13" t="e">
        <f t="shared" si="100"/>
        <v>#N/A</v>
      </c>
      <c r="W300" s="13">
        <f t="shared" si="101"/>
        <v>0</v>
      </c>
      <c r="X300" s="13">
        <f t="shared" si="102"/>
        <v>0</v>
      </c>
      <c r="Y300" s="13">
        <f t="shared" si="103"/>
        <v>0</v>
      </c>
      <c r="Z300" s="13" t="e">
        <f t="shared" si="104"/>
        <v>#N/A</v>
      </c>
      <c r="AA300" s="14" t="str">
        <f t="shared" si="105"/>
        <v/>
      </c>
      <c r="AB300" s="14">
        <f t="shared" si="106"/>
        <v>0</v>
      </c>
      <c r="AC300" s="14">
        <f t="shared" si="107"/>
        <v>0</v>
      </c>
      <c r="AD300" s="13">
        <f t="shared" si="90"/>
        <v>0</v>
      </c>
      <c r="AE300" s="13" t="e">
        <f>VLOOKUP(B300,Sheet1!$C$1:$D$12,2,FALSE)</f>
        <v>#N/A</v>
      </c>
      <c r="AF300" s="13" t="e">
        <f t="shared" si="108"/>
        <v>#N/A</v>
      </c>
      <c r="AG300" s="13">
        <f t="shared" si="91"/>
        <v>0</v>
      </c>
      <c r="AH300" s="13">
        <f t="shared" si="92"/>
        <v>0</v>
      </c>
      <c r="AI300" s="13" t="e">
        <f t="shared" si="109"/>
        <v>#N/A</v>
      </c>
      <c r="AJ300" s="14" t="str">
        <f t="shared" si="110"/>
        <v/>
      </c>
      <c r="AK300" s="14">
        <f t="shared" si="93"/>
        <v>0</v>
      </c>
    </row>
    <row r="301" spans="1:37" ht="15" customHeight="1" x14ac:dyDescent="0.25">
      <c r="A301" s="1"/>
      <c r="B301" s="1"/>
      <c r="C301" s="24"/>
      <c r="D301" s="1"/>
      <c r="E301" s="1"/>
      <c r="F301" s="24"/>
      <c r="G301" s="1"/>
      <c r="H301" s="2"/>
      <c r="I301" s="2"/>
      <c r="J301" s="2"/>
      <c r="K301" s="13">
        <f t="shared" si="94"/>
        <v>0</v>
      </c>
      <c r="L301" s="13" t="e">
        <f>VLOOKUP(B301,Sheet1!$C$1:$D$12,2,FALSE)</f>
        <v>#N/A</v>
      </c>
      <c r="M301" s="13" t="e">
        <f t="shared" si="95"/>
        <v>#N/A</v>
      </c>
      <c r="N301" s="13">
        <f t="shared" si="96"/>
        <v>0</v>
      </c>
      <c r="O301" s="13" t="e">
        <f>VLOOKUP(B301,Sheet1!$C$1:$D$12,2,FALSE)</f>
        <v>#N/A</v>
      </c>
      <c r="P301" s="13" t="e">
        <f t="shared" si="97"/>
        <v>#N/A</v>
      </c>
      <c r="Q301" s="13">
        <f t="shared" si="98"/>
        <v>0</v>
      </c>
      <c r="R301" s="13" t="e">
        <f>VLOOKUP(B301,Sheet1!$C$1:$D$12,2,FALSE)</f>
        <v>#N/A</v>
      </c>
      <c r="S301" s="13" t="e">
        <f t="shared" si="99"/>
        <v>#N/A</v>
      </c>
      <c r="T301" s="13">
        <f t="shared" si="89"/>
        <v>0</v>
      </c>
      <c r="U301" s="13" t="e">
        <f>VLOOKUP(B301,Sheet1!$C$1:$F$12,4,FALSE)</f>
        <v>#N/A</v>
      </c>
      <c r="V301" s="13" t="e">
        <f t="shared" si="100"/>
        <v>#N/A</v>
      </c>
      <c r="W301" s="13">
        <f t="shared" si="101"/>
        <v>0</v>
      </c>
      <c r="X301" s="13">
        <f t="shared" si="102"/>
        <v>0</v>
      </c>
      <c r="Y301" s="13">
        <f t="shared" si="103"/>
        <v>0</v>
      </c>
      <c r="Z301" s="13" t="e">
        <f t="shared" si="104"/>
        <v>#N/A</v>
      </c>
      <c r="AA301" s="14" t="str">
        <f t="shared" si="105"/>
        <v/>
      </c>
      <c r="AB301" s="14">
        <f t="shared" si="106"/>
        <v>0</v>
      </c>
      <c r="AC301" s="14">
        <f t="shared" si="107"/>
        <v>0</v>
      </c>
      <c r="AD301" s="13">
        <f t="shared" si="90"/>
        <v>0</v>
      </c>
      <c r="AE301" s="13" t="e">
        <f>VLOOKUP(B301,Sheet1!$C$1:$D$12,2,FALSE)</f>
        <v>#N/A</v>
      </c>
      <c r="AF301" s="13" t="e">
        <f t="shared" si="108"/>
        <v>#N/A</v>
      </c>
      <c r="AG301" s="13">
        <f t="shared" si="91"/>
        <v>0</v>
      </c>
      <c r="AH301" s="13">
        <f t="shared" si="92"/>
        <v>0</v>
      </c>
      <c r="AI301" s="13" t="e">
        <f t="shared" si="109"/>
        <v>#N/A</v>
      </c>
      <c r="AJ301" s="14" t="str">
        <f t="shared" si="110"/>
        <v/>
      </c>
      <c r="AK301" s="14">
        <f t="shared" si="93"/>
        <v>0</v>
      </c>
    </row>
    <row r="302" spans="1:37" ht="15" customHeight="1" x14ac:dyDescent="0.25">
      <c r="A302" s="1"/>
      <c r="B302" s="1"/>
      <c r="C302" s="24"/>
      <c r="D302" s="1"/>
      <c r="E302" s="1"/>
      <c r="F302" s="24"/>
      <c r="G302" s="1"/>
      <c r="H302" s="2"/>
      <c r="I302" s="2"/>
      <c r="J302" s="2"/>
      <c r="K302" s="13">
        <f t="shared" si="94"/>
        <v>0</v>
      </c>
      <c r="L302" s="13" t="e">
        <f>VLOOKUP(B302,Sheet1!$C$1:$D$12,2,FALSE)</f>
        <v>#N/A</v>
      </c>
      <c r="M302" s="13" t="e">
        <f t="shared" si="95"/>
        <v>#N/A</v>
      </c>
      <c r="N302" s="13">
        <f t="shared" si="96"/>
        <v>0</v>
      </c>
      <c r="O302" s="13" t="e">
        <f>VLOOKUP(B302,Sheet1!$C$1:$D$12,2,FALSE)</f>
        <v>#N/A</v>
      </c>
      <c r="P302" s="13" t="e">
        <f t="shared" si="97"/>
        <v>#N/A</v>
      </c>
      <c r="Q302" s="13">
        <f t="shared" si="98"/>
        <v>0</v>
      </c>
      <c r="R302" s="13" t="e">
        <f>VLOOKUP(B302,Sheet1!$C$1:$D$12,2,FALSE)</f>
        <v>#N/A</v>
      </c>
      <c r="S302" s="13" t="e">
        <f t="shared" si="99"/>
        <v>#N/A</v>
      </c>
      <c r="T302" s="13">
        <f t="shared" si="89"/>
        <v>0</v>
      </c>
      <c r="U302" s="13" t="e">
        <f>VLOOKUP(B302,Sheet1!$C$1:$F$12,4,FALSE)</f>
        <v>#N/A</v>
      </c>
      <c r="V302" s="13" t="e">
        <f t="shared" si="100"/>
        <v>#N/A</v>
      </c>
      <c r="W302" s="13">
        <f t="shared" si="101"/>
        <v>0</v>
      </c>
      <c r="X302" s="13">
        <f t="shared" si="102"/>
        <v>0</v>
      </c>
      <c r="Y302" s="13">
        <f t="shared" si="103"/>
        <v>0</v>
      </c>
      <c r="Z302" s="13" t="e">
        <f t="shared" si="104"/>
        <v>#N/A</v>
      </c>
      <c r="AA302" s="14" t="str">
        <f t="shared" si="105"/>
        <v/>
      </c>
      <c r="AB302" s="14">
        <f t="shared" si="106"/>
        <v>0</v>
      </c>
      <c r="AC302" s="14">
        <f t="shared" si="107"/>
        <v>0</v>
      </c>
      <c r="AD302" s="13">
        <f t="shared" si="90"/>
        <v>0</v>
      </c>
      <c r="AE302" s="13" t="e">
        <f>VLOOKUP(B302,Sheet1!$C$1:$D$12,2,FALSE)</f>
        <v>#N/A</v>
      </c>
      <c r="AF302" s="13" t="e">
        <f t="shared" si="108"/>
        <v>#N/A</v>
      </c>
      <c r="AG302" s="13">
        <f t="shared" si="91"/>
        <v>0</v>
      </c>
      <c r="AH302" s="13">
        <f t="shared" si="92"/>
        <v>0</v>
      </c>
      <c r="AI302" s="13" t="e">
        <f t="shared" si="109"/>
        <v>#N/A</v>
      </c>
      <c r="AJ302" s="14" t="str">
        <f t="shared" si="110"/>
        <v/>
      </c>
      <c r="AK302" s="14">
        <f t="shared" si="93"/>
        <v>0</v>
      </c>
    </row>
    <row r="303" spans="1:37" ht="15" customHeight="1" x14ac:dyDescent="0.25">
      <c r="A303" s="1"/>
      <c r="B303" s="1"/>
      <c r="C303" s="24"/>
      <c r="D303" s="1"/>
      <c r="E303" s="1"/>
      <c r="F303" s="24"/>
      <c r="G303" s="1"/>
      <c r="H303" s="2"/>
      <c r="I303" s="2"/>
      <c r="J303" s="2"/>
      <c r="K303" s="13">
        <f t="shared" si="94"/>
        <v>0</v>
      </c>
      <c r="L303" s="13" t="e">
        <f>VLOOKUP(B303,Sheet1!$C$1:$D$12,2,FALSE)</f>
        <v>#N/A</v>
      </c>
      <c r="M303" s="13" t="e">
        <f t="shared" si="95"/>
        <v>#N/A</v>
      </c>
      <c r="N303" s="13">
        <f t="shared" si="96"/>
        <v>0</v>
      </c>
      <c r="O303" s="13" t="e">
        <f>VLOOKUP(B303,Sheet1!$C$1:$D$12,2,FALSE)</f>
        <v>#N/A</v>
      </c>
      <c r="P303" s="13" t="e">
        <f t="shared" si="97"/>
        <v>#N/A</v>
      </c>
      <c r="Q303" s="13">
        <f t="shared" si="98"/>
        <v>0</v>
      </c>
      <c r="R303" s="13" t="e">
        <f>VLOOKUP(B303,Sheet1!$C$1:$D$12,2,FALSE)</f>
        <v>#N/A</v>
      </c>
      <c r="S303" s="13" t="e">
        <f t="shared" si="99"/>
        <v>#N/A</v>
      </c>
      <c r="T303" s="13">
        <f t="shared" si="89"/>
        <v>0</v>
      </c>
      <c r="U303" s="13" t="e">
        <f>VLOOKUP(B303,Sheet1!$C$1:$F$12,4,FALSE)</f>
        <v>#N/A</v>
      </c>
      <c r="V303" s="13" t="e">
        <f t="shared" si="100"/>
        <v>#N/A</v>
      </c>
      <c r="W303" s="13">
        <f t="shared" si="101"/>
        <v>0</v>
      </c>
      <c r="X303" s="13">
        <f t="shared" si="102"/>
        <v>0</v>
      </c>
      <c r="Y303" s="13">
        <f t="shared" si="103"/>
        <v>0</v>
      </c>
      <c r="Z303" s="13" t="e">
        <f t="shared" si="104"/>
        <v>#N/A</v>
      </c>
      <c r="AA303" s="14" t="str">
        <f t="shared" si="105"/>
        <v/>
      </c>
      <c r="AB303" s="14">
        <f t="shared" si="106"/>
        <v>0</v>
      </c>
      <c r="AC303" s="14">
        <f t="shared" si="107"/>
        <v>0</v>
      </c>
      <c r="AD303" s="13">
        <f t="shared" si="90"/>
        <v>0</v>
      </c>
      <c r="AE303" s="13" t="e">
        <f>VLOOKUP(B303,Sheet1!$C$1:$D$12,2,FALSE)</f>
        <v>#N/A</v>
      </c>
      <c r="AF303" s="13" t="e">
        <f t="shared" si="108"/>
        <v>#N/A</v>
      </c>
      <c r="AG303" s="13">
        <f t="shared" si="91"/>
        <v>0</v>
      </c>
      <c r="AH303" s="13">
        <f t="shared" si="92"/>
        <v>0</v>
      </c>
      <c r="AI303" s="13" t="e">
        <f t="shared" si="109"/>
        <v>#N/A</v>
      </c>
      <c r="AJ303" s="14" t="str">
        <f t="shared" si="110"/>
        <v/>
      </c>
      <c r="AK303" s="14">
        <f t="shared" si="93"/>
        <v>0</v>
      </c>
    </row>
    <row r="304" spans="1:37" ht="15" customHeight="1" x14ac:dyDescent="0.25">
      <c r="A304" s="1"/>
      <c r="B304" s="1"/>
      <c r="C304" s="24"/>
      <c r="D304" s="1"/>
      <c r="E304" s="1"/>
      <c r="F304" s="24"/>
      <c r="G304" s="1"/>
      <c r="H304" s="2"/>
      <c r="I304" s="2"/>
      <c r="J304" s="2"/>
      <c r="K304" s="13">
        <f t="shared" si="94"/>
        <v>0</v>
      </c>
      <c r="L304" s="13" t="e">
        <f>VLOOKUP(B304,Sheet1!$C$1:$D$12,2,FALSE)</f>
        <v>#N/A</v>
      </c>
      <c r="M304" s="13" t="e">
        <f t="shared" si="95"/>
        <v>#N/A</v>
      </c>
      <c r="N304" s="13">
        <f t="shared" si="96"/>
        <v>0</v>
      </c>
      <c r="O304" s="13" t="e">
        <f>VLOOKUP(B304,Sheet1!$C$1:$D$12,2,FALSE)</f>
        <v>#N/A</v>
      </c>
      <c r="P304" s="13" t="e">
        <f t="shared" si="97"/>
        <v>#N/A</v>
      </c>
      <c r="Q304" s="13">
        <f t="shared" si="98"/>
        <v>0</v>
      </c>
      <c r="R304" s="13" t="e">
        <f>VLOOKUP(B304,Sheet1!$C$1:$D$12,2,FALSE)</f>
        <v>#N/A</v>
      </c>
      <c r="S304" s="13" t="e">
        <f t="shared" si="99"/>
        <v>#N/A</v>
      </c>
      <c r="T304" s="13">
        <f t="shared" si="89"/>
        <v>0</v>
      </c>
      <c r="U304" s="13" t="e">
        <f>VLOOKUP(B304,Sheet1!$C$1:$F$12,4,FALSE)</f>
        <v>#N/A</v>
      </c>
      <c r="V304" s="13" t="e">
        <f t="shared" si="100"/>
        <v>#N/A</v>
      </c>
      <c r="W304" s="13">
        <f t="shared" si="101"/>
        <v>0</v>
      </c>
      <c r="X304" s="13">
        <f t="shared" si="102"/>
        <v>0</v>
      </c>
      <c r="Y304" s="13">
        <f t="shared" si="103"/>
        <v>0</v>
      </c>
      <c r="Z304" s="13" t="e">
        <f t="shared" si="104"/>
        <v>#N/A</v>
      </c>
      <c r="AA304" s="14" t="str">
        <f t="shared" si="105"/>
        <v/>
      </c>
      <c r="AB304" s="14">
        <f t="shared" si="106"/>
        <v>0</v>
      </c>
      <c r="AC304" s="14">
        <f t="shared" si="107"/>
        <v>0</v>
      </c>
      <c r="AD304" s="13">
        <f t="shared" si="90"/>
        <v>0</v>
      </c>
      <c r="AE304" s="13" t="e">
        <f>VLOOKUP(B304,Sheet1!$C$1:$D$12,2,FALSE)</f>
        <v>#N/A</v>
      </c>
      <c r="AF304" s="13" t="e">
        <f t="shared" si="108"/>
        <v>#N/A</v>
      </c>
      <c r="AG304" s="13">
        <f t="shared" si="91"/>
        <v>0</v>
      </c>
      <c r="AH304" s="13">
        <f t="shared" si="92"/>
        <v>0</v>
      </c>
      <c r="AI304" s="13" t="e">
        <f t="shared" si="109"/>
        <v>#N/A</v>
      </c>
      <c r="AJ304" s="14" t="str">
        <f t="shared" si="110"/>
        <v/>
      </c>
      <c r="AK304" s="14">
        <f t="shared" si="93"/>
        <v>0</v>
      </c>
    </row>
    <row r="305" spans="1:37" ht="15" customHeight="1" x14ac:dyDescent="0.25">
      <c r="A305" s="1"/>
      <c r="B305" s="1"/>
      <c r="C305" s="24"/>
      <c r="D305" s="1"/>
      <c r="E305" s="1"/>
      <c r="F305" s="24"/>
      <c r="G305" s="1"/>
      <c r="H305" s="2"/>
      <c r="I305" s="2"/>
      <c r="J305" s="2"/>
      <c r="K305" s="13">
        <f t="shared" si="94"/>
        <v>0</v>
      </c>
      <c r="L305" s="13" t="e">
        <f>VLOOKUP(B305,Sheet1!$C$1:$D$12,2,FALSE)</f>
        <v>#N/A</v>
      </c>
      <c r="M305" s="13" t="e">
        <f t="shared" si="95"/>
        <v>#N/A</v>
      </c>
      <c r="N305" s="13">
        <f t="shared" si="96"/>
        <v>0</v>
      </c>
      <c r="O305" s="13" t="e">
        <f>VLOOKUP(B305,Sheet1!$C$1:$D$12,2,FALSE)</f>
        <v>#N/A</v>
      </c>
      <c r="P305" s="13" t="e">
        <f t="shared" si="97"/>
        <v>#N/A</v>
      </c>
      <c r="Q305" s="13">
        <f t="shared" si="98"/>
        <v>0</v>
      </c>
      <c r="R305" s="13" t="e">
        <f>VLOOKUP(B305,Sheet1!$C$1:$D$12,2,FALSE)</f>
        <v>#N/A</v>
      </c>
      <c r="S305" s="13" t="e">
        <f t="shared" si="99"/>
        <v>#N/A</v>
      </c>
      <c r="T305" s="13">
        <f t="shared" si="89"/>
        <v>0</v>
      </c>
      <c r="U305" s="13" t="e">
        <f>VLOOKUP(B305,Sheet1!$C$1:$F$12,4,FALSE)</f>
        <v>#N/A</v>
      </c>
      <c r="V305" s="13" t="e">
        <f t="shared" si="100"/>
        <v>#N/A</v>
      </c>
      <c r="W305" s="13">
        <f t="shared" si="101"/>
        <v>0</v>
      </c>
      <c r="X305" s="13">
        <f t="shared" si="102"/>
        <v>0</v>
      </c>
      <c r="Y305" s="13">
        <f t="shared" si="103"/>
        <v>0</v>
      </c>
      <c r="Z305" s="13" t="e">
        <f t="shared" si="104"/>
        <v>#N/A</v>
      </c>
      <c r="AA305" s="14" t="str">
        <f t="shared" si="105"/>
        <v/>
      </c>
      <c r="AB305" s="14">
        <f t="shared" si="106"/>
        <v>0</v>
      </c>
      <c r="AC305" s="14">
        <f t="shared" si="107"/>
        <v>0</v>
      </c>
      <c r="AD305" s="13">
        <f t="shared" si="90"/>
        <v>0</v>
      </c>
      <c r="AE305" s="13" t="e">
        <f>VLOOKUP(B305,Sheet1!$C$1:$D$12,2,FALSE)</f>
        <v>#N/A</v>
      </c>
      <c r="AF305" s="13" t="e">
        <f t="shared" si="108"/>
        <v>#N/A</v>
      </c>
      <c r="AG305" s="13">
        <f t="shared" si="91"/>
        <v>0</v>
      </c>
      <c r="AH305" s="13">
        <f t="shared" si="92"/>
        <v>0</v>
      </c>
      <c r="AI305" s="13" t="e">
        <f t="shared" si="109"/>
        <v>#N/A</v>
      </c>
      <c r="AJ305" s="14" t="str">
        <f t="shared" si="110"/>
        <v/>
      </c>
      <c r="AK305" s="14">
        <f t="shared" si="93"/>
        <v>0</v>
      </c>
    </row>
    <row r="306" spans="1:37" ht="15" customHeight="1" x14ac:dyDescent="0.25">
      <c r="A306" s="1"/>
      <c r="B306" s="1"/>
      <c r="C306" s="24"/>
      <c r="D306" s="1"/>
      <c r="E306" s="1"/>
      <c r="F306" s="24"/>
      <c r="G306" s="1"/>
      <c r="H306" s="2"/>
      <c r="I306" s="2"/>
      <c r="J306" s="2"/>
      <c r="K306" s="13">
        <f t="shared" si="94"/>
        <v>0</v>
      </c>
      <c r="L306" s="13" t="e">
        <f>VLOOKUP(B306,Sheet1!$C$1:$D$12,2,FALSE)</f>
        <v>#N/A</v>
      </c>
      <c r="M306" s="13" t="e">
        <f t="shared" si="95"/>
        <v>#N/A</v>
      </c>
      <c r="N306" s="13">
        <f t="shared" si="96"/>
        <v>0</v>
      </c>
      <c r="O306" s="13" t="e">
        <f>VLOOKUP(B306,Sheet1!$C$1:$D$12,2,FALSE)</f>
        <v>#N/A</v>
      </c>
      <c r="P306" s="13" t="e">
        <f t="shared" si="97"/>
        <v>#N/A</v>
      </c>
      <c r="Q306" s="13">
        <f t="shared" si="98"/>
        <v>0</v>
      </c>
      <c r="R306" s="13" t="e">
        <f>VLOOKUP(B306,Sheet1!$C$1:$D$12,2,FALSE)</f>
        <v>#N/A</v>
      </c>
      <c r="S306" s="13" t="e">
        <f t="shared" si="99"/>
        <v>#N/A</v>
      </c>
      <c r="T306" s="13">
        <f t="shared" si="89"/>
        <v>0</v>
      </c>
      <c r="U306" s="13" t="e">
        <f>VLOOKUP(B306,Sheet1!$C$1:$F$12,4,FALSE)</f>
        <v>#N/A</v>
      </c>
      <c r="V306" s="13" t="e">
        <f t="shared" si="100"/>
        <v>#N/A</v>
      </c>
      <c r="W306" s="13">
        <f t="shared" si="101"/>
        <v>0</v>
      </c>
      <c r="X306" s="13">
        <f t="shared" si="102"/>
        <v>0</v>
      </c>
      <c r="Y306" s="13">
        <f t="shared" si="103"/>
        <v>0</v>
      </c>
      <c r="Z306" s="13" t="e">
        <f t="shared" si="104"/>
        <v>#N/A</v>
      </c>
      <c r="AA306" s="14" t="str">
        <f t="shared" si="105"/>
        <v/>
      </c>
      <c r="AB306" s="14">
        <f t="shared" si="106"/>
        <v>0</v>
      </c>
      <c r="AC306" s="14">
        <f t="shared" si="107"/>
        <v>0</v>
      </c>
      <c r="AD306" s="13">
        <f t="shared" si="90"/>
        <v>0</v>
      </c>
      <c r="AE306" s="13" t="e">
        <f>VLOOKUP(B306,Sheet1!$C$1:$D$12,2,FALSE)</f>
        <v>#N/A</v>
      </c>
      <c r="AF306" s="13" t="e">
        <f t="shared" si="108"/>
        <v>#N/A</v>
      </c>
      <c r="AG306" s="13">
        <f t="shared" si="91"/>
        <v>0</v>
      </c>
      <c r="AH306" s="13">
        <f t="shared" si="92"/>
        <v>0</v>
      </c>
      <c r="AI306" s="13" t="e">
        <f t="shared" si="109"/>
        <v>#N/A</v>
      </c>
      <c r="AJ306" s="14" t="str">
        <f t="shared" si="110"/>
        <v/>
      </c>
      <c r="AK306" s="14">
        <f t="shared" si="93"/>
        <v>0</v>
      </c>
    </row>
    <row r="307" spans="1:37" ht="15" customHeight="1" x14ac:dyDescent="0.25">
      <c r="A307" s="1"/>
      <c r="B307" s="1"/>
      <c r="C307" s="24"/>
      <c r="D307" s="1"/>
      <c r="E307" s="1"/>
      <c r="F307" s="24"/>
      <c r="G307" s="1"/>
      <c r="H307" s="2"/>
      <c r="I307" s="2"/>
      <c r="J307" s="2"/>
      <c r="K307" s="13">
        <f t="shared" si="94"/>
        <v>0</v>
      </c>
      <c r="L307" s="13" t="e">
        <f>VLOOKUP(B307,Sheet1!$C$1:$D$12,2,FALSE)</f>
        <v>#N/A</v>
      </c>
      <c r="M307" s="13" t="e">
        <f t="shared" si="95"/>
        <v>#N/A</v>
      </c>
      <c r="N307" s="13">
        <f t="shared" si="96"/>
        <v>0</v>
      </c>
      <c r="O307" s="13" t="e">
        <f>VLOOKUP(B307,Sheet1!$C$1:$D$12,2,FALSE)</f>
        <v>#N/A</v>
      </c>
      <c r="P307" s="13" t="e">
        <f t="shared" si="97"/>
        <v>#N/A</v>
      </c>
      <c r="Q307" s="13">
        <f t="shared" si="98"/>
        <v>0</v>
      </c>
      <c r="R307" s="13" t="e">
        <f>VLOOKUP(B307,Sheet1!$C$1:$D$12,2,FALSE)</f>
        <v>#N/A</v>
      </c>
      <c r="S307" s="13" t="e">
        <f t="shared" si="99"/>
        <v>#N/A</v>
      </c>
      <c r="T307" s="13">
        <f t="shared" si="89"/>
        <v>0</v>
      </c>
      <c r="U307" s="13" t="e">
        <f>VLOOKUP(B307,Sheet1!$C$1:$F$12,4,FALSE)</f>
        <v>#N/A</v>
      </c>
      <c r="V307" s="13" t="e">
        <f t="shared" si="100"/>
        <v>#N/A</v>
      </c>
      <c r="W307" s="13">
        <f t="shared" si="101"/>
        <v>0</v>
      </c>
      <c r="X307" s="13">
        <f t="shared" si="102"/>
        <v>0</v>
      </c>
      <c r="Y307" s="13">
        <f t="shared" si="103"/>
        <v>0</v>
      </c>
      <c r="Z307" s="13" t="e">
        <f t="shared" si="104"/>
        <v>#N/A</v>
      </c>
      <c r="AA307" s="14" t="str">
        <f t="shared" si="105"/>
        <v/>
      </c>
      <c r="AB307" s="14">
        <f t="shared" si="106"/>
        <v>0</v>
      </c>
      <c r="AC307" s="14">
        <f t="shared" si="107"/>
        <v>0</v>
      </c>
      <c r="AD307" s="13">
        <f t="shared" si="90"/>
        <v>0</v>
      </c>
      <c r="AE307" s="13" t="e">
        <f>VLOOKUP(B307,Sheet1!$C$1:$D$12,2,FALSE)</f>
        <v>#N/A</v>
      </c>
      <c r="AF307" s="13" t="e">
        <f t="shared" si="108"/>
        <v>#N/A</v>
      </c>
      <c r="AG307" s="13">
        <f t="shared" si="91"/>
        <v>0</v>
      </c>
      <c r="AH307" s="13">
        <f t="shared" si="92"/>
        <v>0</v>
      </c>
      <c r="AI307" s="13" t="e">
        <f t="shared" si="109"/>
        <v>#N/A</v>
      </c>
      <c r="AJ307" s="14" t="str">
        <f t="shared" si="110"/>
        <v/>
      </c>
      <c r="AK307" s="14">
        <f t="shared" si="93"/>
        <v>0</v>
      </c>
    </row>
    <row r="308" spans="1:37" ht="15" customHeight="1" x14ac:dyDescent="0.25">
      <c r="A308" s="1"/>
      <c r="B308" s="1"/>
      <c r="C308" s="24"/>
      <c r="D308" s="1"/>
      <c r="E308" s="1"/>
      <c r="F308" s="24"/>
      <c r="G308" s="1"/>
      <c r="H308" s="2"/>
      <c r="I308" s="2"/>
      <c r="J308" s="2"/>
      <c r="K308" s="13">
        <f t="shared" si="94"/>
        <v>0</v>
      </c>
      <c r="L308" s="13" t="e">
        <f>VLOOKUP(B308,Sheet1!$C$1:$D$12,2,FALSE)</f>
        <v>#N/A</v>
      </c>
      <c r="M308" s="13" t="e">
        <f t="shared" si="95"/>
        <v>#N/A</v>
      </c>
      <c r="N308" s="13">
        <f t="shared" si="96"/>
        <v>0</v>
      </c>
      <c r="O308" s="13" t="e">
        <f>VLOOKUP(B308,Sheet1!$C$1:$D$12,2,FALSE)</f>
        <v>#N/A</v>
      </c>
      <c r="P308" s="13" t="e">
        <f t="shared" si="97"/>
        <v>#N/A</v>
      </c>
      <c r="Q308" s="13">
        <f t="shared" si="98"/>
        <v>0</v>
      </c>
      <c r="R308" s="13" t="e">
        <f>VLOOKUP(B308,Sheet1!$C$1:$D$12,2,FALSE)</f>
        <v>#N/A</v>
      </c>
      <c r="S308" s="13" t="e">
        <f t="shared" si="99"/>
        <v>#N/A</v>
      </c>
      <c r="T308" s="13">
        <f t="shared" si="89"/>
        <v>0</v>
      </c>
      <c r="U308" s="13" t="e">
        <f>VLOOKUP(B308,Sheet1!$C$1:$F$12,4,FALSE)</f>
        <v>#N/A</v>
      </c>
      <c r="V308" s="13" t="e">
        <f t="shared" si="100"/>
        <v>#N/A</v>
      </c>
      <c r="W308" s="13">
        <f t="shared" si="101"/>
        <v>0</v>
      </c>
      <c r="X308" s="13">
        <f t="shared" si="102"/>
        <v>0</v>
      </c>
      <c r="Y308" s="13">
        <f t="shared" si="103"/>
        <v>0</v>
      </c>
      <c r="Z308" s="13" t="e">
        <f t="shared" si="104"/>
        <v>#N/A</v>
      </c>
      <c r="AA308" s="14" t="str">
        <f t="shared" si="105"/>
        <v/>
      </c>
      <c r="AB308" s="14">
        <f t="shared" si="106"/>
        <v>0</v>
      </c>
      <c r="AC308" s="14">
        <f t="shared" si="107"/>
        <v>0</v>
      </c>
      <c r="AD308" s="13">
        <f t="shared" si="90"/>
        <v>0</v>
      </c>
      <c r="AE308" s="13" t="e">
        <f>VLOOKUP(B308,Sheet1!$C$1:$D$12,2,FALSE)</f>
        <v>#N/A</v>
      </c>
      <c r="AF308" s="13" t="e">
        <f t="shared" si="108"/>
        <v>#N/A</v>
      </c>
      <c r="AG308" s="13">
        <f t="shared" si="91"/>
        <v>0</v>
      </c>
      <c r="AH308" s="13">
        <f t="shared" si="92"/>
        <v>0</v>
      </c>
      <c r="AI308" s="13" t="e">
        <f t="shared" si="109"/>
        <v>#N/A</v>
      </c>
      <c r="AJ308" s="14" t="str">
        <f t="shared" si="110"/>
        <v/>
      </c>
      <c r="AK308" s="14">
        <f t="shared" si="93"/>
        <v>0</v>
      </c>
    </row>
    <row r="309" spans="1:37" ht="15" customHeight="1" x14ac:dyDescent="0.25">
      <c r="A309" s="1"/>
      <c r="B309" s="1"/>
      <c r="C309" s="24"/>
      <c r="D309" s="1"/>
      <c r="E309" s="1"/>
      <c r="F309" s="24"/>
      <c r="G309" s="1"/>
      <c r="H309" s="2"/>
      <c r="I309" s="2"/>
      <c r="J309" s="2"/>
      <c r="K309" s="13">
        <f t="shared" si="94"/>
        <v>0</v>
      </c>
      <c r="L309" s="13" t="e">
        <f>VLOOKUP(B309,Sheet1!$C$1:$D$12,2,FALSE)</f>
        <v>#N/A</v>
      </c>
      <c r="M309" s="13" t="e">
        <f t="shared" si="95"/>
        <v>#N/A</v>
      </c>
      <c r="N309" s="13">
        <f t="shared" si="96"/>
        <v>0</v>
      </c>
      <c r="O309" s="13" t="e">
        <f>VLOOKUP(B309,Sheet1!$C$1:$D$12,2,FALSE)</f>
        <v>#N/A</v>
      </c>
      <c r="P309" s="13" t="e">
        <f t="shared" si="97"/>
        <v>#N/A</v>
      </c>
      <c r="Q309" s="13">
        <f t="shared" si="98"/>
        <v>0</v>
      </c>
      <c r="R309" s="13" t="e">
        <f>VLOOKUP(B309,Sheet1!$C$1:$D$12,2,FALSE)</f>
        <v>#N/A</v>
      </c>
      <c r="S309" s="13" t="e">
        <f t="shared" si="99"/>
        <v>#N/A</v>
      </c>
      <c r="T309" s="13">
        <f t="shared" si="89"/>
        <v>0</v>
      </c>
      <c r="U309" s="13" t="e">
        <f>VLOOKUP(B309,Sheet1!$C$1:$F$12,4,FALSE)</f>
        <v>#N/A</v>
      </c>
      <c r="V309" s="13" t="e">
        <f t="shared" si="100"/>
        <v>#N/A</v>
      </c>
      <c r="W309" s="13">
        <f t="shared" si="101"/>
        <v>0</v>
      </c>
      <c r="X309" s="13">
        <f t="shared" si="102"/>
        <v>0</v>
      </c>
      <c r="Y309" s="13">
        <f t="shared" si="103"/>
        <v>0</v>
      </c>
      <c r="Z309" s="13" t="e">
        <f t="shared" si="104"/>
        <v>#N/A</v>
      </c>
      <c r="AA309" s="14" t="str">
        <f t="shared" si="105"/>
        <v/>
      </c>
      <c r="AB309" s="14">
        <f t="shared" si="106"/>
        <v>0</v>
      </c>
      <c r="AC309" s="14">
        <f t="shared" si="107"/>
        <v>0</v>
      </c>
      <c r="AD309" s="13">
        <f t="shared" si="90"/>
        <v>0</v>
      </c>
      <c r="AE309" s="13" t="e">
        <f>VLOOKUP(B309,Sheet1!$C$1:$D$12,2,FALSE)</f>
        <v>#N/A</v>
      </c>
      <c r="AF309" s="13" t="e">
        <f t="shared" si="108"/>
        <v>#N/A</v>
      </c>
      <c r="AG309" s="13">
        <f t="shared" si="91"/>
        <v>0</v>
      </c>
      <c r="AH309" s="13">
        <f t="shared" si="92"/>
        <v>0</v>
      </c>
      <c r="AI309" s="13" t="e">
        <f t="shared" si="109"/>
        <v>#N/A</v>
      </c>
      <c r="AJ309" s="14" t="str">
        <f t="shared" si="110"/>
        <v/>
      </c>
      <c r="AK309" s="14">
        <f t="shared" si="93"/>
        <v>0</v>
      </c>
    </row>
    <row r="310" spans="1:37" ht="15" customHeight="1" x14ac:dyDescent="0.25">
      <c r="A310" s="1"/>
      <c r="B310" s="1"/>
      <c r="C310" s="24"/>
      <c r="D310" s="1"/>
      <c r="E310" s="1"/>
      <c r="F310" s="24"/>
      <c r="G310" s="1"/>
      <c r="H310" s="2"/>
      <c r="I310" s="2"/>
      <c r="J310" s="2"/>
      <c r="K310" s="13">
        <f t="shared" si="94"/>
        <v>0</v>
      </c>
      <c r="L310" s="13" t="e">
        <f>VLOOKUP(B310,Sheet1!$C$1:$D$12,2,FALSE)</f>
        <v>#N/A</v>
      </c>
      <c r="M310" s="13" t="e">
        <f t="shared" si="95"/>
        <v>#N/A</v>
      </c>
      <c r="N310" s="13">
        <f t="shared" si="96"/>
        <v>0</v>
      </c>
      <c r="O310" s="13" t="e">
        <f>VLOOKUP(B310,Sheet1!$C$1:$D$12,2,FALSE)</f>
        <v>#N/A</v>
      </c>
      <c r="P310" s="13" t="e">
        <f t="shared" si="97"/>
        <v>#N/A</v>
      </c>
      <c r="Q310" s="13">
        <f t="shared" si="98"/>
        <v>0</v>
      </c>
      <c r="R310" s="13" t="e">
        <f>VLOOKUP(B310,Sheet1!$C$1:$D$12,2,FALSE)</f>
        <v>#N/A</v>
      </c>
      <c r="S310" s="13" t="e">
        <f t="shared" si="99"/>
        <v>#N/A</v>
      </c>
      <c r="T310" s="13">
        <f t="shared" si="89"/>
        <v>0</v>
      </c>
      <c r="U310" s="13" t="e">
        <f>VLOOKUP(B310,Sheet1!$C$1:$F$12,4,FALSE)</f>
        <v>#N/A</v>
      </c>
      <c r="V310" s="13" t="e">
        <f t="shared" si="100"/>
        <v>#N/A</v>
      </c>
      <c r="W310" s="13">
        <f t="shared" si="101"/>
        <v>0</v>
      </c>
      <c r="X310" s="13">
        <f t="shared" si="102"/>
        <v>0</v>
      </c>
      <c r="Y310" s="13">
        <f t="shared" si="103"/>
        <v>0</v>
      </c>
      <c r="Z310" s="13" t="e">
        <f t="shared" si="104"/>
        <v>#N/A</v>
      </c>
      <c r="AA310" s="14" t="str">
        <f t="shared" si="105"/>
        <v/>
      </c>
      <c r="AB310" s="14">
        <f t="shared" si="106"/>
        <v>0</v>
      </c>
      <c r="AC310" s="14">
        <f t="shared" si="107"/>
        <v>0</v>
      </c>
      <c r="AD310" s="13">
        <f t="shared" si="90"/>
        <v>0</v>
      </c>
      <c r="AE310" s="13" t="e">
        <f>VLOOKUP(B310,Sheet1!$C$1:$D$12,2,FALSE)</f>
        <v>#N/A</v>
      </c>
      <c r="AF310" s="13" t="e">
        <f t="shared" si="108"/>
        <v>#N/A</v>
      </c>
      <c r="AG310" s="13">
        <f t="shared" si="91"/>
        <v>0</v>
      </c>
      <c r="AH310" s="13">
        <f t="shared" si="92"/>
        <v>0</v>
      </c>
      <c r="AI310" s="13" t="e">
        <f t="shared" si="109"/>
        <v>#N/A</v>
      </c>
      <c r="AJ310" s="14" t="str">
        <f t="shared" si="110"/>
        <v/>
      </c>
      <c r="AK310" s="14">
        <f t="shared" si="93"/>
        <v>0</v>
      </c>
    </row>
    <row r="311" spans="1:37" ht="15" customHeight="1" x14ac:dyDescent="0.25">
      <c r="A311" s="1"/>
      <c r="B311" s="1"/>
      <c r="C311" s="24"/>
      <c r="D311" s="1"/>
      <c r="E311" s="1"/>
      <c r="F311" s="24"/>
      <c r="G311" s="1"/>
      <c r="H311" s="2"/>
      <c r="I311" s="2"/>
      <c r="J311" s="2"/>
      <c r="K311" s="13">
        <f t="shared" si="94"/>
        <v>0</v>
      </c>
      <c r="L311" s="13" t="e">
        <f>VLOOKUP(B311,Sheet1!$C$1:$D$12,2,FALSE)</f>
        <v>#N/A</v>
      </c>
      <c r="M311" s="13" t="e">
        <f t="shared" si="95"/>
        <v>#N/A</v>
      </c>
      <c r="N311" s="13">
        <f t="shared" si="96"/>
        <v>0</v>
      </c>
      <c r="O311" s="13" t="e">
        <f>VLOOKUP(B311,Sheet1!$C$1:$D$12,2,FALSE)</f>
        <v>#N/A</v>
      </c>
      <c r="P311" s="13" t="e">
        <f t="shared" si="97"/>
        <v>#N/A</v>
      </c>
      <c r="Q311" s="13">
        <f t="shared" si="98"/>
        <v>0</v>
      </c>
      <c r="R311" s="13" t="e">
        <f>VLOOKUP(B311,Sheet1!$C$1:$D$12,2,FALSE)</f>
        <v>#N/A</v>
      </c>
      <c r="S311" s="13" t="e">
        <f t="shared" si="99"/>
        <v>#N/A</v>
      </c>
      <c r="T311" s="13">
        <f t="shared" si="89"/>
        <v>0</v>
      </c>
      <c r="U311" s="13" t="e">
        <f>VLOOKUP(B311,Sheet1!$C$1:$F$12,4,FALSE)</f>
        <v>#N/A</v>
      </c>
      <c r="V311" s="13" t="e">
        <f t="shared" si="100"/>
        <v>#N/A</v>
      </c>
      <c r="W311" s="13">
        <f t="shared" si="101"/>
        <v>0</v>
      </c>
      <c r="X311" s="13">
        <f t="shared" si="102"/>
        <v>0</v>
      </c>
      <c r="Y311" s="13">
        <f t="shared" si="103"/>
        <v>0</v>
      </c>
      <c r="Z311" s="13" t="e">
        <f t="shared" si="104"/>
        <v>#N/A</v>
      </c>
      <c r="AA311" s="14" t="str">
        <f t="shared" si="105"/>
        <v/>
      </c>
      <c r="AB311" s="14">
        <f t="shared" si="106"/>
        <v>0</v>
      </c>
      <c r="AC311" s="14">
        <f t="shared" si="107"/>
        <v>0</v>
      </c>
      <c r="AD311" s="13">
        <f t="shared" si="90"/>
        <v>0</v>
      </c>
      <c r="AE311" s="13" t="e">
        <f>VLOOKUP(B311,Sheet1!$C$1:$D$12,2,FALSE)</f>
        <v>#N/A</v>
      </c>
      <c r="AF311" s="13" t="e">
        <f t="shared" si="108"/>
        <v>#N/A</v>
      </c>
      <c r="AG311" s="13">
        <f t="shared" si="91"/>
        <v>0</v>
      </c>
      <c r="AH311" s="13">
        <f t="shared" si="92"/>
        <v>0</v>
      </c>
      <c r="AI311" s="13" t="e">
        <f t="shared" si="109"/>
        <v>#N/A</v>
      </c>
      <c r="AJ311" s="14" t="str">
        <f t="shared" si="110"/>
        <v/>
      </c>
      <c r="AK311" s="14">
        <f t="shared" si="93"/>
        <v>0</v>
      </c>
    </row>
    <row r="312" spans="1:37" ht="15" customHeight="1" x14ac:dyDescent="0.25">
      <c r="A312" s="1"/>
      <c r="B312" s="1"/>
      <c r="C312" s="24"/>
      <c r="D312" s="1"/>
      <c r="E312" s="1"/>
      <c r="F312" s="24"/>
      <c r="G312" s="1"/>
      <c r="H312" s="2"/>
      <c r="I312" s="2"/>
      <c r="J312" s="2"/>
      <c r="K312" s="13">
        <f t="shared" si="94"/>
        <v>0</v>
      </c>
      <c r="L312" s="13" t="e">
        <f>VLOOKUP(B312,Sheet1!$C$1:$D$12,2,FALSE)</f>
        <v>#N/A</v>
      </c>
      <c r="M312" s="13" t="e">
        <f t="shared" si="95"/>
        <v>#N/A</v>
      </c>
      <c r="N312" s="13">
        <f t="shared" si="96"/>
        <v>0</v>
      </c>
      <c r="O312" s="13" t="e">
        <f>VLOOKUP(B312,Sheet1!$C$1:$D$12,2,FALSE)</f>
        <v>#N/A</v>
      </c>
      <c r="P312" s="13" t="e">
        <f t="shared" si="97"/>
        <v>#N/A</v>
      </c>
      <c r="Q312" s="13">
        <f t="shared" si="98"/>
        <v>0</v>
      </c>
      <c r="R312" s="13" t="e">
        <f>VLOOKUP(B312,Sheet1!$C$1:$D$12,2,FALSE)</f>
        <v>#N/A</v>
      </c>
      <c r="S312" s="13" t="e">
        <f t="shared" si="99"/>
        <v>#N/A</v>
      </c>
      <c r="T312" s="13">
        <f t="shared" si="89"/>
        <v>0</v>
      </c>
      <c r="U312" s="13" t="e">
        <f>VLOOKUP(B312,Sheet1!$C$1:$F$12,4,FALSE)</f>
        <v>#N/A</v>
      </c>
      <c r="V312" s="13" t="e">
        <f t="shared" si="100"/>
        <v>#N/A</v>
      </c>
      <c r="W312" s="13">
        <f t="shared" si="101"/>
        <v>0</v>
      </c>
      <c r="X312" s="13">
        <f t="shared" si="102"/>
        <v>0</v>
      </c>
      <c r="Y312" s="13">
        <f t="shared" si="103"/>
        <v>0</v>
      </c>
      <c r="Z312" s="13" t="e">
        <f t="shared" si="104"/>
        <v>#N/A</v>
      </c>
      <c r="AA312" s="14" t="str">
        <f t="shared" si="105"/>
        <v/>
      </c>
      <c r="AB312" s="14">
        <f t="shared" si="106"/>
        <v>0</v>
      </c>
      <c r="AC312" s="14">
        <f t="shared" si="107"/>
        <v>0</v>
      </c>
      <c r="AD312" s="13">
        <f t="shared" si="90"/>
        <v>0</v>
      </c>
      <c r="AE312" s="13" t="e">
        <f>VLOOKUP(B312,Sheet1!$C$1:$D$12,2,FALSE)</f>
        <v>#N/A</v>
      </c>
      <c r="AF312" s="13" t="e">
        <f t="shared" si="108"/>
        <v>#N/A</v>
      </c>
      <c r="AG312" s="13">
        <f t="shared" si="91"/>
        <v>0</v>
      </c>
      <c r="AH312" s="13">
        <f t="shared" si="92"/>
        <v>0</v>
      </c>
      <c r="AI312" s="13" t="e">
        <f t="shared" si="109"/>
        <v>#N/A</v>
      </c>
      <c r="AJ312" s="14" t="str">
        <f t="shared" si="110"/>
        <v/>
      </c>
      <c r="AK312" s="14">
        <f t="shared" si="93"/>
        <v>0</v>
      </c>
    </row>
    <row r="313" spans="1:37" ht="15" customHeight="1" x14ac:dyDescent="0.25">
      <c r="A313" s="1"/>
      <c r="B313" s="1"/>
      <c r="C313" s="24"/>
      <c r="D313" s="1"/>
      <c r="E313" s="1"/>
      <c r="F313" s="24"/>
      <c r="G313" s="1"/>
      <c r="H313" s="2"/>
      <c r="I313" s="2"/>
      <c r="J313" s="2"/>
      <c r="K313" s="13">
        <f t="shared" si="94"/>
        <v>0</v>
      </c>
      <c r="L313" s="13" t="e">
        <f>VLOOKUP(B313,Sheet1!$C$1:$D$12,2,FALSE)</f>
        <v>#N/A</v>
      </c>
      <c r="M313" s="13" t="e">
        <f t="shared" si="95"/>
        <v>#N/A</v>
      </c>
      <c r="N313" s="13">
        <f t="shared" si="96"/>
        <v>0</v>
      </c>
      <c r="O313" s="13" t="e">
        <f>VLOOKUP(B313,Sheet1!$C$1:$D$12,2,FALSE)</f>
        <v>#N/A</v>
      </c>
      <c r="P313" s="13" t="e">
        <f t="shared" si="97"/>
        <v>#N/A</v>
      </c>
      <c r="Q313" s="13">
        <f t="shared" si="98"/>
        <v>0</v>
      </c>
      <c r="R313" s="13" t="e">
        <f>VLOOKUP(B313,Sheet1!$C$1:$D$12,2,FALSE)</f>
        <v>#N/A</v>
      </c>
      <c r="S313" s="13" t="e">
        <f t="shared" si="99"/>
        <v>#N/A</v>
      </c>
      <c r="T313" s="13">
        <f t="shared" si="89"/>
        <v>0</v>
      </c>
      <c r="U313" s="13" t="e">
        <f>VLOOKUP(B313,Sheet1!$C$1:$F$12,4,FALSE)</f>
        <v>#N/A</v>
      </c>
      <c r="V313" s="13" t="e">
        <f t="shared" si="100"/>
        <v>#N/A</v>
      </c>
      <c r="W313" s="13">
        <f t="shared" si="101"/>
        <v>0</v>
      </c>
      <c r="X313" s="13">
        <f t="shared" si="102"/>
        <v>0</v>
      </c>
      <c r="Y313" s="13">
        <f t="shared" si="103"/>
        <v>0</v>
      </c>
      <c r="Z313" s="13" t="e">
        <f t="shared" si="104"/>
        <v>#N/A</v>
      </c>
      <c r="AA313" s="14" t="str">
        <f t="shared" si="105"/>
        <v/>
      </c>
      <c r="AB313" s="14">
        <f t="shared" si="106"/>
        <v>0</v>
      </c>
      <c r="AC313" s="14">
        <f t="shared" si="107"/>
        <v>0</v>
      </c>
      <c r="AD313" s="13">
        <f t="shared" si="90"/>
        <v>0</v>
      </c>
      <c r="AE313" s="13" t="e">
        <f>VLOOKUP(B313,Sheet1!$C$1:$D$12,2,FALSE)</f>
        <v>#N/A</v>
      </c>
      <c r="AF313" s="13" t="e">
        <f t="shared" si="108"/>
        <v>#N/A</v>
      </c>
      <c r="AG313" s="13">
        <f t="shared" si="91"/>
        <v>0</v>
      </c>
      <c r="AH313" s="13">
        <f t="shared" si="92"/>
        <v>0</v>
      </c>
      <c r="AI313" s="13" t="e">
        <f t="shared" si="109"/>
        <v>#N/A</v>
      </c>
      <c r="AJ313" s="14" t="str">
        <f t="shared" si="110"/>
        <v/>
      </c>
      <c r="AK313" s="14">
        <f t="shared" si="93"/>
        <v>0</v>
      </c>
    </row>
    <row r="314" spans="1:37" ht="15" customHeight="1" x14ac:dyDescent="0.25">
      <c r="A314" s="1"/>
      <c r="B314" s="1"/>
      <c r="C314" s="24"/>
      <c r="D314" s="1"/>
      <c r="E314" s="1"/>
      <c r="F314" s="24"/>
      <c r="G314" s="1"/>
      <c r="H314" s="2"/>
      <c r="I314" s="2"/>
      <c r="J314" s="2"/>
      <c r="K314" s="13">
        <f t="shared" si="94"/>
        <v>0</v>
      </c>
      <c r="L314" s="13" t="e">
        <f>VLOOKUP(B314,Sheet1!$C$1:$D$12,2,FALSE)</f>
        <v>#N/A</v>
      </c>
      <c r="M314" s="13" t="e">
        <f t="shared" si="95"/>
        <v>#N/A</v>
      </c>
      <c r="N314" s="13">
        <f t="shared" si="96"/>
        <v>0</v>
      </c>
      <c r="O314" s="13" t="e">
        <f>VLOOKUP(B314,Sheet1!$C$1:$D$12,2,FALSE)</f>
        <v>#N/A</v>
      </c>
      <c r="P314" s="13" t="e">
        <f t="shared" si="97"/>
        <v>#N/A</v>
      </c>
      <c r="Q314" s="13">
        <f t="shared" si="98"/>
        <v>0</v>
      </c>
      <c r="R314" s="13" t="e">
        <f>VLOOKUP(B314,Sheet1!$C$1:$D$12,2,FALSE)</f>
        <v>#N/A</v>
      </c>
      <c r="S314" s="13" t="e">
        <f t="shared" si="99"/>
        <v>#N/A</v>
      </c>
      <c r="T314" s="13">
        <f t="shared" si="89"/>
        <v>0</v>
      </c>
      <c r="U314" s="13" t="e">
        <f>VLOOKUP(B314,Sheet1!$C$1:$F$12,4,FALSE)</f>
        <v>#N/A</v>
      </c>
      <c r="V314" s="13" t="e">
        <f t="shared" si="100"/>
        <v>#N/A</v>
      </c>
      <c r="W314" s="13">
        <f t="shared" si="101"/>
        <v>0</v>
      </c>
      <c r="X314" s="13">
        <f t="shared" si="102"/>
        <v>0</v>
      </c>
      <c r="Y314" s="13">
        <f t="shared" si="103"/>
        <v>0</v>
      </c>
      <c r="Z314" s="13" t="e">
        <f t="shared" si="104"/>
        <v>#N/A</v>
      </c>
      <c r="AA314" s="14" t="str">
        <f t="shared" si="105"/>
        <v/>
      </c>
      <c r="AB314" s="14">
        <f t="shared" si="106"/>
        <v>0</v>
      </c>
      <c r="AC314" s="14">
        <f t="shared" si="107"/>
        <v>0</v>
      </c>
      <c r="AD314" s="13">
        <f t="shared" si="90"/>
        <v>0</v>
      </c>
      <c r="AE314" s="13" t="e">
        <f>VLOOKUP(B314,Sheet1!$C$1:$D$12,2,FALSE)</f>
        <v>#N/A</v>
      </c>
      <c r="AF314" s="13" t="e">
        <f t="shared" si="108"/>
        <v>#N/A</v>
      </c>
      <c r="AG314" s="13">
        <f t="shared" si="91"/>
        <v>0</v>
      </c>
      <c r="AH314" s="13">
        <f t="shared" si="92"/>
        <v>0</v>
      </c>
      <c r="AI314" s="13" t="e">
        <f t="shared" si="109"/>
        <v>#N/A</v>
      </c>
      <c r="AJ314" s="14" t="str">
        <f t="shared" si="110"/>
        <v/>
      </c>
      <c r="AK314" s="14">
        <f t="shared" si="93"/>
        <v>0</v>
      </c>
    </row>
    <row r="315" spans="1:37" ht="15" customHeight="1" x14ac:dyDescent="0.25">
      <c r="A315" s="1"/>
      <c r="B315" s="1"/>
      <c r="C315" s="24"/>
      <c r="D315" s="1"/>
      <c r="E315" s="1"/>
      <c r="F315" s="24"/>
      <c r="G315" s="1"/>
      <c r="H315" s="2"/>
      <c r="I315" s="2"/>
      <c r="J315" s="2"/>
      <c r="K315" s="13">
        <f t="shared" si="94"/>
        <v>0</v>
      </c>
      <c r="L315" s="13" t="e">
        <f>VLOOKUP(B315,Sheet1!$C$1:$D$12,2,FALSE)</f>
        <v>#N/A</v>
      </c>
      <c r="M315" s="13" t="e">
        <f t="shared" si="95"/>
        <v>#N/A</v>
      </c>
      <c r="N315" s="13">
        <f t="shared" si="96"/>
        <v>0</v>
      </c>
      <c r="O315" s="13" t="e">
        <f>VLOOKUP(B315,Sheet1!$C$1:$D$12,2,FALSE)</f>
        <v>#N/A</v>
      </c>
      <c r="P315" s="13" t="e">
        <f t="shared" si="97"/>
        <v>#N/A</v>
      </c>
      <c r="Q315" s="13">
        <f t="shared" si="98"/>
        <v>0</v>
      </c>
      <c r="R315" s="13" t="e">
        <f>VLOOKUP(B315,Sheet1!$C$1:$D$12,2,FALSE)</f>
        <v>#N/A</v>
      </c>
      <c r="S315" s="13" t="e">
        <f t="shared" si="99"/>
        <v>#N/A</v>
      </c>
      <c r="T315" s="13">
        <f t="shared" si="89"/>
        <v>0</v>
      </c>
      <c r="U315" s="13" t="e">
        <f>VLOOKUP(B315,Sheet1!$C$1:$F$12,4,FALSE)</f>
        <v>#N/A</v>
      </c>
      <c r="V315" s="13" t="e">
        <f t="shared" si="100"/>
        <v>#N/A</v>
      </c>
      <c r="W315" s="13">
        <f t="shared" si="101"/>
        <v>0</v>
      </c>
      <c r="X315" s="13">
        <f t="shared" si="102"/>
        <v>0</v>
      </c>
      <c r="Y315" s="13">
        <f t="shared" si="103"/>
        <v>0</v>
      </c>
      <c r="Z315" s="13" t="e">
        <f t="shared" si="104"/>
        <v>#N/A</v>
      </c>
      <c r="AA315" s="14" t="str">
        <f t="shared" si="105"/>
        <v/>
      </c>
      <c r="AB315" s="14">
        <f t="shared" si="106"/>
        <v>0</v>
      </c>
      <c r="AC315" s="14">
        <f t="shared" si="107"/>
        <v>0</v>
      </c>
      <c r="AD315" s="13">
        <f t="shared" si="90"/>
        <v>0</v>
      </c>
      <c r="AE315" s="13" t="e">
        <f>VLOOKUP(B315,Sheet1!$C$1:$D$12,2,FALSE)</f>
        <v>#N/A</v>
      </c>
      <c r="AF315" s="13" t="e">
        <f t="shared" si="108"/>
        <v>#N/A</v>
      </c>
      <c r="AG315" s="13">
        <f t="shared" si="91"/>
        <v>0</v>
      </c>
      <c r="AH315" s="13">
        <f t="shared" si="92"/>
        <v>0</v>
      </c>
      <c r="AI315" s="13" t="e">
        <f t="shared" si="109"/>
        <v>#N/A</v>
      </c>
      <c r="AJ315" s="14" t="str">
        <f t="shared" si="110"/>
        <v/>
      </c>
      <c r="AK315" s="14">
        <f t="shared" si="93"/>
        <v>0</v>
      </c>
    </row>
    <row r="316" spans="1:37" ht="15" customHeight="1" x14ac:dyDescent="0.25">
      <c r="A316" s="1"/>
      <c r="B316" s="1"/>
      <c r="C316" s="24"/>
      <c r="D316" s="1"/>
      <c r="E316" s="1"/>
      <c r="F316" s="24"/>
      <c r="G316" s="1"/>
      <c r="H316" s="2"/>
      <c r="I316" s="2"/>
      <c r="J316" s="2"/>
      <c r="K316" s="13">
        <f t="shared" si="94"/>
        <v>0</v>
      </c>
      <c r="L316" s="13" t="e">
        <f>VLOOKUP(B316,Sheet1!$C$1:$D$12,2,FALSE)</f>
        <v>#N/A</v>
      </c>
      <c r="M316" s="13" t="e">
        <f t="shared" si="95"/>
        <v>#N/A</v>
      </c>
      <c r="N316" s="13">
        <f t="shared" si="96"/>
        <v>0</v>
      </c>
      <c r="O316" s="13" t="e">
        <f>VLOOKUP(B316,Sheet1!$C$1:$D$12,2,FALSE)</f>
        <v>#N/A</v>
      </c>
      <c r="P316" s="13" t="e">
        <f t="shared" si="97"/>
        <v>#N/A</v>
      </c>
      <c r="Q316" s="13">
        <f t="shared" si="98"/>
        <v>0</v>
      </c>
      <c r="R316" s="13" t="e">
        <f>VLOOKUP(B316,Sheet1!$C$1:$D$12,2,FALSE)</f>
        <v>#N/A</v>
      </c>
      <c r="S316" s="13" t="e">
        <f t="shared" si="99"/>
        <v>#N/A</v>
      </c>
      <c r="T316" s="13">
        <f t="shared" si="89"/>
        <v>0</v>
      </c>
      <c r="U316" s="13" t="e">
        <f>VLOOKUP(B316,Sheet1!$C$1:$F$12,4,FALSE)</f>
        <v>#N/A</v>
      </c>
      <c r="V316" s="13" t="e">
        <f t="shared" si="100"/>
        <v>#N/A</v>
      </c>
      <c r="W316" s="13">
        <f t="shared" si="101"/>
        <v>0</v>
      </c>
      <c r="X316" s="13">
        <f t="shared" si="102"/>
        <v>0</v>
      </c>
      <c r="Y316" s="13">
        <f t="shared" si="103"/>
        <v>0</v>
      </c>
      <c r="Z316" s="13" t="e">
        <f t="shared" si="104"/>
        <v>#N/A</v>
      </c>
      <c r="AA316" s="14" t="str">
        <f t="shared" si="105"/>
        <v/>
      </c>
      <c r="AB316" s="14">
        <f t="shared" si="106"/>
        <v>0</v>
      </c>
      <c r="AC316" s="14">
        <f t="shared" si="107"/>
        <v>0</v>
      </c>
      <c r="AD316" s="13">
        <f t="shared" si="90"/>
        <v>0</v>
      </c>
      <c r="AE316" s="13" t="e">
        <f>VLOOKUP(B316,Sheet1!$C$1:$D$12,2,FALSE)</f>
        <v>#N/A</v>
      </c>
      <c r="AF316" s="13" t="e">
        <f t="shared" si="108"/>
        <v>#N/A</v>
      </c>
      <c r="AG316" s="13">
        <f t="shared" si="91"/>
        <v>0</v>
      </c>
      <c r="AH316" s="13">
        <f t="shared" si="92"/>
        <v>0</v>
      </c>
      <c r="AI316" s="13" t="e">
        <f t="shared" si="109"/>
        <v>#N/A</v>
      </c>
      <c r="AJ316" s="14" t="str">
        <f t="shared" si="110"/>
        <v/>
      </c>
      <c r="AK316" s="14">
        <f t="shared" si="93"/>
        <v>0</v>
      </c>
    </row>
    <row r="317" spans="1:37" ht="15" customHeight="1" x14ac:dyDescent="0.25">
      <c r="A317" s="1"/>
      <c r="B317" s="1"/>
      <c r="C317" s="24"/>
      <c r="D317" s="1"/>
      <c r="E317" s="1"/>
      <c r="F317" s="24"/>
      <c r="G317" s="1"/>
      <c r="H317" s="2"/>
      <c r="I317" s="2"/>
      <c r="J317" s="2"/>
      <c r="K317" s="13">
        <f t="shared" si="94"/>
        <v>0</v>
      </c>
      <c r="L317" s="13" t="e">
        <f>VLOOKUP(B317,Sheet1!$C$1:$D$12,2,FALSE)</f>
        <v>#N/A</v>
      </c>
      <c r="M317" s="13" t="e">
        <f t="shared" si="95"/>
        <v>#N/A</v>
      </c>
      <c r="N317" s="13">
        <f t="shared" si="96"/>
        <v>0</v>
      </c>
      <c r="O317" s="13" t="e">
        <f>VLOOKUP(B317,Sheet1!$C$1:$D$12,2,FALSE)</f>
        <v>#N/A</v>
      </c>
      <c r="P317" s="13" t="e">
        <f t="shared" si="97"/>
        <v>#N/A</v>
      </c>
      <c r="Q317" s="13">
        <f t="shared" si="98"/>
        <v>0</v>
      </c>
      <c r="R317" s="13" t="e">
        <f>VLOOKUP(B317,Sheet1!$C$1:$D$12,2,FALSE)</f>
        <v>#N/A</v>
      </c>
      <c r="S317" s="13" t="e">
        <f t="shared" si="99"/>
        <v>#N/A</v>
      </c>
      <c r="T317" s="13">
        <f t="shared" si="89"/>
        <v>0</v>
      </c>
      <c r="U317" s="13" t="e">
        <f>VLOOKUP(B317,Sheet1!$C$1:$F$12,4,FALSE)</f>
        <v>#N/A</v>
      </c>
      <c r="V317" s="13" t="e">
        <f t="shared" si="100"/>
        <v>#N/A</v>
      </c>
      <c r="W317" s="13">
        <f t="shared" si="101"/>
        <v>0</v>
      </c>
      <c r="X317" s="13">
        <f t="shared" si="102"/>
        <v>0</v>
      </c>
      <c r="Y317" s="13">
        <f t="shared" si="103"/>
        <v>0</v>
      </c>
      <c r="Z317" s="13" t="e">
        <f t="shared" si="104"/>
        <v>#N/A</v>
      </c>
      <c r="AA317" s="14" t="str">
        <f t="shared" si="105"/>
        <v/>
      </c>
      <c r="AB317" s="14">
        <f t="shared" si="106"/>
        <v>0</v>
      </c>
      <c r="AC317" s="14">
        <f t="shared" si="107"/>
        <v>0</v>
      </c>
      <c r="AD317" s="13">
        <f t="shared" si="90"/>
        <v>0</v>
      </c>
      <c r="AE317" s="13" t="e">
        <f>VLOOKUP(B317,Sheet1!$C$1:$D$12,2,FALSE)</f>
        <v>#N/A</v>
      </c>
      <c r="AF317" s="13" t="e">
        <f t="shared" si="108"/>
        <v>#N/A</v>
      </c>
      <c r="AG317" s="13">
        <f t="shared" si="91"/>
        <v>0</v>
      </c>
      <c r="AH317" s="13">
        <f t="shared" si="92"/>
        <v>0</v>
      </c>
      <c r="AI317" s="13" t="e">
        <f t="shared" si="109"/>
        <v>#N/A</v>
      </c>
      <c r="AJ317" s="14" t="str">
        <f t="shared" si="110"/>
        <v/>
      </c>
      <c r="AK317" s="14">
        <f t="shared" si="93"/>
        <v>0</v>
      </c>
    </row>
    <row r="318" spans="1:37" ht="15" customHeight="1" x14ac:dyDescent="0.25">
      <c r="A318" s="1"/>
      <c r="B318" s="1"/>
      <c r="C318" s="24"/>
      <c r="D318" s="1"/>
      <c r="E318" s="1"/>
      <c r="F318" s="24"/>
      <c r="G318" s="1"/>
      <c r="H318" s="2"/>
      <c r="I318" s="2"/>
      <c r="J318" s="2"/>
      <c r="K318" s="13">
        <f t="shared" si="94"/>
        <v>0</v>
      </c>
      <c r="L318" s="13" t="e">
        <f>VLOOKUP(B318,Sheet1!$C$1:$D$12,2,FALSE)</f>
        <v>#N/A</v>
      </c>
      <c r="M318" s="13" t="e">
        <f t="shared" si="95"/>
        <v>#N/A</v>
      </c>
      <c r="N318" s="13">
        <f t="shared" si="96"/>
        <v>0</v>
      </c>
      <c r="O318" s="13" t="e">
        <f>VLOOKUP(B318,Sheet1!$C$1:$D$12,2,FALSE)</f>
        <v>#N/A</v>
      </c>
      <c r="P318" s="13" t="e">
        <f t="shared" si="97"/>
        <v>#N/A</v>
      </c>
      <c r="Q318" s="13">
        <f t="shared" si="98"/>
        <v>0</v>
      </c>
      <c r="R318" s="13" t="e">
        <f>VLOOKUP(B318,Sheet1!$C$1:$D$12,2,FALSE)</f>
        <v>#N/A</v>
      </c>
      <c r="S318" s="13" t="e">
        <f t="shared" si="99"/>
        <v>#N/A</v>
      </c>
      <c r="T318" s="13">
        <f t="shared" si="89"/>
        <v>0</v>
      </c>
      <c r="U318" s="13" t="e">
        <f>VLOOKUP(B318,Sheet1!$C$1:$F$12,4,FALSE)</f>
        <v>#N/A</v>
      </c>
      <c r="V318" s="13" t="e">
        <f t="shared" si="100"/>
        <v>#N/A</v>
      </c>
      <c r="W318" s="13">
        <f t="shared" si="101"/>
        <v>0</v>
      </c>
      <c r="X318" s="13">
        <f t="shared" si="102"/>
        <v>0</v>
      </c>
      <c r="Y318" s="13">
        <f t="shared" si="103"/>
        <v>0</v>
      </c>
      <c r="Z318" s="13" t="e">
        <f t="shared" si="104"/>
        <v>#N/A</v>
      </c>
      <c r="AA318" s="14" t="str">
        <f t="shared" si="105"/>
        <v/>
      </c>
      <c r="AB318" s="14">
        <f t="shared" si="106"/>
        <v>0</v>
      </c>
      <c r="AC318" s="14">
        <f t="shared" si="107"/>
        <v>0</v>
      </c>
      <c r="AD318" s="13">
        <f t="shared" si="90"/>
        <v>0</v>
      </c>
      <c r="AE318" s="13" t="e">
        <f>VLOOKUP(B318,Sheet1!$C$1:$D$12,2,FALSE)</f>
        <v>#N/A</v>
      </c>
      <c r="AF318" s="13" t="e">
        <f t="shared" si="108"/>
        <v>#N/A</v>
      </c>
      <c r="AG318" s="13">
        <f t="shared" si="91"/>
        <v>0</v>
      </c>
      <c r="AH318" s="13">
        <f t="shared" si="92"/>
        <v>0</v>
      </c>
      <c r="AI318" s="13" t="e">
        <f t="shared" si="109"/>
        <v>#N/A</v>
      </c>
      <c r="AJ318" s="14" t="str">
        <f t="shared" si="110"/>
        <v/>
      </c>
      <c r="AK318" s="14">
        <f t="shared" si="93"/>
        <v>0</v>
      </c>
    </row>
    <row r="319" spans="1:37" ht="15" customHeight="1" x14ac:dyDescent="0.25">
      <c r="A319" s="1"/>
      <c r="B319" s="1"/>
      <c r="C319" s="24"/>
      <c r="D319" s="1"/>
      <c r="E319" s="1"/>
      <c r="F319" s="24"/>
      <c r="G319" s="1"/>
      <c r="H319" s="2"/>
      <c r="I319" s="2"/>
      <c r="J319" s="2"/>
      <c r="K319" s="13">
        <f t="shared" si="94"/>
        <v>0</v>
      </c>
      <c r="L319" s="13" t="e">
        <f>VLOOKUP(B319,Sheet1!$C$1:$D$12,2,FALSE)</f>
        <v>#N/A</v>
      </c>
      <c r="M319" s="13" t="e">
        <f t="shared" si="95"/>
        <v>#N/A</v>
      </c>
      <c r="N319" s="13">
        <f t="shared" si="96"/>
        <v>0</v>
      </c>
      <c r="O319" s="13" t="e">
        <f>VLOOKUP(B319,Sheet1!$C$1:$D$12,2,FALSE)</f>
        <v>#N/A</v>
      </c>
      <c r="P319" s="13" t="e">
        <f t="shared" si="97"/>
        <v>#N/A</v>
      </c>
      <c r="Q319" s="13">
        <f t="shared" si="98"/>
        <v>0</v>
      </c>
      <c r="R319" s="13" t="e">
        <f>VLOOKUP(B319,Sheet1!$C$1:$D$12,2,FALSE)</f>
        <v>#N/A</v>
      </c>
      <c r="S319" s="13" t="e">
        <f t="shared" si="99"/>
        <v>#N/A</v>
      </c>
      <c r="T319" s="13">
        <f t="shared" si="89"/>
        <v>0</v>
      </c>
      <c r="U319" s="13" t="e">
        <f>VLOOKUP(B319,Sheet1!$C$1:$F$12,4,FALSE)</f>
        <v>#N/A</v>
      </c>
      <c r="V319" s="13" t="e">
        <f t="shared" si="100"/>
        <v>#N/A</v>
      </c>
      <c r="W319" s="13">
        <f t="shared" si="101"/>
        <v>0</v>
      </c>
      <c r="X319" s="13">
        <f t="shared" si="102"/>
        <v>0</v>
      </c>
      <c r="Y319" s="13">
        <f t="shared" si="103"/>
        <v>0</v>
      </c>
      <c r="Z319" s="13" t="e">
        <f t="shared" si="104"/>
        <v>#N/A</v>
      </c>
      <c r="AA319" s="14" t="str">
        <f t="shared" si="105"/>
        <v/>
      </c>
      <c r="AB319" s="14">
        <f t="shared" si="106"/>
        <v>0</v>
      </c>
      <c r="AC319" s="14">
        <f t="shared" si="107"/>
        <v>0</v>
      </c>
      <c r="AD319" s="13">
        <f t="shared" si="90"/>
        <v>0</v>
      </c>
      <c r="AE319" s="13" t="e">
        <f>VLOOKUP(B319,Sheet1!$C$1:$D$12,2,FALSE)</f>
        <v>#N/A</v>
      </c>
      <c r="AF319" s="13" t="e">
        <f t="shared" si="108"/>
        <v>#N/A</v>
      </c>
      <c r="AG319" s="13">
        <f t="shared" si="91"/>
        <v>0</v>
      </c>
      <c r="AH319" s="13">
        <f t="shared" si="92"/>
        <v>0</v>
      </c>
      <c r="AI319" s="13" t="e">
        <f t="shared" si="109"/>
        <v>#N/A</v>
      </c>
      <c r="AJ319" s="14" t="str">
        <f t="shared" si="110"/>
        <v/>
      </c>
      <c r="AK319" s="14">
        <f t="shared" si="93"/>
        <v>0</v>
      </c>
    </row>
    <row r="320" spans="1:37" ht="15" customHeight="1" x14ac:dyDescent="0.25">
      <c r="A320" s="1"/>
      <c r="B320" s="1"/>
      <c r="C320" s="24"/>
      <c r="D320" s="1"/>
      <c r="E320" s="1"/>
      <c r="F320" s="24"/>
      <c r="G320" s="1"/>
      <c r="H320" s="2"/>
      <c r="I320" s="2"/>
      <c r="J320" s="2"/>
      <c r="K320" s="13">
        <f t="shared" si="94"/>
        <v>0</v>
      </c>
      <c r="L320" s="13" t="e">
        <f>VLOOKUP(B320,Sheet1!$C$1:$D$12,2,FALSE)</f>
        <v>#N/A</v>
      </c>
      <c r="M320" s="13" t="e">
        <f t="shared" si="95"/>
        <v>#N/A</v>
      </c>
      <c r="N320" s="13">
        <f t="shared" si="96"/>
        <v>0</v>
      </c>
      <c r="O320" s="13" t="e">
        <f>VLOOKUP(B320,Sheet1!$C$1:$D$12,2,FALSE)</f>
        <v>#N/A</v>
      </c>
      <c r="P320" s="13" t="e">
        <f t="shared" si="97"/>
        <v>#N/A</v>
      </c>
      <c r="Q320" s="13">
        <f t="shared" si="98"/>
        <v>0</v>
      </c>
      <c r="R320" s="13" t="e">
        <f>VLOOKUP(B320,Sheet1!$C$1:$D$12,2,FALSE)</f>
        <v>#N/A</v>
      </c>
      <c r="S320" s="13" t="e">
        <f t="shared" si="99"/>
        <v>#N/A</v>
      </c>
      <c r="T320" s="13">
        <f t="shared" si="89"/>
        <v>0</v>
      </c>
      <c r="U320" s="13" t="e">
        <f>VLOOKUP(B320,Sheet1!$C$1:$F$12,4,FALSE)</f>
        <v>#N/A</v>
      </c>
      <c r="V320" s="13" t="e">
        <f t="shared" si="100"/>
        <v>#N/A</v>
      </c>
      <c r="W320" s="13">
        <f t="shared" si="101"/>
        <v>0</v>
      </c>
      <c r="X320" s="13">
        <f t="shared" si="102"/>
        <v>0</v>
      </c>
      <c r="Y320" s="13">
        <f t="shared" si="103"/>
        <v>0</v>
      </c>
      <c r="Z320" s="13" t="e">
        <f t="shared" si="104"/>
        <v>#N/A</v>
      </c>
      <c r="AA320" s="14" t="str">
        <f t="shared" si="105"/>
        <v/>
      </c>
      <c r="AB320" s="14">
        <f t="shared" si="106"/>
        <v>0</v>
      </c>
      <c r="AC320" s="14">
        <f t="shared" si="107"/>
        <v>0</v>
      </c>
      <c r="AD320" s="13">
        <f t="shared" si="90"/>
        <v>0</v>
      </c>
      <c r="AE320" s="13" t="e">
        <f>VLOOKUP(B320,Sheet1!$C$1:$D$12,2,FALSE)</f>
        <v>#N/A</v>
      </c>
      <c r="AF320" s="13" t="e">
        <f t="shared" si="108"/>
        <v>#N/A</v>
      </c>
      <c r="AG320" s="13">
        <f t="shared" si="91"/>
        <v>0</v>
      </c>
      <c r="AH320" s="13">
        <f t="shared" si="92"/>
        <v>0</v>
      </c>
      <c r="AI320" s="13" t="e">
        <f t="shared" si="109"/>
        <v>#N/A</v>
      </c>
      <c r="AJ320" s="14" t="str">
        <f t="shared" si="110"/>
        <v/>
      </c>
      <c r="AK320" s="14">
        <f t="shared" si="93"/>
        <v>0</v>
      </c>
    </row>
    <row r="321" spans="1:37" ht="15" customHeight="1" x14ac:dyDescent="0.25">
      <c r="A321" s="1"/>
      <c r="B321" s="1"/>
      <c r="C321" s="24"/>
      <c r="D321" s="1"/>
      <c r="E321" s="1"/>
      <c r="F321" s="24"/>
      <c r="G321" s="1"/>
      <c r="H321" s="2"/>
      <c r="I321" s="2"/>
      <c r="J321" s="2"/>
      <c r="K321" s="13">
        <f t="shared" si="94"/>
        <v>0</v>
      </c>
      <c r="L321" s="13" t="e">
        <f>VLOOKUP(B321,Sheet1!$C$1:$D$12,2,FALSE)</f>
        <v>#N/A</v>
      </c>
      <c r="M321" s="13" t="e">
        <f t="shared" si="95"/>
        <v>#N/A</v>
      </c>
      <c r="N321" s="13">
        <f t="shared" si="96"/>
        <v>0</v>
      </c>
      <c r="O321" s="13" t="e">
        <f>VLOOKUP(B321,Sheet1!$C$1:$D$12,2,FALSE)</f>
        <v>#N/A</v>
      </c>
      <c r="P321" s="13" t="e">
        <f t="shared" si="97"/>
        <v>#N/A</v>
      </c>
      <c r="Q321" s="13">
        <f t="shared" si="98"/>
        <v>0</v>
      </c>
      <c r="R321" s="13" t="e">
        <f>VLOOKUP(B321,Sheet1!$C$1:$D$12,2,FALSE)</f>
        <v>#N/A</v>
      </c>
      <c r="S321" s="13" t="e">
        <f t="shared" si="99"/>
        <v>#N/A</v>
      </c>
      <c r="T321" s="13">
        <f t="shared" si="89"/>
        <v>0</v>
      </c>
      <c r="U321" s="13" t="e">
        <f>VLOOKUP(B321,Sheet1!$C$1:$F$12,4,FALSE)</f>
        <v>#N/A</v>
      </c>
      <c r="V321" s="13" t="e">
        <f t="shared" si="100"/>
        <v>#N/A</v>
      </c>
      <c r="W321" s="13">
        <f t="shared" si="101"/>
        <v>0</v>
      </c>
      <c r="X321" s="13">
        <f t="shared" si="102"/>
        <v>0</v>
      </c>
      <c r="Y321" s="13">
        <f t="shared" si="103"/>
        <v>0</v>
      </c>
      <c r="Z321" s="13" t="e">
        <f t="shared" si="104"/>
        <v>#N/A</v>
      </c>
      <c r="AA321" s="14" t="str">
        <f t="shared" si="105"/>
        <v/>
      </c>
      <c r="AB321" s="14">
        <f t="shared" si="106"/>
        <v>0</v>
      </c>
      <c r="AC321" s="14">
        <f t="shared" si="107"/>
        <v>0</v>
      </c>
      <c r="AD321" s="13">
        <f t="shared" si="90"/>
        <v>0</v>
      </c>
      <c r="AE321" s="13" t="e">
        <f>VLOOKUP(B321,Sheet1!$C$1:$D$12,2,FALSE)</f>
        <v>#N/A</v>
      </c>
      <c r="AF321" s="13" t="e">
        <f t="shared" si="108"/>
        <v>#N/A</v>
      </c>
      <c r="AG321" s="13">
        <f t="shared" si="91"/>
        <v>0</v>
      </c>
      <c r="AH321" s="13">
        <f t="shared" si="92"/>
        <v>0</v>
      </c>
      <c r="AI321" s="13" t="e">
        <f t="shared" si="109"/>
        <v>#N/A</v>
      </c>
      <c r="AJ321" s="14" t="str">
        <f t="shared" si="110"/>
        <v/>
      </c>
      <c r="AK321" s="14">
        <f t="shared" si="93"/>
        <v>0</v>
      </c>
    </row>
    <row r="322" spans="1:37" ht="15" customHeight="1" x14ac:dyDescent="0.25">
      <c r="A322" s="1"/>
      <c r="B322" s="1"/>
      <c r="C322" s="24"/>
      <c r="D322" s="1"/>
      <c r="E322" s="1"/>
      <c r="F322" s="24"/>
      <c r="G322" s="1"/>
      <c r="H322" s="2"/>
      <c r="I322" s="2"/>
      <c r="J322" s="2"/>
      <c r="K322" s="13">
        <f t="shared" si="94"/>
        <v>0</v>
      </c>
      <c r="L322" s="13" t="e">
        <f>VLOOKUP(B322,Sheet1!$C$1:$D$12,2,FALSE)</f>
        <v>#N/A</v>
      </c>
      <c r="M322" s="13" t="e">
        <f t="shared" si="95"/>
        <v>#N/A</v>
      </c>
      <c r="N322" s="13">
        <f t="shared" si="96"/>
        <v>0</v>
      </c>
      <c r="O322" s="13" t="e">
        <f>VLOOKUP(B322,Sheet1!$C$1:$D$12,2,FALSE)</f>
        <v>#N/A</v>
      </c>
      <c r="P322" s="13" t="e">
        <f t="shared" si="97"/>
        <v>#N/A</v>
      </c>
      <c r="Q322" s="13">
        <f t="shared" si="98"/>
        <v>0</v>
      </c>
      <c r="R322" s="13" t="e">
        <f>VLOOKUP(B322,Sheet1!$C$1:$D$12,2,FALSE)</f>
        <v>#N/A</v>
      </c>
      <c r="S322" s="13" t="e">
        <f t="shared" si="99"/>
        <v>#N/A</v>
      </c>
      <c r="T322" s="13">
        <f t="shared" si="89"/>
        <v>0</v>
      </c>
      <c r="U322" s="13" t="e">
        <f>VLOOKUP(B322,Sheet1!$C$1:$F$12,4,FALSE)</f>
        <v>#N/A</v>
      </c>
      <c r="V322" s="13" t="e">
        <f t="shared" si="100"/>
        <v>#N/A</v>
      </c>
      <c r="W322" s="13">
        <f t="shared" si="101"/>
        <v>0</v>
      </c>
      <c r="X322" s="13">
        <f t="shared" si="102"/>
        <v>0</v>
      </c>
      <c r="Y322" s="13">
        <f t="shared" si="103"/>
        <v>0</v>
      </c>
      <c r="Z322" s="13" t="e">
        <f t="shared" si="104"/>
        <v>#N/A</v>
      </c>
      <c r="AA322" s="14" t="str">
        <f t="shared" si="105"/>
        <v/>
      </c>
      <c r="AB322" s="14">
        <f t="shared" si="106"/>
        <v>0</v>
      </c>
      <c r="AC322" s="14">
        <f t="shared" si="107"/>
        <v>0</v>
      </c>
      <c r="AD322" s="13">
        <f t="shared" si="90"/>
        <v>0</v>
      </c>
      <c r="AE322" s="13" t="e">
        <f>VLOOKUP(B322,Sheet1!$C$1:$D$12,2,FALSE)</f>
        <v>#N/A</v>
      </c>
      <c r="AF322" s="13" t="e">
        <f t="shared" si="108"/>
        <v>#N/A</v>
      </c>
      <c r="AG322" s="13">
        <f t="shared" si="91"/>
        <v>0</v>
      </c>
      <c r="AH322" s="13">
        <f t="shared" si="92"/>
        <v>0</v>
      </c>
      <c r="AI322" s="13" t="e">
        <f t="shared" si="109"/>
        <v>#N/A</v>
      </c>
      <c r="AJ322" s="14" t="str">
        <f t="shared" si="110"/>
        <v/>
      </c>
      <c r="AK322" s="14">
        <f t="shared" si="93"/>
        <v>0</v>
      </c>
    </row>
    <row r="323" spans="1:37" ht="15" customHeight="1" x14ac:dyDescent="0.25">
      <c r="A323" s="1"/>
      <c r="B323" s="1"/>
      <c r="C323" s="24"/>
      <c r="D323" s="1"/>
      <c r="E323" s="1"/>
      <c r="F323" s="24"/>
      <c r="G323" s="1"/>
      <c r="H323" s="2"/>
      <c r="I323" s="2"/>
      <c r="J323" s="2"/>
      <c r="K323" s="13">
        <f t="shared" si="94"/>
        <v>0</v>
      </c>
      <c r="L323" s="13" t="e">
        <f>VLOOKUP(B323,Sheet1!$C$1:$D$12,2,FALSE)</f>
        <v>#N/A</v>
      </c>
      <c r="M323" s="13" t="e">
        <f t="shared" si="95"/>
        <v>#N/A</v>
      </c>
      <c r="N323" s="13">
        <f t="shared" si="96"/>
        <v>0</v>
      </c>
      <c r="O323" s="13" t="e">
        <f>VLOOKUP(B323,Sheet1!$C$1:$D$12,2,FALSE)</f>
        <v>#N/A</v>
      </c>
      <c r="P323" s="13" t="e">
        <f t="shared" si="97"/>
        <v>#N/A</v>
      </c>
      <c r="Q323" s="13">
        <f t="shared" si="98"/>
        <v>0</v>
      </c>
      <c r="R323" s="13" t="e">
        <f>VLOOKUP(B323,Sheet1!$C$1:$D$12,2,FALSE)</f>
        <v>#N/A</v>
      </c>
      <c r="S323" s="13" t="e">
        <f t="shared" si="99"/>
        <v>#N/A</v>
      </c>
      <c r="T323" s="13">
        <f t="shared" si="89"/>
        <v>0</v>
      </c>
      <c r="U323" s="13" t="e">
        <f>VLOOKUP(B323,Sheet1!$C$1:$F$12,4,FALSE)</f>
        <v>#N/A</v>
      </c>
      <c r="V323" s="13" t="e">
        <f t="shared" si="100"/>
        <v>#N/A</v>
      </c>
      <c r="W323" s="13">
        <f t="shared" si="101"/>
        <v>0</v>
      </c>
      <c r="X323" s="13">
        <f t="shared" si="102"/>
        <v>0</v>
      </c>
      <c r="Y323" s="13">
        <f t="shared" si="103"/>
        <v>0</v>
      </c>
      <c r="Z323" s="13" t="e">
        <f t="shared" si="104"/>
        <v>#N/A</v>
      </c>
      <c r="AA323" s="14" t="str">
        <f t="shared" si="105"/>
        <v/>
      </c>
      <c r="AB323" s="14">
        <f t="shared" si="106"/>
        <v>0</v>
      </c>
      <c r="AC323" s="14">
        <f t="shared" si="107"/>
        <v>0</v>
      </c>
      <c r="AD323" s="13">
        <f t="shared" si="90"/>
        <v>0</v>
      </c>
      <c r="AE323" s="13" t="e">
        <f>VLOOKUP(B323,Sheet1!$C$1:$D$12,2,FALSE)</f>
        <v>#N/A</v>
      </c>
      <c r="AF323" s="13" t="e">
        <f t="shared" si="108"/>
        <v>#N/A</v>
      </c>
      <c r="AG323" s="13">
        <f t="shared" si="91"/>
        <v>0</v>
      </c>
      <c r="AH323" s="13">
        <f t="shared" si="92"/>
        <v>0</v>
      </c>
      <c r="AI323" s="13" t="e">
        <f t="shared" si="109"/>
        <v>#N/A</v>
      </c>
      <c r="AJ323" s="14" t="str">
        <f t="shared" si="110"/>
        <v/>
      </c>
      <c r="AK323" s="14">
        <f t="shared" si="93"/>
        <v>0</v>
      </c>
    </row>
    <row r="324" spans="1:37" ht="15" customHeight="1" x14ac:dyDescent="0.25">
      <c r="A324" s="1"/>
      <c r="B324" s="1"/>
      <c r="C324" s="24"/>
      <c r="D324" s="1"/>
      <c r="E324" s="1"/>
      <c r="F324" s="24"/>
      <c r="G324" s="1"/>
      <c r="H324" s="2"/>
      <c r="I324" s="2"/>
      <c r="J324" s="2"/>
      <c r="K324" s="13">
        <f t="shared" si="94"/>
        <v>0</v>
      </c>
      <c r="L324" s="13" t="e">
        <f>VLOOKUP(B324,Sheet1!$C$1:$D$12,2,FALSE)</f>
        <v>#N/A</v>
      </c>
      <c r="M324" s="13" t="e">
        <f t="shared" si="95"/>
        <v>#N/A</v>
      </c>
      <c r="N324" s="13">
        <f t="shared" si="96"/>
        <v>0</v>
      </c>
      <c r="O324" s="13" t="e">
        <f>VLOOKUP(B324,Sheet1!$C$1:$D$12,2,FALSE)</f>
        <v>#N/A</v>
      </c>
      <c r="P324" s="13" t="e">
        <f t="shared" si="97"/>
        <v>#N/A</v>
      </c>
      <c r="Q324" s="13">
        <f t="shared" si="98"/>
        <v>0</v>
      </c>
      <c r="R324" s="13" t="e">
        <f>VLOOKUP(B324,Sheet1!$C$1:$D$12,2,FALSE)</f>
        <v>#N/A</v>
      </c>
      <c r="S324" s="13" t="e">
        <f t="shared" si="99"/>
        <v>#N/A</v>
      </c>
      <c r="T324" s="13">
        <f t="shared" si="89"/>
        <v>0</v>
      </c>
      <c r="U324" s="13" t="e">
        <f>VLOOKUP(B324,Sheet1!$C$1:$F$12,4,FALSE)</f>
        <v>#N/A</v>
      </c>
      <c r="V324" s="13" t="e">
        <f t="shared" si="100"/>
        <v>#N/A</v>
      </c>
      <c r="W324" s="13">
        <f t="shared" si="101"/>
        <v>0</v>
      </c>
      <c r="X324" s="13">
        <f t="shared" si="102"/>
        <v>0</v>
      </c>
      <c r="Y324" s="13">
        <f t="shared" si="103"/>
        <v>0</v>
      </c>
      <c r="Z324" s="13" t="e">
        <f t="shared" si="104"/>
        <v>#N/A</v>
      </c>
      <c r="AA324" s="14" t="str">
        <f t="shared" si="105"/>
        <v/>
      </c>
      <c r="AB324" s="14">
        <f t="shared" si="106"/>
        <v>0</v>
      </c>
      <c r="AC324" s="14">
        <f t="shared" si="107"/>
        <v>0</v>
      </c>
      <c r="AD324" s="13">
        <f t="shared" si="90"/>
        <v>0</v>
      </c>
      <c r="AE324" s="13" t="e">
        <f>VLOOKUP(B324,Sheet1!$C$1:$D$12,2,FALSE)</f>
        <v>#N/A</v>
      </c>
      <c r="AF324" s="13" t="e">
        <f t="shared" si="108"/>
        <v>#N/A</v>
      </c>
      <c r="AG324" s="13">
        <f t="shared" si="91"/>
        <v>0</v>
      </c>
      <c r="AH324" s="13">
        <f t="shared" si="92"/>
        <v>0</v>
      </c>
      <c r="AI324" s="13" t="e">
        <f t="shared" si="109"/>
        <v>#N/A</v>
      </c>
      <c r="AJ324" s="14" t="str">
        <f t="shared" si="110"/>
        <v/>
      </c>
      <c r="AK324" s="14">
        <f t="shared" si="93"/>
        <v>0</v>
      </c>
    </row>
    <row r="325" spans="1:37" ht="15" customHeight="1" x14ac:dyDescent="0.25">
      <c r="A325" s="1"/>
      <c r="B325" s="1"/>
      <c r="C325" s="24"/>
      <c r="D325" s="1"/>
      <c r="E325" s="1"/>
      <c r="F325" s="24"/>
      <c r="G325" s="1"/>
      <c r="H325" s="2"/>
      <c r="I325" s="2"/>
      <c r="J325" s="2"/>
      <c r="K325" s="13">
        <f t="shared" si="94"/>
        <v>0</v>
      </c>
      <c r="L325" s="13" t="e">
        <f>VLOOKUP(B325,Sheet1!$C$1:$D$12,2,FALSE)</f>
        <v>#N/A</v>
      </c>
      <c r="M325" s="13" t="e">
        <f t="shared" si="95"/>
        <v>#N/A</v>
      </c>
      <c r="N325" s="13">
        <f t="shared" si="96"/>
        <v>0</v>
      </c>
      <c r="O325" s="13" t="e">
        <f>VLOOKUP(B325,Sheet1!$C$1:$D$12,2,FALSE)</f>
        <v>#N/A</v>
      </c>
      <c r="P325" s="13" t="e">
        <f t="shared" si="97"/>
        <v>#N/A</v>
      </c>
      <c r="Q325" s="13">
        <f t="shared" si="98"/>
        <v>0</v>
      </c>
      <c r="R325" s="13" t="e">
        <f>VLOOKUP(B325,Sheet1!$C$1:$D$12,2,FALSE)</f>
        <v>#N/A</v>
      </c>
      <c r="S325" s="13" t="e">
        <f t="shared" si="99"/>
        <v>#N/A</v>
      </c>
      <c r="T325" s="13">
        <f t="shared" si="89"/>
        <v>0</v>
      </c>
      <c r="U325" s="13" t="e">
        <f>VLOOKUP(B325,Sheet1!$C$1:$F$12,4,FALSE)</f>
        <v>#N/A</v>
      </c>
      <c r="V325" s="13" t="e">
        <f t="shared" si="100"/>
        <v>#N/A</v>
      </c>
      <c r="W325" s="13">
        <f t="shared" si="101"/>
        <v>0</v>
      </c>
      <c r="X325" s="13">
        <f t="shared" si="102"/>
        <v>0</v>
      </c>
      <c r="Y325" s="13">
        <f t="shared" si="103"/>
        <v>0</v>
      </c>
      <c r="Z325" s="13" t="e">
        <f t="shared" si="104"/>
        <v>#N/A</v>
      </c>
      <c r="AA325" s="14" t="str">
        <f t="shared" si="105"/>
        <v/>
      </c>
      <c r="AB325" s="14">
        <f t="shared" si="106"/>
        <v>0</v>
      </c>
      <c r="AC325" s="14">
        <f t="shared" si="107"/>
        <v>0</v>
      </c>
      <c r="AD325" s="13">
        <f t="shared" si="90"/>
        <v>0</v>
      </c>
      <c r="AE325" s="13" t="e">
        <f>VLOOKUP(B325,Sheet1!$C$1:$D$12,2,FALSE)</f>
        <v>#N/A</v>
      </c>
      <c r="AF325" s="13" t="e">
        <f t="shared" si="108"/>
        <v>#N/A</v>
      </c>
      <c r="AG325" s="13">
        <f t="shared" si="91"/>
        <v>0</v>
      </c>
      <c r="AH325" s="13">
        <f t="shared" si="92"/>
        <v>0</v>
      </c>
      <c r="AI325" s="13" t="e">
        <f t="shared" si="109"/>
        <v>#N/A</v>
      </c>
      <c r="AJ325" s="14" t="str">
        <f t="shared" si="110"/>
        <v/>
      </c>
      <c r="AK325" s="14">
        <f t="shared" si="93"/>
        <v>0</v>
      </c>
    </row>
    <row r="326" spans="1:37" ht="15" customHeight="1" x14ac:dyDescent="0.25">
      <c r="A326" s="1"/>
      <c r="B326" s="1"/>
      <c r="C326" s="24"/>
      <c r="D326" s="1"/>
      <c r="E326" s="1"/>
      <c r="F326" s="24"/>
      <c r="G326" s="1"/>
      <c r="H326" s="2"/>
      <c r="I326" s="2"/>
      <c r="J326" s="2"/>
      <c r="K326" s="13">
        <f t="shared" si="94"/>
        <v>0</v>
      </c>
      <c r="L326" s="13" t="e">
        <f>VLOOKUP(B326,Sheet1!$C$1:$D$12,2,FALSE)</f>
        <v>#N/A</v>
      </c>
      <c r="M326" s="13" t="e">
        <f t="shared" si="95"/>
        <v>#N/A</v>
      </c>
      <c r="N326" s="13">
        <f t="shared" si="96"/>
        <v>0</v>
      </c>
      <c r="O326" s="13" t="e">
        <f>VLOOKUP(B326,Sheet1!$C$1:$D$12,2,FALSE)</f>
        <v>#N/A</v>
      </c>
      <c r="P326" s="13" t="e">
        <f t="shared" si="97"/>
        <v>#N/A</v>
      </c>
      <c r="Q326" s="13">
        <f t="shared" si="98"/>
        <v>0</v>
      </c>
      <c r="R326" s="13" t="e">
        <f>VLOOKUP(B326,Sheet1!$C$1:$D$12,2,FALSE)</f>
        <v>#N/A</v>
      </c>
      <c r="S326" s="13" t="e">
        <f t="shared" si="99"/>
        <v>#N/A</v>
      </c>
      <c r="T326" s="13">
        <f t="shared" si="89"/>
        <v>0</v>
      </c>
      <c r="U326" s="13" t="e">
        <f>VLOOKUP(B326,Sheet1!$C$1:$F$12,4,FALSE)</f>
        <v>#N/A</v>
      </c>
      <c r="V326" s="13" t="e">
        <f t="shared" si="100"/>
        <v>#N/A</v>
      </c>
      <c r="W326" s="13">
        <f t="shared" si="101"/>
        <v>0</v>
      </c>
      <c r="X326" s="13">
        <f t="shared" si="102"/>
        <v>0</v>
      </c>
      <c r="Y326" s="13">
        <f t="shared" si="103"/>
        <v>0</v>
      </c>
      <c r="Z326" s="13" t="e">
        <f t="shared" si="104"/>
        <v>#N/A</v>
      </c>
      <c r="AA326" s="14" t="str">
        <f t="shared" si="105"/>
        <v/>
      </c>
      <c r="AB326" s="14">
        <f t="shared" si="106"/>
        <v>0</v>
      </c>
      <c r="AC326" s="14">
        <f t="shared" si="107"/>
        <v>0</v>
      </c>
      <c r="AD326" s="13">
        <f t="shared" si="90"/>
        <v>0</v>
      </c>
      <c r="AE326" s="13" t="e">
        <f>VLOOKUP(B326,Sheet1!$C$1:$D$12,2,FALSE)</f>
        <v>#N/A</v>
      </c>
      <c r="AF326" s="13" t="e">
        <f t="shared" si="108"/>
        <v>#N/A</v>
      </c>
      <c r="AG326" s="13">
        <f t="shared" si="91"/>
        <v>0</v>
      </c>
      <c r="AH326" s="13">
        <f t="shared" si="92"/>
        <v>0</v>
      </c>
      <c r="AI326" s="13" t="e">
        <f t="shared" si="109"/>
        <v>#N/A</v>
      </c>
      <c r="AJ326" s="14" t="str">
        <f t="shared" si="110"/>
        <v/>
      </c>
      <c r="AK326" s="14">
        <f t="shared" si="93"/>
        <v>0</v>
      </c>
    </row>
    <row r="327" spans="1:37" ht="15" customHeight="1" x14ac:dyDescent="0.25">
      <c r="A327" s="1"/>
      <c r="B327" s="1"/>
      <c r="C327" s="24"/>
      <c r="D327" s="1"/>
      <c r="E327" s="1"/>
      <c r="F327" s="24"/>
      <c r="G327" s="1"/>
      <c r="H327" s="2"/>
      <c r="I327" s="2"/>
      <c r="J327" s="2"/>
      <c r="K327" s="13">
        <f t="shared" si="94"/>
        <v>0</v>
      </c>
      <c r="L327" s="13" t="e">
        <f>VLOOKUP(B327,Sheet1!$C$1:$D$12,2,FALSE)</f>
        <v>#N/A</v>
      </c>
      <c r="M327" s="13" t="e">
        <f t="shared" si="95"/>
        <v>#N/A</v>
      </c>
      <c r="N327" s="13">
        <f t="shared" si="96"/>
        <v>0</v>
      </c>
      <c r="O327" s="13" t="e">
        <f>VLOOKUP(B327,Sheet1!$C$1:$D$12,2,FALSE)</f>
        <v>#N/A</v>
      </c>
      <c r="P327" s="13" t="e">
        <f t="shared" si="97"/>
        <v>#N/A</v>
      </c>
      <c r="Q327" s="13">
        <f t="shared" si="98"/>
        <v>0</v>
      </c>
      <c r="R327" s="13" t="e">
        <f>VLOOKUP(B327,Sheet1!$C$1:$D$12,2,FALSE)</f>
        <v>#N/A</v>
      </c>
      <c r="S327" s="13" t="e">
        <f t="shared" si="99"/>
        <v>#N/A</v>
      </c>
      <c r="T327" s="13">
        <f t="shared" si="89"/>
        <v>0</v>
      </c>
      <c r="U327" s="13" t="e">
        <f>VLOOKUP(B327,Sheet1!$C$1:$F$12,4,FALSE)</f>
        <v>#N/A</v>
      </c>
      <c r="V327" s="13" t="e">
        <f t="shared" si="100"/>
        <v>#N/A</v>
      </c>
      <c r="W327" s="13">
        <f t="shared" si="101"/>
        <v>0</v>
      </c>
      <c r="X327" s="13">
        <f t="shared" si="102"/>
        <v>0</v>
      </c>
      <c r="Y327" s="13">
        <f t="shared" si="103"/>
        <v>0</v>
      </c>
      <c r="Z327" s="13" t="e">
        <f t="shared" si="104"/>
        <v>#N/A</v>
      </c>
      <c r="AA327" s="14" t="str">
        <f t="shared" si="105"/>
        <v/>
      </c>
      <c r="AB327" s="14">
        <f t="shared" si="106"/>
        <v>0</v>
      </c>
      <c r="AC327" s="14">
        <f t="shared" si="107"/>
        <v>0</v>
      </c>
      <c r="AD327" s="13">
        <f t="shared" si="90"/>
        <v>0</v>
      </c>
      <c r="AE327" s="13" t="e">
        <f>VLOOKUP(B327,Sheet1!$C$1:$D$12,2,FALSE)</f>
        <v>#N/A</v>
      </c>
      <c r="AF327" s="13" t="e">
        <f t="shared" si="108"/>
        <v>#N/A</v>
      </c>
      <c r="AG327" s="13">
        <f t="shared" si="91"/>
        <v>0</v>
      </c>
      <c r="AH327" s="13">
        <f t="shared" si="92"/>
        <v>0</v>
      </c>
      <c r="AI327" s="13" t="e">
        <f t="shared" si="109"/>
        <v>#N/A</v>
      </c>
      <c r="AJ327" s="14" t="str">
        <f t="shared" si="110"/>
        <v/>
      </c>
      <c r="AK327" s="14">
        <f t="shared" si="93"/>
        <v>0</v>
      </c>
    </row>
    <row r="328" spans="1:37" ht="15" customHeight="1" x14ac:dyDescent="0.25">
      <c r="A328" s="1"/>
      <c r="B328" s="1"/>
      <c r="C328" s="24"/>
      <c r="D328" s="1"/>
      <c r="E328" s="1"/>
      <c r="F328" s="24"/>
      <c r="G328" s="1"/>
      <c r="H328" s="2"/>
      <c r="I328" s="2"/>
      <c r="J328" s="2"/>
      <c r="K328" s="13">
        <f t="shared" si="94"/>
        <v>0</v>
      </c>
      <c r="L328" s="13" t="e">
        <f>VLOOKUP(B328,Sheet1!$C$1:$D$12,2,FALSE)</f>
        <v>#N/A</v>
      </c>
      <c r="M328" s="13" t="e">
        <f t="shared" si="95"/>
        <v>#N/A</v>
      </c>
      <c r="N328" s="13">
        <f t="shared" si="96"/>
        <v>0</v>
      </c>
      <c r="O328" s="13" t="e">
        <f>VLOOKUP(B328,Sheet1!$C$1:$D$12,2,FALSE)</f>
        <v>#N/A</v>
      </c>
      <c r="P328" s="13" t="e">
        <f t="shared" si="97"/>
        <v>#N/A</v>
      </c>
      <c r="Q328" s="13">
        <f t="shared" si="98"/>
        <v>0</v>
      </c>
      <c r="R328" s="13" t="e">
        <f>VLOOKUP(B328,Sheet1!$C$1:$D$12,2,FALSE)</f>
        <v>#N/A</v>
      </c>
      <c r="S328" s="13" t="e">
        <f t="shared" si="99"/>
        <v>#N/A</v>
      </c>
      <c r="T328" s="13">
        <f t="shared" si="89"/>
        <v>0</v>
      </c>
      <c r="U328" s="13" t="e">
        <f>VLOOKUP(B328,Sheet1!$C$1:$F$12,4,FALSE)</f>
        <v>#N/A</v>
      </c>
      <c r="V328" s="13" t="e">
        <f t="shared" si="100"/>
        <v>#N/A</v>
      </c>
      <c r="W328" s="13">
        <f t="shared" si="101"/>
        <v>0</v>
      </c>
      <c r="X328" s="13">
        <f t="shared" si="102"/>
        <v>0</v>
      </c>
      <c r="Y328" s="13">
        <f t="shared" si="103"/>
        <v>0</v>
      </c>
      <c r="Z328" s="13" t="e">
        <f t="shared" si="104"/>
        <v>#N/A</v>
      </c>
      <c r="AA328" s="14" t="str">
        <f t="shared" si="105"/>
        <v/>
      </c>
      <c r="AB328" s="14">
        <f t="shared" si="106"/>
        <v>0</v>
      </c>
      <c r="AC328" s="14">
        <f t="shared" si="107"/>
        <v>0</v>
      </c>
      <c r="AD328" s="13">
        <f t="shared" si="90"/>
        <v>0</v>
      </c>
      <c r="AE328" s="13" t="e">
        <f>VLOOKUP(B328,Sheet1!$C$1:$D$12,2,FALSE)</f>
        <v>#N/A</v>
      </c>
      <c r="AF328" s="13" t="e">
        <f t="shared" si="108"/>
        <v>#N/A</v>
      </c>
      <c r="AG328" s="13">
        <f t="shared" si="91"/>
        <v>0</v>
      </c>
      <c r="AH328" s="13">
        <f t="shared" si="92"/>
        <v>0</v>
      </c>
      <c r="AI328" s="13" t="e">
        <f t="shared" si="109"/>
        <v>#N/A</v>
      </c>
      <c r="AJ328" s="14" t="str">
        <f t="shared" si="110"/>
        <v/>
      </c>
      <c r="AK328" s="14">
        <f t="shared" si="93"/>
        <v>0</v>
      </c>
    </row>
    <row r="329" spans="1:37" ht="15" customHeight="1" x14ac:dyDescent="0.25">
      <c r="A329" s="1"/>
      <c r="B329" s="1"/>
      <c r="C329" s="24"/>
      <c r="D329" s="1"/>
      <c r="E329" s="1"/>
      <c r="F329" s="24"/>
      <c r="G329" s="1"/>
      <c r="H329" s="2"/>
      <c r="I329" s="2"/>
      <c r="J329" s="2"/>
      <c r="K329" s="13">
        <f t="shared" si="94"/>
        <v>0</v>
      </c>
      <c r="L329" s="13" t="e">
        <f>VLOOKUP(B329,Sheet1!$C$1:$D$12,2,FALSE)</f>
        <v>#N/A</v>
      </c>
      <c r="M329" s="13" t="e">
        <f t="shared" si="95"/>
        <v>#N/A</v>
      </c>
      <c r="N329" s="13">
        <f t="shared" si="96"/>
        <v>0</v>
      </c>
      <c r="O329" s="13" t="e">
        <f>VLOOKUP(B329,Sheet1!$C$1:$D$12,2,FALSE)</f>
        <v>#N/A</v>
      </c>
      <c r="P329" s="13" t="e">
        <f t="shared" si="97"/>
        <v>#N/A</v>
      </c>
      <c r="Q329" s="13">
        <f t="shared" si="98"/>
        <v>0</v>
      </c>
      <c r="R329" s="13" t="e">
        <f>VLOOKUP(B329,Sheet1!$C$1:$D$12,2,FALSE)</f>
        <v>#N/A</v>
      </c>
      <c r="S329" s="13" t="e">
        <f t="shared" si="99"/>
        <v>#N/A</v>
      </c>
      <c r="T329" s="13">
        <f t="shared" si="89"/>
        <v>0</v>
      </c>
      <c r="U329" s="13" t="e">
        <f>VLOOKUP(B329,Sheet1!$C$1:$F$12,4,FALSE)</f>
        <v>#N/A</v>
      </c>
      <c r="V329" s="13" t="e">
        <f t="shared" si="100"/>
        <v>#N/A</v>
      </c>
      <c r="W329" s="13">
        <f t="shared" si="101"/>
        <v>0</v>
      </c>
      <c r="X329" s="13">
        <f t="shared" si="102"/>
        <v>0</v>
      </c>
      <c r="Y329" s="13">
        <f t="shared" si="103"/>
        <v>0</v>
      </c>
      <c r="Z329" s="13" t="e">
        <f t="shared" si="104"/>
        <v>#N/A</v>
      </c>
      <c r="AA329" s="14" t="str">
        <f t="shared" si="105"/>
        <v/>
      </c>
      <c r="AB329" s="14">
        <f t="shared" si="106"/>
        <v>0</v>
      </c>
      <c r="AC329" s="14">
        <f t="shared" si="107"/>
        <v>0</v>
      </c>
      <c r="AD329" s="13">
        <f t="shared" si="90"/>
        <v>0</v>
      </c>
      <c r="AE329" s="13" t="e">
        <f>VLOOKUP(B329,Sheet1!$C$1:$D$12,2,FALSE)</f>
        <v>#N/A</v>
      </c>
      <c r="AF329" s="13" t="e">
        <f t="shared" si="108"/>
        <v>#N/A</v>
      </c>
      <c r="AG329" s="13">
        <f t="shared" si="91"/>
        <v>0</v>
      </c>
      <c r="AH329" s="13">
        <f t="shared" si="92"/>
        <v>0</v>
      </c>
      <c r="AI329" s="13" t="e">
        <f t="shared" si="109"/>
        <v>#N/A</v>
      </c>
      <c r="AJ329" s="14" t="str">
        <f t="shared" si="110"/>
        <v/>
      </c>
      <c r="AK329" s="14">
        <f t="shared" si="93"/>
        <v>0</v>
      </c>
    </row>
    <row r="330" spans="1:37" ht="15" customHeight="1" x14ac:dyDescent="0.25">
      <c r="A330" s="1"/>
      <c r="B330" s="1"/>
      <c r="C330" s="24"/>
      <c r="D330" s="1"/>
      <c r="E330" s="1"/>
      <c r="F330" s="24"/>
      <c r="G330" s="1"/>
      <c r="H330" s="2"/>
      <c r="I330" s="2"/>
      <c r="J330" s="2"/>
      <c r="K330" s="13">
        <f t="shared" si="94"/>
        <v>0</v>
      </c>
      <c r="L330" s="13" t="e">
        <f>VLOOKUP(B330,Sheet1!$C$1:$D$12,2,FALSE)</f>
        <v>#N/A</v>
      </c>
      <c r="M330" s="13" t="e">
        <f t="shared" si="95"/>
        <v>#N/A</v>
      </c>
      <c r="N330" s="13">
        <f t="shared" si="96"/>
        <v>0</v>
      </c>
      <c r="O330" s="13" t="e">
        <f>VLOOKUP(B330,Sheet1!$C$1:$D$12,2,FALSE)</f>
        <v>#N/A</v>
      </c>
      <c r="P330" s="13" t="e">
        <f t="shared" si="97"/>
        <v>#N/A</v>
      </c>
      <c r="Q330" s="13">
        <f t="shared" si="98"/>
        <v>0</v>
      </c>
      <c r="R330" s="13" t="e">
        <f>VLOOKUP(B330,Sheet1!$C$1:$D$12,2,FALSE)</f>
        <v>#N/A</v>
      </c>
      <c r="S330" s="13" t="e">
        <f t="shared" si="99"/>
        <v>#N/A</v>
      </c>
      <c r="T330" s="13">
        <f t="shared" si="89"/>
        <v>0</v>
      </c>
      <c r="U330" s="13" t="e">
        <f>VLOOKUP(B330,Sheet1!$C$1:$F$12,4,FALSE)</f>
        <v>#N/A</v>
      </c>
      <c r="V330" s="13" t="e">
        <f t="shared" si="100"/>
        <v>#N/A</v>
      </c>
      <c r="W330" s="13">
        <f t="shared" si="101"/>
        <v>0</v>
      </c>
      <c r="X330" s="13">
        <f t="shared" si="102"/>
        <v>0</v>
      </c>
      <c r="Y330" s="13">
        <f t="shared" si="103"/>
        <v>0</v>
      </c>
      <c r="Z330" s="13" t="e">
        <f t="shared" si="104"/>
        <v>#N/A</v>
      </c>
      <c r="AA330" s="14" t="str">
        <f t="shared" si="105"/>
        <v/>
      </c>
      <c r="AB330" s="14">
        <f t="shared" si="106"/>
        <v>0</v>
      </c>
      <c r="AC330" s="14">
        <f t="shared" si="107"/>
        <v>0</v>
      </c>
      <c r="AD330" s="13">
        <f t="shared" si="90"/>
        <v>0</v>
      </c>
      <c r="AE330" s="13" t="e">
        <f>VLOOKUP(B330,Sheet1!$C$1:$D$12,2,FALSE)</f>
        <v>#N/A</v>
      </c>
      <c r="AF330" s="13" t="e">
        <f t="shared" si="108"/>
        <v>#N/A</v>
      </c>
      <c r="AG330" s="13">
        <f t="shared" si="91"/>
        <v>0</v>
      </c>
      <c r="AH330" s="13">
        <f t="shared" si="92"/>
        <v>0</v>
      </c>
      <c r="AI330" s="13" t="e">
        <f t="shared" si="109"/>
        <v>#N/A</v>
      </c>
      <c r="AJ330" s="14" t="str">
        <f t="shared" si="110"/>
        <v/>
      </c>
      <c r="AK330" s="14">
        <f t="shared" si="93"/>
        <v>0</v>
      </c>
    </row>
    <row r="331" spans="1:37" ht="15" customHeight="1" x14ac:dyDescent="0.25">
      <c r="A331" s="1"/>
      <c r="B331" s="1"/>
      <c r="C331" s="24"/>
      <c r="D331" s="1"/>
      <c r="E331" s="1"/>
      <c r="F331" s="24"/>
      <c r="G331" s="1"/>
      <c r="H331" s="2"/>
      <c r="I331" s="2"/>
      <c r="J331" s="2"/>
      <c r="K331" s="13">
        <f t="shared" si="94"/>
        <v>0</v>
      </c>
      <c r="L331" s="13" t="e">
        <f>VLOOKUP(B331,Sheet1!$C$1:$D$12,2,FALSE)</f>
        <v>#N/A</v>
      </c>
      <c r="M331" s="13" t="e">
        <f t="shared" si="95"/>
        <v>#N/A</v>
      </c>
      <c r="N331" s="13">
        <f t="shared" si="96"/>
        <v>0</v>
      </c>
      <c r="O331" s="13" t="e">
        <f>VLOOKUP(B331,Sheet1!$C$1:$D$12,2,FALSE)</f>
        <v>#N/A</v>
      </c>
      <c r="P331" s="13" t="e">
        <f t="shared" si="97"/>
        <v>#N/A</v>
      </c>
      <c r="Q331" s="13">
        <f t="shared" si="98"/>
        <v>0</v>
      </c>
      <c r="R331" s="13" t="e">
        <f>VLOOKUP(B331,Sheet1!$C$1:$D$12,2,FALSE)</f>
        <v>#N/A</v>
      </c>
      <c r="S331" s="13" t="e">
        <f t="shared" si="99"/>
        <v>#N/A</v>
      </c>
      <c r="T331" s="13">
        <f t="shared" si="89"/>
        <v>0</v>
      </c>
      <c r="U331" s="13" t="e">
        <f>VLOOKUP(B331,Sheet1!$C$1:$F$12,4,FALSE)</f>
        <v>#N/A</v>
      </c>
      <c r="V331" s="13" t="e">
        <f t="shared" si="100"/>
        <v>#N/A</v>
      </c>
      <c r="W331" s="13">
        <f t="shared" si="101"/>
        <v>0</v>
      </c>
      <c r="X331" s="13">
        <f t="shared" si="102"/>
        <v>0</v>
      </c>
      <c r="Y331" s="13">
        <f t="shared" si="103"/>
        <v>0</v>
      </c>
      <c r="Z331" s="13" t="e">
        <f t="shared" si="104"/>
        <v>#N/A</v>
      </c>
      <c r="AA331" s="14" t="str">
        <f t="shared" si="105"/>
        <v/>
      </c>
      <c r="AB331" s="14">
        <f t="shared" si="106"/>
        <v>0</v>
      </c>
      <c r="AC331" s="14">
        <f t="shared" si="107"/>
        <v>0</v>
      </c>
      <c r="AD331" s="13">
        <f t="shared" si="90"/>
        <v>0</v>
      </c>
      <c r="AE331" s="13" t="e">
        <f>VLOOKUP(B331,Sheet1!$C$1:$D$12,2,FALSE)</f>
        <v>#N/A</v>
      </c>
      <c r="AF331" s="13" t="e">
        <f t="shared" si="108"/>
        <v>#N/A</v>
      </c>
      <c r="AG331" s="13">
        <f t="shared" si="91"/>
        <v>0</v>
      </c>
      <c r="AH331" s="13">
        <f t="shared" si="92"/>
        <v>0</v>
      </c>
      <c r="AI331" s="13" t="e">
        <f t="shared" si="109"/>
        <v>#N/A</v>
      </c>
      <c r="AJ331" s="14" t="str">
        <f t="shared" si="110"/>
        <v/>
      </c>
      <c r="AK331" s="14">
        <f t="shared" si="93"/>
        <v>0</v>
      </c>
    </row>
    <row r="332" spans="1:37" ht="15" customHeight="1" x14ac:dyDescent="0.25">
      <c r="A332" s="1"/>
      <c r="B332" s="1"/>
      <c r="C332" s="24"/>
      <c r="D332" s="1"/>
      <c r="E332" s="1"/>
      <c r="F332" s="24"/>
      <c r="G332" s="1"/>
      <c r="H332" s="2"/>
      <c r="I332" s="2"/>
      <c r="J332" s="2"/>
      <c r="K332" s="13">
        <f t="shared" si="94"/>
        <v>0</v>
      </c>
      <c r="L332" s="13" t="e">
        <f>VLOOKUP(B332,Sheet1!$C$1:$D$12,2,FALSE)</f>
        <v>#N/A</v>
      </c>
      <c r="M332" s="13" t="e">
        <f t="shared" si="95"/>
        <v>#N/A</v>
      </c>
      <c r="N332" s="13">
        <f t="shared" si="96"/>
        <v>0</v>
      </c>
      <c r="O332" s="13" t="e">
        <f>VLOOKUP(B332,Sheet1!$C$1:$D$12,2,FALSE)</f>
        <v>#N/A</v>
      </c>
      <c r="P332" s="13" t="e">
        <f t="shared" si="97"/>
        <v>#N/A</v>
      </c>
      <c r="Q332" s="13">
        <f t="shared" si="98"/>
        <v>0</v>
      </c>
      <c r="R332" s="13" t="e">
        <f>VLOOKUP(B332,Sheet1!$C$1:$D$12,2,FALSE)</f>
        <v>#N/A</v>
      </c>
      <c r="S332" s="13" t="e">
        <f t="shared" si="99"/>
        <v>#N/A</v>
      </c>
      <c r="T332" s="13">
        <f t="shared" si="89"/>
        <v>0</v>
      </c>
      <c r="U332" s="13" t="e">
        <f>VLOOKUP(B332,Sheet1!$C$1:$F$12,4,FALSE)</f>
        <v>#N/A</v>
      </c>
      <c r="V332" s="13" t="e">
        <f t="shared" si="100"/>
        <v>#N/A</v>
      </c>
      <c r="W332" s="13">
        <f t="shared" si="101"/>
        <v>0</v>
      </c>
      <c r="X332" s="13">
        <f t="shared" si="102"/>
        <v>0</v>
      </c>
      <c r="Y332" s="13">
        <f t="shared" si="103"/>
        <v>0</v>
      </c>
      <c r="Z332" s="13" t="e">
        <f t="shared" si="104"/>
        <v>#N/A</v>
      </c>
      <c r="AA332" s="14" t="str">
        <f t="shared" si="105"/>
        <v/>
      </c>
      <c r="AB332" s="14">
        <f t="shared" si="106"/>
        <v>0</v>
      </c>
      <c r="AC332" s="14">
        <f t="shared" si="107"/>
        <v>0</v>
      </c>
      <c r="AD332" s="13">
        <f t="shared" si="90"/>
        <v>0</v>
      </c>
      <c r="AE332" s="13" t="e">
        <f>VLOOKUP(B332,Sheet1!$C$1:$D$12,2,FALSE)</f>
        <v>#N/A</v>
      </c>
      <c r="AF332" s="13" t="e">
        <f t="shared" si="108"/>
        <v>#N/A</v>
      </c>
      <c r="AG332" s="13">
        <f t="shared" si="91"/>
        <v>0</v>
      </c>
      <c r="AH332" s="13">
        <f t="shared" si="92"/>
        <v>0</v>
      </c>
      <c r="AI332" s="13" t="e">
        <f t="shared" si="109"/>
        <v>#N/A</v>
      </c>
      <c r="AJ332" s="14" t="str">
        <f t="shared" si="110"/>
        <v/>
      </c>
      <c r="AK332" s="14">
        <f t="shared" si="93"/>
        <v>0</v>
      </c>
    </row>
    <row r="333" spans="1:37" ht="15" customHeight="1" x14ac:dyDescent="0.25">
      <c r="A333" s="1"/>
      <c r="B333" s="1"/>
      <c r="C333" s="24"/>
      <c r="D333" s="1"/>
      <c r="E333" s="1"/>
      <c r="F333" s="24"/>
      <c r="G333" s="1"/>
      <c r="H333" s="2"/>
      <c r="I333" s="2"/>
      <c r="J333" s="2"/>
      <c r="K333" s="13">
        <f t="shared" si="94"/>
        <v>0</v>
      </c>
      <c r="L333" s="13" t="e">
        <f>VLOOKUP(B333,Sheet1!$C$1:$D$12,2,FALSE)</f>
        <v>#N/A</v>
      </c>
      <c r="M333" s="13" t="e">
        <f t="shared" si="95"/>
        <v>#N/A</v>
      </c>
      <c r="N333" s="13">
        <f t="shared" si="96"/>
        <v>0</v>
      </c>
      <c r="O333" s="13" t="e">
        <f>VLOOKUP(B333,Sheet1!$C$1:$D$12,2,FALSE)</f>
        <v>#N/A</v>
      </c>
      <c r="P333" s="13" t="e">
        <f t="shared" si="97"/>
        <v>#N/A</v>
      </c>
      <c r="Q333" s="13">
        <f t="shared" si="98"/>
        <v>0</v>
      </c>
      <c r="R333" s="13" t="e">
        <f>VLOOKUP(B333,Sheet1!$C$1:$D$12,2,FALSE)</f>
        <v>#N/A</v>
      </c>
      <c r="S333" s="13" t="e">
        <f t="shared" si="99"/>
        <v>#N/A</v>
      </c>
      <c r="T333" s="13">
        <f t="shared" si="89"/>
        <v>0</v>
      </c>
      <c r="U333" s="13" t="e">
        <f>VLOOKUP(B333,Sheet1!$C$1:$F$12,4,FALSE)</f>
        <v>#N/A</v>
      </c>
      <c r="V333" s="13" t="e">
        <f t="shared" si="100"/>
        <v>#N/A</v>
      </c>
      <c r="W333" s="13">
        <f t="shared" si="101"/>
        <v>0</v>
      </c>
      <c r="X333" s="13">
        <f t="shared" si="102"/>
        <v>0</v>
      </c>
      <c r="Y333" s="13">
        <f t="shared" si="103"/>
        <v>0</v>
      </c>
      <c r="Z333" s="13" t="e">
        <f t="shared" si="104"/>
        <v>#N/A</v>
      </c>
      <c r="AA333" s="14" t="str">
        <f t="shared" si="105"/>
        <v/>
      </c>
      <c r="AB333" s="14">
        <f t="shared" si="106"/>
        <v>0</v>
      </c>
      <c r="AC333" s="14">
        <f t="shared" si="107"/>
        <v>0</v>
      </c>
      <c r="AD333" s="13">
        <f t="shared" si="90"/>
        <v>0</v>
      </c>
      <c r="AE333" s="13" t="e">
        <f>VLOOKUP(B333,Sheet1!$C$1:$D$12,2,FALSE)</f>
        <v>#N/A</v>
      </c>
      <c r="AF333" s="13" t="e">
        <f t="shared" si="108"/>
        <v>#N/A</v>
      </c>
      <c r="AG333" s="13">
        <f t="shared" si="91"/>
        <v>0</v>
      </c>
      <c r="AH333" s="13">
        <f t="shared" si="92"/>
        <v>0</v>
      </c>
      <c r="AI333" s="13" t="e">
        <f t="shared" si="109"/>
        <v>#N/A</v>
      </c>
      <c r="AJ333" s="14" t="str">
        <f t="shared" si="110"/>
        <v/>
      </c>
      <c r="AK333" s="14">
        <f t="shared" si="93"/>
        <v>0</v>
      </c>
    </row>
    <row r="334" spans="1:37" ht="15" customHeight="1" x14ac:dyDescent="0.25">
      <c r="A334" s="1"/>
      <c r="B334" s="1"/>
      <c r="C334" s="24"/>
      <c r="D334" s="1"/>
      <c r="E334" s="1"/>
      <c r="F334" s="24"/>
      <c r="G334" s="1"/>
      <c r="H334" s="2"/>
      <c r="I334" s="2"/>
      <c r="J334" s="2"/>
      <c r="K334" s="13">
        <f t="shared" si="94"/>
        <v>0</v>
      </c>
      <c r="L334" s="13" t="e">
        <f>VLOOKUP(B334,Sheet1!$C$1:$D$12,2,FALSE)</f>
        <v>#N/A</v>
      </c>
      <c r="M334" s="13" t="e">
        <f t="shared" si="95"/>
        <v>#N/A</v>
      </c>
      <c r="N334" s="13">
        <f t="shared" si="96"/>
        <v>0</v>
      </c>
      <c r="O334" s="13" t="e">
        <f>VLOOKUP(B334,Sheet1!$C$1:$D$12,2,FALSE)</f>
        <v>#N/A</v>
      </c>
      <c r="P334" s="13" t="e">
        <f t="shared" si="97"/>
        <v>#N/A</v>
      </c>
      <c r="Q334" s="13">
        <f t="shared" si="98"/>
        <v>0</v>
      </c>
      <c r="R334" s="13" t="e">
        <f>VLOOKUP(B334,Sheet1!$C$1:$D$12,2,FALSE)</f>
        <v>#N/A</v>
      </c>
      <c r="S334" s="13" t="e">
        <f t="shared" si="99"/>
        <v>#N/A</v>
      </c>
      <c r="T334" s="13">
        <f t="shared" si="89"/>
        <v>0</v>
      </c>
      <c r="U334" s="13" t="e">
        <f>VLOOKUP(B334,Sheet1!$C$1:$F$12,4,FALSE)</f>
        <v>#N/A</v>
      </c>
      <c r="V334" s="13" t="e">
        <f t="shared" si="100"/>
        <v>#N/A</v>
      </c>
      <c r="W334" s="13">
        <f t="shared" si="101"/>
        <v>0</v>
      </c>
      <c r="X334" s="13">
        <f t="shared" si="102"/>
        <v>0</v>
      </c>
      <c r="Y334" s="13">
        <f t="shared" si="103"/>
        <v>0</v>
      </c>
      <c r="Z334" s="13" t="e">
        <f t="shared" si="104"/>
        <v>#N/A</v>
      </c>
      <c r="AA334" s="14" t="str">
        <f t="shared" si="105"/>
        <v/>
      </c>
      <c r="AB334" s="14">
        <f t="shared" si="106"/>
        <v>0</v>
      </c>
      <c r="AC334" s="14">
        <f t="shared" si="107"/>
        <v>0</v>
      </c>
      <c r="AD334" s="13">
        <f t="shared" si="90"/>
        <v>0</v>
      </c>
      <c r="AE334" s="13" t="e">
        <f>VLOOKUP(B334,Sheet1!$C$1:$D$12,2,FALSE)</f>
        <v>#N/A</v>
      </c>
      <c r="AF334" s="13" t="e">
        <f t="shared" si="108"/>
        <v>#N/A</v>
      </c>
      <c r="AG334" s="13">
        <f t="shared" si="91"/>
        <v>0</v>
      </c>
      <c r="AH334" s="13">
        <f t="shared" si="92"/>
        <v>0</v>
      </c>
      <c r="AI334" s="13" t="e">
        <f t="shared" si="109"/>
        <v>#N/A</v>
      </c>
      <c r="AJ334" s="14" t="str">
        <f t="shared" si="110"/>
        <v/>
      </c>
      <c r="AK334" s="14">
        <f t="shared" si="93"/>
        <v>0</v>
      </c>
    </row>
    <row r="335" spans="1:37" ht="15" customHeight="1" x14ac:dyDescent="0.25">
      <c r="A335" s="1"/>
      <c r="B335" s="1"/>
      <c r="C335" s="24"/>
      <c r="D335" s="1"/>
      <c r="E335" s="1"/>
      <c r="F335" s="24"/>
      <c r="G335" s="1"/>
      <c r="H335" s="2"/>
      <c r="I335" s="2"/>
      <c r="J335" s="2"/>
      <c r="K335" s="13">
        <f t="shared" si="94"/>
        <v>0</v>
      </c>
      <c r="L335" s="13" t="e">
        <f>VLOOKUP(B335,Sheet1!$C$1:$D$12,2,FALSE)</f>
        <v>#N/A</v>
      </c>
      <c r="M335" s="13" t="e">
        <f t="shared" si="95"/>
        <v>#N/A</v>
      </c>
      <c r="N335" s="13">
        <f t="shared" si="96"/>
        <v>0</v>
      </c>
      <c r="O335" s="13" t="e">
        <f>VLOOKUP(B335,Sheet1!$C$1:$D$12,2,FALSE)</f>
        <v>#N/A</v>
      </c>
      <c r="P335" s="13" t="e">
        <f t="shared" si="97"/>
        <v>#N/A</v>
      </c>
      <c r="Q335" s="13">
        <f t="shared" si="98"/>
        <v>0</v>
      </c>
      <c r="R335" s="13" t="e">
        <f>VLOOKUP(B335,Sheet1!$C$1:$D$12,2,FALSE)</f>
        <v>#N/A</v>
      </c>
      <c r="S335" s="13" t="e">
        <f t="shared" si="99"/>
        <v>#N/A</v>
      </c>
      <c r="T335" s="13">
        <f t="shared" si="89"/>
        <v>0</v>
      </c>
      <c r="U335" s="13" t="e">
        <f>VLOOKUP(B335,Sheet1!$C$1:$F$12,4,FALSE)</f>
        <v>#N/A</v>
      </c>
      <c r="V335" s="13" t="e">
        <f t="shared" si="100"/>
        <v>#N/A</v>
      </c>
      <c r="W335" s="13">
        <f t="shared" si="101"/>
        <v>0</v>
      </c>
      <c r="X335" s="13">
        <f t="shared" si="102"/>
        <v>0</v>
      </c>
      <c r="Y335" s="13">
        <f t="shared" si="103"/>
        <v>0</v>
      </c>
      <c r="Z335" s="13" t="e">
        <f t="shared" si="104"/>
        <v>#N/A</v>
      </c>
      <c r="AA335" s="14" t="str">
        <f t="shared" si="105"/>
        <v/>
      </c>
      <c r="AB335" s="14">
        <f t="shared" si="106"/>
        <v>0</v>
      </c>
      <c r="AC335" s="14">
        <f t="shared" si="107"/>
        <v>0</v>
      </c>
      <c r="AD335" s="13">
        <f t="shared" si="90"/>
        <v>0</v>
      </c>
      <c r="AE335" s="13" t="e">
        <f>VLOOKUP(B335,Sheet1!$C$1:$D$12,2,FALSE)</f>
        <v>#N/A</v>
      </c>
      <c r="AF335" s="13" t="e">
        <f t="shared" si="108"/>
        <v>#N/A</v>
      </c>
      <c r="AG335" s="13">
        <f t="shared" si="91"/>
        <v>0</v>
      </c>
      <c r="AH335" s="13">
        <f t="shared" si="92"/>
        <v>0</v>
      </c>
      <c r="AI335" s="13" t="e">
        <f t="shared" si="109"/>
        <v>#N/A</v>
      </c>
      <c r="AJ335" s="14" t="str">
        <f t="shared" si="110"/>
        <v/>
      </c>
      <c r="AK335" s="14">
        <f t="shared" si="93"/>
        <v>0</v>
      </c>
    </row>
    <row r="336" spans="1:37" ht="15" customHeight="1" x14ac:dyDescent="0.25">
      <c r="A336" s="1"/>
      <c r="B336" s="1"/>
      <c r="C336" s="24"/>
      <c r="D336" s="1"/>
      <c r="E336" s="1"/>
      <c r="F336" s="24"/>
      <c r="G336" s="1"/>
      <c r="H336" s="2"/>
      <c r="I336" s="2"/>
      <c r="J336" s="2"/>
      <c r="K336" s="13">
        <f t="shared" si="94"/>
        <v>0</v>
      </c>
      <c r="L336" s="13" t="e">
        <f>VLOOKUP(B336,Sheet1!$C$1:$D$12,2,FALSE)</f>
        <v>#N/A</v>
      </c>
      <c r="M336" s="13" t="e">
        <f t="shared" si="95"/>
        <v>#N/A</v>
      </c>
      <c r="N336" s="13">
        <f t="shared" si="96"/>
        <v>0</v>
      </c>
      <c r="O336" s="13" t="e">
        <f>VLOOKUP(B336,Sheet1!$C$1:$D$12,2,FALSE)</f>
        <v>#N/A</v>
      </c>
      <c r="P336" s="13" t="e">
        <f t="shared" si="97"/>
        <v>#N/A</v>
      </c>
      <c r="Q336" s="13">
        <f t="shared" si="98"/>
        <v>0</v>
      </c>
      <c r="R336" s="13" t="e">
        <f>VLOOKUP(B336,Sheet1!$C$1:$D$12,2,FALSE)</f>
        <v>#N/A</v>
      </c>
      <c r="S336" s="13" t="e">
        <f t="shared" si="99"/>
        <v>#N/A</v>
      </c>
      <c r="T336" s="13">
        <f t="shared" si="89"/>
        <v>0</v>
      </c>
      <c r="U336" s="13" t="e">
        <f>VLOOKUP(B336,Sheet1!$C$1:$F$12,4,FALSE)</f>
        <v>#N/A</v>
      </c>
      <c r="V336" s="13" t="e">
        <f t="shared" si="100"/>
        <v>#N/A</v>
      </c>
      <c r="W336" s="13">
        <f t="shared" si="101"/>
        <v>0</v>
      </c>
      <c r="X336" s="13">
        <f t="shared" si="102"/>
        <v>0</v>
      </c>
      <c r="Y336" s="13">
        <f t="shared" si="103"/>
        <v>0</v>
      </c>
      <c r="Z336" s="13" t="e">
        <f t="shared" si="104"/>
        <v>#N/A</v>
      </c>
      <c r="AA336" s="14" t="str">
        <f t="shared" si="105"/>
        <v/>
      </c>
      <c r="AB336" s="14">
        <f t="shared" si="106"/>
        <v>0</v>
      </c>
      <c r="AC336" s="14">
        <f t="shared" si="107"/>
        <v>0</v>
      </c>
      <c r="AD336" s="13">
        <f t="shared" si="90"/>
        <v>0</v>
      </c>
      <c r="AE336" s="13" t="e">
        <f>VLOOKUP(B336,Sheet1!$C$1:$D$12,2,FALSE)</f>
        <v>#N/A</v>
      </c>
      <c r="AF336" s="13" t="e">
        <f t="shared" si="108"/>
        <v>#N/A</v>
      </c>
      <c r="AG336" s="13">
        <f t="shared" si="91"/>
        <v>0</v>
      </c>
      <c r="AH336" s="13">
        <f t="shared" si="92"/>
        <v>0</v>
      </c>
      <c r="AI336" s="13" t="e">
        <f t="shared" si="109"/>
        <v>#N/A</v>
      </c>
      <c r="AJ336" s="14" t="str">
        <f t="shared" si="110"/>
        <v/>
      </c>
      <c r="AK336" s="14">
        <f t="shared" si="93"/>
        <v>0</v>
      </c>
    </row>
    <row r="337" spans="1:37" ht="15" customHeight="1" x14ac:dyDescent="0.25">
      <c r="A337" s="1"/>
      <c r="B337" s="1"/>
      <c r="C337" s="24"/>
      <c r="D337" s="1"/>
      <c r="E337" s="1"/>
      <c r="F337" s="24"/>
      <c r="G337" s="1"/>
      <c r="H337" s="2"/>
      <c r="I337" s="2"/>
      <c r="J337" s="2"/>
      <c r="K337" s="13">
        <f t="shared" si="94"/>
        <v>0</v>
      </c>
      <c r="L337" s="13" t="e">
        <f>VLOOKUP(B337,Sheet1!$C$1:$D$12,2,FALSE)</f>
        <v>#N/A</v>
      </c>
      <c r="M337" s="13" t="e">
        <f t="shared" si="95"/>
        <v>#N/A</v>
      </c>
      <c r="N337" s="13">
        <f t="shared" si="96"/>
        <v>0</v>
      </c>
      <c r="O337" s="13" t="e">
        <f>VLOOKUP(B337,Sheet1!$C$1:$D$12,2,FALSE)</f>
        <v>#N/A</v>
      </c>
      <c r="P337" s="13" t="e">
        <f t="shared" si="97"/>
        <v>#N/A</v>
      </c>
      <c r="Q337" s="13">
        <f t="shared" si="98"/>
        <v>0</v>
      </c>
      <c r="R337" s="13" t="e">
        <f>VLOOKUP(B337,Sheet1!$C$1:$D$12,2,FALSE)</f>
        <v>#N/A</v>
      </c>
      <c r="S337" s="13" t="e">
        <f t="shared" si="99"/>
        <v>#N/A</v>
      </c>
      <c r="T337" s="13">
        <f t="shared" si="89"/>
        <v>0</v>
      </c>
      <c r="U337" s="13" t="e">
        <f>VLOOKUP(B337,Sheet1!$C$1:$F$12,4,FALSE)</f>
        <v>#N/A</v>
      </c>
      <c r="V337" s="13" t="e">
        <f t="shared" si="100"/>
        <v>#N/A</v>
      </c>
      <c r="W337" s="13">
        <f t="shared" si="101"/>
        <v>0</v>
      </c>
      <c r="X337" s="13">
        <f t="shared" si="102"/>
        <v>0</v>
      </c>
      <c r="Y337" s="13">
        <f t="shared" si="103"/>
        <v>0</v>
      </c>
      <c r="Z337" s="13" t="e">
        <f t="shared" si="104"/>
        <v>#N/A</v>
      </c>
      <c r="AA337" s="14" t="str">
        <f t="shared" si="105"/>
        <v/>
      </c>
      <c r="AB337" s="14">
        <f t="shared" si="106"/>
        <v>0</v>
      </c>
      <c r="AC337" s="14">
        <f t="shared" si="107"/>
        <v>0</v>
      </c>
      <c r="AD337" s="13">
        <f t="shared" si="90"/>
        <v>0</v>
      </c>
      <c r="AE337" s="13" t="e">
        <f>VLOOKUP(B337,Sheet1!$C$1:$D$12,2,FALSE)</f>
        <v>#N/A</v>
      </c>
      <c r="AF337" s="13" t="e">
        <f t="shared" si="108"/>
        <v>#N/A</v>
      </c>
      <c r="AG337" s="13">
        <f t="shared" si="91"/>
        <v>0</v>
      </c>
      <c r="AH337" s="13">
        <f t="shared" si="92"/>
        <v>0</v>
      </c>
      <c r="AI337" s="13" t="e">
        <f t="shared" si="109"/>
        <v>#N/A</v>
      </c>
      <c r="AJ337" s="14" t="str">
        <f t="shared" si="110"/>
        <v/>
      </c>
      <c r="AK337" s="14">
        <f t="shared" si="93"/>
        <v>0</v>
      </c>
    </row>
    <row r="338" spans="1:37" ht="15" customHeight="1" x14ac:dyDescent="0.25">
      <c r="A338" s="1"/>
      <c r="B338" s="1"/>
      <c r="C338" s="24"/>
      <c r="D338" s="1"/>
      <c r="E338" s="1"/>
      <c r="F338" s="24"/>
      <c r="G338" s="1"/>
      <c r="H338" s="2"/>
      <c r="I338" s="2"/>
      <c r="J338" s="2"/>
      <c r="K338" s="13">
        <f t="shared" si="94"/>
        <v>0</v>
      </c>
      <c r="L338" s="13" t="e">
        <f>VLOOKUP(B338,Sheet1!$C$1:$D$12,2,FALSE)</f>
        <v>#N/A</v>
      </c>
      <c r="M338" s="13" t="e">
        <f t="shared" si="95"/>
        <v>#N/A</v>
      </c>
      <c r="N338" s="13">
        <f t="shared" si="96"/>
        <v>0</v>
      </c>
      <c r="O338" s="13" t="e">
        <f>VLOOKUP(B338,Sheet1!$C$1:$D$12,2,FALSE)</f>
        <v>#N/A</v>
      </c>
      <c r="P338" s="13" t="e">
        <f t="shared" si="97"/>
        <v>#N/A</v>
      </c>
      <c r="Q338" s="13">
        <f t="shared" si="98"/>
        <v>0</v>
      </c>
      <c r="R338" s="13" t="e">
        <f>VLOOKUP(B338,Sheet1!$C$1:$D$12,2,FALSE)</f>
        <v>#N/A</v>
      </c>
      <c r="S338" s="13" t="e">
        <f t="shared" si="99"/>
        <v>#N/A</v>
      </c>
      <c r="T338" s="13">
        <f t="shared" si="89"/>
        <v>0</v>
      </c>
      <c r="U338" s="13" t="e">
        <f>VLOOKUP(B338,Sheet1!$C$1:$F$12,4,FALSE)</f>
        <v>#N/A</v>
      </c>
      <c r="V338" s="13" t="e">
        <f t="shared" si="100"/>
        <v>#N/A</v>
      </c>
      <c r="W338" s="13">
        <f t="shared" si="101"/>
        <v>0</v>
      </c>
      <c r="X338" s="13">
        <f t="shared" si="102"/>
        <v>0</v>
      </c>
      <c r="Y338" s="13">
        <f t="shared" si="103"/>
        <v>0</v>
      </c>
      <c r="Z338" s="13" t="e">
        <f t="shared" si="104"/>
        <v>#N/A</v>
      </c>
      <c r="AA338" s="14" t="str">
        <f t="shared" si="105"/>
        <v/>
      </c>
      <c r="AB338" s="14">
        <f t="shared" si="106"/>
        <v>0</v>
      </c>
      <c r="AC338" s="14">
        <f t="shared" si="107"/>
        <v>0</v>
      </c>
      <c r="AD338" s="13">
        <f t="shared" si="90"/>
        <v>0</v>
      </c>
      <c r="AE338" s="13" t="e">
        <f>VLOOKUP(B338,Sheet1!$C$1:$D$12,2,FALSE)</f>
        <v>#N/A</v>
      </c>
      <c r="AF338" s="13" t="e">
        <f t="shared" si="108"/>
        <v>#N/A</v>
      </c>
      <c r="AG338" s="13">
        <f t="shared" si="91"/>
        <v>0</v>
      </c>
      <c r="AH338" s="13">
        <f t="shared" si="92"/>
        <v>0</v>
      </c>
      <c r="AI338" s="13" t="e">
        <f t="shared" si="109"/>
        <v>#N/A</v>
      </c>
      <c r="AJ338" s="14" t="str">
        <f t="shared" si="110"/>
        <v/>
      </c>
      <c r="AK338" s="14">
        <f t="shared" si="93"/>
        <v>0</v>
      </c>
    </row>
    <row r="339" spans="1:37" ht="15" customHeight="1" x14ac:dyDescent="0.25">
      <c r="A339" s="1"/>
      <c r="B339" s="1"/>
      <c r="C339" s="24"/>
      <c r="D339" s="1"/>
      <c r="E339" s="1"/>
      <c r="F339" s="24"/>
      <c r="G339" s="1"/>
      <c r="H339" s="2"/>
      <c r="I339" s="2"/>
      <c r="J339" s="2"/>
      <c r="K339" s="13">
        <f t="shared" si="94"/>
        <v>0</v>
      </c>
      <c r="L339" s="13" t="e">
        <f>VLOOKUP(B339,Sheet1!$C$1:$D$12,2,FALSE)</f>
        <v>#N/A</v>
      </c>
      <c r="M339" s="13" t="e">
        <f t="shared" si="95"/>
        <v>#N/A</v>
      </c>
      <c r="N339" s="13">
        <f t="shared" si="96"/>
        <v>0</v>
      </c>
      <c r="O339" s="13" t="e">
        <f>VLOOKUP(B339,Sheet1!$C$1:$D$12,2,FALSE)</f>
        <v>#N/A</v>
      </c>
      <c r="P339" s="13" t="e">
        <f t="shared" si="97"/>
        <v>#N/A</v>
      </c>
      <c r="Q339" s="13">
        <f t="shared" si="98"/>
        <v>0</v>
      </c>
      <c r="R339" s="13" t="e">
        <f>VLOOKUP(B339,Sheet1!$C$1:$D$12,2,FALSE)</f>
        <v>#N/A</v>
      </c>
      <c r="S339" s="13" t="e">
        <f t="shared" si="99"/>
        <v>#N/A</v>
      </c>
      <c r="T339" s="13">
        <f t="shared" si="89"/>
        <v>0</v>
      </c>
      <c r="U339" s="13" t="e">
        <f>VLOOKUP(B339,Sheet1!$C$1:$F$12,4,FALSE)</f>
        <v>#N/A</v>
      </c>
      <c r="V339" s="13" t="e">
        <f t="shared" si="100"/>
        <v>#N/A</v>
      </c>
      <c r="W339" s="13">
        <f t="shared" si="101"/>
        <v>0</v>
      </c>
      <c r="X339" s="13">
        <f t="shared" si="102"/>
        <v>0</v>
      </c>
      <c r="Y339" s="13">
        <f t="shared" si="103"/>
        <v>0</v>
      </c>
      <c r="Z339" s="13" t="e">
        <f t="shared" si="104"/>
        <v>#N/A</v>
      </c>
      <c r="AA339" s="14" t="str">
        <f t="shared" si="105"/>
        <v/>
      </c>
      <c r="AB339" s="14">
        <f t="shared" si="106"/>
        <v>0</v>
      </c>
      <c r="AC339" s="14">
        <f t="shared" si="107"/>
        <v>0</v>
      </c>
      <c r="AD339" s="13">
        <f t="shared" si="90"/>
        <v>0</v>
      </c>
      <c r="AE339" s="13" t="e">
        <f>VLOOKUP(B339,Sheet1!$C$1:$D$12,2,FALSE)</f>
        <v>#N/A</v>
      </c>
      <c r="AF339" s="13" t="e">
        <f t="shared" si="108"/>
        <v>#N/A</v>
      </c>
      <c r="AG339" s="13">
        <f t="shared" si="91"/>
        <v>0</v>
      </c>
      <c r="AH339" s="13">
        <f t="shared" si="92"/>
        <v>0</v>
      </c>
      <c r="AI339" s="13" t="e">
        <f t="shared" si="109"/>
        <v>#N/A</v>
      </c>
      <c r="AJ339" s="14" t="str">
        <f t="shared" si="110"/>
        <v/>
      </c>
      <c r="AK339" s="14">
        <f t="shared" si="93"/>
        <v>0</v>
      </c>
    </row>
    <row r="340" spans="1:37" ht="15" customHeight="1" x14ac:dyDescent="0.25">
      <c r="A340" s="1"/>
      <c r="B340" s="1"/>
      <c r="C340" s="24"/>
      <c r="D340" s="1"/>
      <c r="E340" s="1"/>
      <c r="F340" s="24"/>
      <c r="G340" s="1"/>
      <c r="H340" s="2"/>
      <c r="I340" s="2"/>
      <c r="J340" s="2"/>
      <c r="K340" s="13">
        <f t="shared" si="94"/>
        <v>0</v>
      </c>
      <c r="L340" s="13" t="e">
        <f>VLOOKUP(B340,Sheet1!$C$1:$D$12,2,FALSE)</f>
        <v>#N/A</v>
      </c>
      <c r="M340" s="13" t="e">
        <f t="shared" si="95"/>
        <v>#N/A</v>
      </c>
      <c r="N340" s="13">
        <f t="shared" si="96"/>
        <v>0</v>
      </c>
      <c r="O340" s="13" t="e">
        <f>VLOOKUP(B340,Sheet1!$C$1:$D$12,2,FALSE)</f>
        <v>#N/A</v>
      </c>
      <c r="P340" s="13" t="e">
        <f t="shared" si="97"/>
        <v>#N/A</v>
      </c>
      <c r="Q340" s="13">
        <f t="shared" si="98"/>
        <v>0</v>
      </c>
      <c r="R340" s="13" t="e">
        <f>VLOOKUP(B340,Sheet1!$C$1:$D$12,2,FALSE)</f>
        <v>#N/A</v>
      </c>
      <c r="S340" s="13" t="e">
        <f t="shared" si="99"/>
        <v>#N/A</v>
      </c>
      <c r="T340" s="13">
        <f t="shared" si="89"/>
        <v>0</v>
      </c>
      <c r="U340" s="13" t="e">
        <f>VLOOKUP(B340,Sheet1!$C$1:$F$12,4,FALSE)</f>
        <v>#N/A</v>
      </c>
      <c r="V340" s="13" t="e">
        <f t="shared" si="100"/>
        <v>#N/A</v>
      </c>
      <c r="W340" s="13">
        <f t="shared" si="101"/>
        <v>0</v>
      </c>
      <c r="X340" s="13">
        <f t="shared" si="102"/>
        <v>0</v>
      </c>
      <c r="Y340" s="13">
        <f t="shared" si="103"/>
        <v>0</v>
      </c>
      <c r="Z340" s="13" t="e">
        <f t="shared" si="104"/>
        <v>#N/A</v>
      </c>
      <c r="AA340" s="14" t="str">
        <f t="shared" si="105"/>
        <v/>
      </c>
      <c r="AB340" s="14">
        <f t="shared" si="106"/>
        <v>0</v>
      </c>
      <c r="AC340" s="14">
        <f t="shared" si="107"/>
        <v>0</v>
      </c>
      <c r="AD340" s="13">
        <f t="shared" si="90"/>
        <v>0</v>
      </c>
      <c r="AE340" s="13" t="e">
        <f>VLOOKUP(B340,Sheet1!$C$1:$D$12,2,FALSE)</f>
        <v>#N/A</v>
      </c>
      <c r="AF340" s="13" t="e">
        <f t="shared" si="108"/>
        <v>#N/A</v>
      </c>
      <c r="AG340" s="13">
        <f t="shared" si="91"/>
        <v>0</v>
      </c>
      <c r="AH340" s="13">
        <f t="shared" si="92"/>
        <v>0</v>
      </c>
      <c r="AI340" s="13" t="e">
        <f t="shared" si="109"/>
        <v>#N/A</v>
      </c>
      <c r="AJ340" s="14" t="str">
        <f t="shared" si="110"/>
        <v/>
      </c>
      <c r="AK340" s="14">
        <f t="shared" si="93"/>
        <v>0</v>
      </c>
    </row>
    <row r="341" spans="1:37" ht="15" customHeight="1" x14ac:dyDescent="0.25">
      <c r="A341" s="1"/>
      <c r="B341" s="1"/>
      <c r="C341" s="24"/>
      <c r="D341" s="1"/>
      <c r="E341" s="1"/>
      <c r="F341" s="24"/>
      <c r="G341" s="1"/>
      <c r="H341" s="2"/>
      <c r="I341" s="2"/>
      <c r="J341" s="2"/>
      <c r="K341" s="13">
        <f t="shared" si="94"/>
        <v>0</v>
      </c>
      <c r="L341" s="13" t="e">
        <f>VLOOKUP(B341,Sheet1!$C$1:$D$12,2,FALSE)</f>
        <v>#N/A</v>
      </c>
      <c r="M341" s="13" t="e">
        <f t="shared" si="95"/>
        <v>#N/A</v>
      </c>
      <c r="N341" s="13">
        <f t="shared" si="96"/>
        <v>0</v>
      </c>
      <c r="O341" s="13" t="e">
        <f>VLOOKUP(B341,Sheet1!$C$1:$D$12,2,FALSE)</f>
        <v>#N/A</v>
      </c>
      <c r="P341" s="13" t="e">
        <f t="shared" si="97"/>
        <v>#N/A</v>
      </c>
      <c r="Q341" s="13">
        <f t="shared" si="98"/>
        <v>0</v>
      </c>
      <c r="R341" s="13" t="e">
        <f>VLOOKUP(B341,Sheet1!$C$1:$D$12,2,FALSE)</f>
        <v>#N/A</v>
      </c>
      <c r="S341" s="13" t="e">
        <f t="shared" si="99"/>
        <v>#N/A</v>
      </c>
      <c r="T341" s="13">
        <f t="shared" si="89"/>
        <v>0</v>
      </c>
      <c r="U341" s="13" t="e">
        <f>VLOOKUP(B341,Sheet1!$C$1:$F$12,4,FALSE)</f>
        <v>#N/A</v>
      </c>
      <c r="V341" s="13" t="e">
        <f t="shared" si="100"/>
        <v>#N/A</v>
      </c>
      <c r="W341" s="13">
        <f t="shared" si="101"/>
        <v>0</v>
      </c>
      <c r="X341" s="13">
        <f t="shared" si="102"/>
        <v>0</v>
      </c>
      <c r="Y341" s="13">
        <f t="shared" si="103"/>
        <v>0</v>
      </c>
      <c r="Z341" s="13" t="e">
        <f t="shared" si="104"/>
        <v>#N/A</v>
      </c>
      <c r="AA341" s="14" t="str">
        <f t="shared" si="105"/>
        <v/>
      </c>
      <c r="AB341" s="14">
        <f t="shared" si="106"/>
        <v>0</v>
      </c>
      <c r="AC341" s="14">
        <f t="shared" si="107"/>
        <v>0</v>
      </c>
      <c r="AD341" s="13">
        <f t="shared" si="90"/>
        <v>0</v>
      </c>
      <c r="AE341" s="13" t="e">
        <f>VLOOKUP(B341,Sheet1!$C$1:$D$12,2,FALSE)</f>
        <v>#N/A</v>
      </c>
      <c r="AF341" s="13" t="e">
        <f t="shared" si="108"/>
        <v>#N/A</v>
      </c>
      <c r="AG341" s="13">
        <f t="shared" si="91"/>
        <v>0</v>
      </c>
      <c r="AH341" s="13">
        <f t="shared" si="92"/>
        <v>0</v>
      </c>
      <c r="AI341" s="13" t="e">
        <f t="shared" si="109"/>
        <v>#N/A</v>
      </c>
      <c r="AJ341" s="14" t="str">
        <f t="shared" si="110"/>
        <v/>
      </c>
      <c r="AK341" s="14">
        <f t="shared" si="93"/>
        <v>0</v>
      </c>
    </row>
    <row r="342" spans="1:37" ht="15" customHeight="1" x14ac:dyDescent="0.25">
      <c r="A342" s="1"/>
      <c r="B342" s="1"/>
      <c r="C342" s="24"/>
      <c r="D342" s="1"/>
      <c r="E342" s="1"/>
      <c r="F342" s="24"/>
      <c r="G342" s="1"/>
      <c r="H342" s="2"/>
      <c r="I342" s="2"/>
      <c r="J342" s="2"/>
      <c r="K342" s="13">
        <f t="shared" si="94"/>
        <v>0</v>
      </c>
      <c r="L342" s="13" t="e">
        <f>VLOOKUP(B342,Sheet1!$C$1:$D$12,2,FALSE)</f>
        <v>#N/A</v>
      </c>
      <c r="M342" s="13" t="e">
        <f t="shared" si="95"/>
        <v>#N/A</v>
      </c>
      <c r="N342" s="13">
        <f t="shared" si="96"/>
        <v>0</v>
      </c>
      <c r="O342" s="13" t="e">
        <f>VLOOKUP(B342,Sheet1!$C$1:$D$12,2,FALSE)</f>
        <v>#N/A</v>
      </c>
      <c r="P342" s="13" t="e">
        <f t="shared" si="97"/>
        <v>#N/A</v>
      </c>
      <c r="Q342" s="13">
        <f t="shared" si="98"/>
        <v>0</v>
      </c>
      <c r="R342" s="13" t="e">
        <f>VLOOKUP(B342,Sheet1!$C$1:$D$12,2,FALSE)</f>
        <v>#N/A</v>
      </c>
      <c r="S342" s="13" t="e">
        <f t="shared" si="99"/>
        <v>#N/A</v>
      </c>
      <c r="T342" s="13">
        <f t="shared" si="89"/>
        <v>0</v>
      </c>
      <c r="U342" s="13" t="e">
        <f>VLOOKUP(B342,Sheet1!$C$1:$F$12,4,FALSE)</f>
        <v>#N/A</v>
      </c>
      <c r="V342" s="13" t="e">
        <f t="shared" si="100"/>
        <v>#N/A</v>
      </c>
      <c r="W342" s="13">
        <f t="shared" si="101"/>
        <v>0</v>
      </c>
      <c r="X342" s="13">
        <f t="shared" si="102"/>
        <v>0</v>
      </c>
      <c r="Y342" s="13">
        <f t="shared" si="103"/>
        <v>0</v>
      </c>
      <c r="Z342" s="13" t="e">
        <f t="shared" si="104"/>
        <v>#N/A</v>
      </c>
      <c r="AA342" s="14" t="str">
        <f t="shared" si="105"/>
        <v/>
      </c>
      <c r="AB342" s="14">
        <f t="shared" si="106"/>
        <v>0</v>
      </c>
      <c r="AC342" s="14">
        <f t="shared" si="107"/>
        <v>0</v>
      </c>
      <c r="AD342" s="13">
        <f t="shared" si="90"/>
        <v>0</v>
      </c>
      <c r="AE342" s="13" t="e">
        <f>VLOOKUP(B342,Sheet1!$C$1:$D$12,2,FALSE)</f>
        <v>#N/A</v>
      </c>
      <c r="AF342" s="13" t="e">
        <f t="shared" si="108"/>
        <v>#N/A</v>
      </c>
      <c r="AG342" s="13">
        <f t="shared" si="91"/>
        <v>0</v>
      </c>
      <c r="AH342" s="13">
        <f t="shared" si="92"/>
        <v>0</v>
      </c>
      <c r="AI342" s="13" t="e">
        <f t="shared" si="109"/>
        <v>#N/A</v>
      </c>
      <c r="AJ342" s="14" t="str">
        <f t="shared" si="110"/>
        <v/>
      </c>
      <c r="AK342" s="14">
        <f t="shared" si="93"/>
        <v>0</v>
      </c>
    </row>
    <row r="343" spans="1:37" ht="15" customHeight="1" x14ac:dyDescent="0.25">
      <c r="A343" s="1"/>
      <c r="B343" s="1"/>
      <c r="C343" s="24"/>
      <c r="D343" s="1"/>
      <c r="E343" s="1"/>
      <c r="F343" s="24"/>
      <c r="G343" s="1"/>
      <c r="H343" s="2"/>
      <c r="I343" s="2"/>
      <c r="J343" s="2"/>
      <c r="K343" s="13">
        <f t="shared" si="94"/>
        <v>0</v>
      </c>
      <c r="L343" s="13" t="e">
        <f>VLOOKUP(B343,Sheet1!$C$1:$D$12,2,FALSE)</f>
        <v>#N/A</v>
      </c>
      <c r="M343" s="13" t="e">
        <f t="shared" si="95"/>
        <v>#N/A</v>
      </c>
      <c r="N343" s="13">
        <f t="shared" si="96"/>
        <v>0</v>
      </c>
      <c r="O343" s="13" t="e">
        <f>VLOOKUP(B343,Sheet1!$C$1:$D$12,2,FALSE)</f>
        <v>#N/A</v>
      </c>
      <c r="P343" s="13" t="e">
        <f t="shared" si="97"/>
        <v>#N/A</v>
      </c>
      <c r="Q343" s="13">
        <f t="shared" si="98"/>
        <v>0</v>
      </c>
      <c r="R343" s="13" t="e">
        <f>VLOOKUP(B343,Sheet1!$C$1:$D$12,2,FALSE)</f>
        <v>#N/A</v>
      </c>
      <c r="S343" s="13" t="e">
        <f t="shared" si="99"/>
        <v>#N/A</v>
      </c>
      <c r="T343" s="13">
        <f t="shared" si="89"/>
        <v>0</v>
      </c>
      <c r="U343" s="13" t="e">
        <f>VLOOKUP(B343,Sheet1!$C$1:$F$12,4,FALSE)</f>
        <v>#N/A</v>
      </c>
      <c r="V343" s="13" t="e">
        <f t="shared" si="100"/>
        <v>#N/A</v>
      </c>
      <c r="W343" s="13">
        <f t="shared" si="101"/>
        <v>0</v>
      </c>
      <c r="X343" s="13">
        <f t="shared" si="102"/>
        <v>0</v>
      </c>
      <c r="Y343" s="13">
        <f t="shared" si="103"/>
        <v>0</v>
      </c>
      <c r="Z343" s="13" t="e">
        <f t="shared" si="104"/>
        <v>#N/A</v>
      </c>
      <c r="AA343" s="14" t="str">
        <f t="shared" si="105"/>
        <v/>
      </c>
      <c r="AB343" s="14">
        <f t="shared" si="106"/>
        <v>0</v>
      </c>
      <c r="AC343" s="14">
        <f t="shared" si="107"/>
        <v>0</v>
      </c>
      <c r="AD343" s="13">
        <f t="shared" si="90"/>
        <v>0</v>
      </c>
      <c r="AE343" s="13" t="e">
        <f>VLOOKUP(B343,Sheet1!$C$1:$D$12,2,FALSE)</f>
        <v>#N/A</v>
      </c>
      <c r="AF343" s="13" t="e">
        <f t="shared" si="108"/>
        <v>#N/A</v>
      </c>
      <c r="AG343" s="13">
        <f t="shared" si="91"/>
        <v>0</v>
      </c>
      <c r="AH343" s="13">
        <f t="shared" si="92"/>
        <v>0</v>
      </c>
      <c r="AI343" s="13" t="e">
        <f t="shared" si="109"/>
        <v>#N/A</v>
      </c>
      <c r="AJ343" s="14" t="str">
        <f t="shared" si="110"/>
        <v/>
      </c>
      <c r="AK343" s="14">
        <f t="shared" si="93"/>
        <v>0</v>
      </c>
    </row>
    <row r="344" spans="1:37" ht="15" customHeight="1" x14ac:dyDescent="0.25">
      <c r="A344" s="1"/>
      <c r="B344" s="1"/>
      <c r="C344" s="24"/>
      <c r="D344" s="1"/>
      <c r="E344" s="1"/>
      <c r="F344" s="24"/>
      <c r="G344" s="1"/>
      <c r="H344" s="2"/>
      <c r="I344" s="2"/>
      <c r="J344" s="2"/>
      <c r="K344" s="13">
        <f t="shared" si="94"/>
        <v>0</v>
      </c>
      <c r="L344" s="13" t="e">
        <f>VLOOKUP(B344,Sheet1!$C$1:$D$12,2,FALSE)</f>
        <v>#N/A</v>
      </c>
      <c r="M344" s="13" t="e">
        <f t="shared" si="95"/>
        <v>#N/A</v>
      </c>
      <c r="N344" s="13">
        <f t="shared" si="96"/>
        <v>0</v>
      </c>
      <c r="O344" s="13" t="e">
        <f>VLOOKUP(B344,Sheet1!$C$1:$D$12,2,FALSE)</f>
        <v>#N/A</v>
      </c>
      <c r="P344" s="13" t="e">
        <f t="shared" si="97"/>
        <v>#N/A</v>
      </c>
      <c r="Q344" s="13">
        <f t="shared" si="98"/>
        <v>0</v>
      </c>
      <c r="R344" s="13" t="e">
        <f>VLOOKUP(B344,Sheet1!$C$1:$D$12,2,FALSE)</f>
        <v>#N/A</v>
      </c>
      <c r="S344" s="13" t="e">
        <f t="shared" si="99"/>
        <v>#N/A</v>
      </c>
      <c r="T344" s="13">
        <f t="shared" si="89"/>
        <v>0</v>
      </c>
      <c r="U344" s="13" t="e">
        <f>VLOOKUP(B344,Sheet1!$C$1:$F$12,4,FALSE)</f>
        <v>#N/A</v>
      </c>
      <c r="V344" s="13" t="e">
        <f t="shared" si="100"/>
        <v>#N/A</v>
      </c>
      <c r="W344" s="13">
        <f t="shared" si="101"/>
        <v>0</v>
      </c>
      <c r="X344" s="13">
        <f t="shared" si="102"/>
        <v>0</v>
      </c>
      <c r="Y344" s="13">
        <f t="shared" si="103"/>
        <v>0</v>
      </c>
      <c r="Z344" s="13" t="e">
        <f t="shared" si="104"/>
        <v>#N/A</v>
      </c>
      <c r="AA344" s="14" t="str">
        <f t="shared" si="105"/>
        <v/>
      </c>
      <c r="AB344" s="14">
        <f t="shared" si="106"/>
        <v>0</v>
      </c>
      <c r="AC344" s="14">
        <f t="shared" si="107"/>
        <v>0</v>
      </c>
      <c r="AD344" s="13">
        <f t="shared" si="90"/>
        <v>0</v>
      </c>
      <c r="AE344" s="13" t="e">
        <f>VLOOKUP(B344,Sheet1!$C$1:$D$12,2,FALSE)</f>
        <v>#N/A</v>
      </c>
      <c r="AF344" s="13" t="e">
        <f t="shared" si="108"/>
        <v>#N/A</v>
      </c>
      <c r="AG344" s="13">
        <f t="shared" si="91"/>
        <v>0</v>
      </c>
      <c r="AH344" s="13">
        <f t="shared" si="92"/>
        <v>0</v>
      </c>
      <c r="AI344" s="13" t="e">
        <f t="shared" si="109"/>
        <v>#N/A</v>
      </c>
      <c r="AJ344" s="14" t="str">
        <f t="shared" si="110"/>
        <v/>
      </c>
      <c r="AK344" s="14">
        <f t="shared" si="93"/>
        <v>0</v>
      </c>
    </row>
    <row r="345" spans="1:37" ht="15" customHeight="1" x14ac:dyDescent="0.25">
      <c r="A345" s="1"/>
      <c r="B345" s="1"/>
      <c r="C345" s="24"/>
      <c r="D345" s="1"/>
      <c r="E345" s="1"/>
      <c r="F345" s="24"/>
      <c r="G345" s="1"/>
      <c r="H345" s="2"/>
      <c r="I345" s="2"/>
      <c r="J345" s="2"/>
      <c r="K345" s="13">
        <f t="shared" si="94"/>
        <v>0</v>
      </c>
      <c r="L345" s="13" t="e">
        <f>VLOOKUP(B345,Sheet1!$C$1:$D$12,2,FALSE)</f>
        <v>#N/A</v>
      </c>
      <c r="M345" s="13" t="e">
        <f t="shared" si="95"/>
        <v>#N/A</v>
      </c>
      <c r="N345" s="13">
        <f t="shared" si="96"/>
        <v>0</v>
      </c>
      <c r="O345" s="13" t="e">
        <f>VLOOKUP(B345,Sheet1!$C$1:$D$12,2,FALSE)</f>
        <v>#N/A</v>
      </c>
      <c r="P345" s="13" t="e">
        <f t="shared" si="97"/>
        <v>#N/A</v>
      </c>
      <c r="Q345" s="13">
        <f t="shared" si="98"/>
        <v>0</v>
      </c>
      <c r="R345" s="13" t="e">
        <f>VLOOKUP(B345,Sheet1!$C$1:$D$12,2,FALSE)</f>
        <v>#N/A</v>
      </c>
      <c r="S345" s="13" t="e">
        <f t="shared" si="99"/>
        <v>#N/A</v>
      </c>
      <c r="T345" s="13">
        <f t="shared" si="89"/>
        <v>0</v>
      </c>
      <c r="U345" s="13" t="e">
        <f>VLOOKUP(B345,Sheet1!$C$1:$F$12,4,FALSE)</f>
        <v>#N/A</v>
      </c>
      <c r="V345" s="13" t="e">
        <f t="shared" si="100"/>
        <v>#N/A</v>
      </c>
      <c r="W345" s="13">
        <f t="shared" si="101"/>
        <v>0</v>
      </c>
      <c r="X345" s="13">
        <f t="shared" si="102"/>
        <v>0</v>
      </c>
      <c r="Y345" s="13">
        <f t="shared" si="103"/>
        <v>0</v>
      </c>
      <c r="Z345" s="13" t="e">
        <f t="shared" si="104"/>
        <v>#N/A</v>
      </c>
      <c r="AA345" s="14" t="str">
        <f t="shared" si="105"/>
        <v/>
      </c>
      <c r="AB345" s="14">
        <f t="shared" si="106"/>
        <v>0</v>
      </c>
      <c r="AC345" s="14">
        <f t="shared" si="107"/>
        <v>0</v>
      </c>
      <c r="AD345" s="13">
        <f t="shared" si="90"/>
        <v>0</v>
      </c>
      <c r="AE345" s="13" t="e">
        <f>VLOOKUP(B345,Sheet1!$C$1:$D$12,2,FALSE)</f>
        <v>#N/A</v>
      </c>
      <c r="AF345" s="13" t="e">
        <f t="shared" si="108"/>
        <v>#N/A</v>
      </c>
      <c r="AG345" s="13">
        <f t="shared" si="91"/>
        <v>0</v>
      </c>
      <c r="AH345" s="13">
        <f t="shared" si="92"/>
        <v>0</v>
      </c>
      <c r="AI345" s="13" t="e">
        <f t="shared" si="109"/>
        <v>#N/A</v>
      </c>
      <c r="AJ345" s="14" t="str">
        <f t="shared" si="110"/>
        <v/>
      </c>
      <c r="AK345" s="14">
        <f t="shared" si="93"/>
        <v>0</v>
      </c>
    </row>
    <row r="346" spans="1:37" ht="15" customHeight="1" x14ac:dyDescent="0.25">
      <c r="A346" s="1"/>
      <c r="B346" s="1"/>
      <c r="C346" s="24"/>
      <c r="D346" s="1"/>
      <c r="E346" s="1"/>
      <c r="F346" s="24"/>
      <c r="G346" s="1"/>
      <c r="H346" s="2"/>
      <c r="I346" s="2"/>
      <c r="J346" s="2"/>
      <c r="K346" s="13">
        <f t="shared" si="94"/>
        <v>0</v>
      </c>
      <c r="L346" s="13" t="e">
        <f>VLOOKUP(B346,Sheet1!$C$1:$D$12,2,FALSE)</f>
        <v>#N/A</v>
      </c>
      <c r="M346" s="13" t="e">
        <f t="shared" si="95"/>
        <v>#N/A</v>
      </c>
      <c r="N346" s="13">
        <f t="shared" si="96"/>
        <v>0</v>
      </c>
      <c r="O346" s="13" t="e">
        <f>VLOOKUP(B346,Sheet1!$C$1:$D$12,2,FALSE)</f>
        <v>#N/A</v>
      </c>
      <c r="P346" s="13" t="e">
        <f t="shared" si="97"/>
        <v>#N/A</v>
      </c>
      <c r="Q346" s="13">
        <f t="shared" si="98"/>
        <v>0</v>
      </c>
      <c r="R346" s="13" t="e">
        <f>VLOOKUP(B346,Sheet1!$C$1:$D$12,2,FALSE)</f>
        <v>#N/A</v>
      </c>
      <c r="S346" s="13" t="e">
        <f t="shared" si="99"/>
        <v>#N/A</v>
      </c>
      <c r="T346" s="13">
        <f t="shared" si="89"/>
        <v>0</v>
      </c>
      <c r="U346" s="13" t="e">
        <f>VLOOKUP(B346,Sheet1!$C$1:$F$12,4,FALSE)</f>
        <v>#N/A</v>
      </c>
      <c r="V346" s="13" t="e">
        <f t="shared" si="100"/>
        <v>#N/A</v>
      </c>
      <c r="W346" s="13">
        <f t="shared" si="101"/>
        <v>0</v>
      </c>
      <c r="X346" s="13">
        <f t="shared" si="102"/>
        <v>0</v>
      </c>
      <c r="Y346" s="13">
        <f t="shared" si="103"/>
        <v>0</v>
      </c>
      <c r="Z346" s="13" t="e">
        <f t="shared" si="104"/>
        <v>#N/A</v>
      </c>
      <c r="AA346" s="14" t="str">
        <f t="shared" si="105"/>
        <v/>
      </c>
      <c r="AB346" s="14">
        <f t="shared" si="106"/>
        <v>0</v>
      </c>
      <c r="AC346" s="14">
        <f t="shared" si="107"/>
        <v>0</v>
      </c>
      <c r="AD346" s="13">
        <f t="shared" si="90"/>
        <v>0</v>
      </c>
      <c r="AE346" s="13" t="e">
        <f>VLOOKUP(B346,Sheet1!$C$1:$D$12,2,FALSE)</f>
        <v>#N/A</v>
      </c>
      <c r="AF346" s="13" t="e">
        <f t="shared" si="108"/>
        <v>#N/A</v>
      </c>
      <c r="AG346" s="13">
        <f t="shared" si="91"/>
        <v>0</v>
      </c>
      <c r="AH346" s="13">
        <f t="shared" si="92"/>
        <v>0</v>
      </c>
      <c r="AI346" s="13" t="e">
        <f t="shared" si="109"/>
        <v>#N/A</v>
      </c>
      <c r="AJ346" s="14" t="str">
        <f t="shared" si="110"/>
        <v/>
      </c>
      <c r="AK346" s="14">
        <f t="shared" si="93"/>
        <v>0</v>
      </c>
    </row>
    <row r="347" spans="1:37" ht="15" customHeight="1" x14ac:dyDescent="0.25">
      <c r="A347" s="1"/>
      <c r="B347" s="1"/>
      <c r="C347" s="24"/>
      <c r="D347" s="1"/>
      <c r="E347" s="1"/>
      <c r="F347" s="24"/>
      <c r="G347" s="1"/>
      <c r="H347" s="2"/>
      <c r="I347" s="2"/>
      <c r="J347" s="2"/>
      <c r="K347" s="13">
        <f t="shared" si="94"/>
        <v>0</v>
      </c>
      <c r="L347" s="13" t="e">
        <f>VLOOKUP(B347,Sheet1!$C$1:$D$12,2,FALSE)</f>
        <v>#N/A</v>
      </c>
      <c r="M347" s="13" t="e">
        <f t="shared" si="95"/>
        <v>#N/A</v>
      </c>
      <c r="N347" s="13">
        <f t="shared" si="96"/>
        <v>0</v>
      </c>
      <c r="O347" s="13" t="e">
        <f>VLOOKUP(B347,Sheet1!$C$1:$D$12,2,FALSE)</f>
        <v>#N/A</v>
      </c>
      <c r="P347" s="13" t="e">
        <f t="shared" si="97"/>
        <v>#N/A</v>
      </c>
      <c r="Q347" s="13">
        <f t="shared" si="98"/>
        <v>0</v>
      </c>
      <c r="R347" s="13" t="e">
        <f>VLOOKUP(B347,Sheet1!$C$1:$D$12,2,FALSE)</f>
        <v>#N/A</v>
      </c>
      <c r="S347" s="13" t="e">
        <f t="shared" si="99"/>
        <v>#N/A</v>
      </c>
      <c r="T347" s="13">
        <f t="shared" si="89"/>
        <v>0</v>
      </c>
      <c r="U347" s="13" t="e">
        <f>VLOOKUP(B347,Sheet1!$C$1:$F$12,4,FALSE)</f>
        <v>#N/A</v>
      </c>
      <c r="V347" s="13" t="e">
        <f t="shared" si="100"/>
        <v>#N/A</v>
      </c>
      <c r="W347" s="13">
        <f t="shared" si="101"/>
        <v>0</v>
      </c>
      <c r="X347" s="13">
        <f t="shared" si="102"/>
        <v>0</v>
      </c>
      <c r="Y347" s="13">
        <f t="shared" si="103"/>
        <v>0</v>
      </c>
      <c r="Z347" s="13" t="e">
        <f t="shared" si="104"/>
        <v>#N/A</v>
      </c>
      <c r="AA347" s="14" t="str">
        <f t="shared" si="105"/>
        <v/>
      </c>
      <c r="AB347" s="14">
        <f t="shared" si="106"/>
        <v>0</v>
      </c>
      <c r="AC347" s="14">
        <f t="shared" si="107"/>
        <v>0</v>
      </c>
      <c r="AD347" s="13">
        <f t="shared" si="90"/>
        <v>0</v>
      </c>
      <c r="AE347" s="13" t="e">
        <f>VLOOKUP(B347,Sheet1!$C$1:$D$12,2,FALSE)</f>
        <v>#N/A</v>
      </c>
      <c r="AF347" s="13" t="e">
        <f t="shared" si="108"/>
        <v>#N/A</v>
      </c>
      <c r="AG347" s="13">
        <f t="shared" si="91"/>
        <v>0</v>
      </c>
      <c r="AH347" s="13">
        <f t="shared" si="92"/>
        <v>0</v>
      </c>
      <c r="AI347" s="13" t="e">
        <f t="shared" si="109"/>
        <v>#N/A</v>
      </c>
      <c r="AJ347" s="14" t="str">
        <f t="shared" si="110"/>
        <v/>
      </c>
      <c r="AK347" s="14">
        <f t="shared" si="93"/>
        <v>0</v>
      </c>
    </row>
    <row r="348" spans="1:37" ht="15" customHeight="1" x14ac:dyDescent="0.25">
      <c r="A348" s="1"/>
      <c r="B348" s="1"/>
      <c r="C348" s="24"/>
      <c r="D348" s="1"/>
      <c r="E348" s="1"/>
      <c r="F348" s="24"/>
      <c r="G348" s="1"/>
      <c r="H348" s="2"/>
      <c r="I348" s="2"/>
      <c r="J348" s="2"/>
      <c r="K348" s="13">
        <f t="shared" si="94"/>
        <v>0</v>
      </c>
      <c r="L348" s="13" t="e">
        <f>VLOOKUP(B348,Sheet1!$C$1:$D$12,2,FALSE)</f>
        <v>#N/A</v>
      </c>
      <c r="M348" s="13" t="e">
        <f t="shared" si="95"/>
        <v>#N/A</v>
      </c>
      <c r="N348" s="13">
        <f t="shared" si="96"/>
        <v>0</v>
      </c>
      <c r="O348" s="13" t="e">
        <f>VLOOKUP(B348,Sheet1!$C$1:$D$12,2,FALSE)</f>
        <v>#N/A</v>
      </c>
      <c r="P348" s="13" t="e">
        <f t="shared" si="97"/>
        <v>#N/A</v>
      </c>
      <c r="Q348" s="13">
        <f t="shared" si="98"/>
        <v>0</v>
      </c>
      <c r="R348" s="13" t="e">
        <f>VLOOKUP(B348,Sheet1!$C$1:$D$12,2,FALSE)</f>
        <v>#N/A</v>
      </c>
      <c r="S348" s="13" t="e">
        <f t="shared" si="99"/>
        <v>#N/A</v>
      </c>
      <c r="T348" s="13">
        <f t="shared" si="89"/>
        <v>0</v>
      </c>
      <c r="U348" s="13" t="e">
        <f>VLOOKUP(B348,Sheet1!$C$1:$F$12,4,FALSE)</f>
        <v>#N/A</v>
      </c>
      <c r="V348" s="13" t="e">
        <f t="shared" si="100"/>
        <v>#N/A</v>
      </c>
      <c r="W348" s="13">
        <f t="shared" si="101"/>
        <v>0</v>
      </c>
      <c r="X348" s="13">
        <f t="shared" si="102"/>
        <v>0</v>
      </c>
      <c r="Y348" s="13">
        <f t="shared" si="103"/>
        <v>0</v>
      </c>
      <c r="Z348" s="13" t="e">
        <f t="shared" si="104"/>
        <v>#N/A</v>
      </c>
      <c r="AA348" s="14" t="str">
        <f t="shared" si="105"/>
        <v/>
      </c>
      <c r="AB348" s="14">
        <f t="shared" si="106"/>
        <v>0</v>
      </c>
      <c r="AC348" s="14">
        <f t="shared" si="107"/>
        <v>0</v>
      </c>
      <c r="AD348" s="13">
        <f t="shared" si="90"/>
        <v>0</v>
      </c>
      <c r="AE348" s="13" t="e">
        <f>VLOOKUP(B348,Sheet1!$C$1:$D$12,2,FALSE)</f>
        <v>#N/A</v>
      </c>
      <c r="AF348" s="13" t="e">
        <f t="shared" si="108"/>
        <v>#N/A</v>
      </c>
      <c r="AG348" s="13">
        <f t="shared" si="91"/>
        <v>0</v>
      </c>
      <c r="AH348" s="13">
        <f t="shared" si="92"/>
        <v>0</v>
      </c>
      <c r="AI348" s="13" t="e">
        <f t="shared" si="109"/>
        <v>#N/A</v>
      </c>
      <c r="AJ348" s="14" t="str">
        <f t="shared" si="110"/>
        <v/>
      </c>
      <c r="AK348" s="14">
        <f t="shared" si="93"/>
        <v>0</v>
      </c>
    </row>
    <row r="349" spans="1:37" ht="15" customHeight="1" x14ac:dyDescent="0.25">
      <c r="A349" s="1"/>
      <c r="B349" s="1"/>
      <c r="C349" s="24"/>
      <c r="D349" s="1"/>
      <c r="E349" s="1"/>
      <c r="F349" s="24"/>
      <c r="G349" s="1"/>
      <c r="H349" s="2"/>
      <c r="I349" s="2"/>
      <c r="J349" s="2"/>
      <c r="K349" s="13">
        <f t="shared" si="94"/>
        <v>0</v>
      </c>
      <c r="L349" s="13" t="e">
        <f>VLOOKUP(B349,Sheet1!$C$1:$D$12,2,FALSE)</f>
        <v>#N/A</v>
      </c>
      <c r="M349" s="13" t="e">
        <f t="shared" si="95"/>
        <v>#N/A</v>
      </c>
      <c r="N349" s="13">
        <f t="shared" si="96"/>
        <v>0</v>
      </c>
      <c r="O349" s="13" t="e">
        <f>VLOOKUP(B349,Sheet1!$C$1:$D$12,2,FALSE)</f>
        <v>#N/A</v>
      </c>
      <c r="P349" s="13" t="e">
        <f t="shared" si="97"/>
        <v>#N/A</v>
      </c>
      <c r="Q349" s="13">
        <f t="shared" si="98"/>
        <v>0</v>
      </c>
      <c r="R349" s="13" t="e">
        <f>VLOOKUP(B349,Sheet1!$C$1:$D$12,2,FALSE)</f>
        <v>#N/A</v>
      </c>
      <c r="S349" s="13" t="e">
        <f t="shared" si="99"/>
        <v>#N/A</v>
      </c>
      <c r="T349" s="13">
        <f t="shared" si="89"/>
        <v>0</v>
      </c>
      <c r="U349" s="13" t="e">
        <f>VLOOKUP(B349,Sheet1!$C$1:$F$12,4,FALSE)</f>
        <v>#N/A</v>
      </c>
      <c r="V349" s="13" t="e">
        <f t="shared" si="100"/>
        <v>#N/A</v>
      </c>
      <c r="W349" s="13">
        <f t="shared" si="101"/>
        <v>0</v>
      </c>
      <c r="X349" s="13">
        <f t="shared" si="102"/>
        <v>0</v>
      </c>
      <c r="Y349" s="13">
        <f t="shared" si="103"/>
        <v>0</v>
      </c>
      <c r="Z349" s="13" t="e">
        <f t="shared" si="104"/>
        <v>#N/A</v>
      </c>
      <c r="AA349" s="14" t="str">
        <f t="shared" si="105"/>
        <v/>
      </c>
      <c r="AB349" s="14">
        <f t="shared" si="106"/>
        <v>0</v>
      </c>
      <c r="AC349" s="14">
        <f t="shared" si="107"/>
        <v>0</v>
      </c>
      <c r="AD349" s="13">
        <f t="shared" si="90"/>
        <v>0</v>
      </c>
      <c r="AE349" s="13" t="e">
        <f>VLOOKUP(B349,Sheet1!$C$1:$D$12,2,FALSE)</f>
        <v>#N/A</v>
      </c>
      <c r="AF349" s="13" t="e">
        <f t="shared" si="108"/>
        <v>#N/A</v>
      </c>
      <c r="AG349" s="13">
        <f t="shared" si="91"/>
        <v>0</v>
      </c>
      <c r="AH349" s="13">
        <f t="shared" si="92"/>
        <v>0</v>
      </c>
      <c r="AI349" s="13" t="e">
        <f t="shared" si="109"/>
        <v>#N/A</v>
      </c>
      <c r="AJ349" s="14" t="str">
        <f t="shared" si="110"/>
        <v/>
      </c>
      <c r="AK349" s="14">
        <f t="shared" si="93"/>
        <v>0</v>
      </c>
    </row>
    <row r="350" spans="1:37" ht="15" customHeight="1" x14ac:dyDescent="0.25">
      <c r="A350" s="1"/>
      <c r="B350" s="1"/>
      <c r="C350" s="24"/>
      <c r="D350" s="1"/>
      <c r="E350" s="1"/>
      <c r="F350" s="24"/>
      <c r="G350" s="1"/>
      <c r="H350" s="2"/>
      <c r="I350" s="2"/>
      <c r="J350" s="2"/>
      <c r="K350" s="13">
        <f t="shared" si="94"/>
        <v>0</v>
      </c>
      <c r="L350" s="13" t="e">
        <f>VLOOKUP(B350,Sheet1!$C$1:$D$12,2,FALSE)</f>
        <v>#N/A</v>
      </c>
      <c r="M350" s="13" t="e">
        <f t="shared" si="95"/>
        <v>#N/A</v>
      </c>
      <c r="N350" s="13">
        <f t="shared" si="96"/>
        <v>0</v>
      </c>
      <c r="O350" s="13" t="e">
        <f>VLOOKUP(B350,Sheet1!$C$1:$D$12,2,FALSE)</f>
        <v>#N/A</v>
      </c>
      <c r="P350" s="13" t="e">
        <f t="shared" si="97"/>
        <v>#N/A</v>
      </c>
      <c r="Q350" s="13">
        <f t="shared" si="98"/>
        <v>0</v>
      </c>
      <c r="R350" s="13" t="e">
        <f>VLOOKUP(B350,Sheet1!$C$1:$D$12,2,FALSE)</f>
        <v>#N/A</v>
      </c>
      <c r="S350" s="13" t="e">
        <f t="shared" si="99"/>
        <v>#N/A</v>
      </c>
      <c r="T350" s="13">
        <f t="shared" si="89"/>
        <v>0</v>
      </c>
      <c r="U350" s="13" t="e">
        <f>VLOOKUP(B350,Sheet1!$C$1:$F$12,4,FALSE)</f>
        <v>#N/A</v>
      </c>
      <c r="V350" s="13" t="e">
        <f t="shared" si="100"/>
        <v>#N/A</v>
      </c>
      <c r="W350" s="13">
        <f t="shared" si="101"/>
        <v>0</v>
      </c>
      <c r="X350" s="13">
        <f t="shared" si="102"/>
        <v>0</v>
      </c>
      <c r="Y350" s="13">
        <f t="shared" si="103"/>
        <v>0</v>
      </c>
      <c r="Z350" s="13" t="e">
        <f t="shared" si="104"/>
        <v>#N/A</v>
      </c>
      <c r="AA350" s="14" t="str">
        <f t="shared" si="105"/>
        <v/>
      </c>
      <c r="AB350" s="14">
        <f t="shared" si="106"/>
        <v>0</v>
      </c>
      <c r="AC350" s="14">
        <f t="shared" si="107"/>
        <v>0</v>
      </c>
      <c r="AD350" s="13">
        <f t="shared" si="90"/>
        <v>0</v>
      </c>
      <c r="AE350" s="13" t="e">
        <f>VLOOKUP(B350,Sheet1!$C$1:$D$12,2,FALSE)</f>
        <v>#N/A</v>
      </c>
      <c r="AF350" s="13" t="e">
        <f t="shared" si="108"/>
        <v>#N/A</v>
      </c>
      <c r="AG350" s="13">
        <f t="shared" si="91"/>
        <v>0</v>
      </c>
      <c r="AH350" s="13">
        <f t="shared" si="92"/>
        <v>0</v>
      </c>
      <c r="AI350" s="13" t="e">
        <f t="shared" si="109"/>
        <v>#N/A</v>
      </c>
      <c r="AJ350" s="14" t="str">
        <f t="shared" si="110"/>
        <v/>
      </c>
      <c r="AK350" s="14">
        <f t="shared" si="93"/>
        <v>0</v>
      </c>
    </row>
    <row r="351" spans="1:37" ht="15" customHeight="1" x14ac:dyDescent="0.25">
      <c r="A351" s="1"/>
      <c r="B351" s="1"/>
      <c r="C351" s="24"/>
      <c r="D351" s="1"/>
      <c r="E351" s="1"/>
      <c r="F351" s="24"/>
      <c r="G351" s="1"/>
      <c r="H351" s="2"/>
      <c r="I351" s="2"/>
      <c r="J351" s="2"/>
      <c r="K351" s="13">
        <f t="shared" si="94"/>
        <v>0</v>
      </c>
      <c r="L351" s="13" t="e">
        <f>VLOOKUP(B351,Sheet1!$C$1:$D$12,2,FALSE)</f>
        <v>#N/A</v>
      </c>
      <c r="M351" s="13" t="e">
        <f t="shared" si="95"/>
        <v>#N/A</v>
      </c>
      <c r="N351" s="13">
        <f t="shared" si="96"/>
        <v>0</v>
      </c>
      <c r="O351" s="13" t="e">
        <f>VLOOKUP(B351,Sheet1!$C$1:$D$12,2,FALSE)</f>
        <v>#N/A</v>
      </c>
      <c r="P351" s="13" t="e">
        <f t="shared" si="97"/>
        <v>#N/A</v>
      </c>
      <c r="Q351" s="13">
        <f t="shared" si="98"/>
        <v>0</v>
      </c>
      <c r="R351" s="13" t="e">
        <f>VLOOKUP(B351,Sheet1!$C$1:$D$12,2,FALSE)</f>
        <v>#N/A</v>
      </c>
      <c r="S351" s="13" t="e">
        <f t="shared" si="99"/>
        <v>#N/A</v>
      </c>
      <c r="T351" s="13">
        <f t="shared" si="89"/>
        <v>0</v>
      </c>
      <c r="U351" s="13" t="e">
        <f>VLOOKUP(B351,Sheet1!$C$1:$F$12,4,FALSE)</f>
        <v>#N/A</v>
      </c>
      <c r="V351" s="13" t="e">
        <f t="shared" si="100"/>
        <v>#N/A</v>
      </c>
      <c r="W351" s="13">
        <f t="shared" si="101"/>
        <v>0</v>
      </c>
      <c r="X351" s="13">
        <f t="shared" si="102"/>
        <v>0</v>
      </c>
      <c r="Y351" s="13">
        <f t="shared" si="103"/>
        <v>0</v>
      </c>
      <c r="Z351" s="13" t="e">
        <f t="shared" si="104"/>
        <v>#N/A</v>
      </c>
      <c r="AA351" s="14" t="str">
        <f t="shared" si="105"/>
        <v/>
      </c>
      <c r="AB351" s="14">
        <f t="shared" si="106"/>
        <v>0</v>
      </c>
      <c r="AC351" s="14">
        <f t="shared" si="107"/>
        <v>0</v>
      </c>
      <c r="AD351" s="13">
        <f t="shared" si="90"/>
        <v>0</v>
      </c>
      <c r="AE351" s="13" t="e">
        <f>VLOOKUP(B351,Sheet1!$C$1:$D$12,2,FALSE)</f>
        <v>#N/A</v>
      </c>
      <c r="AF351" s="13" t="e">
        <f t="shared" si="108"/>
        <v>#N/A</v>
      </c>
      <c r="AG351" s="13">
        <f t="shared" si="91"/>
        <v>0</v>
      </c>
      <c r="AH351" s="13">
        <f t="shared" si="92"/>
        <v>0</v>
      </c>
      <c r="AI351" s="13" t="e">
        <f t="shared" si="109"/>
        <v>#N/A</v>
      </c>
      <c r="AJ351" s="14" t="str">
        <f t="shared" si="110"/>
        <v/>
      </c>
      <c r="AK351" s="14">
        <f t="shared" si="93"/>
        <v>0</v>
      </c>
    </row>
    <row r="352" spans="1:37" ht="15" customHeight="1" x14ac:dyDescent="0.25">
      <c r="A352" s="1"/>
      <c r="B352" s="1"/>
      <c r="C352" s="24"/>
      <c r="D352" s="1"/>
      <c r="E352" s="1"/>
      <c r="F352" s="24"/>
      <c r="G352" s="1"/>
      <c r="H352" s="2"/>
      <c r="I352" s="2"/>
      <c r="J352" s="2"/>
      <c r="K352" s="13">
        <f t="shared" si="94"/>
        <v>0</v>
      </c>
      <c r="L352" s="13" t="e">
        <f>VLOOKUP(B352,Sheet1!$C$1:$D$12,2,FALSE)</f>
        <v>#N/A</v>
      </c>
      <c r="M352" s="13" t="e">
        <f t="shared" si="95"/>
        <v>#N/A</v>
      </c>
      <c r="N352" s="13">
        <f t="shared" si="96"/>
        <v>0</v>
      </c>
      <c r="O352" s="13" t="e">
        <f>VLOOKUP(B352,Sheet1!$C$1:$D$12,2,FALSE)</f>
        <v>#N/A</v>
      </c>
      <c r="P352" s="13" t="e">
        <f t="shared" si="97"/>
        <v>#N/A</v>
      </c>
      <c r="Q352" s="13">
        <f t="shared" si="98"/>
        <v>0</v>
      </c>
      <c r="R352" s="13" t="e">
        <f>VLOOKUP(B352,Sheet1!$C$1:$D$12,2,FALSE)</f>
        <v>#N/A</v>
      </c>
      <c r="S352" s="13" t="e">
        <f t="shared" si="99"/>
        <v>#N/A</v>
      </c>
      <c r="T352" s="13">
        <f t="shared" si="89"/>
        <v>0</v>
      </c>
      <c r="U352" s="13" t="e">
        <f>VLOOKUP(B352,Sheet1!$C$1:$F$12,4,FALSE)</f>
        <v>#N/A</v>
      </c>
      <c r="V352" s="13" t="e">
        <f t="shared" si="100"/>
        <v>#N/A</v>
      </c>
      <c r="W352" s="13">
        <f t="shared" si="101"/>
        <v>0</v>
      </c>
      <c r="X352" s="13">
        <f t="shared" si="102"/>
        <v>0</v>
      </c>
      <c r="Y352" s="13">
        <f t="shared" si="103"/>
        <v>0</v>
      </c>
      <c r="Z352" s="13" t="e">
        <f t="shared" si="104"/>
        <v>#N/A</v>
      </c>
      <c r="AA352" s="14" t="str">
        <f t="shared" si="105"/>
        <v/>
      </c>
      <c r="AB352" s="14">
        <f t="shared" si="106"/>
        <v>0</v>
      </c>
      <c r="AC352" s="14">
        <f t="shared" si="107"/>
        <v>0</v>
      </c>
      <c r="AD352" s="13">
        <f t="shared" si="90"/>
        <v>0</v>
      </c>
      <c r="AE352" s="13" t="e">
        <f>VLOOKUP(B352,Sheet1!$C$1:$D$12,2,FALSE)</f>
        <v>#N/A</v>
      </c>
      <c r="AF352" s="13" t="e">
        <f t="shared" si="108"/>
        <v>#N/A</v>
      </c>
      <c r="AG352" s="13">
        <f t="shared" si="91"/>
        <v>0</v>
      </c>
      <c r="AH352" s="13">
        <f t="shared" si="92"/>
        <v>0</v>
      </c>
      <c r="AI352" s="13" t="e">
        <f t="shared" si="109"/>
        <v>#N/A</v>
      </c>
      <c r="AJ352" s="14" t="str">
        <f t="shared" si="110"/>
        <v/>
      </c>
      <c r="AK352" s="14">
        <f t="shared" si="93"/>
        <v>0</v>
      </c>
    </row>
    <row r="353" spans="1:37" ht="15" customHeight="1" x14ac:dyDescent="0.25">
      <c r="A353" s="1"/>
      <c r="B353" s="1"/>
      <c r="C353" s="24"/>
      <c r="D353" s="1"/>
      <c r="E353" s="1"/>
      <c r="F353" s="24"/>
      <c r="G353" s="1"/>
      <c r="H353" s="2"/>
      <c r="I353" s="2"/>
      <c r="J353" s="2"/>
      <c r="K353" s="13">
        <f t="shared" si="94"/>
        <v>0</v>
      </c>
      <c r="L353" s="13" t="e">
        <f>VLOOKUP(B353,Sheet1!$C$1:$D$12,2,FALSE)</f>
        <v>#N/A</v>
      </c>
      <c r="M353" s="13" t="e">
        <f t="shared" si="95"/>
        <v>#N/A</v>
      </c>
      <c r="N353" s="13">
        <f t="shared" si="96"/>
        <v>0</v>
      </c>
      <c r="O353" s="13" t="e">
        <f>VLOOKUP(B353,Sheet1!$C$1:$D$12,2,FALSE)</f>
        <v>#N/A</v>
      </c>
      <c r="P353" s="13" t="e">
        <f t="shared" si="97"/>
        <v>#N/A</v>
      </c>
      <c r="Q353" s="13">
        <f t="shared" si="98"/>
        <v>0</v>
      </c>
      <c r="R353" s="13" t="e">
        <f>VLOOKUP(B353,Sheet1!$C$1:$D$12,2,FALSE)</f>
        <v>#N/A</v>
      </c>
      <c r="S353" s="13" t="e">
        <f t="shared" si="99"/>
        <v>#N/A</v>
      </c>
      <c r="T353" s="13">
        <f t="shared" si="89"/>
        <v>0</v>
      </c>
      <c r="U353" s="13" t="e">
        <f>VLOOKUP(B353,Sheet1!$C$1:$F$12,4,FALSE)</f>
        <v>#N/A</v>
      </c>
      <c r="V353" s="13" t="e">
        <f t="shared" si="100"/>
        <v>#N/A</v>
      </c>
      <c r="W353" s="13">
        <f t="shared" si="101"/>
        <v>0</v>
      </c>
      <c r="X353" s="13">
        <f t="shared" si="102"/>
        <v>0</v>
      </c>
      <c r="Y353" s="13">
        <f t="shared" si="103"/>
        <v>0</v>
      </c>
      <c r="Z353" s="13" t="e">
        <f t="shared" si="104"/>
        <v>#N/A</v>
      </c>
      <c r="AA353" s="14" t="str">
        <f t="shared" si="105"/>
        <v/>
      </c>
      <c r="AB353" s="14">
        <f t="shared" si="106"/>
        <v>0</v>
      </c>
      <c r="AC353" s="14">
        <f t="shared" si="107"/>
        <v>0</v>
      </c>
      <c r="AD353" s="13">
        <f t="shared" si="90"/>
        <v>0</v>
      </c>
      <c r="AE353" s="13" t="e">
        <f>VLOOKUP(B353,Sheet1!$C$1:$D$12,2,FALSE)</f>
        <v>#N/A</v>
      </c>
      <c r="AF353" s="13" t="e">
        <f t="shared" si="108"/>
        <v>#N/A</v>
      </c>
      <c r="AG353" s="13">
        <f t="shared" si="91"/>
        <v>0</v>
      </c>
      <c r="AH353" s="13">
        <f t="shared" si="92"/>
        <v>0</v>
      </c>
      <c r="AI353" s="13" t="e">
        <f t="shared" si="109"/>
        <v>#N/A</v>
      </c>
      <c r="AJ353" s="14" t="str">
        <f t="shared" si="110"/>
        <v/>
      </c>
      <c r="AK353" s="14">
        <f t="shared" si="93"/>
        <v>0</v>
      </c>
    </row>
    <row r="354" spans="1:37" ht="15" customHeight="1" x14ac:dyDescent="0.25">
      <c r="A354" s="1"/>
      <c r="B354" s="1"/>
      <c r="C354" s="24"/>
      <c r="D354" s="1"/>
      <c r="E354" s="1"/>
      <c r="F354" s="24"/>
      <c r="G354" s="1"/>
      <c r="H354" s="2"/>
      <c r="I354" s="2"/>
      <c r="J354" s="2"/>
      <c r="K354" s="13">
        <f t="shared" si="94"/>
        <v>0</v>
      </c>
      <c r="L354" s="13" t="e">
        <f>VLOOKUP(B354,Sheet1!$C$1:$D$12,2,FALSE)</f>
        <v>#N/A</v>
      </c>
      <c r="M354" s="13" t="e">
        <f t="shared" si="95"/>
        <v>#N/A</v>
      </c>
      <c r="N354" s="13">
        <f t="shared" si="96"/>
        <v>0</v>
      </c>
      <c r="O354" s="13" t="e">
        <f>VLOOKUP(B354,Sheet1!$C$1:$D$12,2,FALSE)</f>
        <v>#N/A</v>
      </c>
      <c r="P354" s="13" t="e">
        <f t="shared" si="97"/>
        <v>#N/A</v>
      </c>
      <c r="Q354" s="13">
        <f t="shared" si="98"/>
        <v>0</v>
      </c>
      <c r="R354" s="13" t="e">
        <f>VLOOKUP(B354,Sheet1!$C$1:$D$12,2,FALSE)</f>
        <v>#N/A</v>
      </c>
      <c r="S354" s="13" t="e">
        <f t="shared" si="99"/>
        <v>#N/A</v>
      </c>
      <c r="T354" s="13">
        <f t="shared" si="89"/>
        <v>0</v>
      </c>
      <c r="U354" s="13" t="e">
        <f>VLOOKUP(B354,Sheet1!$C$1:$F$12,4,FALSE)</f>
        <v>#N/A</v>
      </c>
      <c r="V354" s="13" t="e">
        <f t="shared" si="100"/>
        <v>#N/A</v>
      </c>
      <c r="W354" s="13">
        <f t="shared" si="101"/>
        <v>0</v>
      </c>
      <c r="X354" s="13">
        <f t="shared" si="102"/>
        <v>0</v>
      </c>
      <c r="Y354" s="13">
        <f t="shared" si="103"/>
        <v>0</v>
      </c>
      <c r="Z354" s="13" t="e">
        <f t="shared" si="104"/>
        <v>#N/A</v>
      </c>
      <c r="AA354" s="14" t="str">
        <f t="shared" si="105"/>
        <v/>
      </c>
      <c r="AB354" s="14">
        <f t="shared" si="106"/>
        <v>0</v>
      </c>
      <c r="AC354" s="14">
        <f t="shared" si="107"/>
        <v>0</v>
      </c>
      <c r="AD354" s="13">
        <f t="shared" si="90"/>
        <v>0</v>
      </c>
      <c r="AE354" s="13" t="e">
        <f>VLOOKUP(B354,Sheet1!$C$1:$D$12,2,FALSE)</f>
        <v>#N/A</v>
      </c>
      <c r="AF354" s="13" t="e">
        <f t="shared" si="108"/>
        <v>#N/A</v>
      </c>
      <c r="AG354" s="13">
        <f t="shared" si="91"/>
        <v>0</v>
      </c>
      <c r="AH354" s="13">
        <f t="shared" si="92"/>
        <v>0</v>
      </c>
      <c r="AI354" s="13" t="e">
        <f t="shared" si="109"/>
        <v>#N/A</v>
      </c>
      <c r="AJ354" s="14" t="str">
        <f t="shared" si="110"/>
        <v/>
      </c>
      <c r="AK354" s="14">
        <f t="shared" si="93"/>
        <v>0</v>
      </c>
    </row>
    <row r="355" spans="1:37" ht="15" customHeight="1" x14ac:dyDescent="0.25">
      <c r="A355" s="1"/>
      <c r="B355" s="1"/>
      <c r="C355" s="24"/>
      <c r="D355" s="1"/>
      <c r="E355" s="1"/>
      <c r="F355" s="24"/>
      <c r="G355" s="1"/>
      <c r="H355" s="2"/>
      <c r="I355" s="2"/>
      <c r="J355" s="2"/>
      <c r="K355" s="13">
        <f t="shared" si="94"/>
        <v>0</v>
      </c>
      <c r="L355" s="13" t="e">
        <f>VLOOKUP(B355,Sheet1!$C$1:$D$12,2,FALSE)</f>
        <v>#N/A</v>
      </c>
      <c r="M355" s="13" t="e">
        <f t="shared" si="95"/>
        <v>#N/A</v>
      </c>
      <c r="N355" s="13">
        <f t="shared" si="96"/>
        <v>0</v>
      </c>
      <c r="O355" s="13" t="e">
        <f>VLOOKUP(B355,Sheet1!$C$1:$D$12,2,FALSE)</f>
        <v>#N/A</v>
      </c>
      <c r="P355" s="13" t="e">
        <f t="shared" si="97"/>
        <v>#N/A</v>
      </c>
      <c r="Q355" s="13">
        <f t="shared" si="98"/>
        <v>0</v>
      </c>
      <c r="R355" s="13" t="e">
        <f>VLOOKUP(B355,Sheet1!$C$1:$D$12,2,FALSE)</f>
        <v>#N/A</v>
      </c>
      <c r="S355" s="13" t="e">
        <f t="shared" si="99"/>
        <v>#N/A</v>
      </c>
      <c r="T355" s="13">
        <f t="shared" si="89"/>
        <v>0</v>
      </c>
      <c r="U355" s="13" t="e">
        <f>VLOOKUP(B355,Sheet1!$C$1:$F$12,4,FALSE)</f>
        <v>#N/A</v>
      </c>
      <c r="V355" s="13" t="e">
        <f t="shared" si="100"/>
        <v>#N/A</v>
      </c>
      <c r="W355" s="13">
        <f t="shared" si="101"/>
        <v>0</v>
      </c>
      <c r="X355" s="13">
        <f t="shared" si="102"/>
        <v>0</v>
      </c>
      <c r="Y355" s="13">
        <f t="shared" si="103"/>
        <v>0</v>
      </c>
      <c r="Z355" s="13" t="e">
        <f t="shared" si="104"/>
        <v>#N/A</v>
      </c>
      <c r="AA355" s="14" t="str">
        <f t="shared" si="105"/>
        <v/>
      </c>
      <c r="AB355" s="14">
        <f t="shared" si="106"/>
        <v>0</v>
      </c>
      <c r="AC355" s="14">
        <f t="shared" si="107"/>
        <v>0</v>
      </c>
      <c r="AD355" s="13">
        <f t="shared" si="90"/>
        <v>0</v>
      </c>
      <c r="AE355" s="13" t="e">
        <f>VLOOKUP(B355,Sheet1!$C$1:$D$12,2,FALSE)</f>
        <v>#N/A</v>
      </c>
      <c r="AF355" s="13" t="e">
        <f t="shared" si="108"/>
        <v>#N/A</v>
      </c>
      <c r="AG355" s="13">
        <f t="shared" si="91"/>
        <v>0</v>
      </c>
      <c r="AH355" s="13">
        <f t="shared" si="92"/>
        <v>0</v>
      </c>
      <c r="AI355" s="13" t="e">
        <f t="shared" si="109"/>
        <v>#N/A</v>
      </c>
      <c r="AJ355" s="14" t="str">
        <f t="shared" si="110"/>
        <v/>
      </c>
      <c r="AK355" s="14">
        <f t="shared" si="93"/>
        <v>0</v>
      </c>
    </row>
    <row r="356" spans="1:37" ht="15" customHeight="1" x14ac:dyDescent="0.25">
      <c r="A356" s="1"/>
      <c r="B356" s="1"/>
      <c r="C356" s="24"/>
      <c r="D356" s="1"/>
      <c r="E356" s="1"/>
      <c r="F356" s="24"/>
      <c r="G356" s="1"/>
      <c r="H356" s="2"/>
      <c r="I356" s="2"/>
      <c r="J356" s="2"/>
      <c r="K356" s="13">
        <f t="shared" si="94"/>
        <v>0</v>
      </c>
      <c r="L356" s="13" t="e">
        <f>VLOOKUP(B356,Sheet1!$C$1:$D$12,2,FALSE)</f>
        <v>#N/A</v>
      </c>
      <c r="M356" s="13" t="e">
        <f t="shared" si="95"/>
        <v>#N/A</v>
      </c>
      <c r="N356" s="13">
        <f t="shared" si="96"/>
        <v>0</v>
      </c>
      <c r="O356" s="13" t="e">
        <f>VLOOKUP(B356,Sheet1!$C$1:$D$12,2,FALSE)</f>
        <v>#N/A</v>
      </c>
      <c r="P356" s="13" t="e">
        <f t="shared" si="97"/>
        <v>#N/A</v>
      </c>
      <c r="Q356" s="13">
        <f t="shared" si="98"/>
        <v>0</v>
      </c>
      <c r="R356" s="13" t="e">
        <f>VLOOKUP(B356,Sheet1!$C$1:$D$12,2,FALSE)</f>
        <v>#N/A</v>
      </c>
      <c r="S356" s="13" t="e">
        <f t="shared" si="99"/>
        <v>#N/A</v>
      </c>
      <c r="T356" s="13">
        <f t="shared" si="89"/>
        <v>0</v>
      </c>
      <c r="U356" s="13" t="e">
        <f>VLOOKUP(B356,Sheet1!$C$1:$F$12,4,FALSE)</f>
        <v>#N/A</v>
      </c>
      <c r="V356" s="13" t="e">
        <f t="shared" si="100"/>
        <v>#N/A</v>
      </c>
      <c r="W356" s="13">
        <f t="shared" si="101"/>
        <v>0</v>
      </c>
      <c r="X356" s="13">
        <f t="shared" si="102"/>
        <v>0</v>
      </c>
      <c r="Y356" s="13">
        <f t="shared" si="103"/>
        <v>0</v>
      </c>
      <c r="Z356" s="13" t="e">
        <f t="shared" si="104"/>
        <v>#N/A</v>
      </c>
      <c r="AA356" s="14" t="str">
        <f t="shared" si="105"/>
        <v/>
      </c>
      <c r="AB356" s="14">
        <f t="shared" si="106"/>
        <v>0</v>
      </c>
      <c r="AC356" s="14">
        <f t="shared" si="107"/>
        <v>0</v>
      </c>
      <c r="AD356" s="13">
        <f t="shared" si="90"/>
        <v>0</v>
      </c>
      <c r="AE356" s="13" t="e">
        <f>VLOOKUP(B356,Sheet1!$C$1:$D$12,2,FALSE)</f>
        <v>#N/A</v>
      </c>
      <c r="AF356" s="13" t="e">
        <f t="shared" si="108"/>
        <v>#N/A</v>
      </c>
      <c r="AG356" s="13">
        <f t="shared" si="91"/>
        <v>0</v>
      </c>
      <c r="AH356" s="13">
        <f t="shared" si="92"/>
        <v>0</v>
      </c>
      <c r="AI356" s="13" t="e">
        <f t="shared" si="109"/>
        <v>#N/A</v>
      </c>
      <c r="AJ356" s="14" t="str">
        <f t="shared" si="110"/>
        <v/>
      </c>
      <c r="AK356" s="14">
        <f t="shared" si="93"/>
        <v>0</v>
      </c>
    </row>
    <row r="357" spans="1:37" ht="15" customHeight="1" x14ac:dyDescent="0.25">
      <c r="A357" s="1"/>
      <c r="B357" s="1"/>
      <c r="C357" s="24"/>
      <c r="D357" s="1"/>
      <c r="E357" s="1"/>
      <c r="F357" s="24"/>
      <c r="G357" s="1"/>
      <c r="H357" s="2"/>
      <c r="I357" s="2"/>
      <c r="J357" s="2"/>
      <c r="K357" s="13">
        <f t="shared" si="94"/>
        <v>0</v>
      </c>
      <c r="L357" s="13" t="e">
        <f>VLOOKUP(B357,Sheet1!$C$1:$D$12,2,FALSE)</f>
        <v>#N/A</v>
      </c>
      <c r="M357" s="13" t="e">
        <f t="shared" si="95"/>
        <v>#N/A</v>
      </c>
      <c r="N357" s="13">
        <f t="shared" si="96"/>
        <v>0</v>
      </c>
      <c r="O357" s="13" t="e">
        <f>VLOOKUP(B357,Sheet1!$C$1:$D$12,2,FALSE)</f>
        <v>#N/A</v>
      </c>
      <c r="P357" s="13" t="e">
        <f t="shared" si="97"/>
        <v>#N/A</v>
      </c>
      <c r="Q357" s="13">
        <f t="shared" si="98"/>
        <v>0</v>
      </c>
      <c r="R357" s="13" t="e">
        <f>VLOOKUP(B357,Sheet1!$C$1:$D$12,2,FALSE)</f>
        <v>#N/A</v>
      </c>
      <c r="S357" s="13" t="e">
        <f t="shared" si="99"/>
        <v>#N/A</v>
      </c>
      <c r="T357" s="13">
        <f t="shared" si="89"/>
        <v>0</v>
      </c>
      <c r="U357" s="13" t="e">
        <f>VLOOKUP(B357,Sheet1!$C$1:$F$12,4,FALSE)</f>
        <v>#N/A</v>
      </c>
      <c r="V357" s="13" t="e">
        <f t="shared" si="100"/>
        <v>#N/A</v>
      </c>
      <c r="W357" s="13">
        <f t="shared" si="101"/>
        <v>0</v>
      </c>
      <c r="X357" s="13">
        <f t="shared" si="102"/>
        <v>0</v>
      </c>
      <c r="Y357" s="13">
        <f t="shared" si="103"/>
        <v>0</v>
      </c>
      <c r="Z357" s="13" t="e">
        <f t="shared" si="104"/>
        <v>#N/A</v>
      </c>
      <c r="AA357" s="14" t="str">
        <f t="shared" si="105"/>
        <v/>
      </c>
      <c r="AB357" s="14">
        <f t="shared" si="106"/>
        <v>0</v>
      </c>
      <c r="AC357" s="14">
        <f t="shared" si="107"/>
        <v>0</v>
      </c>
      <c r="AD357" s="13">
        <f t="shared" si="90"/>
        <v>0</v>
      </c>
      <c r="AE357" s="13" t="e">
        <f>VLOOKUP(B357,Sheet1!$C$1:$D$12,2,FALSE)</f>
        <v>#N/A</v>
      </c>
      <c r="AF357" s="13" t="e">
        <f t="shared" si="108"/>
        <v>#N/A</v>
      </c>
      <c r="AG357" s="13">
        <f t="shared" si="91"/>
        <v>0</v>
      </c>
      <c r="AH357" s="13">
        <f t="shared" si="92"/>
        <v>0</v>
      </c>
      <c r="AI357" s="13" t="e">
        <f t="shared" si="109"/>
        <v>#N/A</v>
      </c>
      <c r="AJ357" s="14" t="str">
        <f t="shared" si="110"/>
        <v/>
      </c>
      <c r="AK357" s="14">
        <f t="shared" si="93"/>
        <v>0</v>
      </c>
    </row>
    <row r="358" spans="1:37" ht="15" customHeight="1" x14ac:dyDescent="0.25">
      <c r="A358" s="1"/>
      <c r="B358" s="1"/>
      <c r="C358" s="24"/>
      <c r="D358" s="1"/>
      <c r="E358" s="1"/>
      <c r="F358" s="24"/>
      <c r="G358" s="1"/>
      <c r="H358" s="2"/>
      <c r="I358" s="2"/>
      <c r="J358" s="2"/>
      <c r="K358" s="13">
        <f t="shared" si="94"/>
        <v>0</v>
      </c>
      <c r="L358" s="13" t="e">
        <f>VLOOKUP(B358,Sheet1!$C$1:$D$12,2,FALSE)</f>
        <v>#N/A</v>
      </c>
      <c r="M358" s="13" t="e">
        <f t="shared" si="95"/>
        <v>#N/A</v>
      </c>
      <c r="N358" s="13">
        <f t="shared" si="96"/>
        <v>0</v>
      </c>
      <c r="O358" s="13" t="e">
        <f>VLOOKUP(B358,Sheet1!$C$1:$D$12,2,FALSE)</f>
        <v>#N/A</v>
      </c>
      <c r="P358" s="13" t="e">
        <f t="shared" si="97"/>
        <v>#N/A</v>
      </c>
      <c r="Q358" s="13">
        <f t="shared" si="98"/>
        <v>0</v>
      </c>
      <c r="R358" s="13" t="e">
        <f>VLOOKUP(B358,Sheet1!$C$1:$D$12,2,FALSE)</f>
        <v>#N/A</v>
      </c>
      <c r="S358" s="13" t="e">
        <f t="shared" si="99"/>
        <v>#N/A</v>
      </c>
      <c r="T358" s="13">
        <f t="shared" ref="T358:T421" si="111">IF(G358="AF",35,0)</f>
        <v>0</v>
      </c>
      <c r="U358" s="13" t="e">
        <f>VLOOKUP(B358,Sheet1!$C$1:$F$12,4,FALSE)</f>
        <v>#N/A</v>
      </c>
      <c r="V358" s="13" t="e">
        <f t="shared" si="100"/>
        <v>#N/A</v>
      </c>
      <c r="W358" s="13">
        <f t="shared" si="101"/>
        <v>0</v>
      </c>
      <c r="X358" s="13">
        <f t="shared" si="102"/>
        <v>0</v>
      </c>
      <c r="Y358" s="13">
        <f t="shared" si="103"/>
        <v>0</v>
      </c>
      <c r="Z358" s="13" t="e">
        <f t="shared" si="104"/>
        <v>#N/A</v>
      </c>
      <c r="AA358" s="14" t="str">
        <f t="shared" si="105"/>
        <v/>
      </c>
      <c r="AB358" s="14">
        <f t="shared" si="106"/>
        <v>0</v>
      </c>
      <c r="AC358" s="14">
        <f t="shared" si="107"/>
        <v>0</v>
      </c>
      <c r="AD358" s="13">
        <f t="shared" ref="AD358:AD421" si="112">IF(G358="DR/R",120,0)</f>
        <v>0</v>
      </c>
      <c r="AE358" s="13" t="e">
        <f>VLOOKUP(B358,Sheet1!$C$1:$D$12,2,FALSE)</f>
        <v>#N/A</v>
      </c>
      <c r="AF358" s="13" t="e">
        <f t="shared" si="108"/>
        <v>#N/A</v>
      </c>
      <c r="AG358" s="13">
        <f t="shared" ref="AG358:AG421" si="113">IF(G358="AF",0,0)</f>
        <v>0</v>
      </c>
      <c r="AH358" s="13">
        <f t="shared" ref="AH358:AH421" si="114">IF(G358="NML",120,0)</f>
        <v>0</v>
      </c>
      <c r="AI358" s="13" t="e">
        <f t="shared" si="109"/>
        <v>#N/A</v>
      </c>
      <c r="AJ358" s="14" t="str">
        <f t="shared" si="110"/>
        <v/>
      </c>
      <c r="AK358" s="14">
        <f t="shared" ref="AK358:AK421" si="115">IF(OR(G358="DR/R",G358="NML/R"),35,0)</f>
        <v>0</v>
      </c>
    </row>
    <row r="359" spans="1:37" ht="15" customHeight="1" x14ac:dyDescent="0.25">
      <c r="A359" s="1"/>
      <c r="B359" s="1"/>
      <c r="C359" s="24"/>
      <c r="D359" s="1"/>
      <c r="E359" s="1"/>
      <c r="F359" s="24"/>
      <c r="G359" s="1"/>
      <c r="H359" s="2"/>
      <c r="I359" s="2"/>
      <c r="J359" s="2"/>
      <c r="K359" s="13">
        <f t="shared" ref="K359:K422" si="116">IF(AND(G359="DR/R",A359=2027),226,0)</f>
        <v>0</v>
      </c>
      <c r="L359" s="13" t="e">
        <f>VLOOKUP(B359,Sheet1!$C$1:$D$12,2,FALSE)</f>
        <v>#N/A</v>
      </c>
      <c r="M359" s="13" t="e">
        <f t="shared" ref="M359:M422" si="117">ROUND(+K359/12*L359,2)</f>
        <v>#N/A</v>
      </c>
      <c r="N359" s="13">
        <f t="shared" ref="N359:N422" si="118">IF(AND(G359="DR/R",A359=2025),212,0)</f>
        <v>0</v>
      </c>
      <c r="O359" s="13" t="e">
        <f>VLOOKUP(B359,Sheet1!$C$1:$D$12,2,FALSE)</f>
        <v>#N/A</v>
      </c>
      <c r="P359" s="13" t="e">
        <f t="shared" ref="P359:P422" si="119">ROUND(+N359/12*O359,2)</f>
        <v>#N/A</v>
      </c>
      <c r="Q359" s="13">
        <f t="shared" ref="Q359:Q422" si="120">IF(AND(G359="DR/R",A359=2026),219,)</f>
        <v>0</v>
      </c>
      <c r="R359" s="13" t="e">
        <f>VLOOKUP(B359,Sheet1!$C$1:$D$12,2,FALSE)</f>
        <v>#N/A</v>
      </c>
      <c r="S359" s="13" t="e">
        <f t="shared" ref="S359:S422" si="121">ROUND(+Q359/12*R359,2)</f>
        <v>#N/A</v>
      </c>
      <c r="T359" s="13">
        <f t="shared" si="111"/>
        <v>0</v>
      </c>
      <c r="U359" s="13" t="e">
        <f>VLOOKUP(B359,Sheet1!$C$1:$F$12,4,FALSE)</f>
        <v>#N/A</v>
      </c>
      <c r="V359" s="13" t="e">
        <f t="shared" ref="V359:V422" si="122">ROUND(+T359/4*U359,2)</f>
        <v>#N/A</v>
      </c>
      <c r="W359" s="13">
        <f t="shared" ref="W359:W422" si="123">IF(AND(G359="NML",A359=2027),226,0)</f>
        <v>0</v>
      </c>
      <c r="X359" s="13">
        <f t="shared" ref="X359:X422" si="124">IF(AND(G359="NML",A359=2025),212,0)</f>
        <v>0</v>
      </c>
      <c r="Y359" s="13">
        <f t="shared" ref="Y359:Y422" si="125">IF(AND(G359="NML",A359=2026),219,0)</f>
        <v>0</v>
      </c>
      <c r="Z359" s="13" t="e">
        <f t="shared" ref="Z359:Z422" si="126">+M359+V359+W359+P359+X359+Y359+S359</f>
        <v>#N/A</v>
      </c>
      <c r="AA359" s="14" t="str">
        <f t="shared" ref="AA359:AA422" si="127">IF(ISNA(Z359),"",Z359)</f>
        <v/>
      </c>
      <c r="AB359" s="14">
        <f t="shared" ref="AB359:AB422" si="128">IF(OR(G359="DR/R",G359="NML/R"),85,0)</f>
        <v>0</v>
      </c>
      <c r="AC359" s="14">
        <f t="shared" ref="AC359:AC422" si="129">IF(AND(A359=2019,AB359&gt;0),AB359-10,AB359)</f>
        <v>0</v>
      </c>
      <c r="AD359" s="13">
        <f t="shared" si="112"/>
        <v>0</v>
      </c>
      <c r="AE359" s="13" t="e">
        <f>VLOOKUP(B359,Sheet1!$C$1:$D$12,2,FALSE)</f>
        <v>#N/A</v>
      </c>
      <c r="AF359" s="13" t="e">
        <f t="shared" ref="AF359:AF422" si="130">+AD359/12*AE359</f>
        <v>#N/A</v>
      </c>
      <c r="AG359" s="13">
        <f t="shared" si="113"/>
        <v>0</v>
      </c>
      <c r="AH359" s="13">
        <f t="shared" si="114"/>
        <v>0</v>
      </c>
      <c r="AI359" s="13" t="e">
        <f t="shared" ref="AI359:AI422" si="131">+AF359+AG359+AH359</f>
        <v>#N/A</v>
      </c>
      <c r="AJ359" s="14" t="str">
        <f t="shared" ref="AJ359:AJ422" si="132">IF(ISNA(AI359),"",AI359)</f>
        <v/>
      </c>
      <c r="AK359" s="14">
        <f t="shared" si="115"/>
        <v>0</v>
      </c>
    </row>
    <row r="360" spans="1:37" ht="15" customHeight="1" x14ac:dyDescent="0.25">
      <c r="A360" s="1"/>
      <c r="B360" s="1"/>
      <c r="C360" s="24"/>
      <c r="D360" s="1"/>
      <c r="E360" s="1"/>
      <c r="F360" s="24"/>
      <c r="G360" s="1"/>
      <c r="H360" s="2"/>
      <c r="I360" s="2"/>
      <c r="J360" s="2"/>
      <c r="K360" s="13">
        <f t="shared" si="116"/>
        <v>0</v>
      </c>
      <c r="L360" s="13" t="e">
        <f>VLOOKUP(B360,Sheet1!$C$1:$D$12,2,FALSE)</f>
        <v>#N/A</v>
      </c>
      <c r="M360" s="13" t="e">
        <f t="shared" si="117"/>
        <v>#N/A</v>
      </c>
      <c r="N360" s="13">
        <f t="shared" si="118"/>
        <v>0</v>
      </c>
      <c r="O360" s="13" t="e">
        <f>VLOOKUP(B360,Sheet1!$C$1:$D$12,2,FALSE)</f>
        <v>#N/A</v>
      </c>
      <c r="P360" s="13" t="e">
        <f t="shared" si="119"/>
        <v>#N/A</v>
      </c>
      <c r="Q360" s="13">
        <f t="shared" si="120"/>
        <v>0</v>
      </c>
      <c r="R360" s="13" t="e">
        <f>VLOOKUP(B360,Sheet1!$C$1:$D$12,2,FALSE)</f>
        <v>#N/A</v>
      </c>
      <c r="S360" s="13" t="e">
        <f t="shared" si="121"/>
        <v>#N/A</v>
      </c>
      <c r="T360" s="13">
        <f t="shared" si="111"/>
        <v>0</v>
      </c>
      <c r="U360" s="13" t="e">
        <f>VLOOKUP(B360,Sheet1!$C$1:$F$12,4,FALSE)</f>
        <v>#N/A</v>
      </c>
      <c r="V360" s="13" t="e">
        <f t="shared" si="122"/>
        <v>#N/A</v>
      </c>
      <c r="W360" s="13">
        <f t="shared" si="123"/>
        <v>0</v>
      </c>
      <c r="X360" s="13">
        <f t="shared" si="124"/>
        <v>0</v>
      </c>
      <c r="Y360" s="13">
        <f t="shared" si="125"/>
        <v>0</v>
      </c>
      <c r="Z360" s="13" t="e">
        <f t="shared" si="126"/>
        <v>#N/A</v>
      </c>
      <c r="AA360" s="14" t="str">
        <f t="shared" si="127"/>
        <v/>
      </c>
      <c r="AB360" s="14">
        <f t="shared" si="128"/>
        <v>0</v>
      </c>
      <c r="AC360" s="14">
        <f t="shared" si="129"/>
        <v>0</v>
      </c>
      <c r="AD360" s="13">
        <f t="shared" si="112"/>
        <v>0</v>
      </c>
      <c r="AE360" s="13" t="e">
        <f>VLOOKUP(B360,Sheet1!$C$1:$D$12,2,FALSE)</f>
        <v>#N/A</v>
      </c>
      <c r="AF360" s="13" t="e">
        <f t="shared" si="130"/>
        <v>#N/A</v>
      </c>
      <c r="AG360" s="13">
        <f t="shared" si="113"/>
        <v>0</v>
      </c>
      <c r="AH360" s="13">
        <f t="shared" si="114"/>
        <v>0</v>
      </c>
      <c r="AI360" s="13" t="e">
        <f t="shared" si="131"/>
        <v>#N/A</v>
      </c>
      <c r="AJ360" s="14" t="str">
        <f t="shared" si="132"/>
        <v/>
      </c>
      <c r="AK360" s="14">
        <f t="shared" si="115"/>
        <v>0</v>
      </c>
    </row>
    <row r="361" spans="1:37" ht="15" customHeight="1" x14ac:dyDescent="0.25">
      <c r="A361" s="1"/>
      <c r="B361" s="1"/>
      <c r="C361" s="24"/>
      <c r="D361" s="1"/>
      <c r="E361" s="1"/>
      <c r="F361" s="24"/>
      <c r="G361" s="1"/>
      <c r="H361" s="2"/>
      <c r="I361" s="2"/>
      <c r="J361" s="2"/>
      <c r="K361" s="13">
        <f t="shared" si="116"/>
        <v>0</v>
      </c>
      <c r="L361" s="13" t="e">
        <f>VLOOKUP(B361,Sheet1!$C$1:$D$12,2,FALSE)</f>
        <v>#N/A</v>
      </c>
      <c r="M361" s="13" t="e">
        <f t="shared" si="117"/>
        <v>#N/A</v>
      </c>
      <c r="N361" s="13">
        <f t="shared" si="118"/>
        <v>0</v>
      </c>
      <c r="O361" s="13" t="e">
        <f>VLOOKUP(B361,Sheet1!$C$1:$D$12,2,FALSE)</f>
        <v>#N/A</v>
      </c>
      <c r="P361" s="13" t="e">
        <f t="shared" si="119"/>
        <v>#N/A</v>
      </c>
      <c r="Q361" s="13">
        <f t="shared" si="120"/>
        <v>0</v>
      </c>
      <c r="R361" s="13" t="e">
        <f>VLOOKUP(B361,Sheet1!$C$1:$D$12,2,FALSE)</f>
        <v>#N/A</v>
      </c>
      <c r="S361" s="13" t="e">
        <f t="shared" si="121"/>
        <v>#N/A</v>
      </c>
      <c r="T361" s="13">
        <f t="shared" si="111"/>
        <v>0</v>
      </c>
      <c r="U361" s="13" t="e">
        <f>VLOOKUP(B361,Sheet1!$C$1:$F$12,4,FALSE)</f>
        <v>#N/A</v>
      </c>
      <c r="V361" s="13" t="e">
        <f t="shared" si="122"/>
        <v>#N/A</v>
      </c>
      <c r="W361" s="13">
        <f t="shared" si="123"/>
        <v>0</v>
      </c>
      <c r="X361" s="13">
        <f t="shared" si="124"/>
        <v>0</v>
      </c>
      <c r="Y361" s="13">
        <f t="shared" si="125"/>
        <v>0</v>
      </c>
      <c r="Z361" s="13" t="e">
        <f t="shared" si="126"/>
        <v>#N/A</v>
      </c>
      <c r="AA361" s="14" t="str">
        <f t="shared" si="127"/>
        <v/>
      </c>
      <c r="AB361" s="14">
        <f t="shared" si="128"/>
        <v>0</v>
      </c>
      <c r="AC361" s="14">
        <f t="shared" si="129"/>
        <v>0</v>
      </c>
      <c r="AD361" s="13">
        <f t="shared" si="112"/>
        <v>0</v>
      </c>
      <c r="AE361" s="13" t="e">
        <f>VLOOKUP(B361,Sheet1!$C$1:$D$12,2,FALSE)</f>
        <v>#N/A</v>
      </c>
      <c r="AF361" s="13" t="e">
        <f t="shared" si="130"/>
        <v>#N/A</v>
      </c>
      <c r="AG361" s="13">
        <f t="shared" si="113"/>
        <v>0</v>
      </c>
      <c r="AH361" s="13">
        <f t="shared" si="114"/>
        <v>0</v>
      </c>
      <c r="AI361" s="13" t="e">
        <f t="shared" si="131"/>
        <v>#N/A</v>
      </c>
      <c r="AJ361" s="14" t="str">
        <f t="shared" si="132"/>
        <v/>
      </c>
      <c r="AK361" s="14">
        <f t="shared" si="115"/>
        <v>0</v>
      </c>
    </row>
    <row r="362" spans="1:37" ht="15" customHeight="1" x14ac:dyDescent="0.25">
      <c r="A362" s="1"/>
      <c r="B362" s="1"/>
      <c r="C362" s="24"/>
      <c r="D362" s="1"/>
      <c r="E362" s="1"/>
      <c r="F362" s="24"/>
      <c r="G362" s="1"/>
      <c r="H362" s="2"/>
      <c r="I362" s="2"/>
      <c r="J362" s="2"/>
      <c r="K362" s="13">
        <f t="shared" si="116"/>
        <v>0</v>
      </c>
      <c r="L362" s="13" t="e">
        <f>VLOOKUP(B362,Sheet1!$C$1:$D$12,2,FALSE)</f>
        <v>#N/A</v>
      </c>
      <c r="M362" s="13" t="e">
        <f t="shared" si="117"/>
        <v>#N/A</v>
      </c>
      <c r="N362" s="13">
        <f t="shared" si="118"/>
        <v>0</v>
      </c>
      <c r="O362" s="13" t="e">
        <f>VLOOKUP(B362,Sheet1!$C$1:$D$12,2,FALSE)</f>
        <v>#N/A</v>
      </c>
      <c r="P362" s="13" t="e">
        <f t="shared" si="119"/>
        <v>#N/A</v>
      </c>
      <c r="Q362" s="13">
        <f t="shared" si="120"/>
        <v>0</v>
      </c>
      <c r="R362" s="13" t="e">
        <f>VLOOKUP(B362,Sheet1!$C$1:$D$12,2,FALSE)</f>
        <v>#N/A</v>
      </c>
      <c r="S362" s="13" t="e">
        <f t="shared" si="121"/>
        <v>#N/A</v>
      </c>
      <c r="T362" s="13">
        <f t="shared" si="111"/>
        <v>0</v>
      </c>
      <c r="U362" s="13" t="e">
        <f>VLOOKUP(B362,Sheet1!$C$1:$F$12,4,FALSE)</f>
        <v>#N/A</v>
      </c>
      <c r="V362" s="13" t="e">
        <f t="shared" si="122"/>
        <v>#N/A</v>
      </c>
      <c r="W362" s="13">
        <f t="shared" si="123"/>
        <v>0</v>
      </c>
      <c r="X362" s="13">
        <f t="shared" si="124"/>
        <v>0</v>
      </c>
      <c r="Y362" s="13">
        <f t="shared" si="125"/>
        <v>0</v>
      </c>
      <c r="Z362" s="13" t="e">
        <f t="shared" si="126"/>
        <v>#N/A</v>
      </c>
      <c r="AA362" s="14" t="str">
        <f t="shared" si="127"/>
        <v/>
      </c>
      <c r="AB362" s="14">
        <f t="shared" si="128"/>
        <v>0</v>
      </c>
      <c r="AC362" s="14">
        <f t="shared" si="129"/>
        <v>0</v>
      </c>
      <c r="AD362" s="13">
        <f t="shared" si="112"/>
        <v>0</v>
      </c>
      <c r="AE362" s="13" t="e">
        <f>VLOOKUP(B362,Sheet1!$C$1:$D$12,2,FALSE)</f>
        <v>#N/A</v>
      </c>
      <c r="AF362" s="13" t="e">
        <f t="shared" si="130"/>
        <v>#N/A</v>
      </c>
      <c r="AG362" s="13">
        <f t="shared" si="113"/>
        <v>0</v>
      </c>
      <c r="AH362" s="13">
        <f t="shared" si="114"/>
        <v>0</v>
      </c>
      <c r="AI362" s="13" t="e">
        <f t="shared" si="131"/>
        <v>#N/A</v>
      </c>
      <c r="AJ362" s="14" t="str">
        <f t="shared" si="132"/>
        <v/>
      </c>
      <c r="AK362" s="14">
        <f t="shared" si="115"/>
        <v>0</v>
      </c>
    </row>
    <row r="363" spans="1:37" ht="15" customHeight="1" x14ac:dyDescent="0.25">
      <c r="A363" s="1"/>
      <c r="B363" s="1"/>
      <c r="C363" s="24"/>
      <c r="D363" s="1"/>
      <c r="E363" s="1"/>
      <c r="F363" s="24"/>
      <c r="G363" s="1"/>
      <c r="H363" s="2"/>
      <c r="I363" s="2"/>
      <c r="J363" s="2"/>
      <c r="K363" s="13">
        <f t="shared" si="116"/>
        <v>0</v>
      </c>
      <c r="L363" s="13" t="e">
        <f>VLOOKUP(B363,Sheet1!$C$1:$D$12,2,FALSE)</f>
        <v>#N/A</v>
      </c>
      <c r="M363" s="13" t="e">
        <f t="shared" si="117"/>
        <v>#N/A</v>
      </c>
      <c r="N363" s="13">
        <f t="shared" si="118"/>
        <v>0</v>
      </c>
      <c r="O363" s="13" t="e">
        <f>VLOOKUP(B363,Sheet1!$C$1:$D$12,2,FALSE)</f>
        <v>#N/A</v>
      </c>
      <c r="P363" s="13" t="e">
        <f t="shared" si="119"/>
        <v>#N/A</v>
      </c>
      <c r="Q363" s="13">
        <f t="shared" si="120"/>
        <v>0</v>
      </c>
      <c r="R363" s="13" t="e">
        <f>VLOOKUP(B363,Sheet1!$C$1:$D$12,2,FALSE)</f>
        <v>#N/A</v>
      </c>
      <c r="S363" s="13" t="e">
        <f t="shared" si="121"/>
        <v>#N/A</v>
      </c>
      <c r="T363" s="13">
        <f t="shared" si="111"/>
        <v>0</v>
      </c>
      <c r="U363" s="13" t="e">
        <f>VLOOKUP(B363,Sheet1!$C$1:$F$12,4,FALSE)</f>
        <v>#N/A</v>
      </c>
      <c r="V363" s="13" t="e">
        <f t="shared" si="122"/>
        <v>#N/A</v>
      </c>
      <c r="W363" s="13">
        <f t="shared" si="123"/>
        <v>0</v>
      </c>
      <c r="X363" s="13">
        <f t="shared" si="124"/>
        <v>0</v>
      </c>
      <c r="Y363" s="13">
        <f t="shared" si="125"/>
        <v>0</v>
      </c>
      <c r="Z363" s="13" t="e">
        <f t="shared" si="126"/>
        <v>#N/A</v>
      </c>
      <c r="AA363" s="14" t="str">
        <f t="shared" si="127"/>
        <v/>
      </c>
      <c r="AB363" s="14">
        <f t="shared" si="128"/>
        <v>0</v>
      </c>
      <c r="AC363" s="14">
        <f t="shared" si="129"/>
        <v>0</v>
      </c>
      <c r="AD363" s="13">
        <f t="shared" si="112"/>
        <v>0</v>
      </c>
      <c r="AE363" s="13" t="e">
        <f>VLOOKUP(B363,Sheet1!$C$1:$D$12,2,FALSE)</f>
        <v>#N/A</v>
      </c>
      <c r="AF363" s="13" t="e">
        <f t="shared" si="130"/>
        <v>#N/A</v>
      </c>
      <c r="AG363" s="13">
        <f t="shared" si="113"/>
        <v>0</v>
      </c>
      <c r="AH363" s="13">
        <f t="shared" si="114"/>
        <v>0</v>
      </c>
      <c r="AI363" s="13" t="e">
        <f t="shared" si="131"/>
        <v>#N/A</v>
      </c>
      <c r="AJ363" s="14" t="str">
        <f t="shared" si="132"/>
        <v/>
      </c>
      <c r="AK363" s="14">
        <f t="shared" si="115"/>
        <v>0</v>
      </c>
    </row>
    <row r="364" spans="1:37" ht="15" customHeight="1" x14ac:dyDescent="0.25">
      <c r="A364" s="1"/>
      <c r="B364" s="1"/>
      <c r="C364" s="24"/>
      <c r="D364" s="1"/>
      <c r="E364" s="1"/>
      <c r="F364" s="24"/>
      <c r="G364" s="1"/>
      <c r="H364" s="2"/>
      <c r="I364" s="2"/>
      <c r="J364" s="2"/>
      <c r="K364" s="13">
        <f t="shared" si="116"/>
        <v>0</v>
      </c>
      <c r="L364" s="13" t="e">
        <f>VLOOKUP(B364,Sheet1!$C$1:$D$12,2,FALSE)</f>
        <v>#N/A</v>
      </c>
      <c r="M364" s="13" t="e">
        <f t="shared" si="117"/>
        <v>#N/A</v>
      </c>
      <c r="N364" s="13">
        <f t="shared" si="118"/>
        <v>0</v>
      </c>
      <c r="O364" s="13" t="e">
        <f>VLOOKUP(B364,Sheet1!$C$1:$D$12,2,FALSE)</f>
        <v>#N/A</v>
      </c>
      <c r="P364" s="13" t="e">
        <f t="shared" si="119"/>
        <v>#N/A</v>
      </c>
      <c r="Q364" s="13">
        <f t="shared" si="120"/>
        <v>0</v>
      </c>
      <c r="R364" s="13" t="e">
        <f>VLOOKUP(B364,Sheet1!$C$1:$D$12,2,FALSE)</f>
        <v>#N/A</v>
      </c>
      <c r="S364" s="13" t="e">
        <f t="shared" si="121"/>
        <v>#N/A</v>
      </c>
      <c r="T364" s="13">
        <f t="shared" si="111"/>
        <v>0</v>
      </c>
      <c r="U364" s="13" t="e">
        <f>VLOOKUP(B364,Sheet1!$C$1:$F$12,4,FALSE)</f>
        <v>#N/A</v>
      </c>
      <c r="V364" s="13" t="e">
        <f t="shared" si="122"/>
        <v>#N/A</v>
      </c>
      <c r="W364" s="13">
        <f t="shared" si="123"/>
        <v>0</v>
      </c>
      <c r="X364" s="13">
        <f t="shared" si="124"/>
        <v>0</v>
      </c>
      <c r="Y364" s="13">
        <f t="shared" si="125"/>
        <v>0</v>
      </c>
      <c r="Z364" s="13" t="e">
        <f t="shared" si="126"/>
        <v>#N/A</v>
      </c>
      <c r="AA364" s="14" t="str">
        <f t="shared" si="127"/>
        <v/>
      </c>
      <c r="AB364" s="14">
        <f t="shared" si="128"/>
        <v>0</v>
      </c>
      <c r="AC364" s="14">
        <f t="shared" si="129"/>
        <v>0</v>
      </c>
      <c r="AD364" s="13">
        <f t="shared" si="112"/>
        <v>0</v>
      </c>
      <c r="AE364" s="13" t="e">
        <f>VLOOKUP(B364,Sheet1!$C$1:$D$12,2,FALSE)</f>
        <v>#N/A</v>
      </c>
      <c r="AF364" s="13" t="e">
        <f t="shared" si="130"/>
        <v>#N/A</v>
      </c>
      <c r="AG364" s="13">
        <f t="shared" si="113"/>
        <v>0</v>
      </c>
      <c r="AH364" s="13">
        <f t="shared" si="114"/>
        <v>0</v>
      </c>
      <c r="AI364" s="13" t="e">
        <f t="shared" si="131"/>
        <v>#N/A</v>
      </c>
      <c r="AJ364" s="14" t="str">
        <f t="shared" si="132"/>
        <v/>
      </c>
      <c r="AK364" s="14">
        <f t="shared" si="115"/>
        <v>0</v>
      </c>
    </row>
    <row r="365" spans="1:37" ht="15" customHeight="1" x14ac:dyDescent="0.25">
      <c r="A365" s="1"/>
      <c r="B365" s="1"/>
      <c r="C365" s="24"/>
      <c r="D365" s="1"/>
      <c r="E365" s="1"/>
      <c r="F365" s="24"/>
      <c r="G365" s="1"/>
      <c r="H365" s="2"/>
      <c r="I365" s="2"/>
      <c r="J365" s="2"/>
      <c r="K365" s="13">
        <f t="shared" si="116"/>
        <v>0</v>
      </c>
      <c r="L365" s="13" t="e">
        <f>VLOOKUP(B365,Sheet1!$C$1:$D$12,2,FALSE)</f>
        <v>#N/A</v>
      </c>
      <c r="M365" s="13" t="e">
        <f t="shared" si="117"/>
        <v>#N/A</v>
      </c>
      <c r="N365" s="13">
        <f t="shared" si="118"/>
        <v>0</v>
      </c>
      <c r="O365" s="13" t="e">
        <f>VLOOKUP(B365,Sheet1!$C$1:$D$12,2,FALSE)</f>
        <v>#N/A</v>
      </c>
      <c r="P365" s="13" t="e">
        <f t="shared" si="119"/>
        <v>#N/A</v>
      </c>
      <c r="Q365" s="13">
        <f t="shared" si="120"/>
        <v>0</v>
      </c>
      <c r="R365" s="13" t="e">
        <f>VLOOKUP(B365,Sheet1!$C$1:$D$12,2,FALSE)</f>
        <v>#N/A</v>
      </c>
      <c r="S365" s="13" t="e">
        <f t="shared" si="121"/>
        <v>#N/A</v>
      </c>
      <c r="T365" s="13">
        <f t="shared" si="111"/>
        <v>0</v>
      </c>
      <c r="U365" s="13" t="e">
        <f>VLOOKUP(B365,Sheet1!$C$1:$F$12,4,FALSE)</f>
        <v>#N/A</v>
      </c>
      <c r="V365" s="13" t="e">
        <f t="shared" si="122"/>
        <v>#N/A</v>
      </c>
      <c r="W365" s="13">
        <f t="shared" si="123"/>
        <v>0</v>
      </c>
      <c r="X365" s="13">
        <f t="shared" si="124"/>
        <v>0</v>
      </c>
      <c r="Y365" s="13">
        <f t="shared" si="125"/>
        <v>0</v>
      </c>
      <c r="Z365" s="13" t="e">
        <f t="shared" si="126"/>
        <v>#N/A</v>
      </c>
      <c r="AA365" s="14" t="str">
        <f t="shared" si="127"/>
        <v/>
      </c>
      <c r="AB365" s="14">
        <f t="shared" si="128"/>
        <v>0</v>
      </c>
      <c r="AC365" s="14">
        <f t="shared" si="129"/>
        <v>0</v>
      </c>
      <c r="AD365" s="13">
        <f t="shared" si="112"/>
        <v>0</v>
      </c>
      <c r="AE365" s="13" t="e">
        <f>VLOOKUP(B365,Sheet1!$C$1:$D$12,2,FALSE)</f>
        <v>#N/A</v>
      </c>
      <c r="AF365" s="13" t="e">
        <f t="shared" si="130"/>
        <v>#N/A</v>
      </c>
      <c r="AG365" s="13">
        <f t="shared" si="113"/>
        <v>0</v>
      </c>
      <c r="AH365" s="13">
        <f t="shared" si="114"/>
        <v>0</v>
      </c>
      <c r="AI365" s="13" t="e">
        <f t="shared" si="131"/>
        <v>#N/A</v>
      </c>
      <c r="AJ365" s="14" t="str">
        <f t="shared" si="132"/>
        <v/>
      </c>
      <c r="AK365" s="14">
        <f t="shared" si="115"/>
        <v>0</v>
      </c>
    </row>
    <row r="366" spans="1:37" ht="15" customHeight="1" x14ac:dyDescent="0.25">
      <c r="A366" s="1"/>
      <c r="B366" s="1"/>
      <c r="C366" s="24"/>
      <c r="D366" s="1"/>
      <c r="E366" s="1"/>
      <c r="F366" s="24"/>
      <c r="G366" s="1"/>
      <c r="H366" s="2"/>
      <c r="I366" s="2"/>
      <c r="J366" s="2"/>
      <c r="K366" s="13">
        <f t="shared" si="116"/>
        <v>0</v>
      </c>
      <c r="L366" s="13" t="e">
        <f>VLOOKUP(B366,Sheet1!$C$1:$D$12,2,FALSE)</f>
        <v>#N/A</v>
      </c>
      <c r="M366" s="13" t="e">
        <f t="shared" si="117"/>
        <v>#N/A</v>
      </c>
      <c r="N366" s="13">
        <f t="shared" si="118"/>
        <v>0</v>
      </c>
      <c r="O366" s="13" t="e">
        <f>VLOOKUP(B366,Sheet1!$C$1:$D$12,2,FALSE)</f>
        <v>#N/A</v>
      </c>
      <c r="P366" s="13" t="e">
        <f t="shared" si="119"/>
        <v>#N/A</v>
      </c>
      <c r="Q366" s="13">
        <f t="shared" si="120"/>
        <v>0</v>
      </c>
      <c r="R366" s="13" t="e">
        <f>VLOOKUP(B366,Sheet1!$C$1:$D$12,2,FALSE)</f>
        <v>#N/A</v>
      </c>
      <c r="S366" s="13" t="e">
        <f t="shared" si="121"/>
        <v>#N/A</v>
      </c>
      <c r="T366" s="13">
        <f t="shared" si="111"/>
        <v>0</v>
      </c>
      <c r="U366" s="13" t="e">
        <f>VLOOKUP(B366,Sheet1!$C$1:$F$12,4,FALSE)</f>
        <v>#N/A</v>
      </c>
      <c r="V366" s="13" t="e">
        <f t="shared" si="122"/>
        <v>#N/A</v>
      </c>
      <c r="W366" s="13">
        <f t="shared" si="123"/>
        <v>0</v>
      </c>
      <c r="X366" s="13">
        <f t="shared" si="124"/>
        <v>0</v>
      </c>
      <c r="Y366" s="13">
        <f t="shared" si="125"/>
        <v>0</v>
      </c>
      <c r="Z366" s="13" t="e">
        <f t="shared" si="126"/>
        <v>#N/A</v>
      </c>
      <c r="AA366" s="14" t="str">
        <f t="shared" si="127"/>
        <v/>
      </c>
      <c r="AB366" s="14">
        <f t="shared" si="128"/>
        <v>0</v>
      </c>
      <c r="AC366" s="14">
        <f t="shared" si="129"/>
        <v>0</v>
      </c>
      <c r="AD366" s="13">
        <f t="shared" si="112"/>
        <v>0</v>
      </c>
      <c r="AE366" s="13" t="e">
        <f>VLOOKUP(B366,Sheet1!$C$1:$D$12,2,FALSE)</f>
        <v>#N/A</v>
      </c>
      <c r="AF366" s="13" t="e">
        <f t="shared" si="130"/>
        <v>#N/A</v>
      </c>
      <c r="AG366" s="13">
        <f t="shared" si="113"/>
        <v>0</v>
      </c>
      <c r="AH366" s="13">
        <f t="shared" si="114"/>
        <v>0</v>
      </c>
      <c r="AI366" s="13" t="e">
        <f t="shared" si="131"/>
        <v>#N/A</v>
      </c>
      <c r="AJ366" s="14" t="str">
        <f t="shared" si="132"/>
        <v/>
      </c>
      <c r="AK366" s="14">
        <f t="shared" si="115"/>
        <v>0</v>
      </c>
    </row>
    <row r="367" spans="1:37" ht="15" customHeight="1" x14ac:dyDescent="0.25">
      <c r="A367" s="1"/>
      <c r="B367" s="1"/>
      <c r="C367" s="24"/>
      <c r="D367" s="1"/>
      <c r="E367" s="1"/>
      <c r="F367" s="24"/>
      <c r="G367" s="1"/>
      <c r="H367" s="2"/>
      <c r="I367" s="2"/>
      <c r="J367" s="2"/>
      <c r="K367" s="13">
        <f t="shared" si="116"/>
        <v>0</v>
      </c>
      <c r="L367" s="13" t="e">
        <f>VLOOKUP(B367,Sheet1!$C$1:$D$12,2,FALSE)</f>
        <v>#N/A</v>
      </c>
      <c r="M367" s="13" t="e">
        <f t="shared" si="117"/>
        <v>#N/A</v>
      </c>
      <c r="N367" s="13">
        <f t="shared" si="118"/>
        <v>0</v>
      </c>
      <c r="O367" s="13" t="e">
        <f>VLOOKUP(B367,Sheet1!$C$1:$D$12,2,FALSE)</f>
        <v>#N/A</v>
      </c>
      <c r="P367" s="13" t="e">
        <f t="shared" si="119"/>
        <v>#N/A</v>
      </c>
      <c r="Q367" s="13">
        <f t="shared" si="120"/>
        <v>0</v>
      </c>
      <c r="R367" s="13" t="e">
        <f>VLOOKUP(B367,Sheet1!$C$1:$D$12,2,FALSE)</f>
        <v>#N/A</v>
      </c>
      <c r="S367" s="13" t="e">
        <f t="shared" si="121"/>
        <v>#N/A</v>
      </c>
      <c r="T367" s="13">
        <f t="shared" si="111"/>
        <v>0</v>
      </c>
      <c r="U367" s="13" t="e">
        <f>VLOOKUP(B367,Sheet1!$C$1:$F$12,4,FALSE)</f>
        <v>#N/A</v>
      </c>
      <c r="V367" s="13" t="e">
        <f t="shared" si="122"/>
        <v>#N/A</v>
      </c>
      <c r="W367" s="13">
        <f t="shared" si="123"/>
        <v>0</v>
      </c>
      <c r="X367" s="13">
        <f t="shared" si="124"/>
        <v>0</v>
      </c>
      <c r="Y367" s="13">
        <f t="shared" si="125"/>
        <v>0</v>
      </c>
      <c r="Z367" s="13" t="e">
        <f t="shared" si="126"/>
        <v>#N/A</v>
      </c>
      <c r="AA367" s="14" t="str">
        <f t="shared" si="127"/>
        <v/>
      </c>
      <c r="AB367" s="14">
        <f t="shared" si="128"/>
        <v>0</v>
      </c>
      <c r="AC367" s="14">
        <f t="shared" si="129"/>
        <v>0</v>
      </c>
      <c r="AD367" s="13">
        <f t="shared" si="112"/>
        <v>0</v>
      </c>
      <c r="AE367" s="13" t="e">
        <f>VLOOKUP(B367,Sheet1!$C$1:$D$12,2,FALSE)</f>
        <v>#N/A</v>
      </c>
      <c r="AF367" s="13" t="e">
        <f t="shared" si="130"/>
        <v>#N/A</v>
      </c>
      <c r="AG367" s="13">
        <f t="shared" si="113"/>
        <v>0</v>
      </c>
      <c r="AH367" s="13">
        <f t="shared" si="114"/>
        <v>0</v>
      </c>
      <c r="AI367" s="13" t="e">
        <f t="shared" si="131"/>
        <v>#N/A</v>
      </c>
      <c r="AJ367" s="14" t="str">
        <f t="shared" si="132"/>
        <v/>
      </c>
      <c r="AK367" s="14">
        <f t="shared" si="115"/>
        <v>0</v>
      </c>
    </row>
    <row r="368" spans="1:37" ht="15" customHeight="1" x14ac:dyDescent="0.25">
      <c r="A368" s="1"/>
      <c r="B368" s="1"/>
      <c r="C368" s="24"/>
      <c r="D368" s="1"/>
      <c r="E368" s="1"/>
      <c r="F368" s="24"/>
      <c r="G368" s="1"/>
      <c r="H368" s="2"/>
      <c r="I368" s="2"/>
      <c r="J368" s="2"/>
      <c r="K368" s="13">
        <f t="shared" si="116"/>
        <v>0</v>
      </c>
      <c r="L368" s="13" t="e">
        <f>VLOOKUP(B368,Sheet1!$C$1:$D$12,2,FALSE)</f>
        <v>#N/A</v>
      </c>
      <c r="M368" s="13" t="e">
        <f t="shared" si="117"/>
        <v>#N/A</v>
      </c>
      <c r="N368" s="13">
        <f t="shared" si="118"/>
        <v>0</v>
      </c>
      <c r="O368" s="13" t="e">
        <f>VLOOKUP(B368,Sheet1!$C$1:$D$12,2,FALSE)</f>
        <v>#N/A</v>
      </c>
      <c r="P368" s="13" t="e">
        <f t="shared" si="119"/>
        <v>#N/A</v>
      </c>
      <c r="Q368" s="13">
        <f t="shared" si="120"/>
        <v>0</v>
      </c>
      <c r="R368" s="13" t="e">
        <f>VLOOKUP(B368,Sheet1!$C$1:$D$12,2,FALSE)</f>
        <v>#N/A</v>
      </c>
      <c r="S368" s="13" t="e">
        <f t="shared" si="121"/>
        <v>#N/A</v>
      </c>
      <c r="T368" s="13">
        <f t="shared" si="111"/>
        <v>0</v>
      </c>
      <c r="U368" s="13" t="e">
        <f>VLOOKUP(B368,Sheet1!$C$1:$F$12,4,FALSE)</f>
        <v>#N/A</v>
      </c>
      <c r="V368" s="13" t="e">
        <f t="shared" si="122"/>
        <v>#N/A</v>
      </c>
      <c r="W368" s="13">
        <f t="shared" si="123"/>
        <v>0</v>
      </c>
      <c r="X368" s="13">
        <f t="shared" si="124"/>
        <v>0</v>
      </c>
      <c r="Y368" s="13">
        <f t="shared" si="125"/>
        <v>0</v>
      </c>
      <c r="Z368" s="13" t="e">
        <f t="shared" si="126"/>
        <v>#N/A</v>
      </c>
      <c r="AA368" s="14" t="str">
        <f t="shared" si="127"/>
        <v/>
      </c>
      <c r="AB368" s="14">
        <f t="shared" si="128"/>
        <v>0</v>
      </c>
      <c r="AC368" s="14">
        <f t="shared" si="129"/>
        <v>0</v>
      </c>
      <c r="AD368" s="13">
        <f t="shared" si="112"/>
        <v>0</v>
      </c>
      <c r="AE368" s="13" t="e">
        <f>VLOOKUP(B368,Sheet1!$C$1:$D$12,2,FALSE)</f>
        <v>#N/A</v>
      </c>
      <c r="AF368" s="13" t="e">
        <f t="shared" si="130"/>
        <v>#N/A</v>
      </c>
      <c r="AG368" s="13">
        <f t="shared" si="113"/>
        <v>0</v>
      </c>
      <c r="AH368" s="13">
        <f t="shared" si="114"/>
        <v>0</v>
      </c>
      <c r="AI368" s="13" t="e">
        <f t="shared" si="131"/>
        <v>#N/A</v>
      </c>
      <c r="AJ368" s="14" t="str">
        <f t="shared" si="132"/>
        <v/>
      </c>
      <c r="AK368" s="14">
        <f t="shared" si="115"/>
        <v>0</v>
      </c>
    </row>
    <row r="369" spans="1:37" ht="15" customHeight="1" x14ac:dyDescent="0.25">
      <c r="A369" s="1"/>
      <c r="B369" s="1"/>
      <c r="C369" s="24"/>
      <c r="D369" s="1"/>
      <c r="E369" s="1"/>
      <c r="F369" s="24"/>
      <c r="G369" s="1"/>
      <c r="H369" s="2"/>
      <c r="I369" s="2"/>
      <c r="J369" s="2"/>
      <c r="K369" s="13">
        <f t="shared" si="116"/>
        <v>0</v>
      </c>
      <c r="L369" s="13" t="e">
        <f>VLOOKUP(B369,Sheet1!$C$1:$D$12,2,FALSE)</f>
        <v>#N/A</v>
      </c>
      <c r="M369" s="13" t="e">
        <f t="shared" si="117"/>
        <v>#N/A</v>
      </c>
      <c r="N369" s="13">
        <f t="shared" si="118"/>
        <v>0</v>
      </c>
      <c r="O369" s="13" t="e">
        <f>VLOOKUP(B369,Sheet1!$C$1:$D$12,2,FALSE)</f>
        <v>#N/A</v>
      </c>
      <c r="P369" s="13" t="e">
        <f t="shared" si="119"/>
        <v>#N/A</v>
      </c>
      <c r="Q369" s="13">
        <f t="shared" si="120"/>
        <v>0</v>
      </c>
      <c r="R369" s="13" t="e">
        <f>VLOOKUP(B369,Sheet1!$C$1:$D$12,2,FALSE)</f>
        <v>#N/A</v>
      </c>
      <c r="S369" s="13" t="e">
        <f t="shared" si="121"/>
        <v>#N/A</v>
      </c>
      <c r="T369" s="13">
        <f t="shared" si="111"/>
        <v>0</v>
      </c>
      <c r="U369" s="13" t="e">
        <f>VLOOKUP(B369,Sheet1!$C$1:$F$12,4,FALSE)</f>
        <v>#N/A</v>
      </c>
      <c r="V369" s="13" t="e">
        <f t="shared" si="122"/>
        <v>#N/A</v>
      </c>
      <c r="W369" s="13">
        <f t="shared" si="123"/>
        <v>0</v>
      </c>
      <c r="X369" s="13">
        <f t="shared" si="124"/>
        <v>0</v>
      </c>
      <c r="Y369" s="13">
        <f t="shared" si="125"/>
        <v>0</v>
      </c>
      <c r="Z369" s="13" t="e">
        <f t="shared" si="126"/>
        <v>#N/A</v>
      </c>
      <c r="AA369" s="14" t="str">
        <f t="shared" si="127"/>
        <v/>
      </c>
      <c r="AB369" s="14">
        <f t="shared" si="128"/>
        <v>0</v>
      </c>
      <c r="AC369" s="14">
        <f t="shared" si="129"/>
        <v>0</v>
      </c>
      <c r="AD369" s="13">
        <f t="shared" si="112"/>
        <v>0</v>
      </c>
      <c r="AE369" s="13" t="e">
        <f>VLOOKUP(B369,Sheet1!$C$1:$D$12,2,FALSE)</f>
        <v>#N/A</v>
      </c>
      <c r="AF369" s="13" t="e">
        <f t="shared" si="130"/>
        <v>#N/A</v>
      </c>
      <c r="AG369" s="13">
        <f t="shared" si="113"/>
        <v>0</v>
      </c>
      <c r="AH369" s="13">
        <f t="shared" si="114"/>
        <v>0</v>
      </c>
      <c r="AI369" s="13" t="e">
        <f t="shared" si="131"/>
        <v>#N/A</v>
      </c>
      <c r="AJ369" s="14" t="str">
        <f t="shared" si="132"/>
        <v/>
      </c>
      <c r="AK369" s="14">
        <f t="shared" si="115"/>
        <v>0</v>
      </c>
    </row>
    <row r="370" spans="1:37" ht="15" customHeight="1" x14ac:dyDescent="0.25">
      <c r="A370" s="1"/>
      <c r="B370" s="1"/>
      <c r="C370" s="24"/>
      <c r="D370" s="1"/>
      <c r="E370" s="1"/>
      <c r="F370" s="24"/>
      <c r="G370" s="1"/>
      <c r="H370" s="2"/>
      <c r="I370" s="2"/>
      <c r="J370" s="2"/>
      <c r="K370" s="13">
        <f t="shared" si="116"/>
        <v>0</v>
      </c>
      <c r="L370" s="13" t="e">
        <f>VLOOKUP(B370,Sheet1!$C$1:$D$12,2,FALSE)</f>
        <v>#N/A</v>
      </c>
      <c r="M370" s="13" t="e">
        <f t="shared" si="117"/>
        <v>#N/A</v>
      </c>
      <c r="N370" s="13">
        <f t="shared" si="118"/>
        <v>0</v>
      </c>
      <c r="O370" s="13" t="e">
        <f>VLOOKUP(B370,Sheet1!$C$1:$D$12,2,FALSE)</f>
        <v>#N/A</v>
      </c>
      <c r="P370" s="13" t="e">
        <f t="shared" si="119"/>
        <v>#N/A</v>
      </c>
      <c r="Q370" s="13">
        <f t="shared" si="120"/>
        <v>0</v>
      </c>
      <c r="R370" s="13" t="e">
        <f>VLOOKUP(B370,Sheet1!$C$1:$D$12,2,FALSE)</f>
        <v>#N/A</v>
      </c>
      <c r="S370" s="13" t="e">
        <f t="shared" si="121"/>
        <v>#N/A</v>
      </c>
      <c r="T370" s="13">
        <f t="shared" si="111"/>
        <v>0</v>
      </c>
      <c r="U370" s="13" t="e">
        <f>VLOOKUP(B370,Sheet1!$C$1:$F$12,4,FALSE)</f>
        <v>#N/A</v>
      </c>
      <c r="V370" s="13" t="e">
        <f t="shared" si="122"/>
        <v>#N/A</v>
      </c>
      <c r="W370" s="13">
        <f t="shared" si="123"/>
        <v>0</v>
      </c>
      <c r="X370" s="13">
        <f t="shared" si="124"/>
        <v>0</v>
      </c>
      <c r="Y370" s="13">
        <f t="shared" si="125"/>
        <v>0</v>
      </c>
      <c r="Z370" s="13" t="e">
        <f t="shared" si="126"/>
        <v>#N/A</v>
      </c>
      <c r="AA370" s="14" t="str">
        <f t="shared" si="127"/>
        <v/>
      </c>
      <c r="AB370" s="14">
        <f t="shared" si="128"/>
        <v>0</v>
      </c>
      <c r="AC370" s="14">
        <f t="shared" si="129"/>
        <v>0</v>
      </c>
      <c r="AD370" s="13">
        <f t="shared" si="112"/>
        <v>0</v>
      </c>
      <c r="AE370" s="13" t="e">
        <f>VLOOKUP(B370,Sheet1!$C$1:$D$12,2,FALSE)</f>
        <v>#N/A</v>
      </c>
      <c r="AF370" s="13" t="e">
        <f t="shared" si="130"/>
        <v>#N/A</v>
      </c>
      <c r="AG370" s="13">
        <f t="shared" si="113"/>
        <v>0</v>
      </c>
      <c r="AH370" s="13">
        <f t="shared" si="114"/>
        <v>0</v>
      </c>
      <c r="AI370" s="13" t="e">
        <f t="shared" si="131"/>
        <v>#N/A</v>
      </c>
      <c r="AJ370" s="14" t="str">
        <f t="shared" si="132"/>
        <v/>
      </c>
      <c r="AK370" s="14">
        <f t="shared" si="115"/>
        <v>0</v>
      </c>
    </row>
    <row r="371" spans="1:37" ht="15" customHeight="1" x14ac:dyDescent="0.25">
      <c r="A371" s="1"/>
      <c r="B371" s="1"/>
      <c r="C371" s="24"/>
      <c r="D371" s="1"/>
      <c r="E371" s="1"/>
      <c r="F371" s="24"/>
      <c r="G371" s="1"/>
      <c r="H371" s="2"/>
      <c r="I371" s="2"/>
      <c r="J371" s="2"/>
      <c r="K371" s="13">
        <f t="shared" si="116"/>
        <v>0</v>
      </c>
      <c r="L371" s="13" t="e">
        <f>VLOOKUP(B371,Sheet1!$C$1:$D$12,2,FALSE)</f>
        <v>#N/A</v>
      </c>
      <c r="M371" s="13" t="e">
        <f t="shared" si="117"/>
        <v>#N/A</v>
      </c>
      <c r="N371" s="13">
        <f t="shared" si="118"/>
        <v>0</v>
      </c>
      <c r="O371" s="13" t="e">
        <f>VLOOKUP(B371,Sheet1!$C$1:$D$12,2,FALSE)</f>
        <v>#N/A</v>
      </c>
      <c r="P371" s="13" t="e">
        <f t="shared" si="119"/>
        <v>#N/A</v>
      </c>
      <c r="Q371" s="13">
        <f t="shared" si="120"/>
        <v>0</v>
      </c>
      <c r="R371" s="13" t="e">
        <f>VLOOKUP(B371,Sheet1!$C$1:$D$12,2,FALSE)</f>
        <v>#N/A</v>
      </c>
      <c r="S371" s="13" t="e">
        <f t="shared" si="121"/>
        <v>#N/A</v>
      </c>
      <c r="T371" s="13">
        <f t="shared" si="111"/>
        <v>0</v>
      </c>
      <c r="U371" s="13" t="e">
        <f>VLOOKUP(B371,Sheet1!$C$1:$F$12,4,FALSE)</f>
        <v>#N/A</v>
      </c>
      <c r="V371" s="13" t="e">
        <f t="shared" si="122"/>
        <v>#N/A</v>
      </c>
      <c r="W371" s="13">
        <f t="shared" si="123"/>
        <v>0</v>
      </c>
      <c r="X371" s="13">
        <f t="shared" si="124"/>
        <v>0</v>
      </c>
      <c r="Y371" s="13">
        <f t="shared" si="125"/>
        <v>0</v>
      </c>
      <c r="Z371" s="13" t="e">
        <f t="shared" si="126"/>
        <v>#N/A</v>
      </c>
      <c r="AA371" s="14" t="str">
        <f t="shared" si="127"/>
        <v/>
      </c>
      <c r="AB371" s="14">
        <f t="shared" si="128"/>
        <v>0</v>
      </c>
      <c r="AC371" s="14">
        <f t="shared" si="129"/>
        <v>0</v>
      </c>
      <c r="AD371" s="13">
        <f t="shared" si="112"/>
        <v>0</v>
      </c>
      <c r="AE371" s="13" t="e">
        <f>VLOOKUP(B371,Sheet1!$C$1:$D$12,2,FALSE)</f>
        <v>#N/A</v>
      </c>
      <c r="AF371" s="13" t="e">
        <f t="shared" si="130"/>
        <v>#N/A</v>
      </c>
      <c r="AG371" s="13">
        <f t="shared" si="113"/>
        <v>0</v>
      </c>
      <c r="AH371" s="13">
        <f t="shared" si="114"/>
        <v>0</v>
      </c>
      <c r="AI371" s="13" t="e">
        <f t="shared" si="131"/>
        <v>#N/A</v>
      </c>
      <c r="AJ371" s="14" t="str">
        <f t="shared" si="132"/>
        <v/>
      </c>
      <c r="AK371" s="14">
        <f t="shared" si="115"/>
        <v>0</v>
      </c>
    </row>
    <row r="372" spans="1:37" ht="15" customHeight="1" x14ac:dyDescent="0.25">
      <c r="A372" s="1"/>
      <c r="B372" s="1"/>
      <c r="C372" s="24"/>
      <c r="D372" s="1"/>
      <c r="E372" s="1"/>
      <c r="F372" s="24"/>
      <c r="G372" s="1"/>
      <c r="H372" s="2"/>
      <c r="I372" s="2"/>
      <c r="J372" s="2"/>
      <c r="K372" s="13">
        <f t="shared" si="116"/>
        <v>0</v>
      </c>
      <c r="L372" s="13" t="e">
        <f>VLOOKUP(B372,Sheet1!$C$1:$D$12,2,FALSE)</f>
        <v>#N/A</v>
      </c>
      <c r="M372" s="13" t="e">
        <f t="shared" si="117"/>
        <v>#N/A</v>
      </c>
      <c r="N372" s="13">
        <f t="shared" si="118"/>
        <v>0</v>
      </c>
      <c r="O372" s="13" t="e">
        <f>VLOOKUP(B372,Sheet1!$C$1:$D$12,2,FALSE)</f>
        <v>#N/A</v>
      </c>
      <c r="P372" s="13" t="e">
        <f t="shared" si="119"/>
        <v>#N/A</v>
      </c>
      <c r="Q372" s="13">
        <f t="shared" si="120"/>
        <v>0</v>
      </c>
      <c r="R372" s="13" t="e">
        <f>VLOOKUP(B372,Sheet1!$C$1:$D$12,2,FALSE)</f>
        <v>#N/A</v>
      </c>
      <c r="S372" s="13" t="e">
        <f t="shared" si="121"/>
        <v>#N/A</v>
      </c>
      <c r="T372" s="13">
        <f t="shared" si="111"/>
        <v>0</v>
      </c>
      <c r="U372" s="13" t="e">
        <f>VLOOKUP(B372,Sheet1!$C$1:$F$12,4,FALSE)</f>
        <v>#N/A</v>
      </c>
      <c r="V372" s="13" t="e">
        <f t="shared" si="122"/>
        <v>#N/A</v>
      </c>
      <c r="W372" s="13">
        <f t="shared" si="123"/>
        <v>0</v>
      </c>
      <c r="X372" s="13">
        <f t="shared" si="124"/>
        <v>0</v>
      </c>
      <c r="Y372" s="13">
        <f t="shared" si="125"/>
        <v>0</v>
      </c>
      <c r="Z372" s="13" t="e">
        <f t="shared" si="126"/>
        <v>#N/A</v>
      </c>
      <c r="AA372" s="14" t="str">
        <f t="shared" si="127"/>
        <v/>
      </c>
      <c r="AB372" s="14">
        <f t="shared" si="128"/>
        <v>0</v>
      </c>
      <c r="AC372" s="14">
        <f t="shared" si="129"/>
        <v>0</v>
      </c>
      <c r="AD372" s="13">
        <f t="shared" si="112"/>
        <v>0</v>
      </c>
      <c r="AE372" s="13" t="e">
        <f>VLOOKUP(B372,Sheet1!$C$1:$D$12,2,FALSE)</f>
        <v>#N/A</v>
      </c>
      <c r="AF372" s="13" t="e">
        <f t="shared" si="130"/>
        <v>#N/A</v>
      </c>
      <c r="AG372" s="13">
        <f t="shared" si="113"/>
        <v>0</v>
      </c>
      <c r="AH372" s="13">
        <f t="shared" si="114"/>
        <v>0</v>
      </c>
      <c r="AI372" s="13" t="e">
        <f t="shared" si="131"/>
        <v>#N/A</v>
      </c>
      <c r="AJ372" s="14" t="str">
        <f t="shared" si="132"/>
        <v/>
      </c>
      <c r="AK372" s="14">
        <f t="shared" si="115"/>
        <v>0</v>
      </c>
    </row>
    <row r="373" spans="1:37" ht="15" customHeight="1" x14ac:dyDescent="0.25">
      <c r="A373" s="1"/>
      <c r="B373" s="1"/>
      <c r="C373" s="24"/>
      <c r="D373" s="1"/>
      <c r="E373" s="1"/>
      <c r="F373" s="24"/>
      <c r="G373" s="1"/>
      <c r="H373" s="2"/>
      <c r="I373" s="2"/>
      <c r="J373" s="2"/>
      <c r="K373" s="13">
        <f t="shared" si="116"/>
        <v>0</v>
      </c>
      <c r="L373" s="13" t="e">
        <f>VLOOKUP(B373,Sheet1!$C$1:$D$12,2,FALSE)</f>
        <v>#N/A</v>
      </c>
      <c r="M373" s="13" t="e">
        <f t="shared" si="117"/>
        <v>#N/A</v>
      </c>
      <c r="N373" s="13">
        <f t="shared" si="118"/>
        <v>0</v>
      </c>
      <c r="O373" s="13" t="e">
        <f>VLOOKUP(B373,Sheet1!$C$1:$D$12,2,FALSE)</f>
        <v>#N/A</v>
      </c>
      <c r="P373" s="13" t="e">
        <f t="shared" si="119"/>
        <v>#N/A</v>
      </c>
      <c r="Q373" s="13">
        <f t="shared" si="120"/>
        <v>0</v>
      </c>
      <c r="R373" s="13" t="e">
        <f>VLOOKUP(B373,Sheet1!$C$1:$D$12,2,FALSE)</f>
        <v>#N/A</v>
      </c>
      <c r="S373" s="13" t="e">
        <f t="shared" si="121"/>
        <v>#N/A</v>
      </c>
      <c r="T373" s="13">
        <f t="shared" si="111"/>
        <v>0</v>
      </c>
      <c r="U373" s="13" t="e">
        <f>VLOOKUP(B373,Sheet1!$C$1:$F$12,4,FALSE)</f>
        <v>#N/A</v>
      </c>
      <c r="V373" s="13" t="e">
        <f t="shared" si="122"/>
        <v>#N/A</v>
      </c>
      <c r="W373" s="13">
        <f t="shared" si="123"/>
        <v>0</v>
      </c>
      <c r="X373" s="13">
        <f t="shared" si="124"/>
        <v>0</v>
      </c>
      <c r="Y373" s="13">
        <f t="shared" si="125"/>
        <v>0</v>
      </c>
      <c r="Z373" s="13" t="e">
        <f t="shared" si="126"/>
        <v>#N/A</v>
      </c>
      <c r="AA373" s="14" t="str">
        <f t="shared" si="127"/>
        <v/>
      </c>
      <c r="AB373" s="14">
        <f t="shared" si="128"/>
        <v>0</v>
      </c>
      <c r="AC373" s="14">
        <f t="shared" si="129"/>
        <v>0</v>
      </c>
      <c r="AD373" s="13">
        <f t="shared" si="112"/>
        <v>0</v>
      </c>
      <c r="AE373" s="13" t="e">
        <f>VLOOKUP(B373,Sheet1!$C$1:$D$12,2,FALSE)</f>
        <v>#N/A</v>
      </c>
      <c r="AF373" s="13" t="e">
        <f t="shared" si="130"/>
        <v>#N/A</v>
      </c>
      <c r="AG373" s="13">
        <f t="shared" si="113"/>
        <v>0</v>
      </c>
      <c r="AH373" s="13">
        <f t="shared" si="114"/>
        <v>0</v>
      </c>
      <c r="AI373" s="13" t="e">
        <f t="shared" si="131"/>
        <v>#N/A</v>
      </c>
      <c r="AJ373" s="14" t="str">
        <f t="shared" si="132"/>
        <v/>
      </c>
      <c r="AK373" s="14">
        <f t="shared" si="115"/>
        <v>0</v>
      </c>
    </row>
    <row r="374" spans="1:37" ht="15" customHeight="1" x14ac:dyDescent="0.25">
      <c r="A374" s="1"/>
      <c r="B374" s="1"/>
      <c r="C374" s="24"/>
      <c r="D374" s="1"/>
      <c r="E374" s="1"/>
      <c r="F374" s="24"/>
      <c r="G374" s="1"/>
      <c r="H374" s="2"/>
      <c r="I374" s="2"/>
      <c r="J374" s="2"/>
      <c r="K374" s="13">
        <f t="shared" si="116"/>
        <v>0</v>
      </c>
      <c r="L374" s="13" t="e">
        <f>VLOOKUP(B374,Sheet1!$C$1:$D$12,2,FALSE)</f>
        <v>#N/A</v>
      </c>
      <c r="M374" s="13" t="e">
        <f t="shared" si="117"/>
        <v>#N/A</v>
      </c>
      <c r="N374" s="13">
        <f t="shared" si="118"/>
        <v>0</v>
      </c>
      <c r="O374" s="13" t="e">
        <f>VLOOKUP(B374,Sheet1!$C$1:$D$12,2,FALSE)</f>
        <v>#N/A</v>
      </c>
      <c r="P374" s="13" t="e">
        <f t="shared" si="119"/>
        <v>#N/A</v>
      </c>
      <c r="Q374" s="13">
        <f t="shared" si="120"/>
        <v>0</v>
      </c>
      <c r="R374" s="13" t="e">
        <f>VLOOKUP(B374,Sheet1!$C$1:$D$12,2,FALSE)</f>
        <v>#N/A</v>
      </c>
      <c r="S374" s="13" t="e">
        <f t="shared" si="121"/>
        <v>#N/A</v>
      </c>
      <c r="T374" s="13">
        <f t="shared" si="111"/>
        <v>0</v>
      </c>
      <c r="U374" s="13" t="e">
        <f>VLOOKUP(B374,Sheet1!$C$1:$F$12,4,FALSE)</f>
        <v>#N/A</v>
      </c>
      <c r="V374" s="13" t="e">
        <f t="shared" si="122"/>
        <v>#N/A</v>
      </c>
      <c r="W374" s="13">
        <f t="shared" si="123"/>
        <v>0</v>
      </c>
      <c r="X374" s="13">
        <f t="shared" si="124"/>
        <v>0</v>
      </c>
      <c r="Y374" s="13">
        <f t="shared" si="125"/>
        <v>0</v>
      </c>
      <c r="Z374" s="13" t="e">
        <f t="shared" si="126"/>
        <v>#N/A</v>
      </c>
      <c r="AA374" s="14" t="str">
        <f t="shared" si="127"/>
        <v/>
      </c>
      <c r="AB374" s="14">
        <f t="shared" si="128"/>
        <v>0</v>
      </c>
      <c r="AC374" s="14">
        <f t="shared" si="129"/>
        <v>0</v>
      </c>
      <c r="AD374" s="13">
        <f t="shared" si="112"/>
        <v>0</v>
      </c>
      <c r="AE374" s="13" t="e">
        <f>VLOOKUP(B374,Sheet1!$C$1:$D$12,2,FALSE)</f>
        <v>#N/A</v>
      </c>
      <c r="AF374" s="13" t="e">
        <f t="shared" si="130"/>
        <v>#N/A</v>
      </c>
      <c r="AG374" s="13">
        <f t="shared" si="113"/>
        <v>0</v>
      </c>
      <c r="AH374" s="13">
        <f t="shared" si="114"/>
        <v>0</v>
      </c>
      <c r="AI374" s="13" t="e">
        <f t="shared" si="131"/>
        <v>#N/A</v>
      </c>
      <c r="AJ374" s="14" t="str">
        <f t="shared" si="132"/>
        <v/>
      </c>
      <c r="AK374" s="14">
        <f t="shared" si="115"/>
        <v>0</v>
      </c>
    </row>
    <row r="375" spans="1:37" ht="15" customHeight="1" x14ac:dyDescent="0.25">
      <c r="A375" s="1"/>
      <c r="B375" s="1"/>
      <c r="C375" s="24"/>
      <c r="D375" s="1"/>
      <c r="E375" s="1"/>
      <c r="F375" s="24"/>
      <c r="G375" s="1"/>
      <c r="H375" s="2"/>
      <c r="I375" s="2"/>
      <c r="J375" s="2"/>
      <c r="K375" s="13">
        <f t="shared" si="116"/>
        <v>0</v>
      </c>
      <c r="L375" s="13" t="e">
        <f>VLOOKUP(B375,Sheet1!$C$1:$D$12,2,FALSE)</f>
        <v>#N/A</v>
      </c>
      <c r="M375" s="13" t="e">
        <f t="shared" si="117"/>
        <v>#N/A</v>
      </c>
      <c r="N375" s="13">
        <f t="shared" si="118"/>
        <v>0</v>
      </c>
      <c r="O375" s="13" t="e">
        <f>VLOOKUP(B375,Sheet1!$C$1:$D$12,2,FALSE)</f>
        <v>#N/A</v>
      </c>
      <c r="P375" s="13" t="e">
        <f t="shared" si="119"/>
        <v>#N/A</v>
      </c>
      <c r="Q375" s="13">
        <f t="shared" si="120"/>
        <v>0</v>
      </c>
      <c r="R375" s="13" t="e">
        <f>VLOOKUP(B375,Sheet1!$C$1:$D$12,2,FALSE)</f>
        <v>#N/A</v>
      </c>
      <c r="S375" s="13" t="e">
        <f t="shared" si="121"/>
        <v>#N/A</v>
      </c>
      <c r="T375" s="13">
        <f t="shared" si="111"/>
        <v>0</v>
      </c>
      <c r="U375" s="13" t="e">
        <f>VLOOKUP(B375,Sheet1!$C$1:$F$12,4,FALSE)</f>
        <v>#N/A</v>
      </c>
      <c r="V375" s="13" t="e">
        <f t="shared" si="122"/>
        <v>#N/A</v>
      </c>
      <c r="W375" s="13">
        <f t="shared" si="123"/>
        <v>0</v>
      </c>
      <c r="X375" s="13">
        <f t="shared" si="124"/>
        <v>0</v>
      </c>
      <c r="Y375" s="13">
        <f t="shared" si="125"/>
        <v>0</v>
      </c>
      <c r="Z375" s="13" t="e">
        <f t="shared" si="126"/>
        <v>#N/A</v>
      </c>
      <c r="AA375" s="14" t="str">
        <f t="shared" si="127"/>
        <v/>
      </c>
      <c r="AB375" s="14">
        <f t="shared" si="128"/>
        <v>0</v>
      </c>
      <c r="AC375" s="14">
        <f t="shared" si="129"/>
        <v>0</v>
      </c>
      <c r="AD375" s="13">
        <f t="shared" si="112"/>
        <v>0</v>
      </c>
      <c r="AE375" s="13" t="e">
        <f>VLOOKUP(B375,Sheet1!$C$1:$D$12,2,FALSE)</f>
        <v>#N/A</v>
      </c>
      <c r="AF375" s="13" t="e">
        <f t="shared" si="130"/>
        <v>#N/A</v>
      </c>
      <c r="AG375" s="13">
        <f t="shared" si="113"/>
        <v>0</v>
      </c>
      <c r="AH375" s="13">
        <f t="shared" si="114"/>
        <v>0</v>
      </c>
      <c r="AI375" s="13" t="e">
        <f t="shared" si="131"/>
        <v>#N/A</v>
      </c>
      <c r="AJ375" s="14" t="str">
        <f t="shared" si="132"/>
        <v/>
      </c>
      <c r="AK375" s="14">
        <f t="shared" si="115"/>
        <v>0</v>
      </c>
    </row>
    <row r="376" spans="1:37" ht="15" customHeight="1" x14ac:dyDescent="0.25">
      <c r="A376" s="1"/>
      <c r="B376" s="1"/>
      <c r="C376" s="24"/>
      <c r="D376" s="1"/>
      <c r="E376" s="1"/>
      <c r="F376" s="24"/>
      <c r="G376" s="1"/>
      <c r="H376" s="2"/>
      <c r="I376" s="2"/>
      <c r="J376" s="2"/>
      <c r="K376" s="13">
        <f t="shared" si="116"/>
        <v>0</v>
      </c>
      <c r="L376" s="13" t="e">
        <f>VLOOKUP(B376,Sheet1!$C$1:$D$12,2,FALSE)</f>
        <v>#N/A</v>
      </c>
      <c r="M376" s="13" t="e">
        <f t="shared" si="117"/>
        <v>#N/A</v>
      </c>
      <c r="N376" s="13">
        <f t="shared" si="118"/>
        <v>0</v>
      </c>
      <c r="O376" s="13" t="e">
        <f>VLOOKUP(B376,Sheet1!$C$1:$D$12,2,FALSE)</f>
        <v>#N/A</v>
      </c>
      <c r="P376" s="13" t="e">
        <f t="shared" si="119"/>
        <v>#N/A</v>
      </c>
      <c r="Q376" s="13">
        <f t="shared" si="120"/>
        <v>0</v>
      </c>
      <c r="R376" s="13" t="e">
        <f>VLOOKUP(B376,Sheet1!$C$1:$D$12,2,FALSE)</f>
        <v>#N/A</v>
      </c>
      <c r="S376" s="13" t="e">
        <f t="shared" si="121"/>
        <v>#N/A</v>
      </c>
      <c r="T376" s="13">
        <f t="shared" si="111"/>
        <v>0</v>
      </c>
      <c r="U376" s="13" t="e">
        <f>VLOOKUP(B376,Sheet1!$C$1:$F$12,4,FALSE)</f>
        <v>#N/A</v>
      </c>
      <c r="V376" s="13" t="e">
        <f t="shared" si="122"/>
        <v>#N/A</v>
      </c>
      <c r="W376" s="13">
        <f t="shared" si="123"/>
        <v>0</v>
      </c>
      <c r="X376" s="13">
        <f t="shared" si="124"/>
        <v>0</v>
      </c>
      <c r="Y376" s="13">
        <f t="shared" si="125"/>
        <v>0</v>
      </c>
      <c r="Z376" s="13" t="e">
        <f t="shared" si="126"/>
        <v>#N/A</v>
      </c>
      <c r="AA376" s="14" t="str">
        <f t="shared" si="127"/>
        <v/>
      </c>
      <c r="AB376" s="14">
        <f t="shared" si="128"/>
        <v>0</v>
      </c>
      <c r="AC376" s="14">
        <f t="shared" si="129"/>
        <v>0</v>
      </c>
      <c r="AD376" s="13">
        <f t="shared" si="112"/>
        <v>0</v>
      </c>
      <c r="AE376" s="13" t="e">
        <f>VLOOKUP(B376,Sheet1!$C$1:$D$12,2,FALSE)</f>
        <v>#N/A</v>
      </c>
      <c r="AF376" s="13" t="e">
        <f t="shared" si="130"/>
        <v>#N/A</v>
      </c>
      <c r="AG376" s="13">
        <f t="shared" si="113"/>
        <v>0</v>
      </c>
      <c r="AH376" s="13">
        <f t="shared" si="114"/>
        <v>0</v>
      </c>
      <c r="AI376" s="13" t="e">
        <f t="shared" si="131"/>
        <v>#N/A</v>
      </c>
      <c r="AJ376" s="14" t="str">
        <f t="shared" si="132"/>
        <v/>
      </c>
      <c r="AK376" s="14">
        <f t="shared" si="115"/>
        <v>0</v>
      </c>
    </row>
    <row r="377" spans="1:37" ht="15" customHeight="1" x14ac:dyDescent="0.25">
      <c r="A377" s="1"/>
      <c r="B377" s="1"/>
      <c r="C377" s="24"/>
      <c r="D377" s="1"/>
      <c r="E377" s="1"/>
      <c r="F377" s="24"/>
      <c r="G377" s="1"/>
      <c r="H377" s="2"/>
      <c r="I377" s="2"/>
      <c r="J377" s="2"/>
      <c r="K377" s="13">
        <f t="shared" si="116"/>
        <v>0</v>
      </c>
      <c r="L377" s="13" t="e">
        <f>VLOOKUP(B377,Sheet1!$C$1:$D$12,2,FALSE)</f>
        <v>#N/A</v>
      </c>
      <c r="M377" s="13" t="e">
        <f t="shared" si="117"/>
        <v>#N/A</v>
      </c>
      <c r="N377" s="13">
        <f t="shared" si="118"/>
        <v>0</v>
      </c>
      <c r="O377" s="13" t="e">
        <f>VLOOKUP(B377,Sheet1!$C$1:$D$12,2,FALSE)</f>
        <v>#N/A</v>
      </c>
      <c r="P377" s="13" t="e">
        <f t="shared" si="119"/>
        <v>#N/A</v>
      </c>
      <c r="Q377" s="13">
        <f t="shared" si="120"/>
        <v>0</v>
      </c>
      <c r="R377" s="13" t="e">
        <f>VLOOKUP(B377,Sheet1!$C$1:$D$12,2,FALSE)</f>
        <v>#N/A</v>
      </c>
      <c r="S377" s="13" t="e">
        <f t="shared" si="121"/>
        <v>#N/A</v>
      </c>
      <c r="T377" s="13">
        <f t="shared" si="111"/>
        <v>0</v>
      </c>
      <c r="U377" s="13" t="e">
        <f>VLOOKUP(B377,Sheet1!$C$1:$F$12,4,FALSE)</f>
        <v>#N/A</v>
      </c>
      <c r="V377" s="13" t="e">
        <f t="shared" si="122"/>
        <v>#N/A</v>
      </c>
      <c r="W377" s="13">
        <f t="shared" si="123"/>
        <v>0</v>
      </c>
      <c r="X377" s="13">
        <f t="shared" si="124"/>
        <v>0</v>
      </c>
      <c r="Y377" s="13">
        <f t="shared" si="125"/>
        <v>0</v>
      </c>
      <c r="Z377" s="13" t="e">
        <f t="shared" si="126"/>
        <v>#N/A</v>
      </c>
      <c r="AA377" s="14" t="str">
        <f t="shared" si="127"/>
        <v/>
      </c>
      <c r="AB377" s="14">
        <f t="shared" si="128"/>
        <v>0</v>
      </c>
      <c r="AC377" s="14">
        <f t="shared" si="129"/>
        <v>0</v>
      </c>
      <c r="AD377" s="13">
        <f t="shared" si="112"/>
        <v>0</v>
      </c>
      <c r="AE377" s="13" t="e">
        <f>VLOOKUP(B377,Sheet1!$C$1:$D$12,2,FALSE)</f>
        <v>#N/A</v>
      </c>
      <c r="AF377" s="13" t="e">
        <f t="shared" si="130"/>
        <v>#N/A</v>
      </c>
      <c r="AG377" s="13">
        <f t="shared" si="113"/>
        <v>0</v>
      </c>
      <c r="AH377" s="13">
        <f t="shared" si="114"/>
        <v>0</v>
      </c>
      <c r="AI377" s="13" t="e">
        <f t="shared" si="131"/>
        <v>#N/A</v>
      </c>
      <c r="AJ377" s="14" t="str">
        <f t="shared" si="132"/>
        <v/>
      </c>
      <c r="AK377" s="14">
        <f t="shared" si="115"/>
        <v>0</v>
      </c>
    </row>
    <row r="378" spans="1:37" ht="15" customHeight="1" x14ac:dyDescent="0.25">
      <c r="A378" s="1"/>
      <c r="B378" s="1"/>
      <c r="C378" s="24"/>
      <c r="D378" s="1"/>
      <c r="E378" s="1"/>
      <c r="F378" s="24"/>
      <c r="G378" s="1"/>
      <c r="H378" s="2"/>
      <c r="I378" s="2"/>
      <c r="J378" s="2"/>
      <c r="K378" s="13">
        <f t="shared" si="116"/>
        <v>0</v>
      </c>
      <c r="L378" s="13" t="e">
        <f>VLOOKUP(B378,Sheet1!$C$1:$D$12,2,FALSE)</f>
        <v>#N/A</v>
      </c>
      <c r="M378" s="13" t="e">
        <f t="shared" si="117"/>
        <v>#N/A</v>
      </c>
      <c r="N378" s="13">
        <f t="shared" si="118"/>
        <v>0</v>
      </c>
      <c r="O378" s="13" t="e">
        <f>VLOOKUP(B378,Sheet1!$C$1:$D$12,2,FALSE)</f>
        <v>#N/A</v>
      </c>
      <c r="P378" s="13" t="e">
        <f t="shared" si="119"/>
        <v>#N/A</v>
      </c>
      <c r="Q378" s="13">
        <f t="shared" si="120"/>
        <v>0</v>
      </c>
      <c r="R378" s="13" t="e">
        <f>VLOOKUP(B378,Sheet1!$C$1:$D$12,2,FALSE)</f>
        <v>#N/A</v>
      </c>
      <c r="S378" s="13" t="e">
        <f t="shared" si="121"/>
        <v>#N/A</v>
      </c>
      <c r="T378" s="13">
        <f t="shared" si="111"/>
        <v>0</v>
      </c>
      <c r="U378" s="13" t="e">
        <f>VLOOKUP(B378,Sheet1!$C$1:$F$12,4,FALSE)</f>
        <v>#N/A</v>
      </c>
      <c r="V378" s="13" t="e">
        <f t="shared" si="122"/>
        <v>#N/A</v>
      </c>
      <c r="W378" s="13">
        <f t="shared" si="123"/>
        <v>0</v>
      </c>
      <c r="X378" s="13">
        <f t="shared" si="124"/>
        <v>0</v>
      </c>
      <c r="Y378" s="13">
        <f t="shared" si="125"/>
        <v>0</v>
      </c>
      <c r="Z378" s="13" t="e">
        <f t="shared" si="126"/>
        <v>#N/A</v>
      </c>
      <c r="AA378" s="14" t="str">
        <f t="shared" si="127"/>
        <v/>
      </c>
      <c r="AB378" s="14">
        <f t="shared" si="128"/>
        <v>0</v>
      </c>
      <c r="AC378" s="14">
        <f t="shared" si="129"/>
        <v>0</v>
      </c>
      <c r="AD378" s="13">
        <f t="shared" si="112"/>
        <v>0</v>
      </c>
      <c r="AE378" s="13" t="e">
        <f>VLOOKUP(B378,Sheet1!$C$1:$D$12,2,FALSE)</f>
        <v>#N/A</v>
      </c>
      <c r="AF378" s="13" t="e">
        <f t="shared" si="130"/>
        <v>#N/A</v>
      </c>
      <c r="AG378" s="13">
        <f t="shared" si="113"/>
        <v>0</v>
      </c>
      <c r="AH378" s="13">
        <f t="shared" si="114"/>
        <v>0</v>
      </c>
      <c r="AI378" s="13" t="e">
        <f t="shared" si="131"/>
        <v>#N/A</v>
      </c>
      <c r="AJ378" s="14" t="str">
        <f t="shared" si="132"/>
        <v/>
      </c>
      <c r="AK378" s="14">
        <f t="shared" si="115"/>
        <v>0</v>
      </c>
    </row>
    <row r="379" spans="1:37" ht="15" customHeight="1" x14ac:dyDescent="0.25">
      <c r="A379" s="1"/>
      <c r="B379" s="1"/>
      <c r="C379" s="24"/>
      <c r="D379" s="1"/>
      <c r="E379" s="1"/>
      <c r="F379" s="24"/>
      <c r="G379" s="1"/>
      <c r="H379" s="2"/>
      <c r="I379" s="2"/>
      <c r="J379" s="2"/>
      <c r="K379" s="13">
        <f t="shared" si="116"/>
        <v>0</v>
      </c>
      <c r="L379" s="13" t="e">
        <f>VLOOKUP(B379,Sheet1!$C$1:$D$12,2,FALSE)</f>
        <v>#N/A</v>
      </c>
      <c r="M379" s="13" t="e">
        <f t="shared" si="117"/>
        <v>#N/A</v>
      </c>
      <c r="N379" s="13">
        <f t="shared" si="118"/>
        <v>0</v>
      </c>
      <c r="O379" s="13" t="e">
        <f>VLOOKUP(B379,Sheet1!$C$1:$D$12,2,FALSE)</f>
        <v>#N/A</v>
      </c>
      <c r="P379" s="13" t="e">
        <f t="shared" si="119"/>
        <v>#N/A</v>
      </c>
      <c r="Q379" s="13">
        <f t="shared" si="120"/>
        <v>0</v>
      </c>
      <c r="R379" s="13" t="e">
        <f>VLOOKUP(B379,Sheet1!$C$1:$D$12,2,FALSE)</f>
        <v>#N/A</v>
      </c>
      <c r="S379" s="13" t="e">
        <f t="shared" si="121"/>
        <v>#N/A</v>
      </c>
      <c r="T379" s="13">
        <f t="shared" si="111"/>
        <v>0</v>
      </c>
      <c r="U379" s="13" t="e">
        <f>VLOOKUP(B379,Sheet1!$C$1:$F$12,4,FALSE)</f>
        <v>#N/A</v>
      </c>
      <c r="V379" s="13" t="e">
        <f t="shared" si="122"/>
        <v>#N/A</v>
      </c>
      <c r="W379" s="13">
        <f t="shared" si="123"/>
        <v>0</v>
      </c>
      <c r="X379" s="13">
        <f t="shared" si="124"/>
        <v>0</v>
      </c>
      <c r="Y379" s="13">
        <f t="shared" si="125"/>
        <v>0</v>
      </c>
      <c r="Z379" s="13" t="e">
        <f t="shared" si="126"/>
        <v>#N/A</v>
      </c>
      <c r="AA379" s="14" t="str">
        <f t="shared" si="127"/>
        <v/>
      </c>
      <c r="AB379" s="14">
        <f t="shared" si="128"/>
        <v>0</v>
      </c>
      <c r="AC379" s="14">
        <f t="shared" si="129"/>
        <v>0</v>
      </c>
      <c r="AD379" s="13">
        <f t="shared" si="112"/>
        <v>0</v>
      </c>
      <c r="AE379" s="13" t="e">
        <f>VLOOKUP(B379,Sheet1!$C$1:$D$12,2,FALSE)</f>
        <v>#N/A</v>
      </c>
      <c r="AF379" s="13" t="e">
        <f t="shared" si="130"/>
        <v>#N/A</v>
      </c>
      <c r="AG379" s="13">
        <f t="shared" si="113"/>
        <v>0</v>
      </c>
      <c r="AH379" s="13">
        <f t="shared" si="114"/>
        <v>0</v>
      </c>
      <c r="AI379" s="13" t="e">
        <f t="shared" si="131"/>
        <v>#N/A</v>
      </c>
      <c r="AJ379" s="14" t="str">
        <f t="shared" si="132"/>
        <v/>
      </c>
      <c r="AK379" s="14">
        <f t="shared" si="115"/>
        <v>0</v>
      </c>
    </row>
    <row r="380" spans="1:37" ht="15" customHeight="1" x14ac:dyDescent="0.25">
      <c r="A380" s="1"/>
      <c r="B380" s="1"/>
      <c r="C380" s="24"/>
      <c r="D380" s="1"/>
      <c r="E380" s="1"/>
      <c r="F380" s="24"/>
      <c r="G380" s="1"/>
      <c r="H380" s="2"/>
      <c r="I380" s="2"/>
      <c r="J380" s="2"/>
      <c r="K380" s="13">
        <f t="shared" si="116"/>
        <v>0</v>
      </c>
      <c r="L380" s="13" t="e">
        <f>VLOOKUP(B380,Sheet1!$C$1:$D$12,2,FALSE)</f>
        <v>#N/A</v>
      </c>
      <c r="M380" s="13" t="e">
        <f t="shared" si="117"/>
        <v>#N/A</v>
      </c>
      <c r="N380" s="13">
        <f t="shared" si="118"/>
        <v>0</v>
      </c>
      <c r="O380" s="13" t="e">
        <f>VLOOKUP(B380,Sheet1!$C$1:$D$12,2,FALSE)</f>
        <v>#N/A</v>
      </c>
      <c r="P380" s="13" t="e">
        <f t="shared" si="119"/>
        <v>#N/A</v>
      </c>
      <c r="Q380" s="13">
        <f t="shared" si="120"/>
        <v>0</v>
      </c>
      <c r="R380" s="13" t="e">
        <f>VLOOKUP(B380,Sheet1!$C$1:$D$12,2,FALSE)</f>
        <v>#N/A</v>
      </c>
      <c r="S380" s="13" t="e">
        <f t="shared" si="121"/>
        <v>#N/A</v>
      </c>
      <c r="T380" s="13">
        <f t="shared" si="111"/>
        <v>0</v>
      </c>
      <c r="U380" s="13" t="e">
        <f>VLOOKUP(B380,Sheet1!$C$1:$F$12,4,FALSE)</f>
        <v>#N/A</v>
      </c>
      <c r="V380" s="13" t="e">
        <f t="shared" si="122"/>
        <v>#N/A</v>
      </c>
      <c r="W380" s="13">
        <f t="shared" si="123"/>
        <v>0</v>
      </c>
      <c r="X380" s="13">
        <f t="shared" si="124"/>
        <v>0</v>
      </c>
      <c r="Y380" s="13">
        <f t="shared" si="125"/>
        <v>0</v>
      </c>
      <c r="Z380" s="13" t="e">
        <f t="shared" si="126"/>
        <v>#N/A</v>
      </c>
      <c r="AA380" s="14" t="str">
        <f t="shared" si="127"/>
        <v/>
      </c>
      <c r="AB380" s="14">
        <f t="shared" si="128"/>
        <v>0</v>
      </c>
      <c r="AC380" s="14">
        <f t="shared" si="129"/>
        <v>0</v>
      </c>
      <c r="AD380" s="13">
        <f t="shared" si="112"/>
        <v>0</v>
      </c>
      <c r="AE380" s="13" t="e">
        <f>VLOOKUP(B380,Sheet1!$C$1:$D$12,2,FALSE)</f>
        <v>#N/A</v>
      </c>
      <c r="AF380" s="13" t="e">
        <f t="shared" si="130"/>
        <v>#N/A</v>
      </c>
      <c r="AG380" s="13">
        <f t="shared" si="113"/>
        <v>0</v>
      </c>
      <c r="AH380" s="13">
        <f t="shared" si="114"/>
        <v>0</v>
      </c>
      <c r="AI380" s="13" t="e">
        <f t="shared" si="131"/>
        <v>#N/A</v>
      </c>
      <c r="AJ380" s="14" t="str">
        <f t="shared" si="132"/>
        <v/>
      </c>
      <c r="AK380" s="14">
        <f t="shared" si="115"/>
        <v>0</v>
      </c>
    </row>
    <row r="381" spans="1:37" ht="15" customHeight="1" x14ac:dyDescent="0.25">
      <c r="A381" s="1"/>
      <c r="B381" s="1"/>
      <c r="C381" s="24"/>
      <c r="D381" s="1"/>
      <c r="E381" s="1"/>
      <c r="F381" s="24"/>
      <c r="G381" s="1"/>
      <c r="H381" s="2"/>
      <c r="I381" s="2"/>
      <c r="J381" s="2"/>
      <c r="K381" s="13">
        <f t="shared" si="116"/>
        <v>0</v>
      </c>
      <c r="L381" s="13" t="e">
        <f>VLOOKUP(B381,Sheet1!$C$1:$D$12,2,FALSE)</f>
        <v>#N/A</v>
      </c>
      <c r="M381" s="13" t="e">
        <f t="shared" si="117"/>
        <v>#N/A</v>
      </c>
      <c r="N381" s="13">
        <f t="shared" si="118"/>
        <v>0</v>
      </c>
      <c r="O381" s="13" t="e">
        <f>VLOOKUP(B381,Sheet1!$C$1:$D$12,2,FALSE)</f>
        <v>#N/A</v>
      </c>
      <c r="P381" s="13" t="e">
        <f t="shared" si="119"/>
        <v>#N/A</v>
      </c>
      <c r="Q381" s="13">
        <f t="shared" si="120"/>
        <v>0</v>
      </c>
      <c r="R381" s="13" t="e">
        <f>VLOOKUP(B381,Sheet1!$C$1:$D$12,2,FALSE)</f>
        <v>#N/A</v>
      </c>
      <c r="S381" s="13" t="e">
        <f t="shared" si="121"/>
        <v>#N/A</v>
      </c>
      <c r="T381" s="13">
        <f t="shared" si="111"/>
        <v>0</v>
      </c>
      <c r="U381" s="13" t="e">
        <f>VLOOKUP(B381,Sheet1!$C$1:$F$12,4,FALSE)</f>
        <v>#N/A</v>
      </c>
      <c r="V381" s="13" t="e">
        <f t="shared" si="122"/>
        <v>#N/A</v>
      </c>
      <c r="W381" s="13">
        <f t="shared" si="123"/>
        <v>0</v>
      </c>
      <c r="X381" s="13">
        <f t="shared" si="124"/>
        <v>0</v>
      </c>
      <c r="Y381" s="13">
        <f t="shared" si="125"/>
        <v>0</v>
      </c>
      <c r="Z381" s="13" t="e">
        <f t="shared" si="126"/>
        <v>#N/A</v>
      </c>
      <c r="AA381" s="14" t="str">
        <f t="shared" si="127"/>
        <v/>
      </c>
      <c r="AB381" s="14">
        <f t="shared" si="128"/>
        <v>0</v>
      </c>
      <c r="AC381" s="14">
        <f t="shared" si="129"/>
        <v>0</v>
      </c>
      <c r="AD381" s="13">
        <f t="shared" si="112"/>
        <v>0</v>
      </c>
      <c r="AE381" s="13" t="e">
        <f>VLOOKUP(B381,Sheet1!$C$1:$D$12,2,FALSE)</f>
        <v>#N/A</v>
      </c>
      <c r="AF381" s="13" t="e">
        <f t="shared" si="130"/>
        <v>#N/A</v>
      </c>
      <c r="AG381" s="13">
        <f t="shared" si="113"/>
        <v>0</v>
      </c>
      <c r="AH381" s="13">
        <f t="shared" si="114"/>
        <v>0</v>
      </c>
      <c r="AI381" s="13" t="e">
        <f t="shared" si="131"/>
        <v>#N/A</v>
      </c>
      <c r="AJ381" s="14" t="str">
        <f t="shared" si="132"/>
        <v/>
      </c>
      <c r="AK381" s="14">
        <f t="shared" si="115"/>
        <v>0</v>
      </c>
    </row>
    <row r="382" spans="1:37" ht="15" customHeight="1" x14ac:dyDescent="0.25">
      <c r="A382" s="1"/>
      <c r="B382" s="1"/>
      <c r="C382" s="24"/>
      <c r="D382" s="1"/>
      <c r="E382" s="1"/>
      <c r="F382" s="24"/>
      <c r="G382" s="1"/>
      <c r="H382" s="2"/>
      <c r="I382" s="2"/>
      <c r="J382" s="2"/>
      <c r="K382" s="13">
        <f t="shared" si="116"/>
        <v>0</v>
      </c>
      <c r="L382" s="13" t="e">
        <f>VLOOKUP(B382,Sheet1!$C$1:$D$12,2,FALSE)</f>
        <v>#N/A</v>
      </c>
      <c r="M382" s="13" t="e">
        <f t="shared" si="117"/>
        <v>#N/A</v>
      </c>
      <c r="N382" s="13">
        <f t="shared" si="118"/>
        <v>0</v>
      </c>
      <c r="O382" s="13" t="e">
        <f>VLOOKUP(B382,Sheet1!$C$1:$D$12,2,FALSE)</f>
        <v>#N/A</v>
      </c>
      <c r="P382" s="13" t="e">
        <f t="shared" si="119"/>
        <v>#N/A</v>
      </c>
      <c r="Q382" s="13">
        <f t="shared" si="120"/>
        <v>0</v>
      </c>
      <c r="R382" s="13" t="e">
        <f>VLOOKUP(B382,Sheet1!$C$1:$D$12,2,FALSE)</f>
        <v>#N/A</v>
      </c>
      <c r="S382" s="13" t="e">
        <f t="shared" si="121"/>
        <v>#N/A</v>
      </c>
      <c r="T382" s="13">
        <f t="shared" si="111"/>
        <v>0</v>
      </c>
      <c r="U382" s="13" t="e">
        <f>VLOOKUP(B382,Sheet1!$C$1:$F$12,4,FALSE)</f>
        <v>#N/A</v>
      </c>
      <c r="V382" s="13" t="e">
        <f t="shared" si="122"/>
        <v>#N/A</v>
      </c>
      <c r="W382" s="13">
        <f t="shared" si="123"/>
        <v>0</v>
      </c>
      <c r="X382" s="13">
        <f t="shared" si="124"/>
        <v>0</v>
      </c>
      <c r="Y382" s="13">
        <f t="shared" si="125"/>
        <v>0</v>
      </c>
      <c r="Z382" s="13" t="e">
        <f t="shared" si="126"/>
        <v>#N/A</v>
      </c>
      <c r="AA382" s="14" t="str">
        <f t="shared" si="127"/>
        <v/>
      </c>
      <c r="AB382" s="14">
        <f t="shared" si="128"/>
        <v>0</v>
      </c>
      <c r="AC382" s="14">
        <f t="shared" si="129"/>
        <v>0</v>
      </c>
      <c r="AD382" s="13">
        <f t="shared" si="112"/>
        <v>0</v>
      </c>
      <c r="AE382" s="13" t="e">
        <f>VLOOKUP(B382,Sheet1!$C$1:$D$12,2,FALSE)</f>
        <v>#N/A</v>
      </c>
      <c r="AF382" s="13" t="e">
        <f t="shared" si="130"/>
        <v>#N/A</v>
      </c>
      <c r="AG382" s="13">
        <f t="shared" si="113"/>
        <v>0</v>
      </c>
      <c r="AH382" s="13">
        <f t="shared" si="114"/>
        <v>0</v>
      </c>
      <c r="AI382" s="13" t="e">
        <f t="shared" si="131"/>
        <v>#N/A</v>
      </c>
      <c r="AJ382" s="14" t="str">
        <f t="shared" si="132"/>
        <v/>
      </c>
      <c r="AK382" s="14">
        <f t="shared" si="115"/>
        <v>0</v>
      </c>
    </row>
    <row r="383" spans="1:37" ht="15" customHeight="1" x14ac:dyDescent="0.25">
      <c r="A383" s="1"/>
      <c r="B383" s="1"/>
      <c r="C383" s="24"/>
      <c r="D383" s="1"/>
      <c r="E383" s="1"/>
      <c r="F383" s="24"/>
      <c r="G383" s="1"/>
      <c r="H383" s="2"/>
      <c r="I383" s="2"/>
      <c r="J383" s="2"/>
      <c r="K383" s="13">
        <f t="shared" si="116"/>
        <v>0</v>
      </c>
      <c r="L383" s="13" t="e">
        <f>VLOOKUP(B383,Sheet1!$C$1:$D$12,2,FALSE)</f>
        <v>#N/A</v>
      </c>
      <c r="M383" s="13" t="e">
        <f t="shared" si="117"/>
        <v>#N/A</v>
      </c>
      <c r="N383" s="13">
        <f t="shared" si="118"/>
        <v>0</v>
      </c>
      <c r="O383" s="13" t="e">
        <f>VLOOKUP(B383,Sheet1!$C$1:$D$12,2,FALSE)</f>
        <v>#N/A</v>
      </c>
      <c r="P383" s="13" t="e">
        <f t="shared" si="119"/>
        <v>#N/A</v>
      </c>
      <c r="Q383" s="13">
        <f t="shared" si="120"/>
        <v>0</v>
      </c>
      <c r="R383" s="13" t="e">
        <f>VLOOKUP(B383,Sheet1!$C$1:$D$12,2,FALSE)</f>
        <v>#N/A</v>
      </c>
      <c r="S383" s="13" t="e">
        <f t="shared" si="121"/>
        <v>#N/A</v>
      </c>
      <c r="T383" s="13">
        <f t="shared" si="111"/>
        <v>0</v>
      </c>
      <c r="U383" s="13" t="e">
        <f>VLOOKUP(B383,Sheet1!$C$1:$F$12,4,FALSE)</f>
        <v>#N/A</v>
      </c>
      <c r="V383" s="13" t="e">
        <f t="shared" si="122"/>
        <v>#N/A</v>
      </c>
      <c r="W383" s="13">
        <f t="shared" si="123"/>
        <v>0</v>
      </c>
      <c r="X383" s="13">
        <f t="shared" si="124"/>
        <v>0</v>
      </c>
      <c r="Y383" s="13">
        <f t="shared" si="125"/>
        <v>0</v>
      </c>
      <c r="Z383" s="13" t="e">
        <f t="shared" si="126"/>
        <v>#N/A</v>
      </c>
      <c r="AA383" s="14" t="str">
        <f t="shared" si="127"/>
        <v/>
      </c>
      <c r="AB383" s="14">
        <f t="shared" si="128"/>
        <v>0</v>
      </c>
      <c r="AC383" s="14">
        <f t="shared" si="129"/>
        <v>0</v>
      </c>
      <c r="AD383" s="13">
        <f t="shared" si="112"/>
        <v>0</v>
      </c>
      <c r="AE383" s="13" t="e">
        <f>VLOOKUP(B383,Sheet1!$C$1:$D$12,2,FALSE)</f>
        <v>#N/A</v>
      </c>
      <c r="AF383" s="13" t="e">
        <f t="shared" si="130"/>
        <v>#N/A</v>
      </c>
      <c r="AG383" s="13">
        <f t="shared" si="113"/>
        <v>0</v>
      </c>
      <c r="AH383" s="13">
        <f t="shared" si="114"/>
        <v>0</v>
      </c>
      <c r="AI383" s="13" t="e">
        <f t="shared" si="131"/>
        <v>#N/A</v>
      </c>
      <c r="AJ383" s="14" t="str">
        <f t="shared" si="132"/>
        <v/>
      </c>
      <c r="AK383" s="14">
        <f t="shared" si="115"/>
        <v>0</v>
      </c>
    </row>
    <row r="384" spans="1:37" ht="15" customHeight="1" x14ac:dyDescent="0.25">
      <c r="A384" s="1"/>
      <c r="B384" s="1"/>
      <c r="C384" s="24"/>
      <c r="D384" s="1"/>
      <c r="E384" s="1"/>
      <c r="F384" s="24"/>
      <c r="G384" s="1"/>
      <c r="H384" s="2"/>
      <c r="I384" s="2"/>
      <c r="J384" s="2"/>
      <c r="K384" s="13">
        <f t="shared" si="116"/>
        <v>0</v>
      </c>
      <c r="L384" s="13" t="e">
        <f>VLOOKUP(B384,Sheet1!$C$1:$D$12,2,FALSE)</f>
        <v>#N/A</v>
      </c>
      <c r="M384" s="13" t="e">
        <f t="shared" si="117"/>
        <v>#N/A</v>
      </c>
      <c r="N384" s="13">
        <f t="shared" si="118"/>
        <v>0</v>
      </c>
      <c r="O384" s="13" t="e">
        <f>VLOOKUP(B384,Sheet1!$C$1:$D$12,2,FALSE)</f>
        <v>#N/A</v>
      </c>
      <c r="P384" s="13" t="e">
        <f t="shared" si="119"/>
        <v>#N/A</v>
      </c>
      <c r="Q384" s="13">
        <f t="shared" si="120"/>
        <v>0</v>
      </c>
      <c r="R384" s="13" t="e">
        <f>VLOOKUP(B384,Sheet1!$C$1:$D$12,2,FALSE)</f>
        <v>#N/A</v>
      </c>
      <c r="S384" s="13" t="e">
        <f t="shared" si="121"/>
        <v>#N/A</v>
      </c>
      <c r="T384" s="13">
        <f t="shared" si="111"/>
        <v>0</v>
      </c>
      <c r="U384" s="13" t="e">
        <f>VLOOKUP(B384,Sheet1!$C$1:$F$12,4,FALSE)</f>
        <v>#N/A</v>
      </c>
      <c r="V384" s="13" t="e">
        <f t="shared" si="122"/>
        <v>#N/A</v>
      </c>
      <c r="W384" s="13">
        <f t="shared" si="123"/>
        <v>0</v>
      </c>
      <c r="X384" s="13">
        <f t="shared" si="124"/>
        <v>0</v>
      </c>
      <c r="Y384" s="13">
        <f t="shared" si="125"/>
        <v>0</v>
      </c>
      <c r="Z384" s="13" t="e">
        <f t="shared" si="126"/>
        <v>#N/A</v>
      </c>
      <c r="AA384" s="14" t="str">
        <f t="shared" si="127"/>
        <v/>
      </c>
      <c r="AB384" s="14">
        <f t="shared" si="128"/>
        <v>0</v>
      </c>
      <c r="AC384" s="14">
        <f t="shared" si="129"/>
        <v>0</v>
      </c>
      <c r="AD384" s="13">
        <f t="shared" si="112"/>
        <v>0</v>
      </c>
      <c r="AE384" s="13" t="e">
        <f>VLOOKUP(B384,Sheet1!$C$1:$D$12,2,FALSE)</f>
        <v>#N/A</v>
      </c>
      <c r="AF384" s="13" t="e">
        <f t="shared" si="130"/>
        <v>#N/A</v>
      </c>
      <c r="AG384" s="13">
        <f t="shared" si="113"/>
        <v>0</v>
      </c>
      <c r="AH384" s="13">
        <f t="shared" si="114"/>
        <v>0</v>
      </c>
      <c r="AI384" s="13" t="e">
        <f t="shared" si="131"/>
        <v>#N/A</v>
      </c>
      <c r="AJ384" s="14" t="str">
        <f t="shared" si="132"/>
        <v/>
      </c>
      <c r="AK384" s="14">
        <f t="shared" si="115"/>
        <v>0</v>
      </c>
    </row>
    <row r="385" spans="1:37" ht="15" customHeight="1" x14ac:dyDescent="0.25">
      <c r="A385" s="1"/>
      <c r="B385" s="1"/>
      <c r="C385" s="24"/>
      <c r="D385" s="1"/>
      <c r="E385" s="1"/>
      <c r="F385" s="24"/>
      <c r="G385" s="1"/>
      <c r="H385" s="2"/>
      <c r="I385" s="2"/>
      <c r="J385" s="2"/>
      <c r="K385" s="13">
        <f t="shared" si="116"/>
        <v>0</v>
      </c>
      <c r="L385" s="13" t="e">
        <f>VLOOKUP(B385,Sheet1!$C$1:$D$12,2,FALSE)</f>
        <v>#N/A</v>
      </c>
      <c r="M385" s="13" t="e">
        <f t="shared" si="117"/>
        <v>#N/A</v>
      </c>
      <c r="N385" s="13">
        <f t="shared" si="118"/>
        <v>0</v>
      </c>
      <c r="O385" s="13" t="e">
        <f>VLOOKUP(B385,Sheet1!$C$1:$D$12,2,FALSE)</f>
        <v>#N/A</v>
      </c>
      <c r="P385" s="13" t="e">
        <f t="shared" si="119"/>
        <v>#N/A</v>
      </c>
      <c r="Q385" s="13">
        <f t="shared" si="120"/>
        <v>0</v>
      </c>
      <c r="R385" s="13" t="e">
        <f>VLOOKUP(B385,Sheet1!$C$1:$D$12,2,FALSE)</f>
        <v>#N/A</v>
      </c>
      <c r="S385" s="13" t="e">
        <f t="shared" si="121"/>
        <v>#N/A</v>
      </c>
      <c r="T385" s="13">
        <f t="shared" si="111"/>
        <v>0</v>
      </c>
      <c r="U385" s="13" t="e">
        <f>VLOOKUP(B385,Sheet1!$C$1:$F$12,4,FALSE)</f>
        <v>#N/A</v>
      </c>
      <c r="V385" s="13" t="e">
        <f t="shared" si="122"/>
        <v>#N/A</v>
      </c>
      <c r="W385" s="13">
        <f t="shared" si="123"/>
        <v>0</v>
      </c>
      <c r="X385" s="13">
        <f t="shared" si="124"/>
        <v>0</v>
      </c>
      <c r="Y385" s="13">
        <f t="shared" si="125"/>
        <v>0</v>
      </c>
      <c r="Z385" s="13" t="e">
        <f t="shared" si="126"/>
        <v>#N/A</v>
      </c>
      <c r="AA385" s="14" t="str">
        <f t="shared" si="127"/>
        <v/>
      </c>
      <c r="AB385" s="14">
        <f t="shared" si="128"/>
        <v>0</v>
      </c>
      <c r="AC385" s="14">
        <f t="shared" si="129"/>
        <v>0</v>
      </c>
      <c r="AD385" s="13">
        <f t="shared" si="112"/>
        <v>0</v>
      </c>
      <c r="AE385" s="13" t="e">
        <f>VLOOKUP(B385,Sheet1!$C$1:$D$12,2,FALSE)</f>
        <v>#N/A</v>
      </c>
      <c r="AF385" s="13" t="e">
        <f t="shared" si="130"/>
        <v>#N/A</v>
      </c>
      <c r="AG385" s="13">
        <f t="shared" si="113"/>
        <v>0</v>
      </c>
      <c r="AH385" s="13">
        <f t="shared" si="114"/>
        <v>0</v>
      </c>
      <c r="AI385" s="13" t="e">
        <f t="shared" si="131"/>
        <v>#N/A</v>
      </c>
      <c r="AJ385" s="14" t="str">
        <f t="shared" si="132"/>
        <v/>
      </c>
      <c r="AK385" s="14">
        <f t="shared" si="115"/>
        <v>0</v>
      </c>
    </row>
    <row r="386" spans="1:37" ht="15" customHeight="1" x14ac:dyDescent="0.25">
      <c r="A386" s="1"/>
      <c r="B386" s="1"/>
      <c r="C386" s="24"/>
      <c r="D386" s="1"/>
      <c r="E386" s="1"/>
      <c r="F386" s="24"/>
      <c r="G386" s="1"/>
      <c r="H386" s="2"/>
      <c r="I386" s="2"/>
      <c r="J386" s="2"/>
      <c r="K386" s="13">
        <f t="shared" si="116"/>
        <v>0</v>
      </c>
      <c r="L386" s="13" t="e">
        <f>VLOOKUP(B386,Sheet1!$C$1:$D$12,2,FALSE)</f>
        <v>#N/A</v>
      </c>
      <c r="M386" s="13" t="e">
        <f t="shared" si="117"/>
        <v>#N/A</v>
      </c>
      <c r="N386" s="13">
        <f t="shared" si="118"/>
        <v>0</v>
      </c>
      <c r="O386" s="13" t="e">
        <f>VLOOKUP(B386,Sheet1!$C$1:$D$12,2,FALSE)</f>
        <v>#N/A</v>
      </c>
      <c r="P386" s="13" t="e">
        <f t="shared" si="119"/>
        <v>#N/A</v>
      </c>
      <c r="Q386" s="13">
        <f t="shared" si="120"/>
        <v>0</v>
      </c>
      <c r="R386" s="13" t="e">
        <f>VLOOKUP(B386,Sheet1!$C$1:$D$12,2,FALSE)</f>
        <v>#N/A</v>
      </c>
      <c r="S386" s="13" t="e">
        <f t="shared" si="121"/>
        <v>#N/A</v>
      </c>
      <c r="T386" s="13">
        <f t="shared" si="111"/>
        <v>0</v>
      </c>
      <c r="U386" s="13" t="e">
        <f>VLOOKUP(B386,Sheet1!$C$1:$F$12,4,FALSE)</f>
        <v>#N/A</v>
      </c>
      <c r="V386" s="13" t="e">
        <f t="shared" si="122"/>
        <v>#N/A</v>
      </c>
      <c r="W386" s="13">
        <f t="shared" si="123"/>
        <v>0</v>
      </c>
      <c r="X386" s="13">
        <f t="shared" si="124"/>
        <v>0</v>
      </c>
      <c r="Y386" s="13">
        <f t="shared" si="125"/>
        <v>0</v>
      </c>
      <c r="Z386" s="13" t="e">
        <f t="shared" si="126"/>
        <v>#N/A</v>
      </c>
      <c r="AA386" s="14" t="str">
        <f t="shared" si="127"/>
        <v/>
      </c>
      <c r="AB386" s="14">
        <f t="shared" si="128"/>
        <v>0</v>
      </c>
      <c r="AC386" s="14">
        <f t="shared" si="129"/>
        <v>0</v>
      </c>
      <c r="AD386" s="13">
        <f t="shared" si="112"/>
        <v>0</v>
      </c>
      <c r="AE386" s="13" t="e">
        <f>VLOOKUP(B386,Sheet1!$C$1:$D$12,2,FALSE)</f>
        <v>#N/A</v>
      </c>
      <c r="AF386" s="13" t="e">
        <f t="shared" si="130"/>
        <v>#N/A</v>
      </c>
      <c r="AG386" s="13">
        <f t="shared" si="113"/>
        <v>0</v>
      </c>
      <c r="AH386" s="13">
        <f t="shared" si="114"/>
        <v>0</v>
      </c>
      <c r="AI386" s="13" t="e">
        <f t="shared" si="131"/>
        <v>#N/A</v>
      </c>
      <c r="AJ386" s="14" t="str">
        <f t="shared" si="132"/>
        <v/>
      </c>
      <c r="AK386" s="14">
        <f t="shared" si="115"/>
        <v>0</v>
      </c>
    </row>
    <row r="387" spans="1:37" ht="15" customHeight="1" x14ac:dyDescent="0.25">
      <c r="A387" s="1"/>
      <c r="B387" s="1"/>
      <c r="C387" s="24"/>
      <c r="D387" s="1"/>
      <c r="E387" s="1"/>
      <c r="F387" s="24"/>
      <c r="G387" s="1"/>
      <c r="H387" s="2"/>
      <c r="I387" s="2"/>
      <c r="J387" s="2"/>
      <c r="K387" s="13">
        <f t="shared" si="116"/>
        <v>0</v>
      </c>
      <c r="L387" s="13" t="e">
        <f>VLOOKUP(B387,Sheet1!$C$1:$D$12,2,FALSE)</f>
        <v>#N/A</v>
      </c>
      <c r="M387" s="13" t="e">
        <f t="shared" si="117"/>
        <v>#N/A</v>
      </c>
      <c r="N387" s="13">
        <f t="shared" si="118"/>
        <v>0</v>
      </c>
      <c r="O387" s="13" t="e">
        <f>VLOOKUP(B387,Sheet1!$C$1:$D$12,2,FALSE)</f>
        <v>#N/A</v>
      </c>
      <c r="P387" s="13" t="e">
        <f t="shared" si="119"/>
        <v>#N/A</v>
      </c>
      <c r="Q387" s="13">
        <f t="shared" si="120"/>
        <v>0</v>
      </c>
      <c r="R387" s="13" t="e">
        <f>VLOOKUP(B387,Sheet1!$C$1:$D$12,2,FALSE)</f>
        <v>#N/A</v>
      </c>
      <c r="S387" s="13" t="e">
        <f t="shared" si="121"/>
        <v>#N/A</v>
      </c>
      <c r="T387" s="13">
        <f t="shared" si="111"/>
        <v>0</v>
      </c>
      <c r="U387" s="13" t="e">
        <f>VLOOKUP(B387,Sheet1!$C$1:$F$12,4,FALSE)</f>
        <v>#N/A</v>
      </c>
      <c r="V387" s="13" t="e">
        <f t="shared" si="122"/>
        <v>#N/A</v>
      </c>
      <c r="W387" s="13">
        <f t="shared" si="123"/>
        <v>0</v>
      </c>
      <c r="X387" s="13">
        <f t="shared" si="124"/>
        <v>0</v>
      </c>
      <c r="Y387" s="13">
        <f t="shared" si="125"/>
        <v>0</v>
      </c>
      <c r="Z387" s="13" t="e">
        <f t="shared" si="126"/>
        <v>#N/A</v>
      </c>
      <c r="AA387" s="14" t="str">
        <f t="shared" si="127"/>
        <v/>
      </c>
      <c r="AB387" s="14">
        <f t="shared" si="128"/>
        <v>0</v>
      </c>
      <c r="AC387" s="14">
        <f t="shared" si="129"/>
        <v>0</v>
      </c>
      <c r="AD387" s="13">
        <f t="shared" si="112"/>
        <v>0</v>
      </c>
      <c r="AE387" s="13" t="e">
        <f>VLOOKUP(B387,Sheet1!$C$1:$D$12,2,FALSE)</f>
        <v>#N/A</v>
      </c>
      <c r="AF387" s="13" t="e">
        <f t="shared" si="130"/>
        <v>#N/A</v>
      </c>
      <c r="AG387" s="13">
        <f t="shared" si="113"/>
        <v>0</v>
      </c>
      <c r="AH387" s="13">
        <f t="shared" si="114"/>
        <v>0</v>
      </c>
      <c r="AI387" s="13" t="e">
        <f t="shared" si="131"/>
        <v>#N/A</v>
      </c>
      <c r="AJ387" s="14" t="str">
        <f t="shared" si="132"/>
        <v/>
      </c>
      <c r="AK387" s="14">
        <f t="shared" si="115"/>
        <v>0</v>
      </c>
    </row>
    <row r="388" spans="1:37" ht="15" customHeight="1" x14ac:dyDescent="0.25">
      <c r="A388" s="1"/>
      <c r="B388" s="1"/>
      <c r="C388" s="24"/>
      <c r="D388" s="1"/>
      <c r="E388" s="1"/>
      <c r="F388" s="24"/>
      <c r="G388" s="1"/>
      <c r="H388" s="2"/>
      <c r="I388" s="2"/>
      <c r="J388" s="2"/>
      <c r="K388" s="13">
        <f t="shared" si="116"/>
        <v>0</v>
      </c>
      <c r="L388" s="13" t="e">
        <f>VLOOKUP(B388,Sheet1!$C$1:$D$12,2,FALSE)</f>
        <v>#N/A</v>
      </c>
      <c r="M388" s="13" t="e">
        <f t="shared" si="117"/>
        <v>#N/A</v>
      </c>
      <c r="N388" s="13">
        <f t="shared" si="118"/>
        <v>0</v>
      </c>
      <c r="O388" s="13" t="e">
        <f>VLOOKUP(B388,Sheet1!$C$1:$D$12,2,FALSE)</f>
        <v>#N/A</v>
      </c>
      <c r="P388" s="13" t="e">
        <f t="shared" si="119"/>
        <v>#N/A</v>
      </c>
      <c r="Q388" s="13">
        <f t="shared" si="120"/>
        <v>0</v>
      </c>
      <c r="R388" s="13" t="e">
        <f>VLOOKUP(B388,Sheet1!$C$1:$D$12,2,FALSE)</f>
        <v>#N/A</v>
      </c>
      <c r="S388" s="13" t="e">
        <f t="shared" si="121"/>
        <v>#N/A</v>
      </c>
      <c r="T388" s="13">
        <f t="shared" si="111"/>
        <v>0</v>
      </c>
      <c r="U388" s="13" t="e">
        <f>VLOOKUP(B388,Sheet1!$C$1:$F$12,4,FALSE)</f>
        <v>#N/A</v>
      </c>
      <c r="V388" s="13" t="e">
        <f t="shared" si="122"/>
        <v>#N/A</v>
      </c>
      <c r="W388" s="13">
        <f t="shared" si="123"/>
        <v>0</v>
      </c>
      <c r="X388" s="13">
        <f t="shared" si="124"/>
        <v>0</v>
      </c>
      <c r="Y388" s="13">
        <f t="shared" si="125"/>
        <v>0</v>
      </c>
      <c r="Z388" s="13" t="e">
        <f t="shared" si="126"/>
        <v>#N/A</v>
      </c>
      <c r="AA388" s="14" t="str">
        <f t="shared" si="127"/>
        <v/>
      </c>
      <c r="AB388" s="14">
        <f t="shared" si="128"/>
        <v>0</v>
      </c>
      <c r="AC388" s="14">
        <f t="shared" si="129"/>
        <v>0</v>
      </c>
      <c r="AD388" s="13">
        <f t="shared" si="112"/>
        <v>0</v>
      </c>
      <c r="AE388" s="13" t="e">
        <f>VLOOKUP(B388,Sheet1!$C$1:$D$12,2,FALSE)</f>
        <v>#N/A</v>
      </c>
      <c r="AF388" s="13" t="e">
        <f t="shared" si="130"/>
        <v>#N/A</v>
      </c>
      <c r="AG388" s="13">
        <f t="shared" si="113"/>
        <v>0</v>
      </c>
      <c r="AH388" s="13">
        <f t="shared" si="114"/>
        <v>0</v>
      </c>
      <c r="AI388" s="13" t="e">
        <f t="shared" si="131"/>
        <v>#N/A</v>
      </c>
      <c r="AJ388" s="14" t="str">
        <f t="shared" si="132"/>
        <v/>
      </c>
      <c r="AK388" s="14">
        <f t="shared" si="115"/>
        <v>0</v>
      </c>
    </row>
    <row r="389" spans="1:37" ht="15" customHeight="1" x14ac:dyDescent="0.25">
      <c r="A389" s="1"/>
      <c r="B389" s="1"/>
      <c r="C389" s="24"/>
      <c r="D389" s="1"/>
      <c r="E389" s="1"/>
      <c r="F389" s="24"/>
      <c r="G389" s="1"/>
      <c r="H389" s="2"/>
      <c r="I389" s="2"/>
      <c r="J389" s="2"/>
      <c r="K389" s="13">
        <f t="shared" si="116"/>
        <v>0</v>
      </c>
      <c r="L389" s="13" t="e">
        <f>VLOOKUP(B389,Sheet1!$C$1:$D$12,2,FALSE)</f>
        <v>#N/A</v>
      </c>
      <c r="M389" s="13" t="e">
        <f t="shared" si="117"/>
        <v>#N/A</v>
      </c>
      <c r="N389" s="13">
        <f t="shared" si="118"/>
        <v>0</v>
      </c>
      <c r="O389" s="13" t="e">
        <f>VLOOKUP(B389,Sheet1!$C$1:$D$12,2,FALSE)</f>
        <v>#N/A</v>
      </c>
      <c r="P389" s="13" t="e">
        <f t="shared" si="119"/>
        <v>#N/A</v>
      </c>
      <c r="Q389" s="13">
        <f t="shared" si="120"/>
        <v>0</v>
      </c>
      <c r="R389" s="13" t="e">
        <f>VLOOKUP(B389,Sheet1!$C$1:$D$12,2,FALSE)</f>
        <v>#N/A</v>
      </c>
      <c r="S389" s="13" t="e">
        <f t="shared" si="121"/>
        <v>#N/A</v>
      </c>
      <c r="T389" s="13">
        <f t="shared" si="111"/>
        <v>0</v>
      </c>
      <c r="U389" s="13" t="e">
        <f>VLOOKUP(B389,Sheet1!$C$1:$F$12,4,FALSE)</f>
        <v>#N/A</v>
      </c>
      <c r="V389" s="13" t="e">
        <f t="shared" si="122"/>
        <v>#N/A</v>
      </c>
      <c r="W389" s="13">
        <f t="shared" si="123"/>
        <v>0</v>
      </c>
      <c r="X389" s="13">
        <f t="shared" si="124"/>
        <v>0</v>
      </c>
      <c r="Y389" s="13">
        <f t="shared" si="125"/>
        <v>0</v>
      </c>
      <c r="Z389" s="13" t="e">
        <f t="shared" si="126"/>
        <v>#N/A</v>
      </c>
      <c r="AA389" s="14" t="str">
        <f t="shared" si="127"/>
        <v/>
      </c>
      <c r="AB389" s="14">
        <f t="shared" si="128"/>
        <v>0</v>
      </c>
      <c r="AC389" s="14">
        <f t="shared" si="129"/>
        <v>0</v>
      </c>
      <c r="AD389" s="13">
        <f t="shared" si="112"/>
        <v>0</v>
      </c>
      <c r="AE389" s="13" t="e">
        <f>VLOOKUP(B389,Sheet1!$C$1:$D$12,2,FALSE)</f>
        <v>#N/A</v>
      </c>
      <c r="AF389" s="13" t="e">
        <f t="shared" si="130"/>
        <v>#N/A</v>
      </c>
      <c r="AG389" s="13">
        <f t="shared" si="113"/>
        <v>0</v>
      </c>
      <c r="AH389" s="13">
        <f t="shared" si="114"/>
        <v>0</v>
      </c>
      <c r="AI389" s="13" t="e">
        <f t="shared" si="131"/>
        <v>#N/A</v>
      </c>
      <c r="AJ389" s="14" t="str">
        <f t="shared" si="132"/>
        <v/>
      </c>
      <c r="AK389" s="14">
        <f t="shared" si="115"/>
        <v>0</v>
      </c>
    </row>
    <row r="390" spans="1:37" ht="15" customHeight="1" x14ac:dyDescent="0.25">
      <c r="A390" s="1"/>
      <c r="B390" s="1"/>
      <c r="C390" s="24"/>
      <c r="D390" s="1"/>
      <c r="E390" s="1"/>
      <c r="F390" s="24"/>
      <c r="G390" s="1"/>
      <c r="H390" s="2"/>
      <c r="I390" s="2"/>
      <c r="J390" s="2"/>
      <c r="K390" s="13">
        <f t="shared" si="116"/>
        <v>0</v>
      </c>
      <c r="L390" s="13" t="e">
        <f>VLOOKUP(B390,Sheet1!$C$1:$D$12,2,FALSE)</f>
        <v>#N/A</v>
      </c>
      <c r="M390" s="13" t="e">
        <f t="shared" si="117"/>
        <v>#N/A</v>
      </c>
      <c r="N390" s="13">
        <f t="shared" si="118"/>
        <v>0</v>
      </c>
      <c r="O390" s="13" t="e">
        <f>VLOOKUP(B390,Sheet1!$C$1:$D$12,2,FALSE)</f>
        <v>#N/A</v>
      </c>
      <c r="P390" s="13" t="e">
        <f t="shared" si="119"/>
        <v>#N/A</v>
      </c>
      <c r="Q390" s="13">
        <f t="shared" si="120"/>
        <v>0</v>
      </c>
      <c r="R390" s="13" t="e">
        <f>VLOOKUP(B390,Sheet1!$C$1:$D$12,2,FALSE)</f>
        <v>#N/A</v>
      </c>
      <c r="S390" s="13" t="e">
        <f t="shared" si="121"/>
        <v>#N/A</v>
      </c>
      <c r="T390" s="13">
        <f t="shared" si="111"/>
        <v>0</v>
      </c>
      <c r="U390" s="13" t="e">
        <f>VLOOKUP(B390,Sheet1!$C$1:$F$12,4,FALSE)</f>
        <v>#N/A</v>
      </c>
      <c r="V390" s="13" t="e">
        <f t="shared" si="122"/>
        <v>#N/A</v>
      </c>
      <c r="W390" s="13">
        <f t="shared" si="123"/>
        <v>0</v>
      </c>
      <c r="X390" s="13">
        <f t="shared" si="124"/>
        <v>0</v>
      </c>
      <c r="Y390" s="13">
        <f t="shared" si="125"/>
        <v>0</v>
      </c>
      <c r="Z390" s="13" t="e">
        <f t="shared" si="126"/>
        <v>#N/A</v>
      </c>
      <c r="AA390" s="14" t="str">
        <f t="shared" si="127"/>
        <v/>
      </c>
      <c r="AB390" s="14">
        <f t="shared" si="128"/>
        <v>0</v>
      </c>
      <c r="AC390" s="14">
        <f t="shared" si="129"/>
        <v>0</v>
      </c>
      <c r="AD390" s="13">
        <f t="shared" si="112"/>
        <v>0</v>
      </c>
      <c r="AE390" s="13" t="e">
        <f>VLOOKUP(B390,Sheet1!$C$1:$D$12,2,FALSE)</f>
        <v>#N/A</v>
      </c>
      <c r="AF390" s="13" t="e">
        <f t="shared" si="130"/>
        <v>#N/A</v>
      </c>
      <c r="AG390" s="13">
        <f t="shared" si="113"/>
        <v>0</v>
      </c>
      <c r="AH390" s="13">
        <f t="shared" si="114"/>
        <v>0</v>
      </c>
      <c r="AI390" s="13" t="e">
        <f t="shared" si="131"/>
        <v>#N/A</v>
      </c>
      <c r="AJ390" s="14" t="str">
        <f t="shared" si="132"/>
        <v/>
      </c>
      <c r="AK390" s="14">
        <f t="shared" si="115"/>
        <v>0</v>
      </c>
    </row>
    <row r="391" spans="1:37" ht="15" customHeight="1" x14ac:dyDescent="0.25">
      <c r="A391" s="1"/>
      <c r="B391" s="1"/>
      <c r="C391" s="24"/>
      <c r="D391" s="1"/>
      <c r="E391" s="1"/>
      <c r="F391" s="24"/>
      <c r="G391" s="1"/>
      <c r="H391" s="2"/>
      <c r="I391" s="2"/>
      <c r="J391" s="2"/>
      <c r="K391" s="13">
        <f t="shared" si="116"/>
        <v>0</v>
      </c>
      <c r="L391" s="13" t="e">
        <f>VLOOKUP(B391,Sheet1!$C$1:$D$12,2,FALSE)</f>
        <v>#N/A</v>
      </c>
      <c r="M391" s="13" t="e">
        <f t="shared" si="117"/>
        <v>#N/A</v>
      </c>
      <c r="N391" s="13">
        <f t="shared" si="118"/>
        <v>0</v>
      </c>
      <c r="O391" s="13" t="e">
        <f>VLOOKUP(B391,Sheet1!$C$1:$D$12,2,FALSE)</f>
        <v>#N/A</v>
      </c>
      <c r="P391" s="13" t="e">
        <f t="shared" si="119"/>
        <v>#N/A</v>
      </c>
      <c r="Q391" s="13">
        <f t="shared" si="120"/>
        <v>0</v>
      </c>
      <c r="R391" s="13" t="e">
        <f>VLOOKUP(B391,Sheet1!$C$1:$D$12,2,FALSE)</f>
        <v>#N/A</v>
      </c>
      <c r="S391" s="13" t="e">
        <f t="shared" si="121"/>
        <v>#N/A</v>
      </c>
      <c r="T391" s="13">
        <f t="shared" si="111"/>
        <v>0</v>
      </c>
      <c r="U391" s="13" t="e">
        <f>VLOOKUP(B391,Sheet1!$C$1:$F$12,4,FALSE)</f>
        <v>#N/A</v>
      </c>
      <c r="V391" s="13" t="e">
        <f t="shared" si="122"/>
        <v>#N/A</v>
      </c>
      <c r="W391" s="13">
        <f t="shared" si="123"/>
        <v>0</v>
      </c>
      <c r="X391" s="13">
        <f t="shared" si="124"/>
        <v>0</v>
      </c>
      <c r="Y391" s="13">
        <f t="shared" si="125"/>
        <v>0</v>
      </c>
      <c r="Z391" s="13" t="e">
        <f t="shared" si="126"/>
        <v>#N/A</v>
      </c>
      <c r="AA391" s="14" t="str">
        <f t="shared" si="127"/>
        <v/>
      </c>
      <c r="AB391" s="14">
        <f t="shared" si="128"/>
        <v>0</v>
      </c>
      <c r="AC391" s="14">
        <f t="shared" si="129"/>
        <v>0</v>
      </c>
      <c r="AD391" s="13">
        <f t="shared" si="112"/>
        <v>0</v>
      </c>
      <c r="AE391" s="13" t="e">
        <f>VLOOKUP(B391,Sheet1!$C$1:$D$12,2,FALSE)</f>
        <v>#N/A</v>
      </c>
      <c r="AF391" s="13" t="e">
        <f t="shared" si="130"/>
        <v>#N/A</v>
      </c>
      <c r="AG391" s="13">
        <f t="shared" si="113"/>
        <v>0</v>
      </c>
      <c r="AH391" s="13">
        <f t="shared" si="114"/>
        <v>0</v>
      </c>
      <c r="AI391" s="13" t="e">
        <f t="shared" si="131"/>
        <v>#N/A</v>
      </c>
      <c r="AJ391" s="14" t="str">
        <f t="shared" si="132"/>
        <v/>
      </c>
      <c r="AK391" s="14">
        <f t="shared" si="115"/>
        <v>0</v>
      </c>
    </row>
    <row r="392" spans="1:37" ht="15" customHeight="1" x14ac:dyDescent="0.25">
      <c r="A392" s="1"/>
      <c r="B392" s="1"/>
      <c r="C392" s="24"/>
      <c r="D392" s="1"/>
      <c r="E392" s="1"/>
      <c r="F392" s="24"/>
      <c r="G392" s="1"/>
      <c r="H392" s="2"/>
      <c r="I392" s="2"/>
      <c r="J392" s="2"/>
      <c r="K392" s="13">
        <f t="shared" si="116"/>
        <v>0</v>
      </c>
      <c r="L392" s="13" t="e">
        <f>VLOOKUP(B392,Sheet1!$C$1:$D$12,2,FALSE)</f>
        <v>#N/A</v>
      </c>
      <c r="M392" s="13" t="e">
        <f t="shared" si="117"/>
        <v>#N/A</v>
      </c>
      <c r="N392" s="13">
        <f t="shared" si="118"/>
        <v>0</v>
      </c>
      <c r="O392" s="13" t="e">
        <f>VLOOKUP(B392,Sheet1!$C$1:$D$12,2,FALSE)</f>
        <v>#N/A</v>
      </c>
      <c r="P392" s="13" t="e">
        <f t="shared" si="119"/>
        <v>#N/A</v>
      </c>
      <c r="Q392" s="13">
        <f t="shared" si="120"/>
        <v>0</v>
      </c>
      <c r="R392" s="13" t="e">
        <f>VLOOKUP(B392,Sheet1!$C$1:$D$12,2,FALSE)</f>
        <v>#N/A</v>
      </c>
      <c r="S392" s="13" t="e">
        <f t="shared" si="121"/>
        <v>#N/A</v>
      </c>
      <c r="T392" s="13">
        <f t="shared" si="111"/>
        <v>0</v>
      </c>
      <c r="U392" s="13" t="e">
        <f>VLOOKUP(B392,Sheet1!$C$1:$F$12,4,FALSE)</f>
        <v>#N/A</v>
      </c>
      <c r="V392" s="13" t="e">
        <f t="shared" si="122"/>
        <v>#N/A</v>
      </c>
      <c r="W392" s="13">
        <f t="shared" si="123"/>
        <v>0</v>
      </c>
      <c r="X392" s="13">
        <f t="shared" si="124"/>
        <v>0</v>
      </c>
      <c r="Y392" s="13">
        <f t="shared" si="125"/>
        <v>0</v>
      </c>
      <c r="Z392" s="13" t="e">
        <f t="shared" si="126"/>
        <v>#N/A</v>
      </c>
      <c r="AA392" s="14" t="str">
        <f t="shared" si="127"/>
        <v/>
      </c>
      <c r="AB392" s="14">
        <f t="shared" si="128"/>
        <v>0</v>
      </c>
      <c r="AC392" s="14">
        <f t="shared" si="129"/>
        <v>0</v>
      </c>
      <c r="AD392" s="13">
        <f t="shared" si="112"/>
        <v>0</v>
      </c>
      <c r="AE392" s="13" t="e">
        <f>VLOOKUP(B392,Sheet1!$C$1:$D$12,2,FALSE)</f>
        <v>#N/A</v>
      </c>
      <c r="AF392" s="13" t="e">
        <f t="shared" si="130"/>
        <v>#N/A</v>
      </c>
      <c r="AG392" s="13">
        <f t="shared" si="113"/>
        <v>0</v>
      </c>
      <c r="AH392" s="13">
        <f t="shared" si="114"/>
        <v>0</v>
      </c>
      <c r="AI392" s="13" t="e">
        <f t="shared" si="131"/>
        <v>#N/A</v>
      </c>
      <c r="AJ392" s="14" t="str">
        <f t="shared" si="132"/>
        <v/>
      </c>
      <c r="AK392" s="14">
        <f t="shared" si="115"/>
        <v>0</v>
      </c>
    </row>
    <row r="393" spans="1:37" ht="15" customHeight="1" x14ac:dyDescent="0.25">
      <c r="A393" s="1"/>
      <c r="B393" s="1"/>
      <c r="C393" s="24"/>
      <c r="D393" s="1"/>
      <c r="E393" s="1"/>
      <c r="F393" s="24"/>
      <c r="G393" s="1"/>
      <c r="H393" s="2"/>
      <c r="I393" s="2"/>
      <c r="J393" s="2"/>
      <c r="K393" s="13">
        <f t="shared" si="116"/>
        <v>0</v>
      </c>
      <c r="L393" s="13" t="e">
        <f>VLOOKUP(B393,Sheet1!$C$1:$D$12,2,FALSE)</f>
        <v>#N/A</v>
      </c>
      <c r="M393" s="13" t="e">
        <f t="shared" si="117"/>
        <v>#N/A</v>
      </c>
      <c r="N393" s="13">
        <f t="shared" si="118"/>
        <v>0</v>
      </c>
      <c r="O393" s="13" t="e">
        <f>VLOOKUP(B393,Sheet1!$C$1:$D$12,2,FALSE)</f>
        <v>#N/A</v>
      </c>
      <c r="P393" s="13" t="e">
        <f t="shared" si="119"/>
        <v>#N/A</v>
      </c>
      <c r="Q393" s="13">
        <f t="shared" si="120"/>
        <v>0</v>
      </c>
      <c r="R393" s="13" t="e">
        <f>VLOOKUP(B393,Sheet1!$C$1:$D$12,2,FALSE)</f>
        <v>#N/A</v>
      </c>
      <c r="S393" s="13" t="e">
        <f t="shared" si="121"/>
        <v>#N/A</v>
      </c>
      <c r="T393" s="13">
        <f t="shared" si="111"/>
        <v>0</v>
      </c>
      <c r="U393" s="13" t="e">
        <f>VLOOKUP(B393,Sheet1!$C$1:$F$12,4,FALSE)</f>
        <v>#N/A</v>
      </c>
      <c r="V393" s="13" t="e">
        <f t="shared" si="122"/>
        <v>#N/A</v>
      </c>
      <c r="W393" s="13">
        <f t="shared" si="123"/>
        <v>0</v>
      </c>
      <c r="X393" s="13">
        <f t="shared" si="124"/>
        <v>0</v>
      </c>
      <c r="Y393" s="13">
        <f t="shared" si="125"/>
        <v>0</v>
      </c>
      <c r="Z393" s="13" t="e">
        <f t="shared" si="126"/>
        <v>#N/A</v>
      </c>
      <c r="AA393" s="14" t="str">
        <f t="shared" si="127"/>
        <v/>
      </c>
      <c r="AB393" s="14">
        <f t="shared" si="128"/>
        <v>0</v>
      </c>
      <c r="AC393" s="14">
        <f t="shared" si="129"/>
        <v>0</v>
      </c>
      <c r="AD393" s="13">
        <f t="shared" si="112"/>
        <v>0</v>
      </c>
      <c r="AE393" s="13" t="e">
        <f>VLOOKUP(B393,Sheet1!$C$1:$D$12,2,FALSE)</f>
        <v>#N/A</v>
      </c>
      <c r="AF393" s="13" t="e">
        <f t="shared" si="130"/>
        <v>#N/A</v>
      </c>
      <c r="AG393" s="13">
        <f t="shared" si="113"/>
        <v>0</v>
      </c>
      <c r="AH393" s="13">
        <f t="shared" si="114"/>
        <v>0</v>
      </c>
      <c r="AI393" s="13" t="e">
        <f t="shared" si="131"/>
        <v>#N/A</v>
      </c>
      <c r="AJ393" s="14" t="str">
        <f t="shared" si="132"/>
        <v/>
      </c>
      <c r="AK393" s="14">
        <f t="shared" si="115"/>
        <v>0</v>
      </c>
    </row>
    <row r="394" spans="1:37" ht="15" customHeight="1" x14ac:dyDescent="0.25">
      <c r="A394" s="1"/>
      <c r="B394" s="1"/>
      <c r="C394" s="24"/>
      <c r="D394" s="1"/>
      <c r="E394" s="1"/>
      <c r="F394" s="24"/>
      <c r="G394" s="1"/>
      <c r="H394" s="2"/>
      <c r="I394" s="2"/>
      <c r="J394" s="2"/>
      <c r="K394" s="13">
        <f t="shared" si="116"/>
        <v>0</v>
      </c>
      <c r="L394" s="13" t="e">
        <f>VLOOKUP(B394,Sheet1!$C$1:$D$12,2,FALSE)</f>
        <v>#N/A</v>
      </c>
      <c r="M394" s="13" t="e">
        <f t="shared" si="117"/>
        <v>#N/A</v>
      </c>
      <c r="N394" s="13">
        <f t="shared" si="118"/>
        <v>0</v>
      </c>
      <c r="O394" s="13" t="e">
        <f>VLOOKUP(B394,Sheet1!$C$1:$D$12,2,FALSE)</f>
        <v>#N/A</v>
      </c>
      <c r="P394" s="13" t="e">
        <f t="shared" si="119"/>
        <v>#N/A</v>
      </c>
      <c r="Q394" s="13">
        <f t="shared" si="120"/>
        <v>0</v>
      </c>
      <c r="R394" s="13" t="e">
        <f>VLOOKUP(B394,Sheet1!$C$1:$D$12,2,FALSE)</f>
        <v>#N/A</v>
      </c>
      <c r="S394" s="13" t="e">
        <f t="shared" si="121"/>
        <v>#N/A</v>
      </c>
      <c r="T394" s="13">
        <f t="shared" si="111"/>
        <v>0</v>
      </c>
      <c r="U394" s="13" t="e">
        <f>VLOOKUP(B394,Sheet1!$C$1:$F$12,4,FALSE)</f>
        <v>#N/A</v>
      </c>
      <c r="V394" s="13" t="e">
        <f t="shared" si="122"/>
        <v>#N/A</v>
      </c>
      <c r="W394" s="13">
        <f t="shared" si="123"/>
        <v>0</v>
      </c>
      <c r="X394" s="13">
        <f t="shared" si="124"/>
        <v>0</v>
      </c>
      <c r="Y394" s="13">
        <f t="shared" si="125"/>
        <v>0</v>
      </c>
      <c r="Z394" s="13" t="e">
        <f t="shared" si="126"/>
        <v>#N/A</v>
      </c>
      <c r="AA394" s="14" t="str">
        <f t="shared" si="127"/>
        <v/>
      </c>
      <c r="AB394" s="14">
        <f t="shared" si="128"/>
        <v>0</v>
      </c>
      <c r="AC394" s="14">
        <f t="shared" si="129"/>
        <v>0</v>
      </c>
      <c r="AD394" s="13">
        <f t="shared" si="112"/>
        <v>0</v>
      </c>
      <c r="AE394" s="13" t="e">
        <f>VLOOKUP(B394,Sheet1!$C$1:$D$12,2,FALSE)</f>
        <v>#N/A</v>
      </c>
      <c r="AF394" s="13" t="e">
        <f t="shared" si="130"/>
        <v>#N/A</v>
      </c>
      <c r="AG394" s="13">
        <f t="shared" si="113"/>
        <v>0</v>
      </c>
      <c r="AH394" s="13">
        <f t="shared" si="114"/>
        <v>0</v>
      </c>
      <c r="AI394" s="13" t="e">
        <f t="shared" si="131"/>
        <v>#N/A</v>
      </c>
      <c r="AJ394" s="14" t="str">
        <f t="shared" si="132"/>
        <v/>
      </c>
      <c r="AK394" s="14">
        <f t="shared" si="115"/>
        <v>0</v>
      </c>
    </row>
    <row r="395" spans="1:37" ht="15" customHeight="1" x14ac:dyDescent="0.25">
      <c r="A395" s="1"/>
      <c r="B395" s="1"/>
      <c r="C395" s="24"/>
      <c r="D395" s="1"/>
      <c r="E395" s="1"/>
      <c r="F395" s="24"/>
      <c r="G395" s="1"/>
      <c r="H395" s="2"/>
      <c r="I395" s="2"/>
      <c r="J395" s="2"/>
      <c r="K395" s="13">
        <f t="shared" si="116"/>
        <v>0</v>
      </c>
      <c r="L395" s="13" t="e">
        <f>VLOOKUP(B395,Sheet1!$C$1:$D$12,2,FALSE)</f>
        <v>#N/A</v>
      </c>
      <c r="M395" s="13" t="e">
        <f t="shared" si="117"/>
        <v>#N/A</v>
      </c>
      <c r="N395" s="13">
        <f t="shared" si="118"/>
        <v>0</v>
      </c>
      <c r="O395" s="13" t="e">
        <f>VLOOKUP(B395,Sheet1!$C$1:$D$12,2,FALSE)</f>
        <v>#N/A</v>
      </c>
      <c r="P395" s="13" t="e">
        <f t="shared" si="119"/>
        <v>#N/A</v>
      </c>
      <c r="Q395" s="13">
        <f t="shared" si="120"/>
        <v>0</v>
      </c>
      <c r="R395" s="13" t="e">
        <f>VLOOKUP(B395,Sheet1!$C$1:$D$12,2,FALSE)</f>
        <v>#N/A</v>
      </c>
      <c r="S395" s="13" t="e">
        <f t="shared" si="121"/>
        <v>#N/A</v>
      </c>
      <c r="T395" s="13">
        <f t="shared" si="111"/>
        <v>0</v>
      </c>
      <c r="U395" s="13" t="e">
        <f>VLOOKUP(B395,Sheet1!$C$1:$F$12,4,FALSE)</f>
        <v>#N/A</v>
      </c>
      <c r="V395" s="13" t="e">
        <f t="shared" si="122"/>
        <v>#N/A</v>
      </c>
      <c r="W395" s="13">
        <f t="shared" si="123"/>
        <v>0</v>
      </c>
      <c r="X395" s="13">
        <f t="shared" si="124"/>
        <v>0</v>
      </c>
      <c r="Y395" s="13">
        <f t="shared" si="125"/>
        <v>0</v>
      </c>
      <c r="Z395" s="13" t="e">
        <f t="shared" si="126"/>
        <v>#N/A</v>
      </c>
      <c r="AA395" s="14" t="str">
        <f t="shared" si="127"/>
        <v/>
      </c>
      <c r="AB395" s="14">
        <f t="shared" si="128"/>
        <v>0</v>
      </c>
      <c r="AC395" s="14">
        <f t="shared" si="129"/>
        <v>0</v>
      </c>
      <c r="AD395" s="13">
        <f t="shared" si="112"/>
        <v>0</v>
      </c>
      <c r="AE395" s="13" t="e">
        <f>VLOOKUP(B395,Sheet1!$C$1:$D$12,2,FALSE)</f>
        <v>#N/A</v>
      </c>
      <c r="AF395" s="13" t="e">
        <f t="shared" si="130"/>
        <v>#N/A</v>
      </c>
      <c r="AG395" s="13">
        <f t="shared" si="113"/>
        <v>0</v>
      </c>
      <c r="AH395" s="13">
        <f t="shared" si="114"/>
        <v>0</v>
      </c>
      <c r="AI395" s="13" t="e">
        <f t="shared" si="131"/>
        <v>#N/A</v>
      </c>
      <c r="AJ395" s="14" t="str">
        <f t="shared" si="132"/>
        <v/>
      </c>
      <c r="AK395" s="14">
        <f t="shared" si="115"/>
        <v>0</v>
      </c>
    </row>
    <row r="396" spans="1:37" ht="15" customHeight="1" x14ac:dyDescent="0.25">
      <c r="A396" s="1"/>
      <c r="B396" s="1"/>
      <c r="C396" s="24"/>
      <c r="D396" s="1"/>
      <c r="E396" s="1"/>
      <c r="F396" s="24"/>
      <c r="G396" s="1"/>
      <c r="H396" s="2"/>
      <c r="I396" s="2"/>
      <c r="J396" s="2"/>
      <c r="K396" s="13">
        <f t="shared" si="116"/>
        <v>0</v>
      </c>
      <c r="L396" s="13" t="e">
        <f>VLOOKUP(B396,Sheet1!$C$1:$D$12,2,FALSE)</f>
        <v>#N/A</v>
      </c>
      <c r="M396" s="13" t="e">
        <f t="shared" si="117"/>
        <v>#N/A</v>
      </c>
      <c r="N396" s="13">
        <f t="shared" si="118"/>
        <v>0</v>
      </c>
      <c r="O396" s="13" t="e">
        <f>VLOOKUP(B396,Sheet1!$C$1:$D$12,2,FALSE)</f>
        <v>#N/A</v>
      </c>
      <c r="P396" s="13" t="e">
        <f t="shared" si="119"/>
        <v>#N/A</v>
      </c>
      <c r="Q396" s="13">
        <f t="shared" si="120"/>
        <v>0</v>
      </c>
      <c r="R396" s="13" t="e">
        <f>VLOOKUP(B396,Sheet1!$C$1:$D$12,2,FALSE)</f>
        <v>#N/A</v>
      </c>
      <c r="S396" s="13" t="e">
        <f t="shared" si="121"/>
        <v>#N/A</v>
      </c>
      <c r="T396" s="13">
        <f t="shared" si="111"/>
        <v>0</v>
      </c>
      <c r="U396" s="13" t="e">
        <f>VLOOKUP(B396,Sheet1!$C$1:$F$12,4,FALSE)</f>
        <v>#N/A</v>
      </c>
      <c r="V396" s="13" t="e">
        <f t="shared" si="122"/>
        <v>#N/A</v>
      </c>
      <c r="W396" s="13">
        <f t="shared" si="123"/>
        <v>0</v>
      </c>
      <c r="X396" s="13">
        <f t="shared" si="124"/>
        <v>0</v>
      </c>
      <c r="Y396" s="13">
        <f t="shared" si="125"/>
        <v>0</v>
      </c>
      <c r="Z396" s="13" t="e">
        <f t="shared" si="126"/>
        <v>#N/A</v>
      </c>
      <c r="AA396" s="14" t="str">
        <f t="shared" si="127"/>
        <v/>
      </c>
      <c r="AB396" s="14">
        <f t="shared" si="128"/>
        <v>0</v>
      </c>
      <c r="AC396" s="14">
        <f t="shared" si="129"/>
        <v>0</v>
      </c>
      <c r="AD396" s="13">
        <f t="shared" si="112"/>
        <v>0</v>
      </c>
      <c r="AE396" s="13" t="e">
        <f>VLOOKUP(B396,Sheet1!$C$1:$D$12,2,FALSE)</f>
        <v>#N/A</v>
      </c>
      <c r="AF396" s="13" t="e">
        <f t="shared" si="130"/>
        <v>#N/A</v>
      </c>
      <c r="AG396" s="13">
        <f t="shared" si="113"/>
        <v>0</v>
      </c>
      <c r="AH396" s="13">
        <f t="shared" si="114"/>
        <v>0</v>
      </c>
      <c r="AI396" s="13" t="e">
        <f t="shared" si="131"/>
        <v>#N/A</v>
      </c>
      <c r="AJ396" s="14" t="str">
        <f t="shared" si="132"/>
        <v/>
      </c>
      <c r="AK396" s="14">
        <f t="shared" si="115"/>
        <v>0</v>
      </c>
    </row>
    <row r="397" spans="1:37" ht="15" customHeight="1" x14ac:dyDescent="0.25">
      <c r="A397" s="1"/>
      <c r="B397" s="1"/>
      <c r="C397" s="24"/>
      <c r="D397" s="1"/>
      <c r="E397" s="1"/>
      <c r="F397" s="24"/>
      <c r="G397" s="1"/>
      <c r="H397" s="2"/>
      <c r="I397" s="2"/>
      <c r="J397" s="2"/>
      <c r="K397" s="13">
        <f t="shared" si="116"/>
        <v>0</v>
      </c>
      <c r="L397" s="13" t="e">
        <f>VLOOKUP(B397,Sheet1!$C$1:$D$12,2,FALSE)</f>
        <v>#N/A</v>
      </c>
      <c r="M397" s="13" t="e">
        <f t="shared" si="117"/>
        <v>#N/A</v>
      </c>
      <c r="N397" s="13">
        <f t="shared" si="118"/>
        <v>0</v>
      </c>
      <c r="O397" s="13" t="e">
        <f>VLOOKUP(B397,Sheet1!$C$1:$D$12,2,FALSE)</f>
        <v>#N/A</v>
      </c>
      <c r="P397" s="13" t="e">
        <f t="shared" si="119"/>
        <v>#N/A</v>
      </c>
      <c r="Q397" s="13">
        <f t="shared" si="120"/>
        <v>0</v>
      </c>
      <c r="R397" s="13" t="e">
        <f>VLOOKUP(B397,Sheet1!$C$1:$D$12,2,FALSE)</f>
        <v>#N/A</v>
      </c>
      <c r="S397" s="13" t="e">
        <f t="shared" si="121"/>
        <v>#N/A</v>
      </c>
      <c r="T397" s="13">
        <f t="shared" si="111"/>
        <v>0</v>
      </c>
      <c r="U397" s="13" t="e">
        <f>VLOOKUP(B397,Sheet1!$C$1:$F$12,4,FALSE)</f>
        <v>#N/A</v>
      </c>
      <c r="V397" s="13" t="e">
        <f t="shared" si="122"/>
        <v>#N/A</v>
      </c>
      <c r="W397" s="13">
        <f t="shared" si="123"/>
        <v>0</v>
      </c>
      <c r="X397" s="13">
        <f t="shared" si="124"/>
        <v>0</v>
      </c>
      <c r="Y397" s="13">
        <f t="shared" si="125"/>
        <v>0</v>
      </c>
      <c r="Z397" s="13" t="e">
        <f t="shared" si="126"/>
        <v>#N/A</v>
      </c>
      <c r="AA397" s="14" t="str">
        <f t="shared" si="127"/>
        <v/>
      </c>
      <c r="AB397" s="14">
        <f t="shared" si="128"/>
        <v>0</v>
      </c>
      <c r="AC397" s="14">
        <f t="shared" si="129"/>
        <v>0</v>
      </c>
      <c r="AD397" s="13">
        <f t="shared" si="112"/>
        <v>0</v>
      </c>
      <c r="AE397" s="13" t="e">
        <f>VLOOKUP(B397,Sheet1!$C$1:$D$12,2,FALSE)</f>
        <v>#N/A</v>
      </c>
      <c r="AF397" s="13" t="e">
        <f t="shared" si="130"/>
        <v>#N/A</v>
      </c>
      <c r="AG397" s="13">
        <f t="shared" si="113"/>
        <v>0</v>
      </c>
      <c r="AH397" s="13">
        <f t="shared" si="114"/>
        <v>0</v>
      </c>
      <c r="AI397" s="13" t="e">
        <f t="shared" si="131"/>
        <v>#N/A</v>
      </c>
      <c r="AJ397" s="14" t="str">
        <f t="shared" si="132"/>
        <v/>
      </c>
      <c r="AK397" s="14">
        <f t="shared" si="115"/>
        <v>0</v>
      </c>
    </row>
    <row r="398" spans="1:37" ht="15" customHeight="1" x14ac:dyDescent="0.25">
      <c r="A398" s="1"/>
      <c r="B398" s="1"/>
      <c r="C398" s="24"/>
      <c r="D398" s="1"/>
      <c r="E398" s="1"/>
      <c r="F398" s="24"/>
      <c r="G398" s="1"/>
      <c r="H398" s="2"/>
      <c r="I398" s="2"/>
      <c r="J398" s="2"/>
      <c r="K398" s="13">
        <f t="shared" si="116"/>
        <v>0</v>
      </c>
      <c r="L398" s="13" t="e">
        <f>VLOOKUP(B398,Sheet1!$C$1:$D$12,2,FALSE)</f>
        <v>#N/A</v>
      </c>
      <c r="M398" s="13" t="e">
        <f t="shared" si="117"/>
        <v>#N/A</v>
      </c>
      <c r="N398" s="13">
        <f t="shared" si="118"/>
        <v>0</v>
      </c>
      <c r="O398" s="13" t="e">
        <f>VLOOKUP(B398,Sheet1!$C$1:$D$12,2,FALSE)</f>
        <v>#N/A</v>
      </c>
      <c r="P398" s="13" t="e">
        <f t="shared" si="119"/>
        <v>#N/A</v>
      </c>
      <c r="Q398" s="13">
        <f t="shared" si="120"/>
        <v>0</v>
      </c>
      <c r="R398" s="13" t="e">
        <f>VLOOKUP(B398,Sheet1!$C$1:$D$12,2,FALSE)</f>
        <v>#N/A</v>
      </c>
      <c r="S398" s="13" t="e">
        <f t="shared" si="121"/>
        <v>#N/A</v>
      </c>
      <c r="T398" s="13">
        <f t="shared" si="111"/>
        <v>0</v>
      </c>
      <c r="U398" s="13" t="e">
        <f>VLOOKUP(B398,Sheet1!$C$1:$F$12,4,FALSE)</f>
        <v>#N/A</v>
      </c>
      <c r="V398" s="13" t="e">
        <f t="shared" si="122"/>
        <v>#N/A</v>
      </c>
      <c r="W398" s="13">
        <f t="shared" si="123"/>
        <v>0</v>
      </c>
      <c r="X398" s="13">
        <f t="shared" si="124"/>
        <v>0</v>
      </c>
      <c r="Y398" s="13">
        <f t="shared" si="125"/>
        <v>0</v>
      </c>
      <c r="Z398" s="13" t="e">
        <f t="shared" si="126"/>
        <v>#N/A</v>
      </c>
      <c r="AA398" s="14" t="str">
        <f t="shared" si="127"/>
        <v/>
      </c>
      <c r="AB398" s="14">
        <f t="shared" si="128"/>
        <v>0</v>
      </c>
      <c r="AC398" s="14">
        <f t="shared" si="129"/>
        <v>0</v>
      </c>
      <c r="AD398" s="13">
        <f t="shared" si="112"/>
        <v>0</v>
      </c>
      <c r="AE398" s="13" t="e">
        <f>VLOOKUP(B398,Sheet1!$C$1:$D$12,2,FALSE)</f>
        <v>#N/A</v>
      </c>
      <c r="AF398" s="13" t="e">
        <f t="shared" si="130"/>
        <v>#N/A</v>
      </c>
      <c r="AG398" s="13">
        <f t="shared" si="113"/>
        <v>0</v>
      </c>
      <c r="AH398" s="13">
        <f t="shared" si="114"/>
        <v>0</v>
      </c>
      <c r="AI398" s="13" t="e">
        <f t="shared" si="131"/>
        <v>#N/A</v>
      </c>
      <c r="AJ398" s="14" t="str">
        <f t="shared" si="132"/>
        <v/>
      </c>
      <c r="AK398" s="14">
        <f t="shared" si="115"/>
        <v>0</v>
      </c>
    </row>
    <row r="399" spans="1:37" ht="15" customHeight="1" x14ac:dyDescent="0.25">
      <c r="A399" s="1"/>
      <c r="B399" s="1"/>
      <c r="C399" s="24"/>
      <c r="D399" s="1"/>
      <c r="E399" s="1"/>
      <c r="F399" s="24"/>
      <c r="G399" s="1"/>
      <c r="H399" s="2"/>
      <c r="I399" s="2"/>
      <c r="J399" s="2"/>
      <c r="K399" s="13">
        <f t="shared" si="116"/>
        <v>0</v>
      </c>
      <c r="L399" s="13" t="e">
        <f>VLOOKUP(B399,Sheet1!$C$1:$D$12,2,FALSE)</f>
        <v>#N/A</v>
      </c>
      <c r="M399" s="13" t="e">
        <f t="shared" si="117"/>
        <v>#N/A</v>
      </c>
      <c r="N399" s="13">
        <f t="shared" si="118"/>
        <v>0</v>
      </c>
      <c r="O399" s="13" t="e">
        <f>VLOOKUP(B399,Sheet1!$C$1:$D$12,2,FALSE)</f>
        <v>#N/A</v>
      </c>
      <c r="P399" s="13" t="e">
        <f t="shared" si="119"/>
        <v>#N/A</v>
      </c>
      <c r="Q399" s="13">
        <f t="shared" si="120"/>
        <v>0</v>
      </c>
      <c r="R399" s="13" t="e">
        <f>VLOOKUP(B399,Sheet1!$C$1:$D$12,2,FALSE)</f>
        <v>#N/A</v>
      </c>
      <c r="S399" s="13" t="e">
        <f t="shared" si="121"/>
        <v>#N/A</v>
      </c>
      <c r="T399" s="13">
        <f t="shared" si="111"/>
        <v>0</v>
      </c>
      <c r="U399" s="13" t="e">
        <f>VLOOKUP(B399,Sheet1!$C$1:$F$12,4,FALSE)</f>
        <v>#N/A</v>
      </c>
      <c r="V399" s="13" t="e">
        <f t="shared" si="122"/>
        <v>#N/A</v>
      </c>
      <c r="W399" s="13">
        <f t="shared" si="123"/>
        <v>0</v>
      </c>
      <c r="X399" s="13">
        <f t="shared" si="124"/>
        <v>0</v>
      </c>
      <c r="Y399" s="13">
        <f t="shared" si="125"/>
        <v>0</v>
      </c>
      <c r="Z399" s="13" t="e">
        <f t="shared" si="126"/>
        <v>#N/A</v>
      </c>
      <c r="AA399" s="14" t="str">
        <f t="shared" si="127"/>
        <v/>
      </c>
      <c r="AB399" s="14">
        <f t="shared" si="128"/>
        <v>0</v>
      </c>
      <c r="AC399" s="14">
        <f t="shared" si="129"/>
        <v>0</v>
      </c>
      <c r="AD399" s="13">
        <f t="shared" si="112"/>
        <v>0</v>
      </c>
      <c r="AE399" s="13" t="e">
        <f>VLOOKUP(B399,Sheet1!$C$1:$D$12,2,FALSE)</f>
        <v>#N/A</v>
      </c>
      <c r="AF399" s="13" t="e">
        <f t="shared" si="130"/>
        <v>#N/A</v>
      </c>
      <c r="AG399" s="13">
        <f t="shared" si="113"/>
        <v>0</v>
      </c>
      <c r="AH399" s="13">
        <f t="shared" si="114"/>
        <v>0</v>
      </c>
      <c r="AI399" s="13" t="e">
        <f t="shared" si="131"/>
        <v>#N/A</v>
      </c>
      <c r="AJ399" s="14" t="str">
        <f t="shared" si="132"/>
        <v/>
      </c>
      <c r="AK399" s="14">
        <f t="shared" si="115"/>
        <v>0</v>
      </c>
    </row>
    <row r="400" spans="1:37" ht="15" customHeight="1" x14ac:dyDescent="0.25">
      <c r="A400" s="1"/>
      <c r="B400" s="1"/>
      <c r="C400" s="24"/>
      <c r="D400" s="1"/>
      <c r="E400" s="1"/>
      <c r="F400" s="24"/>
      <c r="G400" s="1"/>
      <c r="H400" s="2"/>
      <c r="I400" s="2"/>
      <c r="J400" s="2"/>
      <c r="K400" s="13">
        <f t="shared" si="116"/>
        <v>0</v>
      </c>
      <c r="L400" s="13" t="e">
        <f>VLOOKUP(B400,Sheet1!$C$1:$D$12,2,FALSE)</f>
        <v>#N/A</v>
      </c>
      <c r="M400" s="13" t="e">
        <f t="shared" si="117"/>
        <v>#N/A</v>
      </c>
      <c r="N400" s="13">
        <f t="shared" si="118"/>
        <v>0</v>
      </c>
      <c r="O400" s="13" t="e">
        <f>VLOOKUP(B400,Sheet1!$C$1:$D$12,2,FALSE)</f>
        <v>#N/A</v>
      </c>
      <c r="P400" s="13" t="e">
        <f t="shared" si="119"/>
        <v>#N/A</v>
      </c>
      <c r="Q400" s="13">
        <f t="shared" si="120"/>
        <v>0</v>
      </c>
      <c r="R400" s="13" t="e">
        <f>VLOOKUP(B400,Sheet1!$C$1:$D$12,2,FALSE)</f>
        <v>#N/A</v>
      </c>
      <c r="S400" s="13" t="e">
        <f t="shared" si="121"/>
        <v>#N/A</v>
      </c>
      <c r="T400" s="13">
        <f t="shared" si="111"/>
        <v>0</v>
      </c>
      <c r="U400" s="13" t="e">
        <f>VLOOKUP(B400,Sheet1!$C$1:$F$12,4,FALSE)</f>
        <v>#N/A</v>
      </c>
      <c r="V400" s="13" t="e">
        <f t="shared" si="122"/>
        <v>#N/A</v>
      </c>
      <c r="W400" s="13">
        <f t="shared" si="123"/>
        <v>0</v>
      </c>
      <c r="X400" s="13">
        <f t="shared" si="124"/>
        <v>0</v>
      </c>
      <c r="Y400" s="13">
        <f t="shared" si="125"/>
        <v>0</v>
      </c>
      <c r="Z400" s="13" t="e">
        <f t="shared" si="126"/>
        <v>#N/A</v>
      </c>
      <c r="AA400" s="14" t="str">
        <f t="shared" si="127"/>
        <v/>
      </c>
      <c r="AB400" s="14">
        <f t="shared" si="128"/>
        <v>0</v>
      </c>
      <c r="AC400" s="14">
        <f t="shared" si="129"/>
        <v>0</v>
      </c>
      <c r="AD400" s="13">
        <f t="shared" si="112"/>
        <v>0</v>
      </c>
      <c r="AE400" s="13" t="e">
        <f>VLOOKUP(B400,Sheet1!$C$1:$D$12,2,FALSE)</f>
        <v>#N/A</v>
      </c>
      <c r="AF400" s="13" t="e">
        <f t="shared" si="130"/>
        <v>#N/A</v>
      </c>
      <c r="AG400" s="13">
        <f t="shared" si="113"/>
        <v>0</v>
      </c>
      <c r="AH400" s="13">
        <f t="shared" si="114"/>
        <v>0</v>
      </c>
      <c r="AI400" s="13" t="e">
        <f t="shared" si="131"/>
        <v>#N/A</v>
      </c>
      <c r="AJ400" s="14" t="str">
        <f t="shared" si="132"/>
        <v/>
      </c>
      <c r="AK400" s="14">
        <f t="shared" si="115"/>
        <v>0</v>
      </c>
    </row>
    <row r="401" spans="1:37" ht="15" customHeight="1" x14ac:dyDescent="0.25">
      <c r="A401" s="1"/>
      <c r="B401" s="1"/>
      <c r="C401" s="24"/>
      <c r="D401" s="1"/>
      <c r="E401" s="1"/>
      <c r="F401" s="24"/>
      <c r="G401" s="1"/>
      <c r="H401" s="2"/>
      <c r="I401" s="2"/>
      <c r="J401" s="2"/>
      <c r="K401" s="13">
        <f t="shared" si="116"/>
        <v>0</v>
      </c>
      <c r="L401" s="13" t="e">
        <f>VLOOKUP(B401,Sheet1!$C$1:$D$12,2,FALSE)</f>
        <v>#N/A</v>
      </c>
      <c r="M401" s="13" t="e">
        <f t="shared" si="117"/>
        <v>#N/A</v>
      </c>
      <c r="N401" s="13">
        <f t="shared" si="118"/>
        <v>0</v>
      </c>
      <c r="O401" s="13" t="e">
        <f>VLOOKUP(B401,Sheet1!$C$1:$D$12,2,FALSE)</f>
        <v>#N/A</v>
      </c>
      <c r="P401" s="13" t="e">
        <f t="shared" si="119"/>
        <v>#N/A</v>
      </c>
      <c r="Q401" s="13">
        <f t="shared" si="120"/>
        <v>0</v>
      </c>
      <c r="R401" s="13" t="e">
        <f>VLOOKUP(B401,Sheet1!$C$1:$D$12,2,FALSE)</f>
        <v>#N/A</v>
      </c>
      <c r="S401" s="13" t="e">
        <f t="shared" si="121"/>
        <v>#N/A</v>
      </c>
      <c r="T401" s="13">
        <f t="shared" si="111"/>
        <v>0</v>
      </c>
      <c r="U401" s="13" t="e">
        <f>VLOOKUP(B401,Sheet1!$C$1:$F$12,4,FALSE)</f>
        <v>#N/A</v>
      </c>
      <c r="V401" s="13" t="e">
        <f t="shared" si="122"/>
        <v>#N/A</v>
      </c>
      <c r="W401" s="13">
        <f t="shared" si="123"/>
        <v>0</v>
      </c>
      <c r="X401" s="13">
        <f t="shared" si="124"/>
        <v>0</v>
      </c>
      <c r="Y401" s="13">
        <f t="shared" si="125"/>
        <v>0</v>
      </c>
      <c r="Z401" s="13" t="e">
        <f t="shared" si="126"/>
        <v>#N/A</v>
      </c>
      <c r="AA401" s="14" t="str">
        <f t="shared" si="127"/>
        <v/>
      </c>
      <c r="AB401" s="14">
        <f t="shared" si="128"/>
        <v>0</v>
      </c>
      <c r="AC401" s="14">
        <f t="shared" si="129"/>
        <v>0</v>
      </c>
      <c r="AD401" s="13">
        <f t="shared" si="112"/>
        <v>0</v>
      </c>
      <c r="AE401" s="13" t="e">
        <f>VLOOKUP(B401,Sheet1!$C$1:$D$12,2,FALSE)</f>
        <v>#N/A</v>
      </c>
      <c r="AF401" s="13" t="e">
        <f t="shared" si="130"/>
        <v>#N/A</v>
      </c>
      <c r="AG401" s="13">
        <f t="shared" si="113"/>
        <v>0</v>
      </c>
      <c r="AH401" s="13">
        <f t="shared" si="114"/>
        <v>0</v>
      </c>
      <c r="AI401" s="13" t="e">
        <f t="shared" si="131"/>
        <v>#N/A</v>
      </c>
      <c r="AJ401" s="14" t="str">
        <f t="shared" si="132"/>
        <v/>
      </c>
      <c r="AK401" s="14">
        <f t="shared" si="115"/>
        <v>0</v>
      </c>
    </row>
    <row r="402" spans="1:37" ht="15" customHeight="1" x14ac:dyDescent="0.25">
      <c r="A402" s="1"/>
      <c r="B402" s="1"/>
      <c r="C402" s="24"/>
      <c r="D402" s="1"/>
      <c r="E402" s="1"/>
      <c r="F402" s="24"/>
      <c r="G402" s="1"/>
      <c r="H402" s="2"/>
      <c r="I402" s="2"/>
      <c r="J402" s="2"/>
      <c r="K402" s="13">
        <f t="shared" si="116"/>
        <v>0</v>
      </c>
      <c r="L402" s="13" t="e">
        <f>VLOOKUP(B402,Sheet1!$C$1:$D$12,2,FALSE)</f>
        <v>#N/A</v>
      </c>
      <c r="M402" s="13" t="e">
        <f t="shared" si="117"/>
        <v>#N/A</v>
      </c>
      <c r="N402" s="13">
        <f t="shared" si="118"/>
        <v>0</v>
      </c>
      <c r="O402" s="13" t="e">
        <f>VLOOKUP(B402,Sheet1!$C$1:$D$12,2,FALSE)</f>
        <v>#N/A</v>
      </c>
      <c r="P402" s="13" t="e">
        <f t="shared" si="119"/>
        <v>#N/A</v>
      </c>
      <c r="Q402" s="13">
        <f t="shared" si="120"/>
        <v>0</v>
      </c>
      <c r="R402" s="13" t="e">
        <f>VLOOKUP(B402,Sheet1!$C$1:$D$12,2,FALSE)</f>
        <v>#N/A</v>
      </c>
      <c r="S402" s="13" t="e">
        <f t="shared" si="121"/>
        <v>#N/A</v>
      </c>
      <c r="T402" s="13">
        <f t="shared" si="111"/>
        <v>0</v>
      </c>
      <c r="U402" s="13" t="e">
        <f>VLOOKUP(B402,Sheet1!$C$1:$F$12,4,FALSE)</f>
        <v>#N/A</v>
      </c>
      <c r="V402" s="13" t="e">
        <f t="shared" si="122"/>
        <v>#N/A</v>
      </c>
      <c r="W402" s="13">
        <f t="shared" si="123"/>
        <v>0</v>
      </c>
      <c r="X402" s="13">
        <f t="shared" si="124"/>
        <v>0</v>
      </c>
      <c r="Y402" s="13">
        <f t="shared" si="125"/>
        <v>0</v>
      </c>
      <c r="Z402" s="13" t="e">
        <f t="shared" si="126"/>
        <v>#N/A</v>
      </c>
      <c r="AA402" s="14" t="str">
        <f t="shared" si="127"/>
        <v/>
      </c>
      <c r="AB402" s="14">
        <f t="shared" si="128"/>
        <v>0</v>
      </c>
      <c r="AC402" s="14">
        <f t="shared" si="129"/>
        <v>0</v>
      </c>
      <c r="AD402" s="13">
        <f t="shared" si="112"/>
        <v>0</v>
      </c>
      <c r="AE402" s="13" t="e">
        <f>VLOOKUP(B402,Sheet1!$C$1:$D$12,2,FALSE)</f>
        <v>#N/A</v>
      </c>
      <c r="AF402" s="13" t="e">
        <f t="shared" si="130"/>
        <v>#N/A</v>
      </c>
      <c r="AG402" s="13">
        <f t="shared" si="113"/>
        <v>0</v>
      </c>
      <c r="AH402" s="13">
        <f t="shared" si="114"/>
        <v>0</v>
      </c>
      <c r="AI402" s="13" t="e">
        <f t="shared" si="131"/>
        <v>#N/A</v>
      </c>
      <c r="AJ402" s="14" t="str">
        <f t="shared" si="132"/>
        <v/>
      </c>
      <c r="AK402" s="14">
        <f t="shared" si="115"/>
        <v>0</v>
      </c>
    </row>
    <row r="403" spans="1:37" ht="15" customHeight="1" x14ac:dyDescent="0.25">
      <c r="A403" s="1"/>
      <c r="B403" s="1"/>
      <c r="C403" s="24"/>
      <c r="D403" s="1"/>
      <c r="E403" s="1"/>
      <c r="F403" s="24"/>
      <c r="G403" s="1"/>
      <c r="H403" s="2"/>
      <c r="I403" s="2"/>
      <c r="J403" s="2"/>
      <c r="K403" s="13">
        <f t="shared" si="116"/>
        <v>0</v>
      </c>
      <c r="L403" s="13" t="e">
        <f>VLOOKUP(B403,Sheet1!$C$1:$D$12,2,FALSE)</f>
        <v>#N/A</v>
      </c>
      <c r="M403" s="13" t="e">
        <f t="shared" si="117"/>
        <v>#N/A</v>
      </c>
      <c r="N403" s="13">
        <f t="shared" si="118"/>
        <v>0</v>
      </c>
      <c r="O403" s="13" t="e">
        <f>VLOOKUP(B403,Sheet1!$C$1:$D$12,2,FALSE)</f>
        <v>#N/A</v>
      </c>
      <c r="P403" s="13" t="e">
        <f t="shared" si="119"/>
        <v>#N/A</v>
      </c>
      <c r="Q403" s="13">
        <f t="shared" si="120"/>
        <v>0</v>
      </c>
      <c r="R403" s="13" t="e">
        <f>VLOOKUP(B403,Sheet1!$C$1:$D$12,2,FALSE)</f>
        <v>#N/A</v>
      </c>
      <c r="S403" s="13" t="e">
        <f t="shared" si="121"/>
        <v>#N/A</v>
      </c>
      <c r="T403" s="13">
        <f t="shared" si="111"/>
        <v>0</v>
      </c>
      <c r="U403" s="13" t="e">
        <f>VLOOKUP(B403,Sheet1!$C$1:$F$12,4,FALSE)</f>
        <v>#N/A</v>
      </c>
      <c r="V403" s="13" t="e">
        <f t="shared" si="122"/>
        <v>#N/A</v>
      </c>
      <c r="W403" s="13">
        <f t="shared" si="123"/>
        <v>0</v>
      </c>
      <c r="X403" s="13">
        <f t="shared" si="124"/>
        <v>0</v>
      </c>
      <c r="Y403" s="13">
        <f t="shared" si="125"/>
        <v>0</v>
      </c>
      <c r="Z403" s="13" t="e">
        <f t="shared" si="126"/>
        <v>#N/A</v>
      </c>
      <c r="AA403" s="14" t="str">
        <f t="shared" si="127"/>
        <v/>
      </c>
      <c r="AB403" s="14">
        <f t="shared" si="128"/>
        <v>0</v>
      </c>
      <c r="AC403" s="14">
        <f t="shared" si="129"/>
        <v>0</v>
      </c>
      <c r="AD403" s="13">
        <f t="shared" si="112"/>
        <v>0</v>
      </c>
      <c r="AE403" s="13" t="e">
        <f>VLOOKUP(B403,Sheet1!$C$1:$D$12,2,FALSE)</f>
        <v>#N/A</v>
      </c>
      <c r="AF403" s="13" t="e">
        <f t="shared" si="130"/>
        <v>#N/A</v>
      </c>
      <c r="AG403" s="13">
        <f t="shared" si="113"/>
        <v>0</v>
      </c>
      <c r="AH403" s="13">
        <f t="shared" si="114"/>
        <v>0</v>
      </c>
      <c r="AI403" s="13" t="e">
        <f t="shared" si="131"/>
        <v>#N/A</v>
      </c>
      <c r="AJ403" s="14" t="str">
        <f t="shared" si="132"/>
        <v/>
      </c>
      <c r="AK403" s="14">
        <f t="shared" si="115"/>
        <v>0</v>
      </c>
    </row>
    <row r="404" spans="1:37" ht="15" customHeight="1" x14ac:dyDescent="0.25">
      <c r="A404" s="1"/>
      <c r="B404" s="1"/>
      <c r="C404" s="24"/>
      <c r="D404" s="1"/>
      <c r="E404" s="1"/>
      <c r="F404" s="24"/>
      <c r="G404" s="1"/>
      <c r="H404" s="2"/>
      <c r="I404" s="2"/>
      <c r="J404" s="2"/>
      <c r="K404" s="13">
        <f t="shared" si="116"/>
        <v>0</v>
      </c>
      <c r="L404" s="13" t="e">
        <f>VLOOKUP(B404,Sheet1!$C$1:$D$12,2,FALSE)</f>
        <v>#N/A</v>
      </c>
      <c r="M404" s="13" t="e">
        <f t="shared" si="117"/>
        <v>#N/A</v>
      </c>
      <c r="N404" s="13">
        <f t="shared" si="118"/>
        <v>0</v>
      </c>
      <c r="O404" s="13" t="e">
        <f>VLOOKUP(B404,Sheet1!$C$1:$D$12,2,FALSE)</f>
        <v>#N/A</v>
      </c>
      <c r="P404" s="13" t="e">
        <f t="shared" si="119"/>
        <v>#N/A</v>
      </c>
      <c r="Q404" s="13">
        <f t="shared" si="120"/>
        <v>0</v>
      </c>
      <c r="R404" s="13" t="e">
        <f>VLOOKUP(B404,Sheet1!$C$1:$D$12,2,FALSE)</f>
        <v>#N/A</v>
      </c>
      <c r="S404" s="13" t="e">
        <f t="shared" si="121"/>
        <v>#N/A</v>
      </c>
      <c r="T404" s="13">
        <f t="shared" si="111"/>
        <v>0</v>
      </c>
      <c r="U404" s="13" t="e">
        <f>VLOOKUP(B404,Sheet1!$C$1:$F$12,4,FALSE)</f>
        <v>#N/A</v>
      </c>
      <c r="V404" s="13" t="e">
        <f t="shared" si="122"/>
        <v>#N/A</v>
      </c>
      <c r="W404" s="13">
        <f t="shared" si="123"/>
        <v>0</v>
      </c>
      <c r="X404" s="13">
        <f t="shared" si="124"/>
        <v>0</v>
      </c>
      <c r="Y404" s="13">
        <f t="shared" si="125"/>
        <v>0</v>
      </c>
      <c r="Z404" s="13" t="e">
        <f t="shared" si="126"/>
        <v>#N/A</v>
      </c>
      <c r="AA404" s="14" t="str">
        <f t="shared" si="127"/>
        <v/>
      </c>
      <c r="AB404" s="14">
        <f t="shared" si="128"/>
        <v>0</v>
      </c>
      <c r="AC404" s="14">
        <f t="shared" si="129"/>
        <v>0</v>
      </c>
      <c r="AD404" s="13">
        <f t="shared" si="112"/>
        <v>0</v>
      </c>
      <c r="AE404" s="13" t="e">
        <f>VLOOKUP(B404,Sheet1!$C$1:$D$12,2,FALSE)</f>
        <v>#N/A</v>
      </c>
      <c r="AF404" s="13" t="e">
        <f t="shared" si="130"/>
        <v>#N/A</v>
      </c>
      <c r="AG404" s="13">
        <f t="shared" si="113"/>
        <v>0</v>
      </c>
      <c r="AH404" s="13">
        <f t="shared" si="114"/>
        <v>0</v>
      </c>
      <c r="AI404" s="13" t="e">
        <f t="shared" si="131"/>
        <v>#N/A</v>
      </c>
      <c r="AJ404" s="14" t="str">
        <f t="shared" si="132"/>
        <v/>
      </c>
      <c r="AK404" s="14">
        <f t="shared" si="115"/>
        <v>0</v>
      </c>
    </row>
    <row r="405" spans="1:37" ht="15" customHeight="1" x14ac:dyDescent="0.25">
      <c r="A405" s="1"/>
      <c r="B405" s="1"/>
      <c r="C405" s="24"/>
      <c r="D405" s="1"/>
      <c r="E405" s="1"/>
      <c r="F405" s="24"/>
      <c r="G405" s="1"/>
      <c r="H405" s="2"/>
      <c r="I405" s="2"/>
      <c r="J405" s="2"/>
      <c r="K405" s="13">
        <f t="shared" si="116"/>
        <v>0</v>
      </c>
      <c r="L405" s="13" t="e">
        <f>VLOOKUP(B405,Sheet1!$C$1:$D$12,2,FALSE)</f>
        <v>#N/A</v>
      </c>
      <c r="M405" s="13" t="e">
        <f t="shared" si="117"/>
        <v>#N/A</v>
      </c>
      <c r="N405" s="13">
        <f t="shared" si="118"/>
        <v>0</v>
      </c>
      <c r="O405" s="13" t="e">
        <f>VLOOKUP(B405,Sheet1!$C$1:$D$12,2,FALSE)</f>
        <v>#N/A</v>
      </c>
      <c r="P405" s="13" t="e">
        <f t="shared" si="119"/>
        <v>#N/A</v>
      </c>
      <c r="Q405" s="13">
        <f t="shared" si="120"/>
        <v>0</v>
      </c>
      <c r="R405" s="13" t="e">
        <f>VLOOKUP(B405,Sheet1!$C$1:$D$12,2,FALSE)</f>
        <v>#N/A</v>
      </c>
      <c r="S405" s="13" t="e">
        <f t="shared" si="121"/>
        <v>#N/A</v>
      </c>
      <c r="T405" s="13">
        <f t="shared" si="111"/>
        <v>0</v>
      </c>
      <c r="U405" s="13" t="e">
        <f>VLOOKUP(B405,Sheet1!$C$1:$F$12,4,FALSE)</f>
        <v>#N/A</v>
      </c>
      <c r="V405" s="13" t="e">
        <f t="shared" si="122"/>
        <v>#N/A</v>
      </c>
      <c r="W405" s="13">
        <f t="shared" si="123"/>
        <v>0</v>
      </c>
      <c r="X405" s="13">
        <f t="shared" si="124"/>
        <v>0</v>
      </c>
      <c r="Y405" s="13">
        <f t="shared" si="125"/>
        <v>0</v>
      </c>
      <c r="Z405" s="13" t="e">
        <f t="shared" si="126"/>
        <v>#N/A</v>
      </c>
      <c r="AA405" s="14" t="str">
        <f t="shared" si="127"/>
        <v/>
      </c>
      <c r="AB405" s="14">
        <f t="shared" si="128"/>
        <v>0</v>
      </c>
      <c r="AC405" s="14">
        <f t="shared" si="129"/>
        <v>0</v>
      </c>
      <c r="AD405" s="13">
        <f t="shared" si="112"/>
        <v>0</v>
      </c>
      <c r="AE405" s="13" t="e">
        <f>VLOOKUP(B405,Sheet1!$C$1:$D$12,2,FALSE)</f>
        <v>#N/A</v>
      </c>
      <c r="AF405" s="13" t="e">
        <f t="shared" si="130"/>
        <v>#N/A</v>
      </c>
      <c r="AG405" s="13">
        <f t="shared" si="113"/>
        <v>0</v>
      </c>
      <c r="AH405" s="13">
        <f t="shared" si="114"/>
        <v>0</v>
      </c>
      <c r="AI405" s="13" t="e">
        <f t="shared" si="131"/>
        <v>#N/A</v>
      </c>
      <c r="AJ405" s="14" t="str">
        <f t="shared" si="132"/>
        <v/>
      </c>
      <c r="AK405" s="14">
        <f t="shared" si="115"/>
        <v>0</v>
      </c>
    </row>
    <row r="406" spans="1:37" ht="15" customHeight="1" x14ac:dyDescent="0.25">
      <c r="A406" s="1"/>
      <c r="B406" s="1"/>
      <c r="C406" s="24"/>
      <c r="D406" s="1"/>
      <c r="E406" s="1"/>
      <c r="F406" s="24"/>
      <c r="G406" s="1"/>
      <c r="H406" s="2"/>
      <c r="I406" s="2"/>
      <c r="J406" s="2"/>
      <c r="K406" s="13">
        <f t="shared" si="116"/>
        <v>0</v>
      </c>
      <c r="L406" s="13" t="e">
        <f>VLOOKUP(B406,Sheet1!$C$1:$D$12,2,FALSE)</f>
        <v>#N/A</v>
      </c>
      <c r="M406" s="13" t="e">
        <f t="shared" si="117"/>
        <v>#N/A</v>
      </c>
      <c r="N406" s="13">
        <f t="shared" si="118"/>
        <v>0</v>
      </c>
      <c r="O406" s="13" t="e">
        <f>VLOOKUP(B406,Sheet1!$C$1:$D$12,2,FALSE)</f>
        <v>#N/A</v>
      </c>
      <c r="P406" s="13" t="e">
        <f t="shared" si="119"/>
        <v>#N/A</v>
      </c>
      <c r="Q406" s="13">
        <f t="shared" si="120"/>
        <v>0</v>
      </c>
      <c r="R406" s="13" t="e">
        <f>VLOOKUP(B406,Sheet1!$C$1:$D$12,2,FALSE)</f>
        <v>#N/A</v>
      </c>
      <c r="S406" s="13" t="e">
        <f t="shared" si="121"/>
        <v>#N/A</v>
      </c>
      <c r="T406" s="13">
        <f t="shared" si="111"/>
        <v>0</v>
      </c>
      <c r="U406" s="13" t="e">
        <f>VLOOKUP(B406,Sheet1!$C$1:$F$12,4,FALSE)</f>
        <v>#N/A</v>
      </c>
      <c r="V406" s="13" t="e">
        <f t="shared" si="122"/>
        <v>#N/A</v>
      </c>
      <c r="W406" s="13">
        <f t="shared" si="123"/>
        <v>0</v>
      </c>
      <c r="X406" s="13">
        <f t="shared" si="124"/>
        <v>0</v>
      </c>
      <c r="Y406" s="13">
        <f t="shared" si="125"/>
        <v>0</v>
      </c>
      <c r="Z406" s="13" t="e">
        <f t="shared" si="126"/>
        <v>#N/A</v>
      </c>
      <c r="AA406" s="14" t="str">
        <f t="shared" si="127"/>
        <v/>
      </c>
      <c r="AB406" s="14">
        <f t="shared" si="128"/>
        <v>0</v>
      </c>
      <c r="AC406" s="14">
        <f t="shared" si="129"/>
        <v>0</v>
      </c>
      <c r="AD406" s="13">
        <f t="shared" si="112"/>
        <v>0</v>
      </c>
      <c r="AE406" s="13" t="e">
        <f>VLOOKUP(B406,Sheet1!$C$1:$D$12,2,FALSE)</f>
        <v>#N/A</v>
      </c>
      <c r="AF406" s="13" t="e">
        <f t="shared" si="130"/>
        <v>#N/A</v>
      </c>
      <c r="AG406" s="13">
        <f t="shared" si="113"/>
        <v>0</v>
      </c>
      <c r="AH406" s="13">
        <f t="shared" si="114"/>
        <v>0</v>
      </c>
      <c r="AI406" s="13" t="e">
        <f t="shared" si="131"/>
        <v>#N/A</v>
      </c>
      <c r="AJ406" s="14" t="str">
        <f t="shared" si="132"/>
        <v/>
      </c>
      <c r="AK406" s="14">
        <f t="shared" si="115"/>
        <v>0</v>
      </c>
    </row>
    <row r="407" spans="1:37" ht="15" customHeight="1" x14ac:dyDescent="0.25">
      <c r="A407" s="1"/>
      <c r="B407" s="1"/>
      <c r="C407" s="24"/>
      <c r="D407" s="1"/>
      <c r="E407" s="1"/>
      <c r="F407" s="24"/>
      <c r="G407" s="1"/>
      <c r="H407" s="2"/>
      <c r="I407" s="2"/>
      <c r="J407" s="2"/>
      <c r="K407" s="13">
        <f t="shared" si="116"/>
        <v>0</v>
      </c>
      <c r="L407" s="13" t="e">
        <f>VLOOKUP(B407,Sheet1!$C$1:$D$12,2,FALSE)</f>
        <v>#N/A</v>
      </c>
      <c r="M407" s="13" t="e">
        <f t="shared" si="117"/>
        <v>#N/A</v>
      </c>
      <c r="N407" s="13">
        <f t="shared" si="118"/>
        <v>0</v>
      </c>
      <c r="O407" s="13" t="e">
        <f>VLOOKUP(B407,Sheet1!$C$1:$D$12,2,FALSE)</f>
        <v>#N/A</v>
      </c>
      <c r="P407" s="13" t="e">
        <f t="shared" si="119"/>
        <v>#N/A</v>
      </c>
      <c r="Q407" s="13">
        <f t="shared" si="120"/>
        <v>0</v>
      </c>
      <c r="R407" s="13" t="e">
        <f>VLOOKUP(B407,Sheet1!$C$1:$D$12,2,FALSE)</f>
        <v>#N/A</v>
      </c>
      <c r="S407" s="13" t="e">
        <f t="shared" si="121"/>
        <v>#N/A</v>
      </c>
      <c r="T407" s="13">
        <f t="shared" si="111"/>
        <v>0</v>
      </c>
      <c r="U407" s="13" t="e">
        <f>VLOOKUP(B407,Sheet1!$C$1:$F$12,4,FALSE)</f>
        <v>#N/A</v>
      </c>
      <c r="V407" s="13" t="e">
        <f t="shared" si="122"/>
        <v>#N/A</v>
      </c>
      <c r="W407" s="13">
        <f t="shared" si="123"/>
        <v>0</v>
      </c>
      <c r="X407" s="13">
        <f t="shared" si="124"/>
        <v>0</v>
      </c>
      <c r="Y407" s="13">
        <f t="shared" si="125"/>
        <v>0</v>
      </c>
      <c r="Z407" s="13" t="e">
        <f t="shared" si="126"/>
        <v>#N/A</v>
      </c>
      <c r="AA407" s="14" t="str">
        <f t="shared" si="127"/>
        <v/>
      </c>
      <c r="AB407" s="14">
        <f t="shared" si="128"/>
        <v>0</v>
      </c>
      <c r="AC407" s="14">
        <f t="shared" si="129"/>
        <v>0</v>
      </c>
      <c r="AD407" s="13">
        <f t="shared" si="112"/>
        <v>0</v>
      </c>
      <c r="AE407" s="13" t="e">
        <f>VLOOKUP(B407,Sheet1!$C$1:$D$12,2,FALSE)</f>
        <v>#N/A</v>
      </c>
      <c r="AF407" s="13" t="e">
        <f t="shared" si="130"/>
        <v>#N/A</v>
      </c>
      <c r="AG407" s="13">
        <f t="shared" si="113"/>
        <v>0</v>
      </c>
      <c r="AH407" s="13">
        <f t="shared" si="114"/>
        <v>0</v>
      </c>
      <c r="AI407" s="13" t="e">
        <f t="shared" si="131"/>
        <v>#N/A</v>
      </c>
      <c r="AJ407" s="14" t="str">
        <f t="shared" si="132"/>
        <v/>
      </c>
      <c r="AK407" s="14">
        <f t="shared" si="115"/>
        <v>0</v>
      </c>
    </row>
    <row r="408" spans="1:37" ht="15" customHeight="1" x14ac:dyDescent="0.25">
      <c r="A408" s="1"/>
      <c r="B408" s="1"/>
      <c r="C408" s="24"/>
      <c r="D408" s="1"/>
      <c r="E408" s="1"/>
      <c r="F408" s="24"/>
      <c r="G408" s="1"/>
      <c r="H408" s="2"/>
      <c r="I408" s="2"/>
      <c r="J408" s="2"/>
      <c r="K408" s="13">
        <f t="shared" si="116"/>
        <v>0</v>
      </c>
      <c r="L408" s="13" t="e">
        <f>VLOOKUP(B408,Sheet1!$C$1:$D$12,2,FALSE)</f>
        <v>#N/A</v>
      </c>
      <c r="M408" s="13" t="e">
        <f t="shared" si="117"/>
        <v>#N/A</v>
      </c>
      <c r="N408" s="13">
        <f t="shared" si="118"/>
        <v>0</v>
      </c>
      <c r="O408" s="13" t="e">
        <f>VLOOKUP(B408,Sheet1!$C$1:$D$12,2,FALSE)</f>
        <v>#N/A</v>
      </c>
      <c r="P408" s="13" t="e">
        <f t="shared" si="119"/>
        <v>#N/A</v>
      </c>
      <c r="Q408" s="13">
        <f t="shared" si="120"/>
        <v>0</v>
      </c>
      <c r="R408" s="13" t="e">
        <f>VLOOKUP(B408,Sheet1!$C$1:$D$12,2,FALSE)</f>
        <v>#N/A</v>
      </c>
      <c r="S408" s="13" t="e">
        <f t="shared" si="121"/>
        <v>#N/A</v>
      </c>
      <c r="T408" s="13">
        <f t="shared" si="111"/>
        <v>0</v>
      </c>
      <c r="U408" s="13" t="e">
        <f>VLOOKUP(B408,Sheet1!$C$1:$F$12,4,FALSE)</f>
        <v>#N/A</v>
      </c>
      <c r="V408" s="13" t="e">
        <f t="shared" si="122"/>
        <v>#N/A</v>
      </c>
      <c r="W408" s="13">
        <f t="shared" si="123"/>
        <v>0</v>
      </c>
      <c r="X408" s="13">
        <f t="shared" si="124"/>
        <v>0</v>
      </c>
      <c r="Y408" s="13">
        <f t="shared" si="125"/>
        <v>0</v>
      </c>
      <c r="Z408" s="13" t="e">
        <f t="shared" si="126"/>
        <v>#N/A</v>
      </c>
      <c r="AA408" s="14" t="str">
        <f t="shared" si="127"/>
        <v/>
      </c>
      <c r="AB408" s="14">
        <f t="shared" si="128"/>
        <v>0</v>
      </c>
      <c r="AC408" s="14">
        <f t="shared" si="129"/>
        <v>0</v>
      </c>
      <c r="AD408" s="13">
        <f t="shared" si="112"/>
        <v>0</v>
      </c>
      <c r="AE408" s="13" t="e">
        <f>VLOOKUP(B408,Sheet1!$C$1:$D$12,2,FALSE)</f>
        <v>#N/A</v>
      </c>
      <c r="AF408" s="13" t="e">
        <f t="shared" si="130"/>
        <v>#N/A</v>
      </c>
      <c r="AG408" s="13">
        <f t="shared" si="113"/>
        <v>0</v>
      </c>
      <c r="AH408" s="13">
        <f t="shared" si="114"/>
        <v>0</v>
      </c>
      <c r="AI408" s="13" t="e">
        <f t="shared" si="131"/>
        <v>#N/A</v>
      </c>
      <c r="AJ408" s="14" t="str">
        <f t="shared" si="132"/>
        <v/>
      </c>
      <c r="AK408" s="14">
        <f t="shared" si="115"/>
        <v>0</v>
      </c>
    </row>
    <row r="409" spans="1:37" ht="15" customHeight="1" x14ac:dyDescent="0.25">
      <c r="A409" s="1"/>
      <c r="B409" s="1"/>
      <c r="C409" s="24"/>
      <c r="D409" s="1"/>
      <c r="E409" s="1"/>
      <c r="F409" s="24"/>
      <c r="G409" s="1"/>
      <c r="H409" s="2"/>
      <c r="I409" s="2"/>
      <c r="J409" s="2"/>
      <c r="K409" s="13">
        <f t="shared" si="116"/>
        <v>0</v>
      </c>
      <c r="L409" s="13" t="e">
        <f>VLOOKUP(B409,Sheet1!$C$1:$D$12,2,FALSE)</f>
        <v>#N/A</v>
      </c>
      <c r="M409" s="13" t="e">
        <f t="shared" si="117"/>
        <v>#N/A</v>
      </c>
      <c r="N409" s="13">
        <f t="shared" si="118"/>
        <v>0</v>
      </c>
      <c r="O409" s="13" t="e">
        <f>VLOOKUP(B409,Sheet1!$C$1:$D$12,2,FALSE)</f>
        <v>#N/A</v>
      </c>
      <c r="P409" s="13" t="e">
        <f t="shared" si="119"/>
        <v>#N/A</v>
      </c>
      <c r="Q409" s="13">
        <f t="shared" si="120"/>
        <v>0</v>
      </c>
      <c r="R409" s="13" t="e">
        <f>VLOOKUP(B409,Sheet1!$C$1:$D$12,2,FALSE)</f>
        <v>#N/A</v>
      </c>
      <c r="S409" s="13" t="e">
        <f t="shared" si="121"/>
        <v>#N/A</v>
      </c>
      <c r="T409" s="13">
        <f t="shared" si="111"/>
        <v>0</v>
      </c>
      <c r="U409" s="13" t="e">
        <f>VLOOKUP(B409,Sheet1!$C$1:$F$12,4,FALSE)</f>
        <v>#N/A</v>
      </c>
      <c r="V409" s="13" t="e">
        <f t="shared" si="122"/>
        <v>#N/A</v>
      </c>
      <c r="W409" s="13">
        <f t="shared" si="123"/>
        <v>0</v>
      </c>
      <c r="X409" s="13">
        <f t="shared" si="124"/>
        <v>0</v>
      </c>
      <c r="Y409" s="13">
        <f t="shared" si="125"/>
        <v>0</v>
      </c>
      <c r="Z409" s="13" t="e">
        <f t="shared" si="126"/>
        <v>#N/A</v>
      </c>
      <c r="AA409" s="14" t="str">
        <f t="shared" si="127"/>
        <v/>
      </c>
      <c r="AB409" s="14">
        <f t="shared" si="128"/>
        <v>0</v>
      </c>
      <c r="AC409" s="14">
        <f t="shared" si="129"/>
        <v>0</v>
      </c>
      <c r="AD409" s="13">
        <f t="shared" si="112"/>
        <v>0</v>
      </c>
      <c r="AE409" s="13" t="e">
        <f>VLOOKUP(B409,Sheet1!$C$1:$D$12,2,FALSE)</f>
        <v>#N/A</v>
      </c>
      <c r="AF409" s="13" t="e">
        <f t="shared" si="130"/>
        <v>#N/A</v>
      </c>
      <c r="AG409" s="13">
        <f t="shared" si="113"/>
        <v>0</v>
      </c>
      <c r="AH409" s="13">
        <f t="shared" si="114"/>
        <v>0</v>
      </c>
      <c r="AI409" s="13" t="e">
        <f t="shared" si="131"/>
        <v>#N/A</v>
      </c>
      <c r="AJ409" s="14" t="str">
        <f t="shared" si="132"/>
        <v/>
      </c>
      <c r="AK409" s="14">
        <f t="shared" si="115"/>
        <v>0</v>
      </c>
    </row>
    <row r="410" spans="1:37" ht="15" customHeight="1" x14ac:dyDescent="0.25">
      <c r="A410" s="1"/>
      <c r="B410" s="1"/>
      <c r="C410" s="24"/>
      <c r="D410" s="1"/>
      <c r="E410" s="1"/>
      <c r="F410" s="24"/>
      <c r="G410" s="1"/>
      <c r="H410" s="2"/>
      <c r="I410" s="2"/>
      <c r="J410" s="2"/>
      <c r="K410" s="13">
        <f t="shared" si="116"/>
        <v>0</v>
      </c>
      <c r="L410" s="13" t="e">
        <f>VLOOKUP(B410,Sheet1!$C$1:$D$12,2,FALSE)</f>
        <v>#N/A</v>
      </c>
      <c r="M410" s="13" t="e">
        <f t="shared" si="117"/>
        <v>#N/A</v>
      </c>
      <c r="N410" s="13">
        <f t="shared" si="118"/>
        <v>0</v>
      </c>
      <c r="O410" s="13" t="e">
        <f>VLOOKUP(B410,Sheet1!$C$1:$D$12,2,FALSE)</f>
        <v>#N/A</v>
      </c>
      <c r="P410" s="13" t="e">
        <f t="shared" si="119"/>
        <v>#N/A</v>
      </c>
      <c r="Q410" s="13">
        <f t="shared" si="120"/>
        <v>0</v>
      </c>
      <c r="R410" s="13" t="e">
        <f>VLOOKUP(B410,Sheet1!$C$1:$D$12,2,FALSE)</f>
        <v>#N/A</v>
      </c>
      <c r="S410" s="13" t="e">
        <f t="shared" si="121"/>
        <v>#N/A</v>
      </c>
      <c r="T410" s="13">
        <f t="shared" si="111"/>
        <v>0</v>
      </c>
      <c r="U410" s="13" t="e">
        <f>VLOOKUP(B410,Sheet1!$C$1:$F$12,4,FALSE)</f>
        <v>#N/A</v>
      </c>
      <c r="V410" s="13" t="e">
        <f t="shared" si="122"/>
        <v>#N/A</v>
      </c>
      <c r="W410" s="13">
        <f t="shared" si="123"/>
        <v>0</v>
      </c>
      <c r="X410" s="13">
        <f t="shared" si="124"/>
        <v>0</v>
      </c>
      <c r="Y410" s="13">
        <f t="shared" si="125"/>
        <v>0</v>
      </c>
      <c r="Z410" s="13" t="e">
        <f t="shared" si="126"/>
        <v>#N/A</v>
      </c>
      <c r="AA410" s="14" t="str">
        <f t="shared" si="127"/>
        <v/>
      </c>
      <c r="AB410" s="14">
        <f t="shared" si="128"/>
        <v>0</v>
      </c>
      <c r="AC410" s="14">
        <f t="shared" si="129"/>
        <v>0</v>
      </c>
      <c r="AD410" s="13">
        <f t="shared" si="112"/>
        <v>0</v>
      </c>
      <c r="AE410" s="13" t="e">
        <f>VLOOKUP(B410,Sheet1!$C$1:$D$12,2,FALSE)</f>
        <v>#N/A</v>
      </c>
      <c r="AF410" s="13" t="e">
        <f t="shared" si="130"/>
        <v>#N/A</v>
      </c>
      <c r="AG410" s="13">
        <f t="shared" si="113"/>
        <v>0</v>
      </c>
      <c r="AH410" s="13">
        <f t="shared" si="114"/>
        <v>0</v>
      </c>
      <c r="AI410" s="13" t="e">
        <f t="shared" si="131"/>
        <v>#N/A</v>
      </c>
      <c r="AJ410" s="14" t="str">
        <f t="shared" si="132"/>
        <v/>
      </c>
      <c r="AK410" s="14">
        <f t="shared" si="115"/>
        <v>0</v>
      </c>
    </row>
    <row r="411" spans="1:37" ht="15" customHeight="1" x14ac:dyDescent="0.25">
      <c r="A411" s="1"/>
      <c r="B411" s="1"/>
      <c r="C411" s="24"/>
      <c r="D411" s="1"/>
      <c r="E411" s="1"/>
      <c r="F411" s="24"/>
      <c r="G411" s="1"/>
      <c r="H411" s="2"/>
      <c r="I411" s="2"/>
      <c r="J411" s="2"/>
      <c r="K411" s="13">
        <f t="shared" si="116"/>
        <v>0</v>
      </c>
      <c r="L411" s="13" t="e">
        <f>VLOOKUP(B411,Sheet1!$C$1:$D$12,2,FALSE)</f>
        <v>#N/A</v>
      </c>
      <c r="M411" s="13" t="e">
        <f t="shared" si="117"/>
        <v>#N/A</v>
      </c>
      <c r="N411" s="13">
        <f t="shared" si="118"/>
        <v>0</v>
      </c>
      <c r="O411" s="13" t="e">
        <f>VLOOKUP(B411,Sheet1!$C$1:$D$12,2,FALSE)</f>
        <v>#N/A</v>
      </c>
      <c r="P411" s="13" t="e">
        <f t="shared" si="119"/>
        <v>#N/A</v>
      </c>
      <c r="Q411" s="13">
        <f t="shared" si="120"/>
        <v>0</v>
      </c>
      <c r="R411" s="13" t="e">
        <f>VLOOKUP(B411,Sheet1!$C$1:$D$12,2,FALSE)</f>
        <v>#N/A</v>
      </c>
      <c r="S411" s="13" t="e">
        <f t="shared" si="121"/>
        <v>#N/A</v>
      </c>
      <c r="T411" s="13">
        <f t="shared" si="111"/>
        <v>0</v>
      </c>
      <c r="U411" s="13" t="e">
        <f>VLOOKUP(B411,Sheet1!$C$1:$F$12,4,FALSE)</f>
        <v>#N/A</v>
      </c>
      <c r="V411" s="13" t="e">
        <f t="shared" si="122"/>
        <v>#N/A</v>
      </c>
      <c r="W411" s="13">
        <f t="shared" si="123"/>
        <v>0</v>
      </c>
      <c r="X411" s="13">
        <f t="shared" si="124"/>
        <v>0</v>
      </c>
      <c r="Y411" s="13">
        <f t="shared" si="125"/>
        <v>0</v>
      </c>
      <c r="Z411" s="13" t="e">
        <f t="shared" si="126"/>
        <v>#N/A</v>
      </c>
      <c r="AA411" s="14" t="str">
        <f t="shared" si="127"/>
        <v/>
      </c>
      <c r="AB411" s="14">
        <f t="shared" si="128"/>
        <v>0</v>
      </c>
      <c r="AC411" s="14">
        <f t="shared" si="129"/>
        <v>0</v>
      </c>
      <c r="AD411" s="13">
        <f t="shared" si="112"/>
        <v>0</v>
      </c>
      <c r="AE411" s="13" t="e">
        <f>VLOOKUP(B411,Sheet1!$C$1:$D$12,2,FALSE)</f>
        <v>#N/A</v>
      </c>
      <c r="AF411" s="13" t="e">
        <f t="shared" si="130"/>
        <v>#N/A</v>
      </c>
      <c r="AG411" s="13">
        <f t="shared" si="113"/>
        <v>0</v>
      </c>
      <c r="AH411" s="13">
        <f t="shared" si="114"/>
        <v>0</v>
      </c>
      <c r="AI411" s="13" t="e">
        <f t="shared" si="131"/>
        <v>#N/A</v>
      </c>
      <c r="AJ411" s="14" t="str">
        <f t="shared" si="132"/>
        <v/>
      </c>
      <c r="AK411" s="14">
        <f t="shared" si="115"/>
        <v>0</v>
      </c>
    </row>
    <row r="412" spans="1:37" ht="15" customHeight="1" x14ac:dyDescent="0.25">
      <c r="A412" s="1"/>
      <c r="B412" s="1"/>
      <c r="C412" s="24"/>
      <c r="D412" s="1"/>
      <c r="E412" s="1"/>
      <c r="F412" s="24"/>
      <c r="G412" s="1"/>
      <c r="H412" s="2"/>
      <c r="I412" s="2"/>
      <c r="J412" s="2"/>
      <c r="K412" s="13">
        <f t="shared" si="116"/>
        <v>0</v>
      </c>
      <c r="L412" s="13" t="e">
        <f>VLOOKUP(B412,Sheet1!$C$1:$D$12,2,FALSE)</f>
        <v>#N/A</v>
      </c>
      <c r="M412" s="13" t="e">
        <f t="shared" si="117"/>
        <v>#N/A</v>
      </c>
      <c r="N412" s="13">
        <f t="shared" si="118"/>
        <v>0</v>
      </c>
      <c r="O412" s="13" t="e">
        <f>VLOOKUP(B412,Sheet1!$C$1:$D$12,2,FALSE)</f>
        <v>#N/A</v>
      </c>
      <c r="P412" s="13" t="e">
        <f t="shared" si="119"/>
        <v>#N/A</v>
      </c>
      <c r="Q412" s="13">
        <f t="shared" si="120"/>
        <v>0</v>
      </c>
      <c r="R412" s="13" t="e">
        <f>VLOOKUP(B412,Sheet1!$C$1:$D$12,2,FALSE)</f>
        <v>#N/A</v>
      </c>
      <c r="S412" s="13" t="e">
        <f t="shared" si="121"/>
        <v>#N/A</v>
      </c>
      <c r="T412" s="13">
        <f t="shared" si="111"/>
        <v>0</v>
      </c>
      <c r="U412" s="13" t="e">
        <f>VLOOKUP(B412,Sheet1!$C$1:$F$12,4,FALSE)</f>
        <v>#N/A</v>
      </c>
      <c r="V412" s="13" t="e">
        <f t="shared" si="122"/>
        <v>#N/A</v>
      </c>
      <c r="W412" s="13">
        <f t="shared" si="123"/>
        <v>0</v>
      </c>
      <c r="X412" s="13">
        <f t="shared" si="124"/>
        <v>0</v>
      </c>
      <c r="Y412" s="13">
        <f t="shared" si="125"/>
        <v>0</v>
      </c>
      <c r="Z412" s="13" t="e">
        <f t="shared" si="126"/>
        <v>#N/A</v>
      </c>
      <c r="AA412" s="14" t="str">
        <f t="shared" si="127"/>
        <v/>
      </c>
      <c r="AB412" s="14">
        <f t="shared" si="128"/>
        <v>0</v>
      </c>
      <c r="AC412" s="14">
        <f t="shared" si="129"/>
        <v>0</v>
      </c>
      <c r="AD412" s="13">
        <f t="shared" si="112"/>
        <v>0</v>
      </c>
      <c r="AE412" s="13" t="e">
        <f>VLOOKUP(B412,Sheet1!$C$1:$D$12,2,FALSE)</f>
        <v>#N/A</v>
      </c>
      <c r="AF412" s="13" t="e">
        <f t="shared" si="130"/>
        <v>#N/A</v>
      </c>
      <c r="AG412" s="13">
        <f t="shared" si="113"/>
        <v>0</v>
      </c>
      <c r="AH412" s="13">
        <f t="shared" si="114"/>
        <v>0</v>
      </c>
      <c r="AI412" s="13" t="e">
        <f t="shared" si="131"/>
        <v>#N/A</v>
      </c>
      <c r="AJ412" s="14" t="str">
        <f t="shared" si="132"/>
        <v/>
      </c>
      <c r="AK412" s="14">
        <f t="shared" si="115"/>
        <v>0</v>
      </c>
    </row>
    <row r="413" spans="1:37" ht="15" customHeight="1" x14ac:dyDescent="0.25">
      <c r="A413" s="1"/>
      <c r="B413" s="1"/>
      <c r="C413" s="24"/>
      <c r="D413" s="1"/>
      <c r="E413" s="1"/>
      <c r="F413" s="24"/>
      <c r="G413" s="1"/>
      <c r="H413" s="2"/>
      <c r="I413" s="2"/>
      <c r="J413" s="2"/>
      <c r="K413" s="13">
        <f t="shared" si="116"/>
        <v>0</v>
      </c>
      <c r="L413" s="13" t="e">
        <f>VLOOKUP(B413,Sheet1!$C$1:$D$12,2,FALSE)</f>
        <v>#N/A</v>
      </c>
      <c r="M413" s="13" t="e">
        <f t="shared" si="117"/>
        <v>#N/A</v>
      </c>
      <c r="N413" s="13">
        <f t="shared" si="118"/>
        <v>0</v>
      </c>
      <c r="O413" s="13" t="e">
        <f>VLOOKUP(B413,Sheet1!$C$1:$D$12,2,FALSE)</f>
        <v>#N/A</v>
      </c>
      <c r="P413" s="13" t="e">
        <f t="shared" si="119"/>
        <v>#N/A</v>
      </c>
      <c r="Q413" s="13">
        <f t="shared" si="120"/>
        <v>0</v>
      </c>
      <c r="R413" s="13" t="e">
        <f>VLOOKUP(B413,Sheet1!$C$1:$D$12,2,FALSE)</f>
        <v>#N/A</v>
      </c>
      <c r="S413" s="13" t="e">
        <f t="shared" si="121"/>
        <v>#N/A</v>
      </c>
      <c r="T413" s="13">
        <f t="shared" si="111"/>
        <v>0</v>
      </c>
      <c r="U413" s="13" t="e">
        <f>VLOOKUP(B413,Sheet1!$C$1:$F$12,4,FALSE)</f>
        <v>#N/A</v>
      </c>
      <c r="V413" s="13" t="e">
        <f t="shared" si="122"/>
        <v>#N/A</v>
      </c>
      <c r="W413" s="13">
        <f t="shared" si="123"/>
        <v>0</v>
      </c>
      <c r="X413" s="13">
        <f t="shared" si="124"/>
        <v>0</v>
      </c>
      <c r="Y413" s="13">
        <f t="shared" si="125"/>
        <v>0</v>
      </c>
      <c r="Z413" s="13" t="e">
        <f t="shared" si="126"/>
        <v>#N/A</v>
      </c>
      <c r="AA413" s="14" t="str">
        <f t="shared" si="127"/>
        <v/>
      </c>
      <c r="AB413" s="14">
        <f t="shared" si="128"/>
        <v>0</v>
      </c>
      <c r="AC413" s="14">
        <f t="shared" si="129"/>
        <v>0</v>
      </c>
      <c r="AD413" s="13">
        <f t="shared" si="112"/>
        <v>0</v>
      </c>
      <c r="AE413" s="13" t="e">
        <f>VLOOKUP(B413,Sheet1!$C$1:$D$12,2,FALSE)</f>
        <v>#N/A</v>
      </c>
      <c r="AF413" s="13" t="e">
        <f t="shared" si="130"/>
        <v>#N/A</v>
      </c>
      <c r="AG413" s="13">
        <f t="shared" si="113"/>
        <v>0</v>
      </c>
      <c r="AH413" s="13">
        <f t="shared" si="114"/>
        <v>0</v>
      </c>
      <c r="AI413" s="13" t="e">
        <f t="shared" si="131"/>
        <v>#N/A</v>
      </c>
      <c r="AJ413" s="14" t="str">
        <f t="shared" si="132"/>
        <v/>
      </c>
      <c r="AK413" s="14">
        <f t="shared" si="115"/>
        <v>0</v>
      </c>
    </row>
    <row r="414" spans="1:37" ht="15" customHeight="1" x14ac:dyDescent="0.25">
      <c r="A414" s="1"/>
      <c r="B414" s="1"/>
      <c r="C414" s="24"/>
      <c r="D414" s="1"/>
      <c r="E414" s="1"/>
      <c r="F414" s="24"/>
      <c r="G414" s="1"/>
      <c r="H414" s="2"/>
      <c r="I414" s="2"/>
      <c r="J414" s="2"/>
      <c r="K414" s="13">
        <f t="shared" si="116"/>
        <v>0</v>
      </c>
      <c r="L414" s="13" t="e">
        <f>VLOOKUP(B414,Sheet1!$C$1:$D$12,2,FALSE)</f>
        <v>#N/A</v>
      </c>
      <c r="M414" s="13" t="e">
        <f t="shared" si="117"/>
        <v>#N/A</v>
      </c>
      <c r="N414" s="13">
        <f t="shared" si="118"/>
        <v>0</v>
      </c>
      <c r="O414" s="13" t="e">
        <f>VLOOKUP(B414,Sheet1!$C$1:$D$12,2,FALSE)</f>
        <v>#N/A</v>
      </c>
      <c r="P414" s="13" t="e">
        <f t="shared" si="119"/>
        <v>#N/A</v>
      </c>
      <c r="Q414" s="13">
        <f t="shared" si="120"/>
        <v>0</v>
      </c>
      <c r="R414" s="13" t="e">
        <f>VLOOKUP(B414,Sheet1!$C$1:$D$12,2,FALSE)</f>
        <v>#N/A</v>
      </c>
      <c r="S414" s="13" t="e">
        <f t="shared" si="121"/>
        <v>#N/A</v>
      </c>
      <c r="T414" s="13">
        <f t="shared" si="111"/>
        <v>0</v>
      </c>
      <c r="U414" s="13" t="e">
        <f>VLOOKUP(B414,Sheet1!$C$1:$F$12,4,FALSE)</f>
        <v>#N/A</v>
      </c>
      <c r="V414" s="13" t="e">
        <f t="shared" si="122"/>
        <v>#N/A</v>
      </c>
      <c r="W414" s="13">
        <f t="shared" si="123"/>
        <v>0</v>
      </c>
      <c r="X414" s="13">
        <f t="shared" si="124"/>
        <v>0</v>
      </c>
      <c r="Y414" s="13">
        <f t="shared" si="125"/>
        <v>0</v>
      </c>
      <c r="Z414" s="13" t="e">
        <f t="shared" si="126"/>
        <v>#N/A</v>
      </c>
      <c r="AA414" s="14" t="str">
        <f t="shared" si="127"/>
        <v/>
      </c>
      <c r="AB414" s="14">
        <f t="shared" si="128"/>
        <v>0</v>
      </c>
      <c r="AC414" s="14">
        <f t="shared" si="129"/>
        <v>0</v>
      </c>
      <c r="AD414" s="13">
        <f t="shared" si="112"/>
        <v>0</v>
      </c>
      <c r="AE414" s="13" t="e">
        <f>VLOOKUP(B414,Sheet1!$C$1:$D$12,2,FALSE)</f>
        <v>#N/A</v>
      </c>
      <c r="AF414" s="13" t="e">
        <f t="shared" si="130"/>
        <v>#N/A</v>
      </c>
      <c r="AG414" s="13">
        <f t="shared" si="113"/>
        <v>0</v>
      </c>
      <c r="AH414" s="13">
        <f t="shared" si="114"/>
        <v>0</v>
      </c>
      <c r="AI414" s="13" t="e">
        <f t="shared" si="131"/>
        <v>#N/A</v>
      </c>
      <c r="AJ414" s="14" t="str">
        <f t="shared" si="132"/>
        <v/>
      </c>
      <c r="AK414" s="14">
        <f t="shared" si="115"/>
        <v>0</v>
      </c>
    </row>
    <row r="415" spans="1:37" ht="15" customHeight="1" x14ac:dyDescent="0.25">
      <c r="A415" s="1"/>
      <c r="B415" s="1"/>
      <c r="C415" s="24"/>
      <c r="D415" s="1"/>
      <c r="E415" s="1"/>
      <c r="F415" s="24"/>
      <c r="G415" s="1"/>
      <c r="H415" s="2"/>
      <c r="I415" s="2"/>
      <c r="J415" s="2"/>
      <c r="K415" s="13">
        <f t="shared" si="116"/>
        <v>0</v>
      </c>
      <c r="L415" s="13" t="e">
        <f>VLOOKUP(B415,Sheet1!$C$1:$D$12,2,FALSE)</f>
        <v>#N/A</v>
      </c>
      <c r="M415" s="13" t="e">
        <f t="shared" si="117"/>
        <v>#N/A</v>
      </c>
      <c r="N415" s="13">
        <f t="shared" si="118"/>
        <v>0</v>
      </c>
      <c r="O415" s="13" t="e">
        <f>VLOOKUP(B415,Sheet1!$C$1:$D$12,2,FALSE)</f>
        <v>#N/A</v>
      </c>
      <c r="P415" s="13" t="e">
        <f t="shared" si="119"/>
        <v>#N/A</v>
      </c>
      <c r="Q415" s="13">
        <f t="shared" si="120"/>
        <v>0</v>
      </c>
      <c r="R415" s="13" t="e">
        <f>VLOOKUP(B415,Sheet1!$C$1:$D$12,2,FALSE)</f>
        <v>#N/A</v>
      </c>
      <c r="S415" s="13" t="e">
        <f t="shared" si="121"/>
        <v>#N/A</v>
      </c>
      <c r="T415" s="13">
        <f t="shared" si="111"/>
        <v>0</v>
      </c>
      <c r="U415" s="13" t="e">
        <f>VLOOKUP(B415,Sheet1!$C$1:$F$12,4,FALSE)</f>
        <v>#N/A</v>
      </c>
      <c r="V415" s="13" t="e">
        <f t="shared" si="122"/>
        <v>#N/A</v>
      </c>
      <c r="W415" s="13">
        <f t="shared" si="123"/>
        <v>0</v>
      </c>
      <c r="X415" s="13">
        <f t="shared" si="124"/>
        <v>0</v>
      </c>
      <c r="Y415" s="13">
        <f t="shared" si="125"/>
        <v>0</v>
      </c>
      <c r="Z415" s="13" t="e">
        <f t="shared" si="126"/>
        <v>#N/A</v>
      </c>
      <c r="AA415" s="14" t="str">
        <f t="shared" si="127"/>
        <v/>
      </c>
      <c r="AB415" s="14">
        <f t="shared" si="128"/>
        <v>0</v>
      </c>
      <c r="AC415" s="14">
        <f t="shared" si="129"/>
        <v>0</v>
      </c>
      <c r="AD415" s="13">
        <f t="shared" si="112"/>
        <v>0</v>
      </c>
      <c r="AE415" s="13" t="e">
        <f>VLOOKUP(B415,Sheet1!$C$1:$D$12,2,FALSE)</f>
        <v>#N/A</v>
      </c>
      <c r="AF415" s="13" t="e">
        <f t="shared" si="130"/>
        <v>#N/A</v>
      </c>
      <c r="AG415" s="13">
        <f t="shared" si="113"/>
        <v>0</v>
      </c>
      <c r="AH415" s="13">
        <f t="shared" si="114"/>
        <v>0</v>
      </c>
      <c r="AI415" s="13" t="e">
        <f t="shared" si="131"/>
        <v>#N/A</v>
      </c>
      <c r="AJ415" s="14" t="str">
        <f t="shared" si="132"/>
        <v/>
      </c>
      <c r="AK415" s="14">
        <f t="shared" si="115"/>
        <v>0</v>
      </c>
    </row>
    <row r="416" spans="1:37" ht="15" customHeight="1" x14ac:dyDescent="0.25">
      <c r="A416" s="1"/>
      <c r="B416" s="1"/>
      <c r="C416" s="24"/>
      <c r="D416" s="1"/>
      <c r="E416" s="1"/>
      <c r="F416" s="24"/>
      <c r="G416" s="1"/>
      <c r="H416" s="2"/>
      <c r="I416" s="2"/>
      <c r="J416" s="2"/>
      <c r="K416" s="13">
        <f t="shared" si="116"/>
        <v>0</v>
      </c>
      <c r="L416" s="13" t="e">
        <f>VLOOKUP(B416,Sheet1!$C$1:$D$12,2,FALSE)</f>
        <v>#N/A</v>
      </c>
      <c r="M416" s="13" t="e">
        <f t="shared" si="117"/>
        <v>#N/A</v>
      </c>
      <c r="N416" s="13">
        <f t="shared" si="118"/>
        <v>0</v>
      </c>
      <c r="O416" s="13" t="e">
        <f>VLOOKUP(B416,Sheet1!$C$1:$D$12,2,FALSE)</f>
        <v>#N/A</v>
      </c>
      <c r="P416" s="13" t="e">
        <f t="shared" si="119"/>
        <v>#N/A</v>
      </c>
      <c r="Q416" s="13">
        <f t="shared" si="120"/>
        <v>0</v>
      </c>
      <c r="R416" s="13" t="e">
        <f>VLOOKUP(B416,Sheet1!$C$1:$D$12,2,FALSE)</f>
        <v>#N/A</v>
      </c>
      <c r="S416" s="13" t="e">
        <f t="shared" si="121"/>
        <v>#N/A</v>
      </c>
      <c r="T416" s="13">
        <f t="shared" si="111"/>
        <v>0</v>
      </c>
      <c r="U416" s="13" t="e">
        <f>VLOOKUP(B416,Sheet1!$C$1:$F$12,4,FALSE)</f>
        <v>#N/A</v>
      </c>
      <c r="V416" s="13" t="e">
        <f t="shared" si="122"/>
        <v>#N/A</v>
      </c>
      <c r="W416" s="13">
        <f t="shared" si="123"/>
        <v>0</v>
      </c>
      <c r="X416" s="13">
        <f t="shared" si="124"/>
        <v>0</v>
      </c>
      <c r="Y416" s="13">
        <f t="shared" si="125"/>
        <v>0</v>
      </c>
      <c r="Z416" s="13" t="e">
        <f t="shared" si="126"/>
        <v>#N/A</v>
      </c>
      <c r="AA416" s="14" t="str">
        <f t="shared" si="127"/>
        <v/>
      </c>
      <c r="AB416" s="14">
        <f t="shared" si="128"/>
        <v>0</v>
      </c>
      <c r="AC416" s="14">
        <f t="shared" si="129"/>
        <v>0</v>
      </c>
      <c r="AD416" s="13">
        <f t="shared" si="112"/>
        <v>0</v>
      </c>
      <c r="AE416" s="13" t="e">
        <f>VLOOKUP(B416,Sheet1!$C$1:$D$12,2,FALSE)</f>
        <v>#N/A</v>
      </c>
      <c r="AF416" s="13" t="e">
        <f t="shared" si="130"/>
        <v>#N/A</v>
      </c>
      <c r="AG416" s="13">
        <f t="shared" si="113"/>
        <v>0</v>
      </c>
      <c r="AH416" s="13">
        <f t="shared" si="114"/>
        <v>0</v>
      </c>
      <c r="AI416" s="13" t="e">
        <f t="shared" si="131"/>
        <v>#N/A</v>
      </c>
      <c r="AJ416" s="14" t="str">
        <f t="shared" si="132"/>
        <v/>
      </c>
      <c r="AK416" s="14">
        <f t="shared" si="115"/>
        <v>0</v>
      </c>
    </row>
    <row r="417" spans="1:37" ht="15" customHeight="1" x14ac:dyDescent="0.25">
      <c r="A417" s="1"/>
      <c r="B417" s="1"/>
      <c r="C417" s="24"/>
      <c r="D417" s="1"/>
      <c r="E417" s="1"/>
      <c r="F417" s="24"/>
      <c r="G417" s="1"/>
      <c r="H417" s="2"/>
      <c r="I417" s="2"/>
      <c r="J417" s="2"/>
      <c r="K417" s="13">
        <f t="shared" si="116"/>
        <v>0</v>
      </c>
      <c r="L417" s="13" t="e">
        <f>VLOOKUP(B417,Sheet1!$C$1:$D$12,2,FALSE)</f>
        <v>#N/A</v>
      </c>
      <c r="M417" s="13" t="e">
        <f t="shared" si="117"/>
        <v>#N/A</v>
      </c>
      <c r="N417" s="13">
        <f t="shared" si="118"/>
        <v>0</v>
      </c>
      <c r="O417" s="13" t="e">
        <f>VLOOKUP(B417,Sheet1!$C$1:$D$12,2,FALSE)</f>
        <v>#N/A</v>
      </c>
      <c r="P417" s="13" t="e">
        <f t="shared" si="119"/>
        <v>#N/A</v>
      </c>
      <c r="Q417" s="13">
        <f t="shared" si="120"/>
        <v>0</v>
      </c>
      <c r="R417" s="13" t="e">
        <f>VLOOKUP(B417,Sheet1!$C$1:$D$12,2,FALSE)</f>
        <v>#N/A</v>
      </c>
      <c r="S417" s="13" t="e">
        <f t="shared" si="121"/>
        <v>#N/A</v>
      </c>
      <c r="T417" s="13">
        <f t="shared" si="111"/>
        <v>0</v>
      </c>
      <c r="U417" s="13" t="e">
        <f>VLOOKUP(B417,Sheet1!$C$1:$F$12,4,FALSE)</f>
        <v>#N/A</v>
      </c>
      <c r="V417" s="13" t="e">
        <f t="shared" si="122"/>
        <v>#N/A</v>
      </c>
      <c r="W417" s="13">
        <f t="shared" si="123"/>
        <v>0</v>
      </c>
      <c r="X417" s="13">
        <f t="shared" si="124"/>
        <v>0</v>
      </c>
      <c r="Y417" s="13">
        <f t="shared" si="125"/>
        <v>0</v>
      </c>
      <c r="Z417" s="13" t="e">
        <f t="shared" si="126"/>
        <v>#N/A</v>
      </c>
      <c r="AA417" s="14" t="str">
        <f t="shared" si="127"/>
        <v/>
      </c>
      <c r="AB417" s="14">
        <f t="shared" si="128"/>
        <v>0</v>
      </c>
      <c r="AC417" s="14">
        <f t="shared" si="129"/>
        <v>0</v>
      </c>
      <c r="AD417" s="13">
        <f t="shared" si="112"/>
        <v>0</v>
      </c>
      <c r="AE417" s="13" t="e">
        <f>VLOOKUP(B417,Sheet1!$C$1:$D$12,2,FALSE)</f>
        <v>#N/A</v>
      </c>
      <c r="AF417" s="13" t="e">
        <f t="shared" si="130"/>
        <v>#N/A</v>
      </c>
      <c r="AG417" s="13">
        <f t="shared" si="113"/>
        <v>0</v>
      </c>
      <c r="AH417" s="13">
        <f t="shared" si="114"/>
        <v>0</v>
      </c>
      <c r="AI417" s="13" t="e">
        <f t="shared" si="131"/>
        <v>#N/A</v>
      </c>
      <c r="AJ417" s="14" t="str">
        <f t="shared" si="132"/>
        <v/>
      </c>
      <c r="AK417" s="14">
        <f t="shared" si="115"/>
        <v>0</v>
      </c>
    </row>
    <row r="418" spans="1:37" ht="15" customHeight="1" x14ac:dyDescent="0.25">
      <c r="A418" s="1"/>
      <c r="B418" s="1"/>
      <c r="C418" s="24"/>
      <c r="D418" s="1"/>
      <c r="E418" s="1"/>
      <c r="F418" s="24"/>
      <c r="G418" s="1"/>
      <c r="H418" s="2"/>
      <c r="I418" s="2"/>
      <c r="J418" s="2"/>
      <c r="K418" s="13">
        <f t="shared" si="116"/>
        <v>0</v>
      </c>
      <c r="L418" s="13" t="e">
        <f>VLOOKUP(B418,Sheet1!$C$1:$D$12,2,FALSE)</f>
        <v>#N/A</v>
      </c>
      <c r="M418" s="13" t="e">
        <f t="shared" si="117"/>
        <v>#N/A</v>
      </c>
      <c r="N418" s="13">
        <f t="shared" si="118"/>
        <v>0</v>
      </c>
      <c r="O418" s="13" t="e">
        <f>VLOOKUP(B418,Sheet1!$C$1:$D$12,2,FALSE)</f>
        <v>#N/A</v>
      </c>
      <c r="P418" s="13" t="e">
        <f t="shared" si="119"/>
        <v>#N/A</v>
      </c>
      <c r="Q418" s="13">
        <f t="shared" si="120"/>
        <v>0</v>
      </c>
      <c r="R418" s="13" t="e">
        <f>VLOOKUP(B418,Sheet1!$C$1:$D$12,2,FALSE)</f>
        <v>#N/A</v>
      </c>
      <c r="S418" s="13" t="e">
        <f t="shared" si="121"/>
        <v>#N/A</v>
      </c>
      <c r="T418" s="13">
        <f t="shared" si="111"/>
        <v>0</v>
      </c>
      <c r="U418" s="13" t="e">
        <f>VLOOKUP(B418,Sheet1!$C$1:$F$12,4,FALSE)</f>
        <v>#N/A</v>
      </c>
      <c r="V418" s="13" t="e">
        <f t="shared" si="122"/>
        <v>#N/A</v>
      </c>
      <c r="W418" s="13">
        <f t="shared" si="123"/>
        <v>0</v>
      </c>
      <c r="X418" s="13">
        <f t="shared" si="124"/>
        <v>0</v>
      </c>
      <c r="Y418" s="13">
        <f t="shared" si="125"/>
        <v>0</v>
      </c>
      <c r="Z418" s="13" t="e">
        <f t="shared" si="126"/>
        <v>#N/A</v>
      </c>
      <c r="AA418" s="14" t="str">
        <f t="shared" si="127"/>
        <v/>
      </c>
      <c r="AB418" s="14">
        <f t="shared" si="128"/>
        <v>0</v>
      </c>
      <c r="AC418" s="14">
        <f t="shared" si="129"/>
        <v>0</v>
      </c>
      <c r="AD418" s="13">
        <f t="shared" si="112"/>
        <v>0</v>
      </c>
      <c r="AE418" s="13" t="e">
        <f>VLOOKUP(B418,Sheet1!$C$1:$D$12,2,FALSE)</f>
        <v>#N/A</v>
      </c>
      <c r="AF418" s="13" t="e">
        <f t="shared" si="130"/>
        <v>#N/A</v>
      </c>
      <c r="AG418" s="13">
        <f t="shared" si="113"/>
        <v>0</v>
      </c>
      <c r="AH418" s="13">
        <f t="shared" si="114"/>
        <v>0</v>
      </c>
      <c r="AI418" s="13" t="e">
        <f t="shared" si="131"/>
        <v>#N/A</v>
      </c>
      <c r="AJ418" s="14" t="str">
        <f t="shared" si="132"/>
        <v/>
      </c>
      <c r="AK418" s="14">
        <f t="shared" si="115"/>
        <v>0</v>
      </c>
    </row>
    <row r="419" spans="1:37" ht="15" customHeight="1" x14ac:dyDescent="0.25">
      <c r="A419" s="1"/>
      <c r="B419" s="1"/>
      <c r="C419" s="24"/>
      <c r="D419" s="1"/>
      <c r="E419" s="1"/>
      <c r="F419" s="24"/>
      <c r="G419" s="1"/>
      <c r="H419" s="2"/>
      <c r="I419" s="2"/>
      <c r="J419" s="2"/>
      <c r="K419" s="13">
        <f t="shared" si="116"/>
        <v>0</v>
      </c>
      <c r="L419" s="13" t="e">
        <f>VLOOKUP(B419,Sheet1!$C$1:$D$12,2,FALSE)</f>
        <v>#N/A</v>
      </c>
      <c r="M419" s="13" t="e">
        <f t="shared" si="117"/>
        <v>#N/A</v>
      </c>
      <c r="N419" s="13">
        <f t="shared" si="118"/>
        <v>0</v>
      </c>
      <c r="O419" s="13" t="e">
        <f>VLOOKUP(B419,Sheet1!$C$1:$D$12,2,FALSE)</f>
        <v>#N/A</v>
      </c>
      <c r="P419" s="13" t="e">
        <f t="shared" si="119"/>
        <v>#N/A</v>
      </c>
      <c r="Q419" s="13">
        <f t="shared" si="120"/>
        <v>0</v>
      </c>
      <c r="R419" s="13" t="e">
        <f>VLOOKUP(B419,Sheet1!$C$1:$D$12,2,FALSE)</f>
        <v>#N/A</v>
      </c>
      <c r="S419" s="13" t="e">
        <f t="shared" si="121"/>
        <v>#N/A</v>
      </c>
      <c r="T419" s="13">
        <f t="shared" si="111"/>
        <v>0</v>
      </c>
      <c r="U419" s="13" t="e">
        <f>VLOOKUP(B419,Sheet1!$C$1:$F$12,4,FALSE)</f>
        <v>#N/A</v>
      </c>
      <c r="V419" s="13" t="e">
        <f t="shared" si="122"/>
        <v>#N/A</v>
      </c>
      <c r="W419" s="13">
        <f t="shared" si="123"/>
        <v>0</v>
      </c>
      <c r="X419" s="13">
        <f t="shared" si="124"/>
        <v>0</v>
      </c>
      <c r="Y419" s="13">
        <f t="shared" si="125"/>
        <v>0</v>
      </c>
      <c r="Z419" s="13" t="e">
        <f t="shared" si="126"/>
        <v>#N/A</v>
      </c>
      <c r="AA419" s="14" t="str">
        <f t="shared" si="127"/>
        <v/>
      </c>
      <c r="AB419" s="14">
        <f t="shared" si="128"/>
        <v>0</v>
      </c>
      <c r="AC419" s="14">
        <f t="shared" si="129"/>
        <v>0</v>
      </c>
      <c r="AD419" s="13">
        <f t="shared" si="112"/>
        <v>0</v>
      </c>
      <c r="AE419" s="13" t="e">
        <f>VLOOKUP(B419,Sheet1!$C$1:$D$12,2,FALSE)</f>
        <v>#N/A</v>
      </c>
      <c r="AF419" s="13" t="e">
        <f t="shared" si="130"/>
        <v>#N/A</v>
      </c>
      <c r="AG419" s="13">
        <f t="shared" si="113"/>
        <v>0</v>
      </c>
      <c r="AH419" s="13">
        <f t="shared" si="114"/>
        <v>0</v>
      </c>
      <c r="AI419" s="13" t="e">
        <f t="shared" si="131"/>
        <v>#N/A</v>
      </c>
      <c r="AJ419" s="14" t="str">
        <f t="shared" si="132"/>
        <v/>
      </c>
      <c r="AK419" s="14">
        <f t="shared" si="115"/>
        <v>0</v>
      </c>
    </row>
    <row r="420" spans="1:37" ht="15" customHeight="1" x14ac:dyDescent="0.25">
      <c r="A420" s="1"/>
      <c r="B420" s="1"/>
      <c r="C420" s="24"/>
      <c r="D420" s="1"/>
      <c r="E420" s="1"/>
      <c r="F420" s="24"/>
      <c r="G420" s="1"/>
      <c r="H420" s="2"/>
      <c r="I420" s="2"/>
      <c r="J420" s="2"/>
      <c r="K420" s="13">
        <f t="shared" si="116"/>
        <v>0</v>
      </c>
      <c r="L420" s="13" t="e">
        <f>VLOOKUP(B420,Sheet1!$C$1:$D$12,2,FALSE)</f>
        <v>#N/A</v>
      </c>
      <c r="M420" s="13" t="e">
        <f t="shared" si="117"/>
        <v>#N/A</v>
      </c>
      <c r="N420" s="13">
        <f t="shared" si="118"/>
        <v>0</v>
      </c>
      <c r="O420" s="13" t="e">
        <f>VLOOKUP(B420,Sheet1!$C$1:$D$12,2,FALSE)</f>
        <v>#N/A</v>
      </c>
      <c r="P420" s="13" t="e">
        <f t="shared" si="119"/>
        <v>#N/A</v>
      </c>
      <c r="Q420" s="13">
        <f t="shared" si="120"/>
        <v>0</v>
      </c>
      <c r="R420" s="13" t="e">
        <f>VLOOKUP(B420,Sheet1!$C$1:$D$12,2,FALSE)</f>
        <v>#N/A</v>
      </c>
      <c r="S420" s="13" t="e">
        <f t="shared" si="121"/>
        <v>#N/A</v>
      </c>
      <c r="T420" s="13">
        <f t="shared" si="111"/>
        <v>0</v>
      </c>
      <c r="U420" s="13" t="e">
        <f>VLOOKUP(B420,Sheet1!$C$1:$F$12,4,FALSE)</f>
        <v>#N/A</v>
      </c>
      <c r="V420" s="13" t="e">
        <f t="shared" si="122"/>
        <v>#N/A</v>
      </c>
      <c r="W420" s="13">
        <f t="shared" si="123"/>
        <v>0</v>
      </c>
      <c r="X420" s="13">
        <f t="shared" si="124"/>
        <v>0</v>
      </c>
      <c r="Y420" s="13">
        <f t="shared" si="125"/>
        <v>0</v>
      </c>
      <c r="Z420" s="13" t="e">
        <f t="shared" si="126"/>
        <v>#N/A</v>
      </c>
      <c r="AA420" s="14" t="str">
        <f t="shared" si="127"/>
        <v/>
      </c>
      <c r="AB420" s="14">
        <f t="shared" si="128"/>
        <v>0</v>
      </c>
      <c r="AC420" s="14">
        <f t="shared" si="129"/>
        <v>0</v>
      </c>
      <c r="AD420" s="13">
        <f t="shared" si="112"/>
        <v>0</v>
      </c>
      <c r="AE420" s="13" t="e">
        <f>VLOOKUP(B420,Sheet1!$C$1:$D$12,2,FALSE)</f>
        <v>#N/A</v>
      </c>
      <c r="AF420" s="13" t="e">
        <f t="shared" si="130"/>
        <v>#N/A</v>
      </c>
      <c r="AG420" s="13">
        <f t="shared" si="113"/>
        <v>0</v>
      </c>
      <c r="AH420" s="13">
        <f t="shared" si="114"/>
        <v>0</v>
      </c>
      <c r="AI420" s="13" t="e">
        <f t="shared" si="131"/>
        <v>#N/A</v>
      </c>
      <c r="AJ420" s="14" t="str">
        <f t="shared" si="132"/>
        <v/>
      </c>
      <c r="AK420" s="14">
        <f t="shared" si="115"/>
        <v>0</v>
      </c>
    </row>
    <row r="421" spans="1:37" ht="15" customHeight="1" x14ac:dyDescent="0.25">
      <c r="A421" s="1"/>
      <c r="B421" s="1"/>
      <c r="C421" s="24"/>
      <c r="D421" s="1"/>
      <c r="E421" s="1"/>
      <c r="F421" s="24"/>
      <c r="G421" s="1"/>
      <c r="H421" s="2"/>
      <c r="I421" s="2"/>
      <c r="J421" s="2"/>
      <c r="K421" s="13">
        <f t="shared" si="116"/>
        <v>0</v>
      </c>
      <c r="L421" s="13" t="e">
        <f>VLOOKUP(B421,Sheet1!$C$1:$D$12,2,FALSE)</f>
        <v>#N/A</v>
      </c>
      <c r="M421" s="13" t="e">
        <f t="shared" si="117"/>
        <v>#N/A</v>
      </c>
      <c r="N421" s="13">
        <f t="shared" si="118"/>
        <v>0</v>
      </c>
      <c r="O421" s="13" t="e">
        <f>VLOOKUP(B421,Sheet1!$C$1:$D$12,2,FALSE)</f>
        <v>#N/A</v>
      </c>
      <c r="P421" s="13" t="e">
        <f t="shared" si="119"/>
        <v>#N/A</v>
      </c>
      <c r="Q421" s="13">
        <f t="shared" si="120"/>
        <v>0</v>
      </c>
      <c r="R421" s="13" t="e">
        <f>VLOOKUP(B421,Sheet1!$C$1:$D$12,2,FALSE)</f>
        <v>#N/A</v>
      </c>
      <c r="S421" s="13" t="e">
        <f t="shared" si="121"/>
        <v>#N/A</v>
      </c>
      <c r="T421" s="13">
        <f t="shared" si="111"/>
        <v>0</v>
      </c>
      <c r="U421" s="13" t="e">
        <f>VLOOKUP(B421,Sheet1!$C$1:$F$12,4,FALSE)</f>
        <v>#N/A</v>
      </c>
      <c r="V421" s="13" t="e">
        <f t="shared" si="122"/>
        <v>#N/A</v>
      </c>
      <c r="W421" s="13">
        <f t="shared" si="123"/>
        <v>0</v>
      </c>
      <c r="X421" s="13">
        <f t="shared" si="124"/>
        <v>0</v>
      </c>
      <c r="Y421" s="13">
        <f t="shared" si="125"/>
        <v>0</v>
      </c>
      <c r="Z421" s="13" t="e">
        <f t="shared" si="126"/>
        <v>#N/A</v>
      </c>
      <c r="AA421" s="14" t="str">
        <f t="shared" si="127"/>
        <v/>
      </c>
      <c r="AB421" s="14">
        <f t="shared" si="128"/>
        <v>0</v>
      </c>
      <c r="AC421" s="14">
        <f t="shared" si="129"/>
        <v>0</v>
      </c>
      <c r="AD421" s="13">
        <f t="shared" si="112"/>
        <v>0</v>
      </c>
      <c r="AE421" s="13" t="e">
        <f>VLOOKUP(B421,Sheet1!$C$1:$D$12,2,FALSE)</f>
        <v>#N/A</v>
      </c>
      <c r="AF421" s="13" t="e">
        <f t="shared" si="130"/>
        <v>#N/A</v>
      </c>
      <c r="AG421" s="13">
        <f t="shared" si="113"/>
        <v>0</v>
      </c>
      <c r="AH421" s="13">
        <f t="shared" si="114"/>
        <v>0</v>
      </c>
      <c r="AI421" s="13" t="e">
        <f t="shared" si="131"/>
        <v>#N/A</v>
      </c>
      <c r="AJ421" s="14" t="str">
        <f t="shared" si="132"/>
        <v/>
      </c>
      <c r="AK421" s="14">
        <f t="shared" si="115"/>
        <v>0</v>
      </c>
    </row>
    <row r="422" spans="1:37" ht="15" customHeight="1" x14ac:dyDescent="0.25">
      <c r="A422" s="1"/>
      <c r="B422" s="1"/>
      <c r="C422" s="24"/>
      <c r="D422" s="1"/>
      <c r="E422" s="1"/>
      <c r="F422" s="24"/>
      <c r="G422" s="1"/>
      <c r="H422" s="2"/>
      <c r="I422" s="2"/>
      <c r="J422" s="2"/>
      <c r="K422" s="13">
        <f t="shared" si="116"/>
        <v>0</v>
      </c>
      <c r="L422" s="13" t="e">
        <f>VLOOKUP(B422,Sheet1!$C$1:$D$12,2,FALSE)</f>
        <v>#N/A</v>
      </c>
      <c r="M422" s="13" t="e">
        <f t="shared" si="117"/>
        <v>#N/A</v>
      </c>
      <c r="N422" s="13">
        <f t="shared" si="118"/>
        <v>0</v>
      </c>
      <c r="O422" s="13" t="e">
        <f>VLOOKUP(B422,Sheet1!$C$1:$D$12,2,FALSE)</f>
        <v>#N/A</v>
      </c>
      <c r="P422" s="13" t="e">
        <f t="shared" si="119"/>
        <v>#N/A</v>
      </c>
      <c r="Q422" s="13">
        <f t="shared" si="120"/>
        <v>0</v>
      </c>
      <c r="R422" s="13" t="e">
        <f>VLOOKUP(B422,Sheet1!$C$1:$D$12,2,FALSE)</f>
        <v>#N/A</v>
      </c>
      <c r="S422" s="13" t="e">
        <f t="shared" si="121"/>
        <v>#N/A</v>
      </c>
      <c r="T422" s="13">
        <f t="shared" ref="T422:T485" si="133">IF(G422="AF",35,0)</f>
        <v>0</v>
      </c>
      <c r="U422" s="13" t="e">
        <f>VLOOKUP(B422,Sheet1!$C$1:$F$12,4,FALSE)</f>
        <v>#N/A</v>
      </c>
      <c r="V422" s="13" t="e">
        <f t="shared" si="122"/>
        <v>#N/A</v>
      </c>
      <c r="W422" s="13">
        <f t="shared" si="123"/>
        <v>0</v>
      </c>
      <c r="X422" s="13">
        <f t="shared" si="124"/>
        <v>0</v>
      </c>
      <c r="Y422" s="13">
        <f t="shared" si="125"/>
        <v>0</v>
      </c>
      <c r="Z422" s="13" t="e">
        <f t="shared" si="126"/>
        <v>#N/A</v>
      </c>
      <c r="AA422" s="14" t="str">
        <f t="shared" si="127"/>
        <v/>
      </c>
      <c r="AB422" s="14">
        <f t="shared" si="128"/>
        <v>0</v>
      </c>
      <c r="AC422" s="14">
        <f t="shared" si="129"/>
        <v>0</v>
      </c>
      <c r="AD422" s="13">
        <f t="shared" ref="AD422:AD485" si="134">IF(G422="DR/R",120,0)</f>
        <v>0</v>
      </c>
      <c r="AE422" s="13" t="e">
        <f>VLOOKUP(B422,Sheet1!$C$1:$D$12,2,FALSE)</f>
        <v>#N/A</v>
      </c>
      <c r="AF422" s="13" t="e">
        <f t="shared" si="130"/>
        <v>#N/A</v>
      </c>
      <c r="AG422" s="13">
        <f t="shared" ref="AG422:AG485" si="135">IF(G422="AF",0,0)</f>
        <v>0</v>
      </c>
      <c r="AH422" s="13">
        <f t="shared" ref="AH422:AH485" si="136">IF(G422="NML",120,0)</f>
        <v>0</v>
      </c>
      <c r="AI422" s="13" t="e">
        <f t="shared" si="131"/>
        <v>#N/A</v>
      </c>
      <c r="AJ422" s="14" t="str">
        <f t="shared" si="132"/>
        <v/>
      </c>
      <c r="AK422" s="14">
        <f t="shared" ref="AK422:AK485" si="137">IF(OR(G422="DR/R",G422="NML/R"),35,0)</f>
        <v>0</v>
      </c>
    </row>
    <row r="423" spans="1:37" ht="15" customHeight="1" x14ac:dyDescent="0.25">
      <c r="A423" s="1"/>
      <c r="B423" s="1"/>
      <c r="C423" s="24"/>
      <c r="D423" s="1"/>
      <c r="E423" s="1"/>
      <c r="F423" s="24"/>
      <c r="G423" s="1"/>
      <c r="H423" s="2"/>
      <c r="I423" s="2"/>
      <c r="J423" s="2"/>
      <c r="K423" s="13">
        <f t="shared" ref="K423:K486" si="138">IF(AND(G423="DR/R",A423=2027),226,0)</f>
        <v>0</v>
      </c>
      <c r="L423" s="13" t="e">
        <f>VLOOKUP(B423,Sheet1!$C$1:$D$12,2,FALSE)</f>
        <v>#N/A</v>
      </c>
      <c r="M423" s="13" t="e">
        <f t="shared" ref="M423:M486" si="139">ROUND(+K423/12*L423,2)</f>
        <v>#N/A</v>
      </c>
      <c r="N423" s="13">
        <f t="shared" ref="N423:N486" si="140">IF(AND(G423="DR/R",A423=2025),212,0)</f>
        <v>0</v>
      </c>
      <c r="O423" s="13" t="e">
        <f>VLOOKUP(B423,Sheet1!$C$1:$D$12,2,FALSE)</f>
        <v>#N/A</v>
      </c>
      <c r="P423" s="13" t="e">
        <f t="shared" ref="P423:P486" si="141">ROUND(+N423/12*O423,2)</f>
        <v>#N/A</v>
      </c>
      <c r="Q423" s="13">
        <f t="shared" ref="Q423:Q486" si="142">IF(AND(G423="DR/R",A423=2026),219,)</f>
        <v>0</v>
      </c>
      <c r="R423" s="13" t="e">
        <f>VLOOKUP(B423,Sheet1!$C$1:$D$12,2,FALSE)</f>
        <v>#N/A</v>
      </c>
      <c r="S423" s="13" t="e">
        <f t="shared" ref="S423:S486" si="143">ROUND(+Q423/12*R423,2)</f>
        <v>#N/A</v>
      </c>
      <c r="T423" s="13">
        <f t="shared" si="133"/>
        <v>0</v>
      </c>
      <c r="U423" s="13" t="e">
        <f>VLOOKUP(B423,Sheet1!$C$1:$F$12,4,FALSE)</f>
        <v>#N/A</v>
      </c>
      <c r="V423" s="13" t="e">
        <f t="shared" ref="V423:V486" si="144">ROUND(+T423/4*U423,2)</f>
        <v>#N/A</v>
      </c>
      <c r="W423" s="13">
        <f t="shared" ref="W423:W486" si="145">IF(AND(G423="NML",A423=2027),226,0)</f>
        <v>0</v>
      </c>
      <c r="X423" s="13">
        <f t="shared" ref="X423:X486" si="146">IF(AND(G423="NML",A423=2025),212,0)</f>
        <v>0</v>
      </c>
      <c r="Y423" s="13">
        <f t="shared" ref="Y423:Y486" si="147">IF(AND(G423="NML",A423=2026),219,0)</f>
        <v>0</v>
      </c>
      <c r="Z423" s="13" t="e">
        <f t="shared" ref="Z423:Z486" si="148">+M423+V423+W423+P423+X423+Y423+S423</f>
        <v>#N/A</v>
      </c>
      <c r="AA423" s="14" t="str">
        <f t="shared" ref="AA423:AA486" si="149">IF(ISNA(Z423),"",Z423)</f>
        <v/>
      </c>
      <c r="AB423" s="14">
        <f t="shared" ref="AB423:AB486" si="150">IF(OR(G423="DR/R",G423="NML/R"),85,0)</f>
        <v>0</v>
      </c>
      <c r="AC423" s="14">
        <f t="shared" ref="AC423:AC486" si="151">IF(AND(A423=2019,AB423&gt;0),AB423-10,AB423)</f>
        <v>0</v>
      </c>
      <c r="AD423" s="13">
        <f t="shared" si="134"/>
        <v>0</v>
      </c>
      <c r="AE423" s="13" t="e">
        <f>VLOOKUP(B423,Sheet1!$C$1:$D$12,2,FALSE)</f>
        <v>#N/A</v>
      </c>
      <c r="AF423" s="13" t="e">
        <f t="shared" ref="AF423:AF486" si="152">+AD423/12*AE423</f>
        <v>#N/A</v>
      </c>
      <c r="AG423" s="13">
        <f t="shared" si="135"/>
        <v>0</v>
      </c>
      <c r="AH423" s="13">
        <f t="shared" si="136"/>
        <v>0</v>
      </c>
      <c r="AI423" s="13" t="e">
        <f t="shared" ref="AI423:AI486" si="153">+AF423+AG423+AH423</f>
        <v>#N/A</v>
      </c>
      <c r="AJ423" s="14" t="str">
        <f t="shared" ref="AJ423:AJ486" si="154">IF(ISNA(AI423),"",AI423)</f>
        <v/>
      </c>
      <c r="AK423" s="14">
        <f t="shared" si="137"/>
        <v>0</v>
      </c>
    </row>
    <row r="424" spans="1:37" ht="15" customHeight="1" x14ac:dyDescent="0.25">
      <c r="A424" s="1"/>
      <c r="B424" s="1"/>
      <c r="C424" s="24"/>
      <c r="D424" s="1"/>
      <c r="E424" s="1"/>
      <c r="F424" s="24"/>
      <c r="G424" s="1"/>
      <c r="H424" s="2"/>
      <c r="I424" s="2"/>
      <c r="J424" s="2"/>
      <c r="K424" s="13">
        <f t="shared" si="138"/>
        <v>0</v>
      </c>
      <c r="L424" s="13" t="e">
        <f>VLOOKUP(B424,Sheet1!$C$1:$D$12,2,FALSE)</f>
        <v>#N/A</v>
      </c>
      <c r="M424" s="13" t="e">
        <f t="shared" si="139"/>
        <v>#N/A</v>
      </c>
      <c r="N424" s="13">
        <f t="shared" si="140"/>
        <v>0</v>
      </c>
      <c r="O424" s="13" t="e">
        <f>VLOOKUP(B424,Sheet1!$C$1:$D$12,2,FALSE)</f>
        <v>#N/A</v>
      </c>
      <c r="P424" s="13" t="e">
        <f t="shared" si="141"/>
        <v>#N/A</v>
      </c>
      <c r="Q424" s="13">
        <f t="shared" si="142"/>
        <v>0</v>
      </c>
      <c r="R424" s="13" t="e">
        <f>VLOOKUP(B424,Sheet1!$C$1:$D$12,2,FALSE)</f>
        <v>#N/A</v>
      </c>
      <c r="S424" s="13" t="e">
        <f t="shared" si="143"/>
        <v>#N/A</v>
      </c>
      <c r="T424" s="13">
        <f t="shared" si="133"/>
        <v>0</v>
      </c>
      <c r="U424" s="13" t="e">
        <f>VLOOKUP(B424,Sheet1!$C$1:$F$12,4,FALSE)</f>
        <v>#N/A</v>
      </c>
      <c r="V424" s="13" t="e">
        <f t="shared" si="144"/>
        <v>#N/A</v>
      </c>
      <c r="W424" s="13">
        <f t="shared" si="145"/>
        <v>0</v>
      </c>
      <c r="X424" s="13">
        <f t="shared" si="146"/>
        <v>0</v>
      </c>
      <c r="Y424" s="13">
        <f t="shared" si="147"/>
        <v>0</v>
      </c>
      <c r="Z424" s="13" t="e">
        <f t="shared" si="148"/>
        <v>#N/A</v>
      </c>
      <c r="AA424" s="14" t="str">
        <f t="shared" si="149"/>
        <v/>
      </c>
      <c r="AB424" s="14">
        <f t="shared" si="150"/>
        <v>0</v>
      </c>
      <c r="AC424" s="14">
        <f t="shared" si="151"/>
        <v>0</v>
      </c>
      <c r="AD424" s="13">
        <f t="shared" si="134"/>
        <v>0</v>
      </c>
      <c r="AE424" s="13" t="e">
        <f>VLOOKUP(B424,Sheet1!$C$1:$D$12,2,FALSE)</f>
        <v>#N/A</v>
      </c>
      <c r="AF424" s="13" t="e">
        <f t="shared" si="152"/>
        <v>#N/A</v>
      </c>
      <c r="AG424" s="13">
        <f t="shared" si="135"/>
        <v>0</v>
      </c>
      <c r="AH424" s="13">
        <f t="shared" si="136"/>
        <v>0</v>
      </c>
      <c r="AI424" s="13" t="e">
        <f t="shared" si="153"/>
        <v>#N/A</v>
      </c>
      <c r="AJ424" s="14" t="str">
        <f t="shared" si="154"/>
        <v/>
      </c>
      <c r="AK424" s="14">
        <f t="shared" si="137"/>
        <v>0</v>
      </c>
    </row>
    <row r="425" spans="1:37" ht="15" customHeight="1" x14ac:dyDescent="0.25">
      <c r="A425" s="1"/>
      <c r="B425" s="1"/>
      <c r="C425" s="24"/>
      <c r="D425" s="1"/>
      <c r="E425" s="1"/>
      <c r="F425" s="24"/>
      <c r="G425" s="1"/>
      <c r="H425" s="2"/>
      <c r="I425" s="2"/>
      <c r="J425" s="2"/>
      <c r="K425" s="13">
        <f t="shared" si="138"/>
        <v>0</v>
      </c>
      <c r="L425" s="13" t="e">
        <f>VLOOKUP(B425,Sheet1!$C$1:$D$12,2,FALSE)</f>
        <v>#N/A</v>
      </c>
      <c r="M425" s="13" t="e">
        <f t="shared" si="139"/>
        <v>#N/A</v>
      </c>
      <c r="N425" s="13">
        <f t="shared" si="140"/>
        <v>0</v>
      </c>
      <c r="O425" s="13" t="e">
        <f>VLOOKUP(B425,Sheet1!$C$1:$D$12,2,FALSE)</f>
        <v>#N/A</v>
      </c>
      <c r="P425" s="13" t="e">
        <f t="shared" si="141"/>
        <v>#N/A</v>
      </c>
      <c r="Q425" s="13">
        <f t="shared" si="142"/>
        <v>0</v>
      </c>
      <c r="R425" s="13" t="e">
        <f>VLOOKUP(B425,Sheet1!$C$1:$D$12,2,FALSE)</f>
        <v>#N/A</v>
      </c>
      <c r="S425" s="13" t="e">
        <f t="shared" si="143"/>
        <v>#N/A</v>
      </c>
      <c r="T425" s="13">
        <f t="shared" si="133"/>
        <v>0</v>
      </c>
      <c r="U425" s="13" t="e">
        <f>VLOOKUP(B425,Sheet1!$C$1:$F$12,4,FALSE)</f>
        <v>#N/A</v>
      </c>
      <c r="V425" s="13" t="e">
        <f t="shared" si="144"/>
        <v>#N/A</v>
      </c>
      <c r="W425" s="13">
        <f t="shared" si="145"/>
        <v>0</v>
      </c>
      <c r="X425" s="13">
        <f t="shared" si="146"/>
        <v>0</v>
      </c>
      <c r="Y425" s="13">
        <f t="shared" si="147"/>
        <v>0</v>
      </c>
      <c r="Z425" s="13" t="e">
        <f t="shared" si="148"/>
        <v>#N/A</v>
      </c>
      <c r="AA425" s="14" t="str">
        <f t="shared" si="149"/>
        <v/>
      </c>
      <c r="AB425" s="14">
        <f t="shared" si="150"/>
        <v>0</v>
      </c>
      <c r="AC425" s="14">
        <f t="shared" si="151"/>
        <v>0</v>
      </c>
      <c r="AD425" s="13">
        <f t="shared" si="134"/>
        <v>0</v>
      </c>
      <c r="AE425" s="13" t="e">
        <f>VLOOKUP(B425,Sheet1!$C$1:$D$12,2,FALSE)</f>
        <v>#N/A</v>
      </c>
      <c r="AF425" s="13" t="e">
        <f t="shared" si="152"/>
        <v>#N/A</v>
      </c>
      <c r="AG425" s="13">
        <f t="shared" si="135"/>
        <v>0</v>
      </c>
      <c r="AH425" s="13">
        <f t="shared" si="136"/>
        <v>0</v>
      </c>
      <c r="AI425" s="13" t="e">
        <f t="shared" si="153"/>
        <v>#N/A</v>
      </c>
      <c r="AJ425" s="14" t="str">
        <f t="shared" si="154"/>
        <v/>
      </c>
      <c r="AK425" s="14">
        <f t="shared" si="137"/>
        <v>0</v>
      </c>
    </row>
    <row r="426" spans="1:37" ht="15" customHeight="1" x14ac:dyDescent="0.25">
      <c r="A426" s="1"/>
      <c r="B426" s="1"/>
      <c r="C426" s="24"/>
      <c r="D426" s="1"/>
      <c r="E426" s="1"/>
      <c r="F426" s="24"/>
      <c r="G426" s="1"/>
      <c r="H426" s="2"/>
      <c r="I426" s="2"/>
      <c r="J426" s="2"/>
      <c r="K426" s="13">
        <f t="shared" si="138"/>
        <v>0</v>
      </c>
      <c r="L426" s="13" t="e">
        <f>VLOOKUP(B426,Sheet1!$C$1:$D$12,2,FALSE)</f>
        <v>#N/A</v>
      </c>
      <c r="M426" s="13" t="e">
        <f t="shared" si="139"/>
        <v>#N/A</v>
      </c>
      <c r="N426" s="13">
        <f t="shared" si="140"/>
        <v>0</v>
      </c>
      <c r="O426" s="13" t="e">
        <f>VLOOKUP(B426,Sheet1!$C$1:$D$12,2,FALSE)</f>
        <v>#N/A</v>
      </c>
      <c r="P426" s="13" t="e">
        <f t="shared" si="141"/>
        <v>#N/A</v>
      </c>
      <c r="Q426" s="13">
        <f t="shared" si="142"/>
        <v>0</v>
      </c>
      <c r="R426" s="13" t="e">
        <f>VLOOKUP(B426,Sheet1!$C$1:$D$12,2,FALSE)</f>
        <v>#N/A</v>
      </c>
      <c r="S426" s="13" t="e">
        <f t="shared" si="143"/>
        <v>#N/A</v>
      </c>
      <c r="T426" s="13">
        <f t="shared" si="133"/>
        <v>0</v>
      </c>
      <c r="U426" s="13" t="e">
        <f>VLOOKUP(B426,Sheet1!$C$1:$F$12,4,FALSE)</f>
        <v>#N/A</v>
      </c>
      <c r="V426" s="13" t="e">
        <f t="shared" si="144"/>
        <v>#N/A</v>
      </c>
      <c r="W426" s="13">
        <f t="shared" si="145"/>
        <v>0</v>
      </c>
      <c r="X426" s="13">
        <f t="shared" si="146"/>
        <v>0</v>
      </c>
      <c r="Y426" s="13">
        <f t="shared" si="147"/>
        <v>0</v>
      </c>
      <c r="Z426" s="13" t="e">
        <f t="shared" si="148"/>
        <v>#N/A</v>
      </c>
      <c r="AA426" s="14" t="str">
        <f t="shared" si="149"/>
        <v/>
      </c>
      <c r="AB426" s="14">
        <f t="shared" si="150"/>
        <v>0</v>
      </c>
      <c r="AC426" s="14">
        <f t="shared" si="151"/>
        <v>0</v>
      </c>
      <c r="AD426" s="13">
        <f t="shared" si="134"/>
        <v>0</v>
      </c>
      <c r="AE426" s="13" t="e">
        <f>VLOOKUP(B426,Sheet1!$C$1:$D$12,2,FALSE)</f>
        <v>#N/A</v>
      </c>
      <c r="AF426" s="13" t="e">
        <f t="shared" si="152"/>
        <v>#N/A</v>
      </c>
      <c r="AG426" s="13">
        <f t="shared" si="135"/>
        <v>0</v>
      </c>
      <c r="AH426" s="13">
        <f t="shared" si="136"/>
        <v>0</v>
      </c>
      <c r="AI426" s="13" t="e">
        <f t="shared" si="153"/>
        <v>#N/A</v>
      </c>
      <c r="AJ426" s="14" t="str">
        <f t="shared" si="154"/>
        <v/>
      </c>
      <c r="AK426" s="14">
        <f t="shared" si="137"/>
        <v>0</v>
      </c>
    </row>
    <row r="427" spans="1:37" ht="15" customHeight="1" x14ac:dyDescent="0.25">
      <c r="A427" s="1"/>
      <c r="B427" s="1"/>
      <c r="C427" s="24"/>
      <c r="D427" s="1"/>
      <c r="E427" s="1"/>
      <c r="F427" s="24"/>
      <c r="G427" s="1"/>
      <c r="H427" s="2"/>
      <c r="I427" s="2"/>
      <c r="J427" s="2"/>
      <c r="K427" s="13">
        <f t="shared" si="138"/>
        <v>0</v>
      </c>
      <c r="L427" s="13" t="e">
        <f>VLOOKUP(B427,Sheet1!$C$1:$D$12,2,FALSE)</f>
        <v>#N/A</v>
      </c>
      <c r="M427" s="13" t="e">
        <f t="shared" si="139"/>
        <v>#N/A</v>
      </c>
      <c r="N427" s="13">
        <f t="shared" si="140"/>
        <v>0</v>
      </c>
      <c r="O427" s="13" t="e">
        <f>VLOOKUP(B427,Sheet1!$C$1:$D$12,2,FALSE)</f>
        <v>#N/A</v>
      </c>
      <c r="P427" s="13" t="e">
        <f t="shared" si="141"/>
        <v>#N/A</v>
      </c>
      <c r="Q427" s="13">
        <f t="shared" si="142"/>
        <v>0</v>
      </c>
      <c r="R427" s="13" t="e">
        <f>VLOOKUP(B427,Sheet1!$C$1:$D$12,2,FALSE)</f>
        <v>#N/A</v>
      </c>
      <c r="S427" s="13" t="e">
        <f t="shared" si="143"/>
        <v>#N/A</v>
      </c>
      <c r="T427" s="13">
        <f t="shared" si="133"/>
        <v>0</v>
      </c>
      <c r="U427" s="13" t="e">
        <f>VLOOKUP(B427,Sheet1!$C$1:$F$12,4,FALSE)</f>
        <v>#N/A</v>
      </c>
      <c r="V427" s="13" t="e">
        <f t="shared" si="144"/>
        <v>#N/A</v>
      </c>
      <c r="W427" s="13">
        <f t="shared" si="145"/>
        <v>0</v>
      </c>
      <c r="X427" s="13">
        <f t="shared" si="146"/>
        <v>0</v>
      </c>
      <c r="Y427" s="13">
        <f t="shared" si="147"/>
        <v>0</v>
      </c>
      <c r="Z427" s="13" t="e">
        <f t="shared" si="148"/>
        <v>#N/A</v>
      </c>
      <c r="AA427" s="14" t="str">
        <f t="shared" si="149"/>
        <v/>
      </c>
      <c r="AB427" s="14">
        <f t="shared" si="150"/>
        <v>0</v>
      </c>
      <c r="AC427" s="14">
        <f t="shared" si="151"/>
        <v>0</v>
      </c>
      <c r="AD427" s="13">
        <f t="shared" si="134"/>
        <v>0</v>
      </c>
      <c r="AE427" s="13" t="e">
        <f>VLOOKUP(B427,Sheet1!$C$1:$D$12,2,FALSE)</f>
        <v>#N/A</v>
      </c>
      <c r="AF427" s="13" t="e">
        <f t="shared" si="152"/>
        <v>#N/A</v>
      </c>
      <c r="AG427" s="13">
        <f t="shared" si="135"/>
        <v>0</v>
      </c>
      <c r="AH427" s="13">
        <f t="shared" si="136"/>
        <v>0</v>
      </c>
      <c r="AI427" s="13" t="e">
        <f t="shared" si="153"/>
        <v>#N/A</v>
      </c>
      <c r="AJ427" s="14" t="str">
        <f t="shared" si="154"/>
        <v/>
      </c>
      <c r="AK427" s="14">
        <f t="shared" si="137"/>
        <v>0</v>
      </c>
    </row>
    <row r="428" spans="1:37" ht="15" customHeight="1" x14ac:dyDescent="0.25">
      <c r="A428" s="1"/>
      <c r="B428" s="1"/>
      <c r="C428" s="24"/>
      <c r="D428" s="1"/>
      <c r="E428" s="1"/>
      <c r="F428" s="24"/>
      <c r="G428" s="1"/>
      <c r="H428" s="2"/>
      <c r="I428" s="2"/>
      <c r="J428" s="2"/>
      <c r="K428" s="13">
        <f t="shared" si="138"/>
        <v>0</v>
      </c>
      <c r="L428" s="13" t="e">
        <f>VLOOKUP(B428,Sheet1!$C$1:$D$12,2,FALSE)</f>
        <v>#N/A</v>
      </c>
      <c r="M428" s="13" t="e">
        <f t="shared" si="139"/>
        <v>#N/A</v>
      </c>
      <c r="N428" s="13">
        <f t="shared" si="140"/>
        <v>0</v>
      </c>
      <c r="O428" s="13" t="e">
        <f>VLOOKUP(B428,Sheet1!$C$1:$D$12,2,FALSE)</f>
        <v>#N/A</v>
      </c>
      <c r="P428" s="13" t="e">
        <f t="shared" si="141"/>
        <v>#N/A</v>
      </c>
      <c r="Q428" s="13">
        <f t="shared" si="142"/>
        <v>0</v>
      </c>
      <c r="R428" s="13" t="e">
        <f>VLOOKUP(B428,Sheet1!$C$1:$D$12,2,FALSE)</f>
        <v>#N/A</v>
      </c>
      <c r="S428" s="13" t="e">
        <f t="shared" si="143"/>
        <v>#N/A</v>
      </c>
      <c r="T428" s="13">
        <f t="shared" si="133"/>
        <v>0</v>
      </c>
      <c r="U428" s="13" t="e">
        <f>VLOOKUP(B428,Sheet1!$C$1:$F$12,4,FALSE)</f>
        <v>#N/A</v>
      </c>
      <c r="V428" s="13" t="e">
        <f t="shared" si="144"/>
        <v>#N/A</v>
      </c>
      <c r="W428" s="13">
        <f t="shared" si="145"/>
        <v>0</v>
      </c>
      <c r="X428" s="13">
        <f t="shared" si="146"/>
        <v>0</v>
      </c>
      <c r="Y428" s="13">
        <f t="shared" si="147"/>
        <v>0</v>
      </c>
      <c r="Z428" s="13" t="e">
        <f t="shared" si="148"/>
        <v>#N/A</v>
      </c>
      <c r="AA428" s="14" t="str">
        <f t="shared" si="149"/>
        <v/>
      </c>
      <c r="AB428" s="14">
        <f t="shared" si="150"/>
        <v>0</v>
      </c>
      <c r="AC428" s="14">
        <f t="shared" si="151"/>
        <v>0</v>
      </c>
      <c r="AD428" s="13">
        <f t="shared" si="134"/>
        <v>0</v>
      </c>
      <c r="AE428" s="13" t="e">
        <f>VLOOKUP(B428,Sheet1!$C$1:$D$12,2,FALSE)</f>
        <v>#N/A</v>
      </c>
      <c r="AF428" s="13" t="e">
        <f t="shared" si="152"/>
        <v>#N/A</v>
      </c>
      <c r="AG428" s="13">
        <f t="shared" si="135"/>
        <v>0</v>
      </c>
      <c r="AH428" s="13">
        <f t="shared" si="136"/>
        <v>0</v>
      </c>
      <c r="AI428" s="13" t="e">
        <f t="shared" si="153"/>
        <v>#N/A</v>
      </c>
      <c r="AJ428" s="14" t="str">
        <f t="shared" si="154"/>
        <v/>
      </c>
      <c r="AK428" s="14">
        <f t="shared" si="137"/>
        <v>0</v>
      </c>
    </row>
    <row r="429" spans="1:37" ht="15" customHeight="1" x14ac:dyDescent="0.25">
      <c r="A429" s="1"/>
      <c r="B429" s="1"/>
      <c r="C429" s="24"/>
      <c r="D429" s="1"/>
      <c r="E429" s="1"/>
      <c r="F429" s="24"/>
      <c r="G429" s="1"/>
      <c r="H429" s="2"/>
      <c r="I429" s="2"/>
      <c r="J429" s="2"/>
      <c r="K429" s="13">
        <f t="shared" si="138"/>
        <v>0</v>
      </c>
      <c r="L429" s="13" t="e">
        <f>VLOOKUP(B429,Sheet1!$C$1:$D$12,2,FALSE)</f>
        <v>#N/A</v>
      </c>
      <c r="M429" s="13" t="e">
        <f t="shared" si="139"/>
        <v>#N/A</v>
      </c>
      <c r="N429" s="13">
        <f t="shared" si="140"/>
        <v>0</v>
      </c>
      <c r="O429" s="13" t="e">
        <f>VLOOKUP(B429,Sheet1!$C$1:$D$12,2,FALSE)</f>
        <v>#N/A</v>
      </c>
      <c r="P429" s="13" t="e">
        <f t="shared" si="141"/>
        <v>#N/A</v>
      </c>
      <c r="Q429" s="13">
        <f t="shared" si="142"/>
        <v>0</v>
      </c>
      <c r="R429" s="13" t="e">
        <f>VLOOKUP(B429,Sheet1!$C$1:$D$12,2,FALSE)</f>
        <v>#N/A</v>
      </c>
      <c r="S429" s="13" t="e">
        <f t="shared" si="143"/>
        <v>#N/A</v>
      </c>
      <c r="T429" s="13">
        <f t="shared" si="133"/>
        <v>0</v>
      </c>
      <c r="U429" s="13" t="e">
        <f>VLOOKUP(B429,Sheet1!$C$1:$F$12,4,FALSE)</f>
        <v>#N/A</v>
      </c>
      <c r="V429" s="13" t="e">
        <f t="shared" si="144"/>
        <v>#N/A</v>
      </c>
      <c r="W429" s="13">
        <f t="shared" si="145"/>
        <v>0</v>
      </c>
      <c r="X429" s="13">
        <f t="shared" si="146"/>
        <v>0</v>
      </c>
      <c r="Y429" s="13">
        <f t="shared" si="147"/>
        <v>0</v>
      </c>
      <c r="Z429" s="13" t="e">
        <f t="shared" si="148"/>
        <v>#N/A</v>
      </c>
      <c r="AA429" s="14" t="str">
        <f t="shared" si="149"/>
        <v/>
      </c>
      <c r="AB429" s="14">
        <f t="shared" si="150"/>
        <v>0</v>
      </c>
      <c r="AC429" s="14">
        <f t="shared" si="151"/>
        <v>0</v>
      </c>
      <c r="AD429" s="13">
        <f t="shared" si="134"/>
        <v>0</v>
      </c>
      <c r="AE429" s="13" t="e">
        <f>VLOOKUP(B429,Sheet1!$C$1:$D$12,2,FALSE)</f>
        <v>#N/A</v>
      </c>
      <c r="AF429" s="13" t="e">
        <f t="shared" si="152"/>
        <v>#N/A</v>
      </c>
      <c r="AG429" s="13">
        <f t="shared" si="135"/>
        <v>0</v>
      </c>
      <c r="AH429" s="13">
        <f t="shared" si="136"/>
        <v>0</v>
      </c>
      <c r="AI429" s="13" t="e">
        <f t="shared" si="153"/>
        <v>#N/A</v>
      </c>
      <c r="AJ429" s="14" t="str">
        <f t="shared" si="154"/>
        <v/>
      </c>
      <c r="AK429" s="14">
        <f t="shared" si="137"/>
        <v>0</v>
      </c>
    </row>
    <row r="430" spans="1:37" ht="15" customHeight="1" x14ac:dyDescent="0.25">
      <c r="A430" s="1"/>
      <c r="B430" s="1"/>
      <c r="C430" s="24"/>
      <c r="D430" s="1"/>
      <c r="E430" s="1"/>
      <c r="F430" s="24"/>
      <c r="G430" s="1"/>
      <c r="H430" s="2"/>
      <c r="I430" s="2"/>
      <c r="J430" s="2"/>
      <c r="K430" s="13">
        <f t="shared" si="138"/>
        <v>0</v>
      </c>
      <c r="L430" s="13" t="e">
        <f>VLOOKUP(B430,Sheet1!$C$1:$D$12,2,FALSE)</f>
        <v>#N/A</v>
      </c>
      <c r="M430" s="13" t="e">
        <f t="shared" si="139"/>
        <v>#N/A</v>
      </c>
      <c r="N430" s="13">
        <f t="shared" si="140"/>
        <v>0</v>
      </c>
      <c r="O430" s="13" t="e">
        <f>VLOOKUP(B430,Sheet1!$C$1:$D$12,2,FALSE)</f>
        <v>#N/A</v>
      </c>
      <c r="P430" s="13" t="e">
        <f t="shared" si="141"/>
        <v>#N/A</v>
      </c>
      <c r="Q430" s="13">
        <f t="shared" si="142"/>
        <v>0</v>
      </c>
      <c r="R430" s="13" t="e">
        <f>VLOOKUP(B430,Sheet1!$C$1:$D$12,2,FALSE)</f>
        <v>#N/A</v>
      </c>
      <c r="S430" s="13" t="e">
        <f t="shared" si="143"/>
        <v>#N/A</v>
      </c>
      <c r="T430" s="13">
        <f t="shared" si="133"/>
        <v>0</v>
      </c>
      <c r="U430" s="13" t="e">
        <f>VLOOKUP(B430,Sheet1!$C$1:$F$12,4,FALSE)</f>
        <v>#N/A</v>
      </c>
      <c r="V430" s="13" t="e">
        <f t="shared" si="144"/>
        <v>#N/A</v>
      </c>
      <c r="W430" s="13">
        <f t="shared" si="145"/>
        <v>0</v>
      </c>
      <c r="X430" s="13">
        <f t="shared" si="146"/>
        <v>0</v>
      </c>
      <c r="Y430" s="13">
        <f t="shared" si="147"/>
        <v>0</v>
      </c>
      <c r="Z430" s="13" t="e">
        <f t="shared" si="148"/>
        <v>#N/A</v>
      </c>
      <c r="AA430" s="14" t="str">
        <f t="shared" si="149"/>
        <v/>
      </c>
      <c r="AB430" s="14">
        <f t="shared" si="150"/>
        <v>0</v>
      </c>
      <c r="AC430" s="14">
        <f t="shared" si="151"/>
        <v>0</v>
      </c>
      <c r="AD430" s="13">
        <f t="shared" si="134"/>
        <v>0</v>
      </c>
      <c r="AE430" s="13" t="e">
        <f>VLOOKUP(B430,Sheet1!$C$1:$D$12,2,FALSE)</f>
        <v>#N/A</v>
      </c>
      <c r="AF430" s="13" t="e">
        <f t="shared" si="152"/>
        <v>#N/A</v>
      </c>
      <c r="AG430" s="13">
        <f t="shared" si="135"/>
        <v>0</v>
      </c>
      <c r="AH430" s="13">
        <f t="shared" si="136"/>
        <v>0</v>
      </c>
      <c r="AI430" s="13" t="e">
        <f t="shared" si="153"/>
        <v>#N/A</v>
      </c>
      <c r="AJ430" s="14" t="str">
        <f t="shared" si="154"/>
        <v/>
      </c>
      <c r="AK430" s="14">
        <f t="shared" si="137"/>
        <v>0</v>
      </c>
    </row>
    <row r="431" spans="1:37" ht="15" customHeight="1" x14ac:dyDescent="0.25">
      <c r="A431" s="1"/>
      <c r="B431" s="1"/>
      <c r="C431" s="24"/>
      <c r="D431" s="1"/>
      <c r="E431" s="1"/>
      <c r="F431" s="24"/>
      <c r="G431" s="1"/>
      <c r="H431" s="2"/>
      <c r="I431" s="2"/>
      <c r="J431" s="2"/>
      <c r="K431" s="13">
        <f t="shared" si="138"/>
        <v>0</v>
      </c>
      <c r="L431" s="13" t="e">
        <f>VLOOKUP(B431,Sheet1!$C$1:$D$12,2,FALSE)</f>
        <v>#N/A</v>
      </c>
      <c r="M431" s="13" t="e">
        <f t="shared" si="139"/>
        <v>#N/A</v>
      </c>
      <c r="N431" s="13">
        <f t="shared" si="140"/>
        <v>0</v>
      </c>
      <c r="O431" s="13" t="e">
        <f>VLOOKUP(B431,Sheet1!$C$1:$D$12,2,FALSE)</f>
        <v>#N/A</v>
      </c>
      <c r="P431" s="13" t="e">
        <f t="shared" si="141"/>
        <v>#N/A</v>
      </c>
      <c r="Q431" s="13">
        <f t="shared" si="142"/>
        <v>0</v>
      </c>
      <c r="R431" s="13" t="e">
        <f>VLOOKUP(B431,Sheet1!$C$1:$D$12,2,FALSE)</f>
        <v>#N/A</v>
      </c>
      <c r="S431" s="13" t="e">
        <f t="shared" si="143"/>
        <v>#N/A</v>
      </c>
      <c r="T431" s="13">
        <f t="shared" si="133"/>
        <v>0</v>
      </c>
      <c r="U431" s="13" t="e">
        <f>VLOOKUP(B431,Sheet1!$C$1:$F$12,4,FALSE)</f>
        <v>#N/A</v>
      </c>
      <c r="V431" s="13" t="e">
        <f t="shared" si="144"/>
        <v>#N/A</v>
      </c>
      <c r="W431" s="13">
        <f t="shared" si="145"/>
        <v>0</v>
      </c>
      <c r="X431" s="13">
        <f t="shared" si="146"/>
        <v>0</v>
      </c>
      <c r="Y431" s="13">
        <f t="shared" si="147"/>
        <v>0</v>
      </c>
      <c r="Z431" s="13" t="e">
        <f t="shared" si="148"/>
        <v>#N/A</v>
      </c>
      <c r="AA431" s="14" t="str">
        <f t="shared" si="149"/>
        <v/>
      </c>
      <c r="AB431" s="14">
        <f t="shared" si="150"/>
        <v>0</v>
      </c>
      <c r="AC431" s="14">
        <f t="shared" si="151"/>
        <v>0</v>
      </c>
      <c r="AD431" s="13">
        <f t="shared" si="134"/>
        <v>0</v>
      </c>
      <c r="AE431" s="13" t="e">
        <f>VLOOKUP(B431,Sheet1!$C$1:$D$12,2,FALSE)</f>
        <v>#N/A</v>
      </c>
      <c r="AF431" s="13" t="e">
        <f t="shared" si="152"/>
        <v>#N/A</v>
      </c>
      <c r="AG431" s="13">
        <f t="shared" si="135"/>
        <v>0</v>
      </c>
      <c r="AH431" s="13">
        <f t="shared" si="136"/>
        <v>0</v>
      </c>
      <c r="AI431" s="13" t="e">
        <f t="shared" si="153"/>
        <v>#N/A</v>
      </c>
      <c r="AJ431" s="14" t="str">
        <f t="shared" si="154"/>
        <v/>
      </c>
      <c r="AK431" s="14">
        <f t="shared" si="137"/>
        <v>0</v>
      </c>
    </row>
    <row r="432" spans="1:37" ht="15" customHeight="1" x14ac:dyDescent="0.25">
      <c r="A432" s="1"/>
      <c r="B432" s="1"/>
      <c r="C432" s="24"/>
      <c r="D432" s="1"/>
      <c r="E432" s="1"/>
      <c r="F432" s="24"/>
      <c r="G432" s="1"/>
      <c r="H432" s="2"/>
      <c r="I432" s="2"/>
      <c r="J432" s="2"/>
      <c r="K432" s="13">
        <f t="shared" si="138"/>
        <v>0</v>
      </c>
      <c r="L432" s="13" t="e">
        <f>VLOOKUP(B432,Sheet1!$C$1:$D$12,2,FALSE)</f>
        <v>#N/A</v>
      </c>
      <c r="M432" s="13" t="e">
        <f t="shared" si="139"/>
        <v>#N/A</v>
      </c>
      <c r="N432" s="13">
        <f t="shared" si="140"/>
        <v>0</v>
      </c>
      <c r="O432" s="13" t="e">
        <f>VLOOKUP(B432,Sheet1!$C$1:$D$12,2,FALSE)</f>
        <v>#N/A</v>
      </c>
      <c r="P432" s="13" t="e">
        <f t="shared" si="141"/>
        <v>#N/A</v>
      </c>
      <c r="Q432" s="13">
        <f t="shared" si="142"/>
        <v>0</v>
      </c>
      <c r="R432" s="13" t="e">
        <f>VLOOKUP(B432,Sheet1!$C$1:$D$12,2,FALSE)</f>
        <v>#N/A</v>
      </c>
      <c r="S432" s="13" t="e">
        <f t="shared" si="143"/>
        <v>#N/A</v>
      </c>
      <c r="T432" s="13">
        <f t="shared" si="133"/>
        <v>0</v>
      </c>
      <c r="U432" s="13" t="e">
        <f>VLOOKUP(B432,Sheet1!$C$1:$F$12,4,FALSE)</f>
        <v>#N/A</v>
      </c>
      <c r="V432" s="13" t="e">
        <f t="shared" si="144"/>
        <v>#N/A</v>
      </c>
      <c r="W432" s="13">
        <f t="shared" si="145"/>
        <v>0</v>
      </c>
      <c r="X432" s="13">
        <f t="shared" si="146"/>
        <v>0</v>
      </c>
      <c r="Y432" s="13">
        <f t="shared" si="147"/>
        <v>0</v>
      </c>
      <c r="Z432" s="13" t="e">
        <f t="shared" si="148"/>
        <v>#N/A</v>
      </c>
      <c r="AA432" s="14" t="str">
        <f t="shared" si="149"/>
        <v/>
      </c>
      <c r="AB432" s="14">
        <f t="shared" si="150"/>
        <v>0</v>
      </c>
      <c r="AC432" s="14">
        <f t="shared" si="151"/>
        <v>0</v>
      </c>
      <c r="AD432" s="13">
        <f t="shared" si="134"/>
        <v>0</v>
      </c>
      <c r="AE432" s="13" t="e">
        <f>VLOOKUP(B432,Sheet1!$C$1:$D$12,2,FALSE)</f>
        <v>#N/A</v>
      </c>
      <c r="AF432" s="13" t="e">
        <f t="shared" si="152"/>
        <v>#N/A</v>
      </c>
      <c r="AG432" s="13">
        <f t="shared" si="135"/>
        <v>0</v>
      </c>
      <c r="AH432" s="13">
        <f t="shared" si="136"/>
        <v>0</v>
      </c>
      <c r="AI432" s="13" t="e">
        <f t="shared" si="153"/>
        <v>#N/A</v>
      </c>
      <c r="AJ432" s="14" t="str">
        <f t="shared" si="154"/>
        <v/>
      </c>
      <c r="AK432" s="14">
        <f t="shared" si="137"/>
        <v>0</v>
      </c>
    </row>
    <row r="433" spans="1:37" ht="15" customHeight="1" x14ac:dyDescent="0.25">
      <c r="A433" s="1"/>
      <c r="B433" s="1"/>
      <c r="C433" s="24"/>
      <c r="D433" s="1"/>
      <c r="E433" s="1"/>
      <c r="F433" s="24"/>
      <c r="G433" s="1"/>
      <c r="H433" s="2"/>
      <c r="I433" s="2"/>
      <c r="J433" s="2"/>
      <c r="K433" s="13">
        <f t="shared" si="138"/>
        <v>0</v>
      </c>
      <c r="L433" s="13" t="e">
        <f>VLOOKUP(B433,Sheet1!$C$1:$D$12,2,FALSE)</f>
        <v>#N/A</v>
      </c>
      <c r="M433" s="13" t="e">
        <f t="shared" si="139"/>
        <v>#N/A</v>
      </c>
      <c r="N433" s="13">
        <f t="shared" si="140"/>
        <v>0</v>
      </c>
      <c r="O433" s="13" t="e">
        <f>VLOOKUP(B433,Sheet1!$C$1:$D$12,2,FALSE)</f>
        <v>#N/A</v>
      </c>
      <c r="P433" s="13" t="e">
        <f t="shared" si="141"/>
        <v>#N/A</v>
      </c>
      <c r="Q433" s="13">
        <f t="shared" si="142"/>
        <v>0</v>
      </c>
      <c r="R433" s="13" t="e">
        <f>VLOOKUP(B433,Sheet1!$C$1:$D$12,2,FALSE)</f>
        <v>#N/A</v>
      </c>
      <c r="S433" s="13" t="e">
        <f t="shared" si="143"/>
        <v>#N/A</v>
      </c>
      <c r="T433" s="13">
        <f t="shared" si="133"/>
        <v>0</v>
      </c>
      <c r="U433" s="13" t="e">
        <f>VLOOKUP(B433,Sheet1!$C$1:$F$12,4,FALSE)</f>
        <v>#N/A</v>
      </c>
      <c r="V433" s="13" t="e">
        <f t="shared" si="144"/>
        <v>#N/A</v>
      </c>
      <c r="W433" s="13">
        <f t="shared" si="145"/>
        <v>0</v>
      </c>
      <c r="X433" s="13">
        <f t="shared" si="146"/>
        <v>0</v>
      </c>
      <c r="Y433" s="13">
        <f t="shared" si="147"/>
        <v>0</v>
      </c>
      <c r="Z433" s="13" t="e">
        <f t="shared" si="148"/>
        <v>#N/A</v>
      </c>
      <c r="AA433" s="14" t="str">
        <f t="shared" si="149"/>
        <v/>
      </c>
      <c r="AB433" s="14">
        <f t="shared" si="150"/>
        <v>0</v>
      </c>
      <c r="AC433" s="14">
        <f t="shared" si="151"/>
        <v>0</v>
      </c>
      <c r="AD433" s="13">
        <f t="shared" si="134"/>
        <v>0</v>
      </c>
      <c r="AE433" s="13" t="e">
        <f>VLOOKUP(B433,Sheet1!$C$1:$D$12,2,FALSE)</f>
        <v>#N/A</v>
      </c>
      <c r="AF433" s="13" t="e">
        <f t="shared" si="152"/>
        <v>#N/A</v>
      </c>
      <c r="AG433" s="13">
        <f t="shared" si="135"/>
        <v>0</v>
      </c>
      <c r="AH433" s="13">
        <f t="shared" si="136"/>
        <v>0</v>
      </c>
      <c r="AI433" s="13" t="e">
        <f t="shared" si="153"/>
        <v>#N/A</v>
      </c>
      <c r="AJ433" s="14" t="str">
        <f t="shared" si="154"/>
        <v/>
      </c>
      <c r="AK433" s="14">
        <f t="shared" si="137"/>
        <v>0</v>
      </c>
    </row>
    <row r="434" spans="1:37" ht="15" customHeight="1" x14ac:dyDescent="0.25">
      <c r="A434" s="1"/>
      <c r="B434" s="1"/>
      <c r="C434" s="24"/>
      <c r="D434" s="1"/>
      <c r="E434" s="1"/>
      <c r="F434" s="24"/>
      <c r="G434" s="1"/>
      <c r="H434" s="2"/>
      <c r="I434" s="2"/>
      <c r="J434" s="2"/>
      <c r="K434" s="13">
        <f t="shared" si="138"/>
        <v>0</v>
      </c>
      <c r="L434" s="13" t="e">
        <f>VLOOKUP(B434,Sheet1!$C$1:$D$12,2,FALSE)</f>
        <v>#N/A</v>
      </c>
      <c r="M434" s="13" t="e">
        <f t="shared" si="139"/>
        <v>#N/A</v>
      </c>
      <c r="N434" s="13">
        <f t="shared" si="140"/>
        <v>0</v>
      </c>
      <c r="O434" s="13" t="e">
        <f>VLOOKUP(B434,Sheet1!$C$1:$D$12,2,FALSE)</f>
        <v>#N/A</v>
      </c>
      <c r="P434" s="13" t="e">
        <f t="shared" si="141"/>
        <v>#N/A</v>
      </c>
      <c r="Q434" s="13">
        <f t="shared" si="142"/>
        <v>0</v>
      </c>
      <c r="R434" s="13" t="e">
        <f>VLOOKUP(B434,Sheet1!$C$1:$D$12,2,FALSE)</f>
        <v>#N/A</v>
      </c>
      <c r="S434" s="13" t="e">
        <f t="shared" si="143"/>
        <v>#N/A</v>
      </c>
      <c r="T434" s="13">
        <f t="shared" si="133"/>
        <v>0</v>
      </c>
      <c r="U434" s="13" t="e">
        <f>VLOOKUP(B434,Sheet1!$C$1:$F$12,4,FALSE)</f>
        <v>#N/A</v>
      </c>
      <c r="V434" s="13" t="e">
        <f t="shared" si="144"/>
        <v>#N/A</v>
      </c>
      <c r="W434" s="13">
        <f t="shared" si="145"/>
        <v>0</v>
      </c>
      <c r="X434" s="13">
        <f t="shared" si="146"/>
        <v>0</v>
      </c>
      <c r="Y434" s="13">
        <f t="shared" si="147"/>
        <v>0</v>
      </c>
      <c r="Z434" s="13" t="e">
        <f t="shared" si="148"/>
        <v>#N/A</v>
      </c>
      <c r="AA434" s="14" t="str">
        <f t="shared" si="149"/>
        <v/>
      </c>
      <c r="AB434" s="14">
        <f t="shared" si="150"/>
        <v>0</v>
      </c>
      <c r="AC434" s="14">
        <f t="shared" si="151"/>
        <v>0</v>
      </c>
      <c r="AD434" s="13">
        <f t="shared" si="134"/>
        <v>0</v>
      </c>
      <c r="AE434" s="13" t="e">
        <f>VLOOKUP(B434,Sheet1!$C$1:$D$12,2,FALSE)</f>
        <v>#N/A</v>
      </c>
      <c r="AF434" s="13" t="e">
        <f t="shared" si="152"/>
        <v>#N/A</v>
      </c>
      <c r="AG434" s="13">
        <f t="shared" si="135"/>
        <v>0</v>
      </c>
      <c r="AH434" s="13">
        <f t="shared" si="136"/>
        <v>0</v>
      </c>
      <c r="AI434" s="13" t="e">
        <f t="shared" si="153"/>
        <v>#N/A</v>
      </c>
      <c r="AJ434" s="14" t="str">
        <f t="shared" si="154"/>
        <v/>
      </c>
      <c r="AK434" s="14">
        <f t="shared" si="137"/>
        <v>0</v>
      </c>
    </row>
    <row r="435" spans="1:37" ht="15" customHeight="1" x14ac:dyDescent="0.25">
      <c r="A435" s="1"/>
      <c r="B435" s="1"/>
      <c r="C435" s="24"/>
      <c r="D435" s="1"/>
      <c r="E435" s="1"/>
      <c r="F435" s="24"/>
      <c r="G435" s="1"/>
      <c r="H435" s="2"/>
      <c r="I435" s="2"/>
      <c r="J435" s="2"/>
      <c r="K435" s="13">
        <f t="shared" si="138"/>
        <v>0</v>
      </c>
      <c r="L435" s="13" t="e">
        <f>VLOOKUP(B435,Sheet1!$C$1:$D$12,2,FALSE)</f>
        <v>#N/A</v>
      </c>
      <c r="M435" s="13" t="e">
        <f t="shared" si="139"/>
        <v>#N/A</v>
      </c>
      <c r="N435" s="13">
        <f t="shared" si="140"/>
        <v>0</v>
      </c>
      <c r="O435" s="13" t="e">
        <f>VLOOKUP(B435,Sheet1!$C$1:$D$12,2,FALSE)</f>
        <v>#N/A</v>
      </c>
      <c r="P435" s="13" t="e">
        <f t="shared" si="141"/>
        <v>#N/A</v>
      </c>
      <c r="Q435" s="13">
        <f t="shared" si="142"/>
        <v>0</v>
      </c>
      <c r="R435" s="13" t="e">
        <f>VLOOKUP(B435,Sheet1!$C$1:$D$12,2,FALSE)</f>
        <v>#N/A</v>
      </c>
      <c r="S435" s="13" t="e">
        <f t="shared" si="143"/>
        <v>#N/A</v>
      </c>
      <c r="T435" s="13">
        <f t="shared" si="133"/>
        <v>0</v>
      </c>
      <c r="U435" s="13" t="e">
        <f>VLOOKUP(B435,Sheet1!$C$1:$F$12,4,FALSE)</f>
        <v>#N/A</v>
      </c>
      <c r="V435" s="13" t="e">
        <f t="shared" si="144"/>
        <v>#N/A</v>
      </c>
      <c r="W435" s="13">
        <f t="shared" si="145"/>
        <v>0</v>
      </c>
      <c r="X435" s="13">
        <f t="shared" si="146"/>
        <v>0</v>
      </c>
      <c r="Y435" s="13">
        <f t="shared" si="147"/>
        <v>0</v>
      </c>
      <c r="Z435" s="13" t="e">
        <f t="shared" si="148"/>
        <v>#N/A</v>
      </c>
      <c r="AA435" s="14" t="str">
        <f t="shared" si="149"/>
        <v/>
      </c>
      <c r="AB435" s="14">
        <f t="shared" si="150"/>
        <v>0</v>
      </c>
      <c r="AC435" s="14">
        <f t="shared" si="151"/>
        <v>0</v>
      </c>
      <c r="AD435" s="13">
        <f t="shared" si="134"/>
        <v>0</v>
      </c>
      <c r="AE435" s="13" t="e">
        <f>VLOOKUP(B435,Sheet1!$C$1:$D$12,2,FALSE)</f>
        <v>#N/A</v>
      </c>
      <c r="AF435" s="13" t="e">
        <f t="shared" si="152"/>
        <v>#N/A</v>
      </c>
      <c r="AG435" s="13">
        <f t="shared" si="135"/>
        <v>0</v>
      </c>
      <c r="AH435" s="13">
        <f t="shared" si="136"/>
        <v>0</v>
      </c>
      <c r="AI435" s="13" t="e">
        <f t="shared" si="153"/>
        <v>#N/A</v>
      </c>
      <c r="AJ435" s="14" t="str">
        <f t="shared" si="154"/>
        <v/>
      </c>
      <c r="AK435" s="14">
        <f t="shared" si="137"/>
        <v>0</v>
      </c>
    </row>
    <row r="436" spans="1:37" ht="15" customHeight="1" x14ac:dyDescent="0.25">
      <c r="A436" s="1"/>
      <c r="B436" s="1"/>
      <c r="C436" s="24"/>
      <c r="D436" s="1"/>
      <c r="E436" s="1"/>
      <c r="F436" s="24"/>
      <c r="G436" s="1"/>
      <c r="H436" s="2"/>
      <c r="I436" s="2"/>
      <c r="J436" s="2"/>
      <c r="K436" s="13">
        <f t="shared" si="138"/>
        <v>0</v>
      </c>
      <c r="L436" s="13" t="e">
        <f>VLOOKUP(B436,Sheet1!$C$1:$D$12,2,FALSE)</f>
        <v>#N/A</v>
      </c>
      <c r="M436" s="13" t="e">
        <f t="shared" si="139"/>
        <v>#N/A</v>
      </c>
      <c r="N436" s="13">
        <f t="shared" si="140"/>
        <v>0</v>
      </c>
      <c r="O436" s="13" t="e">
        <f>VLOOKUP(B436,Sheet1!$C$1:$D$12,2,FALSE)</f>
        <v>#N/A</v>
      </c>
      <c r="P436" s="13" t="e">
        <f t="shared" si="141"/>
        <v>#N/A</v>
      </c>
      <c r="Q436" s="13">
        <f t="shared" si="142"/>
        <v>0</v>
      </c>
      <c r="R436" s="13" t="e">
        <f>VLOOKUP(B436,Sheet1!$C$1:$D$12,2,FALSE)</f>
        <v>#N/A</v>
      </c>
      <c r="S436" s="13" t="e">
        <f t="shared" si="143"/>
        <v>#N/A</v>
      </c>
      <c r="T436" s="13">
        <f t="shared" si="133"/>
        <v>0</v>
      </c>
      <c r="U436" s="13" t="e">
        <f>VLOOKUP(B436,Sheet1!$C$1:$F$12,4,FALSE)</f>
        <v>#N/A</v>
      </c>
      <c r="V436" s="13" t="e">
        <f t="shared" si="144"/>
        <v>#N/A</v>
      </c>
      <c r="W436" s="13">
        <f t="shared" si="145"/>
        <v>0</v>
      </c>
      <c r="X436" s="13">
        <f t="shared" si="146"/>
        <v>0</v>
      </c>
      <c r="Y436" s="13">
        <f t="shared" si="147"/>
        <v>0</v>
      </c>
      <c r="Z436" s="13" t="e">
        <f t="shared" si="148"/>
        <v>#N/A</v>
      </c>
      <c r="AA436" s="14" t="str">
        <f t="shared" si="149"/>
        <v/>
      </c>
      <c r="AB436" s="14">
        <f t="shared" si="150"/>
        <v>0</v>
      </c>
      <c r="AC436" s="14">
        <f t="shared" si="151"/>
        <v>0</v>
      </c>
      <c r="AD436" s="13">
        <f t="shared" si="134"/>
        <v>0</v>
      </c>
      <c r="AE436" s="13" t="e">
        <f>VLOOKUP(B436,Sheet1!$C$1:$D$12,2,FALSE)</f>
        <v>#N/A</v>
      </c>
      <c r="AF436" s="13" t="e">
        <f t="shared" si="152"/>
        <v>#N/A</v>
      </c>
      <c r="AG436" s="13">
        <f t="shared" si="135"/>
        <v>0</v>
      </c>
      <c r="AH436" s="13">
        <f t="shared" si="136"/>
        <v>0</v>
      </c>
      <c r="AI436" s="13" t="e">
        <f t="shared" si="153"/>
        <v>#N/A</v>
      </c>
      <c r="AJ436" s="14" t="str">
        <f t="shared" si="154"/>
        <v/>
      </c>
      <c r="AK436" s="14">
        <f t="shared" si="137"/>
        <v>0</v>
      </c>
    </row>
    <row r="437" spans="1:37" ht="15" customHeight="1" x14ac:dyDescent="0.25">
      <c r="A437" s="1"/>
      <c r="B437" s="1"/>
      <c r="C437" s="24"/>
      <c r="D437" s="1"/>
      <c r="E437" s="1"/>
      <c r="F437" s="24"/>
      <c r="G437" s="1"/>
      <c r="H437" s="2"/>
      <c r="I437" s="2"/>
      <c r="J437" s="2"/>
      <c r="K437" s="13">
        <f t="shared" si="138"/>
        <v>0</v>
      </c>
      <c r="L437" s="13" t="e">
        <f>VLOOKUP(B437,Sheet1!$C$1:$D$12,2,FALSE)</f>
        <v>#N/A</v>
      </c>
      <c r="M437" s="13" t="e">
        <f t="shared" si="139"/>
        <v>#N/A</v>
      </c>
      <c r="N437" s="13">
        <f t="shared" si="140"/>
        <v>0</v>
      </c>
      <c r="O437" s="13" t="e">
        <f>VLOOKUP(B437,Sheet1!$C$1:$D$12,2,FALSE)</f>
        <v>#N/A</v>
      </c>
      <c r="P437" s="13" t="e">
        <f t="shared" si="141"/>
        <v>#N/A</v>
      </c>
      <c r="Q437" s="13">
        <f t="shared" si="142"/>
        <v>0</v>
      </c>
      <c r="R437" s="13" t="e">
        <f>VLOOKUP(B437,Sheet1!$C$1:$D$12,2,FALSE)</f>
        <v>#N/A</v>
      </c>
      <c r="S437" s="13" t="e">
        <f t="shared" si="143"/>
        <v>#N/A</v>
      </c>
      <c r="T437" s="13">
        <f t="shared" si="133"/>
        <v>0</v>
      </c>
      <c r="U437" s="13" t="e">
        <f>VLOOKUP(B437,Sheet1!$C$1:$F$12,4,FALSE)</f>
        <v>#N/A</v>
      </c>
      <c r="V437" s="13" t="e">
        <f t="shared" si="144"/>
        <v>#N/A</v>
      </c>
      <c r="W437" s="13">
        <f t="shared" si="145"/>
        <v>0</v>
      </c>
      <c r="X437" s="13">
        <f t="shared" si="146"/>
        <v>0</v>
      </c>
      <c r="Y437" s="13">
        <f t="shared" si="147"/>
        <v>0</v>
      </c>
      <c r="Z437" s="13" t="e">
        <f t="shared" si="148"/>
        <v>#N/A</v>
      </c>
      <c r="AA437" s="14" t="str">
        <f t="shared" si="149"/>
        <v/>
      </c>
      <c r="AB437" s="14">
        <f t="shared" si="150"/>
        <v>0</v>
      </c>
      <c r="AC437" s="14">
        <f t="shared" si="151"/>
        <v>0</v>
      </c>
      <c r="AD437" s="13">
        <f t="shared" si="134"/>
        <v>0</v>
      </c>
      <c r="AE437" s="13" t="e">
        <f>VLOOKUP(B437,Sheet1!$C$1:$D$12,2,FALSE)</f>
        <v>#N/A</v>
      </c>
      <c r="AF437" s="13" t="e">
        <f t="shared" si="152"/>
        <v>#N/A</v>
      </c>
      <c r="AG437" s="13">
        <f t="shared" si="135"/>
        <v>0</v>
      </c>
      <c r="AH437" s="13">
        <f t="shared" si="136"/>
        <v>0</v>
      </c>
      <c r="AI437" s="13" t="e">
        <f t="shared" si="153"/>
        <v>#N/A</v>
      </c>
      <c r="AJ437" s="14" t="str">
        <f t="shared" si="154"/>
        <v/>
      </c>
      <c r="AK437" s="14">
        <f t="shared" si="137"/>
        <v>0</v>
      </c>
    </row>
    <row r="438" spans="1:37" ht="15" customHeight="1" x14ac:dyDescent="0.25">
      <c r="A438" s="1"/>
      <c r="B438" s="1"/>
      <c r="C438" s="24"/>
      <c r="D438" s="1"/>
      <c r="E438" s="1"/>
      <c r="F438" s="24"/>
      <c r="G438" s="1"/>
      <c r="H438" s="2"/>
      <c r="I438" s="2"/>
      <c r="J438" s="2"/>
      <c r="K438" s="13">
        <f t="shared" si="138"/>
        <v>0</v>
      </c>
      <c r="L438" s="13" t="e">
        <f>VLOOKUP(B438,Sheet1!$C$1:$D$12,2,FALSE)</f>
        <v>#N/A</v>
      </c>
      <c r="M438" s="13" t="e">
        <f t="shared" si="139"/>
        <v>#N/A</v>
      </c>
      <c r="N438" s="13">
        <f t="shared" si="140"/>
        <v>0</v>
      </c>
      <c r="O438" s="13" t="e">
        <f>VLOOKUP(B438,Sheet1!$C$1:$D$12,2,FALSE)</f>
        <v>#N/A</v>
      </c>
      <c r="P438" s="13" t="e">
        <f t="shared" si="141"/>
        <v>#N/A</v>
      </c>
      <c r="Q438" s="13">
        <f t="shared" si="142"/>
        <v>0</v>
      </c>
      <c r="R438" s="13" t="e">
        <f>VLOOKUP(B438,Sheet1!$C$1:$D$12,2,FALSE)</f>
        <v>#N/A</v>
      </c>
      <c r="S438" s="13" t="e">
        <f t="shared" si="143"/>
        <v>#N/A</v>
      </c>
      <c r="T438" s="13">
        <f t="shared" si="133"/>
        <v>0</v>
      </c>
      <c r="U438" s="13" t="e">
        <f>VLOOKUP(B438,Sheet1!$C$1:$F$12,4,FALSE)</f>
        <v>#N/A</v>
      </c>
      <c r="V438" s="13" t="e">
        <f t="shared" si="144"/>
        <v>#N/A</v>
      </c>
      <c r="W438" s="13">
        <f t="shared" si="145"/>
        <v>0</v>
      </c>
      <c r="X438" s="13">
        <f t="shared" si="146"/>
        <v>0</v>
      </c>
      <c r="Y438" s="13">
        <f t="shared" si="147"/>
        <v>0</v>
      </c>
      <c r="Z438" s="13" t="e">
        <f t="shared" si="148"/>
        <v>#N/A</v>
      </c>
      <c r="AA438" s="14" t="str">
        <f t="shared" si="149"/>
        <v/>
      </c>
      <c r="AB438" s="14">
        <f t="shared" si="150"/>
        <v>0</v>
      </c>
      <c r="AC438" s="14">
        <f t="shared" si="151"/>
        <v>0</v>
      </c>
      <c r="AD438" s="13">
        <f t="shared" si="134"/>
        <v>0</v>
      </c>
      <c r="AE438" s="13" t="e">
        <f>VLOOKUP(B438,Sheet1!$C$1:$D$12,2,FALSE)</f>
        <v>#N/A</v>
      </c>
      <c r="AF438" s="13" t="e">
        <f t="shared" si="152"/>
        <v>#N/A</v>
      </c>
      <c r="AG438" s="13">
        <f t="shared" si="135"/>
        <v>0</v>
      </c>
      <c r="AH438" s="13">
        <f t="shared" si="136"/>
        <v>0</v>
      </c>
      <c r="AI438" s="13" t="e">
        <f t="shared" si="153"/>
        <v>#N/A</v>
      </c>
      <c r="AJ438" s="14" t="str">
        <f t="shared" si="154"/>
        <v/>
      </c>
      <c r="AK438" s="14">
        <f t="shared" si="137"/>
        <v>0</v>
      </c>
    </row>
    <row r="439" spans="1:37" ht="15" customHeight="1" x14ac:dyDescent="0.25">
      <c r="A439" s="1"/>
      <c r="B439" s="1"/>
      <c r="C439" s="24"/>
      <c r="D439" s="1"/>
      <c r="E439" s="1"/>
      <c r="F439" s="24"/>
      <c r="G439" s="1"/>
      <c r="H439" s="2"/>
      <c r="I439" s="2"/>
      <c r="J439" s="2"/>
      <c r="K439" s="13">
        <f t="shared" si="138"/>
        <v>0</v>
      </c>
      <c r="L439" s="13" t="e">
        <f>VLOOKUP(B439,Sheet1!$C$1:$D$12,2,FALSE)</f>
        <v>#N/A</v>
      </c>
      <c r="M439" s="13" t="e">
        <f t="shared" si="139"/>
        <v>#N/A</v>
      </c>
      <c r="N439" s="13">
        <f t="shared" si="140"/>
        <v>0</v>
      </c>
      <c r="O439" s="13" t="e">
        <f>VLOOKUP(B439,Sheet1!$C$1:$D$12,2,FALSE)</f>
        <v>#N/A</v>
      </c>
      <c r="P439" s="13" t="e">
        <f t="shared" si="141"/>
        <v>#N/A</v>
      </c>
      <c r="Q439" s="13">
        <f t="shared" si="142"/>
        <v>0</v>
      </c>
      <c r="R439" s="13" t="e">
        <f>VLOOKUP(B439,Sheet1!$C$1:$D$12,2,FALSE)</f>
        <v>#N/A</v>
      </c>
      <c r="S439" s="13" t="e">
        <f t="shared" si="143"/>
        <v>#N/A</v>
      </c>
      <c r="T439" s="13">
        <f t="shared" si="133"/>
        <v>0</v>
      </c>
      <c r="U439" s="13" t="e">
        <f>VLOOKUP(B439,Sheet1!$C$1:$F$12,4,FALSE)</f>
        <v>#N/A</v>
      </c>
      <c r="V439" s="13" t="e">
        <f t="shared" si="144"/>
        <v>#N/A</v>
      </c>
      <c r="W439" s="13">
        <f t="shared" si="145"/>
        <v>0</v>
      </c>
      <c r="X439" s="13">
        <f t="shared" si="146"/>
        <v>0</v>
      </c>
      <c r="Y439" s="13">
        <f t="shared" si="147"/>
        <v>0</v>
      </c>
      <c r="Z439" s="13" t="e">
        <f t="shared" si="148"/>
        <v>#N/A</v>
      </c>
      <c r="AA439" s="14" t="str">
        <f t="shared" si="149"/>
        <v/>
      </c>
      <c r="AB439" s="14">
        <f t="shared" si="150"/>
        <v>0</v>
      </c>
      <c r="AC439" s="14">
        <f t="shared" si="151"/>
        <v>0</v>
      </c>
      <c r="AD439" s="13">
        <f t="shared" si="134"/>
        <v>0</v>
      </c>
      <c r="AE439" s="13" t="e">
        <f>VLOOKUP(B439,Sheet1!$C$1:$D$12,2,FALSE)</f>
        <v>#N/A</v>
      </c>
      <c r="AF439" s="13" t="e">
        <f t="shared" si="152"/>
        <v>#N/A</v>
      </c>
      <c r="AG439" s="13">
        <f t="shared" si="135"/>
        <v>0</v>
      </c>
      <c r="AH439" s="13">
        <f t="shared" si="136"/>
        <v>0</v>
      </c>
      <c r="AI439" s="13" t="e">
        <f t="shared" si="153"/>
        <v>#N/A</v>
      </c>
      <c r="AJ439" s="14" t="str">
        <f t="shared" si="154"/>
        <v/>
      </c>
      <c r="AK439" s="14">
        <f t="shared" si="137"/>
        <v>0</v>
      </c>
    </row>
    <row r="440" spans="1:37" ht="15" customHeight="1" x14ac:dyDescent="0.25">
      <c r="A440" s="1"/>
      <c r="B440" s="1"/>
      <c r="C440" s="24"/>
      <c r="D440" s="1"/>
      <c r="E440" s="1"/>
      <c r="F440" s="24"/>
      <c r="G440" s="1"/>
      <c r="H440" s="2"/>
      <c r="I440" s="2"/>
      <c r="J440" s="2"/>
      <c r="K440" s="13">
        <f t="shared" si="138"/>
        <v>0</v>
      </c>
      <c r="L440" s="13" t="e">
        <f>VLOOKUP(B440,Sheet1!$C$1:$D$12,2,FALSE)</f>
        <v>#N/A</v>
      </c>
      <c r="M440" s="13" t="e">
        <f t="shared" si="139"/>
        <v>#N/A</v>
      </c>
      <c r="N440" s="13">
        <f t="shared" si="140"/>
        <v>0</v>
      </c>
      <c r="O440" s="13" t="e">
        <f>VLOOKUP(B440,Sheet1!$C$1:$D$12,2,FALSE)</f>
        <v>#N/A</v>
      </c>
      <c r="P440" s="13" t="e">
        <f t="shared" si="141"/>
        <v>#N/A</v>
      </c>
      <c r="Q440" s="13">
        <f t="shared" si="142"/>
        <v>0</v>
      </c>
      <c r="R440" s="13" t="e">
        <f>VLOOKUP(B440,Sheet1!$C$1:$D$12,2,FALSE)</f>
        <v>#N/A</v>
      </c>
      <c r="S440" s="13" t="e">
        <f t="shared" si="143"/>
        <v>#N/A</v>
      </c>
      <c r="T440" s="13">
        <f t="shared" si="133"/>
        <v>0</v>
      </c>
      <c r="U440" s="13" t="e">
        <f>VLOOKUP(B440,Sheet1!$C$1:$F$12,4,FALSE)</f>
        <v>#N/A</v>
      </c>
      <c r="V440" s="13" t="e">
        <f t="shared" si="144"/>
        <v>#N/A</v>
      </c>
      <c r="W440" s="13">
        <f t="shared" si="145"/>
        <v>0</v>
      </c>
      <c r="X440" s="13">
        <f t="shared" si="146"/>
        <v>0</v>
      </c>
      <c r="Y440" s="13">
        <f t="shared" si="147"/>
        <v>0</v>
      </c>
      <c r="Z440" s="13" t="e">
        <f t="shared" si="148"/>
        <v>#N/A</v>
      </c>
      <c r="AA440" s="14" t="str">
        <f t="shared" si="149"/>
        <v/>
      </c>
      <c r="AB440" s="14">
        <f t="shared" si="150"/>
        <v>0</v>
      </c>
      <c r="AC440" s="14">
        <f t="shared" si="151"/>
        <v>0</v>
      </c>
      <c r="AD440" s="13">
        <f t="shared" si="134"/>
        <v>0</v>
      </c>
      <c r="AE440" s="13" t="e">
        <f>VLOOKUP(B440,Sheet1!$C$1:$D$12,2,FALSE)</f>
        <v>#N/A</v>
      </c>
      <c r="AF440" s="13" t="e">
        <f t="shared" si="152"/>
        <v>#N/A</v>
      </c>
      <c r="AG440" s="13">
        <f t="shared" si="135"/>
        <v>0</v>
      </c>
      <c r="AH440" s="13">
        <f t="shared" si="136"/>
        <v>0</v>
      </c>
      <c r="AI440" s="13" t="e">
        <f t="shared" si="153"/>
        <v>#N/A</v>
      </c>
      <c r="AJ440" s="14" t="str">
        <f t="shared" si="154"/>
        <v/>
      </c>
      <c r="AK440" s="14">
        <f t="shared" si="137"/>
        <v>0</v>
      </c>
    </row>
    <row r="441" spans="1:37" ht="15" customHeight="1" x14ac:dyDescent="0.25">
      <c r="A441" s="1"/>
      <c r="B441" s="1"/>
      <c r="C441" s="24"/>
      <c r="D441" s="1"/>
      <c r="E441" s="1"/>
      <c r="F441" s="24"/>
      <c r="G441" s="1"/>
      <c r="H441" s="2"/>
      <c r="I441" s="2"/>
      <c r="J441" s="2"/>
      <c r="K441" s="13">
        <f t="shared" si="138"/>
        <v>0</v>
      </c>
      <c r="L441" s="13" t="e">
        <f>VLOOKUP(B441,Sheet1!$C$1:$D$12,2,FALSE)</f>
        <v>#N/A</v>
      </c>
      <c r="M441" s="13" t="e">
        <f t="shared" si="139"/>
        <v>#N/A</v>
      </c>
      <c r="N441" s="13">
        <f t="shared" si="140"/>
        <v>0</v>
      </c>
      <c r="O441" s="13" t="e">
        <f>VLOOKUP(B441,Sheet1!$C$1:$D$12,2,FALSE)</f>
        <v>#N/A</v>
      </c>
      <c r="P441" s="13" t="e">
        <f t="shared" si="141"/>
        <v>#N/A</v>
      </c>
      <c r="Q441" s="13">
        <f t="shared" si="142"/>
        <v>0</v>
      </c>
      <c r="R441" s="13" t="e">
        <f>VLOOKUP(B441,Sheet1!$C$1:$D$12,2,FALSE)</f>
        <v>#N/A</v>
      </c>
      <c r="S441" s="13" t="e">
        <f t="shared" si="143"/>
        <v>#N/A</v>
      </c>
      <c r="T441" s="13">
        <f t="shared" si="133"/>
        <v>0</v>
      </c>
      <c r="U441" s="13" t="e">
        <f>VLOOKUP(B441,Sheet1!$C$1:$F$12,4,FALSE)</f>
        <v>#N/A</v>
      </c>
      <c r="V441" s="13" t="e">
        <f t="shared" si="144"/>
        <v>#N/A</v>
      </c>
      <c r="W441" s="13">
        <f t="shared" si="145"/>
        <v>0</v>
      </c>
      <c r="X441" s="13">
        <f t="shared" si="146"/>
        <v>0</v>
      </c>
      <c r="Y441" s="13">
        <f t="shared" si="147"/>
        <v>0</v>
      </c>
      <c r="Z441" s="13" t="e">
        <f t="shared" si="148"/>
        <v>#N/A</v>
      </c>
      <c r="AA441" s="14" t="str">
        <f t="shared" si="149"/>
        <v/>
      </c>
      <c r="AB441" s="14">
        <f t="shared" si="150"/>
        <v>0</v>
      </c>
      <c r="AC441" s="14">
        <f t="shared" si="151"/>
        <v>0</v>
      </c>
      <c r="AD441" s="13">
        <f t="shared" si="134"/>
        <v>0</v>
      </c>
      <c r="AE441" s="13" t="e">
        <f>VLOOKUP(B441,Sheet1!$C$1:$D$12,2,FALSE)</f>
        <v>#N/A</v>
      </c>
      <c r="AF441" s="13" t="e">
        <f t="shared" si="152"/>
        <v>#N/A</v>
      </c>
      <c r="AG441" s="13">
        <f t="shared" si="135"/>
        <v>0</v>
      </c>
      <c r="AH441" s="13">
        <f t="shared" si="136"/>
        <v>0</v>
      </c>
      <c r="AI441" s="13" t="e">
        <f t="shared" si="153"/>
        <v>#N/A</v>
      </c>
      <c r="AJ441" s="14" t="str">
        <f t="shared" si="154"/>
        <v/>
      </c>
      <c r="AK441" s="14">
        <f t="shared" si="137"/>
        <v>0</v>
      </c>
    </row>
    <row r="442" spans="1:37" ht="15" customHeight="1" x14ac:dyDescent="0.25">
      <c r="A442" s="1"/>
      <c r="B442" s="1"/>
      <c r="C442" s="24"/>
      <c r="D442" s="1"/>
      <c r="E442" s="1"/>
      <c r="F442" s="24"/>
      <c r="G442" s="1"/>
      <c r="H442" s="2"/>
      <c r="I442" s="2"/>
      <c r="J442" s="2"/>
      <c r="K442" s="13">
        <f t="shared" si="138"/>
        <v>0</v>
      </c>
      <c r="L442" s="13" t="e">
        <f>VLOOKUP(B442,Sheet1!$C$1:$D$12,2,FALSE)</f>
        <v>#N/A</v>
      </c>
      <c r="M442" s="13" t="e">
        <f t="shared" si="139"/>
        <v>#N/A</v>
      </c>
      <c r="N442" s="13">
        <f t="shared" si="140"/>
        <v>0</v>
      </c>
      <c r="O442" s="13" t="e">
        <f>VLOOKUP(B442,Sheet1!$C$1:$D$12,2,FALSE)</f>
        <v>#N/A</v>
      </c>
      <c r="P442" s="13" t="e">
        <f t="shared" si="141"/>
        <v>#N/A</v>
      </c>
      <c r="Q442" s="13">
        <f t="shared" si="142"/>
        <v>0</v>
      </c>
      <c r="R442" s="13" t="e">
        <f>VLOOKUP(B442,Sheet1!$C$1:$D$12,2,FALSE)</f>
        <v>#N/A</v>
      </c>
      <c r="S442" s="13" t="e">
        <f t="shared" si="143"/>
        <v>#N/A</v>
      </c>
      <c r="T442" s="13">
        <f t="shared" si="133"/>
        <v>0</v>
      </c>
      <c r="U442" s="13" t="e">
        <f>VLOOKUP(B442,Sheet1!$C$1:$F$12,4,FALSE)</f>
        <v>#N/A</v>
      </c>
      <c r="V442" s="13" t="e">
        <f t="shared" si="144"/>
        <v>#N/A</v>
      </c>
      <c r="W442" s="13">
        <f t="shared" si="145"/>
        <v>0</v>
      </c>
      <c r="X442" s="13">
        <f t="shared" si="146"/>
        <v>0</v>
      </c>
      <c r="Y442" s="13">
        <f t="shared" si="147"/>
        <v>0</v>
      </c>
      <c r="Z442" s="13" t="e">
        <f t="shared" si="148"/>
        <v>#N/A</v>
      </c>
      <c r="AA442" s="14" t="str">
        <f t="shared" si="149"/>
        <v/>
      </c>
      <c r="AB442" s="14">
        <f t="shared" si="150"/>
        <v>0</v>
      </c>
      <c r="AC442" s="14">
        <f t="shared" si="151"/>
        <v>0</v>
      </c>
      <c r="AD442" s="13">
        <f t="shared" si="134"/>
        <v>0</v>
      </c>
      <c r="AE442" s="13" t="e">
        <f>VLOOKUP(B442,Sheet1!$C$1:$D$12,2,FALSE)</f>
        <v>#N/A</v>
      </c>
      <c r="AF442" s="13" t="e">
        <f t="shared" si="152"/>
        <v>#N/A</v>
      </c>
      <c r="AG442" s="13">
        <f t="shared" si="135"/>
        <v>0</v>
      </c>
      <c r="AH442" s="13">
        <f t="shared" si="136"/>
        <v>0</v>
      </c>
      <c r="AI442" s="13" t="e">
        <f t="shared" si="153"/>
        <v>#N/A</v>
      </c>
      <c r="AJ442" s="14" t="str">
        <f t="shared" si="154"/>
        <v/>
      </c>
      <c r="AK442" s="14">
        <f t="shared" si="137"/>
        <v>0</v>
      </c>
    </row>
    <row r="443" spans="1:37" ht="15" customHeight="1" x14ac:dyDescent="0.25">
      <c r="A443" s="1"/>
      <c r="B443" s="1"/>
      <c r="C443" s="24"/>
      <c r="D443" s="1"/>
      <c r="E443" s="1"/>
      <c r="F443" s="24"/>
      <c r="G443" s="1"/>
      <c r="H443" s="2"/>
      <c r="I443" s="2"/>
      <c r="J443" s="2"/>
      <c r="K443" s="13">
        <f t="shared" si="138"/>
        <v>0</v>
      </c>
      <c r="L443" s="13" t="e">
        <f>VLOOKUP(B443,Sheet1!$C$1:$D$12,2,FALSE)</f>
        <v>#N/A</v>
      </c>
      <c r="M443" s="13" t="e">
        <f t="shared" si="139"/>
        <v>#N/A</v>
      </c>
      <c r="N443" s="13">
        <f t="shared" si="140"/>
        <v>0</v>
      </c>
      <c r="O443" s="13" t="e">
        <f>VLOOKUP(B443,Sheet1!$C$1:$D$12,2,FALSE)</f>
        <v>#N/A</v>
      </c>
      <c r="P443" s="13" t="e">
        <f t="shared" si="141"/>
        <v>#N/A</v>
      </c>
      <c r="Q443" s="13">
        <f t="shared" si="142"/>
        <v>0</v>
      </c>
      <c r="R443" s="13" t="e">
        <f>VLOOKUP(B443,Sheet1!$C$1:$D$12,2,FALSE)</f>
        <v>#N/A</v>
      </c>
      <c r="S443" s="13" t="e">
        <f t="shared" si="143"/>
        <v>#N/A</v>
      </c>
      <c r="T443" s="13">
        <f t="shared" si="133"/>
        <v>0</v>
      </c>
      <c r="U443" s="13" t="e">
        <f>VLOOKUP(B443,Sheet1!$C$1:$F$12,4,FALSE)</f>
        <v>#N/A</v>
      </c>
      <c r="V443" s="13" t="e">
        <f t="shared" si="144"/>
        <v>#N/A</v>
      </c>
      <c r="W443" s="13">
        <f t="shared" si="145"/>
        <v>0</v>
      </c>
      <c r="X443" s="13">
        <f t="shared" si="146"/>
        <v>0</v>
      </c>
      <c r="Y443" s="13">
        <f t="shared" si="147"/>
        <v>0</v>
      </c>
      <c r="Z443" s="13" t="e">
        <f t="shared" si="148"/>
        <v>#N/A</v>
      </c>
      <c r="AA443" s="14" t="str">
        <f t="shared" si="149"/>
        <v/>
      </c>
      <c r="AB443" s="14">
        <f t="shared" si="150"/>
        <v>0</v>
      </c>
      <c r="AC443" s="14">
        <f t="shared" si="151"/>
        <v>0</v>
      </c>
      <c r="AD443" s="13">
        <f t="shared" si="134"/>
        <v>0</v>
      </c>
      <c r="AE443" s="13" t="e">
        <f>VLOOKUP(B443,Sheet1!$C$1:$D$12,2,FALSE)</f>
        <v>#N/A</v>
      </c>
      <c r="AF443" s="13" t="e">
        <f t="shared" si="152"/>
        <v>#N/A</v>
      </c>
      <c r="AG443" s="13">
        <f t="shared" si="135"/>
        <v>0</v>
      </c>
      <c r="AH443" s="13">
        <f t="shared" si="136"/>
        <v>0</v>
      </c>
      <c r="AI443" s="13" t="e">
        <f t="shared" si="153"/>
        <v>#N/A</v>
      </c>
      <c r="AJ443" s="14" t="str">
        <f t="shared" si="154"/>
        <v/>
      </c>
      <c r="AK443" s="14">
        <f t="shared" si="137"/>
        <v>0</v>
      </c>
    </row>
    <row r="444" spans="1:37" ht="15" customHeight="1" x14ac:dyDescent="0.25">
      <c r="A444" s="1"/>
      <c r="B444" s="1"/>
      <c r="C444" s="24"/>
      <c r="D444" s="1"/>
      <c r="E444" s="1"/>
      <c r="F444" s="24"/>
      <c r="G444" s="1"/>
      <c r="H444" s="2"/>
      <c r="I444" s="2"/>
      <c r="J444" s="2"/>
      <c r="K444" s="13">
        <f t="shared" si="138"/>
        <v>0</v>
      </c>
      <c r="L444" s="13" t="e">
        <f>VLOOKUP(B444,Sheet1!$C$1:$D$12,2,FALSE)</f>
        <v>#N/A</v>
      </c>
      <c r="M444" s="13" t="e">
        <f t="shared" si="139"/>
        <v>#N/A</v>
      </c>
      <c r="N444" s="13">
        <f t="shared" si="140"/>
        <v>0</v>
      </c>
      <c r="O444" s="13" t="e">
        <f>VLOOKUP(B444,Sheet1!$C$1:$D$12,2,FALSE)</f>
        <v>#N/A</v>
      </c>
      <c r="P444" s="13" t="e">
        <f t="shared" si="141"/>
        <v>#N/A</v>
      </c>
      <c r="Q444" s="13">
        <f t="shared" si="142"/>
        <v>0</v>
      </c>
      <c r="R444" s="13" t="e">
        <f>VLOOKUP(B444,Sheet1!$C$1:$D$12,2,FALSE)</f>
        <v>#N/A</v>
      </c>
      <c r="S444" s="13" t="e">
        <f t="shared" si="143"/>
        <v>#N/A</v>
      </c>
      <c r="T444" s="13">
        <f t="shared" si="133"/>
        <v>0</v>
      </c>
      <c r="U444" s="13" t="e">
        <f>VLOOKUP(B444,Sheet1!$C$1:$F$12,4,FALSE)</f>
        <v>#N/A</v>
      </c>
      <c r="V444" s="13" t="e">
        <f t="shared" si="144"/>
        <v>#N/A</v>
      </c>
      <c r="W444" s="13">
        <f t="shared" si="145"/>
        <v>0</v>
      </c>
      <c r="X444" s="13">
        <f t="shared" si="146"/>
        <v>0</v>
      </c>
      <c r="Y444" s="13">
        <f t="shared" si="147"/>
        <v>0</v>
      </c>
      <c r="Z444" s="13" t="e">
        <f t="shared" si="148"/>
        <v>#N/A</v>
      </c>
      <c r="AA444" s="14" t="str">
        <f t="shared" si="149"/>
        <v/>
      </c>
      <c r="AB444" s="14">
        <f t="shared" si="150"/>
        <v>0</v>
      </c>
      <c r="AC444" s="14">
        <f t="shared" si="151"/>
        <v>0</v>
      </c>
      <c r="AD444" s="13">
        <f t="shared" si="134"/>
        <v>0</v>
      </c>
      <c r="AE444" s="13" t="e">
        <f>VLOOKUP(B444,Sheet1!$C$1:$D$12,2,FALSE)</f>
        <v>#N/A</v>
      </c>
      <c r="AF444" s="13" t="e">
        <f t="shared" si="152"/>
        <v>#N/A</v>
      </c>
      <c r="AG444" s="13">
        <f t="shared" si="135"/>
        <v>0</v>
      </c>
      <c r="AH444" s="13">
        <f t="shared" si="136"/>
        <v>0</v>
      </c>
      <c r="AI444" s="13" t="e">
        <f t="shared" si="153"/>
        <v>#N/A</v>
      </c>
      <c r="AJ444" s="14" t="str">
        <f t="shared" si="154"/>
        <v/>
      </c>
      <c r="AK444" s="14">
        <f t="shared" si="137"/>
        <v>0</v>
      </c>
    </row>
    <row r="445" spans="1:37" ht="15" customHeight="1" x14ac:dyDescent="0.25">
      <c r="A445" s="1"/>
      <c r="B445" s="1"/>
      <c r="C445" s="24"/>
      <c r="D445" s="1"/>
      <c r="E445" s="1"/>
      <c r="F445" s="24"/>
      <c r="G445" s="1"/>
      <c r="H445" s="2"/>
      <c r="I445" s="2"/>
      <c r="J445" s="2"/>
      <c r="K445" s="13">
        <f t="shared" si="138"/>
        <v>0</v>
      </c>
      <c r="L445" s="13" t="e">
        <f>VLOOKUP(B445,Sheet1!$C$1:$D$12,2,FALSE)</f>
        <v>#N/A</v>
      </c>
      <c r="M445" s="13" t="e">
        <f t="shared" si="139"/>
        <v>#N/A</v>
      </c>
      <c r="N445" s="13">
        <f t="shared" si="140"/>
        <v>0</v>
      </c>
      <c r="O445" s="13" t="e">
        <f>VLOOKUP(B445,Sheet1!$C$1:$D$12,2,FALSE)</f>
        <v>#N/A</v>
      </c>
      <c r="P445" s="13" t="e">
        <f t="shared" si="141"/>
        <v>#N/A</v>
      </c>
      <c r="Q445" s="13">
        <f t="shared" si="142"/>
        <v>0</v>
      </c>
      <c r="R445" s="13" t="e">
        <f>VLOOKUP(B445,Sheet1!$C$1:$D$12,2,FALSE)</f>
        <v>#N/A</v>
      </c>
      <c r="S445" s="13" t="e">
        <f t="shared" si="143"/>
        <v>#N/A</v>
      </c>
      <c r="T445" s="13">
        <f t="shared" si="133"/>
        <v>0</v>
      </c>
      <c r="U445" s="13" t="e">
        <f>VLOOKUP(B445,Sheet1!$C$1:$F$12,4,FALSE)</f>
        <v>#N/A</v>
      </c>
      <c r="V445" s="13" t="e">
        <f t="shared" si="144"/>
        <v>#N/A</v>
      </c>
      <c r="W445" s="13">
        <f t="shared" si="145"/>
        <v>0</v>
      </c>
      <c r="X445" s="13">
        <f t="shared" si="146"/>
        <v>0</v>
      </c>
      <c r="Y445" s="13">
        <f t="shared" si="147"/>
        <v>0</v>
      </c>
      <c r="Z445" s="13" t="e">
        <f t="shared" si="148"/>
        <v>#N/A</v>
      </c>
      <c r="AA445" s="14" t="str">
        <f t="shared" si="149"/>
        <v/>
      </c>
      <c r="AB445" s="14">
        <f t="shared" si="150"/>
        <v>0</v>
      </c>
      <c r="AC445" s="14">
        <f t="shared" si="151"/>
        <v>0</v>
      </c>
      <c r="AD445" s="13">
        <f t="shared" si="134"/>
        <v>0</v>
      </c>
      <c r="AE445" s="13" t="e">
        <f>VLOOKUP(B445,Sheet1!$C$1:$D$12,2,FALSE)</f>
        <v>#N/A</v>
      </c>
      <c r="AF445" s="13" t="e">
        <f t="shared" si="152"/>
        <v>#N/A</v>
      </c>
      <c r="AG445" s="13">
        <f t="shared" si="135"/>
        <v>0</v>
      </c>
      <c r="AH445" s="13">
        <f t="shared" si="136"/>
        <v>0</v>
      </c>
      <c r="AI445" s="13" t="e">
        <f t="shared" si="153"/>
        <v>#N/A</v>
      </c>
      <c r="AJ445" s="14" t="str">
        <f t="shared" si="154"/>
        <v/>
      </c>
      <c r="AK445" s="14">
        <f t="shared" si="137"/>
        <v>0</v>
      </c>
    </row>
    <row r="446" spans="1:37" ht="15" customHeight="1" x14ac:dyDescent="0.25">
      <c r="A446" s="1"/>
      <c r="B446" s="1"/>
      <c r="C446" s="24"/>
      <c r="D446" s="1"/>
      <c r="E446" s="1"/>
      <c r="F446" s="24"/>
      <c r="G446" s="1"/>
      <c r="H446" s="2"/>
      <c r="I446" s="2"/>
      <c r="J446" s="2"/>
      <c r="K446" s="13">
        <f t="shared" si="138"/>
        <v>0</v>
      </c>
      <c r="L446" s="13" t="e">
        <f>VLOOKUP(B446,Sheet1!$C$1:$D$12,2,FALSE)</f>
        <v>#N/A</v>
      </c>
      <c r="M446" s="13" t="e">
        <f t="shared" si="139"/>
        <v>#N/A</v>
      </c>
      <c r="N446" s="13">
        <f t="shared" si="140"/>
        <v>0</v>
      </c>
      <c r="O446" s="13" t="e">
        <f>VLOOKUP(B446,Sheet1!$C$1:$D$12,2,FALSE)</f>
        <v>#N/A</v>
      </c>
      <c r="P446" s="13" t="e">
        <f t="shared" si="141"/>
        <v>#N/A</v>
      </c>
      <c r="Q446" s="13">
        <f t="shared" si="142"/>
        <v>0</v>
      </c>
      <c r="R446" s="13" t="e">
        <f>VLOOKUP(B446,Sheet1!$C$1:$D$12,2,FALSE)</f>
        <v>#N/A</v>
      </c>
      <c r="S446" s="13" t="e">
        <f t="shared" si="143"/>
        <v>#N/A</v>
      </c>
      <c r="T446" s="13">
        <f t="shared" si="133"/>
        <v>0</v>
      </c>
      <c r="U446" s="13" t="e">
        <f>VLOOKUP(B446,Sheet1!$C$1:$F$12,4,FALSE)</f>
        <v>#N/A</v>
      </c>
      <c r="V446" s="13" t="e">
        <f t="shared" si="144"/>
        <v>#N/A</v>
      </c>
      <c r="W446" s="13">
        <f t="shared" si="145"/>
        <v>0</v>
      </c>
      <c r="X446" s="13">
        <f t="shared" si="146"/>
        <v>0</v>
      </c>
      <c r="Y446" s="13">
        <f t="shared" si="147"/>
        <v>0</v>
      </c>
      <c r="Z446" s="13" t="e">
        <f t="shared" si="148"/>
        <v>#N/A</v>
      </c>
      <c r="AA446" s="14" t="str">
        <f t="shared" si="149"/>
        <v/>
      </c>
      <c r="AB446" s="14">
        <f t="shared" si="150"/>
        <v>0</v>
      </c>
      <c r="AC446" s="14">
        <f t="shared" si="151"/>
        <v>0</v>
      </c>
      <c r="AD446" s="13">
        <f t="shared" si="134"/>
        <v>0</v>
      </c>
      <c r="AE446" s="13" t="e">
        <f>VLOOKUP(B446,Sheet1!$C$1:$D$12,2,FALSE)</f>
        <v>#N/A</v>
      </c>
      <c r="AF446" s="13" t="e">
        <f t="shared" si="152"/>
        <v>#N/A</v>
      </c>
      <c r="AG446" s="13">
        <f t="shared" si="135"/>
        <v>0</v>
      </c>
      <c r="AH446" s="13">
        <f t="shared" si="136"/>
        <v>0</v>
      </c>
      <c r="AI446" s="13" t="e">
        <f t="shared" si="153"/>
        <v>#N/A</v>
      </c>
      <c r="AJ446" s="14" t="str">
        <f t="shared" si="154"/>
        <v/>
      </c>
      <c r="AK446" s="14">
        <f t="shared" si="137"/>
        <v>0</v>
      </c>
    </row>
    <row r="447" spans="1:37" ht="15" customHeight="1" x14ac:dyDescent="0.25">
      <c r="A447" s="1"/>
      <c r="B447" s="1"/>
      <c r="C447" s="24"/>
      <c r="D447" s="1"/>
      <c r="E447" s="1"/>
      <c r="F447" s="24"/>
      <c r="G447" s="1"/>
      <c r="H447" s="2"/>
      <c r="I447" s="2"/>
      <c r="J447" s="2"/>
      <c r="K447" s="13">
        <f t="shared" si="138"/>
        <v>0</v>
      </c>
      <c r="L447" s="13" t="e">
        <f>VLOOKUP(B447,Sheet1!$C$1:$D$12,2,FALSE)</f>
        <v>#N/A</v>
      </c>
      <c r="M447" s="13" t="e">
        <f t="shared" si="139"/>
        <v>#N/A</v>
      </c>
      <c r="N447" s="13">
        <f t="shared" si="140"/>
        <v>0</v>
      </c>
      <c r="O447" s="13" t="e">
        <f>VLOOKUP(B447,Sheet1!$C$1:$D$12,2,FALSE)</f>
        <v>#N/A</v>
      </c>
      <c r="P447" s="13" t="e">
        <f t="shared" si="141"/>
        <v>#N/A</v>
      </c>
      <c r="Q447" s="13">
        <f t="shared" si="142"/>
        <v>0</v>
      </c>
      <c r="R447" s="13" t="e">
        <f>VLOOKUP(B447,Sheet1!$C$1:$D$12,2,FALSE)</f>
        <v>#N/A</v>
      </c>
      <c r="S447" s="13" t="e">
        <f t="shared" si="143"/>
        <v>#N/A</v>
      </c>
      <c r="T447" s="13">
        <f t="shared" si="133"/>
        <v>0</v>
      </c>
      <c r="U447" s="13" t="e">
        <f>VLOOKUP(B447,Sheet1!$C$1:$F$12,4,FALSE)</f>
        <v>#N/A</v>
      </c>
      <c r="V447" s="13" t="e">
        <f t="shared" si="144"/>
        <v>#N/A</v>
      </c>
      <c r="W447" s="13">
        <f t="shared" si="145"/>
        <v>0</v>
      </c>
      <c r="X447" s="13">
        <f t="shared" si="146"/>
        <v>0</v>
      </c>
      <c r="Y447" s="13">
        <f t="shared" si="147"/>
        <v>0</v>
      </c>
      <c r="Z447" s="13" t="e">
        <f t="shared" si="148"/>
        <v>#N/A</v>
      </c>
      <c r="AA447" s="14" t="str">
        <f t="shared" si="149"/>
        <v/>
      </c>
      <c r="AB447" s="14">
        <f t="shared" si="150"/>
        <v>0</v>
      </c>
      <c r="AC447" s="14">
        <f t="shared" si="151"/>
        <v>0</v>
      </c>
      <c r="AD447" s="13">
        <f t="shared" si="134"/>
        <v>0</v>
      </c>
      <c r="AE447" s="13" t="e">
        <f>VLOOKUP(B447,Sheet1!$C$1:$D$12,2,FALSE)</f>
        <v>#N/A</v>
      </c>
      <c r="AF447" s="13" t="e">
        <f t="shared" si="152"/>
        <v>#N/A</v>
      </c>
      <c r="AG447" s="13">
        <f t="shared" si="135"/>
        <v>0</v>
      </c>
      <c r="AH447" s="13">
        <f t="shared" si="136"/>
        <v>0</v>
      </c>
      <c r="AI447" s="13" t="e">
        <f t="shared" si="153"/>
        <v>#N/A</v>
      </c>
      <c r="AJ447" s="14" t="str">
        <f t="shared" si="154"/>
        <v/>
      </c>
      <c r="AK447" s="14">
        <f t="shared" si="137"/>
        <v>0</v>
      </c>
    </row>
    <row r="448" spans="1:37" ht="15" customHeight="1" x14ac:dyDescent="0.25">
      <c r="A448" s="1"/>
      <c r="B448" s="1"/>
      <c r="C448" s="24"/>
      <c r="D448" s="1"/>
      <c r="E448" s="1"/>
      <c r="F448" s="24"/>
      <c r="G448" s="1"/>
      <c r="H448" s="2"/>
      <c r="I448" s="2"/>
      <c r="J448" s="2"/>
      <c r="K448" s="13">
        <f t="shared" si="138"/>
        <v>0</v>
      </c>
      <c r="L448" s="13" t="e">
        <f>VLOOKUP(B448,Sheet1!$C$1:$D$12,2,FALSE)</f>
        <v>#N/A</v>
      </c>
      <c r="M448" s="13" t="e">
        <f t="shared" si="139"/>
        <v>#N/A</v>
      </c>
      <c r="N448" s="13">
        <f t="shared" si="140"/>
        <v>0</v>
      </c>
      <c r="O448" s="13" t="e">
        <f>VLOOKUP(B448,Sheet1!$C$1:$D$12,2,FALSE)</f>
        <v>#N/A</v>
      </c>
      <c r="P448" s="13" t="e">
        <f t="shared" si="141"/>
        <v>#N/A</v>
      </c>
      <c r="Q448" s="13">
        <f t="shared" si="142"/>
        <v>0</v>
      </c>
      <c r="R448" s="13" t="e">
        <f>VLOOKUP(B448,Sheet1!$C$1:$D$12,2,FALSE)</f>
        <v>#N/A</v>
      </c>
      <c r="S448" s="13" t="e">
        <f t="shared" si="143"/>
        <v>#N/A</v>
      </c>
      <c r="T448" s="13">
        <f t="shared" si="133"/>
        <v>0</v>
      </c>
      <c r="U448" s="13" t="e">
        <f>VLOOKUP(B448,Sheet1!$C$1:$F$12,4,FALSE)</f>
        <v>#N/A</v>
      </c>
      <c r="V448" s="13" t="e">
        <f t="shared" si="144"/>
        <v>#N/A</v>
      </c>
      <c r="W448" s="13">
        <f t="shared" si="145"/>
        <v>0</v>
      </c>
      <c r="X448" s="13">
        <f t="shared" si="146"/>
        <v>0</v>
      </c>
      <c r="Y448" s="13">
        <f t="shared" si="147"/>
        <v>0</v>
      </c>
      <c r="Z448" s="13" t="e">
        <f t="shared" si="148"/>
        <v>#N/A</v>
      </c>
      <c r="AA448" s="14" t="str">
        <f t="shared" si="149"/>
        <v/>
      </c>
      <c r="AB448" s="14">
        <f t="shared" si="150"/>
        <v>0</v>
      </c>
      <c r="AC448" s="14">
        <f t="shared" si="151"/>
        <v>0</v>
      </c>
      <c r="AD448" s="13">
        <f t="shared" si="134"/>
        <v>0</v>
      </c>
      <c r="AE448" s="13" t="e">
        <f>VLOOKUP(B448,Sheet1!$C$1:$D$12,2,FALSE)</f>
        <v>#N/A</v>
      </c>
      <c r="AF448" s="13" t="e">
        <f t="shared" si="152"/>
        <v>#N/A</v>
      </c>
      <c r="AG448" s="13">
        <f t="shared" si="135"/>
        <v>0</v>
      </c>
      <c r="AH448" s="13">
        <f t="shared" si="136"/>
        <v>0</v>
      </c>
      <c r="AI448" s="13" t="e">
        <f t="shared" si="153"/>
        <v>#N/A</v>
      </c>
      <c r="AJ448" s="14" t="str">
        <f t="shared" si="154"/>
        <v/>
      </c>
      <c r="AK448" s="14">
        <f t="shared" si="137"/>
        <v>0</v>
      </c>
    </row>
    <row r="449" spans="1:37" ht="15" customHeight="1" x14ac:dyDescent="0.25">
      <c r="A449" s="1"/>
      <c r="B449" s="1"/>
      <c r="C449" s="24"/>
      <c r="D449" s="1"/>
      <c r="E449" s="1"/>
      <c r="F449" s="24"/>
      <c r="G449" s="1"/>
      <c r="H449" s="2"/>
      <c r="I449" s="2"/>
      <c r="J449" s="2"/>
      <c r="K449" s="13">
        <f t="shared" si="138"/>
        <v>0</v>
      </c>
      <c r="L449" s="13" t="e">
        <f>VLOOKUP(B449,Sheet1!$C$1:$D$12,2,FALSE)</f>
        <v>#N/A</v>
      </c>
      <c r="M449" s="13" t="e">
        <f t="shared" si="139"/>
        <v>#N/A</v>
      </c>
      <c r="N449" s="13">
        <f t="shared" si="140"/>
        <v>0</v>
      </c>
      <c r="O449" s="13" t="e">
        <f>VLOOKUP(B449,Sheet1!$C$1:$D$12,2,FALSE)</f>
        <v>#N/A</v>
      </c>
      <c r="P449" s="13" t="e">
        <f t="shared" si="141"/>
        <v>#N/A</v>
      </c>
      <c r="Q449" s="13">
        <f t="shared" si="142"/>
        <v>0</v>
      </c>
      <c r="R449" s="13" t="e">
        <f>VLOOKUP(B449,Sheet1!$C$1:$D$12,2,FALSE)</f>
        <v>#N/A</v>
      </c>
      <c r="S449" s="13" t="e">
        <f t="shared" si="143"/>
        <v>#N/A</v>
      </c>
      <c r="T449" s="13">
        <f t="shared" si="133"/>
        <v>0</v>
      </c>
      <c r="U449" s="13" t="e">
        <f>VLOOKUP(B449,Sheet1!$C$1:$F$12,4,FALSE)</f>
        <v>#N/A</v>
      </c>
      <c r="V449" s="13" t="e">
        <f t="shared" si="144"/>
        <v>#N/A</v>
      </c>
      <c r="W449" s="13">
        <f t="shared" si="145"/>
        <v>0</v>
      </c>
      <c r="X449" s="13">
        <f t="shared" si="146"/>
        <v>0</v>
      </c>
      <c r="Y449" s="13">
        <f t="shared" si="147"/>
        <v>0</v>
      </c>
      <c r="Z449" s="13" t="e">
        <f t="shared" si="148"/>
        <v>#N/A</v>
      </c>
      <c r="AA449" s="14" t="str">
        <f t="shared" si="149"/>
        <v/>
      </c>
      <c r="AB449" s="14">
        <f t="shared" si="150"/>
        <v>0</v>
      </c>
      <c r="AC449" s="14">
        <f t="shared" si="151"/>
        <v>0</v>
      </c>
      <c r="AD449" s="13">
        <f t="shared" si="134"/>
        <v>0</v>
      </c>
      <c r="AE449" s="13" t="e">
        <f>VLOOKUP(B449,Sheet1!$C$1:$D$12,2,FALSE)</f>
        <v>#N/A</v>
      </c>
      <c r="AF449" s="13" t="e">
        <f t="shared" si="152"/>
        <v>#N/A</v>
      </c>
      <c r="AG449" s="13">
        <f t="shared" si="135"/>
        <v>0</v>
      </c>
      <c r="AH449" s="13">
        <f t="shared" si="136"/>
        <v>0</v>
      </c>
      <c r="AI449" s="13" t="e">
        <f t="shared" si="153"/>
        <v>#N/A</v>
      </c>
      <c r="AJ449" s="14" t="str">
        <f t="shared" si="154"/>
        <v/>
      </c>
      <c r="AK449" s="14">
        <f t="shared" si="137"/>
        <v>0</v>
      </c>
    </row>
    <row r="450" spans="1:37" ht="15" customHeight="1" x14ac:dyDescent="0.25">
      <c r="A450" s="1"/>
      <c r="B450" s="1"/>
      <c r="C450" s="24"/>
      <c r="D450" s="1"/>
      <c r="E450" s="1"/>
      <c r="F450" s="24"/>
      <c r="G450" s="1"/>
      <c r="H450" s="2"/>
      <c r="I450" s="2"/>
      <c r="J450" s="2"/>
      <c r="K450" s="13">
        <f t="shared" si="138"/>
        <v>0</v>
      </c>
      <c r="L450" s="13" t="e">
        <f>VLOOKUP(B450,Sheet1!$C$1:$D$12,2,FALSE)</f>
        <v>#N/A</v>
      </c>
      <c r="M450" s="13" t="e">
        <f t="shared" si="139"/>
        <v>#N/A</v>
      </c>
      <c r="N450" s="13">
        <f t="shared" si="140"/>
        <v>0</v>
      </c>
      <c r="O450" s="13" t="e">
        <f>VLOOKUP(B450,Sheet1!$C$1:$D$12,2,FALSE)</f>
        <v>#N/A</v>
      </c>
      <c r="P450" s="13" t="e">
        <f t="shared" si="141"/>
        <v>#N/A</v>
      </c>
      <c r="Q450" s="13">
        <f t="shared" si="142"/>
        <v>0</v>
      </c>
      <c r="R450" s="13" t="e">
        <f>VLOOKUP(B450,Sheet1!$C$1:$D$12,2,FALSE)</f>
        <v>#N/A</v>
      </c>
      <c r="S450" s="13" t="e">
        <f t="shared" si="143"/>
        <v>#N/A</v>
      </c>
      <c r="T450" s="13">
        <f t="shared" si="133"/>
        <v>0</v>
      </c>
      <c r="U450" s="13" t="e">
        <f>VLOOKUP(B450,Sheet1!$C$1:$F$12,4,FALSE)</f>
        <v>#N/A</v>
      </c>
      <c r="V450" s="13" t="e">
        <f t="shared" si="144"/>
        <v>#N/A</v>
      </c>
      <c r="W450" s="13">
        <f t="shared" si="145"/>
        <v>0</v>
      </c>
      <c r="X450" s="13">
        <f t="shared" si="146"/>
        <v>0</v>
      </c>
      <c r="Y450" s="13">
        <f t="shared" si="147"/>
        <v>0</v>
      </c>
      <c r="Z450" s="13" t="e">
        <f t="shared" si="148"/>
        <v>#N/A</v>
      </c>
      <c r="AA450" s="14" t="str">
        <f t="shared" si="149"/>
        <v/>
      </c>
      <c r="AB450" s="14">
        <f t="shared" si="150"/>
        <v>0</v>
      </c>
      <c r="AC450" s="14">
        <f t="shared" si="151"/>
        <v>0</v>
      </c>
      <c r="AD450" s="13">
        <f t="shared" si="134"/>
        <v>0</v>
      </c>
      <c r="AE450" s="13" t="e">
        <f>VLOOKUP(B450,Sheet1!$C$1:$D$12,2,FALSE)</f>
        <v>#N/A</v>
      </c>
      <c r="AF450" s="13" t="e">
        <f t="shared" si="152"/>
        <v>#N/A</v>
      </c>
      <c r="AG450" s="13">
        <f t="shared" si="135"/>
        <v>0</v>
      </c>
      <c r="AH450" s="13">
        <f t="shared" si="136"/>
        <v>0</v>
      </c>
      <c r="AI450" s="13" t="e">
        <f t="shared" si="153"/>
        <v>#N/A</v>
      </c>
      <c r="AJ450" s="14" t="str">
        <f t="shared" si="154"/>
        <v/>
      </c>
      <c r="AK450" s="14">
        <f t="shared" si="137"/>
        <v>0</v>
      </c>
    </row>
    <row r="451" spans="1:37" ht="15" customHeight="1" x14ac:dyDescent="0.25">
      <c r="A451" s="1"/>
      <c r="B451" s="1"/>
      <c r="C451" s="24"/>
      <c r="D451" s="1"/>
      <c r="E451" s="1"/>
      <c r="F451" s="24"/>
      <c r="G451" s="1"/>
      <c r="H451" s="2"/>
      <c r="I451" s="2"/>
      <c r="J451" s="2"/>
      <c r="K451" s="13">
        <f t="shared" si="138"/>
        <v>0</v>
      </c>
      <c r="L451" s="13" t="e">
        <f>VLOOKUP(B451,Sheet1!$C$1:$D$12,2,FALSE)</f>
        <v>#N/A</v>
      </c>
      <c r="M451" s="13" t="e">
        <f t="shared" si="139"/>
        <v>#N/A</v>
      </c>
      <c r="N451" s="13">
        <f t="shared" si="140"/>
        <v>0</v>
      </c>
      <c r="O451" s="13" t="e">
        <f>VLOOKUP(B451,Sheet1!$C$1:$D$12,2,FALSE)</f>
        <v>#N/A</v>
      </c>
      <c r="P451" s="13" t="e">
        <f t="shared" si="141"/>
        <v>#N/A</v>
      </c>
      <c r="Q451" s="13">
        <f t="shared" si="142"/>
        <v>0</v>
      </c>
      <c r="R451" s="13" t="e">
        <f>VLOOKUP(B451,Sheet1!$C$1:$D$12,2,FALSE)</f>
        <v>#N/A</v>
      </c>
      <c r="S451" s="13" t="e">
        <f t="shared" si="143"/>
        <v>#N/A</v>
      </c>
      <c r="T451" s="13">
        <f t="shared" si="133"/>
        <v>0</v>
      </c>
      <c r="U451" s="13" t="e">
        <f>VLOOKUP(B451,Sheet1!$C$1:$F$12,4,FALSE)</f>
        <v>#N/A</v>
      </c>
      <c r="V451" s="13" t="e">
        <f t="shared" si="144"/>
        <v>#N/A</v>
      </c>
      <c r="W451" s="13">
        <f t="shared" si="145"/>
        <v>0</v>
      </c>
      <c r="X451" s="13">
        <f t="shared" si="146"/>
        <v>0</v>
      </c>
      <c r="Y451" s="13">
        <f t="shared" si="147"/>
        <v>0</v>
      </c>
      <c r="Z451" s="13" t="e">
        <f t="shared" si="148"/>
        <v>#N/A</v>
      </c>
      <c r="AA451" s="14" t="str">
        <f t="shared" si="149"/>
        <v/>
      </c>
      <c r="AB451" s="14">
        <f t="shared" si="150"/>
        <v>0</v>
      </c>
      <c r="AC451" s="14">
        <f t="shared" si="151"/>
        <v>0</v>
      </c>
      <c r="AD451" s="13">
        <f t="shared" si="134"/>
        <v>0</v>
      </c>
      <c r="AE451" s="13" t="e">
        <f>VLOOKUP(B451,Sheet1!$C$1:$D$12,2,FALSE)</f>
        <v>#N/A</v>
      </c>
      <c r="AF451" s="13" t="e">
        <f t="shared" si="152"/>
        <v>#N/A</v>
      </c>
      <c r="AG451" s="13">
        <f t="shared" si="135"/>
        <v>0</v>
      </c>
      <c r="AH451" s="13">
        <f t="shared" si="136"/>
        <v>0</v>
      </c>
      <c r="AI451" s="13" t="e">
        <f t="shared" si="153"/>
        <v>#N/A</v>
      </c>
      <c r="AJ451" s="14" t="str">
        <f t="shared" si="154"/>
        <v/>
      </c>
      <c r="AK451" s="14">
        <f t="shared" si="137"/>
        <v>0</v>
      </c>
    </row>
    <row r="452" spans="1:37" ht="15" customHeight="1" x14ac:dyDescent="0.25">
      <c r="A452" s="1"/>
      <c r="B452" s="1"/>
      <c r="C452" s="24"/>
      <c r="D452" s="1"/>
      <c r="E452" s="1"/>
      <c r="F452" s="24"/>
      <c r="G452" s="1"/>
      <c r="H452" s="2"/>
      <c r="I452" s="2"/>
      <c r="J452" s="2"/>
      <c r="K452" s="13">
        <f t="shared" si="138"/>
        <v>0</v>
      </c>
      <c r="L452" s="13" t="e">
        <f>VLOOKUP(B452,Sheet1!$C$1:$D$12,2,FALSE)</f>
        <v>#N/A</v>
      </c>
      <c r="M452" s="13" t="e">
        <f t="shared" si="139"/>
        <v>#N/A</v>
      </c>
      <c r="N452" s="13">
        <f t="shared" si="140"/>
        <v>0</v>
      </c>
      <c r="O452" s="13" t="e">
        <f>VLOOKUP(B452,Sheet1!$C$1:$D$12,2,FALSE)</f>
        <v>#N/A</v>
      </c>
      <c r="P452" s="13" t="e">
        <f t="shared" si="141"/>
        <v>#N/A</v>
      </c>
      <c r="Q452" s="13">
        <f t="shared" si="142"/>
        <v>0</v>
      </c>
      <c r="R452" s="13" t="e">
        <f>VLOOKUP(B452,Sheet1!$C$1:$D$12,2,FALSE)</f>
        <v>#N/A</v>
      </c>
      <c r="S452" s="13" t="e">
        <f t="shared" si="143"/>
        <v>#N/A</v>
      </c>
      <c r="T452" s="13">
        <f t="shared" si="133"/>
        <v>0</v>
      </c>
      <c r="U452" s="13" t="e">
        <f>VLOOKUP(B452,Sheet1!$C$1:$F$12,4,FALSE)</f>
        <v>#N/A</v>
      </c>
      <c r="V452" s="13" t="e">
        <f t="shared" si="144"/>
        <v>#N/A</v>
      </c>
      <c r="W452" s="13">
        <f t="shared" si="145"/>
        <v>0</v>
      </c>
      <c r="X452" s="13">
        <f t="shared" si="146"/>
        <v>0</v>
      </c>
      <c r="Y452" s="13">
        <f t="shared" si="147"/>
        <v>0</v>
      </c>
      <c r="Z452" s="13" t="e">
        <f t="shared" si="148"/>
        <v>#N/A</v>
      </c>
      <c r="AA452" s="14" t="str">
        <f t="shared" si="149"/>
        <v/>
      </c>
      <c r="AB452" s="14">
        <f t="shared" si="150"/>
        <v>0</v>
      </c>
      <c r="AC452" s="14">
        <f t="shared" si="151"/>
        <v>0</v>
      </c>
      <c r="AD452" s="13">
        <f t="shared" si="134"/>
        <v>0</v>
      </c>
      <c r="AE452" s="13" t="e">
        <f>VLOOKUP(B452,Sheet1!$C$1:$D$12,2,FALSE)</f>
        <v>#N/A</v>
      </c>
      <c r="AF452" s="13" t="e">
        <f t="shared" si="152"/>
        <v>#N/A</v>
      </c>
      <c r="AG452" s="13">
        <f t="shared" si="135"/>
        <v>0</v>
      </c>
      <c r="AH452" s="13">
        <f t="shared" si="136"/>
        <v>0</v>
      </c>
      <c r="AI452" s="13" t="e">
        <f t="shared" si="153"/>
        <v>#N/A</v>
      </c>
      <c r="AJ452" s="14" t="str">
        <f t="shared" si="154"/>
        <v/>
      </c>
      <c r="AK452" s="14">
        <f t="shared" si="137"/>
        <v>0</v>
      </c>
    </row>
    <row r="453" spans="1:37" ht="15" customHeight="1" x14ac:dyDescent="0.25">
      <c r="A453" s="1"/>
      <c r="B453" s="1"/>
      <c r="C453" s="24"/>
      <c r="D453" s="1"/>
      <c r="E453" s="1"/>
      <c r="F453" s="24"/>
      <c r="G453" s="1"/>
      <c r="H453" s="2"/>
      <c r="I453" s="2"/>
      <c r="J453" s="2"/>
      <c r="K453" s="13">
        <f t="shared" si="138"/>
        <v>0</v>
      </c>
      <c r="L453" s="13" t="e">
        <f>VLOOKUP(B453,Sheet1!$C$1:$D$12,2,FALSE)</f>
        <v>#N/A</v>
      </c>
      <c r="M453" s="13" t="e">
        <f t="shared" si="139"/>
        <v>#N/A</v>
      </c>
      <c r="N453" s="13">
        <f t="shared" si="140"/>
        <v>0</v>
      </c>
      <c r="O453" s="13" t="e">
        <f>VLOOKUP(B453,Sheet1!$C$1:$D$12,2,FALSE)</f>
        <v>#N/A</v>
      </c>
      <c r="P453" s="13" t="e">
        <f t="shared" si="141"/>
        <v>#N/A</v>
      </c>
      <c r="Q453" s="13">
        <f t="shared" si="142"/>
        <v>0</v>
      </c>
      <c r="R453" s="13" t="e">
        <f>VLOOKUP(B453,Sheet1!$C$1:$D$12,2,FALSE)</f>
        <v>#N/A</v>
      </c>
      <c r="S453" s="13" t="e">
        <f t="shared" si="143"/>
        <v>#N/A</v>
      </c>
      <c r="T453" s="13">
        <f t="shared" si="133"/>
        <v>0</v>
      </c>
      <c r="U453" s="13" t="e">
        <f>VLOOKUP(B453,Sheet1!$C$1:$F$12,4,FALSE)</f>
        <v>#N/A</v>
      </c>
      <c r="V453" s="13" t="e">
        <f t="shared" si="144"/>
        <v>#N/A</v>
      </c>
      <c r="W453" s="13">
        <f t="shared" si="145"/>
        <v>0</v>
      </c>
      <c r="X453" s="13">
        <f t="shared" si="146"/>
        <v>0</v>
      </c>
      <c r="Y453" s="13">
        <f t="shared" si="147"/>
        <v>0</v>
      </c>
      <c r="Z453" s="13" t="e">
        <f t="shared" si="148"/>
        <v>#N/A</v>
      </c>
      <c r="AA453" s="14" t="str">
        <f t="shared" si="149"/>
        <v/>
      </c>
      <c r="AB453" s="14">
        <f t="shared" si="150"/>
        <v>0</v>
      </c>
      <c r="AC453" s="14">
        <f t="shared" si="151"/>
        <v>0</v>
      </c>
      <c r="AD453" s="13">
        <f t="shared" si="134"/>
        <v>0</v>
      </c>
      <c r="AE453" s="13" t="e">
        <f>VLOOKUP(B453,Sheet1!$C$1:$D$12,2,FALSE)</f>
        <v>#N/A</v>
      </c>
      <c r="AF453" s="13" t="e">
        <f t="shared" si="152"/>
        <v>#N/A</v>
      </c>
      <c r="AG453" s="13">
        <f t="shared" si="135"/>
        <v>0</v>
      </c>
      <c r="AH453" s="13">
        <f t="shared" si="136"/>
        <v>0</v>
      </c>
      <c r="AI453" s="13" t="e">
        <f t="shared" si="153"/>
        <v>#N/A</v>
      </c>
      <c r="AJ453" s="14" t="str">
        <f t="shared" si="154"/>
        <v/>
      </c>
      <c r="AK453" s="14">
        <f t="shared" si="137"/>
        <v>0</v>
      </c>
    </row>
    <row r="454" spans="1:37" ht="15" customHeight="1" x14ac:dyDescent="0.25">
      <c r="A454" s="1"/>
      <c r="B454" s="1"/>
      <c r="C454" s="24"/>
      <c r="D454" s="1"/>
      <c r="E454" s="1"/>
      <c r="F454" s="24"/>
      <c r="G454" s="1"/>
      <c r="H454" s="2"/>
      <c r="I454" s="2"/>
      <c r="J454" s="2"/>
      <c r="K454" s="13">
        <f t="shared" si="138"/>
        <v>0</v>
      </c>
      <c r="L454" s="13" t="e">
        <f>VLOOKUP(B454,Sheet1!$C$1:$D$12,2,FALSE)</f>
        <v>#N/A</v>
      </c>
      <c r="M454" s="13" t="e">
        <f t="shared" si="139"/>
        <v>#N/A</v>
      </c>
      <c r="N454" s="13">
        <f t="shared" si="140"/>
        <v>0</v>
      </c>
      <c r="O454" s="13" t="e">
        <f>VLOOKUP(B454,Sheet1!$C$1:$D$12,2,FALSE)</f>
        <v>#N/A</v>
      </c>
      <c r="P454" s="13" t="e">
        <f t="shared" si="141"/>
        <v>#N/A</v>
      </c>
      <c r="Q454" s="13">
        <f t="shared" si="142"/>
        <v>0</v>
      </c>
      <c r="R454" s="13" t="e">
        <f>VLOOKUP(B454,Sheet1!$C$1:$D$12,2,FALSE)</f>
        <v>#N/A</v>
      </c>
      <c r="S454" s="13" t="e">
        <f t="shared" si="143"/>
        <v>#N/A</v>
      </c>
      <c r="T454" s="13">
        <f t="shared" si="133"/>
        <v>0</v>
      </c>
      <c r="U454" s="13" t="e">
        <f>VLOOKUP(B454,Sheet1!$C$1:$F$12,4,FALSE)</f>
        <v>#N/A</v>
      </c>
      <c r="V454" s="13" t="e">
        <f t="shared" si="144"/>
        <v>#N/A</v>
      </c>
      <c r="W454" s="13">
        <f t="shared" si="145"/>
        <v>0</v>
      </c>
      <c r="X454" s="13">
        <f t="shared" si="146"/>
        <v>0</v>
      </c>
      <c r="Y454" s="13">
        <f t="shared" si="147"/>
        <v>0</v>
      </c>
      <c r="Z454" s="13" t="e">
        <f t="shared" si="148"/>
        <v>#N/A</v>
      </c>
      <c r="AA454" s="14" t="str">
        <f t="shared" si="149"/>
        <v/>
      </c>
      <c r="AB454" s="14">
        <f t="shared" si="150"/>
        <v>0</v>
      </c>
      <c r="AC454" s="14">
        <f t="shared" si="151"/>
        <v>0</v>
      </c>
      <c r="AD454" s="13">
        <f t="shared" si="134"/>
        <v>0</v>
      </c>
      <c r="AE454" s="13" t="e">
        <f>VLOOKUP(B454,Sheet1!$C$1:$D$12,2,FALSE)</f>
        <v>#N/A</v>
      </c>
      <c r="AF454" s="13" t="e">
        <f t="shared" si="152"/>
        <v>#N/A</v>
      </c>
      <c r="AG454" s="13">
        <f t="shared" si="135"/>
        <v>0</v>
      </c>
      <c r="AH454" s="13">
        <f t="shared" si="136"/>
        <v>0</v>
      </c>
      <c r="AI454" s="13" t="e">
        <f t="shared" si="153"/>
        <v>#N/A</v>
      </c>
      <c r="AJ454" s="14" t="str">
        <f t="shared" si="154"/>
        <v/>
      </c>
      <c r="AK454" s="14">
        <f t="shared" si="137"/>
        <v>0</v>
      </c>
    </row>
    <row r="455" spans="1:37" ht="15" customHeight="1" x14ac:dyDescent="0.25">
      <c r="A455" s="1"/>
      <c r="B455" s="1"/>
      <c r="C455" s="24"/>
      <c r="D455" s="1"/>
      <c r="E455" s="1"/>
      <c r="F455" s="24"/>
      <c r="G455" s="1"/>
      <c r="H455" s="2"/>
      <c r="I455" s="2"/>
      <c r="J455" s="2"/>
      <c r="K455" s="13">
        <f t="shared" si="138"/>
        <v>0</v>
      </c>
      <c r="L455" s="13" t="e">
        <f>VLOOKUP(B455,Sheet1!$C$1:$D$12,2,FALSE)</f>
        <v>#N/A</v>
      </c>
      <c r="M455" s="13" t="e">
        <f t="shared" si="139"/>
        <v>#N/A</v>
      </c>
      <c r="N455" s="13">
        <f t="shared" si="140"/>
        <v>0</v>
      </c>
      <c r="O455" s="13" t="e">
        <f>VLOOKUP(B455,Sheet1!$C$1:$D$12,2,FALSE)</f>
        <v>#N/A</v>
      </c>
      <c r="P455" s="13" t="e">
        <f t="shared" si="141"/>
        <v>#N/A</v>
      </c>
      <c r="Q455" s="13">
        <f t="shared" si="142"/>
        <v>0</v>
      </c>
      <c r="R455" s="13" t="e">
        <f>VLOOKUP(B455,Sheet1!$C$1:$D$12,2,FALSE)</f>
        <v>#N/A</v>
      </c>
      <c r="S455" s="13" t="e">
        <f t="shared" si="143"/>
        <v>#N/A</v>
      </c>
      <c r="T455" s="13">
        <f t="shared" si="133"/>
        <v>0</v>
      </c>
      <c r="U455" s="13" t="e">
        <f>VLOOKUP(B455,Sheet1!$C$1:$F$12,4,FALSE)</f>
        <v>#N/A</v>
      </c>
      <c r="V455" s="13" t="e">
        <f t="shared" si="144"/>
        <v>#N/A</v>
      </c>
      <c r="W455" s="13">
        <f t="shared" si="145"/>
        <v>0</v>
      </c>
      <c r="X455" s="13">
        <f t="shared" si="146"/>
        <v>0</v>
      </c>
      <c r="Y455" s="13">
        <f t="shared" si="147"/>
        <v>0</v>
      </c>
      <c r="Z455" s="13" t="e">
        <f t="shared" si="148"/>
        <v>#N/A</v>
      </c>
      <c r="AA455" s="14" t="str">
        <f t="shared" si="149"/>
        <v/>
      </c>
      <c r="AB455" s="14">
        <f t="shared" si="150"/>
        <v>0</v>
      </c>
      <c r="AC455" s="14">
        <f t="shared" si="151"/>
        <v>0</v>
      </c>
      <c r="AD455" s="13">
        <f t="shared" si="134"/>
        <v>0</v>
      </c>
      <c r="AE455" s="13" t="e">
        <f>VLOOKUP(B455,Sheet1!$C$1:$D$12,2,FALSE)</f>
        <v>#N/A</v>
      </c>
      <c r="AF455" s="13" t="e">
        <f t="shared" si="152"/>
        <v>#N/A</v>
      </c>
      <c r="AG455" s="13">
        <f t="shared" si="135"/>
        <v>0</v>
      </c>
      <c r="AH455" s="13">
        <f t="shared" si="136"/>
        <v>0</v>
      </c>
      <c r="AI455" s="13" t="e">
        <f t="shared" si="153"/>
        <v>#N/A</v>
      </c>
      <c r="AJ455" s="14" t="str">
        <f t="shared" si="154"/>
        <v/>
      </c>
      <c r="AK455" s="14">
        <f t="shared" si="137"/>
        <v>0</v>
      </c>
    </row>
    <row r="456" spans="1:37" ht="15" customHeight="1" x14ac:dyDescent="0.25">
      <c r="A456" s="1"/>
      <c r="B456" s="1"/>
      <c r="C456" s="24"/>
      <c r="D456" s="1"/>
      <c r="E456" s="1"/>
      <c r="F456" s="24"/>
      <c r="G456" s="1"/>
      <c r="H456" s="2"/>
      <c r="I456" s="2"/>
      <c r="J456" s="2"/>
      <c r="K456" s="13">
        <f t="shared" si="138"/>
        <v>0</v>
      </c>
      <c r="L456" s="13" t="e">
        <f>VLOOKUP(B456,Sheet1!$C$1:$D$12,2,FALSE)</f>
        <v>#N/A</v>
      </c>
      <c r="M456" s="13" t="e">
        <f t="shared" si="139"/>
        <v>#N/A</v>
      </c>
      <c r="N456" s="13">
        <f t="shared" si="140"/>
        <v>0</v>
      </c>
      <c r="O456" s="13" t="e">
        <f>VLOOKUP(B456,Sheet1!$C$1:$D$12,2,FALSE)</f>
        <v>#N/A</v>
      </c>
      <c r="P456" s="13" t="e">
        <f t="shared" si="141"/>
        <v>#N/A</v>
      </c>
      <c r="Q456" s="13">
        <f t="shared" si="142"/>
        <v>0</v>
      </c>
      <c r="R456" s="13" t="e">
        <f>VLOOKUP(B456,Sheet1!$C$1:$D$12,2,FALSE)</f>
        <v>#N/A</v>
      </c>
      <c r="S456" s="13" t="e">
        <f t="shared" si="143"/>
        <v>#N/A</v>
      </c>
      <c r="T456" s="13">
        <f t="shared" si="133"/>
        <v>0</v>
      </c>
      <c r="U456" s="13" t="e">
        <f>VLOOKUP(B456,Sheet1!$C$1:$F$12,4,FALSE)</f>
        <v>#N/A</v>
      </c>
      <c r="V456" s="13" t="e">
        <f t="shared" si="144"/>
        <v>#N/A</v>
      </c>
      <c r="W456" s="13">
        <f t="shared" si="145"/>
        <v>0</v>
      </c>
      <c r="X456" s="13">
        <f t="shared" si="146"/>
        <v>0</v>
      </c>
      <c r="Y456" s="13">
        <f t="shared" si="147"/>
        <v>0</v>
      </c>
      <c r="Z456" s="13" t="e">
        <f t="shared" si="148"/>
        <v>#N/A</v>
      </c>
      <c r="AA456" s="14" t="str">
        <f t="shared" si="149"/>
        <v/>
      </c>
      <c r="AB456" s="14">
        <f t="shared" si="150"/>
        <v>0</v>
      </c>
      <c r="AC456" s="14">
        <f t="shared" si="151"/>
        <v>0</v>
      </c>
      <c r="AD456" s="13">
        <f t="shared" si="134"/>
        <v>0</v>
      </c>
      <c r="AE456" s="13" t="e">
        <f>VLOOKUP(B456,Sheet1!$C$1:$D$12,2,FALSE)</f>
        <v>#N/A</v>
      </c>
      <c r="AF456" s="13" t="e">
        <f t="shared" si="152"/>
        <v>#N/A</v>
      </c>
      <c r="AG456" s="13">
        <f t="shared" si="135"/>
        <v>0</v>
      </c>
      <c r="AH456" s="13">
        <f t="shared" si="136"/>
        <v>0</v>
      </c>
      <c r="AI456" s="13" t="e">
        <f t="shared" si="153"/>
        <v>#N/A</v>
      </c>
      <c r="AJ456" s="14" t="str">
        <f t="shared" si="154"/>
        <v/>
      </c>
      <c r="AK456" s="14">
        <f t="shared" si="137"/>
        <v>0</v>
      </c>
    </row>
    <row r="457" spans="1:37" ht="15" customHeight="1" x14ac:dyDescent="0.25">
      <c r="A457" s="1"/>
      <c r="B457" s="1"/>
      <c r="C457" s="24"/>
      <c r="D457" s="1"/>
      <c r="E457" s="1"/>
      <c r="F457" s="24"/>
      <c r="G457" s="1"/>
      <c r="H457" s="2"/>
      <c r="I457" s="2"/>
      <c r="J457" s="2"/>
      <c r="K457" s="13">
        <f t="shared" si="138"/>
        <v>0</v>
      </c>
      <c r="L457" s="13" t="e">
        <f>VLOOKUP(B457,Sheet1!$C$1:$D$12,2,FALSE)</f>
        <v>#N/A</v>
      </c>
      <c r="M457" s="13" t="e">
        <f t="shared" si="139"/>
        <v>#N/A</v>
      </c>
      <c r="N457" s="13">
        <f t="shared" si="140"/>
        <v>0</v>
      </c>
      <c r="O457" s="13" t="e">
        <f>VLOOKUP(B457,Sheet1!$C$1:$D$12,2,FALSE)</f>
        <v>#N/A</v>
      </c>
      <c r="P457" s="13" t="e">
        <f t="shared" si="141"/>
        <v>#N/A</v>
      </c>
      <c r="Q457" s="13">
        <f t="shared" si="142"/>
        <v>0</v>
      </c>
      <c r="R457" s="13" t="e">
        <f>VLOOKUP(B457,Sheet1!$C$1:$D$12,2,FALSE)</f>
        <v>#N/A</v>
      </c>
      <c r="S457" s="13" t="e">
        <f t="shared" si="143"/>
        <v>#N/A</v>
      </c>
      <c r="T457" s="13">
        <f t="shared" si="133"/>
        <v>0</v>
      </c>
      <c r="U457" s="13" t="e">
        <f>VLOOKUP(B457,Sheet1!$C$1:$F$12,4,FALSE)</f>
        <v>#N/A</v>
      </c>
      <c r="V457" s="13" t="e">
        <f t="shared" si="144"/>
        <v>#N/A</v>
      </c>
      <c r="W457" s="13">
        <f t="shared" si="145"/>
        <v>0</v>
      </c>
      <c r="X457" s="13">
        <f t="shared" si="146"/>
        <v>0</v>
      </c>
      <c r="Y457" s="13">
        <f t="shared" si="147"/>
        <v>0</v>
      </c>
      <c r="Z457" s="13" t="e">
        <f t="shared" si="148"/>
        <v>#N/A</v>
      </c>
      <c r="AA457" s="14" t="str">
        <f t="shared" si="149"/>
        <v/>
      </c>
      <c r="AB457" s="14">
        <f t="shared" si="150"/>
        <v>0</v>
      </c>
      <c r="AC457" s="14">
        <f t="shared" si="151"/>
        <v>0</v>
      </c>
      <c r="AD457" s="13">
        <f t="shared" si="134"/>
        <v>0</v>
      </c>
      <c r="AE457" s="13" t="e">
        <f>VLOOKUP(B457,Sheet1!$C$1:$D$12,2,FALSE)</f>
        <v>#N/A</v>
      </c>
      <c r="AF457" s="13" t="e">
        <f t="shared" si="152"/>
        <v>#N/A</v>
      </c>
      <c r="AG457" s="13">
        <f t="shared" si="135"/>
        <v>0</v>
      </c>
      <c r="AH457" s="13">
        <f t="shared" si="136"/>
        <v>0</v>
      </c>
      <c r="AI457" s="13" t="e">
        <f t="shared" si="153"/>
        <v>#N/A</v>
      </c>
      <c r="AJ457" s="14" t="str">
        <f t="shared" si="154"/>
        <v/>
      </c>
      <c r="AK457" s="14">
        <f t="shared" si="137"/>
        <v>0</v>
      </c>
    </row>
    <row r="458" spans="1:37" ht="15" customHeight="1" x14ac:dyDescent="0.25">
      <c r="A458" s="1"/>
      <c r="B458" s="1"/>
      <c r="C458" s="24"/>
      <c r="D458" s="1"/>
      <c r="E458" s="1"/>
      <c r="F458" s="24"/>
      <c r="G458" s="1"/>
      <c r="H458" s="2"/>
      <c r="I458" s="2"/>
      <c r="J458" s="2"/>
      <c r="K458" s="13">
        <f t="shared" si="138"/>
        <v>0</v>
      </c>
      <c r="L458" s="13" t="e">
        <f>VLOOKUP(B458,Sheet1!$C$1:$D$12,2,FALSE)</f>
        <v>#N/A</v>
      </c>
      <c r="M458" s="13" t="e">
        <f t="shared" si="139"/>
        <v>#N/A</v>
      </c>
      <c r="N458" s="13">
        <f t="shared" si="140"/>
        <v>0</v>
      </c>
      <c r="O458" s="13" t="e">
        <f>VLOOKUP(B458,Sheet1!$C$1:$D$12,2,FALSE)</f>
        <v>#N/A</v>
      </c>
      <c r="P458" s="13" t="e">
        <f t="shared" si="141"/>
        <v>#N/A</v>
      </c>
      <c r="Q458" s="13">
        <f t="shared" si="142"/>
        <v>0</v>
      </c>
      <c r="R458" s="13" t="e">
        <f>VLOOKUP(B458,Sheet1!$C$1:$D$12,2,FALSE)</f>
        <v>#N/A</v>
      </c>
      <c r="S458" s="13" t="e">
        <f t="shared" si="143"/>
        <v>#N/A</v>
      </c>
      <c r="T458" s="13">
        <f t="shared" si="133"/>
        <v>0</v>
      </c>
      <c r="U458" s="13" t="e">
        <f>VLOOKUP(B458,Sheet1!$C$1:$F$12,4,FALSE)</f>
        <v>#N/A</v>
      </c>
      <c r="V458" s="13" t="e">
        <f t="shared" si="144"/>
        <v>#N/A</v>
      </c>
      <c r="W458" s="13">
        <f t="shared" si="145"/>
        <v>0</v>
      </c>
      <c r="X458" s="13">
        <f t="shared" si="146"/>
        <v>0</v>
      </c>
      <c r="Y458" s="13">
        <f t="shared" si="147"/>
        <v>0</v>
      </c>
      <c r="Z458" s="13" t="e">
        <f t="shared" si="148"/>
        <v>#N/A</v>
      </c>
      <c r="AA458" s="14" t="str">
        <f t="shared" si="149"/>
        <v/>
      </c>
      <c r="AB458" s="14">
        <f t="shared" si="150"/>
        <v>0</v>
      </c>
      <c r="AC458" s="14">
        <f t="shared" si="151"/>
        <v>0</v>
      </c>
      <c r="AD458" s="13">
        <f t="shared" si="134"/>
        <v>0</v>
      </c>
      <c r="AE458" s="13" t="e">
        <f>VLOOKUP(B458,Sheet1!$C$1:$D$12,2,FALSE)</f>
        <v>#N/A</v>
      </c>
      <c r="AF458" s="13" t="e">
        <f t="shared" si="152"/>
        <v>#N/A</v>
      </c>
      <c r="AG458" s="13">
        <f t="shared" si="135"/>
        <v>0</v>
      </c>
      <c r="AH458" s="13">
        <f t="shared" si="136"/>
        <v>0</v>
      </c>
      <c r="AI458" s="13" t="e">
        <f t="shared" si="153"/>
        <v>#N/A</v>
      </c>
      <c r="AJ458" s="14" t="str">
        <f t="shared" si="154"/>
        <v/>
      </c>
      <c r="AK458" s="14">
        <f t="shared" si="137"/>
        <v>0</v>
      </c>
    </row>
    <row r="459" spans="1:37" ht="15" customHeight="1" x14ac:dyDescent="0.25">
      <c r="A459" s="1"/>
      <c r="B459" s="1"/>
      <c r="C459" s="24"/>
      <c r="D459" s="1"/>
      <c r="E459" s="1"/>
      <c r="F459" s="24"/>
      <c r="G459" s="1"/>
      <c r="H459" s="2"/>
      <c r="I459" s="2"/>
      <c r="J459" s="2"/>
      <c r="K459" s="13">
        <f t="shared" si="138"/>
        <v>0</v>
      </c>
      <c r="L459" s="13" t="e">
        <f>VLOOKUP(B459,Sheet1!$C$1:$D$12,2,FALSE)</f>
        <v>#N/A</v>
      </c>
      <c r="M459" s="13" t="e">
        <f t="shared" si="139"/>
        <v>#N/A</v>
      </c>
      <c r="N459" s="13">
        <f t="shared" si="140"/>
        <v>0</v>
      </c>
      <c r="O459" s="13" t="e">
        <f>VLOOKUP(B459,Sheet1!$C$1:$D$12,2,FALSE)</f>
        <v>#N/A</v>
      </c>
      <c r="P459" s="13" t="e">
        <f t="shared" si="141"/>
        <v>#N/A</v>
      </c>
      <c r="Q459" s="13">
        <f t="shared" si="142"/>
        <v>0</v>
      </c>
      <c r="R459" s="13" t="e">
        <f>VLOOKUP(B459,Sheet1!$C$1:$D$12,2,FALSE)</f>
        <v>#N/A</v>
      </c>
      <c r="S459" s="13" t="e">
        <f t="shared" si="143"/>
        <v>#N/A</v>
      </c>
      <c r="T459" s="13">
        <f t="shared" si="133"/>
        <v>0</v>
      </c>
      <c r="U459" s="13" t="e">
        <f>VLOOKUP(B459,Sheet1!$C$1:$F$12,4,FALSE)</f>
        <v>#N/A</v>
      </c>
      <c r="V459" s="13" t="e">
        <f t="shared" si="144"/>
        <v>#N/A</v>
      </c>
      <c r="W459" s="13">
        <f t="shared" si="145"/>
        <v>0</v>
      </c>
      <c r="X459" s="13">
        <f t="shared" si="146"/>
        <v>0</v>
      </c>
      <c r="Y459" s="13">
        <f t="shared" si="147"/>
        <v>0</v>
      </c>
      <c r="Z459" s="13" t="e">
        <f t="shared" si="148"/>
        <v>#N/A</v>
      </c>
      <c r="AA459" s="14" t="str">
        <f t="shared" si="149"/>
        <v/>
      </c>
      <c r="AB459" s="14">
        <f t="shared" si="150"/>
        <v>0</v>
      </c>
      <c r="AC459" s="14">
        <f t="shared" si="151"/>
        <v>0</v>
      </c>
      <c r="AD459" s="13">
        <f t="shared" si="134"/>
        <v>0</v>
      </c>
      <c r="AE459" s="13" t="e">
        <f>VLOOKUP(B459,Sheet1!$C$1:$D$12,2,FALSE)</f>
        <v>#N/A</v>
      </c>
      <c r="AF459" s="13" t="e">
        <f t="shared" si="152"/>
        <v>#N/A</v>
      </c>
      <c r="AG459" s="13">
        <f t="shared" si="135"/>
        <v>0</v>
      </c>
      <c r="AH459" s="13">
        <f t="shared" si="136"/>
        <v>0</v>
      </c>
      <c r="AI459" s="13" t="e">
        <f t="shared" si="153"/>
        <v>#N/A</v>
      </c>
      <c r="AJ459" s="14" t="str">
        <f t="shared" si="154"/>
        <v/>
      </c>
      <c r="AK459" s="14">
        <f t="shared" si="137"/>
        <v>0</v>
      </c>
    </row>
    <row r="460" spans="1:37" ht="15" customHeight="1" x14ac:dyDescent="0.25">
      <c r="A460" s="1"/>
      <c r="B460" s="1"/>
      <c r="C460" s="24"/>
      <c r="D460" s="1"/>
      <c r="E460" s="1"/>
      <c r="F460" s="24"/>
      <c r="G460" s="1"/>
      <c r="H460" s="2"/>
      <c r="I460" s="2"/>
      <c r="J460" s="2"/>
      <c r="K460" s="13">
        <f t="shared" si="138"/>
        <v>0</v>
      </c>
      <c r="L460" s="13" t="e">
        <f>VLOOKUP(B460,Sheet1!$C$1:$D$12,2,FALSE)</f>
        <v>#N/A</v>
      </c>
      <c r="M460" s="13" t="e">
        <f t="shared" si="139"/>
        <v>#N/A</v>
      </c>
      <c r="N460" s="13">
        <f t="shared" si="140"/>
        <v>0</v>
      </c>
      <c r="O460" s="13" t="e">
        <f>VLOOKUP(B460,Sheet1!$C$1:$D$12,2,FALSE)</f>
        <v>#N/A</v>
      </c>
      <c r="P460" s="13" t="e">
        <f t="shared" si="141"/>
        <v>#N/A</v>
      </c>
      <c r="Q460" s="13">
        <f t="shared" si="142"/>
        <v>0</v>
      </c>
      <c r="R460" s="13" t="e">
        <f>VLOOKUP(B460,Sheet1!$C$1:$D$12,2,FALSE)</f>
        <v>#N/A</v>
      </c>
      <c r="S460" s="13" t="e">
        <f t="shared" si="143"/>
        <v>#N/A</v>
      </c>
      <c r="T460" s="13">
        <f t="shared" si="133"/>
        <v>0</v>
      </c>
      <c r="U460" s="13" t="e">
        <f>VLOOKUP(B460,Sheet1!$C$1:$F$12,4,FALSE)</f>
        <v>#N/A</v>
      </c>
      <c r="V460" s="13" t="e">
        <f t="shared" si="144"/>
        <v>#N/A</v>
      </c>
      <c r="W460" s="13">
        <f t="shared" si="145"/>
        <v>0</v>
      </c>
      <c r="X460" s="13">
        <f t="shared" si="146"/>
        <v>0</v>
      </c>
      <c r="Y460" s="13">
        <f t="shared" si="147"/>
        <v>0</v>
      </c>
      <c r="Z460" s="13" t="e">
        <f t="shared" si="148"/>
        <v>#N/A</v>
      </c>
      <c r="AA460" s="14" t="str">
        <f t="shared" si="149"/>
        <v/>
      </c>
      <c r="AB460" s="14">
        <f t="shared" si="150"/>
        <v>0</v>
      </c>
      <c r="AC460" s="14">
        <f t="shared" si="151"/>
        <v>0</v>
      </c>
      <c r="AD460" s="13">
        <f t="shared" si="134"/>
        <v>0</v>
      </c>
      <c r="AE460" s="13" t="e">
        <f>VLOOKUP(B460,Sheet1!$C$1:$D$12,2,FALSE)</f>
        <v>#N/A</v>
      </c>
      <c r="AF460" s="13" t="e">
        <f t="shared" si="152"/>
        <v>#N/A</v>
      </c>
      <c r="AG460" s="13">
        <f t="shared" si="135"/>
        <v>0</v>
      </c>
      <c r="AH460" s="13">
        <f t="shared" si="136"/>
        <v>0</v>
      </c>
      <c r="AI460" s="13" t="e">
        <f t="shared" si="153"/>
        <v>#N/A</v>
      </c>
      <c r="AJ460" s="14" t="str">
        <f t="shared" si="154"/>
        <v/>
      </c>
      <c r="AK460" s="14">
        <f t="shared" si="137"/>
        <v>0</v>
      </c>
    </row>
    <row r="461" spans="1:37" ht="15" customHeight="1" x14ac:dyDescent="0.25">
      <c r="A461" s="1"/>
      <c r="B461" s="1"/>
      <c r="C461" s="24"/>
      <c r="D461" s="1"/>
      <c r="E461" s="1"/>
      <c r="F461" s="24"/>
      <c r="G461" s="1"/>
      <c r="H461" s="2"/>
      <c r="I461" s="2"/>
      <c r="J461" s="2"/>
      <c r="K461" s="13">
        <f t="shared" si="138"/>
        <v>0</v>
      </c>
      <c r="L461" s="13" t="e">
        <f>VLOOKUP(B461,Sheet1!$C$1:$D$12,2,FALSE)</f>
        <v>#N/A</v>
      </c>
      <c r="M461" s="13" t="e">
        <f t="shared" si="139"/>
        <v>#N/A</v>
      </c>
      <c r="N461" s="13">
        <f t="shared" si="140"/>
        <v>0</v>
      </c>
      <c r="O461" s="13" t="e">
        <f>VLOOKUP(B461,Sheet1!$C$1:$D$12,2,FALSE)</f>
        <v>#N/A</v>
      </c>
      <c r="P461" s="13" t="e">
        <f t="shared" si="141"/>
        <v>#N/A</v>
      </c>
      <c r="Q461" s="13">
        <f t="shared" si="142"/>
        <v>0</v>
      </c>
      <c r="R461" s="13" t="e">
        <f>VLOOKUP(B461,Sheet1!$C$1:$D$12,2,FALSE)</f>
        <v>#N/A</v>
      </c>
      <c r="S461" s="13" t="e">
        <f t="shared" si="143"/>
        <v>#N/A</v>
      </c>
      <c r="T461" s="13">
        <f t="shared" si="133"/>
        <v>0</v>
      </c>
      <c r="U461" s="13" t="e">
        <f>VLOOKUP(B461,Sheet1!$C$1:$F$12,4,FALSE)</f>
        <v>#N/A</v>
      </c>
      <c r="V461" s="13" t="e">
        <f t="shared" si="144"/>
        <v>#N/A</v>
      </c>
      <c r="W461" s="13">
        <f t="shared" si="145"/>
        <v>0</v>
      </c>
      <c r="X461" s="13">
        <f t="shared" si="146"/>
        <v>0</v>
      </c>
      <c r="Y461" s="13">
        <f t="shared" si="147"/>
        <v>0</v>
      </c>
      <c r="Z461" s="13" t="e">
        <f t="shared" si="148"/>
        <v>#N/A</v>
      </c>
      <c r="AA461" s="14" t="str">
        <f t="shared" si="149"/>
        <v/>
      </c>
      <c r="AB461" s="14">
        <f t="shared" si="150"/>
        <v>0</v>
      </c>
      <c r="AC461" s="14">
        <f t="shared" si="151"/>
        <v>0</v>
      </c>
      <c r="AD461" s="13">
        <f t="shared" si="134"/>
        <v>0</v>
      </c>
      <c r="AE461" s="13" t="e">
        <f>VLOOKUP(B461,Sheet1!$C$1:$D$12,2,FALSE)</f>
        <v>#N/A</v>
      </c>
      <c r="AF461" s="13" t="e">
        <f t="shared" si="152"/>
        <v>#N/A</v>
      </c>
      <c r="AG461" s="13">
        <f t="shared" si="135"/>
        <v>0</v>
      </c>
      <c r="AH461" s="13">
        <f t="shared" si="136"/>
        <v>0</v>
      </c>
      <c r="AI461" s="13" t="e">
        <f t="shared" si="153"/>
        <v>#N/A</v>
      </c>
      <c r="AJ461" s="14" t="str">
        <f t="shared" si="154"/>
        <v/>
      </c>
      <c r="AK461" s="14">
        <f t="shared" si="137"/>
        <v>0</v>
      </c>
    </row>
    <row r="462" spans="1:37" ht="15" customHeight="1" x14ac:dyDescent="0.25">
      <c r="A462" s="1"/>
      <c r="B462" s="1"/>
      <c r="C462" s="24"/>
      <c r="D462" s="1"/>
      <c r="E462" s="1"/>
      <c r="F462" s="24"/>
      <c r="G462" s="1"/>
      <c r="H462" s="2"/>
      <c r="I462" s="2"/>
      <c r="J462" s="2"/>
      <c r="K462" s="13">
        <f t="shared" si="138"/>
        <v>0</v>
      </c>
      <c r="L462" s="13" t="e">
        <f>VLOOKUP(B462,Sheet1!$C$1:$D$12,2,FALSE)</f>
        <v>#N/A</v>
      </c>
      <c r="M462" s="13" t="e">
        <f t="shared" si="139"/>
        <v>#N/A</v>
      </c>
      <c r="N462" s="13">
        <f t="shared" si="140"/>
        <v>0</v>
      </c>
      <c r="O462" s="13" t="e">
        <f>VLOOKUP(B462,Sheet1!$C$1:$D$12,2,FALSE)</f>
        <v>#N/A</v>
      </c>
      <c r="P462" s="13" t="e">
        <f t="shared" si="141"/>
        <v>#N/A</v>
      </c>
      <c r="Q462" s="13">
        <f t="shared" si="142"/>
        <v>0</v>
      </c>
      <c r="R462" s="13" t="e">
        <f>VLOOKUP(B462,Sheet1!$C$1:$D$12,2,FALSE)</f>
        <v>#N/A</v>
      </c>
      <c r="S462" s="13" t="e">
        <f t="shared" si="143"/>
        <v>#N/A</v>
      </c>
      <c r="T462" s="13">
        <f t="shared" si="133"/>
        <v>0</v>
      </c>
      <c r="U462" s="13" t="e">
        <f>VLOOKUP(B462,Sheet1!$C$1:$F$12,4,FALSE)</f>
        <v>#N/A</v>
      </c>
      <c r="V462" s="13" t="e">
        <f t="shared" si="144"/>
        <v>#N/A</v>
      </c>
      <c r="W462" s="13">
        <f t="shared" si="145"/>
        <v>0</v>
      </c>
      <c r="X462" s="13">
        <f t="shared" si="146"/>
        <v>0</v>
      </c>
      <c r="Y462" s="13">
        <f t="shared" si="147"/>
        <v>0</v>
      </c>
      <c r="Z462" s="13" t="e">
        <f t="shared" si="148"/>
        <v>#N/A</v>
      </c>
      <c r="AA462" s="14" t="str">
        <f t="shared" si="149"/>
        <v/>
      </c>
      <c r="AB462" s="14">
        <f t="shared" si="150"/>
        <v>0</v>
      </c>
      <c r="AC462" s="14">
        <f t="shared" si="151"/>
        <v>0</v>
      </c>
      <c r="AD462" s="13">
        <f t="shared" si="134"/>
        <v>0</v>
      </c>
      <c r="AE462" s="13" t="e">
        <f>VLOOKUP(B462,Sheet1!$C$1:$D$12,2,FALSE)</f>
        <v>#N/A</v>
      </c>
      <c r="AF462" s="13" t="e">
        <f t="shared" si="152"/>
        <v>#N/A</v>
      </c>
      <c r="AG462" s="13">
        <f t="shared" si="135"/>
        <v>0</v>
      </c>
      <c r="AH462" s="13">
        <f t="shared" si="136"/>
        <v>0</v>
      </c>
      <c r="AI462" s="13" t="e">
        <f t="shared" si="153"/>
        <v>#N/A</v>
      </c>
      <c r="AJ462" s="14" t="str">
        <f t="shared" si="154"/>
        <v/>
      </c>
      <c r="AK462" s="14">
        <f t="shared" si="137"/>
        <v>0</v>
      </c>
    </row>
    <row r="463" spans="1:37" ht="15" customHeight="1" x14ac:dyDescent="0.25">
      <c r="A463" s="1"/>
      <c r="B463" s="1"/>
      <c r="C463" s="24"/>
      <c r="D463" s="1"/>
      <c r="E463" s="1"/>
      <c r="F463" s="24"/>
      <c r="G463" s="1"/>
      <c r="H463" s="2"/>
      <c r="I463" s="2"/>
      <c r="J463" s="2"/>
      <c r="K463" s="13">
        <f t="shared" si="138"/>
        <v>0</v>
      </c>
      <c r="L463" s="13" t="e">
        <f>VLOOKUP(B463,Sheet1!$C$1:$D$12,2,FALSE)</f>
        <v>#N/A</v>
      </c>
      <c r="M463" s="13" t="e">
        <f t="shared" si="139"/>
        <v>#N/A</v>
      </c>
      <c r="N463" s="13">
        <f t="shared" si="140"/>
        <v>0</v>
      </c>
      <c r="O463" s="13" t="e">
        <f>VLOOKUP(B463,Sheet1!$C$1:$D$12,2,FALSE)</f>
        <v>#N/A</v>
      </c>
      <c r="P463" s="13" t="e">
        <f t="shared" si="141"/>
        <v>#N/A</v>
      </c>
      <c r="Q463" s="13">
        <f t="shared" si="142"/>
        <v>0</v>
      </c>
      <c r="R463" s="13" t="e">
        <f>VLOOKUP(B463,Sheet1!$C$1:$D$12,2,FALSE)</f>
        <v>#N/A</v>
      </c>
      <c r="S463" s="13" t="e">
        <f t="shared" si="143"/>
        <v>#N/A</v>
      </c>
      <c r="T463" s="13">
        <f t="shared" si="133"/>
        <v>0</v>
      </c>
      <c r="U463" s="13" t="e">
        <f>VLOOKUP(B463,Sheet1!$C$1:$F$12,4,FALSE)</f>
        <v>#N/A</v>
      </c>
      <c r="V463" s="13" t="e">
        <f t="shared" si="144"/>
        <v>#N/A</v>
      </c>
      <c r="W463" s="13">
        <f t="shared" si="145"/>
        <v>0</v>
      </c>
      <c r="X463" s="13">
        <f t="shared" si="146"/>
        <v>0</v>
      </c>
      <c r="Y463" s="13">
        <f t="shared" si="147"/>
        <v>0</v>
      </c>
      <c r="Z463" s="13" t="e">
        <f t="shared" si="148"/>
        <v>#N/A</v>
      </c>
      <c r="AA463" s="14" t="str">
        <f t="shared" si="149"/>
        <v/>
      </c>
      <c r="AB463" s="14">
        <f t="shared" si="150"/>
        <v>0</v>
      </c>
      <c r="AC463" s="14">
        <f t="shared" si="151"/>
        <v>0</v>
      </c>
      <c r="AD463" s="13">
        <f t="shared" si="134"/>
        <v>0</v>
      </c>
      <c r="AE463" s="13" t="e">
        <f>VLOOKUP(B463,Sheet1!$C$1:$D$12,2,FALSE)</f>
        <v>#N/A</v>
      </c>
      <c r="AF463" s="13" t="e">
        <f t="shared" si="152"/>
        <v>#N/A</v>
      </c>
      <c r="AG463" s="13">
        <f t="shared" si="135"/>
        <v>0</v>
      </c>
      <c r="AH463" s="13">
        <f t="shared" si="136"/>
        <v>0</v>
      </c>
      <c r="AI463" s="13" t="e">
        <f t="shared" si="153"/>
        <v>#N/A</v>
      </c>
      <c r="AJ463" s="14" t="str">
        <f t="shared" si="154"/>
        <v/>
      </c>
      <c r="AK463" s="14">
        <f t="shared" si="137"/>
        <v>0</v>
      </c>
    </row>
    <row r="464" spans="1:37" ht="15" customHeight="1" x14ac:dyDescent="0.25">
      <c r="A464" s="1"/>
      <c r="B464" s="1"/>
      <c r="C464" s="24"/>
      <c r="D464" s="1"/>
      <c r="E464" s="1"/>
      <c r="F464" s="24"/>
      <c r="G464" s="1"/>
      <c r="H464" s="2"/>
      <c r="I464" s="2"/>
      <c r="J464" s="2"/>
      <c r="K464" s="13">
        <f t="shared" si="138"/>
        <v>0</v>
      </c>
      <c r="L464" s="13" t="e">
        <f>VLOOKUP(B464,Sheet1!$C$1:$D$12,2,FALSE)</f>
        <v>#N/A</v>
      </c>
      <c r="M464" s="13" t="e">
        <f t="shared" si="139"/>
        <v>#N/A</v>
      </c>
      <c r="N464" s="13">
        <f t="shared" si="140"/>
        <v>0</v>
      </c>
      <c r="O464" s="13" t="e">
        <f>VLOOKUP(B464,Sheet1!$C$1:$D$12,2,FALSE)</f>
        <v>#N/A</v>
      </c>
      <c r="P464" s="13" t="e">
        <f t="shared" si="141"/>
        <v>#N/A</v>
      </c>
      <c r="Q464" s="13">
        <f t="shared" si="142"/>
        <v>0</v>
      </c>
      <c r="R464" s="13" t="e">
        <f>VLOOKUP(B464,Sheet1!$C$1:$D$12,2,FALSE)</f>
        <v>#N/A</v>
      </c>
      <c r="S464" s="13" t="e">
        <f t="shared" si="143"/>
        <v>#N/A</v>
      </c>
      <c r="T464" s="13">
        <f t="shared" si="133"/>
        <v>0</v>
      </c>
      <c r="U464" s="13" t="e">
        <f>VLOOKUP(B464,Sheet1!$C$1:$F$12,4,FALSE)</f>
        <v>#N/A</v>
      </c>
      <c r="V464" s="13" t="e">
        <f t="shared" si="144"/>
        <v>#N/A</v>
      </c>
      <c r="W464" s="13">
        <f t="shared" si="145"/>
        <v>0</v>
      </c>
      <c r="X464" s="13">
        <f t="shared" si="146"/>
        <v>0</v>
      </c>
      <c r="Y464" s="13">
        <f t="shared" si="147"/>
        <v>0</v>
      </c>
      <c r="Z464" s="13" t="e">
        <f t="shared" si="148"/>
        <v>#N/A</v>
      </c>
      <c r="AA464" s="14" t="str">
        <f t="shared" si="149"/>
        <v/>
      </c>
      <c r="AB464" s="14">
        <f t="shared" si="150"/>
        <v>0</v>
      </c>
      <c r="AC464" s="14">
        <f t="shared" si="151"/>
        <v>0</v>
      </c>
      <c r="AD464" s="13">
        <f t="shared" si="134"/>
        <v>0</v>
      </c>
      <c r="AE464" s="13" t="e">
        <f>VLOOKUP(B464,Sheet1!$C$1:$D$12,2,FALSE)</f>
        <v>#N/A</v>
      </c>
      <c r="AF464" s="13" t="e">
        <f t="shared" si="152"/>
        <v>#N/A</v>
      </c>
      <c r="AG464" s="13">
        <f t="shared" si="135"/>
        <v>0</v>
      </c>
      <c r="AH464" s="13">
        <f t="shared" si="136"/>
        <v>0</v>
      </c>
      <c r="AI464" s="13" t="e">
        <f t="shared" si="153"/>
        <v>#N/A</v>
      </c>
      <c r="AJ464" s="14" t="str">
        <f t="shared" si="154"/>
        <v/>
      </c>
      <c r="AK464" s="14">
        <f t="shared" si="137"/>
        <v>0</v>
      </c>
    </row>
    <row r="465" spans="1:37" ht="15" customHeight="1" x14ac:dyDescent="0.25">
      <c r="A465" s="1"/>
      <c r="B465" s="1"/>
      <c r="C465" s="24"/>
      <c r="D465" s="1"/>
      <c r="E465" s="1"/>
      <c r="F465" s="24"/>
      <c r="G465" s="1"/>
      <c r="H465" s="2"/>
      <c r="I465" s="2"/>
      <c r="J465" s="2"/>
      <c r="K465" s="13">
        <f t="shared" si="138"/>
        <v>0</v>
      </c>
      <c r="L465" s="13" t="e">
        <f>VLOOKUP(B465,Sheet1!$C$1:$D$12,2,FALSE)</f>
        <v>#N/A</v>
      </c>
      <c r="M465" s="13" t="e">
        <f t="shared" si="139"/>
        <v>#N/A</v>
      </c>
      <c r="N465" s="13">
        <f t="shared" si="140"/>
        <v>0</v>
      </c>
      <c r="O465" s="13" t="e">
        <f>VLOOKUP(B465,Sheet1!$C$1:$D$12,2,FALSE)</f>
        <v>#N/A</v>
      </c>
      <c r="P465" s="13" t="e">
        <f t="shared" si="141"/>
        <v>#N/A</v>
      </c>
      <c r="Q465" s="13">
        <f t="shared" si="142"/>
        <v>0</v>
      </c>
      <c r="R465" s="13" t="e">
        <f>VLOOKUP(B465,Sheet1!$C$1:$D$12,2,FALSE)</f>
        <v>#N/A</v>
      </c>
      <c r="S465" s="13" t="e">
        <f t="shared" si="143"/>
        <v>#N/A</v>
      </c>
      <c r="T465" s="13">
        <f t="shared" si="133"/>
        <v>0</v>
      </c>
      <c r="U465" s="13" t="e">
        <f>VLOOKUP(B465,Sheet1!$C$1:$F$12,4,FALSE)</f>
        <v>#N/A</v>
      </c>
      <c r="V465" s="13" t="e">
        <f t="shared" si="144"/>
        <v>#N/A</v>
      </c>
      <c r="W465" s="13">
        <f t="shared" si="145"/>
        <v>0</v>
      </c>
      <c r="X465" s="13">
        <f t="shared" si="146"/>
        <v>0</v>
      </c>
      <c r="Y465" s="13">
        <f t="shared" si="147"/>
        <v>0</v>
      </c>
      <c r="Z465" s="13" t="e">
        <f t="shared" si="148"/>
        <v>#N/A</v>
      </c>
      <c r="AA465" s="14" t="str">
        <f t="shared" si="149"/>
        <v/>
      </c>
      <c r="AB465" s="14">
        <f t="shared" si="150"/>
        <v>0</v>
      </c>
      <c r="AC465" s="14">
        <f t="shared" si="151"/>
        <v>0</v>
      </c>
      <c r="AD465" s="13">
        <f t="shared" si="134"/>
        <v>0</v>
      </c>
      <c r="AE465" s="13" t="e">
        <f>VLOOKUP(B465,Sheet1!$C$1:$D$12,2,FALSE)</f>
        <v>#N/A</v>
      </c>
      <c r="AF465" s="13" t="e">
        <f t="shared" si="152"/>
        <v>#N/A</v>
      </c>
      <c r="AG465" s="13">
        <f t="shared" si="135"/>
        <v>0</v>
      </c>
      <c r="AH465" s="13">
        <f t="shared" si="136"/>
        <v>0</v>
      </c>
      <c r="AI465" s="13" t="e">
        <f t="shared" si="153"/>
        <v>#N/A</v>
      </c>
      <c r="AJ465" s="14" t="str">
        <f t="shared" si="154"/>
        <v/>
      </c>
      <c r="AK465" s="14">
        <f t="shared" si="137"/>
        <v>0</v>
      </c>
    </row>
    <row r="466" spans="1:37" ht="15" customHeight="1" x14ac:dyDescent="0.25">
      <c r="A466" s="1"/>
      <c r="B466" s="1"/>
      <c r="C466" s="24"/>
      <c r="D466" s="1"/>
      <c r="E466" s="1"/>
      <c r="F466" s="24"/>
      <c r="G466" s="1"/>
      <c r="H466" s="2"/>
      <c r="I466" s="2"/>
      <c r="J466" s="2"/>
      <c r="K466" s="13">
        <f t="shared" si="138"/>
        <v>0</v>
      </c>
      <c r="L466" s="13" t="e">
        <f>VLOOKUP(B466,Sheet1!$C$1:$D$12,2,FALSE)</f>
        <v>#N/A</v>
      </c>
      <c r="M466" s="13" t="e">
        <f t="shared" si="139"/>
        <v>#N/A</v>
      </c>
      <c r="N466" s="13">
        <f t="shared" si="140"/>
        <v>0</v>
      </c>
      <c r="O466" s="13" t="e">
        <f>VLOOKUP(B466,Sheet1!$C$1:$D$12,2,FALSE)</f>
        <v>#N/A</v>
      </c>
      <c r="P466" s="13" t="e">
        <f t="shared" si="141"/>
        <v>#N/A</v>
      </c>
      <c r="Q466" s="13">
        <f t="shared" si="142"/>
        <v>0</v>
      </c>
      <c r="R466" s="13" t="e">
        <f>VLOOKUP(B466,Sheet1!$C$1:$D$12,2,FALSE)</f>
        <v>#N/A</v>
      </c>
      <c r="S466" s="13" t="e">
        <f t="shared" si="143"/>
        <v>#N/A</v>
      </c>
      <c r="T466" s="13">
        <f t="shared" si="133"/>
        <v>0</v>
      </c>
      <c r="U466" s="13" t="e">
        <f>VLOOKUP(B466,Sheet1!$C$1:$F$12,4,FALSE)</f>
        <v>#N/A</v>
      </c>
      <c r="V466" s="13" t="e">
        <f t="shared" si="144"/>
        <v>#N/A</v>
      </c>
      <c r="W466" s="13">
        <f t="shared" si="145"/>
        <v>0</v>
      </c>
      <c r="X466" s="13">
        <f t="shared" si="146"/>
        <v>0</v>
      </c>
      <c r="Y466" s="13">
        <f t="shared" si="147"/>
        <v>0</v>
      </c>
      <c r="Z466" s="13" t="e">
        <f t="shared" si="148"/>
        <v>#N/A</v>
      </c>
      <c r="AA466" s="14" t="str">
        <f t="shared" si="149"/>
        <v/>
      </c>
      <c r="AB466" s="14">
        <f t="shared" si="150"/>
        <v>0</v>
      </c>
      <c r="AC466" s="14">
        <f t="shared" si="151"/>
        <v>0</v>
      </c>
      <c r="AD466" s="13">
        <f t="shared" si="134"/>
        <v>0</v>
      </c>
      <c r="AE466" s="13" t="e">
        <f>VLOOKUP(B466,Sheet1!$C$1:$D$12,2,FALSE)</f>
        <v>#N/A</v>
      </c>
      <c r="AF466" s="13" t="e">
        <f t="shared" si="152"/>
        <v>#N/A</v>
      </c>
      <c r="AG466" s="13">
        <f t="shared" si="135"/>
        <v>0</v>
      </c>
      <c r="AH466" s="13">
        <f t="shared" si="136"/>
        <v>0</v>
      </c>
      <c r="AI466" s="13" t="e">
        <f t="shared" si="153"/>
        <v>#N/A</v>
      </c>
      <c r="AJ466" s="14" t="str">
        <f t="shared" si="154"/>
        <v/>
      </c>
      <c r="AK466" s="14">
        <f t="shared" si="137"/>
        <v>0</v>
      </c>
    </row>
    <row r="467" spans="1:37" ht="15" customHeight="1" x14ac:dyDescent="0.25">
      <c r="A467" s="1"/>
      <c r="B467" s="1"/>
      <c r="C467" s="24"/>
      <c r="D467" s="1"/>
      <c r="E467" s="1"/>
      <c r="F467" s="24"/>
      <c r="G467" s="1"/>
      <c r="H467" s="2"/>
      <c r="I467" s="2"/>
      <c r="J467" s="2"/>
      <c r="K467" s="13">
        <f t="shared" si="138"/>
        <v>0</v>
      </c>
      <c r="L467" s="13" t="e">
        <f>VLOOKUP(B467,Sheet1!$C$1:$D$12,2,FALSE)</f>
        <v>#N/A</v>
      </c>
      <c r="M467" s="13" t="e">
        <f t="shared" si="139"/>
        <v>#N/A</v>
      </c>
      <c r="N467" s="13">
        <f t="shared" si="140"/>
        <v>0</v>
      </c>
      <c r="O467" s="13" t="e">
        <f>VLOOKUP(B467,Sheet1!$C$1:$D$12,2,FALSE)</f>
        <v>#N/A</v>
      </c>
      <c r="P467" s="13" t="e">
        <f t="shared" si="141"/>
        <v>#N/A</v>
      </c>
      <c r="Q467" s="13">
        <f t="shared" si="142"/>
        <v>0</v>
      </c>
      <c r="R467" s="13" t="e">
        <f>VLOOKUP(B467,Sheet1!$C$1:$D$12,2,FALSE)</f>
        <v>#N/A</v>
      </c>
      <c r="S467" s="13" t="e">
        <f t="shared" si="143"/>
        <v>#N/A</v>
      </c>
      <c r="T467" s="13">
        <f t="shared" si="133"/>
        <v>0</v>
      </c>
      <c r="U467" s="13" t="e">
        <f>VLOOKUP(B467,Sheet1!$C$1:$F$12,4,FALSE)</f>
        <v>#N/A</v>
      </c>
      <c r="V467" s="13" t="e">
        <f t="shared" si="144"/>
        <v>#N/A</v>
      </c>
      <c r="W467" s="13">
        <f t="shared" si="145"/>
        <v>0</v>
      </c>
      <c r="X467" s="13">
        <f t="shared" si="146"/>
        <v>0</v>
      </c>
      <c r="Y467" s="13">
        <f t="shared" si="147"/>
        <v>0</v>
      </c>
      <c r="Z467" s="13" t="e">
        <f t="shared" si="148"/>
        <v>#N/A</v>
      </c>
      <c r="AA467" s="14" t="str">
        <f t="shared" si="149"/>
        <v/>
      </c>
      <c r="AB467" s="14">
        <f t="shared" si="150"/>
        <v>0</v>
      </c>
      <c r="AC467" s="14">
        <f t="shared" si="151"/>
        <v>0</v>
      </c>
      <c r="AD467" s="13">
        <f t="shared" si="134"/>
        <v>0</v>
      </c>
      <c r="AE467" s="13" t="e">
        <f>VLOOKUP(B467,Sheet1!$C$1:$D$12,2,FALSE)</f>
        <v>#N/A</v>
      </c>
      <c r="AF467" s="13" t="e">
        <f t="shared" si="152"/>
        <v>#N/A</v>
      </c>
      <c r="AG467" s="13">
        <f t="shared" si="135"/>
        <v>0</v>
      </c>
      <c r="AH467" s="13">
        <f t="shared" si="136"/>
        <v>0</v>
      </c>
      <c r="AI467" s="13" t="e">
        <f t="shared" si="153"/>
        <v>#N/A</v>
      </c>
      <c r="AJ467" s="14" t="str">
        <f t="shared" si="154"/>
        <v/>
      </c>
      <c r="AK467" s="14">
        <f t="shared" si="137"/>
        <v>0</v>
      </c>
    </row>
    <row r="468" spans="1:37" ht="15" customHeight="1" x14ac:dyDescent="0.25">
      <c r="A468" s="1"/>
      <c r="B468" s="1"/>
      <c r="C468" s="24"/>
      <c r="D468" s="1"/>
      <c r="E468" s="1"/>
      <c r="F468" s="24"/>
      <c r="G468" s="1"/>
      <c r="H468" s="2"/>
      <c r="I468" s="2"/>
      <c r="J468" s="2"/>
      <c r="K468" s="13">
        <f t="shared" si="138"/>
        <v>0</v>
      </c>
      <c r="L468" s="13" t="e">
        <f>VLOOKUP(B468,Sheet1!$C$1:$D$12,2,FALSE)</f>
        <v>#N/A</v>
      </c>
      <c r="M468" s="13" t="e">
        <f t="shared" si="139"/>
        <v>#N/A</v>
      </c>
      <c r="N468" s="13">
        <f t="shared" si="140"/>
        <v>0</v>
      </c>
      <c r="O468" s="13" t="e">
        <f>VLOOKUP(B468,Sheet1!$C$1:$D$12,2,FALSE)</f>
        <v>#N/A</v>
      </c>
      <c r="P468" s="13" t="e">
        <f t="shared" si="141"/>
        <v>#N/A</v>
      </c>
      <c r="Q468" s="13">
        <f t="shared" si="142"/>
        <v>0</v>
      </c>
      <c r="R468" s="13" t="e">
        <f>VLOOKUP(B468,Sheet1!$C$1:$D$12,2,FALSE)</f>
        <v>#N/A</v>
      </c>
      <c r="S468" s="13" t="e">
        <f t="shared" si="143"/>
        <v>#N/A</v>
      </c>
      <c r="T468" s="13">
        <f t="shared" si="133"/>
        <v>0</v>
      </c>
      <c r="U468" s="13" t="e">
        <f>VLOOKUP(B468,Sheet1!$C$1:$F$12,4,FALSE)</f>
        <v>#N/A</v>
      </c>
      <c r="V468" s="13" t="e">
        <f t="shared" si="144"/>
        <v>#N/A</v>
      </c>
      <c r="W468" s="13">
        <f t="shared" si="145"/>
        <v>0</v>
      </c>
      <c r="X468" s="13">
        <f t="shared" si="146"/>
        <v>0</v>
      </c>
      <c r="Y468" s="13">
        <f t="shared" si="147"/>
        <v>0</v>
      </c>
      <c r="Z468" s="13" t="e">
        <f t="shared" si="148"/>
        <v>#N/A</v>
      </c>
      <c r="AA468" s="14" t="str">
        <f t="shared" si="149"/>
        <v/>
      </c>
      <c r="AB468" s="14">
        <f t="shared" si="150"/>
        <v>0</v>
      </c>
      <c r="AC468" s="14">
        <f t="shared" si="151"/>
        <v>0</v>
      </c>
      <c r="AD468" s="13">
        <f t="shared" si="134"/>
        <v>0</v>
      </c>
      <c r="AE468" s="13" t="e">
        <f>VLOOKUP(B468,Sheet1!$C$1:$D$12,2,FALSE)</f>
        <v>#N/A</v>
      </c>
      <c r="AF468" s="13" t="e">
        <f t="shared" si="152"/>
        <v>#N/A</v>
      </c>
      <c r="AG468" s="13">
        <f t="shared" si="135"/>
        <v>0</v>
      </c>
      <c r="AH468" s="13">
        <f t="shared" si="136"/>
        <v>0</v>
      </c>
      <c r="AI468" s="13" t="e">
        <f t="shared" si="153"/>
        <v>#N/A</v>
      </c>
      <c r="AJ468" s="14" t="str">
        <f t="shared" si="154"/>
        <v/>
      </c>
      <c r="AK468" s="14">
        <f t="shared" si="137"/>
        <v>0</v>
      </c>
    </row>
    <row r="469" spans="1:37" ht="15" customHeight="1" x14ac:dyDescent="0.25">
      <c r="A469" s="1"/>
      <c r="B469" s="1"/>
      <c r="C469" s="24"/>
      <c r="D469" s="1"/>
      <c r="E469" s="1"/>
      <c r="F469" s="24"/>
      <c r="G469" s="1"/>
      <c r="H469" s="2"/>
      <c r="I469" s="2"/>
      <c r="J469" s="2"/>
      <c r="K469" s="13">
        <f t="shared" si="138"/>
        <v>0</v>
      </c>
      <c r="L469" s="13" t="e">
        <f>VLOOKUP(B469,Sheet1!$C$1:$D$12,2,FALSE)</f>
        <v>#N/A</v>
      </c>
      <c r="M469" s="13" t="e">
        <f t="shared" si="139"/>
        <v>#N/A</v>
      </c>
      <c r="N469" s="13">
        <f t="shared" si="140"/>
        <v>0</v>
      </c>
      <c r="O469" s="13" t="e">
        <f>VLOOKUP(B469,Sheet1!$C$1:$D$12,2,FALSE)</f>
        <v>#N/A</v>
      </c>
      <c r="P469" s="13" t="e">
        <f t="shared" si="141"/>
        <v>#N/A</v>
      </c>
      <c r="Q469" s="13">
        <f t="shared" si="142"/>
        <v>0</v>
      </c>
      <c r="R469" s="13" t="e">
        <f>VLOOKUP(B469,Sheet1!$C$1:$D$12,2,FALSE)</f>
        <v>#N/A</v>
      </c>
      <c r="S469" s="13" t="e">
        <f t="shared" si="143"/>
        <v>#N/A</v>
      </c>
      <c r="T469" s="13">
        <f t="shared" si="133"/>
        <v>0</v>
      </c>
      <c r="U469" s="13" t="e">
        <f>VLOOKUP(B469,Sheet1!$C$1:$F$12,4,FALSE)</f>
        <v>#N/A</v>
      </c>
      <c r="V469" s="13" t="e">
        <f t="shared" si="144"/>
        <v>#N/A</v>
      </c>
      <c r="W469" s="13">
        <f t="shared" si="145"/>
        <v>0</v>
      </c>
      <c r="X469" s="13">
        <f t="shared" si="146"/>
        <v>0</v>
      </c>
      <c r="Y469" s="13">
        <f t="shared" si="147"/>
        <v>0</v>
      </c>
      <c r="Z469" s="13" t="e">
        <f t="shared" si="148"/>
        <v>#N/A</v>
      </c>
      <c r="AA469" s="14" t="str">
        <f t="shared" si="149"/>
        <v/>
      </c>
      <c r="AB469" s="14">
        <f t="shared" si="150"/>
        <v>0</v>
      </c>
      <c r="AC469" s="14">
        <f t="shared" si="151"/>
        <v>0</v>
      </c>
      <c r="AD469" s="13">
        <f t="shared" si="134"/>
        <v>0</v>
      </c>
      <c r="AE469" s="13" t="e">
        <f>VLOOKUP(B469,Sheet1!$C$1:$D$12,2,FALSE)</f>
        <v>#N/A</v>
      </c>
      <c r="AF469" s="13" t="e">
        <f t="shared" si="152"/>
        <v>#N/A</v>
      </c>
      <c r="AG469" s="13">
        <f t="shared" si="135"/>
        <v>0</v>
      </c>
      <c r="AH469" s="13">
        <f t="shared" si="136"/>
        <v>0</v>
      </c>
      <c r="AI469" s="13" t="e">
        <f t="shared" si="153"/>
        <v>#N/A</v>
      </c>
      <c r="AJ469" s="14" t="str">
        <f t="shared" si="154"/>
        <v/>
      </c>
      <c r="AK469" s="14">
        <f t="shared" si="137"/>
        <v>0</v>
      </c>
    </row>
    <row r="470" spans="1:37" ht="15" customHeight="1" x14ac:dyDescent="0.25">
      <c r="A470" s="1"/>
      <c r="B470" s="1"/>
      <c r="C470" s="24"/>
      <c r="D470" s="1"/>
      <c r="E470" s="1"/>
      <c r="F470" s="24"/>
      <c r="G470" s="1"/>
      <c r="H470" s="2"/>
      <c r="I470" s="2"/>
      <c r="J470" s="2"/>
      <c r="K470" s="13">
        <f t="shared" si="138"/>
        <v>0</v>
      </c>
      <c r="L470" s="13" t="e">
        <f>VLOOKUP(B470,Sheet1!$C$1:$D$12,2,FALSE)</f>
        <v>#N/A</v>
      </c>
      <c r="M470" s="13" t="e">
        <f t="shared" si="139"/>
        <v>#N/A</v>
      </c>
      <c r="N470" s="13">
        <f t="shared" si="140"/>
        <v>0</v>
      </c>
      <c r="O470" s="13" t="e">
        <f>VLOOKUP(B470,Sheet1!$C$1:$D$12,2,FALSE)</f>
        <v>#N/A</v>
      </c>
      <c r="P470" s="13" t="e">
        <f t="shared" si="141"/>
        <v>#N/A</v>
      </c>
      <c r="Q470" s="13">
        <f t="shared" si="142"/>
        <v>0</v>
      </c>
      <c r="R470" s="13" t="e">
        <f>VLOOKUP(B470,Sheet1!$C$1:$D$12,2,FALSE)</f>
        <v>#N/A</v>
      </c>
      <c r="S470" s="13" t="e">
        <f t="shared" si="143"/>
        <v>#N/A</v>
      </c>
      <c r="T470" s="13">
        <f t="shared" si="133"/>
        <v>0</v>
      </c>
      <c r="U470" s="13" t="e">
        <f>VLOOKUP(B470,Sheet1!$C$1:$F$12,4,FALSE)</f>
        <v>#N/A</v>
      </c>
      <c r="V470" s="13" t="e">
        <f t="shared" si="144"/>
        <v>#N/A</v>
      </c>
      <c r="W470" s="13">
        <f t="shared" si="145"/>
        <v>0</v>
      </c>
      <c r="X470" s="13">
        <f t="shared" si="146"/>
        <v>0</v>
      </c>
      <c r="Y470" s="13">
        <f t="shared" si="147"/>
        <v>0</v>
      </c>
      <c r="Z470" s="13" t="e">
        <f t="shared" si="148"/>
        <v>#N/A</v>
      </c>
      <c r="AA470" s="14" t="str">
        <f t="shared" si="149"/>
        <v/>
      </c>
      <c r="AB470" s="14">
        <f t="shared" si="150"/>
        <v>0</v>
      </c>
      <c r="AC470" s="14">
        <f t="shared" si="151"/>
        <v>0</v>
      </c>
      <c r="AD470" s="13">
        <f t="shared" si="134"/>
        <v>0</v>
      </c>
      <c r="AE470" s="13" t="e">
        <f>VLOOKUP(B470,Sheet1!$C$1:$D$12,2,FALSE)</f>
        <v>#N/A</v>
      </c>
      <c r="AF470" s="13" t="e">
        <f t="shared" si="152"/>
        <v>#N/A</v>
      </c>
      <c r="AG470" s="13">
        <f t="shared" si="135"/>
        <v>0</v>
      </c>
      <c r="AH470" s="13">
        <f t="shared" si="136"/>
        <v>0</v>
      </c>
      <c r="AI470" s="13" t="e">
        <f t="shared" si="153"/>
        <v>#N/A</v>
      </c>
      <c r="AJ470" s="14" t="str">
        <f t="shared" si="154"/>
        <v/>
      </c>
      <c r="AK470" s="14">
        <f t="shared" si="137"/>
        <v>0</v>
      </c>
    </row>
    <row r="471" spans="1:37" ht="15" customHeight="1" x14ac:dyDescent="0.25">
      <c r="A471" s="1"/>
      <c r="B471" s="1"/>
      <c r="C471" s="24"/>
      <c r="D471" s="1"/>
      <c r="E471" s="1"/>
      <c r="F471" s="24"/>
      <c r="G471" s="1"/>
      <c r="H471" s="2"/>
      <c r="I471" s="2"/>
      <c r="J471" s="2"/>
      <c r="K471" s="13">
        <f t="shared" si="138"/>
        <v>0</v>
      </c>
      <c r="L471" s="13" t="e">
        <f>VLOOKUP(B471,Sheet1!$C$1:$D$12,2,FALSE)</f>
        <v>#N/A</v>
      </c>
      <c r="M471" s="13" t="e">
        <f t="shared" si="139"/>
        <v>#N/A</v>
      </c>
      <c r="N471" s="13">
        <f t="shared" si="140"/>
        <v>0</v>
      </c>
      <c r="O471" s="13" t="e">
        <f>VLOOKUP(B471,Sheet1!$C$1:$D$12,2,FALSE)</f>
        <v>#N/A</v>
      </c>
      <c r="P471" s="13" t="e">
        <f t="shared" si="141"/>
        <v>#N/A</v>
      </c>
      <c r="Q471" s="13">
        <f t="shared" si="142"/>
        <v>0</v>
      </c>
      <c r="R471" s="13" t="e">
        <f>VLOOKUP(B471,Sheet1!$C$1:$D$12,2,FALSE)</f>
        <v>#N/A</v>
      </c>
      <c r="S471" s="13" t="e">
        <f t="shared" si="143"/>
        <v>#N/A</v>
      </c>
      <c r="T471" s="13">
        <f t="shared" si="133"/>
        <v>0</v>
      </c>
      <c r="U471" s="13" t="e">
        <f>VLOOKUP(B471,Sheet1!$C$1:$F$12,4,FALSE)</f>
        <v>#N/A</v>
      </c>
      <c r="V471" s="13" t="e">
        <f t="shared" si="144"/>
        <v>#N/A</v>
      </c>
      <c r="W471" s="13">
        <f t="shared" si="145"/>
        <v>0</v>
      </c>
      <c r="X471" s="13">
        <f t="shared" si="146"/>
        <v>0</v>
      </c>
      <c r="Y471" s="13">
        <f t="shared" si="147"/>
        <v>0</v>
      </c>
      <c r="Z471" s="13" t="e">
        <f t="shared" si="148"/>
        <v>#N/A</v>
      </c>
      <c r="AA471" s="14" t="str">
        <f t="shared" si="149"/>
        <v/>
      </c>
      <c r="AB471" s="14">
        <f t="shared" si="150"/>
        <v>0</v>
      </c>
      <c r="AC471" s="14">
        <f t="shared" si="151"/>
        <v>0</v>
      </c>
      <c r="AD471" s="13">
        <f t="shared" si="134"/>
        <v>0</v>
      </c>
      <c r="AE471" s="13" t="e">
        <f>VLOOKUP(B471,Sheet1!$C$1:$D$12,2,FALSE)</f>
        <v>#N/A</v>
      </c>
      <c r="AF471" s="13" t="e">
        <f t="shared" si="152"/>
        <v>#N/A</v>
      </c>
      <c r="AG471" s="13">
        <f t="shared" si="135"/>
        <v>0</v>
      </c>
      <c r="AH471" s="13">
        <f t="shared" si="136"/>
        <v>0</v>
      </c>
      <c r="AI471" s="13" t="e">
        <f t="shared" si="153"/>
        <v>#N/A</v>
      </c>
      <c r="AJ471" s="14" t="str">
        <f t="shared" si="154"/>
        <v/>
      </c>
      <c r="AK471" s="14">
        <f t="shared" si="137"/>
        <v>0</v>
      </c>
    </row>
    <row r="472" spans="1:37" ht="15" customHeight="1" x14ac:dyDescent="0.25">
      <c r="A472" s="1"/>
      <c r="B472" s="1"/>
      <c r="C472" s="24"/>
      <c r="D472" s="1"/>
      <c r="E472" s="1"/>
      <c r="F472" s="24"/>
      <c r="G472" s="1"/>
      <c r="H472" s="2"/>
      <c r="I472" s="2"/>
      <c r="J472" s="2"/>
      <c r="K472" s="13">
        <f t="shared" si="138"/>
        <v>0</v>
      </c>
      <c r="L472" s="13" t="e">
        <f>VLOOKUP(B472,Sheet1!$C$1:$D$12,2,FALSE)</f>
        <v>#N/A</v>
      </c>
      <c r="M472" s="13" t="e">
        <f t="shared" si="139"/>
        <v>#N/A</v>
      </c>
      <c r="N472" s="13">
        <f t="shared" si="140"/>
        <v>0</v>
      </c>
      <c r="O472" s="13" t="e">
        <f>VLOOKUP(B472,Sheet1!$C$1:$D$12,2,FALSE)</f>
        <v>#N/A</v>
      </c>
      <c r="P472" s="13" t="e">
        <f t="shared" si="141"/>
        <v>#N/A</v>
      </c>
      <c r="Q472" s="13">
        <f t="shared" si="142"/>
        <v>0</v>
      </c>
      <c r="R472" s="13" t="e">
        <f>VLOOKUP(B472,Sheet1!$C$1:$D$12,2,FALSE)</f>
        <v>#N/A</v>
      </c>
      <c r="S472" s="13" t="e">
        <f t="shared" si="143"/>
        <v>#N/A</v>
      </c>
      <c r="T472" s="13">
        <f t="shared" si="133"/>
        <v>0</v>
      </c>
      <c r="U472" s="13" t="e">
        <f>VLOOKUP(B472,Sheet1!$C$1:$F$12,4,FALSE)</f>
        <v>#N/A</v>
      </c>
      <c r="V472" s="13" t="e">
        <f t="shared" si="144"/>
        <v>#N/A</v>
      </c>
      <c r="W472" s="13">
        <f t="shared" si="145"/>
        <v>0</v>
      </c>
      <c r="X472" s="13">
        <f t="shared" si="146"/>
        <v>0</v>
      </c>
      <c r="Y472" s="13">
        <f t="shared" si="147"/>
        <v>0</v>
      </c>
      <c r="Z472" s="13" t="e">
        <f t="shared" si="148"/>
        <v>#N/A</v>
      </c>
      <c r="AA472" s="14" t="str">
        <f t="shared" si="149"/>
        <v/>
      </c>
      <c r="AB472" s="14">
        <f t="shared" si="150"/>
        <v>0</v>
      </c>
      <c r="AC472" s="14">
        <f t="shared" si="151"/>
        <v>0</v>
      </c>
      <c r="AD472" s="13">
        <f t="shared" si="134"/>
        <v>0</v>
      </c>
      <c r="AE472" s="13" t="e">
        <f>VLOOKUP(B472,Sheet1!$C$1:$D$12,2,FALSE)</f>
        <v>#N/A</v>
      </c>
      <c r="AF472" s="13" t="e">
        <f t="shared" si="152"/>
        <v>#N/A</v>
      </c>
      <c r="AG472" s="13">
        <f t="shared" si="135"/>
        <v>0</v>
      </c>
      <c r="AH472" s="13">
        <f t="shared" si="136"/>
        <v>0</v>
      </c>
      <c r="AI472" s="13" t="e">
        <f t="shared" si="153"/>
        <v>#N/A</v>
      </c>
      <c r="AJ472" s="14" t="str">
        <f t="shared" si="154"/>
        <v/>
      </c>
      <c r="AK472" s="14">
        <f t="shared" si="137"/>
        <v>0</v>
      </c>
    </row>
    <row r="473" spans="1:37" ht="15" customHeight="1" x14ac:dyDescent="0.25">
      <c r="A473" s="1"/>
      <c r="B473" s="1"/>
      <c r="C473" s="24"/>
      <c r="D473" s="1"/>
      <c r="E473" s="1"/>
      <c r="F473" s="24"/>
      <c r="G473" s="1"/>
      <c r="H473" s="2"/>
      <c r="I473" s="2"/>
      <c r="J473" s="2"/>
      <c r="K473" s="13">
        <f t="shared" si="138"/>
        <v>0</v>
      </c>
      <c r="L473" s="13" t="e">
        <f>VLOOKUP(B473,Sheet1!$C$1:$D$12,2,FALSE)</f>
        <v>#N/A</v>
      </c>
      <c r="M473" s="13" t="e">
        <f t="shared" si="139"/>
        <v>#N/A</v>
      </c>
      <c r="N473" s="13">
        <f t="shared" si="140"/>
        <v>0</v>
      </c>
      <c r="O473" s="13" t="e">
        <f>VLOOKUP(B473,Sheet1!$C$1:$D$12,2,FALSE)</f>
        <v>#N/A</v>
      </c>
      <c r="P473" s="13" t="e">
        <f t="shared" si="141"/>
        <v>#N/A</v>
      </c>
      <c r="Q473" s="13">
        <f t="shared" si="142"/>
        <v>0</v>
      </c>
      <c r="R473" s="13" t="e">
        <f>VLOOKUP(B473,Sheet1!$C$1:$D$12,2,FALSE)</f>
        <v>#N/A</v>
      </c>
      <c r="S473" s="13" t="e">
        <f t="shared" si="143"/>
        <v>#N/A</v>
      </c>
      <c r="T473" s="13">
        <f t="shared" si="133"/>
        <v>0</v>
      </c>
      <c r="U473" s="13" t="e">
        <f>VLOOKUP(B473,Sheet1!$C$1:$F$12,4,FALSE)</f>
        <v>#N/A</v>
      </c>
      <c r="V473" s="13" t="e">
        <f t="shared" si="144"/>
        <v>#N/A</v>
      </c>
      <c r="W473" s="13">
        <f t="shared" si="145"/>
        <v>0</v>
      </c>
      <c r="X473" s="13">
        <f t="shared" si="146"/>
        <v>0</v>
      </c>
      <c r="Y473" s="13">
        <f t="shared" si="147"/>
        <v>0</v>
      </c>
      <c r="Z473" s="13" t="e">
        <f t="shared" si="148"/>
        <v>#N/A</v>
      </c>
      <c r="AA473" s="14" t="str">
        <f t="shared" si="149"/>
        <v/>
      </c>
      <c r="AB473" s="14">
        <f t="shared" si="150"/>
        <v>0</v>
      </c>
      <c r="AC473" s="14">
        <f t="shared" si="151"/>
        <v>0</v>
      </c>
      <c r="AD473" s="13">
        <f t="shared" si="134"/>
        <v>0</v>
      </c>
      <c r="AE473" s="13" t="e">
        <f>VLOOKUP(B473,Sheet1!$C$1:$D$12,2,FALSE)</f>
        <v>#N/A</v>
      </c>
      <c r="AF473" s="13" t="e">
        <f t="shared" si="152"/>
        <v>#N/A</v>
      </c>
      <c r="AG473" s="13">
        <f t="shared" si="135"/>
        <v>0</v>
      </c>
      <c r="AH473" s="13">
        <f t="shared" si="136"/>
        <v>0</v>
      </c>
      <c r="AI473" s="13" t="e">
        <f t="shared" si="153"/>
        <v>#N/A</v>
      </c>
      <c r="AJ473" s="14" t="str">
        <f t="shared" si="154"/>
        <v/>
      </c>
      <c r="AK473" s="14">
        <f t="shared" si="137"/>
        <v>0</v>
      </c>
    </row>
    <row r="474" spans="1:37" ht="15" customHeight="1" x14ac:dyDescent="0.25">
      <c r="A474" s="1"/>
      <c r="B474" s="1"/>
      <c r="C474" s="24"/>
      <c r="D474" s="1"/>
      <c r="E474" s="1"/>
      <c r="F474" s="24"/>
      <c r="G474" s="1"/>
      <c r="H474" s="2"/>
      <c r="I474" s="2"/>
      <c r="J474" s="2"/>
      <c r="K474" s="13">
        <f t="shared" si="138"/>
        <v>0</v>
      </c>
      <c r="L474" s="13" t="e">
        <f>VLOOKUP(B474,Sheet1!$C$1:$D$12,2,FALSE)</f>
        <v>#N/A</v>
      </c>
      <c r="M474" s="13" t="e">
        <f t="shared" si="139"/>
        <v>#N/A</v>
      </c>
      <c r="N474" s="13">
        <f t="shared" si="140"/>
        <v>0</v>
      </c>
      <c r="O474" s="13" t="e">
        <f>VLOOKUP(B474,Sheet1!$C$1:$D$12,2,FALSE)</f>
        <v>#N/A</v>
      </c>
      <c r="P474" s="13" t="e">
        <f t="shared" si="141"/>
        <v>#N/A</v>
      </c>
      <c r="Q474" s="13">
        <f t="shared" si="142"/>
        <v>0</v>
      </c>
      <c r="R474" s="13" t="e">
        <f>VLOOKUP(B474,Sheet1!$C$1:$D$12,2,FALSE)</f>
        <v>#N/A</v>
      </c>
      <c r="S474" s="13" t="e">
        <f t="shared" si="143"/>
        <v>#N/A</v>
      </c>
      <c r="T474" s="13">
        <f t="shared" si="133"/>
        <v>0</v>
      </c>
      <c r="U474" s="13" t="e">
        <f>VLOOKUP(B474,Sheet1!$C$1:$F$12,4,FALSE)</f>
        <v>#N/A</v>
      </c>
      <c r="V474" s="13" t="e">
        <f t="shared" si="144"/>
        <v>#N/A</v>
      </c>
      <c r="W474" s="13">
        <f t="shared" si="145"/>
        <v>0</v>
      </c>
      <c r="X474" s="13">
        <f t="shared" si="146"/>
        <v>0</v>
      </c>
      <c r="Y474" s="13">
        <f t="shared" si="147"/>
        <v>0</v>
      </c>
      <c r="Z474" s="13" t="e">
        <f t="shared" si="148"/>
        <v>#N/A</v>
      </c>
      <c r="AA474" s="14" t="str">
        <f t="shared" si="149"/>
        <v/>
      </c>
      <c r="AB474" s="14">
        <f t="shared" si="150"/>
        <v>0</v>
      </c>
      <c r="AC474" s="14">
        <f t="shared" si="151"/>
        <v>0</v>
      </c>
      <c r="AD474" s="13">
        <f t="shared" si="134"/>
        <v>0</v>
      </c>
      <c r="AE474" s="13" t="e">
        <f>VLOOKUP(B474,Sheet1!$C$1:$D$12,2,FALSE)</f>
        <v>#N/A</v>
      </c>
      <c r="AF474" s="13" t="e">
        <f t="shared" si="152"/>
        <v>#N/A</v>
      </c>
      <c r="AG474" s="13">
        <f t="shared" si="135"/>
        <v>0</v>
      </c>
      <c r="AH474" s="13">
        <f t="shared" si="136"/>
        <v>0</v>
      </c>
      <c r="AI474" s="13" t="e">
        <f t="shared" si="153"/>
        <v>#N/A</v>
      </c>
      <c r="AJ474" s="14" t="str">
        <f t="shared" si="154"/>
        <v/>
      </c>
      <c r="AK474" s="14">
        <f t="shared" si="137"/>
        <v>0</v>
      </c>
    </row>
    <row r="475" spans="1:37" ht="15" customHeight="1" x14ac:dyDescent="0.25">
      <c r="A475" s="1"/>
      <c r="B475" s="1"/>
      <c r="C475" s="24"/>
      <c r="D475" s="1"/>
      <c r="E475" s="1"/>
      <c r="F475" s="24"/>
      <c r="G475" s="1"/>
      <c r="H475" s="2"/>
      <c r="I475" s="2"/>
      <c r="J475" s="2"/>
      <c r="K475" s="13">
        <f t="shared" si="138"/>
        <v>0</v>
      </c>
      <c r="L475" s="13" t="e">
        <f>VLOOKUP(B475,Sheet1!$C$1:$D$12,2,FALSE)</f>
        <v>#N/A</v>
      </c>
      <c r="M475" s="13" t="e">
        <f t="shared" si="139"/>
        <v>#N/A</v>
      </c>
      <c r="N475" s="13">
        <f t="shared" si="140"/>
        <v>0</v>
      </c>
      <c r="O475" s="13" t="e">
        <f>VLOOKUP(B475,Sheet1!$C$1:$D$12,2,FALSE)</f>
        <v>#N/A</v>
      </c>
      <c r="P475" s="13" t="e">
        <f t="shared" si="141"/>
        <v>#N/A</v>
      </c>
      <c r="Q475" s="13">
        <f t="shared" si="142"/>
        <v>0</v>
      </c>
      <c r="R475" s="13" t="e">
        <f>VLOOKUP(B475,Sheet1!$C$1:$D$12,2,FALSE)</f>
        <v>#N/A</v>
      </c>
      <c r="S475" s="13" t="e">
        <f t="shared" si="143"/>
        <v>#N/A</v>
      </c>
      <c r="T475" s="13">
        <f t="shared" si="133"/>
        <v>0</v>
      </c>
      <c r="U475" s="13" t="e">
        <f>VLOOKUP(B475,Sheet1!$C$1:$F$12,4,FALSE)</f>
        <v>#N/A</v>
      </c>
      <c r="V475" s="13" t="e">
        <f t="shared" si="144"/>
        <v>#N/A</v>
      </c>
      <c r="W475" s="13">
        <f t="shared" si="145"/>
        <v>0</v>
      </c>
      <c r="X475" s="13">
        <f t="shared" si="146"/>
        <v>0</v>
      </c>
      <c r="Y475" s="13">
        <f t="shared" si="147"/>
        <v>0</v>
      </c>
      <c r="Z475" s="13" t="e">
        <f t="shared" si="148"/>
        <v>#N/A</v>
      </c>
      <c r="AA475" s="14" t="str">
        <f t="shared" si="149"/>
        <v/>
      </c>
      <c r="AB475" s="14">
        <f t="shared" si="150"/>
        <v>0</v>
      </c>
      <c r="AC475" s="14">
        <f t="shared" si="151"/>
        <v>0</v>
      </c>
      <c r="AD475" s="13">
        <f t="shared" si="134"/>
        <v>0</v>
      </c>
      <c r="AE475" s="13" t="e">
        <f>VLOOKUP(B475,Sheet1!$C$1:$D$12,2,FALSE)</f>
        <v>#N/A</v>
      </c>
      <c r="AF475" s="13" t="e">
        <f t="shared" si="152"/>
        <v>#N/A</v>
      </c>
      <c r="AG475" s="13">
        <f t="shared" si="135"/>
        <v>0</v>
      </c>
      <c r="AH475" s="13">
        <f t="shared" si="136"/>
        <v>0</v>
      </c>
      <c r="AI475" s="13" t="e">
        <f t="shared" si="153"/>
        <v>#N/A</v>
      </c>
      <c r="AJ475" s="14" t="str">
        <f t="shared" si="154"/>
        <v/>
      </c>
      <c r="AK475" s="14">
        <f t="shared" si="137"/>
        <v>0</v>
      </c>
    </row>
    <row r="476" spans="1:37" ht="15" customHeight="1" x14ac:dyDescent="0.25">
      <c r="A476" s="1"/>
      <c r="B476" s="1"/>
      <c r="C476" s="24"/>
      <c r="D476" s="1"/>
      <c r="E476" s="1"/>
      <c r="F476" s="24"/>
      <c r="G476" s="1"/>
      <c r="H476" s="2"/>
      <c r="I476" s="2"/>
      <c r="J476" s="2"/>
      <c r="K476" s="13">
        <f t="shared" si="138"/>
        <v>0</v>
      </c>
      <c r="L476" s="13" t="e">
        <f>VLOOKUP(B476,Sheet1!$C$1:$D$12,2,FALSE)</f>
        <v>#N/A</v>
      </c>
      <c r="M476" s="13" t="e">
        <f t="shared" si="139"/>
        <v>#N/A</v>
      </c>
      <c r="N476" s="13">
        <f t="shared" si="140"/>
        <v>0</v>
      </c>
      <c r="O476" s="13" t="e">
        <f>VLOOKUP(B476,Sheet1!$C$1:$D$12,2,FALSE)</f>
        <v>#N/A</v>
      </c>
      <c r="P476" s="13" t="e">
        <f t="shared" si="141"/>
        <v>#N/A</v>
      </c>
      <c r="Q476" s="13">
        <f t="shared" si="142"/>
        <v>0</v>
      </c>
      <c r="R476" s="13" t="e">
        <f>VLOOKUP(B476,Sheet1!$C$1:$D$12,2,FALSE)</f>
        <v>#N/A</v>
      </c>
      <c r="S476" s="13" t="e">
        <f t="shared" si="143"/>
        <v>#N/A</v>
      </c>
      <c r="T476" s="13">
        <f t="shared" si="133"/>
        <v>0</v>
      </c>
      <c r="U476" s="13" t="e">
        <f>VLOOKUP(B476,Sheet1!$C$1:$F$12,4,FALSE)</f>
        <v>#N/A</v>
      </c>
      <c r="V476" s="13" t="e">
        <f t="shared" si="144"/>
        <v>#N/A</v>
      </c>
      <c r="W476" s="13">
        <f t="shared" si="145"/>
        <v>0</v>
      </c>
      <c r="X476" s="13">
        <f t="shared" si="146"/>
        <v>0</v>
      </c>
      <c r="Y476" s="13">
        <f t="shared" si="147"/>
        <v>0</v>
      </c>
      <c r="Z476" s="13" t="e">
        <f t="shared" si="148"/>
        <v>#N/A</v>
      </c>
      <c r="AA476" s="14" t="str">
        <f t="shared" si="149"/>
        <v/>
      </c>
      <c r="AB476" s="14">
        <f t="shared" si="150"/>
        <v>0</v>
      </c>
      <c r="AC476" s="14">
        <f t="shared" si="151"/>
        <v>0</v>
      </c>
      <c r="AD476" s="13">
        <f t="shared" si="134"/>
        <v>0</v>
      </c>
      <c r="AE476" s="13" t="e">
        <f>VLOOKUP(B476,Sheet1!$C$1:$D$12,2,FALSE)</f>
        <v>#N/A</v>
      </c>
      <c r="AF476" s="13" t="e">
        <f t="shared" si="152"/>
        <v>#N/A</v>
      </c>
      <c r="AG476" s="13">
        <f t="shared" si="135"/>
        <v>0</v>
      </c>
      <c r="AH476" s="13">
        <f t="shared" si="136"/>
        <v>0</v>
      </c>
      <c r="AI476" s="13" t="e">
        <f t="shared" si="153"/>
        <v>#N/A</v>
      </c>
      <c r="AJ476" s="14" t="str">
        <f t="shared" si="154"/>
        <v/>
      </c>
      <c r="AK476" s="14">
        <f t="shared" si="137"/>
        <v>0</v>
      </c>
    </row>
    <row r="477" spans="1:37" ht="15" customHeight="1" x14ac:dyDescent="0.25">
      <c r="A477" s="1"/>
      <c r="B477" s="1"/>
      <c r="C477" s="24"/>
      <c r="D477" s="1"/>
      <c r="E477" s="1"/>
      <c r="F477" s="24"/>
      <c r="G477" s="1"/>
      <c r="H477" s="2"/>
      <c r="I477" s="2"/>
      <c r="J477" s="2"/>
      <c r="K477" s="13">
        <f t="shared" si="138"/>
        <v>0</v>
      </c>
      <c r="L477" s="13" t="e">
        <f>VLOOKUP(B477,Sheet1!$C$1:$D$12,2,FALSE)</f>
        <v>#N/A</v>
      </c>
      <c r="M477" s="13" t="e">
        <f t="shared" si="139"/>
        <v>#N/A</v>
      </c>
      <c r="N477" s="13">
        <f t="shared" si="140"/>
        <v>0</v>
      </c>
      <c r="O477" s="13" t="e">
        <f>VLOOKUP(B477,Sheet1!$C$1:$D$12,2,FALSE)</f>
        <v>#N/A</v>
      </c>
      <c r="P477" s="13" t="e">
        <f t="shared" si="141"/>
        <v>#N/A</v>
      </c>
      <c r="Q477" s="13">
        <f t="shared" si="142"/>
        <v>0</v>
      </c>
      <c r="R477" s="13" t="e">
        <f>VLOOKUP(B477,Sheet1!$C$1:$D$12,2,FALSE)</f>
        <v>#N/A</v>
      </c>
      <c r="S477" s="13" t="e">
        <f t="shared" si="143"/>
        <v>#N/A</v>
      </c>
      <c r="T477" s="13">
        <f t="shared" si="133"/>
        <v>0</v>
      </c>
      <c r="U477" s="13" t="e">
        <f>VLOOKUP(B477,Sheet1!$C$1:$F$12,4,FALSE)</f>
        <v>#N/A</v>
      </c>
      <c r="V477" s="13" t="e">
        <f t="shared" si="144"/>
        <v>#N/A</v>
      </c>
      <c r="W477" s="13">
        <f t="shared" si="145"/>
        <v>0</v>
      </c>
      <c r="X477" s="13">
        <f t="shared" si="146"/>
        <v>0</v>
      </c>
      <c r="Y477" s="13">
        <f t="shared" si="147"/>
        <v>0</v>
      </c>
      <c r="Z477" s="13" t="e">
        <f t="shared" si="148"/>
        <v>#N/A</v>
      </c>
      <c r="AA477" s="14" t="str">
        <f t="shared" si="149"/>
        <v/>
      </c>
      <c r="AB477" s="14">
        <f t="shared" si="150"/>
        <v>0</v>
      </c>
      <c r="AC477" s="14">
        <f t="shared" si="151"/>
        <v>0</v>
      </c>
      <c r="AD477" s="13">
        <f t="shared" si="134"/>
        <v>0</v>
      </c>
      <c r="AE477" s="13" t="e">
        <f>VLOOKUP(B477,Sheet1!$C$1:$D$12,2,FALSE)</f>
        <v>#N/A</v>
      </c>
      <c r="AF477" s="13" t="e">
        <f t="shared" si="152"/>
        <v>#N/A</v>
      </c>
      <c r="AG477" s="13">
        <f t="shared" si="135"/>
        <v>0</v>
      </c>
      <c r="AH477" s="13">
        <f t="shared" si="136"/>
        <v>0</v>
      </c>
      <c r="AI477" s="13" t="e">
        <f t="shared" si="153"/>
        <v>#N/A</v>
      </c>
      <c r="AJ477" s="14" t="str">
        <f t="shared" si="154"/>
        <v/>
      </c>
      <c r="AK477" s="14">
        <f t="shared" si="137"/>
        <v>0</v>
      </c>
    </row>
    <row r="478" spans="1:37" ht="15" customHeight="1" x14ac:dyDescent="0.25">
      <c r="A478" s="1"/>
      <c r="B478" s="1"/>
      <c r="C478" s="24"/>
      <c r="D478" s="1"/>
      <c r="E478" s="1"/>
      <c r="F478" s="24"/>
      <c r="G478" s="1"/>
      <c r="H478" s="2"/>
      <c r="I478" s="2"/>
      <c r="J478" s="2"/>
      <c r="K478" s="13">
        <f t="shared" si="138"/>
        <v>0</v>
      </c>
      <c r="L478" s="13" t="e">
        <f>VLOOKUP(B478,Sheet1!$C$1:$D$12,2,FALSE)</f>
        <v>#N/A</v>
      </c>
      <c r="M478" s="13" t="e">
        <f t="shared" si="139"/>
        <v>#N/A</v>
      </c>
      <c r="N478" s="13">
        <f t="shared" si="140"/>
        <v>0</v>
      </c>
      <c r="O478" s="13" t="e">
        <f>VLOOKUP(B478,Sheet1!$C$1:$D$12,2,FALSE)</f>
        <v>#N/A</v>
      </c>
      <c r="P478" s="13" t="e">
        <f t="shared" si="141"/>
        <v>#N/A</v>
      </c>
      <c r="Q478" s="13">
        <f t="shared" si="142"/>
        <v>0</v>
      </c>
      <c r="R478" s="13" t="e">
        <f>VLOOKUP(B478,Sheet1!$C$1:$D$12,2,FALSE)</f>
        <v>#N/A</v>
      </c>
      <c r="S478" s="13" t="e">
        <f t="shared" si="143"/>
        <v>#N/A</v>
      </c>
      <c r="T478" s="13">
        <f t="shared" si="133"/>
        <v>0</v>
      </c>
      <c r="U478" s="13" t="e">
        <f>VLOOKUP(B478,Sheet1!$C$1:$F$12,4,FALSE)</f>
        <v>#N/A</v>
      </c>
      <c r="V478" s="13" t="e">
        <f t="shared" si="144"/>
        <v>#N/A</v>
      </c>
      <c r="W478" s="13">
        <f t="shared" si="145"/>
        <v>0</v>
      </c>
      <c r="X478" s="13">
        <f t="shared" si="146"/>
        <v>0</v>
      </c>
      <c r="Y478" s="13">
        <f t="shared" si="147"/>
        <v>0</v>
      </c>
      <c r="Z478" s="13" t="e">
        <f t="shared" si="148"/>
        <v>#N/A</v>
      </c>
      <c r="AA478" s="14" t="str">
        <f t="shared" si="149"/>
        <v/>
      </c>
      <c r="AB478" s="14">
        <f t="shared" si="150"/>
        <v>0</v>
      </c>
      <c r="AC478" s="14">
        <f t="shared" si="151"/>
        <v>0</v>
      </c>
      <c r="AD478" s="13">
        <f t="shared" si="134"/>
        <v>0</v>
      </c>
      <c r="AE478" s="13" t="e">
        <f>VLOOKUP(B478,Sheet1!$C$1:$D$12,2,FALSE)</f>
        <v>#N/A</v>
      </c>
      <c r="AF478" s="13" t="e">
        <f t="shared" si="152"/>
        <v>#N/A</v>
      </c>
      <c r="AG478" s="13">
        <f t="shared" si="135"/>
        <v>0</v>
      </c>
      <c r="AH478" s="13">
        <f t="shared" si="136"/>
        <v>0</v>
      </c>
      <c r="AI478" s="13" t="e">
        <f t="shared" si="153"/>
        <v>#N/A</v>
      </c>
      <c r="AJ478" s="14" t="str">
        <f t="shared" si="154"/>
        <v/>
      </c>
      <c r="AK478" s="14">
        <f t="shared" si="137"/>
        <v>0</v>
      </c>
    </row>
    <row r="479" spans="1:37" ht="15" customHeight="1" x14ac:dyDescent="0.25">
      <c r="A479" s="1"/>
      <c r="B479" s="1"/>
      <c r="C479" s="24"/>
      <c r="D479" s="1"/>
      <c r="E479" s="1"/>
      <c r="F479" s="24"/>
      <c r="G479" s="1"/>
      <c r="H479" s="2"/>
      <c r="I479" s="2"/>
      <c r="J479" s="2"/>
      <c r="K479" s="13">
        <f t="shared" si="138"/>
        <v>0</v>
      </c>
      <c r="L479" s="13" t="e">
        <f>VLOOKUP(B479,Sheet1!$C$1:$D$12,2,FALSE)</f>
        <v>#N/A</v>
      </c>
      <c r="M479" s="13" t="e">
        <f t="shared" si="139"/>
        <v>#N/A</v>
      </c>
      <c r="N479" s="13">
        <f t="shared" si="140"/>
        <v>0</v>
      </c>
      <c r="O479" s="13" t="e">
        <f>VLOOKUP(B479,Sheet1!$C$1:$D$12,2,FALSE)</f>
        <v>#N/A</v>
      </c>
      <c r="P479" s="13" t="e">
        <f t="shared" si="141"/>
        <v>#N/A</v>
      </c>
      <c r="Q479" s="13">
        <f t="shared" si="142"/>
        <v>0</v>
      </c>
      <c r="R479" s="13" t="e">
        <f>VLOOKUP(B479,Sheet1!$C$1:$D$12,2,FALSE)</f>
        <v>#N/A</v>
      </c>
      <c r="S479" s="13" t="e">
        <f t="shared" si="143"/>
        <v>#N/A</v>
      </c>
      <c r="T479" s="13">
        <f t="shared" si="133"/>
        <v>0</v>
      </c>
      <c r="U479" s="13" t="e">
        <f>VLOOKUP(B479,Sheet1!$C$1:$F$12,4,FALSE)</f>
        <v>#N/A</v>
      </c>
      <c r="V479" s="13" t="e">
        <f t="shared" si="144"/>
        <v>#N/A</v>
      </c>
      <c r="W479" s="13">
        <f t="shared" si="145"/>
        <v>0</v>
      </c>
      <c r="X479" s="13">
        <f t="shared" si="146"/>
        <v>0</v>
      </c>
      <c r="Y479" s="13">
        <f t="shared" si="147"/>
        <v>0</v>
      </c>
      <c r="Z479" s="13" t="e">
        <f t="shared" si="148"/>
        <v>#N/A</v>
      </c>
      <c r="AA479" s="14" t="str">
        <f t="shared" si="149"/>
        <v/>
      </c>
      <c r="AB479" s="14">
        <f t="shared" si="150"/>
        <v>0</v>
      </c>
      <c r="AC479" s="14">
        <f t="shared" si="151"/>
        <v>0</v>
      </c>
      <c r="AD479" s="13">
        <f t="shared" si="134"/>
        <v>0</v>
      </c>
      <c r="AE479" s="13" t="e">
        <f>VLOOKUP(B479,Sheet1!$C$1:$D$12,2,FALSE)</f>
        <v>#N/A</v>
      </c>
      <c r="AF479" s="13" t="e">
        <f t="shared" si="152"/>
        <v>#N/A</v>
      </c>
      <c r="AG479" s="13">
        <f t="shared" si="135"/>
        <v>0</v>
      </c>
      <c r="AH479" s="13">
        <f t="shared" si="136"/>
        <v>0</v>
      </c>
      <c r="AI479" s="13" t="e">
        <f t="shared" si="153"/>
        <v>#N/A</v>
      </c>
      <c r="AJ479" s="14" t="str">
        <f t="shared" si="154"/>
        <v/>
      </c>
      <c r="AK479" s="14">
        <f t="shared" si="137"/>
        <v>0</v>
      </c>
    </row>
    <row r="480" spans="1:37" ht="15" customHeight="1" x14ac:dyDescent="0.25">
      <c r="A480" s="1"/>
      <c r="B480" s="1"/>
      <c r="C480" s="24"/>
      <c r="D480" s="1"/>
      <c r="E480" s="1"/>
      <c r="F480" s="24"/>
      <c r="G480" s="1"/>
      <c r="H480" s="2"/>
      <c r="I480" s="2"/>
      <c r="J480" s="2"/>
      <c r="K480" s="13">
        <f t="shared" si="138"/>
        <v>0</v>
      </c>
      <c r="L480" s="13" t="e">
        <f>VLOOKUP(B480,Sheet1!$C$1:$D$12,2,FALSE)</f>
        <v>#N/A</v>
      </c>
      <c r="M480" s="13" t="e">
        <f t="shared" si="139"/>
        <v>#N/A</v>
      </c>
      <c r="N480" s="13">
        <f t="shared" si="140"/>
        <v>0</v>
      </c>
      <c r="O480" s="13" t="e">
        <f>VLOOKUP(B480,Sheet1!$C$1:$D$12,2,FALSE)</f>
        <v>#N/A</v>
      </c>
      <c r="P480" s="13" t="e">
        <f t="shared" si="141"/>
        <v>#N/A</v>
      </c>
      <c r="Q480" s="13">
        <f t="shared" si="142"/>
        <v>0</v>
      </c>
      <c r="R480" s="13" t="e">
        <f>VLOOKUP(B480,Sheet1!$C$1:$D$12,2,FALSE)</f>
        <v>#N/A</v>
      </c>
      <c r="S480" s="13" t="e">
        <f t="shared" si="143"/>
        <v>#N/A</v>
      </c>
      <c r="T480" s="13">
        <f t="shared" si="133"/>
        <v>0</v>
      </c>
      <c r="U480" s="13" t="e">
        <f>VLOOKUP(B480,Sheet1!$C$1:$F$12,4,FALSE)</f>
        <v>#N/A</v>
      </c>
      <c r="V480" s="13" t="e">
        <f t="shared" si="144"/>
        <v>#N/A</v>
      </c>
      <c r="W480" s="13">
        <f t="shared" si="145"/>
        <v>0</v>
      </c>
      <c r="X480" s="13">
        <f t="shared" si="146"/>
        <v>0</v>
      </c>
      <c r="Y480" s="13">
        <f t="shared" si="147"/>
        <v>0</v>
      </c>
      <c r="Z480" s="13" t="e">
        <f t="shared" si="148"/>
        <v>#N/A</v>
      </c>
      <c r="AA480" s="14" t="str">
        <f t="shared" si="149"/>
        <v/>
      </c>
      <c r="AB480" s="14">
        <f t="shared" si="150"/>
        <v>0</v>
      </c>
      <c r="AC480" s="14">
        <f t="shared" si="151"/>
        <v>0</v>
      </c>
      <c r="AD480" s="13">
        <f t="shared" si="134"/>
        <v>0</v>
      </c>
      <c r="AE480" s="13" t="e">
        <f>VLOOKUP(B480,Sheet1!$C$1:$D$12,2,FALSE)</f>
        <v>#N/A</v>
      </c>
      <c r="AF480" s="13" t="e">
        <f t="shared" si="152"/>
        <v>#N/A</v>
      </c>
      <c r="AG480" s="13">
        <f t="shared" si="135"/>
        <v>0</v>
      </c>
      <c r="AH480" s="13">
        <f t="shared" si="136"/>
        <v>0</v>
      </c>
      <c r="AI480" s="13" t="e">
        <f t="shared" si="153"/>
        <v>#N/A</v>
      </c>
      <c r="AJ480" s="14" t="str">
        <f t="shared" si="154"/>
        <v/>
      </c>
      <c r="AK480" s="14">
        <f t="shared" si="137"/>
        <v>0</v>
      </c>
    </row>
    <row r="481" spans="1:37" ht="15" customHeight="1" x14ac:dyDescent="0.25">
      <c r="A481" s="1"/>
      <c r="B481" s="1"/>
      <c r="C481" s="24"/>
      <c r="D481" s="1"/>
      <c r="E481" s="1"/>
      <c r="F481" s="24"/>
      <c r="G481" s="1"/>
      <c r="H481" s="2"/>
      <c r="I481" s="2"/>
      <c r="J481" s="2"/>
      <c r="K481" s="13">
        <f t="shared" si="138"/>
        <v>0</v>
      </c>
      <c r="L481" s="13" t="e">
        <f>VLOOKUP(B481,Sheet1!$C$1:$D$12,2,FALSE)</f>
        <v>#N/A</v>
      </c>
      <c r="M481" s="13" t="e">
        <f t="shared" si="139"/>
        <v>#N/A</v>
      </c>
      <c r="N481" s="13">
        <f t="shared" si="140"/>
        <v>0</v>
      </c>
      <c r="O481" s="13" t="e">
        <f>VLOOKUP(B481,Sheet1!$C$1:$D$12,2,FALSE)</f>
        <v>#N/A</v>
      </c>
      <c r="P481" s="13" t="e">
        <f t="shared" si="141"/>
        <v>#N/A</v>
      </c>
      <c r="Q481" s="13">
        <f t="shared" si="142"/>
        <v>0</v>
      </c>
      <c r="R481" s="13" t="e">
        <f>VLOOKUP(B481,Sheet1!$C$1:$D$12,2,FALSE)</f>
        <v>#N/A</v>
      </c>
      <c r="S481" s="13" t="e">
        <f t="shared" si="143"/>
        <v>#N/A</v>
      </c>
      <c r="T481" s="13">
        <f t="shared" si="133"/>
        <v>0</v>
      </c>
      <c r="U481" s="13" t="e">
        <f>VLOOKUP(B481,Sheet1!$C$1:$F$12,4,FALSE)</f>
        <v>#N/A</v>
      </c>
      <c r="V481" s="13" t="e">
        <f t="shared" si="144"/>
        <v>#N/A</v>
      </c>
      <c r="W481" s="13">
        <f t="shared" si="145"/>
        <v>0</v>
      </c>
      <c r="X481" s="13">
        <f t="shared" si="146"/>
        <v>0</v>
      </c>
      <c r="Y481" s="13">
        <f t="shared" si="147"/>
        <v>0</v>
      </c>
      <c r="Z481" s="13" t="e">
        <f t="shared" si="148"/>
        <v>#N/A</v>
      </c>
      <c r="AA481" s="14" t="str">
        <f t="shared" si="149"/>
        <v/>
      </c>
      <c r="AB481" s="14">
        <f t="shared" si="150"/>
        <v>0</v>
      </c>
      <c r="AC481" s="14">
        <f t="shared" si="151"/>
        <v>0</v>
      </c>
      <c r="AD481" s="13">
        <f t="shared" si="134"/>
        <v>0</v>
      </c>
      <c r="AE481" s="13" t="e">
        <f>VLOOKUP(B481,Sheet1!$C$1:$D$12,2,FALSE)</f>
        <v>#N/A</v>
      </c>
      <c r="AF481" s="13" t="e">
        <f t="shared" si="152"/>
        <v>#N/A</v>
      </c>
      <c r="AG481" s="13">
        <f t="shared" si="135"/>
        <v>0</v>
      </c>
      <c r="AH481" s="13">
        <f t="shared" si="136"/>
        <v>0</v>
      </c>
      <c r="AI481" s="13" t="e">
        <f t="shared" si="153"/>
        <v>#N/A</v>
      </c>
      <c r="AJ481" s="14" t="str">
        <f t="shared" si="154"/>
        <v/>
      </c>
      <c r="AK481" s="14">
        <f t="shared" si="137"/>
        <v>0</v>
      </c>
    </row>
    <row r="482" spans="1:37" ht="15" customHeight="1" x14ac:dyDescent="0.25">
      <c r="A482" s="1"/>
      <c r="B482" s="1"/>
      <c r="C482" s="24"/>
      <c r="D482" s="1"/>
      <c r="E482" s="1"/>
      <c r="F482" s="24"/>
      <c r="G482" s="1"/>
      <c r="H482" s="2"/>
      <c r="I482" s="2"/>
      <c r="J482" s="2"/>
      <c r="K482" s="13">
        <f t="shared" si="138"/>
        <v>0</v>
      </c>
      <c r="L482" s="13" t="e">
        <f>VLOOKUP(B482,Sheet1!$C$1:$D$12,2,FALSE)</f>
        <v>#N/A</v>
      </c>
      <c r="M482" s="13" t="e">
        <f t="shared" si="139"/>
        <v>#N/A</v>
      </c>
      <c r="N482" s="13">
        <f t="shared" si="140"/>
        <v>0</v>
      </c>
      <c r="O482" s="13" t="e">
        <f>VLOOKUP(B482,Sheet1!$C$1:$D$12,2,FALSE)</f>
        <v>#N/A</v>
      </c>
      <c r="P482" s="13" t="e">
        <f t="shared" si="141"/>
        <v>#N/A</v>
      </c>
      <c r="Q482" s="13">
        <f t="shared" si="142"/>
        <v>0</v>
      </c>
      <c r="R482" s="13" t="e">
        <f>VLOOKUP(B482,Sheet1!$C$1:$D$12,2,FALSE)</f>
        <v>#N/A</v>
      </c>
      <c r="S482" s="13" t="e">
        <f t="shared" si="143"/>
        <v>#N/A</v>
      </c>
      <c r="T482" s="13">
        <f t="shared" si="133"/>
        <v>0</v>
      </c>
      <c r="U482" s="13" t="e">
        <f>VLOOKUP(B482,Sheet1!$C$1:$F$12,4,FALSE)</f>
        <v>#N/A</v>
      </c>
      <c r="V482" s="13" t="e">
        <f t="shared" si="144"/>
        <v>#N/A</v>
      </c>
      <c r="W482" s="13">
        <f t="shared" si="145"/>
        <v>0</v>
      </c>
      <c r="X482" s="13">
        <f t="shared" si="146"/>
        <v>0</v>
      </c>
      <c r="Y482" s="13">
        <f t="shared" si="147"/>
        <v>0</v>
      </c>
      <c r="Z482" s="13" t="e">
        <f t="shared" si="148"/>
        <v>#N/A</v>
      </c>
      <c r="AA482" s="14" t="str">
        <f t="shared" si="149"/>
        <v/>
      </c>
      <c r="AB482" s="14">
        <f t="shared" si="150"/>
        <v>0</v>
      </c>
      <c r="AC482" s="14">
        <f t="shared" si="151"/>
        <v>0</v>
      </c>
      <c r="AD482" s="13">
        <f t="shared" si="134"/>
        <v>0</v>
      </c>
      <c r="AE482" s="13" t="e">
        <f>VLOOKUP(B482,Sheet1!$C$1:$D$12,2,FALSE)</f>
        <v>#N/A</v>
      </c>
      <c r="AF482" s="13" t="e">
        <f t="shared" si="152"/>
        <v>#N/A</v>
      </c>
      <c r="AG482" s="13">
        <f t="shared" si="135"/>
        <v>0</v>
      </c>
      <c r="AH482" s="13">
        <f t="shared" si="136"/>
        <v>0</v>
      </c>
      <c r="AI482" s="13" t="e">
        <f t="shared" si="153"/>
        <v>#N/A</v>
      </c>
      <c r="AJ482" s="14" t="str">
        <f t="shared" si="154"/>
        <v/>
      </c>
      <c r="AK482" s="14">
        <f t="shared" si="137"/>
        <v>0</v>
      </c>
    </row>
    <row r="483" spans="1:37" ht="15" customHeight="1" x14ac:dyDescent="0.25">
      <c r="A483" s="1"/>
      <c r="B483" s="1"/>
      <c r="C483" s="24"/>
      <c r="D483" s="1"/>
      <c r="E483" s="1"/>
      <c r="F483" s="24"/>
      <c r="G483" s="1"/>
      <c r="H483" s="2"/>
      <c r="I483" s="2"/>
      <c r="J483" s="2"/>
      <c r="K483" s="13">
        <f t="shared" si="138"/>
        <v>0</v>
      </c>
      <c r="L483" s="13" t="e">
        <f>VLOOKUP(B483,Sheet1!$C$1:$D$12,2,FALSE)</f>
        <v>#N/A</v>
      </c>
      <c r="M483" s="13" t="e">
        <f t="shared" si="139"/>
        <v>#N/A</v>
      </c>
      <c r="N483" s="13">
        <f t="shared" si="140"/>
        <v>0</v>
      </c>
      <c r="O483" s="13" t="e">
        <f>VLOOKUP(B483,Sheet1!$C$1:$D$12,2,FALSE)</f>
        <v>#N/A</v>
      </c>
      <c r="P483" s="13" t="e">
        <f t="shared" si="141"/>
        <v>#N/A</v>
      </c>
      <c r="Q483" s="13">
        <f t="shared" si="142"/>
        <v>0</v>
      </c>
      <c r="R483" s="13" t="e">
        <f>VLOOKUP(B483,Sheet1!$C$1:$D$12,2,FALSE)</f>
        <v>#N/A</v>
      </c>
      <c r="S483" s="13" t="e">
        <f t="shared" si="143"/>
        <v>#N/A</v>
      </c>
      <c r="T483" s="13">
        <f t="shared" si="133"/>
        <v>0</v>
      </c>
      <c r="U483" s="13" t="e">
        <f>VLOOKUP(B483,Sheet1!$C$1:$F$12,4,FALSE)</f>
        <v>#N/A</v>
      </c>
      <c r="V483" s="13" t="e">
        <f t="shared" si="144"/>
        <v>#N/A</v>
      </c>
      <c r="W483" s="13">
        <f t="shared" si="145"/>
        <v>0</v>
      </c>
      <c r="X483" s="13">
        <f t="shared" si="146"/>
        <v>0</v>
      </c>
      <c r="Y483" s="13">
        <f t="shared" si="147"/>
        <v>0</v>
      </c>
      <c r="Z483" s="13" t="e">
        <f t="shared" si="148"/>
        <v>#N/A</v>
      </c>
      <c r="AA483" s="14" t="str">
        <f t="shared" si="149"/>
        <v/>
      </c>
      <c r="AB483" s="14">
        <f t="shared" si="150"/>
        <v>0</v>
      </c>
      <c r="AC483" s="14">
        <f t="shared" si="151"/>
        <v>0</v>
      </c>
      <c r="AD483" s="13">
        <f t="shared" si="134"/>
        <v>0</v>
      </c>
      <c r="AE483" s="13" t="e">
        <f>VLOOKUP(B483,Sheet1!$C$1:$D$12,2,FALSE)</f>
        <v>#N/A</v>
      </c>
      <c r="AF483" s="13" t="e">
        <f t="shared" si="152"/>
        <v>#N/A</v>
      </c>
      <c r="AG483" s="13">
        <f t="shared" si="135"/>
        <v>0</v>
      </c>
      <c r="AH483" s="13">
        <f t="shared" si="136"/>
        <v>0</v>
      </c>
      <c r="AI483" s="13" t="e">
        <f t="shared" si="153"/>
        <v>#N/A</v>
      </c>
      <c r="AJ483" s="14" t="str">
        <f t="shared" si="154"/>
        <v/>
      </c>
      <c r="AK483" s="14">
        <f t="shared" si="137"/>
        <v>0</v>
      </c>
    </row>
    <row r="484" spans="1:37" ht="15" customHeight="1" x14ac:dyDescent="0.25">
      <c r="A484" s="1"/>
      <c r="B484" s="1"/>
      <c r="C484" s="24"/>
      <c r="D484" s="1"/>
      <c r="E484" s="1"/>
      <c r="F484" s="24"/>
      <c r="G484" s="1"/>
      <c r="H484" s="2"/>
      <c r="I484" s="2"/>
      <c r="J484" s="2"/>
      <c r="K484" s="13">
        <f t="shared" si="138"/>
        <v>0</v>
      </c>
      <c r="L484" s="13" t="e">
        <f>VLOOKUP(B484,Sheet1!$C$1:$D$12,2,FALSE)</f>
        <v>#N/A</v>
      </c>
      <c r="M484" s="13" t="e">
        <f t="shared" si="139"/>
        <v>#N/A</v>
      </c>
      <c r="N484" s="13">
        <f t="shared" si="140"/>
        <v>0</v>
      </c>
      <c r="O484" s="13" t="e">
        <f>VLOOKUP(B484,Sheet1!$C$1:$D$12,2,FALSE)</f>
        <v>#N/A</v>
      </c>
      <c r="P484" s="13" t="e">
        <f t="shared" si="141"/>
        <v>#N/A</v>
      </c>
      <c r="Q484" s="13">
        <f t="shared" si="142"/>
        <v>0</v>
      </c>
      <c r="R484" s="13" t="e">
        <f>VLOOKUP(B484,Sheet1!$C$1:$D$12,2,FALSE)</f>
        <v>#N/A</v>
      </c>
      <c r="S484" s="13" t="e">
        <f t="shared" si="143"/>
        <v>#N/A</v>
      </c>
      <c r="T484" s="13">
        <f t="shared" si="133"/>
        <v>0</v>
      </c>
      <c r="U484" s="13" t="e">
        <f>VLOOKUP(B484,Sheet1!$C$1:$F$12,4,FALSE)</f>
        <v>#N/A</v>
      </c>
      <c r="V484" s="13" t="e">
        <f t="shared" si="144"/>
        <v>#N/A</v>
      </c>
      <c r="W484" s="13">
        <f t="shared" si="145"/>
        <v>0</v>
      </c>
      <c r="X484" s="13">
        <f t="shared" si="146"/>
        <v>0</v>
      </c>
      <c r="Y484" s="13">
        <f t="shared" si="147"/>
        <v>0</v>
      </c>
      <c r="Z484" s="13" t="e">
        <f t="shared" si="148"/>
        <v>#N/A</v>
      </c>
      <c r="AA484" s="14" t="str">
        <f t="shared" si="149"/>
        <v/>
      </c>
      <c r="AB484" s="14">
        <f t="shared" si="150"/>
        <v>0</v>
      </c>
      <c r="AC484" s="14">
        <f t="shared" si="151"/>
        <v>0</v>
      </c>
      <c r="AD484" s="13">
        <f t="shared" si="134"/>
        <v>0</v>
      </c>
      <c r="AE484" s="13" t="e">
        <f>VLOOKUP(B484,Sheet1!$C$1:$D$12,2,FALSE)</f>
        <v>#N/A</v>
      </c>
      <c r="AF484" s="13" t="e">
        <f t="shared" si="152"/>
        <v>#N/A</v>
      </c>
      <c r="AG484" s="13">
        <f t="shared" si="135"/>
        <v>0</v>
      </c>
      <c r="AH484" s="13">
        <f t="shared" si="136"/>
        <v>0</v>
      </c>
      <c r="AI484" s="13" t="e">
        <f t="shared" si="153"/>
        <v>#N/A</v>
      </c>
      <c r="AJ484" s="14" t="str">
        <f t="shared" si="154"/>
        <v/>
      </c>
      <c r="AK484" s="14">
        <f t="shared" si="137"/>
        <v>0</v>
      </c>
    </row>
    <row r="485" spans="1:37" ht="15" customHeight="1" x14ac:dyDescent="0.25">
      <c r="A485" s="1"/>
      <c r="B485" s="1"/>
      <c r="C485" s="24"/>
      <c r="D485" s="1"/>
      <c r="E485" s="1"/>
      <c r="F485" s="24"/>
      <c r="G485" s="1"/>
      <c r="H485" s="2"/>
      <c r="I485" s="2"/>
      <c r="J485" s="2"/>
      <c r="K485" s="13">
        <f t="shared" si="138"/>
        <v>0</v>
      </c>
      <c r="L485" s="13" t="e">
        <f>VLOOKUP(B485,Sheet1!$C$1:$D$12,2,FALSE)</f>
        <v>#N/A</v>
      </c>
      <c r="M485" s="13" t="e">
        <f t="shared" si="139"/>
        <v>#N/A</v>
      </c>
      <c r="N485" s="13">
        <f t="shared" si="140"/>
        <v>0</v>
      </c>
      <c r="O485" s="13" t="e">
        <f>VLOOKUP(B485,Sheet1!$C$1:$D$12,2,FALSE)</f>
        <v>#N/A</v>
      </c>
      <c r="P485" s="13" t="e">
        <f t="shared" si="141"/>
        <v>#N/A</v>
      </c>
      <c r="Q485" s="13">
        <f t="shared" si="142"/>
        <v>0</v>
      </c>
      <c r="R485" s="13" t="e">
        <f>VLOOKUP(B485,Sheet1!$C$1:$D$12,2,FALSE)</f>
        <v>#N/A</v>
      </c>
      <c r="S485" s="13" t="e">
        <f t="shared" si="143"/>
        <v>#N/A</v>
      </c>
      <c r="T485" s="13">
        <f t="shared" si="133"/>
        <v>0</v>
      </c>
      <c r="U485" s="13" t="e">
        <f>VLOOKUP(B485,Sheet1!$C$1:$F$12,4,FALSE)</f>
        <v>#N/A</v>
      </c>
      <c r="V485" s="13" t="e">
        <f t="shared" si="144"/>
        <v>#N/A</v>
      </c>
      <c r="W485" s="13">
        <f t="shared" si="145"/>
        <v>0</v>
      </c>
      <c r="X485" s="13">
        <f t="shared" si="146"/>
        <v>0</v>
      </c>
      <c r="Y485" s="13">
        <f t="shared" si="147"/>
        <v>0</v>
      </c>
      <c r="Z485" s="13" t="e">
        <f t="shared" si="148"/>
        <v>#N/A</v>
      </c>
      <c r="AA485" s="14" t="str">
        <f t="shared" si="149"/>
        <v/>
      </c>
      <c r="AB485" s="14">
        <f t="shared" si="150"/>
        <v>0</v>
      </c>
      <c r="AC485" s="14">
        <f t="shared" si="151"/>
        <v>0</v>
      </c>
      <c r="AD485" s="13">
        <f t="shared" si="134"/>
        <v>0</v>
      </c>
      <c r="AE485" s="13" t="e">
        <f>VLOOKUP(B485,Sheet1!$C$1:$D$12,2,FALSE)</f>
        <v>#N/A</v>
      </c>
      <c r="AF485" s="13" t="e">
        <f t="shared" si="152"/>
        <v>#N/A</v>
      </c>
      <c r="AG485" s="13">
        <f t="shared" si="135"/>
        <v>0</v>
      </c>
      <c r="AH485" s="13">
        <f t="shared" si="136"/>
        <v>0</v>
      </c>
      <c r="AI485" s="13" t="e">
        <f t="shared" si="153"/>
        <v>#N/A</v>
      </c>
      <c r="AJ485" s="14" t="str">
        <f t="shared" si="154"/>
        <v/>
      </c>
      <c r="AK485" s="14">
        <f t="shared" si="137"/>
        <v>0</v>
      </c>
    </row>
    <row r="486" spans="1:37" ht="15" customHeight="1" x14ac:dyDescent="0.25">
      <c r="A486" s="1"/>
      <c r="B486" s="1"/>
      <c r="C486" s="24"/>
      <c r="D486" s="1"/>
      <c r="E486" s="1"/>
      <c r="F486" s="24"/>
      <c r="G486" s="1"/>
      <c r="H486" s="2"/>
      <c r="I486" s="2"/>
      <c r="J486" s="2"/>
      <c r="K486" s="13">
        <f t="shared" si="138"/>
        <v>0</v>
      </c>
      <c r="L486" s="13" t="e">
        <f>VLOOKUP(B486,Sheet1!$C$1:$D$12,2,FALSE)</f>
        <v>#N/A</v>
      </c>
      <c r="M486" s="13" t="e">
        <f t="shared" si="139"/>
        <v>#N/A</v>
      </c>
      <c r="N486" s="13">
        <f t="shared" si="140"/>
        <v>0</v>
      </c>
      <c r="O486" s="13" t="e">
        <f>VLOOKUP(B486,Sheet1!$C$1:$D$12,2,FALSE)</f>
        <v>#N/A</v>
      </c>
      <c r="P486" s="13" t="e">
        <f t="shared" si="141"/>
        <v>#N/A</v>
      </c>
      <c r="Q486" s="13">
        <f t="shared" si="142"/>
        <v>0</v>
      </c>
      <c r="R486" s="13" t="e">
        <f>VLOOKUP(B486,Sheet1!$C$1:$D$12,2,FALSE)</f>
        <v>#N/A</v>
      </c>
      <c r="S486" s="13" t="e">
        <f t="shared" si="143"/>
        <v>#N/A</v>
      </c>
      <c r="T486" s="13">
        <f t="shared" ref="T486:T549" si="155">IF(G486="AF",35,0)</f>
        <v>0</v>
      </c>
      <c r="U486" s="13" t="e">
        <f>VLOOKUP(B486,Sheet1!$C$1:$F$12,4,FALSE)</f>
        <v>#N/A</v>
      </c>
      <c r="V486" s="13" t="e">
        <f t="shared" si="144"/>
        <v>#N/A</v>
      </c>
      <c r="W486" s="13">
        <f t="shared" si="145"/>
        <v>0</v>
      </c>
      <c r="X486" s="13">
        <f t="shared" si="146"/>
        <v>0</v>
      </c>
      <c r="Y486" s="13">
        <f t="shared" si="147"/>
        <v>0</v>
      </c>
      <c r="Z486" s="13" t="e">
        <f t="shared" si="148"/>
        <v>#N/A</v>
      </c>
      <c r="AA486" s="14" t="str">
        <f t="shared" si="149"/>
        <v/>
      </c>
      <c r="AB486" s="14">
        <f t="shared" si="150"/>
        <v>0</v>
      </c>
      <c r="AC486" s="14">
        <f t="shared" si="151"/>
        <v>0</v>
      </c>
      <c r="AD486" s="13">
        <f t="shared" ref="AD486:AD549" si="156">IF(G486="DR/R",120,0)</f>
        <v>0</v>
      </c>
      <c r="AE486" s="13" t="e">
        <f>VLOOKUP(B486,Sheet1!$C$1:$D$12,2,FALSE)</f>
        <v>#N/A</v>
      </c>
      <c r="AF486" s="13" t="e">
        <f t="shared" si="152"/>
        <v>#N/A</v>
      </c>
      <c r="AG486" s="13">
        <f t="shared" ref="AG486:AG549" si="157">IF(G486="AF",0,0)</f>
        <v>0</v>
      </c>
      <c r="AH486" s="13">
        <f t="shared" ref="AH486:AH549" si="158">IF(G486="NML",120,0)</f>
        <v>0</v>
      </c>
      <c r="AI486" s="13" t="e">
        <f t="shared" si="153"/>
        <v>#N/A</v>
      </c>
      <c r="AJ486" s="14" t="str">
        <f t="shared" si="154"/>
        <v/>
      </c>
      <c r="AK486" s="14">
        <f t="shared" ref="AK486:AK549" si="159">IF(OR(G486="DR/R",G486="NML/R"),35,0)</f>
        <v>0</v>
      </c>
    </row>
    <row r="487" spans="1:37" ht="15" customHeight="1" x14ac:dyDescent="0.25">
      <c r="A487" s="1"/>
      <c r="B487" s="1"/>
      <c r="C487" s="24"/>
      <c r="D487" s="1"/>
      <c r="E487" s="1"/>
      <c r="F487" s="24"/>
      <c r="G487" s="1"/>
      <c r="H487" s="2"/>
      <c r="I487" s="2"/>
      <c r="J487" s="2"/>
      <c r="K487" s="13">
        <f t="shared" ref="K487:K550" si="160">IF(AND(G487="DR/R",A487=2027),226,0)</f>
        <v>0</v>
      </c>
      <c r="L487" s="13" t="e">
        <f>VLOOKUP(B487,Sheet1!$C$1:$D$12,2,FALSE)</f>
        <v>#N/A</v>
      </c>
      <c r="M487" s="13" t="e">
        <f t="shared" ref="M487:M550" si="161">ROUND(+K487/12*L487,2)</f>
        <v>#N/A</v>
      </c>
      <c r="N487" s="13">
        <f t="shared" ref="N487:N550" si="162">IF(AND(G487="DR/R",A487=2025),212,0)</f>
        <v>0</v>
      </c>
      <c r="O487" s="13" t="e">
        <f>VLOOKUP(B487,Sheet1!$C$1:$D$12,2,FALSE)</f>
        <v>#N/A</v>
      </c>
      <c r="P487" s="13" t="e">
        <f t="shared" ref="P487:P550" si="163">ROUND(+N487/12*O487,2)</f>
        <v>#N/A</v>
      </c>
      <c r="Q487" s="13">
        <f t="shared" ref="Q487:Q550" si="164">IF(AND(G487="DR/R",A487=2026),219,)</f>
        <v>0</v>
      </c>
      <c r="R487" s="13" t="e">
        <f>VLOOKUP(B487,Sheet1!$C$1:$D$12,2,FALSE)</f>
        <v>#N/A</v>
      </c>
      <c r="S487" s="13" t="e">
        <f t="shared" ref="S487:S550" si="165">ROUND(+Q487/12*R487,2)</f>
        <v>#N/A</v>
      </c>
      <c r="T487" s="13">
        <f t="shared" si="155"/>
        <v>0</v>
      </c>
      <c r="U487" s="13" t="e">
        <f>VLOOKUP(B487,Sheet1!$C$1:$F$12,4,FALSE)</f>
        <v>#N/A</v>
      </c>
      <c r="V487" s="13" t="e">
        <f t="shared" ref="V487:V550" si="166">ROUND(+T487/4*U487,2)</f>
        <v>#N/A</v>
      </c>
      <c r="W487" s="13">
        <f t="shared" ref="W487:W550" si="167">IF(AND(G487="NML",A487=2027),226,0)</f>
        <v>0</v>
      </c>
      <c r="X487" s="13">
        <f t="shared" ref="X487:X550" si="168">IF(AND(G487="NML",A487=2025),212,0)</f>
        <v>0</v>
      </c>
      <c r="Y487" s="13">
        <f t="shared" ref="Y487:Y550" si="169">IF(AND(G487="NML",A487=2026),219,0)</f>
        <v>0</v>
      </c>
      <c r="Z487" s="13" t="e">
        <f t="shared" ref="Z487:Z550" si="170">+M487+V487+W487+P487+X487+Y487+S487</f>
        <v>#N/A</v>
      </c>
      <c r="AA487" s="14" t="str">
        <f t="shared" ref="AA487:AA550" si="171">IF(ISNA(Z487),"",Z487)</f>
        <v/>
      </c>
      <c r="AB487" s="14">
        <f t="shared" ref="AB487:AB550" si="172">IF(OR(G487="DR/R",G487="NML/R"),85,0)</f>
        <v>0</v>
      </c>
      <c r="AC487" s="14">
        <f t="shared" ref="AC487:AC550" si="173">IF(AND(A487=2019,AB487&gt;0),AB487-10,AB487)</f>
        <v>0</v>
      </c>
      <c r="AD487" s="13">
        <f t="shared" si="156"/>
        <v>0</v>
      </c>
      <c r="AE487" s="13" t="e">
        <f>VLOOKUP(B487,Sheet1!$C$1:$D$12,2,FALSE)</f>
        <v>#N/A</v>
      </c>
      <c r="AF487" s="13" t="e">
        <f t="shared" ref="AF487:AF550" si="174">+AD487/12*AE487</f>
        <v>#N/A</v>
      </c>
      <c r="AG487" s="13">
        <f t="shared" si="157"/>
        <v>0</v>
      </c>
      <c r="AH487" s="13">
        <f t="shared" si="158"/>
        <v>0</v>
      </c>
      <c r="AI487" s="13" t="e">
        <f t="shared" ref="AI487:AI550" si="175">+AF487+AG487+AH487</f>
        <v>#N/A</v>
      </c>
      <c r="AJ487" s="14" t="str">
        <f t="shared" ref="AJ487:AJ550" si="176">IF(ISNA(AI487),"",AI487)</f>
        <v/>
      </c>
      <c r="AK487" s="14">
        <f t="shared" si="159"/>
        <v>0</v>
      </c>
    </row>
    <row r="488" spans="1:37" ht="15" customHeight="1" x14ac:dyDescent="0.25">
      <c r="A488" s="1"/>
      <c r="B488" s="1"/>
      <c r="C488" s="24"/>
      <c r="D488" s="1"/>
      <c r="E488" s="1"/>
      <c r="F488" s="24"/>
      <c r="G488" s="1"/>
      <c r="H488" s="2"/>
      <c r="I488" s="2"/>
      <c r="J488" s="2"/>
      <c r="K488" s="13">
        <f t="shared" si="160"/>
        <v>0</v>
      </c>
      <c r="L488" s="13" t="e">
        <f>VLOOKUP(B488,Sheet1!$C$1:$D$12,2,FALSE)</f>
        <v>#N/A</v>
      </c>
      <c r="M488" s="13" t="e">
        <f t="shared" si="161"/>
        <v>#N/A</v>
      </c>
      <c r="N488" s="13">
        <f t="shared" si="162"/>
        <v>0</v>
      </c>
      <c r="O488" s="13" t="e">
        <f>VLOOKUP(B488,Sheet1!$C$1:$D$12,2,FALSE)</f>
        <v>#N/A</v>
      </c>
      <c r="P488" s="13" t="e">
        <f t="shared" si="163"/>
        <v>#N/A</v>
      </c>
      <c r="Q488" s="13">
        <f t="shared" si="164"/>
        <v>0</v>
      </c>
      <c r="R488" s="13" t="e">
        <f>VLOOKUP(B488,Sheet1!$C$1:$D$12,2,FALSE)</f>
        <v>#N/A</v>
      </c>
      <c r="S488" s="13" t="e">
        <f t="shared" si="165"/>
        <v>#N/A</v>
      </c>
      <c r="T488" s="13">
        <f t="shared" si="155"/>
        <v>0</v>
      </c>
      <c r="U488" s="13" t="e">
        <f>VLOOKUP(B488,Sheet1!$C$1:$F$12,4,FALSE)</f>
        <v>#N/A</v>
      </c>
      <c r="V488" s="13" t="e">
        <f t="shared" si="166"/>
        <v>#N/A</v>
      </c>
      <c r="W488" s="13">
        <f t="shared" si="167"/>
        <v>0</v>
      </c>
      <c r="X488" s="13">
        <f t="shared" si="168"/>
        <v>0</v>
      </c>
      <c r="Y488" s="13">
        <f t="shared" si="169"/>
        <v>0</v>
      </c>
      <c r="Z488" s="13" t="e">
        <f t="shared" si="170"/>
        <v>#N/A</v>
      </c>
      <c r="AA488" s="14" t="str">
        <f t="shared" si="171"/>
        <v/>
      </c>
      <c r="AB488" s="14">
        <f t="shared" si="172"/>
        <v>0</v>
      </c>
      <c r="AC488" s="14">
        <f t="shared" si="173"/>
        <v>0</v>
      </c>
      <c r="AD488" s="13">
        <f t="shared" si="156"/>
        <v>0</v>
      </c>
      <c r="AE488" s="13" t="e">
        <f>VLOOKUP(B488,Sheet1!$C$1:$D$12,2,FALSE)</f>
        <v>#N/A</v>
      </c>
      <c r="AF488" s="13" t="e">
        <f t="shared" si="174"/>
        <v>#N/A</v>
      </c>
      <c r="AG488" s="13">
        <f t="shared" si="157"/>
        <v>0</v>
      </c>
      <c r="AH488" s="13">
        <f t="shared" si="158"/>
        <v>0</v>
      </c>
      <c r="AI488" s="13" t="e">
        <f t="shared" si="175"/>
        <v>#N/A</v>
      </c>
      <c r="AJ488" s="14" t="str">
        <f t="shared" si="176"/>
        <v/>
      </c>
      <c r="AK488" s="14">
        <f t="shared" si="159"/>
        <v>0</v>
      </c>
    </row>
    <row r="489" spans="1:37" ht="15" customHeight="1" x14ac:dyDescent="0.25">
      <c r="A489" s="1"/>
      <c r="B489" s="1"/>
      <c r="C489" s="24"/>
      <c r="D489" s="1"/>
      <c r="E489" s="1"/>
      <c r="F489" s="24"/>
      <c r="G489" s="1"/>
      <c r="H489" s="2"/>
      <c r="I489" s="2"/>
      <c r="J489" s="2"/>
      <c r="K489" s="13">
        <f t="shared" si="160"/>
        <v>0</v>
      </c>
      <c r="L489" s="13" t="e">
        <f>VLOOKUP(B489,Sheet1!$C$1:$D$12,2,FALSE)</f>
        <v>#N/A</v>
      </c>
      <c r="M489" s="13" t="e">
        <f t="shared" si="161"/>
        <v>#N/A</v>
      </c>
      <c r="N489" s="13">
        <f t="shared" si="162"/>
        <v>0</v>
      </c>
      <c r="O489" s="13" t="e">
        <f>VLOOKUP(B489,Sheet1!$C$1:$D$12,2,FALSE)</f>
        <v>#N/A</v>
      </c>
      <c r="P489" s="13" t="e">
        <f t="shared" si="163"/>
        <v>#N/A</v>
      </c>
      <c r="Q489" s="13">
        <f t="shared" si="164"/>
        <v>0</v>
      </c>
      <c r="R489" s="13" t="e">
        <f>VLOOKUP(B489,Sheet1!$C$1:$D$12,2,FALSE)</f>
        <v>#N/A</v>
      </c>
      <c r="S489" s="13" t="e">
        <f t="shared" si="165"/>
        <v>#N/A</v>
      </c>
      <c r="T489" s="13">
        <f t="shared" si="155"/>
        <v>0</v>
      </c>
      <c r="U489" s="13" t="e">
        <f>VLOOKUP(B489,Sheet1!$C$1:$F$12,4,FALSE)</f>
        <v>#N/A</v>
      </c>
      <c r="V489" s="13" t="e">
        <f t="shared" si="166"/>
        <v>#N/A</v>
      </c>
      <c r="W489" s="13">
        <f t="shared" si="167"/>
        <v>0</v>
      </c>
      <c r="X489" s="13">
        <f t="shared" si="168"/>
        <v>0</v>
      </c>
      <c r="Y489" s="13">
        <f t="shared" si="169"/>
        <v>0</v>
      </c>
      <c r="Z489" s="13" t="e">
        <f t="shared" si="170"/>
        <v>#N/A</v>
      </c>
      <c r="AA489" s="14" t="str">
        <f t="shared" si="171"/>
        <v/>
      </c>
      <c r="AB489" s="14">
        <f t="shared" si="172"/>
        <v>0</v>
      </c>
      <c r="AC489" s="14">
        <f t="shared" si="173"/>
        <v>0</v>
      </c>
      <c r="AD489" s="13">
        <f t="shared" si="156"/>
        <v>0</v>
      </c>
      <c r="AE489" s="13" t="e">
        <f>VLOOKUP(B489,Sheet1!$C$1:$D$12,2,FALSE)</f>
        <v>#N/A</v>
      </c>
      <c r="AF489" s="13" t="e">
        <f t="shared" si="174"/>
        <v>#N/A</v>
      </c>
      <c r="AG489" s="13">
        <f t="shared" si="157"/>
        <v>0</v>
      </c>
      <c r="AH489" s="13">
        <f t="shared" si="158"/>
        <v>0</v>
      </c>
      <c r="AI489" s="13" t="e">
        <f t="shared" si="175"/>
        <v>#N/A</v>
      </c>
      <c r="AJ489" s="14" t="str">
        <f t="shared" si="176"/>
        <v/>
      </c>
      <c r="AK489" s="14">
        <f t="shared" si="159"/>
        <v>0</v>
      </c>
    </row>
    <row r="490" spans="1:37" ht="15" customHeight="1" x14ac:dyDescent="0.25">
      <c r="A490" s="1"/>
      <c r="B490" s="1"/>
      <c r="C490" s="24"/>
      <c r="D490" s="1"/>
      <c r="E490" s="1"/>
      <c r="F490" s="24"/>
      <c r="G490" s="1"/>
      <c r="H490" s="2"/>
      <c r="I490" s="2"/>
      <c r="J490" s="2"/>
      <c r="K490" s="13">
        <f t="shared" si="160"/>
        <v>0</v>
      </c>
      <c r="L490" s="13" t="e">
        <f>VLOOKUP(B490,Sheet1!$C$1:$D$12,2,FALSE)</f>
        <v>#N/A</v>
      </c>
      <c r="M490" s="13" t="e">
        <f t="shared" si="161"/>
        <v>#N/A</v>
      </c>
      <c r="N490" s="13">
        <f t="shared" si="162"/>
        <v>0</v>
      </c>
      <c r="O490" s="13" t="e">
        <f>VLOOKUP(B490,Sheet1!$C$1:$D$12,2,FALSE)</f>
        <v>#N/A</v>
      </c>
      <c r="P490" s="13" t="e">
        <f t="shared" si="163"/>
        <v>#N/A</v>
      </c>
      <c r="Q490" s="13">
        <f t="shared" si="164"/>
        <v>0</v>
      </c>
      <c r="R490" s="13" t="e">
        <f>VLOOKUP(B490,Sheet1!$C$1:$D$12,2,FALSE)</f>
        <v>#N/A</v>
      </c>
      <c r="S490" s="13" t="e">
        <f t="shared" si="165"/>
        <v>#N/A</v>
      </c>
      <c r="T490" s="13">
        <f t="shared" si="155"/>
        <v>0</v>
      </c>
      <c r="U490" s="13" t="e">
        <f>VLOOKUP(B490,Sheet1!$C$1:$F$12,4,FALSE)</f>
        <v>#N/A</v>
      </c>
      <c r="V490" s="13" t="e">
        <f t="shared" si="166"/>
        <v>#N/A</v>
      </c>
      <c r="W490" s="13">
        <f t="shared" si="167"/>
        <v>0</v>
      </c>
      <c r="X490" s="13">
        <f t="shared" si="168"/>
        <v>0</v>
      </c>
      <c r="Y490" s="13">
        <f t="shared" si="169"/>
        <v>0</v>
      </c>
      <c r="Z490" s="13" t="e">
        <f t="shared" si="170"/>
        <v>#N/A</v>
      </c>
      <c r="AA490" s="14" t="str">
        <f t="shared" si="171"/>
        <v/>
      </c>
      <c r="AB490" s="14">
        <f t="shared" si="172"/>
        <v>0</v>
      </c>
      <c r="AC490" s="14">
        <f t="shared" si="173"/>
        <v>0</v>
      </c>
      <c r="AD490" s="13">
        <f t="shared" si="156"/>
        <v>0</v>
      </c>
      <c r="AE490" s="13" t="e">
        <f>VLOOKUP(B490,Sheet1!$C$1:$D$12,2,FALSE)</f>
        <v>#N/A</v>
      </c>
      <c r="AF490" s="13" t="e">
        <f t="shared" si="174"/>
        <v>#N/A</v>
      </c>
      <c r="AG490" s="13">
        <f t="shared" si="157"/>
        <v>0</v>
      </c>
      <c r="AH490" s="13">
        <f t="shared" si="158"/>
        <v>0</v>
      </c>
      <c r="AI490" s="13" t="e">
        <f t="shared" si="175"/>
        <v>#N/A</v>
      </c>
      <c r="AJ490" s="14" t="str">
        <f t="shared" si="176"/>
        <v/>
      </c>
      <c r="AK490" s="14">
        <f t="shared" si="159"/>
        <v>0</v>
      </c>
    </row>
    <row r="491" spans="1:37" ht="15" customHeight="1" x14ac:dyDescent="0.25">
      <c r="A491" s="1"/>
      <c r="B491" s="1"/>
      <c r="C491" s="24"/>
      <c r="D491" s="1"/>
      <c r="E491" s="1"/>
      <c r="F491" s="24"/>
      <c r="G491" s="1"/>
      <c r="H491" s="2"/>
      <c r="I491" s="2"/>
      <c r="J491" s="2"/>
      <c r="K491" s="13">
        <f t="shared" si="160"/>
        <v>0</v>
      </c>
      <c r="L491" s="13" t="e">
        <f>VLOOKUP(B491,Sheet1!$C$1:$D$12,2,FALSE)</f>
        <v>#N/A</v>
      </c>
      <c r="M491" s="13" t="e">
        <f t="shared" si="161"/>
        <v>#N/A</v>
      </c>
      <c r="N491" s="13">
        <f t="shared" si="162"/>
        <v>0</v>
      </c>
      <c r="O491" s="13" t="e">
        <f>VLOOKUP(B491,Sheet1!$C$1:$D$12,2,FALSE)</f>
        <v>#N/A</v>
      </c>
      <c r="P491" s="13" t="e">
        <f t="shared" si="163"/>
        <v>#N/A</v>
      </c>
      <c r="Q491" s="13">
        <f t="shared" si="164"/>
        <v>0</v>
      </c>
      <c r="R491" s="13" t="e">
        <f>VLOOKUP(B491,Sheet1!$C$1:$D$12,2,FALSE)</f>
        <v>#N/A</v>
      </c>
      <c r="S491" s="13" t="e">
        <f t="shared" si="165"/>
        <v>#N/A</v>
      </c>
      <c r="T491" s="13">
        <f t="shared" si="155"/>
        <v>0</v>
      </c>
      <c r="U491" s="13" t="e">
        <f>VLOOKUP(B491,Sheet1!$C$1:$F$12,4,FALSE)</f>
        <v>#N/A</v>
      </c>
      <c r="V491" s="13" t="e">
        <f t="shared" si="166"/>
        <v>#N/A</v>
      </c>
      <c r="W491" s="13">
        <f t="shared" si="167"/>
        <v>0</v>
      </c>
      <c r="X491" s="13">
        <f t="shared" si="168"/>
        <v>0</v>
      </c>
      <c r="Y491" s="13">
        <f t="shared" si="169"/>
        <v>0</v>
      </c>
      <c r="Z491" s="13" t="e">
        <f t="shared" si="170"/>
        <v>#N/A</v>
      </c>
      <c r="AA491" s="14" t="str">
        <f t="shared" si="171"/>
        <v/>
      </c>
      <c r="AB491" s="14">
        <f t="shared" si="172"/>
        <v>0</v>
      </c>
      <c r="AC491" s="14">
        <f t="shared" si="173"/>
        <v>0</v>
      </c>
      <c r="AD491" s="13">
        <f t="shared" si="156"/>
        <v>0</v>
      </c>
      <c r="AE491" s="13" t="e">
        <f>VLOOKUP(B491,Sheet1!$C$1:$D$12,2,FALSE)</f>
        <v>#N/A</v>
      </c>
      <c r="AF491" s="13" t="e">
        <f t="shared" si="174"/>
        <v>#N/A</v>
      </c>
      <c r="AG491" s="13">
        <f t="shared" si="157"/>
        <v>0</v>
      </c>
      <c r="AH491" s="13">
        <f t="shared" si="158"/>
        <v>0</v>
      </c>
      <c r="AI491" s="13" t="e">
        <f t="shared" si="175"/>
        <v>#N/A</v>
      </c>
      <c r="AJ491" s="14" t="str">
        <f t="shared" si="176"/>
        <v/>
      </c>
      <c r="AK491" s="14">
        <f t="shared" si="159"/>
        <v>0</v>
      </c>
    </row>
    <row r="492" spans="1:37" ht="15" customHeight="1" x14ac:dyDescent="0.25">
      <c r="A492" s="1"/>
      <c r="B492" s="1"/>
      <c r="C492" s="24"/>
      <c r="D492" s="1"/>
      <c r="E492" s="1"/>
      <c r="F492" s="24"/>
      <c r="G492" s="1"/>
      <c r="H492" s="2"/>
      <c r="I492" s="2"/>
      <c r="J492" s="2"/>
      <c r="K492" s="13">
        <f t="shared" si="160"/>
        <v>0</v>
      </c>
      <c r="L492" s="13" t="e">
        <f>VLOOKUP(B492,Sheet1!$C$1:$D$12,2,FALSE)</f>
        <v>#N/A</v>
      </c>
      <c r="M492" s="13" t="e">
        <f t="shared" si="161"/>
        <v>#N/A</v>
      </c>
      <c r="N492" s="13">
        <f t="shared" si="162"/>
        <v>0</v>
      </c>
      <c r="O492" s="13" t="e">
        <f>VLOOKUP(B492,Sheet1!$C$1:$D$12,2,FALSE)</f>
        <v>#N/A</v>
      </c>
      <c r="P492" s="13" t="e">
        <f t="shared" si="163"/>
        <v>#N/A</v>
      </c>
      <c r="Q492" s="13">
        <f t="shared" si="164"/>
        <v>0</v>
      </c>
      <c r="R492" s="13" t="e">
        <f>VLOOKUP(B492,Sheet1!$C$1:$D$12,2,FALSE)</f>
        <v>#N/A</v>
      </c>
      <c r="S492" s="13" t="e">
        <f t="shared" si="165"/>
        <v>#N/A</v>
      </c>
      <c r="T492" s="13">
        <f t="shared" si="155"/>
        <v>0</v>
      </c>
      <c r="U492" s="13" t="e">
        <f>VLOOKUP(B492,Sheet1!$C$1:$F$12,4,FALSE)</f>
        <v>#N/A</v>
      </c>
      <c r="V492" s="13" t="e">
        <f t="shared" si="166"/>
        <v>#N/A</v>
      </c>
      <c r="W492" s="13">
        <f t="shared" si="167"/>
        <v>0</v>
      </c>
      <c r="X492" s="13">
        <f t="shared" si="168"/>
        <v>0</v>
      </c>
      <c r="Y492" s="13">
        <f t="shared" si="169"/>
        <v>0</v>
      </c>
      <c r="Z492" s="13" t="e">
        <f t="shared" si="170"/>
        <v>#N/A</v>
      </c>
      <c r="AA492" s="14" t="str">
        <f t="shared" si="171"/>
        <v/>
      </c>
      <c r="AB492" s="14">
        <f t="shared" si="172"/>
        <v>0</v>
      </c>
      <c r="AC492" s="14">
        <f t="shared" si="173"/>
        <v>0</v>
      </c>
      <c r="AD492" s="13">
        <f t="shared" si="156"/>
        <v>0</v>
      </c>
      <c r="AE492" s="13" t="e">
        <f>VLOOKUP(B492,Sheet1!$C$1:$D$12,2,FALSE)</f>
        <v>#N/A</v>
      </c>
      <c r="AF492" s="13" t="e">
        <f t="shared" si="174"/>
        <v>#N/A</v>
      </c>
      <c r="AG492" s="13">
        <f t="shared" si="157"/>
        <v>0</v>
      </c>
      <c r="AH492" s="13">
        <f t="shared" si="158"/>
        <v>0</v>
      </c>
      <c r="AI492" s="13" t="e">
        <f t="shared" si="175"/>
        <v>#N/A</v>
      </c>
      <c r="AJ492" s="14" t="str">
        <f t="shared" si="176"/>
        <v/>
      </c>
      <c r="AK492" s="14">
        <f t="shared" si="159"/>
        <v>0</v>
      </c>
    </row>
    <row r="493" spans="1:37" ht="15" customHeight="1" x14ac:dyDescent="0.25">
      <c r="A493" s="1"/>
      <c r="B493" s="1"/>
      <c r="C493" s="24"/>
      <c r="D493" s="1"/>
      <c r="E493" s="1"/>
      <c r="F493" s="24"/>
      <c r="G493" s="1"/>
      <c r="H493" s="2"/>
      <c r="I493" s="2"/>
      <c r="J493" s="2"/>
      <c r="K493" s="13">
        <f t="shared" si="160"/>
        <v>0</v>
      </c>
      <c r="L493" s="13" t="e">
        <f>VLOOKUP(B493,Sheet1!$C$1:$D$12,2,FALSE)</f>
        <v>#N/A</v>
      </c>
      <c r="M493" s="13" t="e">
        <f t="shared" si="161"/>
        <v>#N/A</v>
      </c>
      <c r="N493" s="13">
        <f t="shared" si="162"/>
        <v>0</v>
      </c>
      <c r="O493" s="13" t="e">
        <f>VLOOKUP(B493,Sheet1!$C$1:$D$12,2,FALSE)</f>
        <v>#N/A</v>
      </c>
      <c r="P493" s="13" t="e">
        <f t="shared" si="163"/>
        <v>#N/A</v>
      </c>
      <c r="Q493" s="13">
        <f t="shared" si="164"/>
        <v>0</v>
      </c>
      <c r="R493" s="13" t="e">
        <f>VLOOKUP(B493,Sheet1!$C$1:$D$12,2,FALSE)</f>
        <v>#N/A</v>
      </c>
      <c r="S493" s="13" t="e">
        <f t="shared" si="165"/>
        <v>#N/A</v>
      </c>
      <c r="T493" s="13">
        <f t="shared" si="155"/>
        <v>0</v>
      </c>
      <c r="U493" s="13" t="e">
        <f>VLOOKUP(B493,Sheet1!$C$1:$F$12,4,FALSE)</f>
        <v>#N/A</v>
      </c>
      <c r="V493" s="13" t="e">
        <f t="shared" si="166"/>
        <v>#N/A</v>
      </c>
      <c r="W493" s="13">
        <f t="shared" si="167"/>
        <v>0</v>
      </c>
      <c r="X493" s="13">
        <f t="shared" si="168"/>
        <v>0</v>
      </c>
      <c r="Y493" s="13">
        <f t="shared" si="169"/>
        <v>0</v>
      </c>
      <c r="Z493" s="13" t="e">
        <f t="shared" si="170"/>
        <v>#N/A</v>
      </c>
      <c r="AA493" s="14" t="str">
        <f t="shared" si="171"/>
        <v/>
      </c>
      <c r="AB493" s="14">
        <f t="shared" si="172"/>
        <v>0</v>
      </c>
      <c r="AC493" s="14">
        <f t="shared" si="173"/>
        <v>0</v>
      </c>
      <c r="AD493" s="13">
        <f t="shared" si="156"/>
        <v>0</v>
      </c>
      <c r="AE493" s="13" t="e">
        <f>VLOOKUP(B493,Sheet1!$C$1:$D$12,2,FALSE)</f>
        <v>#N/A</v>
      </c>
      <c r="AF493" s="13" t="e">
        <f t="shared" si="174"/>
        <v>#N/A</v>
      </c>
      <c r="AG493" s="13">
        <f t="shared" si="157"/>
        <v>0</v>
      </c>
      <c r="AH493" s="13">
        <f t="shared" si="158"/>
        <v>0</v>
      </c>
      <c r="AI493" s="13" t="e">
        <f t="shared" si="175"/>
        <v>#N/A</v>
      </c>
      <c r="AJ493" s="14" t="str">
        <f t="shared" si="176"/>
        <v/>
      </c>
      <c r="AK493" s="14">
        <f t="shared" si="159"/>
        <v>0</v>
      </c>
    </row>
    <row r="494" spans="1:37" ht="15" customHeight="1" x14ac:dyDescent="0.25">
      <c r="A494" s="1"/>
      <c r="B494" s="1"/>
      <c r="C494" s="24"/>
      <c r="D494" s="1"/>
      <c r="E494" s="1"/>
      <c r="F494" s="24"/>
      <c r="G494" s="1"/>
      <c r="H494" s="2"/>
      <c r="I494" s="2"/>
      <c r="J494" s="2"/>
      <c r="K494" s="13">
        <f t="shared" si="160"/>
        <v>0</v>
      </c>
      <c r="L494" s="13" t="e">
        <f>VLOOKUP(B494,Sheet1!$C$1:$D$12,2,FALSE)</f>
        <v>#N/A</v>
      </c>
      <c r="M494" s="13" t="e">
        <f t="shared" si="161"/>
        <v>#N/A</v>
      </c>
      <c r="N494" s="13">
        <f t="shared" si="162"/>
        <v>0</v>
      </c>
      <c r="O494" s="13" t="e">
        <f>VLOOKUP(B494,Sheet1!$C$1:$D$12,2,FALSE)</f>
        <v>#N/A</v>
      </c>
      <c r="P494" s="13" t="e">
        <f t="shared" si="163"/>
        <v>#N/A</v>
      </c>
      <c r="Q494" s="13">
        <f t="shared" si="164"/>
        <v>0</v>
      </c>
      <c r="R494" s="13" t="e">
        <f>VLOOKUP(B494,Sheet1!$C$1:$D$12,2,FALSE)</f>
        <v>#N/A</v>
      </c>
      <c r="S494" s="13" t="e">
        <f t="shared" si="165"/>
        <v>#N/A</v>
      </c>
      <c r="T494" s="13">
        <f t="shared" si="155"/>
        <v>0</v>
      </c>
      <c r="U494" s="13" t="e">
        <f>VLOOKUP(B494,Sheet1!$C$1:$F$12,4,FALSE)</f>
        <v>#N/A</v>
      </c>
      <c r="V494" s="13" t="e">
        <f t="shared" si="166"/>
        <v>#N/A</v>
      </c>
      <c r="W494" s="13">
        <f t="shared" si="167"/>
        <v>0</v>
      </c>
      <c r="X494" s="13">
        <f t="shared" si="168"/>
        <v>0</v>
      </c>
      <c r="Y494" s="13">
        <f t="shared" si="169"/>
        <v>0</v>
      </c>
      <c r="Z494" s="13" t="e">
        <f t="shared" si="170"/>
        <v>#N/A</v>
      </c>
      <c r="AA494" s="14" t="str">
        <f t="shared" si="171"/>
        <v/>
      </c>
      <c r="AB494" s="14">
        <f t="shared" si="172"/>
        <v>0</v>
      </c>
      <c r="AC494" s="14">
        <f t="shared" si="173"/>
        <v>0</v>
      </c>
      <c r="AD494" s="13">
        <f t="shared" si="156"/>
        <v>0</v>
      </c>
      <c r="AE494" s="13" t="e">
        <f>VLOOKUP(B494,Sheet1!$C$1:$D$12,2,FALSE)</f>
        <v>#N/A</v>
      </c>
      <c r="AF494" s="13" t="e">
        <f t="shared" si="174"/>
        <v>#N/A</v>
      </c>
      <c r="AG494" s="13">
        <f t="shared" si="157"/>
        <v>0</v>
      </c>
      <c r="AH494" s="13">
        <f t="shared" si="158"/>
        <v>0</v>
      </c>
      <c r="AI494" s="13" t="e">
        <f t="shared" si="175"/>
        <v>#N/A</v>
      </c>
      <c r="AJ494" s="14" t="str">
        <f t="shared" si="176"/>
        <v/>
      </c>
      <c r="AK494" s="14">
        <f t="shared" si="159"/>
        <v>0</v>
      </c>
    </row>
    <row r="495" spans="1:37" ht="15" customHeight="1" x14ac:dyDescent="0.25">
      <c r="A495" s="1"/>
      <c r="B495" s="1"/>
      <c r="C495" s="24"/>
      <c r="D495" s="1"/>
      <c r="E495" s="1"/>
      <c r="F495" s="24"/>
      <c r="G495" s="1"/>
      <c r="H495" s="2"/>
      <c r="I495" s="2"/>
      <c r="J495" s="2"/>
      <c r="K495" s="13">
        <f t="shared" si="160"/>
        <v>0</v>
      </c>
      <c r="L495" s="13" t="e">
        <f>VLOOKUP(B495,Sheet1!$C$1:$D$12,2,FALSE)</f>
        <v>#N/A</v>
      </c>
      <c r="M495" s="13" t="e">
        <f t="shared" si="161"/>
        <v>#N/A</v>
      </c>
      <c r="N495" s="13">
        <f t="shared" si="162"/>
        <v>0</v>
      </c>
      <c r="O495" s="13" t="e">
        <f>VLOOKUP(B495,Sheet1!$C$1:$D$12,2,FALSE)</f>
        <v>#N/A</v>
      </c>
      <c r="P495" s="13" t="e">
        <f t="shared" si="163"/>
        <v>#N/A</v>
      </c>
      <c r="Q495" s="13">
        <f t="shared" si="164"/>
        <v>0</v>
      </c>
      <c r="R495" s="13" t="e">
        <f>VLOOKUP(B495,Sheet1!$C$1:$D$12,2,FALSE)</f>
        <v>#N/A</v>
      </c>
      <c r="S495" s="13" t="e">
        <f t="shared" si="165"/>
        <v>#N/A</v>
      </c>
      <c r="T495" s="13">
        <f t="shared" si="155"/>
        <v>0</v>
      </c>
      <c r="U495" s="13" t="e">
        <f>VLOOKUP(B495,Sheet1!$C$1:$F$12,4,FALSE)</f>
        <v>#N/A</v>
      </c>
      <c r="V495" s="13" t="e">
        <f t="shared" si="166"/>
        <v>#N/A</v>
      </c>
      <c r="W495" s="13">
        <f t="shared" si="167"/>
        <v>0</v>
      </c>
      <c r="X495" s="13">
        <f t="shared" si="168"/>
        <v>0</v>
      </c>
      <c r="Y495" s="13">
        <f t="shared" si="169"/>
        <v>0</v>
      </c>
      <c r="Z495" s="13" t="e">
        <f t="shared" si="170"/>
        <v>#N/A</v>
      </c>
      <c r="AA495" s="14" t="str">
        <f t="shared" si="171"/>
        <v/>
      </c>
      <c r="AB495" s="14">
        <f t="shared" si="172"/>
        <v>0</v>
      </c>
      <c r="AC495" s="14">
        <f t="shared" si="173"/>
        <v>0</v>
      </c>
      <c r="AD495" s="13">
        <f t="shared" si="156"/>
        <v>0</v>
      </c>
      <c r="AE495" s="13" t="e">
        <f>VLOOKUP(B495,Sheet1!$C$1:$D$12,2,FALSE)</f>
        <v>#N/A</v>
      </c>
      <c r="AF495" s="13" t="e">
        <f t="shared" si="174"/>
        <v>#N/A</v>
      </c>
      <c r="AG495" s="13">
        <f t="shared" si="157"/>
        <v>0</v>
      </c>
      <c r="AH495" s="13">
        <f t="shared" si="158"/>
        <v>0</v>
      </c>
      <c r="AI495" s="13" t="e">
        <f t="shared" si="175"/>
        <v>#N/A</v>
      </c>
      <c r="AJ495" s="14" t="str">
        <f t="shared" si="176"/>
        <v/>
      </c>
      <c r="AK495" s="14">
        <f t="shared" si="159"/>
        <v>0</v>
      </c>
    </row>
    <row r="496" spans="1:37" ht="15" customHeight="1" x14ac:dyDescent="0.25">
      <c r="A496" s="1"/>
      <c r="B496" s="1"/>
      <c r="C496" s="24"/>
      <c r="D496" s="1"/>
      <c r="E496" s="1"/>
      <c r="F496" s="24"/>
      <c r="G496" s="1"/>
      <c r="H496" s="2"/>
      <c r="I496" s="2"/>
      <c r="J496" s="2"/>
      <c r="K496" s="13">
        <f t="shared" si="160"/>
        <v>0</v>
      </c>
      <c r="L496" s="13" t="e">
        <f>VLOOKUP(B496,Sheet1!$C$1:$D$12,2,FALSE)</f>
        <v>#N/A</v>
      </c>
      <c r="M496" s="13" t="e">
        <f t="shared" si="161"/>
        <v>#N/A</v>
      </c>
      <c r="N496" s="13">
        <f t="shared" si="162"/>
        <v>0</v>
      </c>
      <c r="O496" s="13" t="e">
        <f>VLOOKUP(B496,Sheet1!$C$1:$D$12,2,FALSE)</f>
        <v>#N/A</v>
      </c>
      <c r="P496" s="13" t="e">
        <f t="shared" si="163"/>
        <v>#N/A</v>
      </c>
      <c r="Q496" s="13">
        <f t="shared" si="164"/>
        <v>0</v>
      </c>
      <c r="R496" s="13" t="e">
        <f>VLOOKUP(B496,Sheet1!$C$1:$D$12,2,FALSE)</f>
        <v>#N/A</v>
      </c>
      <c r="S496" s="13" t="e">
        <f t="shared" si="165"/>
        <v>#N/A</v>
      </c>
      <c r="T496" s="13">
        <f t="shared" si="155"/>
        <v>0</v>
      </c>
      <c r="U496" s="13" t="e">
        <f>VLOOKUP(B496,Sheet1!$C$1:$F$12,4,FALSE)</f>
        <v>#N/A</v>
      </c>
      <c r="V496" s="13" t="e">
        <f t="shared" si="166"/>
        <v>#N/A</v>
      </c>
      <c r="W496" s="13">
        <f t="shared" si="167"/>
        <v>0</v>
      </c>
      <c r="X496" s="13">
        <f t="shared" si="168"/>
        <v>0</v>
      </c>
      <c r="Y496" s="13">
        <f t="shared" si="169"/>
        <v>0</v>
      </c>
      <c r="Z496" s="13" t="e">
        <f t="shared" si="170"/>
        <v>#N/A</v>
      </c>
      <c r="AA496" s="14" t="str">
        <f t="shared" si="171"/>
        <v/>
      </c>
      <c r="AB496" s="14">
        <f t="shared" si="172"/>
        <v>0</v>
      </c>
      <c r="AC496" s="14">
        <f t="shared" si="173"/>
        <v>0</v>
      </c>
      <c r="AD496" s="13">
        <f t="shared" si="156"/>
        <v>0</v>
      </c>
      <c r="AE496" s="13" t="e">
        <f>VLOOKUP(B496,Sheet1!$C$1:$D$12,2,FALSE)</f>
        <v>#N/A</v>
      </c>
      <c r="AF496" s="13" t="e">
        <f t="shared" si="174"/>
        <v>#N/A</v>
      </c>
      <c r="AG496" s="13">
        <f t="shared" si="157"/>
        <v>0</v>
      </c>
      <c r="AH496" s="13">
        <f t="shared" si="158"/>
        <v>0</v>
      </c>
      <c r="AI496" s="13" t="e">
        <f t="shared" si="175"/>
        <v>#N/A</v>
      </c>
      <c r="AJ496" s="14" t="str">
        <f t="shared" si="176"/>
        <v/>
      </c>
      <c r="AK496" s="14">
        <f t="shared" si="159"/>
        <v>0</v>
      </c>
    </row>
    <row r="497" spans="1:37" ht="15" customHeight="1" x14ac:dyDescent="0.25">
      <c r="A497" s="1"/>
      <c r="B497" s="1"/>
      <c r="C497" s="24"/>
      <c r="D497" s="1"/>
      <c r="E497" s="1"/>
      <c r="F497" s="24"/>
      <c r="G497" s="1"/>
      <c r="H497" s="2"/>
      <c r="I497" s="2"/>
      <c r="J497" s="2"/>
      <c r="K497" s="13">
        <f t="shared" si="160"/>
        <v>0</v>
      </c>
      <c r="L497" s="13" t="e">
        <f>VLOOKUP(B497,Sheet1!$C$1:$D$12,2,FALSE)</f>
        <v>#N/A</v>
      </c>
      <c r="M497" s="13" t="e">
        <f t="shared" si="161"/>
        <v>#N/A</v>
      </c>
      <c r="N497" s="13">
        <f t="shared" si="162"/>
        <v>0</v>
      </c>
      <c r="O497" s="13" t="e">
        <f>VLOOKUP(B497,Sheet1!$C$1:$D$12,2,FALSE)</f>
        <v>#N/A</v>
      </c>
      <c r="P497" s="13" t="e">
        <f t="shared" si="163"/>
        <v>#N/A</v>
      </c>
      <c r="Q497" s="13">
        <f t="shared" si="164"/>
        <v>0</v>
      </c>
      <c r="R497" s="13" t="e">
        <f>VLOOKUP(B497,Sheet1!$C$1:$D$12,2,FALSE)</f>
        <v>#N/A</v>
      </c>
      <c r="S497" s="13" t="e">
        <f t="shared" si="165"/>
        <v>#N/A</v>
      </c>
      <c r="T497" s="13">
        <f t="shared" si="155"/>
        <v>0</v>
      </c>
      <c r="U497" s="13" t="e">
        <f>VLOOKUP(B497,Sheet1!$C$1:$F$12,4,FALSE)</f>
        <v>#N/A</v>
      </c>
      <c r="V497" s="13" t="e">
        <f t="shared" si="166"/>
        <v>#N/A</v>
      </c>
      <c r="W497" s="13">
        <f t="shared" si="167"/>
        <v>0</v>
      </c>
      <c r="X497" s="13">
        <f t="shared" si="168"/>
        <v>0</v>
      </c>
      <c r="Y497" s="13">
        <f t="shared" si="169"/>
        <v>0</v>
      </c>
      <c r="Z497" s="13" t="e">
        <f t="shared" si="170"/>
        <v>#N/A</v>
      </c>
      <c r="AA497" s="14" t="str">
        <f t="shared" si="171"/>
        <v/>
      </c>
      <c r="AB497" s="14">
        <f t="shared" si="172"/>
        <v>0</v>
      </c>
      <c r="AC497" s="14">
        <f t="shared" si="173"/>
        <v>0</v>
      </c>
      <c r="AD497" s="13">
        <f t="shared" si="156"/>
        <v>0</v>
      </c>
      <c r="AE497" s="13" t="e">
        <f>VLOOKUP(B497,Sheet1!$C$1:$D$12,2,FALSE)</f>
        <v>#N/A</v>
      </c>
      <c r="AF497" s="13" t="e">
        <f t="shared" si="174"/>
        <v>#N/A</v>
      </c>
      <c r="AG497" s="13">
        <f t="shared" si="157"/>
        <v>0</v>
      </c>
      <c r="AH497" s="13">
        <f t="shared" si="158"/>
        <v>0</v>
      </c>
      <c r="AI497" s="13" t="e">
        <f t="shared" si="175"/>
        <v>#N/A</v>
      </c>
      <c r="AJ497" s="14" t="str">
        <f t="shared" si="176"/>
        <v/>
      </c>
      <c r="AK497" s="14">
        <f t="shared" si="159"/>
        <v>0</v>
      </c>
    </row>
    <row r="498" spans="1:37" ht="15" customHeight="1" x14ac:dyDescent="0.25">
      <c r="A498" s="1"/>
      <c r="B498" s="1"/>
      <c r="C498" s="24"/>
      <c r="D498" s="1"/>
      <c r="E498" s="1"/>
      <c r="F498" s="24"/>
      <c r="G498" s="1"/>
      <c r="H498" s="2"/>
      <c r="I498" s="2"/>
      <c r="J498" s="2"/>
      <c r="K498" s="13">
        <f t="shared" si="160"/>
        <v>0</v>
      </c>
      <c r="L498" s="13" t="e">
        <f>VLOOKUP(B498,Sheet1!$C$1:$D$12,2,FALSE)</f>
        <v>#N/A</v>
      </c>
      <c r="M498" s="13" t="e">
        <f t="shared" si="161"/>
        <v>#N/A</v>
      </c>
      <c r="N498" s="13">
        <f t="shared" si="162"/>
        <v>0</v>
      </c>
      <c r="O498" s="13" t="e">
        <f>VLOOKUP(B498,Sheet1!$C$1:$D$12,2,FALSE)</f>
        <v>#N/A</v>
      </c>
      <c r="P498" s="13" t="e">
        <f t="shared" si="163"/>
        <v>#N/A</v>
      </c>
      <c r="Q498" s="13">
        <f t="shared" si="164"/>
        <v>0</v>
      </c>
      <c r="R498" s="13" t="e">
        <f>VLOOKUP(B498,Sheet1!$C$1:$D$12,2,FALSE)</f>
        <v>#N/A</v>
      </c>
      <c r="S498" s="13" t="e">
        <f t="shared" si="165"/>
        <v>#N/A</v>
      </c>
      <c r="T498" s="13">
        <f t="shared" si="155"/>
        <v>0</v>
      </c>
      <c r="U498" s="13" t="e">
        <f>VLOOKUP(B498,Sheet1!$C$1:$F$12,4,FALSE)</f>
        <v>#N/A</v>
      </c>
      <c r="V498" s="13" t="e">
        <f t="shared" si="166"/>
        <v>#N/A</v>
      </c>
      <c r="W498" s="13">
        <f t="shared" si="167"/>
        <v>0</v>
      </c>
      <c r="X498" s="13">
        <f t="shared" si="168"/>
        <v>0</v>
      </c>
      <c r="Y498" s="13">
        <f t="shared" si="169"/>
        <v>0</v>
      </c>
      <c r="Z498" s="13" t="e">
        <f t="shared" si="170"/>
        <v>#N/A</v>
      </c>
      <c r="AA498" s="14" t="str">
        <f t="shared" si="171"/>
        <v/>
      </c>
      <c r="AB498" s="14">
        <f t="shared" si="172"/>
        <v>0</v>
      </c>
      <c r="AC498" s="14">
        <f t="shared" si="173"/>
        <v>0</v>
      </c>
      <c r="AD498" s="13">
        <f t="shared" si="156"/>
        <v>0</v>
      </c>
      <c r="AE498" s="13" t="e">
        <f>VLOOKUP(B498,Sheet1!$C$1:$D$12,2,FALSE)</f>
        <v>#N/A</v>
      </c>
      <c r="AF498" s="13" t="e">
        <f t="shared" si="174"/>
        <v>#N/A</v>
      </c>
      <c r="AG498" s="13">
        <f t="shared" si="157"/>
        <v>0</v>
      </c>
      <c r="AH498" s="13">
        <f t="shared" si="158"/>
        <v>0</v>
      </c>
      <c r="AI498" s="13" t="e">
        <f t="shared" si="175"/>
        <v>#N/A</v>
      </c>
      <c r="AJ498" s="14" t="str">
        <f t="shared" si="176"/>
        <v/>
      </c>
      <c r="AK498" s="14">
        <f t="shared" si="159"/>
        <v>0</v>
      </c>
    </row>
    <row r="499" spans="1:37" ht="15" customHeight="1" x14ac:dyDescent="0.25">
      <c r="A499" s="1"/>
      <c r="B499" s="1"/>
      <c r="C499" s="24"/>
      <c r="D499" s="1"/>
      <c r="E499" s="1"/>
      <c r="F499" s="24"/>
      <c r="G499" s="1"/>
      <c r="H499" s="2"/>
      <c r="I499" s="2"/>
      <c r="J499" s="2"/>
      <c r="K499" s="13">
        <f t="shared" si="160"/>
        <v>0</v>
      </c>
      <c r="L499" s="13" t="e">
        <f>VLOOKUP(B499,Sheet1!$C$1:$D$12,2,FALSE)</f>
        <v>#N/A</v>
      </c>
      <c r="M499" s="13" t="e">
        <f t="shared" si="161"/>
        <v>#N/A</v>
      </c>
      <c r="N499" s="13">
        <f t="shared" si="162"/>
        <v>0</v>
      </c>
      <c r="O499" s="13" t="e">
        <f>VLOOKUP(B499,Sheet1!$C$1:$D$12,2,FALSE)</f>
        <v>#N/A</v>
      </c>
      <c r="P499" s="13" t="e">
        <f t="shared" si="163"/>
        <v>#N/A</v>
      </c>
      <c r="Q499" s="13">
        <f t="shared" si="164"/>
        <v>0</v>
      </c>
      <c r="R499" s="13" t="e">
        <f>VLOOKUP(B499,Sheet1!$C$1:$D$12,2,FALSE)</f>
        <v>#N/A</v>
      </c>
      <c r="S499" s="13" t="e">
        <f t="shared" si="165"/>
        <v>#N/A</v>
      </c>
      <c r="T499" s="13">
        <f t="shared" si="155"/>
        <v>0</v>
      </c>
      <c r="U499" s="13" t="e">
        <f>VLOOKUP(B499,Sheet1!$C$1:$F$12,4,FALSE)</f>
        <v>#N/A</v>
      </c>
      <c r="V499" s="13" t="e">
        <f t="shared" si="166"/>
        <v>#N/A</v>
      </c>
      <c r="W499" s="13">
        <f t="shared" si="167"/>
        <v>0</v>
      </c>
      <c r="X499" s="13">
        <f t="shared" si="168"/>
        <v>0</v>
      </c>
      <c r="Y499" s="13">
        <f t="shared" si="169"/>
        <v>0</v>
      </c>
      <c r="Z499" s="13" t="e">
        <f t="shared" si="170"/>
        <v>#N/A</v>
      </c>
      <c r="AA499" s="14" t="str">
        <f t="shared" si="171"/>
        <v/>
      </c>
      <c r="AB499" s="14">
        <f t="shared" si="172"/>
        <v>0</v>
      </c>
      <c r="AC499" s="14">
        <f t="shared" si="173"/>
        <v>0</v>
      </c>
      <c r="AD499" s="13">
        <f t="shared" si="156"/>
        <v>0</v>
      </c>
      <c r="AE499" s="13" t="e">
        <f>VLOOKUP(B499,Sheet1!$C$1:$D$12,2,FALSE)</f>
        <v>#N/A</v>
      </c>
      <c r="AF499" s="13" t="e">
        <f t="shared" si="174"/>
        <v>#N/A</v>
      </c>
      <c r="AG499" s="13">
        <f t="shared" si="157"/>
        <v>0</v>
      </c>
      <c r="AH499" s="13">
        <f t="shared" si="158"/>
        <v>0</v>
      </c>
      <c r="AI499" s="13" t="e">
        <f t="shared" si="175"/>
        <v>#N/A</v>
      </c>
      <c r="AJ499" s="14" t="str">
        <f t="shared" si="176"/>
        <v/>
      </c>
      <c r="AK499" s="14">
        <f t="shared" si="159"/>
        <v>0</v>
      </c>
    </row>
    <row r="500" spans="1:37" ht="15" customHeight="1" x14ac:dyDescent="0.25">
      <c r="A500" s="1"/>
      <c r="B500" s="1"/>
      <c r="C500" s="24"/>
      <c r="D500" s="1"/>
      <c r="E500" s="1"/>
      <c r="F500" s="24"/>
      <c r="G500" s="1"/>
      <c r="H500" s="2"/>
      <c r="I500" s="2"/>
      <c r="J500" s="2"/>
      <c r="K500" s="13">
        <f t="shared" si="160"/>
        <v>0</v>
      </c>
      <c r="L500" s="13" t="e">
        <f>VLOOKUP(B500,Sheet1!$C$1:$D$12,2,FALSE)</f>
        <v>#N/A</v>
      </c>
      <c r="M500" s="13" t="e">
        <f t="shared" si="161"/>
        <v>#N/A</v>
      </c>
      <c r="N500" s="13">
        <f t="shared" si="162"/>
        <v>0</v>
      </c>
      <c r="O500" s="13" t="e">
        <f>VLOOKUP(B500,Sheet1!$C$1:$D$12,2,FALSE)</f>
        <v>#N/A</v>
      </c>
      <c r="P500" s="13" t="e">
        <f t="shared" si="163"/>
        <v>#N/A</v>
      </c>
      <c r="Q500" s="13">
        <f t="shared" si="164"/>
        <v>0</v>
      </c>
      <c r="R500" s="13" t="e">
        <f>VLOOKUP(B500,Sheet1!$C$1:$D$12,2,FALSE)</f>
        <v>#N/A</v>
      </c>
      <c r="S500" s="13" t="e">
        <f t="shared" si="165"/>
        <v>#N/A</v>
      </c>
      <c r="T500" s="13">
        <f t="shared" si="155"/>
        <v>0</v>
      </c>
      <c r="U500" s="13" t="e">
        <f>VLOOKUP(B500,Sheet1!$C$1:$F$12,4,FALSE)</f>
        <v>#N/A</v>
      </c>
      <c r="V500" s="13" t="e">
        <f t="shared" si="166"/>
        <v>#N/A</v>
      </c>
      <c r="W500" s="13">
        <f t="shared" si="167"/>
        <v>0</v>
      </c>
      <c r="X500" s="13">
        <f t="shared" si="168"/>
        <v>0</v>
      </c>
      <c r="Y500" s="13">
        <f t="shared" si="169"/>
        <v>0</v>
      </c>
      <c r="Z500" s="13" t="e">
        <f t="shared" si="170"/>
        <v>#N/A</v>
      </c>
      <c r="AA500" s="14" t="str">
        <f t="shared" si="171"/>
        <v/>
      </c>
      <c r="AB500" s="14">
        <f t="shared" si="172"/>
        <v>0</v>
      </c>
      <c r="AC500" s="14">
        <f t="shared" si="173"/>
        <v>0</v>
      </c>
      <c r="AD500" s="13">
        <f t="shared" si="156"/>
        <v>0</v>
      </c>
      <c r="AE500" s="13" t="e">
        <f>VLOOKUP(B500,Sheet1!$C$1:$D$12,2,FALSE)</f>
        <v>#N/A</v>
      </c>
      <c r="AF500" s="13" t="e">
        <f t="shared" si="174"/>
        <v>#N/A</v>
      </c>
      <c r="AG500" s="13">
        <f t="shared" si="157"/>
        <v>0</v>
      </c>
      <c r="AH500" s="13">
        <f t="shared" si="158"/>
        <v>0</v>
      </c>
      <c r="AI500" s="13" t="e">
        <f t="shared" si="175"/>
        <v>#N/A</v>
      </c>
      <c r="AJ500" s="14" t="str">
        <f t="shared" si="176"/>
        <v/>
      </c>
      <c r="AK500" s="14">
        <f t="shared" si="159"/>
        <v>0</v>
      </c>
    </row>
    <row r="501" spans="1:37" ht="15" customHeight="1" x14ac:dyDescent="0.25">
      <c r="A501" s="1"/>
      <c r="B501" s="1"/>
      <c r="C501" s="24"/>
      <c r="D501" s="1"/>
      <c r="E501" s="1"/>
      <c r="F501" s="24"/>
      <c r="G501" s="1"/>
      <c r="H501" s="2"/>
      <c r="I501" s="2"/>
      <c r="J501" s="2"/>
      <c r="K501" s="13">
        <f t="shared" si="160"/>
        <v>0</v>
      </c>
      <c r="L501" s="13" t="e">
        <f>VLOOKUP(B501,Sheet1!$C$1:$D$12,2,FALSE)</f>
        <v>#N/A</v>
      </c>
      <c r="M501" s="13" t="e">
        <f t="shared" si="161"/>
        <v>#N/A</v>
      </c>
      <c r="N501" s="13">
        <f t="shared" si="162"/>
        <v>0</v>
      </c>
      <c r="O501" s="13" t="e">
        <f>VLOOKUP(B501,Sheet1!$C$1:$D$12,2,FALSE)</f>
        <v>#N/A</v>
      </c>
      <c r="P501" s="13" t="e">
        <f t="shared" si="163"/>
        <v>#N/A</v>
      </c>
      <c r="Q501" s="13">
        <f t="shared" si="164"/>
        <v>0</v>
      </c>
      <c r="R501" s="13" t="e">
        <f>VLOOKUP(B501,Sheet1!$C$1:$D$12,2,FALSE)</f>
        <v>#N/A</v>
      </c>
      <c r="S501" s="13" t="e">
        <f t="shared" si="165"/>
        <v>#N/A</v>
      </c>
      <c r="T501" s="13">
        <f t="shared" si="155"/>
        <v>0</v>
      </c>
      <c r="U501" s="13" t="e">
        <f>VLOOKUP(B501,Sheet1!$C$1:$F$12,4,FALSE)</f>
        <v>#N/A</v>
      </c>
      <c r="V501" s="13" t="e">
        <f t="shared" si="166"/>
        <v>#N/A</v>
      </c>
      <c r="W501" s="13">
        <f t="shared" si="167"/>
        <v>0</v>
      </c>
      <c r="X501" s="13">
        <f t="shared" si="168"/>
        <v>0</v>
      </c>
      <c r="Y501" s="13">
        <f t="shared" si="169"/>
        <v>0</v>
      </c>
      <c r="Z501" s="13" t="e">
        <f t="shared" si="170"/>
        <v>#N/A</v>
      </c>
      <c r="AA501" s="14" t="str">
        <f t="shared" si="171"/>
        <v/>
      </c>
      <c r="AB501" s="14">
        <f t="shared" si="172"/>
        <v>0</v>
      </c>
      <c r="AC501" s="14">
        <f t="shared" si="173"/>
        <v>0</v>
      </c>
      <c r="AD501" s="13">
        <f t="shared" si="156"/>
        <v>0</v>
      </c>
      <c r="AE501" s="13" t="e">
        <f>VLOOKUP(B501,Sheet1!$C$1:$D$12,2,FALSE)</f>
        <v>#N/A</v>
      </c>
      <c r="AF501" s="13" t="e">
        <f t="shared" si="174"/>
        <v>#N/A</v>
      </c>
      <c r="AG501" s="13">
        <f t="shared" si="157"/>
        <v>0</v>
      </c>
      <c r="AH501" s="13">
        <f t="shared" si="158"/>
        <v>0</v>
      </c>
      <c r="AI501" s="13" t="e">
        <f t="shared" si="175"/>
        <v>#N/A</v>
      </c>
      <c r="AJ501" s="14" t="str">
        <f t="shared" si="176"/>
        <v/>
      </c>
      <c r="AK501" s="14">
        <f t="shared" si="159"/>
        <v>0</v>
      </c>
    </row>
    <row r="502" spans="1:37" ht="15" customHeight="1" x14ac:dyDescent="0.25">
      <c r="A502" s="1"/>
      <c r="B502" s="1"/>
      <c r="C502" s="24"/>
      <c r="D502" s="1"/>
      <c r="E502" s="1"/>
      <c r="F502" s="24"/>
      <c r="G502" s="1"/>
      <c r="H502" s="2"/>
      <c r="I502" s="2"/>
      <c r="J502" s="2"/>
      <c r="K502" s="13">
        <f t="shared" si="160"/>
        <v>0</v>
      </c>
      <c r="L502" s="13" t="e">
        <f>VLOOKUP(B502,Sheet1!$C$1:$D$12,2,FALSE)</f>
        <v>#N/A</v>
      </c>
      <c r="M502" s="13" t="e">
        <f t="shared" si="161"/>
        <v>#N/A</v>
      </c>
      <c r="N502" s="13">
        <f t="shared" si="162"/>
        <v>0</v>
      </c>
      <c r="O502" s="13" t="e">
        <f>VLOOKUP(B502,Sheet1!$C$1:$D$12,2,FALSE)</f>
        <v>#N/A</v>
      </c>
      <c r="P502" s="13" t="e">
        <f t="shared" si="163"/>
        <v>#N/A</v>
      </c>
      <c r="Q502" s="13">
        <f t="shared" si="164"/>
        <v>0</v>
      </c>
      <c r="R502" s="13" t="e">
        <f>VLOOKUP(B502,Sheet1!$C$1:$D$12,2,FALSE)</f>
        <v>#N/A</v>
      </c>
      <c r="S502" s="13" t="e">
        <f t="shared" si="165"/>
        <v>#N/A</v>
      </c>
      <c r="T502" s="13">
        <f t="shared" si="155"/>
        <v>0</v>
      </c>
      <c r="U502" s="13" t="e">
        <f>VLOOKUP(B502,Sheet1!$C$1:$F$12,4,FALSE)</f>
        <v>#N/A</v>
      </c>
      <c r="V502" s="13" t="e">
        <f t="shared" si="166"/>
        <v>#N/A</v>
      </c>
      <c r="W502" s="13">
        <f t="shared" si="167"/>
        <v>0</v>
      </c>
      <c r="X502" s="13">
        <f t="shared" si="168"/>
        <v>0</v>
      </c>
      <c r="Y502" s="13">
        <f t="shared" si="169"/>
        <v>0</v>
      </c>
      <c r="Z502" s="13" t="e">
        <f t="shared" si="170"/>
        <v>#N/A</v>
      </c>
      <c r="AA502" s="14" t="str">
        <f t="shared" si="171"/>
        <v/>
      </c>
      <c r="AB502" s="14">
        <f t="shared" si="172"/>
        <v>0</v>
      </c>
      <c r="AC502" s="14">
        <f t="shared" si="173"/>
        <v>0</v>
      </c>
      <c r="AD502" s="13">
        <f t="shared" si="156"/>
        <v>0</v>
      </c>
      <c r="AE502" s="13" t="e">
        <f>VLOOKUP(B502,Sheet1!$C$1:$D$12,2,FALSE)</f>
        <v>#N/A</v>
      </c>
      <c r="AF502" s="13" t="e">
        <f t="shared" si="174"/>
        <v>#N/A</v>
      </c>
      <c r="AG502" s="13">
        <f t="shared" si="157"/>
        <v>0</v>
      </c>
      <c r="AH502" s="13">
        <f t="shared" si="158"/>
        <v>0</v>
      </c>
      <c r="AI502" s="13" t="e">
        <f t="shared" si="175"/>
        <v>#N/A</v>
      </c>
      <c r="AJ502" s="14" t="str">
        <f t="shared" si="176"/>
        <v/>
      </c>
      <c r="AK502" s="14">
        <f t="shared" si="159"/>
        <v>0</v>
      </c>
    </row>
    <row r="503" spans="1:37" ht="15" customHeight="1" x14ac:dyDescent="0.25">
      <c r="A503" s="1"/>
      <c r="B503" s="1"/>
      <c r="C503" s="24"/>
      <c r="D503" s="1"/>
      <c r="E503" s="1"/>
      <c r="F503" s="24"/>
      <c r="G503" s="1"/>
      <c r="H503" s="2"/>
      <c r="I503" s="2"/>
      <c r="J503" s="2"/>
      <c r="K503" s="13">
        <f t="shared" si="160"/>
        <v>0</v>
      </c>
      <c r="L503" s="13" t="e">
        <f>VLOOKUP(B503,Sheet1!$C$1:$D$12,2,FALSE)</f>
        <v>#N/A</v>
      </c>
      <c r="M503" s="13" t="e">
        <f t="shared" si="161"/>
        <v>#N/A</v>
      </c>
      <c r="N503" s="13">
        <f t="shared" si="162"/>
        <v>0</v>
      </c>
      <c r="O503" s="13" t="e">
        <f>VLOOKUP(B503,Sheet1!$C$1:$D$12,2,FALSE)</f>
        <v>#N/A</v>
      </c>
      <c r="P503" s="13" t="e">
        <f t="shared" si="163"/>
        <v>#N/A</v>
      </c>
      <c r="Q503" s="13">
        <f t="shared" si="164"/>
        <v>0</v>
      </c>
      <c r="R503" s="13" t="e">
        <f>VLOOKUP(B503,Sheet1!$C$1:$D$12,2,FALSE)</f>
        <v>#N/A</v>
      </c>
      <c r="S503" s="13" t="e">
        <f t="shared" si="165"/>
        <v>#N/A</v>
      </c>
      <c r="T503" s="13">
        <f t="shared" si="155"/>
        <v>0</v>
      </c>
      <c r="U503" s="13" t="e">
        <f>VLOOKUP(B503,Sheet1!$C$1:$F$12,4,FALSE)</f>
        <v>#N/A</v>
      </c>
      <c r="V503" s="13" t="e">
        <f t="shared" si="166"/>
        <v>#N/A</v>
      </c>
      <c r="W503" s="13">
        <f t="shared" si="167"/>
        <v>0</v>
      </c>
      <c r="X503" s="13">
        <f t="shared" si="168"/>
        <v>0</v>
      </c>
      <c r="Y503" s="13">
        <f t="shared" si="169"/>
        <v>0</v>
      </c>
      <c r="Z503" s="13" t="e">
        <f t="shared" si="170"/>
        <v>#N/A</v>
      </c>
      <c r="AA503" s="14" t="str">
        <f t="shared" si="171"/>
        <v/>
      </c>
      <c r="AB503" s="14">
        <f t="shared" si="172"/>
        <v>0</v>
      </c>
      <c r="AC503" s="14">
        <f t="shared" si="173"/>
        <v>0</v>
      </c>
      <c r="AD503" s="13">
        <f t="shared" si="156"/>
        <v>0</v>
      </c>
      <c r="AE503" s="13" t="e">
        <f>VLOOKUP(B503,Sheet1!$C$1:$D$12,2,FALSE)</f>
        <v>#N/A</v>
      </c>
      <c r="AF503" s="13" t="e">
        <f t="shared" si="174"/>
        <v>#N/A</v>
      </c>
      <c r="AG503" s="13">
        <f t="shared" si="157"/>
        <v>0</v>
      </c>
      <c r="AH503" s="13">
        <f t="shared" si="158"/>
        <v>0</v>
      </c>
      <c r="AI503" s="13" t="e">
        <f t="shared" si="175"/>
        <v>#N/A</v>
      </c>
      <c r="AJ503" s="14" t="str">
        <f t="shared" si="176"/>
        <v/>
      </c>
      <c r="AK503" s="14">
        <f t="shared" si="159"/>
        <v>0</v>
      </c>
    </row>
    <row r="504" spans="1:37" ht="15" customHeight="1" x14ac:dyDescent="0.25">
      <c r="A504" s="1"/>
      <c r="B504" s="1"/>
      <c r="C504" s="24"/>
      <c r="D504" s="1"/>
      <c r="E504" s="1"/>
      <c r="F504" s="24"/>
      <c r="G504" s="1"/>
      <c r="H504" s="2"/>
      <c r="I504" s="2"/>
      <c r="J504" s="2"/>
      <c r="K504" s="13">
        <f t="shared" si="160"/>
        <v>0</v>
      </c>
      <c r="L504" s="13" t="e">
        <f>VLOOKUP(B504,Sheet1!$C$1:$D$12,2,FALSE)</f>
        <v>#N/A</v>
      </c>
      <c r="M504" s="13" t="e">
        <f t="shared" si="161"/>
        <v>#N/A</v>
      </c>
      <c r="N504" s="13">
        <f t="shared" si="162"/>
        <v>0</v>
      </c>
      <c r="O504" s="13" t="e">
        <f>VLOOKUP(B504,Sheet1!$C$1:$D$12,2,FALSE)</f>
        <v>#N/A</v>
      </c>
      <c r="P504" s="13" t="e">
        <f t="shared" si="163"/>
        <v>#N/A</v>
      </c>
      <c r="Q504" s="13">
        <f t="shared" si="164"/>
        <v>0</v>
      </c>
      <c r="R504" s="13" t="e">
        <f>VLOOKUP(B504,Sheet1!$C$1:$D$12,2,FALSE)</f>
        <v>#N/A</v>
      </c>
      <c r="S504" s="13" t="e">
        <f t="shared" si="165"/>
        <v>#N/A</v>
      </c>
      <c r="T504" s="13">
        <f t="shared" si="155"/>
        <v>0</v>
      </c>
      <c r="U504" s="13" t="e">
        <f>VLOOKUP(B504,Sheet1!$C$1:$F$12,4,FALSE)</f>
        <v>#N/A</v>
      </c>
      <c r="V504" s="13" t="e">
        <f t="shared" si="166"/>
        <v>#N/A</v>
      </c>
      <c r="W504" s="13">
        <f t="shared" si="167"/>
        <v>0</v>
      </c>
      <c r="X504" s="13">
        <f t="shared" si="168"/>
        <v>0</v>
      </c>
      <c r="Y504" s="13">
        <f t="shared" si="169"/>
        <v>0</v>
      </c>
      <c r="Z504" s="13" t="e">
        <f t="shared" si="170"/>
        <v>#N/A</v>
      </c>
      <c r="AA504" s="14" t="str">
        <f t="shared" si="171"/>
        <v/>
      </c>
      <c r="AB504" s="14">
        <f t="shared" si="172"/>
        <v>0</v>
      </c>
      <c r="AC504" s="14">
        <f t="shared" si="173"/>
        <v>0</v>
      </c>
      <c r="AD504" s="13">
        <f t="shared" si="156"/>
        <v>0</v>
      </c>
      <c r="AE504" s="13" t="e">
        <f>VLOOKUP(B504,Sheet1!$C$1:$D$12,2,FALSE)</f>
        <v>#N/A</v>
      </c>
      <c r="AF504" s="13" t="e">
        <f t="shared" si="174"/>
        <v>#N/A</v>
      </c>
      <c r="AG504" s="13">
        <f t="shared" si="157"/>
        <v>0</v>
      </c>
      <c r="AH504" s="13">
        <f t="shared" si="158"/>
        <v>0</v>
      </c>
      <c r="AI504" s="13" t="e">
        <f t="shared" si="175"/>
        <v>#N/A</v>
      </c>
      <c r="AJ504" s="14" t="str">
        <f t="shared" si="176"/>
        <v/>
      </c>
      <c r="AK504" s="14">
        <f t="shared" si="159"/>
        <v>0</v>
      </c>
    </row>
    <row r="505" spans="1:37" ht="15" customHeight="1" x14ac:dyDescent="0.25">
      <c r="A505" s="1"/>
      <c r="B505" s="1"/>
      <c r="C505" s="24"/>
      <c r="D505" s="1"/>
      <c r="E505" s="1"/>
      <c r="F505" s="24"/>
      <c r="G505" s="1"/>
      <c r="H505" s="2"/>
      <c r="I505" s="2"/>
      <c r="J505" s="2"/>
      <c r="K505" s="13">
        <f t="shared" si="160"/>
        <v>0</v>
      </c>
      <c r="L505" s="13" t="e">
        <f>VLOOKUP(B505,Sheet1!$C$1:$D$12,2,FALSE)</f>
        <v>#N/A</v>
      </c>
      <c r="M505" s="13" t="e">
        <f t="shared" si="161"/>
        <v>#N/A</v>
      </c>
      <c r="N505" s="13">
        <f t="shared" si="162"/>
        <v>0</v>
      </c>
      <c r="O505" s="13" t="e">
        <f>VLOOKUP(B505,Sheet1!$C$1:$D$12,2,FALSE)</f>
        <v>#N/A</v>
      </c>
      <c r="P505" s="13" t="e">
        <f t="shared" si="163"/>
        <v>#N/A</v>
      </c>
      <c r="Q505" s="13">
        <f t="shared" si="164"/>
        <v>0</v>
      </c>
      <c r="R505" s="13" t="e">
        <f>VLOOKUP(B505,Sheet1!$C$1:$D$12,2,FALSE)</f>
        <v>#N/A</v>
      </c>
      <c r="S505" s="13" t="e">
        <f t="shared" si="165"/>
        <v>#N/A</v>
      </c>
      <c r="T505" s="13">
        <f t="shared" si="155"/>
        <v>0</v>
      </c>
      <c r="U505" s="13" t="e">
        <f>VLOOKUP(B505,Sheet1!$C$1:$F$12,4,FALSE)</f>
        <v>#N/A</v>
      </c>
      <c r="V505" s="13" t="e">
        <f t="shared" si="166"/>
        <v>#N/A</v>
      </c>
      <c r="W505" s="13">
        <f t="shared" si="167"/>
        <v>0</v>
      </c>
      <c r="X505" s="13">
        <f t="shared" si="168"/>
        <v>0</v>
      </c>
      <c r="Y505" s="13">
        <f t="shared" si="169"/>
        <v>0</v>
      </c>
      <c r="Z505" s="13" t="e">
        <f t="shared" si="170"/>
        <v>#N/A</v>
      </c>
      <c r="AA505" s="14" t="str">
        <f t="shared" si="171"/>
        <v/>
      </c>
      <c r="AB505" s="14">
        <f t="shared" si="172"/>
        <v>0</v>
      </c>
      <c r="AC505" s="14">
        <f t="shared" si="173"/>
        <v>0</v>
      </c>
      <c r="AD505" s="13">
        <f t="shared" si="156"/>
        <v>0</v>
      </c>
      <c r="AE505" s="13" t="e">
        <f>VLOOKUP(B505,Sheet1!$C$1:$D$12,2,FALSE)</f>
        <v>#N/A</v>
      </c>
      <c r="AF505" s="13" t="e">
        <f t="shared" si="174"/>
        <v>#N/A</v>
      </c>
      <c r="AG505" s="13">
        <f t="shared" si="157"/>
        <v>0</v>
      </c>
      <c r="AH505" s="13">
        <f t="shared" si="158"/>
        <v>0</v>
      </c>
      <c r="AI505" s="13" t="e">
        <f t="shared" si="175"/>
        <v>#N/A</v>
      </c>
      <c r="AJ505" s="14" t="str">
        <f t="shared" si="176"/>
        <v/>
      </c>
      <c r="AK505" s="14">
        <f t="shared" si="159"/>
        <v>0</v>
      </c>
    </row>
    <row r="506" spans="1:37" ht="15" customHeight="1" x14ac:dyDescent="0.25">
      <c r="A506" s="1"/>
      <c r="B506" s="1"/>
      <c r="C506" s="24"/>
      <c r="D506" s="1"/>
      <c r="E506" s="1"/>
      <c r="F506" s="24"/>
      <c r="G506" s="1"/>
      <c r="H506" s="2"/>
      <c r="I506" s="2"/>
      <c r="J506" s="2"/>
      <c r="K506" s="13">
        <f t="shared" si="160"/>
        <v>0</v>
      </c>
      <c r="L506" s="13" t="e">
        <f>VLOOKUP(B506,Sheet1!$C$1:$D$12,2,FALSE)</f>
        <v>#N/A</v>
      </c>
      <c r="M506" s="13" t="e">
        <f t="shared" si="161"/>
        <v>#N/A</v>
      </c>
      <c r="N506" s="13">
        <f t="shared" si="162"/>
        <v>0</v>
      </c>
      <c r="O506" s="13" t="e">
        <f>VLOOKUP(B506,Sheet1!$C$1:$D$12,2,FALSE)</f>
        <v>#N/A</v>
      </c>
      <c r="P506" s="13" t="e">
        <f t="shared" si="163"/>
        <v>#N/A</v>
      </c>
      <c r="Q506" s="13">
        <f t="shared" si="164"/>
        <v>0</v>
      </c>
      <c r="R506" s="13" t="e">
        <f>VLOOKUP(B506,Sheet1!$C$1:$D$12,2,FALSE)</f>
        <v>#N/A</v>
      </c>
      <c r="S506" s="13" t="e">
        <f t="shared" si="165"/>
        <v>#N/A</v>
      </c>
      <c r="T506" s="13">
        <f t="shared" si="155"/>
        <v>0</v>
      </c>
      <c r="U506" s="13" t="e">
        <f>VLOOKUP(B506,Sheet1!$C$1:$F$12,4,FALSE)</f>
        <v>#N/A</v>
      </c>
      <c r="V506" s="13" t="e">
        <f t="shared" si="166"/>
        <v>#N/A</v>
      </c>
      <c r="W506" s="13">
        <f t="shared" si="167"/>
        <v>0</v>
      </c>
      <c r="X506" s="13">
        <f t="shared" si="168"/>
        <v>0</v>
      </c>
      <c r="Y506" s="13">
        <f t="shared" si="169"/>
        <v>0</v>
      </c>
      <c r="Z506" s="13" t="e">
        <f t="shared" si="170"/>
        <v>#N/A</v>
      </c>
      <c r="AA506" s="14" t="str">
        <f t="shared" si="171"/>
        <v/>
      </c>
      <c r="AB506" s="14">
        <f t="shared" si="172"/>
        <v>0</v>
      </c>
      <c r="AC506" s="14">
        <f t="shared" si="173"/>
        <v>0</v>
      </c>
      <c r="AD506" s="13">
        <f t="shared" si="156"/>
        <v>0</v>
      </c>
      <c r="AE506" s="13" t="e">
        <f>VLOOKUP(B506,Sheet1!$C$1:$D$12,2,FALSE)</f>
        <v>#N/A</v>
      </c>
      <c r="AF506" s="13" t="e">
        <f t="shared" si="174"/>
        <v>#N/A</v>
      </c>
      <c r="AG506" s="13">
        <f t="shared" si="157"/>
        <v>0</v>
      </c>
      <c r="AH506" s="13">
        <f t="shared" si="158"/>
        <v>0</v>
      </c>
      <c r="AI506" s="13" t="e">
        <f t="shared" si="175"/>
        <v>#N/A</v>
      </c>
      <c r="AJ506" s="14" t="str">
        <f t="shared" si="176"/>
        <v/>
      </c>
      <c r="AK506" s="14">
        <f t="shared" si="159"/>
        <v>0</v>
      </c>
    </row>
    <row r="507" spans="1:37" ht="15" customHeight="1" x14ac:dyDescent="0.25">
      <c r="A507" s="1"/>
      <c r="B507" s="1"/>
      <c r="C507" s="24"/>
      <c r="D507" s="1"/>
      <c r="E507" s="1"/>
      <c r="F507" s="24"/>
      <c r="G507" s="1"/>
      <c r="H507" s="2"/>
      <c r="I507" s="2"/>
      <c r="J507" s="2"/>
      <c r="K507" s="13">
        <f t="shared" si="160"/>
        <v>0</v>
      </c>
      <c r="L507" s="13" t="e">
        <f>VLOOKUP(B507,Sheet1!$C$1:$D$12,2,FALSE)</f>
        <v>#N/A</v>
      </c>
      <c r="M507" s="13" t="e">
        <f t="shared" si="161"/>
        <v>#N/A</v>
      </c>
      <c r="N507" s="13">
        <f t="shared" si="162"/>
        <v>0</v>
      </c>
      <c r="O507" s="13" t="e">
        <f>VLOOKUP(B507,Sheet1!$C$1:$D$12,2,FALSE)</f>
        <v>#N/A</v>
      </c>
      <c r="P507" s="13" t="e">
        <f t="shared" si="163"/>
        <v>#N/A</v>
      </c>
      <c r="Q507" s="13">
        <f t="shared" si="164"/>
        <v>0</v>
      </c>
      <c r="R507" s="13" t="e">
        <f>VLOOKUP(B507,Sheet1!$C$1:$D$12,2,FALSE)</f>
        <v>#N/A</v>
      </c>
      <c r="S507" s="13" t="e">
        <f t="shared" si="165"/>
        <v>#N/A</v>
      </c>
      <c r="T507" s="13">
        <f t="shared" si="155"/>
        <v>0</v>
      </c>
      <c r="U507" s="13" t="e">
        <f>VLOOKUP(B507,Sheet1!$C$1:$F$12,4,FALSE)</f>
        <v>#N/A</v>
      </c>
      <c r="V507" s="13" t="e">
        <f t="shared" si="166"/>
        <v>#N/A</v>
      </c>
      <c r="W507" s="13">
        <f t="shared" si="167"/>
        <v>0</v>
      </c>
      <c r="X507" s="13">
        <f t="shared" si="168"/>
        <v>0</v>
      </c>
      <c r="Y507" s="13">
        <f t="shared" si="169"/>
        <v>0</v>
      </c>
      <c r="Z507" s="13" t="e">
        <f t="shared" si="170"/>
        <v>#N/A</v>
      </c>
      <c r="AA507" s="14" t="str">
        <f t="shared" si="171"/>
        <v/>
      </c>
      <c r="AB507" s="14">
        <f t="shared" si="172"/>
        <v>0</v>
      </c>
      <c r="AC507" s="14">
        <f t="shared" si="173"/>
        <v>0</v>
      </c>
      <c r="AD507" s="13">
        <f t="shared" si="156"/>
        <v>0</v>
      </c>
      <c r="AE507" s="13" t="e">
        <f>VLOOKUP(B507,Sheet1!$C$1:$D$12,2,FALSE)</f>
        <v>#N/A</v>
      </c>
      <c r="AF507" s="13" t="e">
        <f t="shared" si="174"/>
        <v>#N/A</v>
      </c>
      <c r="AG507" s="13">
        <f t="shared" si="157"/>
        <v>0</v>
      </c>
      <c r="AH507" s="13">
        <f t="shared" si="158"/>
        <v>0</v>
      </c>
      <c r="AI507" s="13" t="e">
        <f t="shared" si="175"/>
        <v>#N/A</v>
      </c>
      <c r="AJ507" s="14" t="str">
        <f t="shared" si="176"/>
        <v/>
      </c>
      <c r="AK507" s="14">
        <f t="shared" si="159"/>
        <v>0</v>
      </c>
    </row>
    <row r="508" spans="1:37" ht="15" customHeight="1" x14ac:dyDescent="0.25">
      <c r="A508" s="1"/>
      <c r="B508" s="1"/>
      <c r="C508" s="24"/>
      <c r="D508" s="1"/>
      <c r="E508" s="1"/>
      <c r="F508" s="24"/>
      <c r="G508" s="1"/>
      <c r="H508" s="2"/>
      <c r="I508" s="2"/>
      <c r="J508" s="2"/>
      <c r="K508" s="13">
        <f t="shared" si="160"/>
        <v>0</v>
      </c>
      <c r="L508" s="13" t="e">
        <f>VLOOKUP(B508,Sheet1!$C$1:$D$12,2,FALSE)</f>
        <v>#N/A</v>
      </c>
      <c r="M508" s="13" t="e">
        <f t="shared" si="161"/>
        <v>#N/A</v>
      </c>
      <c r="N508" s="13">
        <f t="shared" si="162"/>
        <v>0</v>
      </c>
      <c r="O508" s="13" t="e">
        <f>VLOOKUP(B508,Sheet1!$C$1:$D$12,2,FALSE)</f>
        <v>#N/A</v>
      </c>
      <c r="P508" s="13" t="e">
        <f t="shared" si="163"/>
        <v>#N/A</v>
      </c>
      <c r="Q508" s="13">
        <f t="shared" si="164"/>
        <v>0</v>
      </c>
      <c r="R508" s="13" t="e">
        <f>VLOOKUP(B508,Sheet1!$C$1:$D$12,2,FALSE)</f>
        <v>#N/A</v>
      </c>
      <c r="S508" s="13" t="e">
        <f t="shared" si="165"/>
        <v>#N/A</v>
      </c>
      <c r="T508" s="13">
        <f t="shared" si="155"/>
        <v>0</v>
      </c>
      <c r="U508" s="13" t="e">
        <f>VLOOKUP(B508,Sheet1!$C$1:$F$12,4,FALSE)</f>
        <v>#N/A</v>
      </c>
      <c r="V508" s="13" t="e">
        <f t="shared" si="166"/>
        <v>#N/A</v>
      </c>
      <c r="W508" s="13">
        <f t="shared" si="167"/>
        <v>0</v>
      </c>
      <c r="X508" s="13">
        <f t="shared" si="168"/>
        <v>0</v>
      </c>
      <c r="Y508" s="13">
        <f t="shared" si="169"/>
        <v>0</v>
      </c>
      <c r="Z508" s="13" t="e">
        <f t="shared" si="170"/>
        <v>#N/A</v>
      </c>
      <c r="AA508" s="14" t="str">
        <f t="shared" si="171"/>
        <v/>
      </c>
      <c r="AB508" s="14">
        <f t="shared" si="172"/>
        <v>0</v>
      </c>
      <c r="AC508" s="14">
        <f t="shared" si="173"/>
        <v>0</v>
      </c>
      <c r="AD508" s="13">
        <f t="shared" si="156"/>
        <v>0</v>
      </c>
      <c r="AE508" s="13" t="e">
        <f>VLOOKUP(B508,Sheet1!$C$1:$D$12,2,FALSE)</f>
        <v>#N/A</v>
      </c>
      <c r="AF508" s="13" t="e">
        <f t="shared" si="174"/>
        <v>#N/A</v>
      </c>
      <c r="AG508" s="13">
        <f t="shared" si="157"/>
        <v>0</v>
      </c>
      <c r="AH508" s="13">
        <f t="shared" si="158"/>
        <v>0</v>
      </c>
      <c r="AI508" s="13" t="e">
        <f t="shared" si="175"/>
        <v>#N/A</v>
      </c>
      <c r="AJ508" s="14" t="str">
        <f t="shared" si="176"/>
        <v/>
      </c>
      <c r="AK508" s="14">
        <f t="shared" si="159"/>
        <v>0</v>
      </c>
    </row>
    <row r="509" spans="1:37" ht="15" customHeight="1" x14ac:dyDescent="0.25">
      <c r="A509" s="1"/>
      <c r="B509" s="1"/>
      <c r="C509" s="24"/>
      <c r="D509" s="1"/>
      <c r="E509" s="1"/>
      <c r="F509" s="24"/>
      <c r="G509" s="1"/>
      <c r="H509" s="2"/>
      <c r="I509" s="2"/>
      <c r="J509" s="2"/>
      <c r="K509" s="13">
        <f t="shared" si="160"/>
        <v>0</v>
      </c>
      <c r="L509" s="13" t="e">
        <f>VLOOKUP(B509,Sheet1!$C$1:$D$12,2,FALSE)</f>
        <v>#N/A</v>
      </c>
      <c r="M509" s="13" t="e">
        <f t="shared" si="161"/>
        <v>#N/A</v>
      </c>
      <c r="N509" s="13">
        <f t="shared" si="162"/>
        <v>0</v>
      </c>
      <c r="O509" s="13" t="e">
        <f>VLOOKUP(B509,Sheet1!$C$1:$D$12,2,FALSE)</f>
        <v>#N/A</v>
      </c>
      <c r="P509" s="13" t="e">
        <f t="shared" si="163"/>
        <v>#N/A</v>
      </c>
      <c r="Q509" s="13">
        <f t="shared" si="164"/>
        <v>0</v>
      </c>
      <c r="R509" s="13" t="e">
        <f>VLOOKUP(B509,Sheet1!$C$1:$D$12,2,FALSE)</f>
        <v>#N/A</v>
      </c>
      <c r="S509" s="13" t="e">
        <f t="shared" si="165"/>
        <v>#N/A</v>
      </c>
      <c r="T509" s="13">
        <f t="shared" si="155"/>
        <v>0</v>
      </c>
      <c r="U509" s="13" t="e">
        <f>VLOOKUP(B509,Sheet1!$C$1:$F$12,4,FALSE)</f>
        <v>#N/A</v>
      </c>
      <c r="V509" s="13" t="e">
        <f t="shared" si="166"/>
        <v>#N/A</v>
      </c>
      <c r="W509" s="13">
        <f t="shared" si="167"/>
        <v>0</v>
      </c>
      <c r="X509" s="13">
        <f t="shared" si="168"/>
        <v>0</v>
      </c>
      <c r="Y509" s="13">
        <f t="shared" si="169"/>
        <v>0</v>
      </c>
      <c r="Z509" s="13" t="e">
        <f t="shared" si="170"/>
        <v>#N/A</v>
      </c>
      <c r="AA509" s="14" t="str">
        <f t="shared" si="171"/>
        <v/>
      </c>
      <c r="AB509" s="14">
        <f t="shared" si="172"/>
        <v>0</v>
      </c>
      <c r="AC509" s="14">
        <f t="shared" si="173"/>
        <v>0</v>
      </c>
      <c r="AD509" s="13">
        <f t="shared" si="156"/>
        <v>0</v>
      </c>
      <c r="AE509" s="13" t="e">
        <f>VLOOKUP(B509,Sheet1!$C$1:$D$12,2,FALSE)</f>
        <v>#N/A</v>
      </c>
      <c r="AF509" s="13" t="e">
        <f t="shared" si="174"/>
        <v>#N/A</v>
      </c>
      <c r="AG509" s="13">
        <f t="shared" si="157"/>
        <v>0</v>
      </c>
      <c r="AH509" s="13">
        <f t="shared" si="158"/>
        <v>0</v>
      </c>
      <c r="AI509" s="13" t="e">
        <f t="shared" si="175"/>
        <v>#N/A</v>
      </c>
      <c r="AJ509" s="14" t="str">
        <f t="shared" si="176"/>
        <v/>
      </c>
      <c r="AK509" s="14">
        <f t="shared" si="159"/>
        <v>0</v>
      </c>
    </row>
    <row r="510" spans="1:37" ht="15" customHeight="1" x14ac:dyDescent="0.25">
      <c r="A510" s="1"/>
      <c r="B510" s="1"/>
      <c r="C510" s="24"/>
      <c r="D510" s="1"/>
      <c r="E510" s="1"/>
      <c r="F510" s="24"/>
      <c r="G510" s="1"/>
      <c r="H510" s="2"/>
      <c r="I510" s="2"/>
      <c r="J510" s="2"/>
      <c r="K510" s="13">
        <f t="shared" si="160"/>
        <v>0</v>
      </c>
      <c r="L510" s="13" t="e">
        <f>VLOOKUP(B510,Sheet1!$C$1:$D$12,2,FALSE)</f>
        <v>#N/A</v>
      </c>
      <c r="M510" s="13" t="e">
        <f t="shared" si="161"/>
        <v>#N/A</v>
      </c>
      <c r="N510" s="13">
        <f t="shared" si="162"/>
        <v>0</v>
      </c>
      <c r="O510" s="13" t="e">
        <f>VLOOKUP(B510,Sheet1!$C$1:$D$12,2,FALSE)</f>
        <v>#N/A</v>
      </c>
      <c r="P510" s="13" t="e">
        <f t="shared" si="163"/>
        <v>#N/A</v>
      </c>
      <c r="Q510" s="13">
        <f t="shared" si="164"/>
        <v>0</v>
      </c>
      <c r="R510" s="13" t="e">
        <f>VLOOKUP(B510,Sheet1!$C$1:$D$12,2,FALSE)</f>
        <v>#N/A</v>
      </c>
      <c r="S510" s="13" t="e">
        <f t="shared" si="165"/>
        <v>#N/A</v>
      </c>
      <c r="T510" s="13">
        <f t="shared" si="155"/>
        <v>0</v>
      </c>
      <c r="U510" s="13" t="e">
        <f>VLOOKUP(B510,Sheet1!$C$1:$F$12,4,FALSE)</f>
        <v>#N/A</v>
      </c>
      <c r="V510" s="13" t="e">
        <f t="shared" si="166"/>
        <v>#N/A</v>
      </c>
      <c r="W510" s="13">
        <f t="shared" si="167"/>
        <v>0</v>
      </c>
      <c r="X510" s="13">
        <f t="shared" si="168"/>
        <v>0</v>
      </c>
      <c r="Y510" s="13">
        <f t="shared" si="169"/>
        <v>0</v>
      </c>
      <c r="Z510" s="13" t="e">
        <f t="shared" si="170"/>
        <v>#N/A</v>
      </c>
      <c r="AA510" s="14" t="str">
        <f t="shared" si="171"/>
        <v/>
      </c>
      <c r="AB510" s="14">
        <f t="shared" si="172"/>
        <v>0</v>
      </c>
      <c r="AC510" s="14">
        <f t="shared" si="173"/>
        <v>0</v>
      </c>
      <c r="AD510" s="13">
        <f t="shared" si="156"/>
        <v>0</v>
      </c>
      <c r="AE510" s="13" t="e">
        <f>VLOOKUP(B510,Sheet1!$C$1:$D$12,2,FALSE)</f>
        <v>#N/A</v>
      </c>
      <c r="AF510" s="13" t="e">
        <f t="shared" si="174"/>
        <v>#N/A</v>
      </c>
      <c r="AG510" s="13">
        <f t="shared" si="157"/>
        <v>0</v>
      </c>
      <c r="AH510" s="13">
        <f t="shared" si="158"/>
        <v>0</v>
      </c>
      <c r="AI510" s="13" t="e">
        <f t="shared" si="175"/>
        <v>#N/A</v>
      </c>
      <c r="AJ510" s="14" t="str">
        <f t="shared" si="176"/>
        <v/>
      </c>
      <c r="AK510" s="14">
        <f t="shared" si="159"/>
        <v>0</v>
      </c>
    </row>
    <row r="511" spans="1:37" ht="15" customHeight="1" x14ac:dyDescent="0.25">
      <c r="A511" s="1"/>
      <c r="B511" s="1"/>
      <c r="C511" s="24"/>
      <c r="D511" s="1"/>
      <c r="E511" s="1"/>
      <c r="F511" s="24"/>
      <c r="G511" s="1"/>
      <c r="H511" s="2"/>
      <c r="I511" s="2"/>
      <c r="J511" s="2"/>
      <c r="K511" s="13">
        <f t="shared" si="160"/>
        <v>0</v>
      </c>
      <c r="L511" s="13" t="e">
        <f>VLOOKUP(B511,Sheet1!$C$1:$D$12,2,FALSE)</f>
        <v>#N/A</v>
      </c>
      <c r="M511" s="13" t="e">
        <f t="shared" si="161"/>
        <v>#N/A</v>
      </c>
      <c r="N511" s="13">
        <f t="shared" si="162"/>
        <v>0</v>
      </c>
      <c r="O511" s="13" t="e">
        <f>VLOOKUP(B511,Sheet1!$C$1:$D$12,2,FALSE)</f>
        <v>#N/A</v>
      </c>
      <c r="P511" s="13" t="e">
        <f t="shared" si="163"/>
        <v>#N/A</v>
      </c>
      <c r="Q511" s="13">
        <f t="shared" si="164"/>
        <v>0</v>
      </c>
      <c r="R511" s="13" t="e">
        <f>VLOOKUP(B511,Sheet1!$C$1:$D$12,2,FALSE)</f>
        <v>#N/A</v>
      </c>
      <c r="S511" s="13" t="e">
        <f t="shared" si="165"/>
        <v>#N/A</v>
      </c>
      <c r="T511" s="13">
        <f t="shared" si="155"/>
        <v>0</v>
      </c>
      <c r="U511" s="13" t="e">
        <f>VLOOKUP(B511,Sheet1!$C$1:$F$12,4,FALSE)</f>
        <v>#N/A</v>
      </c>
      <c r="V511" s="13" t="e">
        <f t="shared" si="166"/>
        <v>#N/A</v>
      </c>
      <c r="W511" s="13">
        <f t="shared" si="167"/>
        <v>0</v>
      </c>
      <c r="X511" s="13">
        <f t="shared" si="168"/>
        <v>0</v>
      </c>
      <c r="Y511" s="13">
        <f t="shared" si="169"/>
        <v>0</v>
      </c>
      <c r="Z511" s="13" t="e">
        <f t="shared" si="170"/>
        <v>#N/A</v>
      </c>
      <c r="AA511" s="14" t="str">
        <f t="shared" si="171"/>
        <v/>
      </c>
      <c r="AB511" s="14">
        <f t="shared" si="172"/>
        <v>0</v>
      </c>
      <c r="AC511" s="14">
        <f t="shared" si="173"/>
        <v>0</v>
      </c>
      <c r="AD511" s="13">
        <f t="shared" si="156"/>
        <v>0</v>
      </c>
      <c r="AE511" s="13" t="e">
        <f>VLOOKUP(B511,Sheet1!$C$1:$D$12,2,FALSE)</f>
        <v>#N/A</v>
      </c>
      <c r="AF511" s="13" t="e">
        <f t="shared" si="174"/>
        <v>#N/A</v>
      </c>
      <c r="AG511" s="13">
        <f t="shared" si="157"/>
        <v>0</v>
      </c>
      <c r="AH511" s="13">
        <f t="shared" si="158"/>
        <v>0</v>
      </c>
      <c r="AI511" s="13" t="e">
        <f t="shared" si="175"/>
        <v>#N/A</v>
      </c>
      <c r="AJ511" s="14" t="str">
        <f t="shared" si="176"/>
        <v/>
      </c>
      <c r="AK511" s="14">
        <f t="shared" si="159"/>
        <v>0</v>
      </c>
    </row>
    <row r="512" spans="1:37" ht="15" customHeight="1" x14ac:dyDescent="0.25">
      <c r="A512" s="1"/>
      <c r="B512" s="1"/>
      <c r="C512" s="24"/>
      <c r="D512" s="1"/>
      <c r="E512" s="1"/>
      <c r="F512" s="24"/>
      <c r="G512" s="1"/>
      <c r="H512" s="2"/>
      <c r="I512" s="2"/>
      <c r="J512" s="2"/>
      <c r="K512" s="13">
        <f t="shared" si="160"/>
        <v>0</v>
      </c>
      <c r="L512" s="13" t="e">
        <f>VLOOKUP(B512,Sheet1!$C$1:$D$12,2,FALSE)</f>
        <v>#N/A</v>
      </c>
      <c r="M512" s="13" t="e">
        <f t="shared" si="161"/>
        <v>#N/A</v>
      </c>
      <c r="N512" s="13">
        <f t="shared" si="162"/>
        <v>0</v>
      </c>
      <c r="O512" s="13" t="e">
        <f>VLOOKUP(B512,Sheet1!$C$1:$D$12,2,FALSE)</f>
        <v>#N/A</v>
      </c>
      <c r="P512" s="13" t="e">
        <f t="shared" si="163"/>
        <v>#N/A</v>
      </c>
      <c r="Q512" s="13">
        <f t="shared" si="164"/>
        <v>0</v>
      </c>
      <c r="R512" s="13" t="e">
        <f>VLOOKUP(B512,Sheet1!$C$1:$D$12,2,FALSE)</f>
        <v>#N/A</v>
      </c>
      <c r="S512" s="13" t="e">
        <f t="shared" si="165"/>
        <v>#N/A</v>
      </c>
      <c r="T512" s="13">
        <f t="shared" si="155"/>
        <v>0</v>
      </c>
      <c r="U512" s="13" t="e">
        <f>VLOOKUP(B512,Sheet1!$C$1:$F$12,4,FALSE)</f>
        <v>#N/A</v>
      </c>
      <c r="V512" s="13" t="e">
        <f t="shared" si="166"/>
        <v>#N/A</v>
      </c>
      <c r="W512" s="13">
        <f t="shared" si="167"/>
        <v>0</v>
      </c>
      <c r="X512" s="13">
        <f t="shared" si="168"/>
        <v>0</v>
      </c>
      <c r="Y512" s="13">
        <f t="shared" si="169"/>
        <v>0</v>
      </c>
      <c r="Z512" s="13" t="e">
        <f t="shared" si="170"/>
        <v>#N/A</v>
      </c>
      <c r="AA512" s="14" t="str">
        <f t="shared" si="171"/>
        <v/>
      </c>
      <c r="AB512" s="14">
        <f t="shared" si="172"/>
        <v>0</v>
      </c>
      <c r="AC512" s="14">
        <f t="shared" si="173"/>
        <v>0</v>
      </c>
      <c r="AD512" s="13">
        <f t="shared" si="156"/>
        <v>0</v>
      </c>
      <c r="AE512" s="13" t="e">
        <f>VLOOKUP(B512,Sheet1!$C$1:$D$12,2,FALSE)</f>
        <v>#N/A</v>
      </c>
      <c r="AF512" s="13" t="e">
        <f t="shared" si="174"/>
        <v>#N/A</v>
      </c>
      <c r="AG512" s="13">
        <f t="shared" si="157"/>
        <v>0</v>
      </c>
      <c r="AH512" s="13">
        <f t="shared" si="158"/>
        <v>0</v>
      </c>
      <c r="AI512" s="13" t="e">
        <f t="shared" si="175"/>
        <v>#N/A</v>
      </c>
      <c r="AJ512" s="14" t="str">
        <f t="shared" si="176"/>
        <v/>
      </c>
      <c r="AK512" s="14">
        <f t="shared" si="159"/>
        <v>0</v>
      </c>
    </row>
    <row r="513" spans="1:37" ht="15" customHeight="1" x14ac:dyDescent="0.25">
      <c r="A513" s="1"/>
      <c r="B513" s="1"/>
      <c r="C513" s="24"/>
      <c r="D513" s="1"/>
      <c r="E513" s="1"/>
      <c r="F513" s="24"/>
      <c r="G513" s="1"/>
      <c r="H513" s="2"/>
      <c r="I513" s="2"/>
      <c r="J513" s="2"/>
      <c r="K513" s="13">
        <f t="shared" si="160"/>
        <v>0</v>
      </c>
      <c r="L513" s="13" t="e">
        <f>VLOOKUP(B513,Sheet1!$C$1:$D$12,2,FALSE)</f>
        <v>#N/A</v>
      </c>
      <c r="M513" s="13" t="e">
        <f t="shared" si="161"/>
        <v>#N/A</v>
      </c>
      <c r="N513" s="13">
        <f t="shared" si="162"/>
        <v>0</v>
      </c>
      <c r="O513" s="13" t="e">
        <f>VLOOKUP(B513,Sheet1!$C$1:$D$12,2,FALSE)</f>
        <v>#N/A</v>
      </c>
      <c r="P513" s="13" t="e">
        <f t="shared" si="163"/>
        <v>#N/A</v>
      </c>
      <c r="Q513" s="13">
        <f t="shared" si="164"/>
        <v>0</v>
      </c>
      <c r="R513" s="13" t="e">
        <f>VLOOKUP(B513,Sheet1!$C$1:$D$12,2,FALSE)</f>
        <v>#N/A</v>
      </c>
      <c r="S513" s="13" t="e">
        <f t="shared" si="165"/>
        <v>#N/A</v>
      </c>
      <c r="T513" s="13">
        <f t="shared" si="155"/>
        <v>0</v>
      </c>
      <c r="U513" s="13" t="e">
        <f>VLOOKUP(B513,Sheet1!$C$1:$F$12,4,FALSE)</f>
        <v>#N/A</v>
      </c>
      <c r="V513" s="13" t="e">
        <f t="shared" si="166"/>
        <v>#N/A</v>
      </c>
      <c r="W513" s="13">
        <f t="shared" si="167"/>
        <v>0</v>
      </c>
      <c r="X513" s="13">
        <f t="shared" si="168"/>
        <v>0</v>
      </c>
      <c r="Y513" s="13">
        <f t="shared" si="169"/>
        <v>0</v>
      </c>
      <c r="Z513" s="13" t="e">
        <f t="shared" si="170"/>
        <v>#N/A</v>
      </c>
      <c r="AA513" s="14" t="str">
        <f t="shared" si="171"/>
        <v/>
      </c>
      <c r="AB513" s="14">
        <f t="shared" si="172"/>
        <v>0</v>
      </c>
      <c r="AC513" s="14">
        <f t="shared" si="173"/>
        <v>0</v>
      </c>
      <c r="AD513" s="13">
        <f t="shared" si="156"/>
        <v>0</v>
      </c>
      <c r="AE513" s="13" t="e">
        <f>VLOOKUP(B513,Sheet1!$C$1:$D$12,2,FALSE)</f>
        <v>#N/A</v>
      </c>
      <c r="AF513" s="13" t="e">
        <f t="shared" si="174"/>
        <v>#N/A</v>
      </c>
      <c r="AG513" s="13">
        <f t="shared" si="157"/>
        <v>0</v>
      </c>
      <c r="AH513" s="13">
        <f t="shared" si="158"/>
        <v>0</v>
      </c>
      <c r="AI513" s="13" t="e">
        <f t="shared" si="175"/>
        <v>#N/A</v>
      </c>
      <c r="AJ513" s="14" t="str">
        <f t="shared" si="176"/>
        <v/>
      </c>
      <c r="AK513" s="14">
        <f t="shared" si="159"/>
        <v>0</v>
      </c>
    </row>
    <row r="514" spans="1:37" ht="15" customHeight="1" x14ac:dyDescent="0.25">
      <c r="A514" s="1"/>
      <c r="B514" s="1"/>
      <c r="C514" s="24"/>
      <c r="D514" s="1"/>
      <c r="E514" s="1"/>
      <c r="F514" s="24"/>
      <c r="G514" s="1"/>
      <c r="H514" s="2"/>
      <c r="I514" s="2"/>
      <c r="J514" s="2"/>
      <c r="K514" s="13">
        <f t="shared" si="160"/>
        <v>0</v>
      </c>
      <c r="L514" s="13" t="e">
        <f>VLOOKUP(B514,Sheet1!$C$1:$D$12,2,FALSE)</f>
        <v>#N/A</v>
      </c>
      <c r="M514" s="13" t="e">
        <f t="shared" si="161"/>
        <v>#N/A</v>
      </c>
      <c r="N514" s="13">
        <f t="shared" si="162"/>
        <v>0</v>
      </c>
      <c r="O514" s="13" t="e">
        <f>VLOOKUP(B514,Sheet1!$C$1:$D$12,2,FALSE)</f>
        <v>#N/A</v>
      </c>
      <c r="P514" s="13" t="e">
        <f t="shared" si="163"/>
        <v>#N/A</v>
      </c>
      <c r="Q514" s="13">
        <f t="shared" si="164"/>
        <v>0</v>
      </c>
      <c r="R514" s="13" t="e">
        <f>VLOOKUP(B514,Sheet1!$C$1:$D$12,2,FALSE)</f>
        <v>#N/A</v>
      </c>
      <c r="S514" s="13" t="e">
        <f t="shared" si="165"/>
        <v>#N/A</v>
      </c>
      <c r="T514" s="13">
        <f t="shared" si="155"/>
        <v>0</v>
      </c>
      <c r="U514" s="13" t="e">
        <f>VLOOKUP(B514,Sheet1!$C$1:$F$12,4,FALSE)</f>
        <v>#N/A</v>
      </c>
      <c r="V514" s="13" t="e">
        <f t="shared" si="166"/>
        <v>#N/A</v>
      </c>
      <c r="W514" s="13">
        <f t="shared" si="167"/>
        <v>0</v>
      </c>
      <c r="X514" s="13">
        <f t="shared" si="168"/>
        <v>0</v>
      </c>
      <c r="Y514" s="13">
        <f t="shared" si="169"/>
        <v>0</v>
      </c>
      <c r="Z514" s="13" t="e">
        <f t="shared" si="170"/>
        <v>#N/A</v>
      </c>
      <c r="AA514" s="14" t="str">
        <f t="shared" si="171"/>
        <v/>
      </c>
      <c r="AB514" s="14">
        <f t="shared" si="172"/>
        <v>0</v>
      </c>
      <c r="AC514" s="14">
        <f t="shared" si="173"/>
        <v>0</v>
      </c>
      <c r="AD514" s="13">
        <f t="shared" si="156"/>
        <v>0</v>
      </c>
      <c r="AE514" s="13" t="e">
        <f>VLOOKUP(B514,Sheet1!$C$1:$D$12,2,FALSE)</f>
        <v>#N/A</v>
      </c>
      <c r="AF514" s="13" t="e">
        <f t="shared" si="174"/>
        <v>#N/A</v>
      </c>
      <c r="AG514" s="13">
        <f t="shared" si="157"/>
        <v>0</v>
      </c>
      <c r="AH514" s="13">
        <f t="shared" si="158"/>
        <v>0</v>
      </c>
      <c r="AI514" s="13" t="e">
        <f t="shared" si="175"/>
        <v>#N/A</v>
      </c>
      <c r="AJ514" s="14" t="str">
        <f t="shared" si="176"/>
        <v/>
      </c>
      <c r="AK514" s="14">
        <f t="shared" si="159"/>
        <v>0</v>
      </c>
    </row>
    <row r="515" spans="1:37" ht="15" customHeight="1" x14ac:dyDescent="0.25">
      <c r="A515" s="1"/>
      <c r="B515" s="1"/>
      <c r="C515" s="24"/>
      <c r="D515" s="1"/>
      <c r="E515" s="1"/>
      <c r="F515" s="24"/>
      <c r="G515" s="1"/>
      <c r="H515" s="2"/>
      <c r="I515" s="2"/>
      <c r="J515" s="2"/>
      <c r="K515" s="13">
        <f t="shared" si="160"/>
        <v>0</v>
      </c>
      <c r="L515" s="13" t="e">
        <f>VLOOKUP(B515,Sheet1!$C$1:$D$12,2,FALSE)</f>
        <v>#N/A</v>
      </c>
      <c r="M515" s="13" t="e">
        <f t="shared" si="161"/>
        <v>#N/A</v>
      </c>
      <c r="N515" s="13">
        <f t="shared" si="162"/>
        <v>0</v>
      </c>
      <c r="O515" s="13" t="e">
        <f>VLOOKUP(B515,Sheet1!$C$1:$D$12,2,FALSE)</f>
        <v>#N/A</v>
      </c>
      <c r="P515" s="13" t="e">
        <f t="shared" si="163"/>
        <v>#N/A</v>
      </c>
      <c r="Q515" s="13">
        <f t="shared" si="164"/>
        <v>0</v>
      </c>
      <c r="R515" s="13" t="e">
        <f>VLOOKUP(B515,Sheet1!$C$1:$D$12,2,FALSE)</f>
        <v>#N/A</v>
      </c>
      <c r="S515" s="13" t="e">
        <f t="shared" si="165"/>
        <v>#N/A</v>
      </c>
      <c r="T515" s="13">
        <f t="shared" si="155"/>
        <v>0</v>
      </c>
      <c r="U515" s="13" t="e">
        <f>VLOOKUP(B515,Sheet1!$C$1:$F$12,4,FALSE)</f>
        <v>#N/A</v>
      </c>
      <c r="V515" s="13" t="e">
        <f t="shared" si="166"/>
        <v>#N/A</v>
      </c>
      <c r="W515" s="13">
        <f t="shared" si="167"/>
        <v>0</v>
      </c>
      <c r="X515" s="13">
        <f t="shared" si="168"/>
        <v>0</v>
      </c>
      <c r="Y515" s="13">
        <f t="shared" si="169"/>
        <v>0</v>
      </c>
      <c r="Z515" s="13" t="e">
        <f t="shared" si="170"/>
        <v>#N/A</v>
      </c>
      <c r="AA515" s="14" t="str">
        <f t="shared" si="171"/>
        <v/>
      </c>
      <c r="AB515" s="14">
        <f t="shared" si="172"/>
        <v>0</v>
      </c>
      <c r="AC515" s="14">
        <f t="shared" si="173"/>
        <v>0</v>
      </c>
      <c r="AD515" s="13">
        <f t="shared" si="156"/>
        <v>0</v>
      </c>
      <c r="AE515" s="13" t="e">
        <f>VLOOKUP(B515,Sheet1!$C$1:$D$12,2,FALSE)</f>
        <v>#N/A</v>
      </c>
      <c r="AF515" s="13" t="e">
        <f t="shared" si="174"/>
        <v>#N/A</v>
      </c>
      <c r="AG515" s="13">
        <f t="shared" si="157"/>
        <v>0</v>
      </c>
      <c r="AH515" s="13">
        <f t="shared" si="158"/>
        <v>0</v>
      </c>
      <c r="AI515" s="13" t="e">
        <f t="shared" si="175"/>
        <v>#N/A</v>
      </c>
      <c r="AJ515" s="14" t="str">
        <f t="shared" si="176"/>
        <v/>
      </c>
      <c r="AK515" s="14">
        <f t="shared" si="159"/>
        <v>0</v>
      </c>
    </row>
    <row r="516" spans="1:37" ht="15" customHeight="1" x14ac:dyDescent="0.25">
      <c r="A516" s="1"/>
      <c r="B516" s="1"/>
      <c r="C516" s="24"/>
      <c r="D516" s="1"/>
      <c r="E516" s="1"/>
      <c r="F516" s="24"/>
      <c r="G516" s="1"/>
      <c r="H516" s="2"/>
      <c r="I516" s="2"/>
      <c r="J516" s="2"/>
      <c r="K516" s="13">
        <f t="shared" si="160"/>
        <v>0</v>
      </c>
      <c r="L516" s="13" t="e">
        <f>VLOOKUP(B516,Sheet1!$C$1:$D$12,2,FALSE)</f>
        <v>#N/A</v>
      </c>
      <c r="M516" s="13" t="e">
        <f t="shared" si="161"/>
        <v>#N/A</v>
      </c>
      <c r="N516" s="13">
        <f t="shared" si="162"/>
        <v>0</v>
      </c>
      <c r="O516" s="13" t="e">
        <f>VLOOKUP(B516,Sheet1!$C$1:$D$12,2,FALSE)</f>
        <v>#N/A</v>
      </c>
      <c r="P516" s="13" t="e">
        <f t="shared" si="163"/>
        <v>#N/A</v>
      </c>
      <c r="Q516" s="13">
        <f t="shared" si="164"/>
        <v>0</v>
      </c>
      <c r="R516" s="13" t="e">
        <f>VLOOKUP(B516,Sheet1!$C$1:$D$12,2,FALSE)</f>
        <v>#N/A</v>
      </c>
      <c r="S516" s="13" t="e">
        <f t="shared" si="165"/>
        <v>#N/A</v>
      </c>
      <c r="T516" s="13">
        <f t="shared" si="155"/>
        <v>0</v>
      </c>
      <c r="U516" s="13" t="e">
        <f>VLOOKUP(B516,Sheet1!$C$1:$F$12,4,FALSE)</f>
        <v>#N/A</v>
      </c>
      <c r="V516" s="13" t="e">
        <f t="shared" si="166"/>
        <v>#N/A</v>
      </c>
      <c r="W516" s="13">
        <f t="shared" si="167"/>
        <v>0</v>
      </c>
      <c r="X516" s="13">
        <f t="shared" si="168"/>
        <v>0</v>
      </c>
      <c r="Y516" s="13">
        <f t="shared" si="169"/>
        <v>0</v>
      </c>
      <c r="Z516" s="13" t="e">
        <f t="shared" si="170"/>
        <v>#N/A</v>
      </c>
      <c r="AA516" s="14" t="str">
        <f t="shared" si="171"/>
        <v/>
      </c>
      <c r="AB516" s="14">
        <f t="shared" si="172"/>
        <v>0</v>
      </c>
      <c r="AC516" s="14">
        <f t="shared" si="173"/>
        <v>0</v>
      </c>
      <c r="AD516" s="13">
        <f t="shared" si="156"/>
        <v>0</v>
      </c>
      <c r="AE516" s="13" t="e">
        <f>VLOOKUP(B516,Sheet1!$C$1:$D$12,2,FALSE)</f>
        <v>#N/A</v>
      </c>
      <c r="AF516" s="13" t="e">
        <f t="shared" si="174"/>
        <v>#N/A</v>
      </c>
      <c r="AG516" s="13">
        <f t="shared" si="157"/>
        <v>0</v>
      </c>
      <c r="AH516" s="13">
        <f t="shared" si="158"/>
        <v>0</v>
      </c>
      <c r="AI516" s="13" t="e">
        <f t="shared" si="175"/>
        <v>#N/A</v>
      </c>
      <c r="AJ516" s="14" t="str">
        <f t="shared" si="176"/>
        <v/>
      </c>
      <c r="AK516" s="14">
        <f t="shared" si="159"/>
        <v>0</v>
      </c>
    </row>
    <row r="517" spans="1:37" ht="15" customHeight="1" x14ac:dyDescent="0.25">
      <c r="A517" s="1"/>
      <c r="B517" s="1"/>
      <c r="C517" s="24"/>
      <c r="D517" s="1"/>
      <c r="E517" s="1"/>
      <c r="F517" s="24"/>
      <c r="G517" s="1"/>
      <c r="H517" s="2"/>
      <c r="I517" s="2"/>
      <c r="J517" s="2"/>
      <c r="K517" s="13">
        <f t="shared" si="160"/>
        <v>0</v>
      </c>
      <c r="L517" s="13" t="e">
        <f>VLOOKUP(B517,Sheet1!$C$1:$D$12,2,FALSE)</f>
        <v>#N/A</v>
      </c>
      <c r="M517" s="13" t="e">
        <f t="shared" si="161"/>
        <v>#N/A</v>
      </c>
      <c r="N517" s="13">
        <f t="shared" si="162"/>
        <v>0</v>
      </c>
      <c r="O517" s="13" t="e">
        <f>VLOOKUP(B517,Sheet1!$C$1:$D$12,2,FALSE)</f>
        <v>#N/A</v>
      </c>
      <c r="P517" s="13" t="e">
        <f t="shared" si="163"/>
        <v>#N/A</v>
      </c>
      <c r="Q517" s="13">
        <f t="shared" si="164"/>
        <v>0</v>
      </c>
      <c r="R517" s="13" t="e">
        <f>VLOOKUP(B517,Sheet1!$C$1:$D$12,2,FALSE)</f>
        <v>#N/A</v>
      </c>
      <c r="S517" s="13" t="e">
        <f t="shared" si="165"/>
        <v>#N/A</v>
      </c>
      <c r="T517" s="13">
        <f t="shared" si="155"/>
        <v>0</v>
      </c>
      <c r="U517" s="13" t="e">
        <f>VLOOKUP(B517,Sheet1!$C$1:$F$12,4,FALSE)</f>
        <v>#N/A</v>
      </c>
      <c r="V517" s="13" t="e">
        <f t="shared" si="166"/>
        <v>#N/A</v>
      </c>
      <c r="W517" s="13">
        <f t="shared" si="167"/>
        <v>0</v>
      </c>
      <c r="X517" s="13">
        <f t="shared" si="168"/>
        <v>0</v>
      </c>
      <c r="Y517" s="13">
        <f t="shared" si="169"/>
        <v>0</v>
      </c>
      <c r="Z517" s="13" t="e">
        <f t="shared" si="170"/>
        <v>#N/A</v>
      </c>
      <c r="AA517" s="14" t="str">
        <f t="shared" si="171"/>
        <v/>
      </c>
      <c r="AB517" s="14">
        <f t="shared" si="172"/>
        <v>0</v>
      </c>
      <c r="AC517" s="14">
        <f t="shared" si="173"/>
        <v>0</v>
      </c>
      <c r="AD517" s="13">
        <f t="shared" si="156"/>
        <v>0</v>
      </c>
      <c r="AE517" s="13" t="e">
        <f>VLOOKUP(B517,Sheet1!$C$1:$D$12,2,FALSE)</f>
        <v>#N/A</v>
      </c>
      <c r="AF517" s="13" t="e">
        <f t="shared" si="174"/>
        <v>#N/A</v>
      </c>
      <c r="AG517" s="13">
        <f t="shared" si="157"/>
        <v>0</v>
      </c>
      <c r="AH517" s="13">
        <f t="shared" si="158"/>
        <v>0</v>
      </c>
      <c r="AI517" s="13" t="e">
        <f t="shared" si="175"/>
        <v>#N/A</v>
      </c>
      <c r="AJ517" s="14" t="str">
        <f t="shared" si="176"/>
        <v/>
      </c>
      <c r="AK517" s="14">
        <f t="shared" si="159"/>
        <v>0</v>
      </c>
    </row>
    <row r="518" spans="1:37" ht="15" customHeight="1" x14ac:dyDescent="0.25">
      <c r="A518" s="1"/>
      <c r="B518" s="1"/>
      <c r="C518" s="24"/>
      <c r="D518" s="1"/>
      <c r="E518" s="1"/>
      <c r="F518" s="24"/>
      <c r="G518" s="1"/>
      <c r="H518" s="2"/>
      <c r="I518" s="2"/>
      <c r="J518" s="2"/>
      <c r="K518" s="13">
        <f t="shared" si="160"/>
        <v>0</v>
      </c>
      <c r="L518" s="13" t="e">
        <f>VLOOKUP(B518,Sheet1!$C$1:$D$12,2,FALSE)</f>
        <v>#N/A</v>
      </c>
      <c r="M518" s="13" t="e">
        <f t="shared" si="161"/>
        <v>#N/A</v>
      </c>
      <c r="N518" s="13">
        <f t="shared" si="162"/>
        <v>0</v>
      </c>
      <c r="O518" s="13" t="e">
        <f>VLOOKUP(B518,Sheet1!$C$1:$D$12,2,FALSE)</f>
        <v>#N/A</v>
      </c>
      <c r="P518" s="13" t="e">
        <f t="shared" si="163"/>
        <v>#N/A</v>
      </c>
      <c r="Q518" s="13">
        <f t="shared" si="164"/>
        <v>0</v>
      </c>
      <c r="R518" s="13" t="e">
        <f>VLOOKUP(B518,Sheet1!$C$1:$D$12,2,FALSE)</f>
        <v>#N/A</v>
      </c>
      <c r="S518" s="13" t="e">
        <f t="shared" si="165"/>
        <v>#N/A</v>
      </c>
      <c r="T518" s="13">
        <f t="shared" si="155"/>
        <v>0</v>
      </c>
      <c r="U518" s="13" t="e">
        <f>VLOOKUP(B518,Sheet1!$C$1:$F$12,4,FALSE)</f>
        <v>#N/A</v>
      </c>
      <c r="V518" s="13" t="e">
        <f t="shared" si="166"/>
        <v>#N/A</v>
      </c>
      <c r="W518" s="13">
        <f t="shared" si="167"/>
        <v>0</v>
      </c>
      <c r="X518" s="13">
        <f t="shared" si="168"/>
        <v>0</v>
      </c>
      <c r="Y518" s="13">
        <f t="shared" si="169"/>
        <v>0</v>
      </c>
      <c r="Z518" s="13" t="e">
        <f t="shared" si="170"/>
        <v>#N/A</v>
      </c>
      <c r="AA518" s="14" t="str">
        <f t="shared" si="171"/>
        <v/>
      </c>
      <c r="AB518" s="14">
        <f t="shared" si="172"/>
        <v>0</v>
      </c>
      <c r="AC518" s="14">
        <f t="shared" si="173"/>
        <v>0</v>
      </c>
      <c r="AD518" s="13">
        <f t="shared" si="156"/>
        <v>0</v>
      </c>
      <c r="AE518" s="13" t="e">
        <f>VLOOKUP(B518,Sheet1!$C$1:$D$12,2,FALSE)</f>
        <v>#N/A</v>
      </c>
      <c r="AF518" s="13" t="e">
        <f t="shared" si="174"/>
        <v>#N/A</v>
      </c>
      <c r="AG518" s="13">
        <f t="shared" si="157"/>
        <v>0</v>
      </c>
      <c r="AH518" s="13">
        <f t="shared" si="158"/>
        <v>0</v>
      </c>
      <c r="AI518" s="13" t="e">
        <f t="shared" si="175"/>
        <v>#N/A</v>
      </c>
      <c r="AJ518" s="14" t="str">
        <f t="shared" si="176"/>
        <v/>
      </c>
      <c r="AK518" s="14">
        <f t="shared" si="159"/>
        <v>0</v>
      </c>
    </row>
    <row r="519" spans="1:37" ht="15" customHeight="1" x14ac:dyDescent="0.25">
      <c r="A519" s="1"/>
      <c r="B519" s="1"/>
      <c r="C519" s="24"/>
      <c r="D519" s="1"/>
      <c r="E519" s="1"/>
      <c r="F519" s="24"/>
      <c r="G519" s="1"/>
      <c r="H519" s="2"/>
      <c r="I519" s="2"/>
      <c r="J519" s="2"/>
      <c r="K519" s="13">
        <f t="shared" si="160"/>
        <v>0</v>
      </c>
      <c r="L519" s="13" t="e">
        <f>VLOOKUP(B519,Sheet1!$C$1:$D$12,2,FALSE)</f>
        <v>#N/A</v>
      </c>
      <c r="M519" s="13" t="e">
        <f t="shared" si="161"/>
        <v>#N/A</v>
      </c>
      <c r="N519" s="13">
        <f t="shared" si="162"/>
        <v>0</v>
      </c>
      <c r="O519" s="13" t="e">
        <f>VLOOKUP(B519,Sheet1!$C$1:$D$12,2,FALSE)</f>
        <v>#N/A</v>
      </c>
      <c r="P519" s="13" t="e">
        <f t="shared" si="163"/>
        <v>#N/A</v>
      </c>
      <c r="Q519" s="13">
        <f t="shared" si="164"/>
        <v>0</v>
      </c>
      <c r="R519" s="13" t="e">
        <f>VLOOKUP(B519,Sheet1!$C$1:$D$12,2,FALSE)</f>
        <v>#N/A</v>
      </c>
      <c r="S519" s="13" t="e">
        <f t="shared" si="165"/>
        <v>#N/A</v>
      </c>
      <c r="T519" s="13">
        <f t="shared" si="155"/>
        <v>0</v>
      </c>
      <c r="U519" s="13" t="e">
        <f>VLOOKUP(B519,Sheet1!$C$1:$F$12,4,FALSE)</f>
        <v>#N/A</v>
      </c>
      <c r="V519" s="13" t="e">
        <f t="shared" si="166"/>
        <v>#N/A</v>
      </c>
      <c r="W519" s="13">
        <f t="shared" si="167"/>
        <v>0</v>
      </c>
      <c r="X519" s="13">
        <f t="shared" si="168"/>
        <v>0</v>
      </c>
      <c r="Y519" s="13">
        <f t="shared" si="169"/>
        <v>0</v>
      </c>
      <c r="Z519" s="13" t="e">
        <f t="shared" si="170"/>
        <v>#N/A</v>
      </c>
      <c r="AA519" s="14" t="str">
        <f t="shared" si="171"/>
        <v/>
      </c>
      <c r="AB519" s="14">
        <f t="shared" si="172"/>
        <v>0</v>
      </c>
      <c r="AC519" s="14">
        <f t="shared" si="173"/>
        <v>0</v>
      </c>
      <c r="AD519" s="13">
        <f t="shared" si="156"/>
        <v>0</v>
      </c>
      <c r="AE519" s="13" t="e">
        <f>VLOOKUP(B519,Sheet1!$C$1:$D$12,2,FALSE)</f>
        <v>#N/A</v>
      </c>
      <c r="AF519" s="13" t="e">
        <f t="shared" si="174"/>
        <v>#N/A</v>
      </c>
      <c r="AG519" s="13">
        <f t="shared" si="157"/>
        <v>0</v>
      </c>
      <c r="AH519" s="13">
        <f t="shared" si="158"/>
        <v>0</v>
      </c>
      <c r="AI519" s="13" t="e">
        <f t="shared" si="175"/>
        <v>#N/A</v>
      </c>
      <c r="AJ519" s="14" t="str">
        <f t="shared" si="176"/>
        <v/>
      </c>
      <c r="AK519" s="14">
        <f t="shared" si="159"/>
        <v>0</v>
      </c>
    </row>
    <row r="520" spans="1:37" ht="15" customHeight="1" x14ac:dyDescent="0.25">
      <c r="A520" s="1"/>
      <c r="B520" s="1"/>
      <c r="C520" s="24"/>
      <c r="D520" s="1"/>
      <c r="E520" s="1"/>
      <c r="F520" s="24"/>
      <c r="G520" s="1"/>
      <c r="H520" s="2"/>
      <c r="I520" s="2"/>
      <c r="J520" s="2"/>
      <c r="K520" s="13">
        <f t="shared" si="160"/>
        <v>0</v>
      </c>
      <c r="L520" s="13" t="e">
        <f>VLOOKUP(B520,Sheet1!$C$1:$D$12,2,FALSE)</f>
        <v>#N/A</v>
      </c>
      <c r="M520" s="13" t="e">
        <f t="shared" si="161"/>
        <v>#N/A</v>
      </c>
      <c r="N520" s="13">
        <f t="shared" si="162"/>
        <v>0</v>
      </c>
      <c r="O520" s="13" t="e">
        <f>VLOOKUP(B520,Sheet1!$C$1:$D$12,2,FALSE)</f>
        <v>#N/A</v>
      </c>
      <c r="P520" s="13" t="e">
        <f t="shared" si="163"/>
        <v>#N/A</v>
      </c>
      <c r="Q520" s="13">
        <f t="shared" si="164"/>
        <v>0</v>
      </c>
      <c r="R520" s="13" t="e">
        <f>VLOOKUP(B520,Sheet1!$C$1:$D$12,2,FALSE)</f>
        <v>#N/A</v>
      </c>
      <c r="S520" s="13" t="e">
        <f t="shared" si="165"/>
        <v>#N/A</v>
      </c>
      <c r="T520" s="13">
        <f t="shared" si="155"/>
        <v>0</v>
      </c>
      <c r="U520" s="13" t="e">
        <f>VLOOKUP(B520,Sheet1!$C$1:$F$12,4,FALSE)</f>
        <v>#N/A</v>
      </c>
      <c r="V520" s="13" t="e">
        <f t="shared" si="166"/>
        <v>#N/A</v>
      </c>
      <c r="W520" s="13">
        <f t="shared" si="167"/>
        <v>0</v>
      </c>
      <c r="X520" s="13">
        <f t="shared" si="168"/>
        <v>0</v>
      </c>
      <c r="Y520" s="13">
        <f t="shared" si="169"/>
        <v>0</v>
      </c>
      <c r="Z520" s="13" t="e">
        <f t="shared" si="170"/>
        <v>#N/A</v>
      </c>
      <c r="AA520" s="14" t="str">
        <f t="shared" si="171"/>
        <v/>
      </c>
      <c r="AB520" s="14">
        <f t="shared" si="172"/>
        <v>0</v>
      </c>
      <c r="AC520" s="14">
        <f t="shared" si="173"/>
        <v>0</v>
      </c>
      <c r="AD520" s="13">
        <f t="shared" si="156"/>
        <v>0</v>
      </c>
      <c r="AE520" s="13" t="e">
        <f>VLOOKUP(B520,Sheet1!$C$1:$D$12,2,FALSE)</f>
        <v>#N/A</v>
      </c>
      <c r="AF520" s="13" t="e">
        <f t="shared" si="174"/>
        <v>#N/A</v>
      </c>
      <c r="AG520" s="13">
        <f t="shared" si="157"/>
        <v>0</v>
      </c>
      <c r="AH520" s="13">
        <f t="shared" si="158"/>
        <v>0</v>
      </c>
      <c r="AI520" s="13" t="e">
        <f t="shared" si="175"/>
        <v>#N/A</v>
      </c>
      <c r="AJ520" s="14" t="str">
        <f t="shared" si="176"/>
        <v/>
      </c>
      <c r="AK520" s="14">
        <f t="shared" si="159"/>
        <v>0</v>
      </c>
    </row>
    <row r="521" spans="1:37" ht="15" customHeight="1" x14ac:dyDescent="0.25">
      <c r="A521" s="1"/>
      <c r="B521" s="1"/>
      <c r="C521" s="24"/>
      <c r="D521" s="1"/>
      <c r="E521" s="1"/>
      <c r="F521" s="24"/>
      <c r="G521" s="1"/>
      <c r="H521" s="2"/>
      <c r="I521" s="2"/>
      <c r="J521" s="2"/>
      <c r="K521" s="13">
        <f t="shared" si="160"/>
        <v>0</v>
      </c>
      <c r="L521" s="13" t="e">
        <f>VLOOKUP(B521,Sheet1!$C$1:$D$12,2,FALSE)</f>
        <v>#N/A</v>
      </c>
      <c r="M521" s="13" t="e">
        <f t="shared" si="161"/>
        <v>#N/A</v>
      </c>
      <c r="N521" s="13">
        <f t="shared" si="162"/>
        <v>0</v>
      </c>
      <c r="O521" s="13" t="e">
        <f>VLOOKUP(B521,Sheet1!$C$1:$D$12,2,FALSE)</f>
        <v>#N/A</v>
      </c>
      <c r="P521" s="13" t="e">
        <f t="shared" si="163"/>
        <v>#N/A</v>
      </c>
      <c r="Q521" s="13">
        <f t="shared" si="164"/>
        <v>0</v>
      </c>
      <c r="R521" s="13" t="e">
        <f>VLOOKUP(B521,Sheet1!$C$1:$D$12,2,FALSE)</f>
        <v>#N/A</v>
      </c>
      <c r="S521" s="13" t="e">
        <f t="shared" si="165"/>
        <v>#N/A</v>
      </c>
      <c r="T521" s="13">
        <f t="shared" si="155"/>
        <v>0</v>
      </c>
      <c r="U521" s="13" t="e">
        <f>VLOOKUP(B521,Sheet1!$C$1:$F$12,4,FALSE)</f>
        <v>#N/A</v>
      </c>
      <c r="V521" s="13" t="e">
        <f t="shared" si="166"/>
        <v>#N/A</v>
      </c>
      <c r="W521" s="13">
        <f t="shared" si="167"/>
        <v>0</v>
      </c>
      <c r="X521" s="13">
        <f t="shared" si="168"/>
        <v>0</v>
      </c>
      <c r="Y521" s="13">
        <f t="shared" si="169"/>
        <v>0</v>
      </c>
      <c r="Z521" s="13" t="e">
        <f t="shared" si="170"/>
        <v>#N/A</v>
      </c>
      <c r="AA521" s="14" t="str">
        <f t="shared" si="171"/>
        <v/>
      </c>
      <c r="AB521" s="14">
        <f t="shared" si="172"/>
        <v>0</v>
      </c>
      <c r="AC521" s="14">
        <f t="shared" si="173"/>
        <v>0</v>
      </c>
      <c r="AD521" s="13">
        <f t="shared" si="156"/>
        <v>0</v>
      </c>
      <c r="AE521" s="13" t="e">
        <f>VLOOKUP(B521,Sheet1!$C$1:$D$12,2,FALSE)</f>
        <v>#N/A</v>
      </c>
      <c r="AF521" s="13" t="e">
        <f t="shared" si="174"/>
        <v>#N/A</v>
      </c>
      <c r="AG521" s="13">
        <f t="shared" si="157"/>
        <v>0</v>
      </c>
      <c r="AH521" s="13">
        <f t="shared" si="158"/>
        <v>0</v>
      </c>
      <c r="AI521" s="13" t="e">
        <f t="shared" si="175"/>
        <v>#N/A</v>
      </c>
      <c r="AJ521" s="14" t="str">
        <f t="shared" si="176"/>
        <v/>
      </c>
      <c r="AK521" s="14">
        <f t="shared" si="159"/>
        <v>0</v>
      </c>
    </row>
    <row r="522" spans="1:37" ht="15" customHeight="1" x14ac:dyDescent="0.25">
      <c r="A522" s="1"/>
      <c r="B522" s="1"/>
      <c r="C522" s="24"/>
      <c r="D522" s="1"/>
      <c r="E522" s="1"/>
      <c r="F522" s="24"/>
      <c r="G522" s="1"/>
      <c r="H522" s="2"/>
      <c r="I522" s="2"/>
      <c r="J522" s="2"/>
      <c r="K522" s="13">
        <f t="shared" si="160"/>
        <v>0</v>
      </c>
      <c r="L522" s="13" t="e">
        <f>VLOOKUP(B522,Sheet1!$C$1:$D$12,2,FALSE)</f>
        <v>#N/A</v>
      </c>
      <c r="M522" s="13" t="e">
        <f t="shared" si="161"/>
        <v>#N/A</v>
      </c>
      <c r="N522" s="13">
        <f t="shared" si="162"/>
        <v>0</v>
      </c>
      <c r="O522" s="13" t="e">
        <f>VLOOKUP(B522,Sheet1!$C$1:$D$12,2,FALSE)</f>
        <v>#N/A</v>
      </c>
      <c r="P522" s="13" t="e">
        <f t="shared" si="163"/>
        <v>#N/A</v>
      </c>
      <c r="Q522" s="13">
        <f t="shared" si="164"/>
        <v>0</v>
      </c>
      <c r="R522" s="13" t="e">
        <f>VLOOKUP(B522,Sheet1!$C$1:$D$12,2,FALSE)</f>
        <v>#N/A</v>
      </c>
      <c r="S522" s="13" t="e">
        <f t="shared" si="165"/>
        <v>#N/A</v>
      </c>
      <c r="T522" s="13">
        <f t="shared" si="155"/>
        <v>0</v>
      </c>
      <c r="U522" s="13" t="e">
        <f>VLOOKUP(B522,Sheet1!$C$1:$F$12,4,FALSE)</f>
        <v>#N/A</v>
      </c>
      <c r="V522" s="13" t="e">
        <f t="shared" si="166"/>
        <v>#N/A</v>
      </c>
      <c r="W522" s="13">
        <f t="shared" si="167"/>
        <v>0</v>
      </c>
      <c r="X522" s="13">
        <f t="shared" si="168"/>
        <v>0</v>
      </c>
      <c r="Y522" s="13">
        <f t="shared" si="169"/>
        <v>0</v>
      </c>
      <c r="Z522" s="13" t="e">
        <f t="shared" si="170"/>
        <v>#N/A</v>
      </c>
      <c r="AA522" s="14" t="str">
        <f t="shared" si="171"/>
        <v/>
      </c>
      <c r="AB522" s="14">
        <f t="shared" si="172"/>
        <v>0</v>
      </c>
      <c r="AC522" s="14">
        <f t="shared" si="173"/>
        <v>0</v>
      </c>
      <c r="AD522" s="13">
        <f t="shared" si="156"/>
        <v>0</v>
      </c>
      <c r="AE522" s="13" t="e">
        <f>VLOOKUP(B522,Sheet1!$C$1:$D$12,2,FALSE)</f>
        <v>#N/A</v>
      </c>
      <c r="AF522" s="13" t="e">
        <f t="shared" si="174"/>
        <v>#N/A</v>
      </c>
      <c r="AG522" s="13">
        <f t="shared" si="157"/>
        <v>0</v>
      </c>
      <c r="AH522" s="13">
        <f t="shared" si="158"/>
        <v>0</v>
      </c>
      <c r="AI522" s="13" t="e">
        <f t="shared" si="175"/>
        <v>#N/A</v>
      </c>
      <c r="AJ522" s="14" t="str">
        <f t="shared" si="176"/>
        <v/>
      </c>
      <c r="AK522" s="14">
        <f t="shared" si="159"/>
        <v>0</v>
      </c>
    </row>
    <row r="523" spans="1:37" ht="15" customHeight="1" x14ac:dyDescent="0.25">
      <c r="A523" s="1"/>
      <c r="B523" s="1"/>
      <c r="C523" s="24"/>
      <c r="D523" s="1"/>
      <c r="E523" s="1"/>
      <c r="F523" s="24"/>
      <c r="G523" s="1"/>
      <c r="H523" s="2"/>
      <c r="I523" s="2"/>
      <c r="J523" s="2"/>
      <c r="K523" s="13">
        <f t="shared" si="160"/>
        <v>0</v>
      </c>
      <c r="L523" s="13" t="e">
        <f>VLOOKUP(B523,Sheet1!$C$1:$D$12,2,FALSE)</f>
        <v>#N/A</v>
      </c>
      <c r="M523" s="13" t="e">
        <f t="shared" si="161"/>
        <v>#N/A</v>
      </c>
      <c r="N523" s="13">
        <f t="shared" si="162"/>
        <v>0</v>
      </c>
      <c r="O523" s="13" t="e">
        <f>VLOOKUP(B523,Sheet1!$C$1:$D$12,2,FALSE)</f>
        <v>#N/A</v>
      </c>
      <c r="P523" s="13" t="e">
        <f t="shared" si="163"/>
        <v>#N/A</v>
      </c>
      <c r="Q523" s="13">
        <f t="shared" si="164"/>
        <v>0</v>
      </c>
      <c r="R523" s="13" t="e">
        <f>VLOOKUP(B523,Sheet1!$C$1:$D$12,2,FALSE)</f>
        <v>#N/A</v>
      </c>
      <c r="S523" s="13" t="e">
        <f t="shared" si="165"/>
        <v>#N/A</v>
      </c>
      <c r="T523" s="13">
        <f t="shared" si="155"/>
        <v>0</v>
      </c>
      <c r="U523" s="13" t="e">
        <f>VLOOKUP(B523,Sheet1!$C$1:$F$12,4,FALSE)</f>
        <v>#N/A</v>
      </c>
      <c r="V523" s="13" t="e">
        <f t="shared" si="166"/>
        <v>#N/A</v>
      </c>
      <c r="W523" s="13">
        <f t="shared" si="167"/>
        <v>0</v>
      </c>
      <c r="X523" s="13">
        <f t="shared" si="168"/>
        <v>0</v>
      </c>
      <c r="Y523" s="13">
        <f t="shared" si="169"/>
        <v>0</v>
      </c>
      <c r="Z523" s="13" t="e">
        <f t="shared" si="170"/>
        <v>#N/A</v>
      </c>
      <c r="AA523" s="14" t="str">
        <f t="shared" si="171"/>
        <v/>
      </c>
      <c r="AB523" s="14">
        <f t="shared" si="172"/>
        <v>0</v>
      </c>
      <c r="AC523" s="14">
        <f t="shared" si="173"/>
        <v>0</v>
      </c>
      <c r="AD523" s="13">
        <f t="shared" si="156"/>
        <v>0</v>
      </c>
      <c r="AE523" s="13" t="e">
        <f>VLOOKUP(B523,Sheet1!$C$1:$D$12,2,FALSE)</f>
        <v>#N/A</v>
      </c>
      <c r="AF523" s="13" t="e">
        <f t="shared" si="174"/>
        <v>#N/A</v>
      </c>
      <c r="AG523" s="13">
        <f t="shared" si="157"/>
        <v>0</v>
      </c>
      <c r="AH523" s="13">
        <f t="shared" si="158"/>
        <v>0</v>
      </c>
      <c r="AI523" s="13" t="e">
        <f t="shared" si="175"/>
        <v>#N/A</v>
      </c>
      <c r="AJ523" s="14" t="str">
        <f t="shared" si="176"/>
        <v/>
      </c>
      <c r="AK523" s="14">
        <f t="shared" si="159"/>
        <v>0</v>
      </c>
    </row>
    <row r="524" spans="1:37" ht="15" customHeight="1" x14ac:dyDescent="0.25">
      <c r="A524" s="1"/>
      <c r="B524" s="1"/>
      <c r="C524" s="24"/>
      <c r="D524" s="1"/>
      <c r="E524" s="1"/>
      <c r="F524" s="24"/>
      <c r="G524" s="1"/>
      <c r="H524" s="2"/>
      <c r="I524" s="2"/>
      <c r="J524" s="2"/>
      <c r="K524" s="13">
        <f t="shared" si="160"/>
        <v>0</v>
      </c>
      <c r="L524" s="13" t="e">
        <f>VLOOKUP(B524,Sheet1!$C$1:$D$12,2,FALSE)</f>
        <v>#N/A</v>
      </c>
      <c r="M524" s="13" t="e">
        <f t="shared" si="161"/>
        <v>#N/A</v>
      </c>
      <c r="N524" s="13">
        <f t="shared" si="162"/>
        <v>0</v>
      </c>
      <c r="O524" s="13" t="e">
        <f>VLOOKUP(B524,Sheet1!$C$1:$D$12,2,FALSE)</f>
        <v>#N/A</v>
      </c>
      <c r="P524" s="13" t="e">
        <f t="shared" si="163"/>
        <v>#N/A</v>
      </c>
      <c r="Q524" s="13">
        <f t="shared" si="164"/>
        <v>0</v>
      </c>
      <c r="R524" s="13" t="e">
        <f>VLOOKUP(B524,Sheet1!$C$1:$D$12,2,FALSE)</f>
        <v>#N/A</v>
      </c>
      <c r="S524" s="13" t="e">
        <f t="shared" si="165"/>
        <v>#N/A</v>
      </c>
      <c r="T524" s="13">
        <f t="shared" si="155"/>
        <v>0</v>
      </c>
      <c r="U524" s="13" t="e">
        <f>VLOOKUP(B524,Sheet1!$C$1:$F$12,4,FALSE)</f>
        <v>#N/A</v>
      </c>
      <c r="V524" s="13" t="e">
        <f t="shared" si="166"/>
        <v>#N/A</v>
      </c>
      <c r="W524" s="13">
        <f t="shared" si="167"/>
        <v>0</v>
      </c>
      <c r="X524" s="13">
        <f t="shared" si="168"/>
        <v>0</v>
      </c>
      <c r="Y524" s="13">
        <f t="shared" si="169"/>
        <v>0</v>
      </c>
      <c r="Z524" s="13" t="e">
        <f t="shared" si="170"/>
        <v>#N/A</v>
      </c>
      <c r="AA524" s="14" t="str">
        <f t="shared" si="171"/>
        <v/>
      </c>
      <c r="AB524" s="14">
        <f t="shared" si="172"/>
        <v>0</v>
      </c>
      <c r="AC524" s="14">
        <f t="shared" si="173"/>
        <v>0</v>
      </c>
      <c r="AD524" s="13">
        <f t="shared" si="156"/>
        <v>0</v>
      </c>
      <c r="AE524" s="13" t="e">
        <f>VLOOKUP(B524,Sheet1!$C$1:$D$12,2,FALSE)</f>
        <v>#N/A</v>
      </c>
      <c r="AF524" s="13" t="e">
        <f t="shared" si="174"/>
        <v>#N/A</v>
      </c>
      <c r="AG524" s="13">
        <f t="shared" si="157"/>
        <v>0</v>
      </c>
      <c r="AH524" s="13">
        <f t="shared" si="158"/>
        <v>0</v>
      </c>
      <c r="AI524" s="13" t="e">
        <f t="shared" si="175"/>
        <v>#N/A</v>
      </c>
      <c r="AJ524" s="14" t="str">
        <f t="shared" si="176"/>
        <v/>
      </c>
      <c r="AK524" s="14">
        <f t="shared" si="159"/>
        <v>0</v>
      </c>
    </row>
    <row r="525" spans="1:37" ht="15" customHeight="1" x14ac:dyDescent="0.25">
      <c r="A525" s="1"/>
      <c r="B525" s="1"/>
      <c r="C525" s="24"/>
      <c r="D525" s="1"/>
      <c r="E525" s="1"/>
      <c r="F525" s="24"/>
      <c r="G525" s="1"/>
      <c r="H525" s="2"/>
      <c r="I525" s="2"/>
      <c r="J525" s="2"/>
      <c r="K525" s="13">
        <f t="shared" si="160"/>
        <v>0</v>
      </c>
      <c r="L525" s="13" t="e">
        <f>VLOOKUP(B525,Sheet1!$C$1:$D$12,2,FALSE)</f>
        <v>#N/A</v>
      </c>
      <c r="M525" s="13" t="e">
        <f t="shared" si="161"/>
        <v>#N/A</v>
      </c>
      <c r="N525" s="13">
        <f t="shared" si="162"/>
        <v>0</v>
      </c>
      <c r="O525" s="13" t="e">
        <f>VLOOKUP(B525,Sheet1!$C$1:$D$12,2,FALSE)</f>
        <v>#N/A</v>
      </c>
      <c r="P525" s="13" t="e">
        <f t="shared" si="163"/>
        <v>#N/A</v>
      </c>
      <c r="Q525" s="13">
        <f t="shared" si="164"/>
        <v>0</v>
      </c>
      <c r="R525" s="13" t="e">
        <f>VLOOKUP(B525,Sheet1!$C$1:$D$12,2,FALSE)</f>
        <v>#N/A</v>
      </c>
      <c r="S525" s="13" t="e">
        <f t="shared" si="165"/>
        <v>#N/A</v>
      </c>
      <c r="T525" s="13">
        <f t="shared" si="155"/>
        <v>0</v>
      </c>
      <c r="U525" s="13" t="e">
        <f>VLOOKUP(B525,Sheet1!$C$1:$F$12,4,FALSE)</f>
        <v>#N/A</v>
      </c>
      <c r="V525" s="13" t="e">
        <f t="shared" si="166"/>
        <v>#N/A</v>
      </c>
      <c r="W525" s="13">
        <f t="shared" si="167"/>
        <v>0</v>
      </c>
      <c r="X525" s="13">
        <f t="shared" si="168"/>
        <v>0</v>
      </c>
      <c r="Y525" s="13">
        <f t="shared" si="169"/>
        <v>0</v>
      </c>
      <c r="Z525" s="13" t="e">
        <f t="shared" si="170"/>
        <v>#N/A</v>
      </c>
      <c r="AA525" s="14" t="str">
        <f t="shared" si="171"/>
        <v/>
      </c>
      <c r="AB525" s="14">
        <f t="shared" si="172"/>
        <v>0</v>
      </c>
      <c r="AC525" s="14">
        <f t="shared" si="173"/>
        <v>0</v>
      </c>
      <c r="AD525" s="13">
        <f t="shared" si="156"/>
        <v>0</v>
      </c>
      <c r="AE525" s="13" t="e">
        <f>VLOOKUP(B525,Sheet1!$C$1:$D$12,2,FALSE)</f>
        <v>#N/A</v>
      </c>
      <c r="AF525" s="13" t="e">
        <f t="shared" si="174"/>
        <v>#N/A</v>
      </c>
      <c r="AG525" s="13">
        <f t="shared" si="157"/>
        <v>0</v>
      </c>
      <c r="AH525" s="13">
        <f t="shared" si="158"/>
        <v>0</v>
      </c>
      <c r="AI525" s="13" t="e">
        <f t="shared" si="175"/>
        <v>#N/A</v>
      </c>
      <c r="AJ525" s="14" t="str">
        <f t="shared" si="176"/>
        <v/>
      </c>
      <c r="AK525" s="14">
        <f t="shared" si="159"/>
        <v>0</v>
      </c>
    </row>
    <row r="526" spans="1:37" ht="15" customHeight="1" x14ac:dyDescent="0.25">
      <c r="A526" s="1"/>
      <c r="B526" s="1"/>
      <c r="C526" s="24"/>
      <c r="D526" s="1"/>
      <c r="E526" s="1"/>
      <c r="F526" s="24"/>
      <c r="G526" s="1"/>
      <c r="H526" s="2"/>
      <c r="I526" s="2"/>
      <c r="J526" s="2"/>
      <c r="K526" s="13">
        <f t="shared" si="160"/>
        <v>0</v>
      </c>
      <c r="L526" s="13" t="e">
        <f>VLOOKUP(B526,Sheet1!$C$1:$D$12,2,FALSE)</f>
        <v>#N/A</v>
      </c>
      <c r="M526" s="13" t="e">
        <f t="shared" si="161"/>
        <v>#N/A</v>
      </c>
      <c r="N526" s="13">
        <f t="shared" si="162"/>
        <v>0</v>
      </c>
      <c r="O526" s="13" t="e">
        <f>VLOOKUP(B526,Sheet1!$C$1:$D$12,2,FALSE)</f>
        <v>#N/A</v>
      </c>
      <c r="P526" s="13" t="e">
        <f t="shared" si="163"/>
        <v>#N/A</v>
      </c>
      <c r="Q526" s="13">
        <f t="shared" si="164"/>
        <v>0</v>
      </c>
      <c r="R526" s="13" t="e">
        <f>VLOOKUP(B526,Sheet1!$C$1:$D$12,2,FALSE)</f>
        <v>#N/A</v>
      </c>
      <c r="S526" s="13" t="e">
        <f t="shared" si="165"/>
        <v>#N/A</v>
      </c>
      <c r="T526" s="13">
        <f t="shared" si="155"/>
        <v>0</v>
      </c>
      <c r="U526" s="13" t="e">
        <f>VLOOKUP(B526,Sheet1!$C$1:$F$12,4,FALSE)</f>
        <v>#N/A</v>
      </c>
      <c r="V526" s="13" t="e">
        <f t="shared" si="166"/>
        <v>#N/A</v>
      </c>
      <c r="W526" s="13">
        <f t="shared" si="167"/>
        <v>0</v>
      </c>
      <c r="X526" s="13">
        <f t="shared" si="168"/>
        <v>0</v>
      </c>
      <c r="Y526" s="13">
        <f t="shared" si="169"/>
        <v>0</v>
      </c>
      <c r="Z526" s="13" t="e">
        <f t="shared" si="170"/>
        <v>#N/A</v>
      </c>
      <c r="AA526" s="14" t="str">
        <f t="shared" si="171"/>
        <v/>
      </c>
      <c r="AB526" s="14">
        <f t="shared" si="172"/>
        <v>0</v>
      </c>
      <c r="AC526" s="14">
        <f t="shared" si="173"/>
        <v>0</v>
      </c>
      <c r="AD526" s="13">
        <f t="shared" si="156"/>
        <v>0</v>
      </c>
      <c r="AE526" s="13" t="e">
        <f>VLOOKUP(B526,Sheet1!$C$1:$D$12,2,FALSE)</f>
        <v>#N/A</v>
      </c>
      <c r="AF526" s="13" t="e">
        <f t="shared" si="174"/>
        <v>#N/A</v>
      </c>
      <c r="AG526" s="13">
        <f t="shared" si="157"/>
        <v>0</v>
      </c>
      <c r="AH526" s="13">
        <f t="shared" si="158"/>
        <v>0</v>
      </c>
      <c r="AI526" s="13" t="e">
        <f t="shared" si="175"/>
        <v>#N/A</v>
      </c>
      <c r="AJ526" s="14" t="str">
        <f t="shared" si="176"/>
        <v/>
      </c>
      <c r="AK526" s="14">
        <f t="shared" si="159"/>
        <v>0</v>
      </c>
    </row>
    <row r="527" spans="1:37" ht="15" customHeight="1" x14ac:dyDescent="0.25">
      <c r="A527" s="1"/>
      <c r="B527" s="1"/>
      <c r="C527" s="24"/>
      <c r="D527" s="1"/>
      <c r="E527" s="1"/>
      <c r="F527" s="24"/>
      <c r="G527" s="1"/>
      <c r="H527" s="2"/>
      <c r="I527" s="2"/>
      <c r="J527" s="2"/>
      <c r="K527" s="13">
        <f t="shared" si="160"/>
        <v>0</v>
      </c>
      <c r="L527" s="13" t="e">
        <f>VLOOKUP(B527,Sheet1!$C$1:$D$12,2,FALSE)</f>
        <v>#N/A</v>
      </c>
      <c r="M527" s="13" t="e">
        <f t="shared" si="161"/>
        <v>#N/A</v>
      </c>
      <c r="N527" s="13">
        <f t="shared" si="162"/>
        <v>0</v>
      </c>
      <c r="O527" s="13" t="e">
        <f>VLOOKUP(B527,Sheet1!$C$1:$D$12,2,FALSE)</f>
        <v>#N/A</v>
      </c>
      <c r="P527" s="13" t="e">
        <f t="shared" si="163"/>
        <v>#N/A</v>
      </c>
      <c r="Q527" s="13">
        <f t="shared" si="164"/>
        <v>0</v>
      </c>
      <c r="R527" s="13" t="e">
        <f>VLOOKUP(B527,Sheet1!$C$1:$D$12,2,FALSE)</f>
        <v>#N/A</v>
      </c>
      <c r="S527" s="13" t="e">
        <f t="shared" si="165"/>
        <v>#N/A</v>
      </c>
      <c r="T527" s="13">
        <f t="shared" si="155"/>
        <v>0</v>
      </c>
      <c r="U527" s="13" t="e">
        <f>VLOOKUP(B527,Sheet1!$C$1:$F$12,4,FALSE)</f>
        <v>#N/A</v>
      </c>
      <c r="V527" s="13" t="e">
        <f t="shared" si="166"/>
        <v>#N/A</v>
      </c>
      <c r="W527" s="13">
        <f t="shared" si="167"/>
        <v>0</v>
      </c>
      <c r="X527" s="13">
        <f t="shared" si="168"/>
        <v>0</v>
      </c>
      <c r="Y527" s="13">
        <f t="shared" si="169"/>
        <v>0</v>
      </c>
      <c r="Z527" s="13" t="e">
        <f t="shared" si="170"/>
        <v>#N/A</v>
      </c>
      <c r="AA527" s="14" t="str">
        <f t="shared" si="171"/>
        <v/>
      </c>
      <c r="AB527" s="14">
        <f t="shared" si="172"/>
        <v>0</v>
      </c>
      <c r="AC527" s="14">
        <f t="shared" si="173"/>
        <v>0</v>
      </c>
      <c r="AD527" s="13">
        <f t="shared" si="156"/>
        <v>0</v>
      </c>
      <c r="AE527" s="13" t="e">
        <f>VLOOKUP(B527,Sheet1!$C$1:$D$12,2,FALSE)</f>
        <v>#N/A</v>
      </c>
      <c r="AF527" s="13" t="e">
        <f t="shared" si="174"/>
        <v>#N/A</v>
      </c>
      <c r="AG527" s="13">
        <f t="shared" si="157"/>
        <v>0</v>
      </c>
      <c r="AH527" s="13">
        <f t="shared" si="158"/>
        <v>0</v>
      </c>
      <c r="AI527" s="13" t="e">
        <f t="shared" si="175"/>
        <v>#N/A</v>
      </c>
      <c r="AJ527" s="14" t="str">
        <f t="shared" si="176"/>
        <v/>
      </c>
      <c r="AK527" s="14">
        <f t="shared" si="159"/>
        <v>0</v>
      </c>
    </row>
    <row r="528" spans="1:37" ht="15" customHeight="1" x14ac:dyDescent="0.25">
      <c r="A528" s="1"/>
      <c r="B528" s="1"/>
      <c r="C528" s="24"/>
      <c r="D528" s="1"/>
      <c r="E528" s="1"/>
      <c r="F528" s="24"/>
      <c r="G528" s="1"/>
      <c r="H528" s="2"/>
      <c r="I528" s="2"/>
      <c r="J528" s="2"/>
      <c r="K528" s="13">
        <f t="shared" si="160"/>
        <v>0</v>
      </c>
      <c r="L528" s="13" t="e">
        <f>VLOOKUP(B528,Sheet1!$C$1:$D$12,2,FALSE)</f>
        <v>#N/A</v>
      </c>
      <c r="M528" s="13" t="e">
        <f t="shared" si="161"/>
        <v>#N/A</v>
      </c>
      <c r="N528" s="13">
        <f t="shared" si="162"/>
        <v>0</v>
      </c>
      <c r="O528" s="13" t="e">
        <f>VLOOKUP(B528,Sheet1!$C$1:$D$12,2,FALSE)</f>
        <v>#N/A</v>
      </c>
      <c r="P528" s="13" t="e">
        <f t="shared" si="163"/>
        <v>#N/A</v>
      </c>
      <c r="Q528" s="13">
        <f t="shared" si="164"/>
        <v>0</v>
      </c>
      <c r="R528" s="13" t="e">
        <f>VLOOKUP(B528,Sheet1!$C$1:$D$12,2,FALSE)</f>
        <v>#N/A</v>
      </c>
      <c r="S528" s="13" t="e">
        <f t="shared" si="165"/>
        <v>#N/A</v>
      </c>
      <c r="T528" s="13">
        <f t="shared" si="155"/>
        <v>0</v>
      </c>
      <c r="U528" s="13" t="e">
        <f>VLOOKUP(B528,Sheet1!$C$1:$F$12,4,FALSE)</f>
        <v>#N/A</v>
      </c>
      <c r="V528" s="13" t="e">
        <f t="shared" si="166"/>
        <v>#N/A</v>
      </c>
      <c r="W528" s="13">
        <f t="shared" si="167"/>
        <v>0</v>
      </c>
      <c r="X528" s="13">
        <f t="shared" si="168"/>
        <v>0</v>
      </c>
      <c r="Y528" s="13">
        <f t="shared" si="169"/>
        <v>0</v>
      </c>
      <c r="Z528" s="13" t="e">
        <f t="shared" si="170"/>
        <v>#N/A</v>
      </c>
      <c r="AA528" s="14" t="str">
        <f t="shared" si="171"/>
        <v/>
      </c>
      <c r="AB528" s="14">
        <f t="shared" si="172"/>
        <v>0</v>
      </c>
      <c r="AC528" s="14">
        <f t="shared" si="173"/>
        <v>0</v>
      </c>
      <c r="AD528" s="13">
        <f t="shared" si="156"/>
        <v>0</v>
      </c>
      <c r="AE528" s="13" t="e">
        <f>VLOOKUP(B528,Sheet1!$C$1:$D$12,2,FALSE)</f>
        <v>#N/A</v>
      </c>
      <c r="AF528" s="13" t="e">
        <f t="shared" si="174"/>
        <v>#N/A</v>
      </c>
      <c r="AG528" s="13">
        <f t="shared" si="157"/>
        <v>0</v>
      </c>
      <c r="AH528" s="13">
        <f t="shared" si="158"/>
        <v>0</v>
      </c>
      <c r="AI528" s="13" t="e">
        <f t="shared" si="175"/>
        <v>#N/A</v>
      </c>
      <c r="AJ528" s="14" t="str">
        <f t="shared" si="176"/>
        <v/>
      </c>
      <c r="AK528" s="14">
        <f t="shared" si="159"/>
        <v>0</v>
      </c>
    </row>
    <row r="529" spans="1:37" ht="15" customHeight="1" x14ac:dyDescent="0.25">
      <c r="A529" s="1"/>
      <c r="B529" s="1"/>
      <c r="C529" s="24"/>
      <c r="D529" s="1"/>
      <c r="E529" s="1"/>
      <c r="F529" s="24"/>
      <c r="G529" s="1"/>
      <c r="H529" s="2"/>
      <c r="I529" s="2"/>
      <c r="J529" s="2"/>
      <c r="K529" s="13">
        <f t="shared" si="160"/>
        <v>0</v>
      </c>
      <c r="L529" s="13" t="e">
        <f>VLOOKUP(B529,Sheet1!$C$1:$D$12,2,FALSE)</f>
        <v>#N/A</v>
      </c>
      <c r="M529" s="13" t="e">
        <f t="shared" si="161"/>
        <v>#N/A</v>
      </c>
      <c r="N529" s="13">
        <f t="shared" si="162"/>
        <v>0</v>
      </c>
      <c r="O529" s="13" t="e">
        <f>VLOOKUP(B529,Sheet1!$C$1:$D$12,2,FALSE)</f>
        <v>#N/A</v>
      </c>
      <c r="P529" s="13" t="e">
        <f t="shared" si="163"/>
        <v>#N/A</v>
      </c>
      <c r="Q529" s="13">
        <f t="shared" si="164"/>
        <v>0</v>
      </c>
      <c r="R529" s="13" t="e">
        <f>VLOOKUP(B529,Sheet1!$C$1:$D$12,2,FALSE)</f>
        <v>#N/A</v>
      </c>
      <c r="S529" s="13" t="e">
        <f t="shared" si="165"/>
        <v>#N/A</v>
      </c>
      <c r="T529" s="13">
        <f t="shared" si="155"/>
        <v>0</v>
      </c>
      <c r="U529" s="13" t="e">
        <f>VLOOKUP(B529,Sheet1!$C$1:$F$12,4,FALSE)</f>
        <v>#N/A</v>
      </c>
      <c r="V529" s="13" t="e">
        <f t="shared" si="166"/>
        <v>#N/A</v>
      </c>
      <c r="W529" s="13">
        <f t="shared" si="167"/>
        <v>0</v>
      </c>
      <c r="X529" s="13">
        <f t="shared" si="168"/>
        <v>0</v>
      </c>
      <c r="Y529" s="13">
        <f t="shared" si="169"/>
        <v>0</v>
      </c>
      <c r="Z529" s="13" t="e">
        <f t="shared" si="170"/>
        <v>#N/A</v>
      </c>
      <c r="AA529" s="14" t="str">
        <f t="shared" si="171"/>
        <v/>
      </c>
      <c r="AB529" s="14">
        <f t="shared" si="172"/>
        <v>0</v>
      </c>
      <c r="AC529" s="14">
        <f t="shared" si="173"/>
        <v>0</v>
      </c>
      <c r="AD529" s="13">
        <f t="shared" si="156"/>
        <v>0</v>
      </c>
      <c r="AE529" s="13" t="e">
        <f>VLOOKUP(B529,Sheet1!$C$1:$D$12,2,FALSE)</f>
        <v>#N/A</v>
      </c>
      <c r="AF529" s="13" t="e">
        <f t="shared" si="174"/>
        <v>#N/A</v>
      </c>
      <c r="AG529" s="13">
        <f t="shared" si="157"/>
        <v>0</v>
      </c>
      <c r="AH529" s="13">
        <f t="shared" si="158"/>
        <v>0</v>
      </c>
      <c r="AI529" s="13" t="e">
        <f t="shared" si="175"/>
        <v>#N/A</v>
      </c>
      <c r="AJ529" s="14" t="str">
        <f t="shared" si="176"/>
        <v/>
      </c>
      <c r="AK529" s="14">
        <f t="shared" si="159"/>
        <v>0</v>
      </c>
    </row>
    <row r="530" spans="1:37" ht="15" customHeight="1" x14ac:dyDescent="0.25">
      <c r="A530" s="1"/>
      <c r="B530" s="1"/>
      <c r="C530" s="24"/>
      <c r="D530" s="1"/>
      <c r="E530" s="1"/>
      <c r="F530" s="24"/>
      <c r="G530" s="1"/>
      <c r="H530" s="2"/>
      <c r="I530" s="2"/>
      <c r="J530" s="2"/>
      <c r="K530" s="13">
        <f t="shared" si="160"/>
        <v>0</v>
      </c>
      <c r="L530" s="13" t="e">
        <f>VLOOKUP(B530,Sheet1!$C$1:$D$12,2,FALSE)</f>
        <v>#N/A</v>
      </c>
      <c r="M530" s="13" t="e">
        <f t="shared" si="161"/>
        <v>#N/A</v>
      </c>
      <c r="N530" s="13">
        <f t="shared" si="162"/>
        <v>0</v>
      </c>
      <c r="O530" s="13" t="e">
        <f>VLOOKUP(B530,Sheet1!$C$1:$D$12,2,FALSE)</f>
        <v>#N/A</v>
      </c>
      <c r="P530" s="13" t="e">
        <f t="shared" si="163"/>
        <v>#N/A</v>
      </c>
      <c r="Q530" s="13">
        <f t="shared" si="164"/>
        <v>0</v>
      </c>
      <c r="R530" s="13" t="e">
        <f>VLOOKUP(B530,Sheet1!$C$1:$D$12,2,FALSE)</f>
        <v>#N/A</v>
      </c>
      <c r="S530" s="13" t="e">
        <f t="shared" si="165"/>
        <v>#N/A</v>
      </c>
      <c r="T530" s="13">
        <f t="shared" si="155"/>
        <v>0</v>
      </c>
      <c r="U530" s="13" t="e">
        <f>VLOOKUP(B530,Sheet1!$C$1:$F$12,4,FALSE)</f>
        <v>#N/A</v>
      </c>
      <c r="V530" s="13" t="e">
        <f t="shared" si="166"/>
        <v>#N/A</v>
      </c>
      <c r="W530" s="13">
        <f t="shared" si="167"/>
        <v>0</v>
      </c>
      <c r="X530" s="13">
        <f t="shared" si="168"/>
        <v>0</v>
      </c>
      <c r="Y530" s="13">
        <f t="shared" si="169"/>
        <v>0</v>
      </c>
      <c r="Z530" s="13" t="e">
        <f t="shared" si="170"/>
        <v>#N/A</v>
      </c>
      <c r="AA530" s="14" t="str">
        <f t="shared" si="171"/>
        <v/>
      </c>
      <c r="AB530" s="14">
        <f t="shared" si="172"/>
        <v>0</v>
      </c>
      <c r="AC530" s="14">
        <f t="shared" si="173"/>
        <v>0</v>
      </c>
      <c r="AD530" s="13">
        <f t="shared" si="156"/>
        <v>0</v>
      </c>
      <c r="AE530" s="13" t="e">
        <f>VLOOKUP(B530,Sheet1!$C$1:$D$12,2,FALSE)</f>
        <v>#N/A</v>
      </c>
      <c r="AF530" s="13" t="e">
        <f t="shared" si="174"/>
        <v>#N/A</v>
      </c>
      <c r="AG530" s="13">
        <f t="shared" si="157"/>
        <v>0</v>
      </c>
      <c r="AH530" s="13">
        <f t="shared" si="158"/>
        <v>0</v>
      </c>
      <c r="AI530" s="13" t="e">
        <f t="shared" si="175"/>
        <v>#N/A</v>
      </c>
      <c r="AJ530" s="14" t="str">
        <f t="shared" si="176"/>
        <v/>
      </c>
      <c r="AK530" s="14">
        <f t="shared" si="159"/>
        <v>0</v>
      </c>
    </row>
    <row r="531" spans="1:37" ht="15" customHeight="1" x14ac:dyDescent="0.25">
      <c r="A531" s="1"/>
      <c r="B531" s="1"/>
      <c r="C531" s="24"/>
      <c r="D531" s="1"/>
      <c r="E531" s="1"/>
      <c r="F531" s="24"/>
      <c r="G531" s="1"/>
      <c r="H531" s="2"/>
      <c r="I531" s="2"/>
      <c r="J531" s="2"/>
      <c r="K531" s="13">
        <f t="shared" si="160"/>
        <v>0</v>
      </c>
      <c r="L531" s="13" t="e">
        <f>VLOOKUP(B531,Sheet1!$C$1:$D$12,2,FALSE)</f>
        <v>#N/A</v>
      </c>
      <c r="M531" s="13" t="e">
        <f t="shared" si="161"/>
        <v>#N/A</v>
      </c>
      <c r="N531" s="13">
        <f t="shared" si="162"/>
        <v>0</v>
      </c>
      <c r="O531" s="13" t="e">
        <f>VLOOKUP(B531,Sheet1!$C$1:$D$12,2,FALSE)</f>
        <v>#N/A</v>
      </c>
      <c r="P531" s="13" t="e">
        <f t="shared" si="163"/>
        <v>#N/A</v>
      </c>
      <c r="Q531" s="13">
        <f t="shared" si="164"/>
        <v>0</v>
      </c>
      <c r="R531" s="13" t="e">
        <f>VLOOKUP(B531,Sheet1!$C$1:$D$12,2,FALSE)</f>
        <v>#N/A</v>
      </c>
      <c r="S531" s="13" t="e">
        <f t="shared" si="165"/>
        <v>#N/A</v>
      </c>
      <c r="T531" s="13">
        <f t="shared" si="155"/>
        <v>0</v>
      </c>
      <c r="U531" s="13" t="e">
        <f>VLOOKUP(B531,Sheet1!$C$1:$F$12,4,FALSE)</f>
        <v>#N/A</v>
      </c>
      <c r="V531" s="13" t="e">
        <f t="shared" si="166"/>
        <v>#N/A</v>
      </c>
      <c r="W531" s="13">
        <f t="shared" si="167"/>
        <v>0</v>
      </c>
      <c r="X531" s="13">
        <f t="shared" si="168"/>
        <v>0</v>
      </c>
      <c r="Y531" s="13">
        <f t="shared" si="169"/>
        <v>0</v>
      </c>
      <c r="Z531" s="13" t="e">
        <f t="shared" si="170"/>
        <v>#N/A</v>
      </c>
      <c r="AA531" s="14" t="str">
        <f t="shared" si="171"/>
        <v/>
      </c>
      <c r="AB531" s="14">
        <f t="shared" si="172"/>
        <v>0</v>
      </c>
      <c r="AC531" s="14">
        <f t="shared" si="173"/>
        <v>0</v>
      </c>
      <c r="AD531" s="13">
        <f t="shared" si="156"/>
        <v>0</v>
      </c>
      <c r="AE531" s="13" t="e">
        <f>VLOOKUP(B531,Sheet1!$C$1:$D$12,2,FALSE)</f>
        <v>#N/A</v>
      </c>
      <c r="AF531" s="13" t="e">
        <f t="shared" si="174"/>
        <v>#N/A</v>
      </c>
      <c r="AG531" s="13">
        <f t="shared" si="157"/>
        <v>0</v>
      </c>
      <c r="AH531" s="13">
        <f t="shared" si="158"/>
        <v>0</v>
      </c>
      <c r="AI531" s="13" t="e">
        <f t="shared" si="175"/>
        <v>#N/A</v>
      </c>
      <c r="AJ531" s="14" t="str">
        <f t="shared" si="176"/>
        <v/>
      </c>
      <c r="AK531" s="14">
        <f t="shared" si="159"/>
        <v>0</v>
      </c>
    </row>
    <row r="532" spans="1:37" ht="15" customHeight="1" x14ac:dyDescent="0.25">
      <c r="A532" s="1"/>
      <c r="B532" s="1"/>
      <c r="C532" s="24"/>
      <c r="D532" s="1"/>
      <c r="E532" s="1"/>
      <c r="F532" s="24"/>
      <c r="G532" s="1"/>
      <c r="H532" s="2"/>
      <c r="I532" s="2"/>
      <c r="J532" s="2"/>
      <c r="K532" s="13">
        <f t="shared" si="160"/>
        <v>0</v>
      </c>
      <c r="L532" s="13" t="e">
        <f>VLOOKUP(B532,Sheet1!$C$1:$D$12,2,FALSE)</f>
        <v>#N/A</v>
      </c>
      <c r="M532" s="13" t="e">
        <f t="shared" si="161"/>
        <v>#N/A</v>
      </c>
      <c r="N532" s="13">
        <f t="shared" si="162"/>
        <v>0</v>
      </c>
      <c r="O532" s="13" t="e">
        <f>VLOOKUP(B532,Sheet1!$C$1:$D$12,2,FALSE)</f>
        <v>#N/A</v>
      </c>
      <c r="P532" s="13" t="e">
        <f t="shared" si="163"/>
        <v>#N/A</v>
      </c>
      <c r="Q532" s="13">
        <f t="shared" si="164"/>
        <v>0</v>
      </c>
      <c r="R532" s="13" t="e">
        <f>VLOOKUP(B532,Sheet1!$C$1:$D$12,2,FALSE)</f>
        <v>#N/A</v>
      </c>
      <c r="S532" s="13" t="e">
        <f t="shared" si="165"/>
        <v>#N/A</v>
      </c>
      <c r="T532" s="13">
        <f t="shared" si="155"/>
        <v>0</v>
      </c>
      <c r="U532" s="13" t="e">
        <f>VLOOKUP(B532,Sheet1!$C$1:$F$12,4,FALSE)</f>
        <v>#N/A</v>
      </c>
      <c r="V532" s="13" t="e">
        <f t="shared" si="166"/>
        <v>#N/A</v>
      </c>
      <c r="W532" s="13">
        <f t="shared" si="167"/>
        <v>0</v>
      </c>
      <c r="X532" s="13">
        <f t="shared" si="168"/>
        <v>0</v>
      </c>
      <c r="Y532" s="13">
        <f t="shared" si="169"/>
        <v>0</v>
      </c>
      <c r="Z532" s="13" t="e">
        <f t="shared" si="170"/>
        <v>#N/A</v>
      </c>
      <c r="AA532" s="14" t="str">
        <f t="shared" si="171"/>
        <v/>
      </c>
      <c r="AB532" s="14">
        <f t="shared" si="172"/>
        <v>0</v>
      </c>
      <c r="AC532" s="14">
        <f t="shared" si="173"/>
        <v>0</v>
      </c>
      <c r="AD532" s="13">
        <f t="shared" si="156"/>
        <v>0</v>
      </c>
      <c r="AE532" s="13" t="e">
        <f>VLOOKUP(B532,Sheet1!$C$1:$D$12,2,FALSE)</f>
        <v>#N/A</v>
      </c>
      <c r="AF532" s="13" t="e">
        <f t="shared" si="174"/>
        <v>#N/A</v>
      </c>
      <c r="AG532" s="13">
        <f t="shared" si="157"/>
        <v>0</v>
      </c>
      <c r="AH532" s="13">
        <f t="shared" si="158"/>
        <v>0</v>
      </c>
      <c r="AI532" s="13" t="e">
        <f t="shared" si="175"/>
        <v>#N/A</v>
      </c>
      <c r="AJ532" s="14" t="str">
        <f t="shared" si="176"/>
        <v/>
      </c>
      <c r="AK532" s="14">
        <f t="shared" si="159"/>
        <v>0</v>
      </c>
    </row>
    <row r="533" spans="1:37" ht="15" customHeight="1" x14ac:dyDescent="0.25">
      <c r="A533" s="1"/>
      <c r="B533" s="1"/>
      <c r="C533" s="24"/>
      <c r="D533" s="1"/>
      <c r="E533" s="1"/>
      <c r="F533" s="24"/>
      <c r="G533" s="1"/>
      <c r="H533" s="2"/>
      <c r="I533" s="2"/>
      <c r="J533" s="2"/>
      <c r="K533" s="13">
        <f t="shared" si="160"/>
        <v>0</v>
      </c>
      <c r="L533" s="13" t="e">
        <f>VLOOKUP(B533,Sheet1!$C$1:$D$12,2,FALSE)</f>
        <v>#N/A</v>
      </c>
      <c r="M533" s="13" t="e">
        <f t="shared" si="161"/>
        <v>#N/A</v>
      </c>
      <c r="N533" s="13">
        <f t="shared" si="162"/>
        <v>0</v>
      </c>
      <c r="O533" s="13" t="e">
        <f>VLOOKUP(B533,Sheet1!$C$1:$D$12,2,FALSE)</f>
        <v>#N/A</v>
      </c>
      <c r="P533" s="13" t="e">
        <f t="shared" si="163"/>
        <v>#N/A</v>
      </c>
      <c r="Q533" s="13">
        <f t="shared" si="164"/>
        <v>0</v>
      </c>
      <c r="R533" s="13" t="e">
        <f>VLOOKUP(B533,Sheet1!$C$1:$D$12,2,FALSE)</f>
        <v>#N/A</v>
      </c>
      <c r="S533" s="13" t="e">
        <f t="shared" si="165"/>
        <v>#N/A</v>
      </c>
      <c r="T533" s="13">
        <f t="shared" si="155"/>
        <v>0</v>
      </c>
      <c r="U533" s="13" t="e">
        <f>VLOOKUP(B533,Sheet1!$C$1:$F$12,4,FALSE)</f>
        <v>#N/A</v>
      </c>
      <c r="V533" s="13" t="e">
        <f t="shared" si="166"/>
        <v>#N/A</v>
      </c>
      <c r="W533" s="13">
        <f t="shared" si="167"/>
        <v>0</v>
      </c>
      <c r="X533" s="13">
        <f t="shared" si="168"/>
        <v>0</v>
      </c>
      <c r="Y533" s="13">
        <f t="shared" si="169"/>
        <v>0</v>
      </c>
      <c r="Z533" s="13" t="e">
        <f t="shared" si="170"/>
        <v>#N/A</v>
      </c>
      <c r="AA533" s="14" t="str">
        <f t="shared" si="171"/>
        <v/>
      </c>
      <c r="AB533" s="14">
        <f t="shared" si="172"/>
        <v>0</v>
      </c>
      <c r="AC533" s="14">
        <f t="shared" si="173"/>
        <v>0</v>
      </c>
      <c r="AD533" s="13">
        <f t="shared" si="156"/>
        <v>0</v>
      </c>
      <c r="AE533" s="13" t="e">
        <f>VLOOKUP(B533,Sheet1!$C$1:$D$12,2,FALSE)</f>
        <v>#N/A</v>
      </c>
      <c r="AF533" s="13" t="e">
        <f t="shared" si="174"/>
        <v>#N/A</v>
      </c>
      <c r="AG533" s="13">
        <f t="shared" si="157"/>
        <v>0</v>
      </c>
      <c r="AH533" s="13">
        <f t="shared" si="158"/>
        <v>0</v>
      </c>
      <c r="AI533" s="13" t="e">
        <f t="shared" si="175"/>
        <v>#N/A</v>
      </c>
      <c r="AJ533" s="14" t="str">
        <f t="shared" si="176"/>
        <v/>
      </c>
      <c r="AK533" s="14">
        <f t="shared" si="159"/>
        <v>0</v>
      </c>
    </row>
    <row r="534" spans="1:37" ht="15" customHeight="1" x14ac:dyDescent="0.25">
      <c r="A534" s="1"/>
      <c r="B534" s="1"/>
      <c r="C534" s="24"/>
      <c r="D534" s="1"/>
      <c r="E534" s="1"/>
      <c r="F534" s="24"/>
      <c r="G534" s="1"/>
      <c r="H534" s="2"/>
      <c r="I534" s="2"/>
      <c r="J534" s="2"/>
      <c r="K534" s="13">
        <f t="shared" si="160"/>
        <v>0</v>
      </c>
      <c r="L534" s="13" t="e">
        <f>VLOOKUP(B534,Sheet1!$C$1:$D$12,2,FALSE)</f>
        <v>#N/A</v>
      </c>
      <c r="M534" s="13" t="e">
        <f t="shared" si="161"/>
        <v>#N/A</v>
      </c>
      <c r="N534" s="13">
        <f t="shared" si="162"/>
        <v>0</v>
      </c>
      <c r="O534" s="13" t="e">
        <f>VLOOKUP(B534,Sheet1!$C$1:$D$12,2,FALSE)</f>
        <v>#N/A</v>
      </c>
      <c r="P534" s="13" t="e">
        <f t="shared" si="163"/>
        <v>#N/A</v>
      </c>
      <c r="Q534" s="13">
        <f t="shared" si="164"/>
        <v>0</v>
      </c>
      <c r="R534" s="13" t="e">
        <f>VLOOKUP(B534,Sheet1!$C$1:$D$12,2,FALSE)</f>
        <v>#N/A</v>
      </c>
      <c r="S534" s="13" t="e">
        <f t="shared" si="165"/>
        <v>#N/A</v>
      </c>
      <c r="T534" s="13">
        <f t="shared" si="155"/>
        <v>0</v>
      </c>
      <c r="U534" s="13" t="e">
        <f>VLOOKUP(B534,Sheet1!$C$1:$F$12,4,FALSE)</f>
        <v>#N/A</v>
      </c>
      <c r="V534" s="13" t="e">
        <f t="shared" si="166"/>
        <v>#N/A</v>
      </c>
      <c r="W534" s="13">
        <f t="shared" si="167"/>
        <v>0</v>
      </c>
      <c r="X534" s="13">
        <f t="shared" si="168"/>
        <v>0</v>
      </c>
      <c r="Y534" s="13">
        <f t="shared" si="169"/>
        <v>0</v>
      </c>
      <c r="Z534" s="13" t="e">
        <f t="shared" si="170"/>
        <v>#N/A</v>
      </c>
      <c r="AA534" s="14" t="str">
        <f t="shared" si="171"/>
        <v/>
      </c>
      <c r="AB534" s="14">
        <f t="shared" si="172"/>
        <v>0</v>
      </c>
      <c r="AC534" s="14">
        <f t="shared" si="173"/>
        <v>0</v>
      </c>
      <c r="AD534" s="13">
        <f t="shared" si="156"/>
        <v>0</v>
      </c>
      <c r="AE534" s="13" t="e">
        <f>VLOOKUP(B534,Sheet1!$C$1:$D$12,2,FALSE)</f>
        <v>#N/A</v>
      </c>
      <c r="AF534" s="13" t="e">
        <f t="shared" si="174"/>
        <v>#N/A</v>
      </c>
      <c r="AG534" s="13">
        <f t="shared" si="157"/>
        <v>0</v>
      </c>
      <c r="AH534" s="13">
        <f t="shared" si="158"/>
        <v>0</v>
      </c>
      <c r="AI534" s="13" t="e">
        <f t="shared" si="175"/>
        <v>#N/A</v>
      </c>
      <c r="AJ534" s="14" t="str">
        <f t="shared" si="176"/>
        <v/>
      </c>
      <c r="AK534" s="14">
        <f t="shared" si="159"/>
        <v>0</v>
      </c>
    </row>
    <row r="535" spans="1:37" ht="15" customHeight="1" x14ac:dyDescent="0.25">
      <c r="A535" s="1"/>
      <c r="B535" s="1"/>
      <c r="C535" s="24"/>
      <c r="D535" s="1"/>
      <c r="E535" s="1"/>
      <c r="F535" s="24"/>
      <c r="G535" s="1"/>
      <c r="H535" s="2"/>
      <c r="I535" s="2"/>
      <c r="J535" s="2"/>
      <c r="K535" s="13">
        <f t="shared" si="160"/>
        <v>0</v>
      </c>
      <c r="L535" s="13" t="e">
        <f>VLOOKUP(B535,Sheet1!$C$1:$D$12,2,FALSE)</f>
        <v>#N/A</v>
      </c>
      <c r="M535" s="13" t="e">
        <f t="shared" si="161"/>
        <v>#N/A</v>
      </c>
      <c r="N535" s="13">
        <f t="shared" si="162"/>
        <v>0</v>
      </c>
      <c r="O535" s="13" t="e">
        <f>VLOOKUP(B535,Sheet1!$C$1:$D$12,2,FALSE)</f>
        <v>#N/A</v>
      </c>
      <c r="P535" s="13" t="e">
        <f t="shared" si="163"/>
        <v>#N/A</v>
      </c>
      <c r="Q535" s="13">
        <f t="shared" si="164"/>
        <v>0</v>
      </c>
      <c r="R535" s="13" t="e">
        <f>VLOOKUP(B535,Sheet1!$C$1:$D$12,2,FALSE)</f>
        <v>#N/A</v>
      </c>
      <c r="S535" s="13" t="e">
        <f t="shared" si="165"/>
        <v>#N/A</v>
      </c>
      <c r="T535" s="13">
        <f t="shared" si="155"/>
        <v>0</v>
      </c>
      <c r="U535" s="13" t="e">
        <f>VLOOKUP(B535,Sheet1!$C$1:$F$12,4,FALSE)</f>
        <v>#N/A</v>
      </c>
      <c r="V535" s="13" t="e">
        <f t="shared" si="166"/>
        <v>#N/A</v>
      </c>
      <c r="W535" s="13">
        <f t="shared" si="167"/>
        <v>0</v>
      </c>
      <c r="X535" s="13">
        <f t="shared" si="168"/>
        <v>0</v>
      </c>
      <c r="Y535" s="13">
        <f t="shared" si="169"/>
        <v>0</v>
      </c>
      <c r="Z535" s="13" t="e">
        <f t="shared" si="170"/>
        <v>#N/A</v>
      </c>
      <c r="AA535" s="14" t="str">
        <f t="shared" si="171"/>
        <v/>
      </c>
      <c r="AB535" s="14">
        <f t="shared" si="172"/>
        <v>0</v>
      </c>
      <c r="AC535" s="14">
        <f t="shared" si="173"/>
        <v>0</v>
      </c>
      <c r="AD535" s="13">
        <f t="shared" si="156"/>
        <v>0</v>
      </c>
      <c r="AE535" s="13" t="e">
        <f>VLOOKUP(B535,Sheet1!$C$1:$D$12,2,FALSE)</f>
        <v>#N/A</v>
      </c>
      <c r="AF535" s="13" t="e">
        <f t="shared" si="174"/>
        <v>#N/A</v>
      </c>
      <c r="AG535" s="13">
        <f t="shared" si="157"/>
        <v>0</v>
      </c>
      <c r="AH535" s="13">
        <f t="shared" si="158"/>
        <v>0</v>
      </c>
      <c r="AI535" s="13" t="e">
        <f t="shared" si="175"/>
        <v>#N/A</v>
      </c>
      <c r="AJ535" s="14" t="str">
        <f t="shared" si="176"/>
        <v/>
      </c>
      <c r="AK535" s="14">
        <f t="shared" si="159"/>
        <v>0</v>
      </c>
    </row>
    <row r="536" spans="1:37" ht="15" customHeight="1" x14ac:dyDescent="0.25">
      <c r="A536" s="1"/>
      <c r="B536" s="1"/>
      <c r="C536" s="24"/>
      <c r="D536" s="1"/>
      <c r="E536" s="1"/>
      <c r="F536" s="24"/>
      <c r="G536" s="1"/>
      <c r="H536" s="2"/>
      <c r="I536" s="2"/>
      <c r="J536" s="2"/>
      <c r="K536" s="13">
        <f t="shared" si="160"/>
        <v>0</v>
      </c>
      <c r="L536" s="13" t="e">
        <f>VLOOKUP(B536,Sheet1!$C$1:$D$12,2,FALSE)</f>
        <v>#N/A</v>
      </c>
      <c r="M536" s="13" t="e">
        <f t="shared" si="161"/>
        <v>#N/A</v>
      </c>
      <c r="N536" s="13">
        <f t="shared" si="162"/>
        <v>0</v>
      </c>
      <c r="O536" s="13" t="e">
        <f>VLOOKUP(B536,Sheet1!$C$1:$D$12,2,FALSE)</f>
        <v>#N/A</v>
      </c>
      <c r="P536" s="13" t="e">
        <f t="shared" si="163"/>
        <v>#N/A</v>
      </c>
      <c r="Q536" s="13">
        <f t="shared" si="164"/>
        <v>0</v>
      </c>
      <c r="R536" s="13" t="e">
        <f>VLOOKUP(B536,Sheet1!$C$1:$D$12,2,FALSE)</f>
        <v>#N/A</v>
      </c>
      <c r="S536" s="13" t="e">
        <f t="shared" si="165"/>
        <v>#N/A</v>
      </c>
      <c r="T536" s="13">
        <f t="shared" si="155"/>
        <v>0</v>
      </c>
      <c r="U536" s="13" t="e">
        <f>VLOOKUP(B536,Sheet1!$C$1:$F$12,4,FALSE)</f>
        <v>#N/A</v>
      </c>
      <c r="V536" s="13" t="e">
        <f t="shared" si="166"/>
        <v>#N/A</v>
      </c>
      <c r="W536" s="13">
        <f t="shared" si="167"/>
        <v>0</v>
      </c>
      <c r="X536" s="13">
        <f t="shared" si="168"/>
        <v>0</v>
      </c>
      <c r="Y536" s="13">
        <f t="shared" si="169"/>
        <v>0</v>
      </c>
      <c r="Z536" s="13" t="e">
        <f t="shared" si="170"/>
        <v>#N/A</v>
      </c>
      <c r="AA536" s="14" t="str">
        <f t="shared" si="171"/>
        <v/>
      </c>
      <c r="AB536" s="14">
        <f t="shared" si="172"/>
        <v>0</v>
      </c>
      <c r="AC536" s="14">
        <f t="shared" si="173"/>
        <v>0</v>
      </c>
      <c r="AD536" s="13">
        <f t="shared" si="156"/>
        <v>0</v>
      </c>
      <c r="AE536" s="13" t="e">
        <f>VLOOKUP(B536,Sheet1!$C$1:$D$12,2,FALSE)</f>
        <v>#N/A</v>
      </c>
      <c r="AF536" s="13" t="e">
        <f t="shared" si="174"/>
        <v>#N/A</v>
      </c>
      <c r="AG536" s="13">
        <f t="shared" si="157"/>
        <v>0</v>
      </c>
      <c r="AH536" s="13">
        <f t="shared" si="158"/>
        <v>0</v>
      </c>
      <c r="AI536" s="13" t="e">
        <f t="shared" si="175"/>
        <v>#N/A</v>
      </c>
      <c r="AJ536" s="14" t="str">
        <f t="shared" si="176"/>
        <v/>
      </c>
      <c r="AK536" s="14">
        <f t="shared" si="159"/>
        <v>0</v>
      </c>
    </row>
    <row r="537" spans="1:37" ht="15" customHeight="1" x14ac:dyDescent="0.25">
      <c r="A537" s="1"/>
      <c r="B537" s="1"/>
      <c r="C537" s="24"/>
      <c r="D537" s="1"/>
      <c r="E537" s="1"/>
      <c r="F537" s="24"/>
      <c r="G537" s="1"/>
      <c r="H537" s="2"/>
      <c r="I537" s="2"/>
      <c r="J537" s="2"/>
      <c r="K537" s="13">
        <f t="shared" si="160"/>
        <v>0</v>
      </c>
      <c r="L537" s="13" t="e">
        <f>VLOOKUP(B537,Sheet1!$C$1:$D$12,2,FALSE)</f>
        <v>#N/A</v>
      </c>
      <c r="M537" s="13" t="e">
        <f t="shared" si="161"/>
        <v>#N/A</v>
      </c>
      <c r="N537" s="13">
        <f t="shared" si="162"/>
        <v>0</v>
      </c>
      <c r="O537" s="13" t="e">
        <f>VLOOKUP(B537,Sheet1!$C$1:$D$12,2,FALSE)</f>
        <v>#N/A</v>
      </c>
      <c r="P537" s="13" t="e">
        <f t="shared" si="163"/>
        <v>#N/A</v>
      </c>
      <c r="Q537" s="13">
        <f t="shared" si="164"/>
        <v>0</v>
      </c>
      <c r="R537" s="13" t="e">
        <f>VLOOKUP(B537,Sheet1!$C$1:$D$12,2,FALSE)</f>
        <v>#N/A</v>
      </c>
      <c r="S537" s="13" t="e">
        <f t="shared" si="165"/>
        <v>#N/A</v>
      </c>
      <c r="T537" s="13">
        <f t="shared" si="155"/>
        <v>0</v>
      </c>
      <c r="U537" s="13" t="e">
        <f>VLOOKUP(B537,Sheet1!$C$1:$F$12,4,FALSE)</f>
        <v>#N/A</v>
      </c>
      <c r="V537" s="13" t="e">
        <f t="shared" si="166"/>
        <v>#N/A</v>
      </c>
      <c r="W537" s="13">
        <f t="shared" si="167"/>
        <v>0</v>
      </c>
      <c r="X537" s="13">
        <f t="shared" si="168"/>
        <v>0</v>
      </c>
      <c r="Y537" s="13">
        <f t="shared" si="169"/>
        <v>0</v>
      </c>
      <c r="Z537" s="13" t="e">
        <f t="shared" si="170"/>
        <v>#N/A</v>
      </c>
      <c r="AA537" s="14" t="str">
        <f t="shared" si="171"/>
        <v/>
      </c>
      <c r="AB537" s="14">
        <f t="shared" si="172"/>
        <v>0</v>
      </c>
      <c r="AC537" s="14">
        <f t="shared" si="173"/>
        <v>0</v>
      </c>
      <c r="AD537" s="13">
        <f t="shared" si="156"/>
        <v>0</v>
      </c>
      <c r="AE537" s="13" t="e">
        <f>VLOOKUP(B537,Sheet1!$C$1:$D$12,2,FALSE)</f>
        <v>#N/A</v>
      </c>
      <c r="AF537" s="13" t="e">
        <f t="shared" si="174"/>
        <v>#N/A</v>
      </c>
      <c r="AG537" s="13">
        <f t="shared" si="157"/>
        <v>0</v>
      </c>
      <c r="AH537" s="13">
        <f t="shared" si="158"/>
        <v>0</v>
      </c>
      <c r="AI537" s="13" t="e">
        <f t="shared" si="175"/>
        <v>#N/A</v>
      </c>
      <c r="AJ537" s="14" t="str">
        <f t="shared" si="176"/>
        <v/>
      </c>
      <c r="AK537" s="14">
        <f t="shared" si="159"/>
        <v>0</v>
      </c>
    </row>
    <row r="538" spans="1:37" ht="15" customHeight="1" x14ac:dyDescent="0.25">
      <c r="A538" s="1"/>
      <c r="B538" s="1"/>
      <c r="C538" s="24"/>
      <c r="D538" s="1"/>
      <c r="E538" s="1"/>
      <c r="F538" s="24"/>
      <c r="G538" s="1"/>
      <c r="H538" s="2"/>
      <c r="I538" s="2"/>
      <c r="J538" s="2"/>
      <c r="K538" s="13">
        <f t="shared" si="160"/>
        <v>0</v>
      </c>
      <c r="L538" s="13" t="e">
        <f>VLOOKUP(B538,Sheet1!$C$1:$D$12,2,FALSE)</f>
        <v>#N/A</v>
      </c>
      <c r="M538" s="13" t="e">
        <f t="shared" si="161"/>
        <v>#N/A</v>
      </c>
      <c r="N538" s="13">
        <f t="shared" si="162"/>
        <v>0</v>
      </c>
      <c r="O538" s="13" t="e">
        <f>VLOOKUP(B538,Sheet1!$C$1:$D$12,2,FALSE)</f>
        <v>#N/A</v>
      </c>
      <c r="P538" s="13" t="e">
        <f t="shared" si="163"/>
        <v>#N/A</v>
      </c>
      <c r="Q538" s="13">
        <f t="shared" si="164"/>
        <v>0</v>
      </c>
      <c r="R538" s="13" t="e">
        <f>VLOOKUP(B538,Sheet1!$C$1:$D$12,2,FALSE)</f>
        <v>#N/A</v>
      </c>
      <c r="S538" s="13" t="e">
        <f t="shared" si="165"/>
        <v>#N/A</v>
      </c>
      <c r="T538" s="13">
        <f t="shared" si="155"/>
        <v>0</v>
      </c>
      <c r="U538" s="13" t="e">
        <f>VLOOKUP(B538,Sheet1!$C$1:$F$12,4,FALSE)</f>
        <v>#N/A</v>
      </c>
      <c r="V538" s="13" t="e">
        <f t="shared" si="166"/>
        <v>#N/A</v>
      </c>
      <c r="W538" s="13">
        <f t="shared" si="167"/>
        <v>0</v>
      </c>
      <c r="X538" s="13">
        <f t="shared" si="168"/>
        <v>0</v>
      </c>
      <c r="Y538" s="13">
        <f t="shared" si="169"/>
        <v>0</v>
      </c>
      <c r="Z538" s="13" t="e">
        <f t="shared" si="170"/>
        <v>#N/A</v>
      </c>
      <c r="AA538" s="14" t="str">
        <f t="shared" si="171"/>
        <v/>
      </c>
      <c r="AB538" s="14">
        <f t="shared" si="172"/>
        <v>0</v>
      </c>
      <c r="AC538" s="14">
        <f t="shared" si="173"/>
        <v>0</v>
      </c>
      <c r="AD538" s="13">
        <f t="shared" si="156"/>
        <v>0</v>
      </c>
      <c r="AE538" s="13" t="e">
        <f>VLOOKUP(B538,Sheet1!$C$1:$D$12,2,FALSE)</f>
        <v>#N/A</v>
      </c>
      <c r="AF538" s="13" t="e">
        <f t="shared" si="174"/>
        <v>#N/A</v>
      </c>
      <c r="AG538" s="13">
        <f t="shared" si="157"/>
        <v>0</v>
      </c>
      <c r="AH538" s="13">
        <f t="shared" si="158"/>
        <v>0</v>
      </c>
      <c r="AI538" s="13" t="e">
        <f t="shared" si="175"/>
        <v>#N/A</v>
      </c>
      <c r="AJ538" s="14" t="str">
        <f t="shared" si="176"/>
        <v/>
      </c>
      <c r="AK538" s="14">
        <f t="shared" si="159"/>
        <v>0</v>
      </c>
    </row>
    <row r="539" spans="1:37" ht="15" customHeight="1" x14ac:dyDescent="0.25">
      <c r="A539" s="1"/>
      <c r="B539" s="1"/>
      <c r="C539" s="24"/>
      <c r="D539" s="1"/>
      <c r="E539" s="1"/>
      <c r="F539" s="24"/>
      <c r="G539" s="1"/>
      <c r="H539" s="2"/>
      <c r="I539" s="2"/>
      <c r="J539" s="2"/>
      <c r="K539" s="13">
        <f t="shared" si="160"/>
        <v>0</v>
      </c>
      <c r="L539" s="13" t="e">
        <f>VLOOKUP(B539,Sheet1!$C$1:$D$12,2,FALSE)</f>
        <v>#N/A</v>
      </c>
      <c r="M539" s="13" t="e">
        <f t="shared" si="161"/>
        <v>#N/A</v>
      </c>
      <c r="N539" s="13">
        <f t="shared" si="162"/>
        <v>0</v>
      </c>
      <c r="O539" s="13" t="e">
        <f>VLOOKUP(B539,Sheet1!$C$1:$D$12,2,FALSE)</f>
        <v>#N/A</v>
      </c>
      <c r="P539" s="13" t="e">
        <f t="shared" si="163"/>
        <v>#N/A</v>
      </c>
      <c r="Q539" s="13">
        <f t="shared" si="164"/>
        <v>0</v>
      </c>
      <c r="R539" s="13" t="e">
        <f>VLOOKUP(B539,Sheet1!$C$1:$D$12,2,FALSE)</f>
        <v>#N/A</v>
      </c>
      <c r="S539" s="13" t="e">
        <f t="shared" si="165"/>
        <v>#N/A</v>
      </c>
      <c r="T539" s="13">
        <f t="shared" si="155"/>
        <v>0</v>
      </c>
      <c r="U539" s="13" t="e">
        <f>VLOOKUP(B539,Sheet1!$C$1:$F$12,4,FALSE)</f>
        <v>#N/A</v>
      </c>
      <c r="V539" s="13" t="e">
        <f t="shared" si="166"/>
        <v>#N/A</v>
      </c>
      <c r="W539" s="13">
        <f t="shared" si="167"/>
        <v>0</v>
      </c>
      <c r="X539" s="13">
        <f t="shared" si="168"/>
        <v>0</v>
      </c>
      <c r="Y539" s="13">
        <f t="shared" si="169"/>
        <v>0</v>
      </c>
      <c r="Z539" s="13" t="e">
        <f t="shared" si="170"/>
        <v>#N/A</v>
      </c>
      <c r="AA539" s="14" t="str">
        <f t="shared" si="171"/>
        <v/>
      </c>
      <c r="AB539" s="14">
        <f t="shared" si="172"/>
        <v>0</v>
      </c>
      <c r="AC539" s="14">
        <f t="shared" si="173"/>
        <v>0</v>
      </c>
      <c r="AD539" s="13">
        <f t="shared" si="156"/>
        <v>0</v>
      </c>
      <c r="AE539" s="13" t="e">
        <f>VLOOKUP(B539,Sheet1!$C$1:$D$12,2,FALSE)</f>
        <v>#N/A</v>
      </c>
      <c r="AF539" s="13" t="e">
        <f t="shared" si="174"/>
        <v>#N/A</v>
      </c>
      <c r="AG539" s="13">
        <f t="shared" si="157"/>
        <v>0</v>
      </c>
      <c r="AH539" s="13">
        <f t="shared" si="158"/>
        <v>0</v>
      </c>
      <c r="AI539" s="13" t="e">
        <f t="shared" si="175"/>
        <v>#N/A</v>
      </c>
      <c r="AJ539" s="14" t="str">
        <f t="shared" si="176"/>
        <v/>
      </c>
      <c r="AK539" s="14">
        <f t="shared" si="159"/>
        <v>0</v>
      </c>
    </row>
    <row r="540" spans="1:37" ht="15" customHeight="1" x14ac:dyDescent="0.25">
      <c r="A540" s="1"/>
      <c r="B540" s="1"/>
      <c r="C540" s="24"/>
      <c r="D540" s="1"/>
      <c r="E540" s="1"/>
      <c r="F540" s="24"/>
      <c r="G540" s="1"/>
      <c r="H540" s="2"/>
      <c r="I540" s="2"/>
      <c r="J540" s="2"/>
      <c r="K540" s="13">
        <f t="shared" si="160"/>
        <v>0</v>
      </c>
      <c r="L540" s="13" t="e">
        <f>VLOOKUP(B540,Sheet1!$C$1:$D$12,2,FALSE)</f>
        <v>#N/A</v>
      </c>
      <c r="M540" s="13" t="e">
        <f t="shared" si="161"/>
        <v>#N/A</v>
      </c>
      <c r="N540" s="13">
        <f t="shared" si="162"/>
        <v>0</v>
      </c>
      <c r="O540" s="13" t="e">
        <f>VLOOKUP(B540,Sheet1!$C$1:$D$12,2,FALSE)</f>
        <v>#N/A</v>
      </c>
      <c r="P540" s="13" t="e">
        <f t="shared" si="163"/>
        <v>#N/A</v>
      </c>
      <c r="Q540" s="13">
        <f t="shared" si="164"/>
        <v>0</v>
      </c>
      <c r="R540" s="13" t="e">
        <f>VLOOKUP(B540,Sheet1!$C$1:$D$12,2,FALSE)</f>
        <v>#N/A</v>
      </c>
      <c r="S540" s="13" t="e">
        <f t="shared" si="165"/>
        <v>#N/A</v>
      </c>
      <c r="T540" s="13">
        <f t="shared" si="155"/>
        <v>0</v>
      </c>
      <c r="U540" s="13" t="e">
        <f>VLOOKUP(B540,Sheet1!$C$1:$F$12,4,FALSE)</f>
        <v>#N/A</v>
      </c>
      <c r="V540" s="13" t="e">
        <f t="shared" si="166"/>
        <v>#N/A</v>
      </c>
      <c r="W540" s="13">
        <f t="shared" si="167"/>
        <v>0</v>
      </c>
      <c r="X540" s="13">
        <f t="shared" si="168"/>
        <v>0</v>
      </c>
      <c r="Y540" s="13">
        <f t="shared" si="169"/>
        <v>0</v>
      </c>
      <c r="Z540" s="13" t="e">
        <f t="shared" si="170"/>
        <v>#N/A</v>
      </c>
      <c r="AA540" s="14" t="str">
        <f t="shared" si="171"/>
        <v/>
      </c>
      <c r="AB540" s="14">
        <f t="shared" si="172"/>
        <v>0</v>
      </c>
      <c r="AC540" s="14">
        <f t="shared" si="173"/>
        <v>0</v>
      </c>
      <c r="AD540" s="13">
        <f t="shared" si="156"/>
        <v>0</v>
      </c>
      <c r="AE540" s="13" t="e">
        <f>VLOOKUP(B540,Sheet1!$C$1:$D$12,2,FALSE)</f>
        <v>#N/A</v>
      </c>
      <c r="AF540" s="13" t="e">
        <f t="shared" si="174"/>
        <v>#N/A</v>
      </c>
      <c r="AG540" s="13">
        <f t="shared" si="157"/>
        <v>0</v>
      </c>
      <c r="AH540" s="13">
        <f t="shared" si="158"/>
        <v>0</v>
      </c>
      <c r="AI540" s="13" t="e">
        <f t="shared" si="175"/>
        <v>#N/A</v>
      </c>
      <c r="AJ540" s="14" t="str">
        <f t="shared" si="176"/>
        <v/>
      </c>
      <c r="AK540" s="14">
        <f t="shared" si="159"/>
        <v>0</v>
      </c>
    </row>
    <row r="541" spans="1:37" ht="15" customHeight="1" x14ac:dyDescent="0.25">
      <c r="A541" s="1"/>
      <c r="B541" s="1"/>
      <c r="C541" s="24"/>
      <c r="D541" s="1"/>
      <c r="E541" s="1"/>
      <c r="F541" s="24"/>
      <c r="G541" s="1"/>
      <c r="H541" s="2"/>
      <c r="I541" s="2"/>
      <c r="J541" s="2"/>
      <c r="K541" s="13">
        <f t="shared" si="160"/>
        <v>0</v>
      </c>
      <c r="L541" s="13" t="e">
        <f>VLOOKUP(B541,Sheet1!$C$1:$D$12,2,FALSE)</f>
        <v>#N/A</v>
      </c>
      <c r="M541" s="13" t="e">
        <f t="shared" si="161"/>
        <v>#N/A</v>
      </c>
      <c r="N541" s="13">
        <f t="shared" si="162"/>
        <v>0</v>
      </c>
      <c r="O541" s="13" t="e">
        <f>VLOOKUP(B541,Sheet1!$C$1:$D$12,2,FALSE)</f>
        <v>#N/A</v>
      </c>
      <c r="P541" s="13" t="e">
        <f t="shared" si="163"/>
        <v>#N/A</v>
      </c>
      <c r="Q541" s="13">
        <f t="shared" si="164"/>
        <v>0</v>
      </c>
      <c r="R541" s="13" t="e">
        <f>VLOOKUP(B541,Sheet1!$C$1:$D$12,2,FALSE)</f>
        <v>#N/A</v>
      </c>
      <c r="S541" s="13" t="e">
        <f t="shared" si="165"/>
        <v>#N/A</v>
      </c>
      <c r="T541" s="13">
        <f t="shared" si="155"/>
        <v>0</v>
      </c>
      <c r="U541" s="13" t="e">
        <f>VLOOKUP(B541,Sheet1!$C$1:$F$12,4,FALSE)</f>
        <v>#N/A</v>
      </c>
      <c r="V541" s="13" t="e">
        <f t="shared" si="166"/>
        <v>#N/A</v>
      </c>
      <c r="W541" s="13">
        <f t="shared" si="167"/>
        <v>0</v>
      </c>
      <c r="X541" s="13">
        <f t="shared" si="168"/>
        <v>0</v>
      </c>
      <c r="Y541" s="13">
        <f t="shared" si="169"/>
        <v>0</v>
      </c>
      <c r="Z541" s="13" t="e">
        <f t="shared" si="170"/>
        <v>#N/A</v>
      </c>
      <c r="AA541" s="14" t="str">
        <f t="shared" si="171"/>
        <v/>
      </c>
      <c r="AB541" s="14">
        <f t="shared" si="172"/>
        <v>0</v>
      </c>
      <c r="AC541" s="14">
        <f t="shared" si="173"/>
        <v>0</v>
      </c>
      <c r="AD541" s="13">
        <f t="shared" si="156"/>
        <v>0</v>
      </c>
      <c r="AE541" s="13" t="e">
        <f>VLOOKUP(B541,Sheet1!$C$1:$D$12,2,FALSE)</f>
        <v>#N/A</v>
      </c>
      <c r="AF541" s="13" t="e">
        <f t="shared" si="174"/>
        <v>#N/A</v>
      </c>
      <c r="AG541" s="13">
        <f t="shared" si="157"/>
        <v>0</v>
      </c>
      <c r="AH541" s="13">
        <f t="shared" si="158"/>
        <v>0</v>
      </c>
      <c r="AI541" s="13" t="e">
        <f t="shared" si="175"/>
        <v>#N/A</v>
      </c>
      <c r="AJ541" s="14" t="str">
        <f t="shared" si="176"/>
        <v/>
      </c>
      <c r="AK541" s="14">
        <f t="shared" si="159"/>
        <v>0</v>
      </c>
    </row>
    <row r="542" spans="1:37" ht="15" customHeight="1" x14ac:dyDescent="0.25">
      <c r="A542" s="1"/>
      <c r="B542" s="1"/>
      <c r="C542" s="24"/>
      <c r="D542" s="1"/>
      <c r="E542" s="1"/>
      <c r="F542" s="24"/>
      <c r="G542" s="1"/>
      <c r="H542" s="2"/>
      <c r="I542" s="2"/>
      <c r="J542" s="2"/>
      <c r="K542" s="13">
        <f t="shared" si="160"/>
        <v>0</v>
      </c>
      <c r="L542" s="13" t="e">
        <f>VLOOKUP(B542,Sheet1!$C$1:$D$12,2,FALSE)</f>
        <v>#N/A</v>
      </c>
      <c r="M542" s="13" t="e">
        <f t="shared" si="161"/>
        <v>#N/A</v>
      </c>
      <c r="N542" s="13">
        <f t="shared" si="162"/>
        <v>0</v>
      </c>
      <c r="O542" s="13" t="e">
        <f>VLOOKUP(B542,Sheet1!$C$1:$D$12,2,FALSE)</f>
        <v>#N/A</v>
      </c>
      <c r="P542" s="13" t="e">
        <f t="shared" si="163"/>
        <v>#N/A</v>
      </c>
      <c r="Q542" s="13">
        <f t="shared" si="164"/>
        <v>0</v>
      </c>
      <c r="R542" s="13" t="e">
        <f>VLOOKUP(B542,Sheet1!$C$1:$D$12,2,FALSE)</f>
        <v>#N/A</v>
      </c>
      <c r="S542" s="13" t="e">
        <f t="shared" si="165"/>
        <v>#N/A</v>
      </c>
      <c r="T542" s="13">
        <f t="shared" si="155"/>
        <v>0</v>
      </c>
      <c r="U542" s="13" t="e">
        <f>VLOOKUP(B542,Sheet1!$C$1:$F$12,4,FALSE)</f>
        <v>#N/A</v>
      </c>
      <c r="V542" s="13" t="e">
        <f t="shared" si="166"/>
        <v>#N/A</v>
      </c>
      <c r="W542" s="13">
        <f t="shared" si="167"/>
        <v>0</v>
      </c>
      <c r="X542" s="13">
        <f t="shared" si="168"/>
        <v>0</v>
      </c>
      <c r="Y542" s="13">
        <f t="shared" si="169"/>
        <v>0</v>
      </c>
      <c r="Z542" s="13" t="e">
        <f t="shared" si="170"/>
        <v>#N/A</v>
      </c>
      <c r="AA542" s="14" t="str">
        <f t="shared" si="171"/>
        <v/>
      </c>
      <c r="AB542" s="14">
        <f t="shared" si="172"/>
        <v>0</v>
      </c>
      <c r="AC542" s="14">
        <f t="shared" si="173"/>
        <v>0</v>
      </c>
      <c r="AD542" s="13">
        <f t="shared" si="156"/>
        <v>0</v>
      </c>
      <c r="AE542" s="13" t="e">
        <f>VLOOKUP(B542,Sheet1!$C$1:$D$12,2,FALSE)</f>
        <v>#N/A</v>
      </c>
      <c r="AF542" s="13" t="e">
        <f t="shared" si="174"/>
        <v>#N/A</v>
      </c>
      <c r="AG542" s="13">
        <f t="shared" si="157"/>
        <v>0</v>
      </c>
      <c r="AH542" s="13">
        <f t="shared" si="158"/>
        <v>0</v>
      </c>
      <c r="AI542" s="13" t="e">
        <f t="shared" si="175"/>
        <v>#N/A</v>
      </c>
      <c r="AJ542" s="14" t="str">
        <f t="shared" si="176"/>
        <v/>
      </c>
      <c r="AK542" s="14">
        <f t="shared" si="159"/>
        <v>0</v>
      </c>
    </row>
    <row r="543" spans="1:37" ht="15" customHeight="1" x14ac:dyDescent="0.25">
      <c r="A543" s="1"/>
      <c r="B543" s="1"/>
      <c r="C543" s="24"/>
      <c r="D543" s="1"/>
      <c r="E543" s="1"/>
      <c r="F543" s="24"/>
      <c r="G543" s="1"/>
      <c r="H543" s="2"/>
      <c r="I543" s="2"/>
      <c r="J543" s="2"/>
      <c r="K543" s="13">
        <f t="shared" si="160"/>
        <v>0</v>
      </c>
      <c r="L543" s="13" t="e">
        <f>VLOOKUP(B543,Sheet1!$C$1:$D$12,2,FALSE)</f>
        <v>#N/A</v>
      </c>
      <c r="M543" s="13" t="e">
        <f t="shared" si="161"/>
        <v>#N/A</v>
      </c>
      <c r="N543" s="13">
        <f t="shared" si="162"/>
        <v>0</v>
      </c>
      <c r="O543" s="13" t="e">
        <f>VLOOKUP(B543,Sheet1!$C$1:$D$12,2,FALSE)</f>
        <v>#N/A</v>
      </c>
      <c r="P543" s="13" t="e">
        <f t="shared" si="163"/>
        <v>#N/A</v>
      </c>
      <c r="Q543" s="13">
        <f t="shared" si="164"/>
        <v>0</v>
      </c>
      <c r="R543" s="13" t="e">
        <f>VLOOKUP(B543,Sheet1!$C$1:$D$12,2,FALSE)</f>
        <v>#N/A</v>
      </c>
      <c r="S543" s="13" t="e">
        <f t="shared" si="165"/>
        <v>#N/A</v>
      </c>
      <c r="T543" s="13">
        <f t="shared" si="155"/>
        <v>0</v>
      </c>
      <c r="U543" s="13" t="e">
        <f>VLOOKUP(B543,Sheet1!$C$1:$F$12,4,FALSE)</f>
        <v>#N/A</v>
      </c>
      <c r="V543" s="13" t="e">
        <f t="shared" si="166"/>
        <v>#N/A</v>
      </c>
      <c r="W543" s="13">
        <f t="shared" si="167"/>
        <v>0</v>
      </c>
      <c r="X543" s="13">
        <f t="shared" si="168"/>
        <v>0</v>
      </c>
      <c r="Y543" s="13">
        <f t="shared" si="169"/>
        <v>0</v>
      </c>
      <c r="Z543" s="13" t="e">
        <f t="shared" si="170"/>
        <v>#N/A</v>
      </c>
      <c r="AA543" s="14" t="str">
        <f t="shared" si="171"/>
        <v/>
      </c>
      <c r="AB543" s="14">
        <f t="shared" si="172"/>
        <v>0</v>
      </c>
      <c r="AC543" s="14">
        <f t="shared" si="173"/>
        <v>0</v>
      </c>
      <c r="AD543" s="13">
        <f t="shared" si="156"/>
        <v>0</v>
      </c>
      <c r="AE543" s="13" t="e">
        <f>VLOOKUP(B543,Sheet1!$C$1:$D$12,2,FALSE)</f>
        <v>#N/A</v>
      </c>
      <c r="AF543" s="13" t="e">
        <f t="shared" si="174"/>
        <v>#N/A</v>
      </c>
      <c r="AG543" s="13">
        <f t="shared" si="157"/>
        <v>0</v>
      </c>
      <c r="AH543" s="13">
        <f t="shared" si="158"/>
        <v>0</v>
      </c>
      <c r="AI543" s="13" t="e">
        <f t="shared" si="175"/>
        <v>#N/A</v>
      </c>
      <c r="AJ543" s="14" t="str">
        <f t="shared" si="176"/>
        <v/>
      </c>
      <c r="AK543" s="14">
        <f t="shared" si="159"/>
        <v>0</v>
      </c>
    </row>
    <row r="544" spans="1:37" ht="15" customHeight="1" x14ac:dyDescent="0.25">
      <c r="A544" s="1"/>
      <c r="B544" s="1"/>
      <c r="C544" s="24"/>
      <c r="D544" s="1"/>
      <c r="E544" s="1"/>
      <c r="F544" s="24"/>
      <c r="G544" s="1"/>
      <c r="H544" s="2"/>
      <c r="I544" s="2"/>
      <c r="J544" s="2"/>
      <c r="K544" s="13">
        <f t="shared" si="160"/>
        <v>0</v>
      </c>
      <c r="L544" s="13" t="e">
        <f>VLOOKUP(B544,Sheet1!$C$1:$D$12,2,FALSE)</f>
        <v>#N/A</v>
      </c>
      <c r="M544" s="13" t="e">
        <f t="shared" si="161"/>
        <v>#N/A</v>
      </c>
      <c r="N544" s="13">
        <f t="shared" si="162"/>
        <v>0</v>
      </c>
      <c r="O544" s="13" t="e">
        <f>VLOOKUP(B544,Sheet1!$C$1:$D$12,2,FALSE)</f>
        <v>#N/A</v>
      </c>
      <c r="P544" s="13" t="e">
        <f t="shared" si="163"/>
        <v>#N/A</v>
      </c>
      <c r="Q544" s="13">
        <f t="shared" si="164"/>
        <v>0</v>
      </c>
      <c r="R544" s="13" t="e">
        <f>VLOOKUP(B544,Sheet1!$C$1:$D$12,2,FALSE)</f>
        <v>#N/A</v>
      </c>
      <c r="S544" s="13" t="e">
        <f t="shared" si="165"/>
        <v>#N/A</v>
      </c>
      <c r="T544" s="13">
        <f t="shared" si="155"/>
        <v>0</v>
      </c>
      <c r="U544" s="13" t="e">
        <f>VLOOKUP(B544,Sheet1!$C$1:$F$12,4,FALSE)</f>
        <v>#N/A</v>
      </c>
      <c r="V544" s="13" t="e">
        <f t="shared" si="166"/>
        <v>#N/A</v>
      </c>
      <c r="W544" s="13">
        <f t="shared" si="167"/>
        <v>0</v>
      </c>
      <c r="X544" s="13">
        <f t="shared" si="168"/>
        <v>0</v>
      </c>
      <c r="Y544" s="13">
        <f t="shared" si="169"/>
        <v>0</v>
      </c>
      <c r="Z544" s="13" t="e">
        <f t="shared" si="170"/>
        <v>#N/A</v>
      </c>
      <c r="AA544" s="14" t="str">
        <f t="shared" si="171"/>
        <v/>
      </c>
      <c r="AB544" s="14">
        <f t="shared" si="172"/>
        <v>0</v>
      </c>
      <c r="AC544" s="14">
        <f t="shared" si="173"/>
        <v>0</v>
      </c>
      <c r="AD544" s="13">
        <f t="shared" si="156"/>
        <v>0</v>
      </c>
      <c r="AE544" s="13" t="e">
        <f>VLOOKUP(B544,Sheet1!$C$1:$D$12,2,FALSE)</f>
        <v>#N/A</v>
      </c>
      <c r="AF544" s="13" t="e">
        <f t="shared" si="174"/>
        <v>#N/A</v>
      </c>
      <c r="AG544" s="13">
        <f t="shared" si="157"/>
        <v>0</v>
      </c>
      <c r="AH544" s="13">
        <f t="shared" si="158"/>
        <v>0</v>
      </c>
      <c r="AI544" s="13" t="e">
        <f t="shared" si="175"/>
        <v>#N/A</v>
      </c>
      <c r="AJ544" s="14" t="str">
        <f t="shared" si="176"/>
        <v/>
      </c>
      <c r="AK544" s="14">
        <f t="shared" si="159"/>
        <v>0</v>
      </c>
    </row>
    <row r="545" spans="1:37" ht="15" customHeight="1" x14ac:dyDescent="0.25">
      <c r="A545" s="1"/>
      <c r="B545" s="1"/>
      <c r="C545" s="24"/>
      <c r="D545" s="1"/>
      <c r="E545" s="1"/>
      <c r="F545" s="24"/>
      <c r="G545" s="1"/>
      <c r="H545" s="2"/>
      <c r="I545" s="2"/>
      <c r="J545" s="2"/>
      <c r="K545" s="13">
        <f t="shared" si="160"/>
        <v>0</v>
      </c>
      <c r="L545" s="13" t="e">
        <f>VLOOKUP(B545,Sheet1!$C$1:$D$12,2,FALSE)</f>
        <v>#N/A</v>
      </c>
      <c r="M545" s="13" t="e">
        <f t="shared" si="161"/>
        <v>#N/A</v>
      </c>
      <c r="N545" s="13">
        <f t="shared" si="162"/>
        <v>0</v>
      </c>
      <c r="O545" s="13" t="e">
        <f>VLOOKUP(B545,Sheet1!$C$1:$D$12,2,FALSE)</f>
        <v>#N/A</v>
      </c>
      <c r="P545" s="13" t="e">
        <f t="shared" si="163"/>
        <v>#N/A</v>
      </c>
      <c r="Q545" s="13">
        <f t="shared" si="164"/>
        <v>0</v>
      </c>
      <c r="R545" s="13" t="e">
        <f>VLOOKUP(B545,Sheet1!$C$1:$D$12,2,FALSE)</f>
        <v>#N/A</v>
      </c>
      <c r="S545" s="13" t="e">
        <f t="shared" si="165"/>
        <v>#N/A</v>
      </c>
      <c r="T545" s="13">
        <f t="shared" si="155"/>
        <v>0</v>
      </c>
      <c r="U545" s="13" t="e">
        <f>VLOOKUP(B545,Sheet1!$C$1:$F$12,4,FALSE)</f>
        <v>#N/A</v>
      </c>
      <c r="V545" s="13" t="e">
        <f t="shared" si="166"/>
        <v>#N/A</v>
      </c>
      <c r="W545" s="13">
        <f t="shared" si="167"/>
        <v>0</v>
      </c>
      <c r="X545" s="13">
        <f t="shared" si="168"/>
        <v>0</v>
      </c>
      <c r="Y545" s="13">
        <f t="shared" si="169"/>
        <v>0</v>
      </c>
      <c r="Z545" s="13" t="e">
        <f t="shared" si="170"/>
        <v>#N/A</v>
      </c>
      <c r="AA545" s="14" t="str">
        <f t="shared" si="171"/>
        <v/>
      </c>
      <c r="AB545" s="14">
        <f t="shared" si="172"/>
        <v>0</v>
      </c>
      <c r="AC545" s="14">
        <f t="shared" si="173"/>
        <v>0</v>
      </c>
      <c r="AD545" s="13">
        <f t="shared" si="156"/>
        <v>0</v>
      </c>
      <c r="AE545" s="13" t="e">
        <f>VLOOKUP(B545,Sheet1!$C$1:$D$12,2,FALSE)</f>
        <v>#N/A</v>
      </c>
      <c r="AF545" s="13" t="e">
        <f t="shared" si="174"/>
        <v>#N/A</v>
      </c>
      <c r="AG545" s="13">
        <f t="shared" si="157"/>
        <v>0</v>
      </c>
      <c r="AH545" s="13">
        <f t="shared" si="158"/>
        <v>0</v>
      </c>
      <c r="AI545" s="13" t="e">
        <f t="shared" si="175"/>
        <v>#N/A</v>
      </c>
      <c r="AJ545" s="14" t="str">
        <f t="shared" si="176"/>
        <v/>
      </c>
      <c r="AK545" s="14">
        <f t="shared" si="159"/>
        <v>0</v>
      </c>
    </row>
    <row r="546" spans="1:37" ht="15" customHeight="1" x14ac:dyDescent="0.25">
      <c r="A546" s="1"/>
      <c r="B546" s="1"/>
      <c r="C546" s="24"/>
      <c r="D546" s="1"/>
      <c r="E546" s="1"/>
      <c r="F546" s="24"/>
      <c r="G546" s="1"/>
      <c r="H546" s="2"/>
      <c r="I546" s="2"/>
      <c r="J546" s="2"/>
      <c r="K546" s="13">
        <f t="shared" si="160"/>
        <v>0</v>
      </c>
      <c r="L546" s="13" t="e">
        <f>VLOOKUP(B546,Sheet1!$C$1:$D$12,2,FALSE)</f>
        <v>#N/A</v>
      </c>
      <c r="M546" s="13" t="e">
        <f t="shared" si="161"/>
        <v>#N/A</v>
      </c>
      <c r="N546" s="13">
        <f t="shared" si="162"/>
        <v>0</v>
      </c>
      <c r="O546" s="13" t="e">
        <f>VLOOKUP(B546,Sheet1!$C$1:$D$12,2,FALSE)</f>
        <v>#N/A</v>
      </c>
      <c r="P546" s="13" t="e">
        <f t="shared" si="163"/>
        <v>#N/A</v>
      </c>
      <c r="Q546" s="13">
        <f t="shared" si="164"/>
        <v>0</v>
      </c>
      <c r="R546" s="13" t="e">
        <f>VLOOKUP(B546,Sheet1!$C$1:$D$12,2,FALSE)</f>
        <v>#N/A</v>
      </c>
      <c r="S546" s="13" t="e">
        <f t="shared" si="165"/>
        <v>#N/A</v>
      </c>
      <c r="T546" s="13">
        <f t="shared" si="155"/>
        <v>0</v>
      </c>
      <c r="U546" s="13" t="e">
        <f>VLOOKUP(B546,Sheet1!$C$1:$F$12,4,FALSE)</f>
        <v>#N/A</v>
      </c>
      <c r="V546" s="13" t="e">
        <f t="shared" si="166"/>
        <v>#N/A</v>
      </c>
      <c r="W546" s="13">
        <f t="shared" si="167"/>
        <v>0</v>
      </c>
      <c r="X546" s="13">
        <f t="shared" si="168"/>
        <v>0</v>
      </c>
      <c r="Y546" s="13">
        <f t="shared" si="169"/>
        <v>0</v>
      </c>
      <c r="Z546" s="13" t="e">
        <f t="shared" si="170"/>
        <v>#N/A</v>
      </c>
      <c r="AA546" s="14" t="str">
        <f t="shared" si="171"/>
        <v/>
      </c>
      <c r="AB546" s="14">
        <f t="shared" si="172"/>
        <v>0</v>
      </c>
      <c r="AC546" s="14">
        <f t="shared" si="173"/>
        <v>0</v>
      </c>
      <c r="AD546" s="13">
        <f t="shared" si="156"/>
        <v>0</v>
      </c>
      <c r="AE546" s="13" t="e">
        <f>VLOOKUP(B546,Sheet1!$C$1:$D$12,2,FALSE)</f>
        <v>#N/A</v>
      </c>
      <c r="AF546" s="13" t="e">
        <f t="shared" si="174"/>
        <v>#N/A</v>
      </c>
      <c r="AG546" s="13">
        <f t="shared" si="157"/>
        <v>0</v>
      </c>
      <c r="AH546" s="13">
        <f t="shared" si="158"/>
        <v>0</v>
      </c>
      <c r="AI546" s="13" t="e">
        <f t="shared" si="175"/>
        <v>#N/A</v>
      </c>
      <c r="AJ546" s="14" t="str">
        <f t="shared" si="176"/>
        <v/>
      </c>
      <c r="AK546" s="14">
        <f t="shared" si="159"/>
        <v>0</v>
      </c>
    </row>
    <row r="547" spans="1:37" ht="15" customHeight="1" x14ac:dyDescent="0.25">
      <c r="A547" s="1"/>
      <c r="B547" s="1"/>
      <c r="C547" s="24"/>
      <c r="D547" s="1"/>
      <c r="E547" s="1"/>
      <c r="F547" s="24"/>
      <c r="G547" s="1"/>
      <c r="H547" s="2"/>
      <c r="I547" s="2"/>
      <c r="J547" s="2"/>
      <c r="K547" s="13">
        <f t="shared" si="160"/>
        <v>0</v>
      </c>
      <c r="L547" s="13" t="e">
        <f>VLOOKUP(B547,Sheet1!$C$1:$D$12,2,FALSE)</f>
        <v>#N/A</v>
      </c>
      <c r="M547" s="13" t="e">
        <f t="shared" si="161"/>
        <v>#N/A</v>
      </c>
      <c r="N547" s="13">
        <f t="shared" si="162"/>
        <v>0</v>
      </c>
      <c r="O547" s="13" t="e">
        <f>VLOOKUP(B547,Sheet1!$C$1:$D$12,2,FALSE)</f>
        <v>#N/A</v>
      </c>
      <c r="P547" s="13" t="e">
        <f t="shared" si="163"/>
        <v>#N/A</v>
      </c>
      <c r="Q547" s="13">
        <f t="shared" si="164"/>
        <v>0</v>
      </c>
      <c r="R547" s="13" t="e">
        <f>VLOOKUP(B547,Sheet1!$C$1:$D$12,2,FALSE)</f>
        <v>#N/A</v>
      </c>
      <c r="S547" s="13" t="e">
        <f t="shared" si="165"/>
        <v>#N/A</v>
      </c>
      <c r="T547" s="13">
        <f t="shared" si="155"/>
        <v>0</v>
      </c>
      <c r="U547" s="13" t="e">
        <f>VLOOKUP(B547,Sheet1!$C$1:$F$12,4,FALSE)</f>
        <v>#N/A</v>
      </c>
      <c r="V547" s="13" t="e">
        <f t="shared" si="166"/>
        <v>#N/A</v>
      </c>
      <c r="W547" s="13">
        <f t="shared" si="167"/>
        <v>0</v>
      </c>
      <c r="X547" s="13">
        <f t="shared" si="168"/>
        <v>0</v>
      </c>
      <c r="Y547" s="13">
        <f t="shared" si="169"/>
        <v>0</v>
      </c>
      <c r="Z547" s="13" t="e">
        <f t="shared" si="170"/>
        <v>#N/A</v>
      </c>
      <c r="AA547" s="14" t="str">
        <f t="shared" si="171"/>
        <v/>
      </c>
      <c r="AB547" s="14">
        <f t="shared" si="172"/>
        <v>0</v>
      </c>
      <c r="AC547" s="14">
        <f t="shared" si="173"/>
        <v>0</v>
      </c>
      <c r="AD547" s="13">
        <f t="shared" si="156"/>
        <v>0</v>
      </c>
      <c r="AE547" s="13" t="e">
        <f>VLOOKUP(B547,Sheet1!$C$1:$D$12,2,FALSE)</f>
        <v>#N/A</v>
      </c>
      <c r="AF547" s="13" t="e">
        <f t="shared" si="174"/>
        <v>#N/A</v>
      </c>
      <c r="AG547" s="13">
        <f t="shared" si="157"/>
        <v>0</v>
      </c>
      <c r="AH547" s="13">
        <f t="shared" si="158"/>
        <v>0</v>
      </c>
      <c r="AI547" s="13" t="e">
        <f t="shared" si="175"/>
        <v>#N/A</v>
      </c>
      <c r="AJ547" s="14" t="str">
        <f t="shared" si="176"/>
        <v/>
      </c>
      <c r="AK547" s="14">
        <f t="shared" si="159"/>
        <v>0</v>
      </c>
    </row>
    <row r="548" spans="1:37" ht="15" customHeight="1" x14ac:dyDescent="0.25">
      <c r="A548" s="1"/>
      <c r="B548" s="1"/>
      <c r="C548" s="24"/>
      <c r="D548" s="1"/>
      <c r="E548" s="1"/>
      <c r="F548" s="24"/>
      <c r="G548" s="1"/>
      <c r="H548" s="2"/>
      <c r="I548" s="2"/>
      <c r="J548" s="2"/>
      <c r="K548" s="13">
        <f t="shared" si="160"/>
        <v>0</v>
      </c>
      <c r="L548" s="13" t="e">
        <f>VLOOKUP(B548,Sheet1!$C$1:$D$12,2,FALSE)</f>
        <v>#N/A</v>
      </c>
      <c r="M548" s="13" t="e">
        <f t="shared" si="161"/>
        <v>#N/A</v>
      </c>
      <c r="N548" s="13">
        <f t="shared" si="162"/>
        <v>0</v>
      </c>
      <c r="O548" s="13" t="e">
        <f>VLOOKUP(B548,Sheet1!$C$1:$D$12,2,FALSE)</f>
        <v>#N/A</v>
      </c>
      <c r="P548" s="13" t="e">
        <f t="shared" si="163"/>
        <v>#N/A</v>
      </c>
      <c r="Q548" s="13">
        <f t="shared" si="164"/>
        <v>0</v>
      </c>
      <c r="R548" s="13" t="e">
        <f>VLOOKUP(B548,Sheet1!$C$1:$D$12,2,FALSE)</f>
        <v>#N/A</v>
      </c>
      <c r="S548" s="13" t="e">
        <f t="shared" si="165"/>
        <v>#N/A</v>
      </c>
      <c r="T548" s="13">
        <f t="shared" si="155"/>
        <v>0</v>
      </c>
      <c r="U548" s="13" t="e">
        <f>VLOOKUP(B548,Sheet1!$C$1:$F$12,4,FALSE)</f>
        <v>#N/A</v>
      </c>
      <c r="V548" s="13" t="e">
        <f t="shared" si="166"/>
        <v>#N/A</v>
      </c>
      <c r="W548" s="13">
        <f t="shared" si="167"/>
        <v>0</v>
      </c>
      <c r="X548" s="13">
        <f t="shared" si="168"/>
        <v>0</v>
      </c>
      <c r="Y548" s="13">
        <f t="shared" si="169"/>
        <v>0</v>
      </c>
      <c r="Z548" s="13" t="e">
        <f t="shared" si="170"/>
        <v>#N/A</v>
      </c>
      <c r="AA548" s="14" t="str">
        <f t="shared" si="171"/>
        <v/>
      </c>
      <c r="AB548" s="14">
        <f t="shared" si="172"/>
        <v>0</v>
      </c>
      <c r="AC548" s="14">
        <f t="shared" si="173"/>
        <v>0</v>
      </c>
      <c r="AD548" s="13">
        <f t="shared" si="156"/>
        <v>0</v>
      </c>
      <c r="AE548" s="13" t="e">
        <f>VLOOKUP(B548,Sheet1!$C$1:$D$12,2,FALSE)</f>
        <v>#N/A</v>
      </c>
      <c r="AF548" s="13" t="e">
        <f t="shared" si="174"/>
        <v>#N/A</v>
      </c>
      <c r="AG548" s="13">
        <f t="shared" si="157"/>
        <v>0</v>
      </c>
      <c r="AH548" s="13">
        <f t="shared" si="158"/>
        <v>0</v>
      </c>
      <c r="AI548" s="13" t="e">
        <f t="shared" si="175"/>
        <v>#N/A</v>
      </c>
      <c r="AJ548" s="14" t="str">
        <f t="shared" si="176"/>
        <v/>
      </c>
      <c r="AK548" s="14">
        <f t="shared" si="159"/>
        <v>0</v>
      </c>
    </row>
    <row r="549" spans="1:37" ht="15" customHeight="1" x14ac:dyDescent="0.25">
      <c r="A549" s="1"/>
      <c r="B549" s="1"/>
      <c r="C549" s="24"/>
      <c r="D549" s="1"/>
      <c r="E549" s="1"/>
      <c r="F549" s="24"/>
      <c r="G549" s="1"/>
      <c r="H549" s="2"/>
      <c r="I549" s="2"/>
      <c r="J549" s="2"/>
      <c r="K549" s="13">
        <f t="shared" si="160"/>
        <v>0</v>
      </c>
      <c r="L549" s="13" t="e">
        <f>VLOOKUP(B549,Sheet1!$C$1:$D$12,2,FALSE)</f>
        <v>#N/A</v>
      </c>
      <c r="M549" s="13" t="e">
        <f t="shared" si="161"/>
        <v>#N/A</v>
      </c>
      <c r="N549" s="13">
        <f t="shared" si="162"/>
        <v>0</v>
      </c>
      <c r="O549" s="13" t="e">
        <f>VLOOKUP(B549,Sheet1!$C$1:$D$12,2,FALSE)</f>
        <v>#N/A</v>
      </c>
      <c r="P549" s="13" t="e">
        <f t="shared" si="163"/>
        <v>#N/A</v>
      </c>
      <c r="Q549" s="13">
        <f t="shared" si="164"/>
        <v>0</v>
      </c>
      <c r="R549" s="13" t="e">
        <f>VLOOKUP(B549,Sheet1!$C$1:$D$12,2,FALSE)</f>
        <v>#N/A</v>
      </c>
      <c r="S549" s="13" t="e">
        <f t="shared" si="165"/>
        <v>#N/A</v>
      </c>
      <c r="T549" s="13">
        <f t="shared" si="155"/>
        <v>0</v>
      </c>
      <c r="U549" s="13" t="e">
        <f>VLOOKUP(B549,Sheet1!$C$1:$F$12,4,FALSE)</f>
        <v>#N/A</v>
      </c>
      <c r="V549" s="13" t="e">
        <f t="shared" si="166"/>
        <v>#N/A</v>
      </c>
      <c r="W549" s="13">
        <f t="shared" si="167"/>
        <v>0</v>
      </c>
      <c r="X549" s="13">
        <f t="shared" si="168"/>
        <v>0</v>
      </c>
      <c r="Y549" s="13">
        <f t="shared" si="169"/>
        <v>0</v>
      </c>
      <c r="Z549" s="13" t="e">
        <f t="shared" si="170"/>
        <v>#N/A</v>
      </c>
      <c r="AA549" s="14" t="str">
        <f t="shared" si="171"/>
        <v/>
      </c>
      <c r="AB549" s="14">
        <f t="shared" si="172"/>
        <v>0</v>
      </c>
      <c r="AC549" s="14">
        <f t="shared" si="173"/>
        <v>0</v>
      </c>
      <c r="AD549" s="13">
        <f t="shared" si="156"/>
        <v>0</v>
      </c>
      <c r="AE549" s="13" t="e">
        <f>VLOOKUP(B549,Sheet1!$C$1:$D$12,2,FALSE)</f>
        <v>#N/A</v>
      </c>
      <c r="AF549" s="13" t="e">
        <f t="shared" si="174"/>
        <v>#N/A</v>
      </c>
      <c r="AG549" s="13">
        <f t="shared" si="157"/>
        <v>0</v>
      </c>
      <c r="AH549" s="13">
        <f t="shared" si="158"/>
        <v>0</v>
      </c>
      <c r="AI549" s="13" t="e">
        <f t="shared" si="175"/>
        <v>#N/A</v>
      </c>
      <c r="AJ549" s="14" t="str">
        <f t="shared" si="176"/>
        <v/>
      </c>
      <c r="AK549" s="14">
        <f t="shared" si="159"/>
        <v>0</v>
      </c>
    </row>
    <row r="550" spans="1:37" ht="15" customHeight="1" x14ac:dyDescent="0.25">
      <c r="A550" s="1"/>
      <c r="B550" s="1"/>
      <c r="C550" s="24"/>
      <c r="D550" s="1"/>
      <c r="E550" s="1"/>
      <c r="F550" s="24"/>
      <c r="G550" s="1"/>
      <c r="H550" s="2"/>
      <c r="I550" s="2"/>
      <c r="J550" s="2"/>
      <c r="K550" s="13">
        <f t="shared" si="160"/>
        <v>0</v>
      </c>
      <c r="L550" s="13" t="e">
        <f>VLOOKUP(B550,Sheet1!$C$1:$D$12,2,FALSE)</f>
        <v>#N/A</v>
      </c>
      <c r="M550" s="13" t="e">
        <f t="shared" si="161"/>
        <v>#N/A</v>
      </c>
      <c r="N550" s="13">
        <f t="shared" si="162"/>
        <v>0</v>
      </c>
      <c r="O550" s="13" t="e">
        <f>VLOOKUP(B550,Sheet1!$C$1:$D$12,2,FALSE)</f>
        <v>#N/A</v>
      </c>
      <c r="P550" s="13" t="e">
        <f t="shared" si="163"/>
        <v>#N/A</v>
      </c>
      <c r="Q550" s="13">
        <f t="shared" si="164"/>
        <v>0</v>
      </c>
      <c r="R550" s="13" t="e">
        <f>VLOOKUP(B550,Sheet1!$C$1:$D$12,2,FALSE)</f>
        <v>#N/A</v>
      </c>
      <c r="S550" s="13" t="e">
        <f t="shared" si="165"/>
        <v>#N/A</v>
      </c>
      <c r="T550" s="13">
        <f t="shared" ref="T550:T613" si="177">IF(G550="AF",35,0)</f>
        <v>0</v>
      </c>
      <c r="U550" s="13" t="e">
        <f>VLOOKUP(B550,Sheet1!$C$1:$F$12,4,FALSE)</f>
        <v>#N/A</v>
      </c>
      <c r="V550" s="13" t="e">
        <f t="shared" si="166"/>
        <v>#N/A</v>
      </c>
      <c r="W550" s="13">
        <f t="shared" si="167"/>
        <v>0</v>
      </c>
      <c r="X550" s="13">
        <f t="shared" si="168"/>
        <v>0</v>
      </c>
      <c r="Y550" s="13">
        <f t="shared" si="169"/>
        <v>0</v>
      </c>
      <c r="Z550" s="13" t="e">
        <f t="shared" si="170"/>
        <v>#N/A</v>
      </c>
      <c r="AA550" s="14" t="str">
        <f t="shared" si="171"/>
        <v/>
      </c>
      <c r="AB550" s="14">
        <f t="shared" si="172"/>
        <v>0</v>
      </c>
      <c r="AC550" s="14">
        <f t="shared" si="173"/>
        <v>0</v>
      </c>
      <c r="AD550" s="13">
        <f t="shared" ref="AD550:AD613" si="178">IF(G550="DR/R",120,0)</f>
        <v>0</v>
      </c>
      <c r="AE550" s="13" t="e">
        <f>VLOOKUP(B550,Sheet1!$C$1:$D$12,2,FALSE)</f>
        <v>#N/A</v>
      </c>
      <c r="AF550" s="13" t="e">
        <f t="shared" si="174"/>
        <v>#N/A</v>
      </c>
      <c r="AG550" s="13">
        <f t="shared" ref="AG550:AG613" si="179">IF(G550="AF",0,0)</f>
        <v>0</v>
      </c>
      <c r="AH550" s="13">
        <f t="shared" ref="AH550:AH613" si="180">IF(G550="NML",120,0)</f>
        <v>0</v>
      </c>
      <c r="AI550" s="13" t="e">
        <f t="shared" si="175"/>
        <v>#N/A</v>
      </c>
      <c r="AJ550" s="14" t="str">
        <f t="shared" si="176"/>
        <v/>
      </c>
      <c r="AK550" s="14">
        <f t="shared" ref="AK550:AK613" si="181">IF(OR(G550="DR/R",G550="NML/R"),35,0)</f>
        <v>0</v>
      </c>
    </row>
    <row r="551" spans="1:37" ht="15" customHeight="1" x14ac:dyDescent="0.25">
      <c r="A551" s="1"/>
      <c r="B551" s="1"/>
      <c r="C551" s="24"/>
      <c r="D551" s="1"/>
      <c r="E551" s="1"/>
      <c r="F551" s="24"/>
      <c r="G551" s="1"/>
      <c r="H551" s="2"/>
      <c r="I551" s="2"/>
      <c r="J551" s="2"/>
      <c r="K551" s="13">
        <f t="shared" ref="K551:K614" si="182">IF(AND(G551="DR/R",A551=2027),226,0)</f>
        <v>0</v>
      </c>
      <c r="L551" s="13" t="e">
        <f>VLOOKUP(B551,Sheet1!$C$1:$D$12,2,FALSE)</f>
        <v>#N/A</v>
      </c>
      <c r="M551" s="13" t="e">
        <f t="shared" ref="M551:M614" si="183">ROUND(+K551/12*L551,2)</f>
        <v>#N/A</v>
      </c>
      <c r="N551" s="13">
        <f t="shared" ref="N551:N614" si="184">IF(AND(G551="DR/R",A551=2025),212,0)</f>
        <v>0</v>
      </c>
      <c r="O551" s="13" t="e">
        <f>VLOOKUP(B551,Sheet1!$C$1:$D$12,2,FALSE)</f>
        <v>#N/A</v>
      </c>
      <c r="P551" s="13" t="e">
        <f t="shared" ref="P551:P614" si="185">ROUND(+N551/12*O551,2)</f>
        <v>#N/A</v>
      </c>
      <c r="Q551" s="13">
        <f t="shared" ref="Q551:Q614" si="186">IF(AND(G551="DR/R",A551=2026),219,)</f>
        <v>0</v>
      </c>
      <c r="R551" s="13" t="e">
        <f>VLOOKUP(B551,Sheet1!$C$1:$D$12,2,FALSE)</f>
        <v>#N/A</v>
      </c>
      <c r="S551" s="13" t="e">
        <f t="shared" ref="S551:S614" si="187">ROUND(+Q551/12*R551,2)</f>
        <v>#N/A</v>
      </c>
      <c r="T551" s="13">
        <f t="shared" si="177"/>
        <v>0</v>
      </c>
      <c r="U551" s="13" t="e">
        <f>VLOOKUP(B551,Sheet1!$C$1:$F$12,4,FALSE)</f>
        <v>#N/A</v>
      </c>
      <c r="V551" s="13" t="e">
        <f t="shared" ref="V551:V614" si="188">ROUND(+T551/4*U551,2)</f>
        <v>#N/A</v>
      </c>
      <c r="W551" s="13">
        <f t="shared" ref="W551:W614" si="189">IF(AND(G551="NML",A551=2027),226,0)</f>
        <v>0</v>
      </c>
      <c r="X551" s="13">
        <f t="shared" ref="X551:X614" si="190">IF(AND(G551="NML",A551=2025),212,0)</f>
        <v>0</v>
      </c>
      <c r="Y551" s="13">
        <f t="shared" ref="Y551:Y614" si="191">IF(AND(G551="NML",A551=2026),219,0)</f>
        <v>0</v>
      </c>
      <c r="Z551" s="13" t="e">
        <f t="shared" ref="Z551:Z614" si="192">+M551+V551+W551+P551+X551+Y551+S551</f>
        <v>#N/A</v>
      </c>
      <c r="AA551" s="14" t="str">
        <f t="shared" ref="AA551:AA614" si="193">IF(ISNA(Z551),"",Z551)</f>
        <v/>
      </c>
      <c r="AB551" s="14">
        <f t="shared" ref="AB551:AB614" si="194">IF(OR(G551="DR/R",G551="NML/R"),85,0)</f>
        <v>0</v>
      </c>
      <c r="AC551" s="14">
        <f t="shared" ref="AC551:AC614" si="195">IF(AND(A551=2019,AB551&gt;0),AB551-10,AB551)</f>
        <v>0</v>
      </c>
      <c r="AD551" s="13">
        <f t="shared" si="178"/>
        <v>0</v>
      </c>
      <c r="AE551" s="13" t="e">
        <f>VLOOKUP(B551,Sheet1!$C$1:$D$12,2,FALSE)</f>
        <v>#N/A</v>
      </c>
      <c r="AF551" s="13" t="e">
        <f t="shared" ref="AF551:AF614" si="196">+AD551/12*AE551</f>
        <v>#N/A</v>
      </c>
      <c r="AG551" s="13">
        <f t="shared" si="179"/>
        <v>0</v>
      </c>
      <c r="AH551" s="13">
        <f t="shared" si="180"/>
        <v>0</v>
      </c>
      <c r="AI551" s="13" t="e">
        <f t="shared" ref="AI551:AI614" si="197">+AF551+AG551+AH551</f>
        <v>#N/A</v>
      </c>
      <c r="AJ551" s="14" t="str">
        <f t="shared" ref="AJ551:AJ614" si="198">IF(ISNA(AI551),"",AI551)</f>
        <v/>
      </c>
      <c r="AK551" s="14">
        <f t="shared" si="181"/>
        <v>0</v>
      </c>
    </row>
    <row r="552" spans="1:37" ht="15" customHeight="1" x14ac:dyDescent="0.25">
      <c r="A552" s="1"/>
      <c r="B552" s="1"/>
      <c r="C552" s="24"/>
      <c r="D552" s="1"/>
      <c r="E552" s="1"/>
      <c r="F552" s="24"/>
      <c r="G552" s="1"/>
      <c r="H552" s="2"/>
      <c r="I552" s="2"/>
      <c r="J552" s="2"/>
      <c r="K552" s="13">
        <f t="shared" si="182"/>
        <v>0</v>
      </c>
      <c r="L552" s="13" t="e">
        <f>VLOOKUP(B552,Sheet1!$C$1:$D$12,2,FALSE)</f>
        <v>#N/A</v>
      </c>
      <c r="M552" s="13" t="e">
        <f t="shared" si="183"/>
        <v>#N/A</v>
      </c>
      <c r="N552" s="13">
        <f t="shared" si="184"/>
        <v>0</v>
      </c>
      <c r="O552" s="13" t="e">
        <f>VLOOKUP(B552,Sheet1!$C$1:$D$12,2,FALSE)</f>
        <v>#N/A</v>
      </c>
      <c r="P552" s="13" t="e">
        <f t="shared" si="185"/>
        <v>#N/A</v>
      </c>
      <c r="Q552" s="13">
        <f t="shared" si="186"/>
        <v>0</v>
      </c>
      <c r="R552" s="13" t="e">
        <f>VLOOKUP(B552,Sheet1!$C$1:$D$12,2,FALSE)</f>
        <v>#N/A</v>
      </c>
      <c r="S552" s="13" t="e">
        <f t="shared" si="187"/>
        <v>#N/A</v>
      </c>
      <c r="T552" s="13">
        <f t="shared" si="177"/>
        <v>0</v>
      </c>
      <c r="U552" s="13" t="e">
        <f>VLOOKUP(B552,Sheet1!$C$1:$F$12,4,FALSE)</f>
        <v>#N/A</v>
      </c>
      <c r="V552" s="13" t="e">
        <f t="shared" si="188"/>
        <v>#N/A</v>
      </c>
      <c r="W552" s="13">
        <f t="shared" si="189"/>
        <v>0</v>
      </c>
      <c r="X552" s="13">
        <f t="shared" si="190"/>
        <v>0</v>
      </c>
      <c r="Y552" s="13">
        <f t="shared" si="191"/>
        <v>0</v>
      </c>
      <c r="Z552" s="13" t="e">
        <f t="shared" si="192"/>
        <v>#N/A</v>
      </c>
      <c r="AA552" s="14" t="str">
        <f t="shared" si="193"/>
        <v/>
      </c>
      <c r="AB552" s="14">
        <f t="shared" si="194"/>
        <v>0</v>
      </c>
      <c r="AC552" s="14">
        <f t="shared" si="195"/>
        <v>0</v>
      </c>
      <c r="AD552" s="13">
        <f t="shared" si="178"/>
        <v>0</v>
      </c>
      <c r="AE552" s="13" t="e">
        <f>VLOOKUP(B552,Sheet1!$C$1:$D$12,2,FALSE)</f>
        <v>#N/A</v>
      </c>
      <c r="AF552" s="13" t="e">
        <f t="shared" si="196"/>
        <v>#N/A</v>
      </c>
      <c r="AG552" s="13">
        <f t="shared" si="179"/>
        <v>0</v>
      </c>
      <c r="AH552" s="13">
        <f t="shared" si="180"/>
        <v>0</v>
      </c>
      <c r="AI552" s="13" t="e">
        <f t="shared" si="197"/>
        <v>#N/A</v>
      </c>
      <c r="AJ552" s="14" t="str">
        <f t="shared" si="198"/>
        <v/>
      </c>
      <c r="AK552" s="14">
        <f t="shared" si="181"/>
        <v>0</v>
      </c>
    </row>
    <row r="553" spans="1:37" ht="15" customHeight="1" x14ac:dyDescent="0.25">
      <c r="A553" s="1"/>
      <c r="B553" s="1"/>
      <c r="C553" s="24"/>
      <c r="D553" s="1"/>
      <c r="E553" s="1"/>
      <c r="F553" s="24"/>
      <c r="G553" s="1"/>
      <c r="H553" s="2"/>
      <c r="I553" s="2"/>
      <c r="J553" s="2"/>
      <c r="K553" s="13">
        <f t="shared" si="182"/>
        <v>0</v>
      </c>
      <c r="L553" s="13" t="e">
        <f>VLOOKUP(B553,Sheet1!$C$1:$D$12,2,FALSE)</f>
        <v>#N/A</v>
      </c>
      <c r="M553" s="13" t="e">
        <f t="shared" si="183"/>
        <v>#N/A</v>
      </c>
      <c r="N553" s="13">
        <f t="shared" si="184"/>
        <v>0</v>
      </c>
      <c r="O553" s="13" t="e">
        <f>VLOOKUP(B553,Sheet1!$C$1:$D$12,2,FALSE)</f>
        <v>#N/A</v>
      </c>
      <c r="P553" s="13" t="e">
        <f t="shared" si="185"/>
        <v>#N/A</v>
      </c>
      <c r="Q553" s="13">
        <f t="shared" si="186"/>
        <v>0</v>
      </c>
      <c r="R553" s="13" t="e">
        <f>VLOOKUP(B553,Sheet1!$C$1:$D$12,2,FALSE)</f>
        <v>#N/A</v>
      </c>
      <c r="S553" s="13" t="e">
        <f t="shared" si="187"/>
        <v>#N/A</v>
      </c>
      <c r="T553" s="13">
        <f t="shared" si="177"/>
        <v>0</v>
      </c>
      <c r="U553" s="13" t="e">
        <f>VLOOKUP(B553,Sheet1!$C$1:$F$12,4,FALSE)</f>
        <v>#N/A</v>
      </c>
      <c r="V553" s="13" t="e">
        <f t="shared" si="188"/>
        <v>#N/A</v>
      </c>
      <c r="W553" s="13">
        <f t="shared" si="189"/>
        <v>0</v>
      </c>
      <c r="X553" s="13">
        <f t="shared" si="190"/>
        <v>0</v>
      </c>
      <c r="Y553" s="13">
        <f t="shared" si="191"/>
        <v>0</v>
      </c>
      <c r="Z553" s="13" t="e">
        <f t="shared" si="192"/>
        <v>#N/A</v>
      </c>
      <c r="AA553" s="14" t="str">
        <f t="shared" si="193"/>
        <v/>
      </c>
      <c r="AB553" s="14">
        <f t="shared" si="194"/>
        <v>0</v>
      </c>
      <c r="AC553" s="14">
        <f t="shared" si="195"/>
        <v>0</v>
      </c>
      <c r="AD553" s="13">
        <f t="shared" si="178"/>
        <v>0</v>
      </c>
      <c r="AE553" s="13" t="e">
        <f>VLOOKUP(B553,Sheet1!$C$1:$D$12,2,FALSE)</f>
        <v>#N/A</v>
      </c>
      <c r="AF553" s="13" t="e">
        <f t="shared" si="196"/>
        <v>#N/A</v>
      </c>
      <c r="AG553" s="13">
        <f t="shared" si="179"/>
        <v>0</v>
      </c>
      <c r="AH553" s="13">
        <f t="shared" si="180"/>
        <v>0</v>
      </c>
      <c r="AI553" s="13" t="e">
        <f t="shared" si="197"/>
        <v>#N/A</v>
      </c>
      <c r="AJ553" s="14" t="str">
        <f t="shared" si="198"/>
        <v/>
      </c>
      <c r="AK553" s="14">
        <f t="shared" si="181"/>
        <v>0</v>
      </c>
    </row>
    <row r="554" spans="1:37" ht="15" customHeight="1" x14ac:dyDescent="0.25">
      <c r="A554" s="1"/>
      <c r="B554" s="1"/>
      <c r="C554" s="24"/>
      <c r="D554" s="1"/>
      <c r="E554" s="1"/>
      <c r="F554" s="24"/>
      <c r="G554" s="1"/>
      <c r="H554" s="2"/>
      <c r="I554" s="2"/>
      <c r="J554" s="2"/>
      <c r="K554" s="13">
        <f t="shared" si="182"/>
        <v>0</v>
      </c>
      <c r="L554" s="13" t="e">
        <f>VLOOKUP(B554,Sheet1!$C$1:$D$12,2,FALSE)</f>
        <v>#N/A</v>
      </c>
      <c r="M554" s="13" t="e">
        <f t="shared" si="183"/>
        <v>#N/A</v>
      </c>
      <c r="N554" s="13">
        <f t="shared" si="184"/>
        <v>0</v>
      </c>
      <c r="O554" s="13" t="e">
        <f>VLOOKUP(B554,Sheet1!$C$1:$D$12,2,FALSE)</f>
        <v>#N/A</v>
      </c>
      <c r="P554" s="13" t="e">
        <f t="shared" si="185"/>
        <v>#N/A</v>
      </c>
      <c r="Q554" s="13">
        <f t="shared" si="186"/>
        <v>0</v>
      </c>
      <c r="R554" s="13" t="e">
        <f>VLOOKUP(B554,Sheet1!$C$1:$D$12,2,FALSE)</f>
        <v>#N/A</v>
      </c>
      <c r="S554" s="13" t="e">
        <f t="shared" si="187"/>
        <v>#N/A</v>
      </c>
      <c r="T554" s="13">
        <f t="shared" si="177"/>
        <v>0</v>
      </c>
      <c r="U554" s="13" t="e">
        <f>VLOOKUP(B554,Sheet1!$C$1:$F$12,4,FALSE)</f>
        <v>#N/A</v>
      </c>
      <c r="V554" s="13" t="e">
        <f t="shared" si="188"/>
        <v>#N/A</v>
      </c>
      <c r="W554" s="13">
        <f t="shared" si="189"/>
        <v>0</v>
      </c>
      <c r="X554" s="13">
        <f t="shared" si="190"/>
        <v>0</v>
      </c>
      <c r="Y554" s="13">
        <f t="shared" si="191"/>
        <v>0</v>
      </c>
      <c r="Z554" s="13" t="e">
        <f t="shared" si="192"/>
        <v>#N/A</v>
      </c>
      <c r="AA554" s="14" t="str">
        <f t="shared" si="193"/>
        <v/>
      </c>
      <c r="AB554" s="14">
        <f t="shared" si="194"/>
        <v>0</v>
      </c>
      <c r="AC554" s="14">
        <f t="shared" si="195"/>
        <v>0</v>
      </c>
      <c r="AD554" s="13">
        <f t="shared" si="178"/>
        <v>0</v>
      </c>
      <c r="AE554" s="13" t="e">
        <f>VLOOKUP(B554,Sheet1!$C$1:$D$12,2,FALSE)</f>
        <v>#N/A</v>
      </c>
      <c r="AF554" s="13" t="e">
        <f t="shared" si="196"/>
        <v>#N/A</v>
      </c>
      <c r="AG554" s="13">
        <f t="shared" si="179"/>
        <v>0</v>
      </c>
      <c r="AH554" s="13">
        <f t="shared" si="180"/>
        <v>0</v>
      </c>
      <c r="AI554" s="13" t="e">
        <f t="shared" si="197"/>
        <v>#N/A</v>
      </c>
      <c r="AJ554" s="14" t="str">
        <f t="shared" si="198"/>
        <v/>
      </c>
      <c r="AK554" s="14">
        <f t="shared" si="181"/>
        <v>0</v>
      </c>
    </row>
    <row r="555" spans="1:37" ht="15" customHeight="1" x14ac:dyDescent="0.25">
      <c r="A555" s="1"/>
      <c r="B555" s="1"/>
      <c r="C555" s="24"/>
      <c r="D555" s="1"/>
      <c r="E555" s="1"/>
      <c r="F555" s="24"/>
      <c r="G555" s="1"/>
      <c r="H555" s="2"/>
      <c r="I555" s="2"/>
      <c r="J555" s="2"/>
      <c r="K555" s="13">
        <f t="shared" si="182"/>
        <v>0</v>
      </c>
      <c r="L555" s="13" t="e">
        <f>VLOOKUP(B555,Sheet1!$C$1:$D$12,2,FALSE)</f>
        <v>#N/A</v>
      </c>
      <c r="M555" s="13" t="e">
        <f t="shared" si="183"/>
        <v>#N/A</v>
      </c>
      <c r="N555" s="13">
        <f t="shared" si="184"/>
        <v>0</v>
      </c>
      <c r="O555" s="13" t="e">
        <f>VLOOKUP(B555,Sheet1!$C$1:$D$12,2,FALSE)</f>
        <v>#N/A</v>
      </c>
      <c r="P555" s="13" t="e">
        <f t="shared" si="185"/>
        <v>#N/A</v>
      </c>
      <c r="Q555" s="13">
        <f t="shared" si="186"/>
        <v>0</v>
      </c>
      <c r="R555" s="13" t="e">
        <f>VLOOKUP(B555,Sheet1!$C$1:$D$12,2,FALSE)</f>
        <v>#N/A</v>
      </c>
      <c r="S555" s="13" t="e">
        <f t="shared" si="187"/>
        <v>#N/A</v>
      </c>
      <c r="T555" s="13">
        <f t="shared" si="177"/>
        <v>0</v>
      </c>
      <c r="U555" s="13" t="e">
        <f>VLOOKUP(B555,Sheet1!$C$1:$F$12,4,FALSE)</f>
        <v>#N/A</v>
      </c>
      <c r="V555" s="13" t="e">
        <f t="shared" si="188"/>
        <v>#N/A</v>
      </c>
      <c r="W555" s="13">
        <f t="shared" si="189"/>
        <v>0</v>
      </c>
      <c r="X555" s="13">
        <f t="shared" si="190"/>
        <v>0</v>
      </c>
      <c r="Y555" s="13">
        <f t="shared" si="191"/>
        <v>0</v>
      </c>
      <c r="Z555" s="13" t="e">
        <f t="shared" si="192"/>
        <v>#N/A</v>
      </c>
      <c r="AA555" s="14" t="str">
        <f t="shared" si="193"/>
        <v/>
      </c>
      <c r="AB555" s="14">
        <f t="shared" si="194"/>
        <v>0</v>
      </c>
      <c r="AC555" s="14">
        <f t="shared" si="195"/>
        <v>0</v>
      </c>
      <c r="AD555" s="13">
        <f t="shared" si="178"/>
        <v>0</v>
      </c>
      <c r="AE555" s="13" t="e">
        <f>VLOOKUP(B555,Sheet1!$C$1:$D$12,2,FALSE)</f>
        <v>#N/A</v>
      </c>
      <c r="AF555" s="13" t="e">
        <f t="shared" si="196"/>
        <v>#N/A</v>
      </c>
      <c r="AG555" s="13">
        <f t="shared" si="179"/>
        <v>0</v>
      </c>
      <c r="AH555" s="13">
        <f t="shared" si="180"/>
        <v>0</v>
      </c>
      <c r="AI555" s="13" t="e">
        <f t="shared" si="197"/>
        <v>#N/A</v>
      </c>
      <c r="AJ555" s="14" t="str">
        <f t="shared" si="198"/>
        <v/>
      </c>
      <c r="AK555" s="14">
        <f t="shared" si="181"/>
        <v>0</v>
      </c>
    </row>
    <row r="556" spans="1:37" ht="15" customHeight="1" x14ac:dyDescent="0.25">
      <c r="A556" s="1"/>
      <c r="B556" s="1"/>
      <c r="C556" s="24"/>
      <c r="D556" s="1"/>
      <c r="E556" s="1"/>
      <c r="F556" s="24"/>
      <c r="G556" s="1"/>
      <c r="H556" s="2"/>
      <c r="I556" s="2"/>
      <c r="J556" s="2"/>
      <c r="K556" s="13">
        <f t="shared" si="182"/>
        <v>0</v>
      </c>
      <c r="L556" s="13" t="e">
        <f>VLOOKUP(B556,Sheet1!$C$1:$D$12,2,FALSE)</f>
        <v>#N/A</v>
      </c>
      <c r="M556" s="13" t="e">
        <f t="shared" si="183"/>
        <v>#N/A</v>
      </c>
      <c r="N556" s="13">
        <f t="shared" si="184"/>
        <v>0</v>
      </c>
      <c r="O556" s="13" t="e">
        <f>VLOOKUP(B556,Sheet1!$C$1:$D$12,2,FALSE)</f>
        <v>#N/A</v>
      </c>
      <c r="P556" s="13" t="e">
        <f t="shared" si="185"/>
        <v>#N/A</v>
      </c>
      <c r="Q556" s="13">
        <f t="shared" si="186"/>
        <v>0</v>
      </c>
      <c r="R556" s="13" t="e">
        <f>VLOOKUP(B556,Sheet1!$C$1:$D$12,2,FALSE)</f>
        <v>#N/A</v>
      </c>
      <c r="S556" s="13" t="e">
        <f t="shared" si="187"/>
        <v>#N/A</v>
      </c>
      <c r="T556" s="13">
        <f t="shared" si="177"/>
        <v>0</v>
      </c>
      <c r="U556" s="13" t="e">
        <f>VLOOKUP(B556,Sheet1!$C$1:$F$12,4,FALSE)</f>
        <v>#N/A</v>
      </c>
      <c r="V556" s="13" t="e">
        <f t="shared" si="188"/>
        <v>#N/A</v>
      </c>
      <c r="W556" s="13">
        <f t="shared" si="189"/>
        <v>0</v>
      </c>
      <c r="X556" s="13">
        <f t="shared" si="190"/>
        <v>0</v>
      </c>
      <c r="Y556" s="13">
        <f t="shared" si="191"/>
        <v>0</v>
      </c>
      <c r="Z556" s="13" t="e">
        <f t="shared" si="192"/>
        <v>#N/A</v>
      </c>
      <c r="AA556" s="14" t="str">
        <f t="shared" si="193"/>
        <v/>
      </c>
      <c r="AB556" s="14">
        <f t="shared" si="194"/>
        <v>0</v>
      </c>
      <c r="AC556" s="14">
        <f t="shared" si="195"/>
        <v>0</v>
      </c>
      <c r="AD556" s="13">
        <f t="shared" si="178"/>
        <v>0</v>
      </c>
      <c r="AE556" s="13" t="e">
        <f>VLOOKUP(B556,Sheet1!$C$1:$D$12,2,FALSE)</f>
        <v>#N/A</v>
      </c>
      <c r="AF556" s="13" t="e">
        <f t="shared" si="196"/>
        <v>#N/A</v>
      </c>
      <c r="AG556" s="13">
        <f t="shared" si="179"/>
        <v>0</v>
      </c>
      <c r="AH556" s="13">
        <f t="shared" si="180"/>
        <v>0</v>
      </c>
      <c r="AI556" s="13" t="e">
        <f t="shared" si="197"/>
        <v>#N/A</v>
      </c>
      <c r="AJ556" s="14" t="str">
        <f t="shared" si="198"/>
        <v/>
      </c>
      <c r="AK556" s="14">
        <f t="shared" si="181"/>
        <v>0</v>
      </c>
    </row>
    <row r="557" spans="1:37" ht="15" customHeight="1" x14ac:dyDescent="0.25">
      <c r="A557" s="1"/>
      <c r="B557" s="1"/>
      <c r="C557" s="24"/>
      <c r="D557" s="1"/>
      <c r="E557" s="1"/>
      <c r="F557" s="24"/>
      <c r="G557" s="1"/>
      <c r="H557" s="2"/>
      <c r="I557" s="2"/>
      <c r="J557" s="2"/>
      <c r="K557" s="13">
        <f t="shared" si="182"/>
        <v>0</v>
      </c>
      <c r="L557" s="13" t="e">
        <f>VLOOKUP(B557,Sheet1!$C$1:$D$12,2,FALSE)</f>
        <v>#N/A</v>
      </c>
      <c r="M557" s="13" t="e">
        <f t="shared" si="183"/>
        <v>#N/A</v>
      </c>
      <c r="N557" s="13">
        <f t="shared" si="184"/>
        <v>0</v>
      </c>
      <c r="O557" s="13" t="e">
        <f>VLOOKUP(B557,Sheet1!$C$1:$D$12,2,FALSE)</f>
        <v>#N/A</v>
      </c>
      <c r="P557" s="13" t="e">
        <f t="shared" si="185"/>
        <v>#N/A</v>
      </c>
      <c r="Q557" s="13">
        <f t="shared" si="186"/>
        <v>0</v>
      </c>
      <c r="R557" s="13" t="e">
        <f>VLOOKUP(B557,Sheet1!$C$1:$D$12,2,FALSE)</f>
        <v>#N/A</v>
      </c>
      <c r="S557" s="13" t="e">
        <f t="shared" si="187"/>
        <v>#N/A</v>
      </c>
      <c r="T557" s="13">
        <f t="shared" si="177"/>
        <v>0</v>
      </c>
      <c r="U557" s="13" t="e">
        <f>VLOOKUP(B557,Sheet1!$C$1:$F$12,4,FALSE)</f>
        <v>#N/A</v>
      </c>
      <c r="V557" s="13" t="e">
        <f t="shared" si="188"/>
        <v>#N/A</v>
      </c>
      <c r="W557" s="13">
        <f t="shared" si="189"/>
        <v>0</v>
      </c>
      <c r="X557" s="13">
        <f t="shared" si="190"/>
        <v>0</v>
      </c>
      <c r="Y557" s="13">
        <f t="shared" si="191"/>
        <v>0</v>
      </c>
      <c r="Z557" s="13" t="e">
        <f t="shared" si="192"/>
        <v>#N/A</v>
      </c>
      <c r="AA557" s="14" t="str">
        <f t="shared" si="193"/>
        <v/>
      </c>
      <c r="AB557" s="14">
        <f t="shared" si="194"/>
        <v>0</v>
      </c>
      <c r="AC557" s="14">
        <f t="shared" si="195"/>
        <v>0</v>
      </c>
      <c r="AD557" s="13">
        <f t="shared" si="178"/>
        <v>0</v>
      </c>
      <c r="AE557" s="13" t="e">
        <f>VLOOKUP(B557,Sheet1!$C$1:$D$12,2,FALSE)</f>
        <v>#N/A</v>
      </c>
      <c r="AF557" s="13" t="e">
        <f t="shared" si="196"/>
        <v>#N/A</v>
      </c>
      <c r="AG557" s="13">
        <f t="shared" si="179"/>
        <v>0</v>
      </c>
      <c r="AH557" s="13">
        <f t="shared" si="180"/>
        <v>0</v>
      </c>
      <c r="AI557" s="13" t="e">
        <f t="shared" si="197"/>
        <v>#N/A</v>
      </c>
      <c r="AJ557" s="14" t="str">
        <f t="shared" si="198"/>
        <v/>
      </c>
      <c r="AK557" s="14">
        <f t="shared" si="181"/>
        <v>0</v>
      </c>
    </row>
    <row r="558" spans="1:37" ht="15" customHeight="1" x14ac:dyDescent="0.25">
      <c r="A558" s="1"/>
      <c r="B558" s="1"/>
      <c r="C558" s="24"/>
      <c r="D558" s="1"/>
      <c r="E558" s="1"/>
      <c r="F558" s="24"/>
      <c r="G558" s="1"/>
      <c r="H558" s="2"/>
      <c r="I558" s="2"/>
      <c r="J558" s="2"/>
      <c r="K558" s="13">
        <f t="shared" si="182"/>
        <v>0</v>
      </c>
      <c r="L558" s="13" t="e">
        <f>VLOOKUP(B558,Sheet1!$C$1:$D$12,2,FALSE)</f>
        <v>#N/A</v>
      </c>
      <c r="M558" s="13" t="e">
        <f t="shared" si="183"/>
        <v>#N/A</v>
      </c>
      <c r="N558" s="13">
        <f t="shared" si="184"/>
        <v>0</v>
      </c>
      <c r="O558" s="13" t="e">
        <f>VLOOKUP(B558,Sheet1!$C$1:$D$12,2,FALSE)</f>
        <v>#N/A</v>
      </c>
      <c r="P558" s="13" t="e">
        <f t="shared" si="185"/>
        <v>#N/A</v>
      </c>
      <c r="Q558" s="13">
        <f t="shared" si="186"/>
        <v>0</v>
      </c>
      <c r="R558" s="13" t="e">
        <f>VLOOKUP(B558,Sheet1!$C$1:$D$12,2,FALSE)</f>
        <v>#N/A</v>
      </c>
      <c r="S558" s="13" t="e">
        <f t="shared" si="187"/>
        <v>#N/A</v>
      </c>
      <c r="T558" s="13">
        <f t="shared" si="177"/>
        <v>0</v>
      </c>
      <c r="U558" s="13" t="e">
        <f>VLOOKUP(B558,Sheet1!$C$1:$F$12,4,FALSE)</f>
        <v>#N/A</v>
      </c>
      <c r="V558" s="13" t="e">
        <f t="shared" si="188"/>
        <v>#N/A</v>
      </c>
      <c r="W558" s="13">
        <f t="shared" si="189"/>
        <v>0</v>
      </c>
      <c r="X558" s="13">
        <f t="shared" si="190"/>
        <v>0</v>
      </c>
      <c r="Y558" s="13">
        <f t="shared" si="191"/>
        <v>0</v>
      </c>
      <c r="Z558" s="13" t="e">
        <f t="shared" si="192"/>
        <v>#N/A</v>
      </c>
      <c r="AA558" s="14" t="str">
        <f t="shared" si="193"/>
        <v/>
      </c>
      <c r="AB558" s="14">
        <f t="shared" si="194"/>
        <v>0</v>
      </c>
      <c r="AC558" s="14">
        <f t="shared" si="195"/>
        <v>0</v>
      </c>
      <c r="AD558" s="13">
        <f t="shared" si="178"/>
        <v>0</v>
      </c>
      <c r="AE558" s="13" t="e">
        <f>VLOOKUP(B558,Sheet1!$C$1:$D$12,2,FALSE)</f>
        <v>#N/A</v>
      </c>
      <c r="AF558" s="13" t="e">
        <f t="shared" si="196"/>
        <v>#N/A</v>
      </c>
      <c r="AG558" s="13">
        <f t="shared" si="179"/>
        <v>0</v>
      </c>
      <c r="AH558" s="13">
        <f t="shared" si="180"/>
        <v>0</v>
      </c>
      <c r="AI558" s="13" t="e">
        <f t="shared" si="197"/>
        <v>#N/A</v>
      </c>
      <c r="AJ558" s="14" t="str">
        <f t="shared" si="198"/>
        <v/>
      </c>
      <c r="AK558" s="14">
        <f t="shared" si="181"/>
        <v>0</v>
      </c>
    </row>
    <row r="559" spans="1:37" ht="15" customHeight="1" x14ac:dyDescent="0.25">
      <c r="A559" s="1"/>
      <c r="B559" s="1"/>
      <c r="C559" s="24"/>
      <c r="D559" s="1"/>
      <c r="E559" s="1"/>
      <c r="F559" s="24"/>
      <c r="G559" s="1"/>
      <c r="H559" s="2"/>
      <c r="I559" s="2"/>
      <c r="J559" s="2"/>
      <c r="K559" s="13">
        <f t="shared" si="182"/>
        <v>0</v>
      </c>
      <c r="L559" s="13" t="e">
        <f>VLOOKUP(B559,Sheet1!$C$1:$D$12,2,FALSE)</f>
        <v>#N/A</v>
      </c>
      <c r="M559" s="13" t="e">
        <f t="shared" si="183"/>
        <v>#N/A</v>
      </c>
      <c r="N559" s="13">
        <f t="shared" si="184"/>
        <v>0</v>
      </c>
      <c r="O559" s="13" t="e">
        <f>VLOOKUP(B559,Sheet1!$C$1:$D$12,2,FALSE)</f>
        <v>#N/A</v>
      </c>
      <c r="P559" s="13" t="e">
        <f t="shared" si="185"/>
        <v>#N/A</v>
      </c>
      <c r="Q559" s="13">
        <f t="shared" si="186"/>
        <v>0</v>
      </c>
      <c r="R559" s="13" t="e">
        <f>VLOOKUP(B559,Sheet1!$C$1:$D$12,2,FALSE)</f>
        <v>#N/A</v>
      </c>
      <c r="S559" s="13" t="e">
        <f t="shared" si="187"/>
        <v>#N/A</v>
      </c>
      <c r="T559" s="13">
        <f t="shared" si="177"/>
        <v>0</v>
      </c>
      <c r="U559" s="13" t="e">
        <f>VLOOKUP(B559,Sheet1!$C$1:$F$12,4,FALSE)</f>
        <v>#N/A</v>
      </c>
      <c r="V559" s="13" t="e">
        <f t="shared" si="188"/>
        <v>#N/A</v>
      </c>
      <c r="W559" s="13">
        <f t="shared" si="189"/>
        <v>0</v>
      </c>
      <c r="X559" s="13">
        <f t="shared" si="190"/>
        <v>0</v>
      </c>
      <c r="Y559" s="13">
        <f t="shared" si="191"/>
        <v>0</v>
      </c>
      <c r="Z559" s="13" t="e">
        <f t="shared" si="192"/>
        <v>#N/A</v>
      </c>
      <c r="AA559" s="14" t="str">
        <f t="shared" si="193"/>
        <v/>
      </c>
      <c r="AB559" s="14">
        <f t="shared" si="194"/>
        <v>0</v>
      </c>
      <c r="AC559" s="14">
        <f t="shared" si="195"/>
        <v>0</v>
      </c>
      <c r="AD559" s="13">
        <f t="shared" si="178"/>
        <v>0</v>
      </c>
      <c r="AE559" s="13" t="e">
        <f>VLOOKUP(B559,Sheet1!$C$1:$D$12,2,FALSE)</f>
        <v>#N/A</v>
      </c>
      <c r="AF559" s="13" t="e">
        <f t="shared" si="196"/>
        <v>#N/A</v>
      </c>
      <c r="AG559" s="13">
        <f t="shared" si="179"/>
        <v>0</v>
      </c>
      <c r="AH559" s="13">
        <f t="shared" si="180"/>
        <v>0</v>
      </c>
      <c r="AI559" s="13" t="e">
        <f t="shared" si="197"/>
        <v>#N/A</v>
      </c>
      <c r="AJ559" s="14" t="str">
        <f t="shared" si="198"/>
        <v/>
      </c>
      <c r="AK559" s="14">
        <f t="shared" si="181"/>
        <v>0</v>
      </c>
    </row>
    <row r="560" spans="1:37" ht="15" customHeight="1" x14ac:dyDescent="0.25">
      <c r="A560" s="1"/>
      <c r="B560" s="1"/>
      <c r="C560" s="24"/>
      <c r="D560" s="1"/>
      <c r="E560" s="1"/>
      <c r="F560" s="24"/>
      <c r="G560" s="1"/>
      <c r="H560" s="2"/>
      <c r="I560" s="2"/>
      <c r="J560" s="2"/>
      <c r="K560" s="13">
        <f t="shared" si="182"/>
        <v>0</v>
      </c>
      <c r="L560" s="13" t="e">
        <f>VLOOKUP(B560,Sheet1!$C$1:$D$12,2,FALSE)</f>
        <v>#N/A</v>
      </c>
      <c r="M560" s="13" t="e">
        <f t="shared" si="183"/>
        <v>#N/A</v>
      </c>
      <c r="N560" s="13">
        <f t="shared" si="184"/>
        <v>0</v>
      </c>
      <c r="O560" s="13" t="e">
        <f>VLOOKUP(B560,Sheet1!$C$1:$D$12,2,FALSE)</f>
        <v>#N/A</v>
      </c>
      <c r="P560" s="13" t="e">
        <f t="shared" si="185"/>
        <v>#N/A</v>
      </c>
      <c r="Q560" s="13">
        <f t="shared" si="186"/>
        <v>0</v>
      </c>
      <c r="R560" s="13" t="e">
        <f>VLOOKUP(B560,Sheet1!$C$1:$D$12,2,FALSE)</f>
        <v>#N/A</v>
      </c>
      <c r="S560" s="13" t="e">
        <f t="shared" si="187"/>
        <v>#N/A</v>
      </c>
      <c r="T560" s="13">
        <f t="shared" si="177"/>
        <v>0</v>
      </c>
      <c r="U560" s="13" t="e">
        <f>VLOOKUP(B560,Sheet1!$C$1:$F$12,4,FALSE)</f>
        <v>#N/A</v>
      </c>
      <c r="V560" s="13" t="e">
        <f t="shared" si="188"/>
        <v>#N/A</v>
      </c>
      <c r="W560" s="13">
        <f t="shared" si="189"/>
        <v>0</v>
      </c>
      <c r="X560" s="13">
        <f t="shared" si="190"/>
        <v>0</v>
      </c>
      <c r="Y560" s="13">
        <f t="shared" si="191"/>
        <v>0</v>
      </c>
      <c r="Z560" s="13" t="e">
        <f t="shared" si="192"/>
        <v>#N/A</v>
      </c>
      <c r="AA560" s="14" t="str">
        <f t="shared" si="193"/>
        <v/>
      </c>
      <c r="AB560" s="14">
        <f t="shared" si="194"/>
        <v>0</v>
      </c>
      <c r="AC560" s="14">
        <f t="shared" si="195"/>
        <v>0</v>
      </c>
      <c r="AD560" s="13">
        <f t="shared" si="178"/>
        <v>0</v>
      </c>
      <c r="AE560" s="13" t="e">
        <f>VLOOKUP(B560,Sheet1!$C$1:$D$12,2,FALSE)</f>
        <v>#N/A</v>
      </c>
      <c r="AF560" s="13" t="e">
        <f t="shared" si="196"/>
        <v>#N/A</v>
      </c>
      <c r="AG560" s="13">
        <f t="shared" si="179"/>
        <v>0</v>
      </c>
      <c r="AH560" s="13">
        <f t="shared" si="180"/>
        <v>0</v>
      </c>
      <c r="AI560" s="13" t="e">
        <f t="shared" si="197"/>
        <v>#N/A</v>
      </c>
      <c r="AJ560" s="14" t="str">
        <f t="shared" si="198"/>
        <v/>
      </c>
      <c r="AK560" s="14">
        <f t="shared" si="181"/>
        <v>0</v>
      </c>
    </row>
    <row r="561" spans="1:37" ht="15" customHeight="1" x14ac:dyDescent="0.25">
      <c r="A561" s="1"/>
      <c r="B561" s="1"/>
      <c r="C561" s="24"/>
      <c r="D561" s="1"/>
      <c r="E561" s="1"/>
      <c r="F561" s="24"/>
      <c r="G561" s="1"/>
      <c r="H561" s="2"/>
      <c r="I561" s="2"/>
      <c r="J561" s="2"/>
      <c r="K561" s="13">
        <f t="shared" si="182"/>
        <v>0</v>
      </c>
      <c r="L561" s="13" t="e">
        <f>VLOOKUP(B561,Sheet1!$C$1:$D$12,2,FALSE)</f>
        <v>#N/A</v>
      </c>
      <c r="M561" s="13" t="e">
        <f t="shared" si="183"/>
        <v>#N/A</v>
      </c>
      <c r="N561" s="13">
        <f t="shared" si="184"/>
        <v>0</v>
      </c>
      <c r="O561" s="13" t="e">
        <f>VLOOKUP(B561,Sheet1!$C$1:$D$12,2,FALSE)</f>
        <v>#N/A</v>
      </c>
      <c r="P561" s="13" t="e">
        <f t="shared" si="185"/>
        <v>#N/A</v>
      </c>
      <c r="Q561" s="13">
        <f t="shared" si="186"/>
        <v>0</v>
      </c>
      <c r="R561" s="13" t="e">
        <f>VLOOKUP(B561,Sheet1!$C$1:$D$12,2,FALSE)</f>
        <v>#N/A</v>
      </c>
      <c r="S561" s="13" t="e">
        <f t="shared" si="187"/>
        <v>#N/A</v>
      </c>
      <c r="T561" s="13">
        <f t="shared" si="177"/>
        <v>0</v>
      </c>
      <c r="U561" s="13" t="e">
        <f>VLOOKUP(B561,Sheet1!$C$1:$F$12,4,FALSE)</f>
        <v>#N/A</v>
      </c>
      <c r="V561" s="13" t="e">
        <f t="shared" si="188"/>
        <v>#N/A</v>
      </c>
      <c r="W561" s="13">
        <f t="shared" si="189"/>
        <v>0</v>
      </c>
      <c r="X561" s="13">
        <f t="shared" si="190"/>
        <v>0</v>
      </c>
      <c r="Y561" s="13">
        <f t="shared" si="191"/>
        <v>0</v>
      </c>
      <c r="Z561" s="13" t="e">
        <f t="shared" si="192"/>
        <v>#N/A</v>
      </c>
      <c r="AA561" s="14" t="str">
        <f t="shared" si="193"/>
        <v/>
      </c>
      <c r="AB561" s="14">
        <f t="shared" si="194"/>
        <v>0</v>
      </c>
      <c r="AC561" s="14">
        <f t="shared" si="195"/>
        <v>0</v>
      </c>
      <c r="AD561" s="13">
        <f t="shared" si="178"/>
        <v>0</v>
      </c>
      <c r="AE561" s="13" t="e">
        <f>VLOOKUP(B561,Sheet1!$C$1:$D$12,2,FALSE)</f>
        <v>#N/A</v>
      </c>
      <c r="AF561" s="13" t="e">
        <f t="shared" si="196"/>
        <v>#N/A</v>
      </c>
      <c r="AG561" s="13">
        <f t="shared" si="179"/>
        <v>0</v>
      </c>
      <c r="AH561" s="13">
        <f t="shared" si="180"/>
        <v>0</v>
      </c>
      <c r="AI561" s="13" t="e">
        <f t="shared" si="197"/>
        <v>#N/A</v>
      </c>
      <c r="AJ561" s="14" t="str">
        <f t="shared" si="198"/>
        <v/>
      </c>
      <c r="AK561" s="14">
        <f t="shared" si="181"/>
        <v>0</v>
      </c>
    </row>
    <row r="562" spans="1:37" ht="15" customHeight="1" x14ac:dyDescent="0.25">
      <c r="A562" s="1"/>
      <c r="B562" s="1"/>
      <c r="C562" s="24"/>
      <c r="D562" s="1"/>
      <c r="E562" s="1"/>
      <c r="F562" s="24"/>
      <c r="G562" s="1"/>
      <c r="H562" s="2"/>
      <c r="I562" s="2"/>
      <c r="J562" s="2"/>
      <c r="K562" s="13">
        <f t="shared" si="182"/>
        <v>0</v>
      </c>
      <c r="L562" s="13" t="e">
        <f>VLOOKUP(B562,Sheet1!$C$1:$D$12,2,FALSE)</f>
        <v>#N/A</v>
      </c>
      <c r="M562" s="13" t="e">
        <f t="shared" si="183"/>
        <v>#N/A</v>
      </c>
      <c r="N562" s="13">
        <f t="shared" si="184"/>
        <v>0</v>
      </c>
      <c r="O562" s="13" t="e">
        <f>VLOOKUP(B562,Sheet1!$C$1:$D$12,2,FALSE)</f>
        <v>#N/A</v>
      </c>
      <c r="P562" s="13" t="e">
        <f t="shared" si="185"/>
        <v>#N/A</v>
      </c>
      <c r="Q562" s="13">
        <f t="shared" si="186"/>
        <v>0</v>
      </c>
      <c r="R562" s="13" t="e">
        <f>VLOOKUP(B562,Sheet1!$C$1:$D$12,2,FALSE)</f>
        <v>#N/A</v>
      </c>
      <c r="S562" s="13" t="e">
        <f t="shared" si="187"/>
        <v>#N/A</v>
      </c>
      <c r="T562" s="13">
        <f t="shared" si="177"/>
        <v>0</v>
      </c>
      <c r="U562" s="13" t="e">
        <f>VLOOKUP(B562,Sheet1!$C$1:$F$12,4,FALSE)</f>
        <v>#N/A</v>
      </c>
      <c r="V562" s="13" t="e">
        <f t="shared" si="188"/>
        <v>#N/A</v>
      </c>
      <c r="W562" s="13">
        <f t="shared" si="189"/>
        <v>0</v>
      </c>
      <c r="X562" s="13">
        <f t="shared" si="190"/>
        <v>0</v>
      </c>
      <c r="Y562" s="13">
        <f t="shared" si="191"/>
        <v>0</v>
      </c>
      <c r="Z562" s="13" t="e">
        <f t="shared" si="192"/>
        <v>#N/A</v>
      </c>
      <c r="AA562" s="14" t="str">
        <f t="shared" si="193"/>
        <v/>
      </c>
      <c r="AB562" s="14">
        <f t="shared" si="194"/>
        <v>0</v>
      </c>
      <c r="AC562" s="14">
        <f t="shared" si="195"/>
        <v>0</v>
      </c>
      <c r="AD562" s="13">
        <f t="shared" si="178"/>
        <v>0</v>
      </c>
      <c r="AE562" s="13" t="e">
        <f>VLOOKUP(B562,Sheet1!$C$1:$D$12,2,FALSE)</f>
        <v>#N/A</v>
      </c>
      <c r="AF562" s="13" t="e">
        <f t="shared" si="196"/>
        <v>#N/A</v>
      </c>
      <c r="AG562" s="13">
        <f t="shared" si="179"/>
        <v>0</v>
      </c>
      <c r="AH562" s="13">
        <f t="shared" si="180"/>
        <v>0</v>
      </c>
      <c r="AI562" s="13" t="e">
        <f t="shared" si="197"/>
        <v>#N/A</v>
      </c>
      <c r="AJ562" s="14" t="str">
        <f t="shared" si="198"/>
        <v/>
      </c>
      <c r="AK562" s="14">
        <f t="shared" si="181"/>
        <v>0</v>
      </c>
    </row>
    <row r="563" spans="1:37" ht="15" customHeight="1" x14ac:dyDescent="0.25">
      <c r="A563" s="1"/>
      <c r="B563" s="1"/>
      <c r="C563" s="24"/>
      <c r="D563" s="1"/>
      <c r="E563" s="1"/>
      <c r="F563" s="24"/>
      <c r="G563" s="1"/>
      <c r="H563" s="2"/>
      <c r="I563" s="2"/>
      <c r="J563" s="2"/>
      <c r="K563" s="13">
        <f t="shared" si="182"/>
        <v>0</v>
      </c>
      <c r="L563" s="13" t="e">
        <f>VLOOKUP(B563,Sheet1!$C$1:$D$12,2,FALSE)</f>
        <v>#N/A</v>
      </c>
      <c r="M563" s="13" t="e">
        <f t="shared" si="183"/>
        <v>#N/A</v>
      </c>
      <c r="N563" s="13">
        <f t="shared" si="184"/>
        <v>0</v>
      </c>
      <c r="O563" s="13" t="e">
        <f>VLOOKUP(B563,Sheet1!$C$1:$D$12,2,FALSE)</f>
        <v>#N/A</v>
      </c>
      <c r="P563" s="13" t="e">
        <f t="shared" si="185"/>
        <v>#N/A</v>
      </c>
      <c r="Q563" s="13">
        <f t="shared" si="186"/>
        <v>0</v>
      </c>
      <c r="R563" s="13" t="e">
        <f>VLOOKUP(B563,Sheet1!$C$1:$D$12,2,FALSE)</f>
        <v>#N/A</v>
      </c>
      <c r="S563" s="13" t="e">
        <f t="shared" si="187"/>
        <v>#N/A</v>
      </c>
      <c r="T563" s="13">
        <f t="shared" si="177"/>
        <v>0</v>
      </c>
      <c r="U563" s="13" t="e">
        <f>VLOOKUP(B563,Sheet1!$C$1:$F$12,4,FALSE)</f>
        <v>#N/A</v>
      </c>
      <c r="V563" s="13" t="e">
        <f t="shared" si="188"/>
        <v>#N/A</v>
      </c>
      <c r="W563" s="13">
        <f t="shared" si="189"/>
        <v>0</v>
      </c>
      <c r="X563" s="13">
        <f t="shared" si="190"/>
        <v>0</v>
      </c>
      <c r="Y563" s="13">
        <f t="shared" si="191"/>
        <v>0</v>
      </c>
      <c r="Z563" s="13" t="e">
        <f t="shared" si="192"/>
        <v>#N/A</v>
      </c>
      <c r="AA563" s="14" t="str">
        <f t="shared" si="193"/>
        <v/>
      </c>
      <c r="AB563" s="14">
        <f t="shared" si="194"/>
        <v>0</v>
      </c>
      <c r="AC563" s="14">
        <f t="shared" si="195"/>
        <v>0</v>
      </c>
      <c r="AD563" s="13">
        <f t="shared" si="178"/>
        <v>0</v>
      </c>
      <c r="AE563" s="13" t="e">
        <f>VLOOKUP(B563,Sheet1!$C$1:$D$12,2,FALSE)</f>
        <v>#N/A</v>
      </c>
      <c r="AF563" s="13" t="e">
        <f t="shared" si="196"/>
        <v>#N/A</v>
      </c>
      <c r="AG563" s="13">
        <f t="shared" si="179"/>
        <v>0</v>
      </c>
      <c r="AH563" s="13">
        <f t="shared" si="180"/>
        <v>0</v>
      </c>
      <c r="AI563" s="13" t="e">
        <f t="shared" si="197"/>
        <v>#N/A</v>
      </c>
      <c r="AJ563" s="14" t="str">
        <f t="shared" si="198"/>
        <v/>
      </c>
      <c r="AK563" s="14">
        <f t="shared" si="181"/>
        <v>0</v>
      </c>
    </row>
    <row r="564" spans="1:37" ht="15" customHeight="1" x14ac:dyDescent="0.25">
      <c r="A564" s="1"/>
      <c r="B564" s="1"/>
      <c r="C564" s="24"/>
      <c r="D564" s="1"/>
      <c r="E564" s="1"/>
      <c r="F564" s="24"/>
      <c r="G564" s="1"/>
      <c r="H564" s="2"/>
      <c r="I564" s="2"/>
      <c r="J564" s="2"/>
      <c r="K564" s="13">
        <f t="shared" si="182"/>
        <v>0</v>
      </c>
      <c r="L564" s="13" t="e">
        <f>VLOOKUP(B564,Sheet1!$C$1:$D$12,2,FALSE)</f>
        <v>#N/A</v>
      </c>
      <c r="M564" s="13" t="e">
        <f t="shared" si="183"/>
        <v>#N/A</v>
      </c>
      <c r="N564" s="13">
        <f t="shared" si="184"/>
        <v>0</v>
      </c>
      <c r="O564" s="13" t="e">
        <f>VLOOKUP(B564,Sheet1!$C$1:$D$12,2,FALSE)</f>
        <v>#N/A</v>
      </c>
      <c r="P564" s="13" t="e">
        <f t="shared" si="185"/>
        <v>#N/A</v>
      </c>
      <c r="Q564" s="13">
        <f t="shared" si="186"/>
        <v>0</v>
      </c>
      <c r="R564" s="13" t="e">
        <f>VLOOKUP(B564,Sheet1!$C$1:$D$12,2,FALSE)</f>
        <v>#N/A</v>
      </c>
      <c r="S564" s="13" t="e">
        <f t="shared" si="187"/>
        <v>#N/A</v>
      </c>
      <c r="T564" s="13">
        <f t="shared" si="177"/>
        <v>0</v>
      </c>
      <c r="U564" s="13" t="e">
        <f>VLOOKUP(B564,Sheet1!$C$1:$F$12,4,FALSE)</f>
        <v>#N/A</v>
      </c>
      <c r="V564" s="13" t="e">
        <f t="shared" si="188"/>
        <v>#N/A</v>
      </c>
      <c r="W564" s="13">
        <f t="shared" si="189"/>
        <v>0</v>
      </c>
      <c r="X564" s="13">
        <f t="shared" si="190"/>
        <v>0</v>
      </c>
      <c r="Y564" s="13">
        <f t="shared" si="191"/>
        <v>0</v>
      </c>
      <c r="Z564" s="13" t="e">
        <f t="shared" si="192"/>
        <v>#N/A</v>
      </c>
      <c r="AA564" s="14" t="str">
        <f t="shared" si="193"/>
        <v/>
      </c>
      <c r="AB564" s="14">
        <f t="shared" si="194"/>
        <v>0</v>
      </c>
      <c r="AC564" s="14">
        <f t="shared" si="195"/>
        <v>0</v>
      </c>
      <c r="AD564" s="13">
        <f t="shared" si="178"/>
        <v>0</v>
      </c>
      <c r="AE564" s="13" t="e">
        <f>VLOOKUP(B564,Sheet1!$C$1:$D$12,2,FALSE)</f>
        <v>#N/A</v>
      </c>
      <c r="AF564" s="13" t="e">
        <f t="shared" si="196"/>
        <v>#N/A</v>
      </c>
      <c r="AG564" s="13">
        <f t="shared" si="179"/>
        <v>0</v>
      </c>
      <c r="AH564" s="13">
        <f t="shared" si="180"/>
        <v>0</v>
      </c>
      <c r="AI564" s="13" t="e">
        <f t="shared" si="197"/>
        <v>#N/A</v>
      </c>
      <c r="AJ564" s="14" t="str">
        <f t="shared" si="198"/>
        <v/>
      </c>
      <c r="AK564" s="14">
        <f t="shared" si="181"/>
        <v>0</v>
      </c>
    </row>
    <row r="565" spans="1:37" ht="15" customHeight="1" x14ac:dyDescent="0.25">
      <c r="A565" s="1"/>
      <c r="B565" s="1"/>
      <c r="C565" s="24"/>
      <c r="D565" s="1"/>
      <c r="E565" s="1"/>
      <c r="F565" s="24"/>
      <c r="G565" s="1"/>
      <c r="H565" s="2"/>
      <c r="I565" s="2"/>
      <c r="J565" s="2"/>
      <c r="K565" s="13">
        <f t="shared" si="182"/>
        <v>0</v>
      </c>
      <c r="L565" s="13" t="e">
        <f>VLOOKUP(B565,Sheet1!$C$1:$D$12,2,FALSE)</f>
        <v>#N/A</v>
      </c>
      <c r="M565" s="13" t="e">
        <f t="shared" si="183"/>
        <v>#N/A</v>
      </c>
      <c r="N565" s="13">
        <f t="shared" si="184"/>
        <v>0</v>
      </c>
      <c r="O565" s="13" t="e">
        <f>VLOOKUP(B565,Sheet1!$C$1:$D$12,2,FALSE)</f>
        <v>#N/A</v>
      </c>
      <c r="P565" s="13" t="e">
        <f t="shared" si="185"/>
        <v>#N/A</v>
      </c>
      <c r="Q565" s="13">
        <f t="shared" si="186"/>
        <v>0</v>
      </c>
      <c r="R565" s="13" t="e">
        <f>VLOOKUP(B565,Sheet1!$C$1:$D$12,2,FALSE)</f>
        <v>#N/A</v>
      </c>
      <c r="S565" s="13" t="e">
        <f t="shared" si="187"/>
        <v>#N/A</v>
      </c>
      <c r="T565" s="13">
        <f t="shared" si="177"/>
        <v>0</v>
      </c>
      <c r="U565" s="13" t="e">
        <f>VLOOKUP(B565,Sheet1!$C$1:$F$12,4,FALSE)</f>
        <v>#N/A</v>
      </c>
      <c r="V565" s="13" t="e">
        <f t="shared" si="188"/>
        <v>#N/A</v>
      </c>
      <c r="W565" s="13">
        <f t="shared" si="189"/>
        <v>0</v>
      </c>
      <c r="X565" s="13">
        <f t="shared" si="190"/>
        <v>0</v>
      </c>
      <c r="Y565" s="13">
        <f t="shared" si="191"/>
        <v>0</v>
      </c>
      <c r="Z565" s="13" t="e">
        <f t="shared" si="192"/>
        <v>#N/A</v>
      </c>
      <c r="AA565" s="14" t="str">
        <f t="shared" si="193"/>
        <v/>
      </c>
      <c r="AB565" s="14">
        <f t="shared" si="194"/>
        <v>0</v>
      </c>
      <c r="AC565" s="14">
        <f t="shared" si="195"/>
        <v>0</v>
      </c>
      <c r="AD565" s="13">
        <f t="shared" si="178"/>
        <v>0</v>
      </c>
      <c r="AE565" s="13" t="e">
        <f>VLOOKUP(B565,Sheet1!$C$1:$D$12,2,FALSE)</f>
        <v>#N/A</v>
      </c>
      <c r="AF565" s="13" t="e">
        <f t="shared" si="196"/>
        <v>#N/A</v>
      </c>
      <c r="AG565" s="13">
        <f t="shared" si="179"/>
        <v>0</v>
      </c>
      <c r="AH565" s="13">
        <f t="shared" si="180"/>
        <v>0</v>
      </c>
      <c r="AI565" s="13" t="e">
        <f t="shared" si="197"/>
        <v>#N/A</v>
      </c>
      <c r="AJ565" s="14" t="str">
        <f t="shared" si="198"/>
        <v/>
      </c>
      <c r="AK565" s="14">
        <f t="shared" si="181"/>
        <v>0</v>
      </c>
    </row>
    <row r="566" spans="1:37" ht="15" customHeight="1" x14ac:dyDescent="0.25">
      <c r="A566" s="1"/>
      <c r="B566" s="1"/>
      <c r="C566" s="24"/>
      <c r="D566" s="1"/>
      <c r="E566" s="1"/>
      <c r="F566" s="24"/>
      <c r="G566" s="1"/>
      <c r="H566" s="2"/>
      <c r="I566" s="2"/>
      <c r="J566" s="2"/>
      <c r="K566" s="13">
        <f t="shared" si="182"/>
        <v>0</v>
      </c>
      <c r="L566" s="13" t="e">
        <f>VLOOKUP(B566,Sheet1!$C$1:$D$12,2,FALSE)</f>
        <v>#N/A</v>
      </c>
      <c r="M566" s="13" t="e">
        <f t="shared" si="183"/>
        <v>#N/A</v>
      </c>
      <c r="N566" s="13">
        <f t="shared" si="184"/>
        <v>0</v>
      </c>
      <c r="O566" s="13" t="e">
        <f>VLOOKUP(B566,Sheet1!$C$1:$D$12,2,FALSE)</f>
        <v>#N/A</v>
      </c>
      <c r="P566" s="13" t="e">
        <f t="shared" si="185"/>
        <v>#N/A</v>
      </c>
      <c r="Q566" s="13">
        <f t="shared" si="186"/>
        <v>0</v>
      </c>
      <c r="R566" s="13" t="e">
        <f>VLOOKUP(B566,Sheet1!$C$1:$D$12,2,FALSE)</f>
        <v>#N/A</v>
      </c>
      <c r="S566" s="13" t="e">
        <f t="shared" si="187"/>
        <v>#N/A</v>
      </c>
      <c r="T566" s="13">
        <f t="shared" si="177"/>
        <v>0</v>
      </c>
      <c r="U566" s="13" t="e">
        <f>VLOOKUP(B566,Sheet1!$C$1:$F$12,4,FALSE)</f>
        <v>#N/A</v>
      </c>
      <c r="V566" s="13" t="e">
        <f t="shared" si="188"/>
        <v>#N/A</v>
      </c>
      <c r="W566" s="13">
        <f t="shared" si="189"/>
        <v>0</v>
      </c>
      <c r="X566" s="13">
        <f t="shared" si="190"/>
        <v>0</v>
      </c>
      <c r="Y566" s="13">
        <f t="shared" si="191"/>
        <v>0</v>
      </c>
      <c r="Z566" s="13" t="e">
        <f t="shared" si="192"/>
        <v>#N/A</v>
      </c>
      <c r="AA566" s="14" t="str">
        <f t="shared" si="193"/>
        <v/>
      </c>
      <c r="AB566" s="14">
        <f t="shared" si="194"/>
        <v>0</v>
      </c>
      <c r="AC566" s="14">
        <f t="shared" si="195"/>
        <v>0</v>
      </c>
      <c r="AD566" s="13">
        <f t="shared" si="178"/>
        <v>0</v>
      </c>
      <c r="AE566" s="13" t="e">
        <f>VLOOKUP(B566,Sheet1!$C$1:$D$12,2,FALSE)</f>
        <v>#N/A</v>
      </c>
      <c r="AF566" s="13" t="e">
        <f t="shared" si="196"/>
        <v>#N/A</v>
      </c>
      <c r="AG566" s="13">
        <f t="shared" si="179"/>
        <v>0</v>
      </c>
      <c r="AH566" s="13">
        <f t="shared" si="180"/>
        <v>0</v>
      </c>
      <c r="AI566" s="13" t="e">
        <f t="shared" si="197"/>
        <v>#N/A</v>
      </c>
      <c r="AJ566" s="14" t="str">
        <f t="shared" si="198"/>
        <v/>
      </c>
      <c r="AK566" s="14">
        <f t="shared" si="181"/>
        <v>0</v>
      </c>
    </row>
    <row r="567" spans="1:37" ht="15" customHeight="1" x14ac:dyDescent="0.25">
      <c r="A567" s="1"/>
      <c r="B567" s="1"/>
      <c r="C567" s="24"/>
      <c r="D567" s="1"/>
      <c r="E567" s="1"/>
      <c r="F567" s="24"/>
      <c r="G567" s="1"/>
      <c r="H567" s="2"/>
      <c r="I567" s="2"/>
      <c r="J567" s="2"/>
      <c r="K567" s="13">
        <f t="shared" si="182"/>
        <v>0</v>
      </c>
      <c r="L567" s="13" t="e">
        <f>VLOOKUP(B567,Sheet1!$C$1:$D$12,2,FALSE)</f>
        <v>#N/A</v>
      </c>
      <c r="M567" s="13" t="e">
        <f t="shared" si="183"/>
        <v>#N/A</v>
      </c>
      <c r="N567" s="13">
        <f t="shared" si="184"/>
        <v>0</v>
      </c>
      <c r="O567" s="13" t="e">
        <f>VLOOKUP(B567,Sheet1!$C$1:$D$12,2,FALSE)</f>
        <v>#N/A</v>
      </c>
      <c r="P567" s="13" t="e">
        <f t="shared" si="185"/>
        <v>#N/A</v>
      </c>
      <c r="Q567" s="13">
        <f t="shared" si="186"/>
        <v>0</v>
      </c>
      <c r="R567" s="13" t="e">
        <f>VLOOKUP(B567,Sheet1!$C$1:$D$12,2,FALSE)</f>
        <v>#N/A</v>
      </c>
      <c r="S567" s="13" t="e">
        <f t="shared" si="187"/>
        <v>#N/A</v>
      </c>
      <c r="T567" s="13">
        <f t="shared" si="177"/>
        <v>0</v>
      </c>
      <c r="U567" s="13" t="e">
        <f>VLOOKUP(B567,Sheet1!$C$1:$F$12,4,FALSE)</f>
        <v>#N/A</v>
      </c>
      <c r="V567" s="13" t="e">
        <f t="shared" si="188"/>
        <v>#N/A</v>
      </c>
      <c r="W567" s="13">
        <f t="shared" si="189"/>
        <v>0</v>
      </c>
      <c r="X567" s="13">
        <f t="shared" si="190"/>
        <v>0</v>
      </c>
      <c r="Y567" s="13">
        <f t="shared" si="191"/>
        <v>0</v>
      </c>
      <c r="Z567" s="13" t="e">
        <f t="shared" si="192"/>
        <v>#N/A</v>
      </c>
      <c r="AA567" s="14" t="str">
        <f t="shared" si="193"/>
        <v/>
      </c>
      <c r="AB567" s="14">
        <f t="shared" si="194"/>
        <v>0</v>
      </c>
      <c r="AC567" s="14">
        <f t="shared" si="195"/>
        <v>0</v>
      </c>
      <c r="AD567" s="13">
        <f t="shared" si="178"/>
        <v>0</v>
      </c>
      <c r="AE567" s="13" t="e">
        <f>VLOOKUP(B567,Sheet1!$C$1:$D$12,2,FALSE)</f>
        <v>#N/A</v>
      </c>
      <c r="AF567" s="13" t="e">
        <f t="shared" si="196"/>
        <v>#N/A</v>
      </c>
      <c r="AG567" s="13">
        <f t="shared" si="179"/>
        <v>0</v>
      </c>
      <c r="AH567" s="13">
        <f t="shared" si="180"/>
        <v>0</v>
      </c>
      <c r="AI567" s="13" t="e">
        <f t="shared" si="197"/>
        <v>#N/A</v>
      </c>
      <c r="AJ567" s="14" t="str">
        <f t="shared" si="198"/>
        <v/>
      </c>
      <c r="AK567" s="14">
        <f t="shared" si="181"/>
        <v>0</v>
      </c>
    </row>
    <row r="568" spans="1:37" ht="15" customHeight="1" x14ac:dyDescent="0.25">
      <c r="A568" s="1"/>
      <c r="B568" s="1"/>
      <c r="C568" s="24"/>
      <c r="D568" s="1"/>
      <c r="E568" s="1"/>
      <c r="F568" s="24"/>
      <c r="G568" s="1"/>
      <c r="H568" s="2"/>
      <c r="I568" s="2"/>
      <c r="J568" s="2"/>
      <c r="K568" s="13">
        <f t="shared" si="182"/>
        <v>0</v>
      </c>
      <c r="L568" s="13" t="e">
        <f>VLOOKUP(B568,Sheet1!$C$1:$D$12,2,FALSE)</f>
        <v>#N/A</v>
      </c>
      <c r="M568" s="13" t="e">
        <f t="shared" si="183"/>
        <v>#N/A</v>
      </c>
      <c r="N568" s="13">
        <f t="shared" si="184"/>
        <v>0</v>
      </c>
      <c r="O568" s="13" t="e">
        <f>VLOOKUP(B568,Sheet1!$C$1:$D$12,2,FALSE)</f>
        <v>#N/A</v>
      </c>
      <c r="P568" s="13" t="e">
        <f t="shared" si="185"/>
        <v>#N/A</v>
      </c>
      <c r="Q568" s="13">
        <f t="shared" si="186"/>
        <v>0</v>
      </c>
      <c r="R568" s="13" t="e">
        <f>VLOOKUP(B568,Sheet1!$C$1:$D$12,2,FALSE)</f>
        <v>#N/A</v>
      </c>
      <c r="S568" s="13" t="e">
        <f t="shared" si="187"/>
        <v>#N/A</v>
      </c>
      <c r="T568" s="13">
        <f t="shared" si="177"/>
        <v>0</v>
      </c>
      <c r="U568" s="13" t="e">
        <f>VLOOKUP(B568,Sheet1!$C$1:$F$12,4,FALSE)</f>
        <v>#N/A</v>
      </c>
      <c r="V568" s="13" t="e">
        <f t="shared" si="188"/>
        <v>#N/A</v>
      </c>
      <c r="W568" s="13">
        <f t="shared" si="189"/>
        <v>0</v>
      </c>
      <c r="X568" s="13">
        <f t="shared" si="190"/>
        <v>0</v>
      </c>
      <c r="Y568" s="13">
        <f t="shared" si="191"/>
        <v>0</v>
      </c>
      <c r="Z568" s="13" t="e">
        <f t="shared" si="192"/>
        <v>#N/A</v>
      </c>
      <c r="AA568" s="14" t="str">
        <f t="shared" si="193"/>
        <v/>
      </c>
      <c r="AB568" s="14">
        <f t="shared" si="194"/>
        <v>0</v>
      </c>
      <c r="AC568" s="14">
        <f t="shared" si="195"/>
        <v>0</v>
      </c>
      <c r="AD568" s="13">
        <f t="shared" si="178"/>
        <v>0</v>
      </c>
      <c r="AE568" s="13" t="e">
        <f>VLOOKUP(B568,Sheet1!$C$1:$D$12,2,FALSE)</f>
        <v>#N/A</v>
      </c>
      <c r="AF568" s="13" t="e">
        <f t="shared" si="196"/>
        <v>#N/A</v>
      </c>
      <c r="AG568" s="13">
        <f t="shared" si="179"/>
        <v>0</v>
      </c>
      <c r="AH568" s="13">
        <f t="shared" si="180"/>
        <v>0</v>
      </c>
      <c r="AI568" s="13" t="e">
        <f t="shared" si="197"/>
        <v>#N/A</v>
      </c>
      <c r="AJ568" s="14" t="str">
        <f t="shared" si="198"/>
        <v/>
      </c>
      <c r="AK568" s="14">
        <f t="shared" si="181"/>
        <v>0</v>
      </c>
    </row>
    <row r="569" spans="1:37" ht="15" customHeight="1" x14ac:dyDescent="0.25">
      <c r="A569" s="1"/>
      <c r="B569" s="1"/>
      <c r="C569" s="24"/>
      <c r="D569" s="1"/>
      <c r="E569" s="1"/>
      <c r="F569" s="24"/>
      <c r="G569" s="1"/>
      <c r="H569" s="2"/>
      <c r="I569" s="2"/>
      <c r="J569" s="2"/>
      <c r="K569" s="13">
        <f t="shared" si="182"/>
        <v>0</v>
      </c>
      <c r="L569" s="13" t="e">
        <f>VLOOKUP(B569,Sheet1!$C$1:$D$12,2,FALSE)</f>
        <v>#N/A</v>
      </c>
      <c r="M569" s="13" t="e">
        <f t="shared" si="183"/>
        <v>#N/A</v>
      </c>
      <c r="N569" s="13">
        <f t="shared" si="184"/>
        <v>0</v>
      </c>
      <c r="O569" s="13" t="e">
        <f>VLOOKUP(B569,Sheet1!$C$1:$D$12,2,FALSE)</f>
        <v>#N/A</v>
      </c>
      <c r="P569" s="13" t="e">
        <f t="shared" si="185"/>
        <v>#N/A</v>
      </c>
      <c r="Q569" s="13">
        <f t="shared" si="186"/>
        <v>0</v>
      </c>
      <c r="R569" s="13" t="e">
        <f>VLOOKUP(B569,Sheet1!$C$1:$D$12,2,FALSE)</f>
        <v>#N/A</v>
      </c>
      <c r="S569" s="13" t="e">
        <f t="shared" si="187"/>
        <v>#N/A</v>
      </c>
      <c r="T569" s="13">
        <f t="shared" si="177"/>
        <v>0</v>
      </c>
      <c r="U569" s="13" t="e">
        <f>VLOOKUP(B569,Sheet1!$C$1:$F$12,4,FALSE)</f>
        <v>#N/A</v>
      </c>
      <c r="V569" s="13" t="e">
        <f t="shared" si="188"/>
        <v>#N/A</v>
      </c>
      <c r="W569" s="13">
        <f t="shared" si="189"/>
        <v>0</v>
      </c>
      <c r="X569" s="13">
        <f t="shared" si="190"/>
        <v>0</v>
      </c>
      <c r="Y569" s="13">
        <f t="shared" si="191"/>
        <v>0</v>
      </c>
      <c r="Z569" s="13" t="e">
        <f t="shared" si="192"/>
        <v>#N/A</v>
      </c>
      <c r="AA569" s="14" t="str">
        <f t="shared" si="193"/>
        <v/>
      </c>
      <c r="AB569" s="14">
        <f t="shared" si="194"/>
        <v>0</v>
      </c>
      <c r="AC569" s="14">
        <f t="shared" si="195"/>
        <v>0</v>
      </c>
      <c r="AD569" s="13">
        <f t="shared" si="178"/>
        <v>0</v>
      </c>
      <c r="AE569" s="13" t="e">
        <f>VLOOKUP(B569,Sheet1!$C$1:$D$12,2,FALSE)</f>
        <v>#N/A</v>
      </c>
      <c r="AF569" s="13" t="e">
        <f t="shared" si="196"/>
        <v>#N/A</v>
      </c>
      <c r="AG569" s="13">
        <f t="shared" si="179"/>
        <v>0</v>
      </c>
      <c r="AH569" s="13">
        <f t="shared" si="180"/>
        <v>0</v>
      </c>
      <c r="AI569" s="13" t="e">
        <f t="shared" si="197"/>
        <v>#N/A</v>
      </c>
      <c r="AJ569" s="14" t="str">
        <f t="shared" si="198"/>
        <v/>
      </c>
      <c r="AK569" s="14">
        <f t="shared" si="181"/>
        <v>0</v>
      </c>
    </row>
    <row r="570" spans="1:37" ht="15" customHeight="1" x14ac:dyDescent="0.25">
      <c r="A570" s="1"/>
      <c r="B570" s="1"/>
      <c r="C570" s="24"/>
      <c r="D570" s="1"/>
      <c r="E570" s="1"/>
      <c r="F570" s="24"/>
      <c r="G570" s="1"/>
      <c r="H570" s="2"/>
      <c r="I570" s="2"/>
      <c r="J570" s="2"/>
      <c r="K570" s="13">
        <f t="shared" si="182"/>
        <v>0</v>
      </c>
      <c r="L570" s="13" t="e">
        <f>VLOOKUP(B570,Sheet1!$C$1:$D$12,2,FALSE)</f>
        <v>#N/A</v>
      </c>
      <c r="M570" s="13" t="e">
        <f t="shared" si="183"/>
        <v>#N/A</v>
      </c>
      <c r="N570" s="13">
        <f t="shared" si="184"/>
        <v>0</v>
      </c>
      <c r="O570" s="13" t="e">
        <f>VLOOKUP(B570,Sheet1!$C$1:$D$12,2,FALSE)</f>
        <v>#N/A</v>
      </c>
      <c r="P570" s="13" t="e">
        <f t="shared" si="185"/>
        <v>#N/A</v>
      </c>
      <c r="Q570" s="13">
        <f t="shared" si="186"/>
        <v>0</v>
      </c>
      <c r="R570" s="13" t="e">
        <f>VLOOKUP(B570,Sheet1!$C$1:$D$12,2,FALSE)</f>
        <v>#N/A</v>
      </c>
      <c r="S570" s="13" t="e">
        <f t="shared" si="187"/>
        <v>#N/A</v>
      </c>
      <c r="T570" s="13">
        <f t="shared" si="177"/>
        <v>0</v>
      </c>
      <c r="U570" s="13" t="e">
        <f>VLOOKUP(B570,Sheet1!$C$1:$F$12,4,FALSE)</f>
        <v>#N/A</v>
      </c>
      <c r="V570" s="13" t="e">
        <f t="shared" si="188"/>
        <v>#N/A</v>
      </c>
      <c r="W570" s="13">
        <f t="shared" si="189"/>
        <v>0</v>
      </c>
      <c r="X570" s="13">
        <f t="shared" si="190"/>
        <v>0</v>
      </c>
      <c r="Y570" s="13">
        <f t="shared" si="191"/>
        <v>0</v>
      </c>
      <c r="Z570" s="13" t="e">
        <f t="shared" si="192"/>
        <v>#N/A</v>
      </c>
      <c r="AA570" s="14" t="str">
        <f t="shared" si="193"/>
        <v/>
      </c>
      <c r="AB570" s="14">
        <f t="shared" si="194"/>
        <v>0</v>
      </c>
      <c r="AC570" s="14">
        <f t="shared" si="195"/>
        <v>0</v>
      </c>
      <c r="AD570" s="13">
        <f t="shared" si="178"/>
        <v>0</v>
      </c>
      <c r="AE570" s="13" t="e">
        <f>VLOOKUP(B570,Sheet1!$C$1:$D$12,2,FALSE)</f>
        <v>#N/A</v>
      </c>
      <c r="AF570" s="13" t="e">
        <f t="shared" si="196"/>
        <v>#N/A</v>
      </c>
      <c r="AG570" s="13">
        <f t="shared" si="179"/>
        <v>0</v>
      </c>
      <c r="AH570" s="13">
        <f t="shared" si="180"/>
        <v>0</v>
      </c>
      <c r="AI570" s="13" t="e">
        <f t="shared" si="197"/>
        <v>#N/A</v>
      </c>
      <c r="AJ570" s="14" t="str">
        <f t="shared" si="198"/>
        <v/>
      </c>
      <c r="AK570" s="14">
        <f t="shared" si="181"/>
        <v>0</v>
      </c>
    </row>
    <row r="571" spans="1:37" ht="15" customHeight="1" x14ac:dyDescent="0.25">
      <c r="A571" s="1"/>
      <c r="B571" s="1"/>
      <c r="C571" s="24"/>
      <c r="D571" s="1"/>
      <c r="E571" s="1"/>
      <c r="F571" s="24"/>
      <c r="G571" s="1"/>
      <c r="H571" s="2"/>
      <c r="I571" s="2"/>
      <c r="J571" s="2"/>
      <c r="K571" s="13">
        <f t="shared" si="182"/>
        <v>0</v>
      </c>
      <c r="L571" s="13" t="e">
        <f>VLOOKUP(B571,Sheet1!$C$1:$D$12,2,FALSE)</f>
        <v>#N/A</v>
      </c>
      <c r="M571" s="13" t="e">
        <f t="shared" si="183"/>
        <v>#N/A</v>
      </c>
      <c r="N571" s="13">
        <f t="shared" si="184"/>
        <v>0</v>
      </c>
      <c r="O571" s="13" t="e">
        <f>VLOOKUP(B571,Sheet1!$C$1:$D$12,2,FALSE)</f>
        <v>#N/A</v>
      </c>
      <c r="P571" s="13" t="e">
        <f t="shared" si="185"/>
        <v>#N/A</v>
      </c>
      <c r="Q571" s="13">
        <f t="shared" si="186"/>
        <v>0</v>
      </c>
      <c r="R571" s="13" t="e">
        <f>VLOOKUP(B571,Sheet1!$C$1:$D$12,2,FALSE)</f>
        <v>#N/A</v>
      </c>
      <c r="S571" s="13" t="e">
        <f t="shared" si="187"/>
        <v>#N/A</v>
      </c>
      <c r="T571" s="13">
        <f t="shared" si="177"/>
        <v>0</v>
      </c>
      <c r="U571" s="13" t="e">
        <f>VLOOKUP(B571,Sheet1!$C$1:$F$12,4,FALSE)</f>
        <v>#N/A</v>
      </c>
      <c r="V571" s="13" t="e">
        <f t="shared" si="188"/>
        <v>#N/A</v>
      </c>
      <c r="W571" s="13">
        <f t="shared" si="189"/>
        <v>0</v>
      </c>
      <c r="X571" s="13">
        <f t="shared" si="190"/>
        <v>0</v>
      </c>
      <c r="Y571" s="13">
        <f t="shared" si="191"/>
        <v>0</v>
      </c>
      <c r="Z571" s="13" t="e">
        <f t="shared" si="192"/>
        <v>#N/A</v>
      </c>
      <c r="AA571" s="14" t="str">
        <f t="shared" si="193"/>
        <v/>
      </c>
      <c r="AB571" s="14">
        <f t="shared" si="194"/>
        <v>0</v>
      </c>
      <c r="AC571" s="14">
        <f t="shared" si="195"/>
        <v>0</v>
      </c>
      <c r="AD571" s="13">
        <f t="shared" si="178"/>
        <v>0</v>
      </c>
      <c r="AE571" s="13" t="e">
        <f>VLOOKUP(B571,Sheet1!$C$1:$D$12,2,FALSE)</f>
        <v>#N/A</v>
      </c>
      <c r="AF571" s="13" t="e">
        <f t="shared" si="196"/>
        <v>#N/A</v>
      </c>
      <c r="AG571" s="13">
        <f t="shared" si="179"/>
        <v>0</v>
      </c>
      <c r="AH571" s="13">
        <f t="shared" si="180"/>
        <v>0</v>
      </c>
      <c r="AI571" s="13" t="e">
        <f t="shared" si="197"/>
        <v>#N/A</v>
      </c>
      <c r="AJ571" s="14" t="str">
        <f t="shared" si="198"/>
        <v/>
      </c>
      <c r="AK571" s="14">
        <f t="shared" si="181"/>
        <v>0</v>
      </c>
    </row>
    <row r="572" spans="1:37" ht="15" customHeight="1" x14ac:dyDescent="0.25">
      <c r="A572" s="1"/>
      <c r="B572" s="1"/>
      <c r="C572" s="24"/>
      <c r="D572" s="1"/>
      <c r="E572" s="1"/>
      <c r="F572" s="24"/>
      <c r="G572" s="1"/>
      <c r="H572" s="2"/>
      <c r="I572" s="2"/>
      <c r="J572" s="2"/>
      <c r="K572" s="13">
        <f t="shared" si="182"/>
        <v>0</v>
      </c>
      <c r="L572" s="13" t="e">
        <f>VLOOKUP(B572,Sheet1!$C$1:$D$12,2,FALSE)</f>
        <v>#N/A</v>
      </c>
      <c r="M572" s="13" t="e">
        <f t="shared" si="183"/>
        <v>#N/A</v>
      </c>
      <c r="N572" s="13">
        <f t="shared" si="184"/>
        <v>0</v>
      </c>
      <c r="O572" s="13" t="e">
        <f>VLOOKUP(B572,Sheet1!$C$1:$D$12,2,FALSE)</f>
        <v>#N/A</v>
      </c>
      <c r="P572" s="13" t="e">
        <f t="shared" si="185"/>
        <v>#N/A</v>
      </c>
      <c r="Q572" s="13">
        <f t="shared" si="186"/>
        <v>0</v>
      </c>
      <c r="R572" s="13" t="e">
        <f>VLOOKUP(B572,Sheet1!$C$1:$D$12,2,FALSE)</f>
        <v>#N/A</v>
      </c>
      <c r="S572" s="13" t="e">
        <f t="shared" si="187"/>
        <v>#N/A</v>
      </c>
      <c r="T572" s="13">
        <f t="shared" si="177"/>
        <v>0</v>
      </c>
      <c r="U572" s="13" t="e">
        <f>VLOOKUP(B572,Sheet1!$C$1:$F$12,4,FALSE)</f>
        <v>#N/A</v>
      </c>
      <c r="V572" s="13" t="e">
        <f t="shared" si="188"/>
        <v>#N/A</v>
      </c>
      <c r="W572" s="13">
        <f t="shared" si="189"/>
        <v>0</v>
      </c>
      <c r="X572" s="13">
        <f t="shared" si="190"/>
        <v>0</v>
      </c>
      <c r="Y572" s="13">
        <f t="shared" si="191"/>
        <v>0</v>
      </c>
      <c r="Z572" s="13" t="e">
        <f t="shared" si="192"/>
        <v>#N/A</v>
      </c>
      <c r="AA572" s="14" t="str">
        <f t="shared" si="193"/>
        <v/>
      </c>
      <c r="AB572" s="14">
        <f t="shared" si="194"/>
        <v>0</v>
      </c>
      <c r="AC572" s="14">
        <f t="shared" si="195"/>
        <v>0</v>
      </c>
      <c r="AD572" s="13">
        <f t="shared" si="178"/>
        <v>0</v>
      </c>
      <c r="AE572" s="13" t="e">
        <f>VLOOKUP(B572,Sheet1!$C$1:$D$12,2,FALSE)</f>
        <v>#N/A</v>
      </c>
      <c r="AF572" s="13" t="e">
        <f t="shared" si="196"/>
        <v>#N/A</v>
      </c>
      <c r="AG572" s="13">
        <f t="shared" si="179"/>
        <v>0</v>
      </c>
      <c r="AH572" s="13">
        <f t="shared" si="180"/>
        <v>0</v>
      </c>
      <c r="AI572" s="13" t="e">
        <f t="shared" si="197"/>
        <v>#N/A</v>
      </c>
      <c r="AJ572" s="14" t="str">
        <f t="shared" si="198"/>
        <v/>
      </c>
      <c r="AK572" s="14">
        <f t="shared" si="181"/>
        <v>0</v>
      </c>
    </row>
    <row r="573" spans="1:37" ht="15" customHeight="1" x14ac:dyDescent="0.25">
      <c r="A573" s="1"/>
      <c r="B573" s="1"/>
      <c r="C573" s="24"/>
      <c r="D573" s="1"/>
      <c r="E573" s="1"/>
      <c r="F573" s="24"/>
      <c r="G573" s="1"/>
      <c r="H573" s="2"/>
      <c r="I573" s="2"/>
      <c r="J573" s="2"/>
      <c r="K573" s="13">
        <f t="shared" si="182"/>
        <v>0</v>
      </c>
      <c r="L573" s="13" t="e">
        <f>VLOOKUP(B573,Sheet1!$C$1:$D$12,2,FALSE)</f>
        <v>#N/A</v>
      </c>
      <c r="M573" s="13" t="e">
        <f t="shared" si="183"/>
        <v>#N/A</v>
      </c>
      <c r="N573" s="13">
        <f t="shared" si="184"/>
        <v>0</v>
      </c>
      <c r="O573" s="13" t="e">
        <f>VLOOKUP(B573,Sheet1!$C$1:$D$12,2,FALSE)</f>
        <v>#N/A</v>
      </c>
      <c r="P573" s="13" t="e">
        <f t="shared" si="185"/>
        <v>#N/A</v>
      </c>
      <c r="Q573" s="13">
        <f t="shared" si="186"/>
        <v>0</v>
      </c>
      <c r="R573" s="13" t="e">
        <f>VLOOKUP(B573,Sheet1!$C$1:$D$12,2,FALSE)</f>
        <v>#N/A</v>
      </c>
      <c r="S573" s="13" t="e">
        <f t="shared" si="187"/>
        <v>#N/A</v>
      </c>
      <c r="T573" s="13">
        <f t="shared" si="177"/>
        <v>0</v>
      </c>
      <c r="U573" s="13" t="e">
        <f>VLOOKUP(B573,Sheet1!$C$1:$F$12,4,FALSE)</f>
        <v>#N/A</v>
      </c>
      <c r="V573" s="13" t="e">
        <f t="shared" si="188"/>
        <v>#N/A</v>
      </c>
      <c r="W573" s="13">
        <f t="shared" si="189"/>
        <v>0</v>
      </c>
      <c r="X573" s="13">
        <f t="shared" si="190"/>
        <v>0</v>
      </c>
      <c r="Y573" s="13">
        <f t="shared" si="191"/>
        <v>0</v>
      </c>
      <c r="Z573" s="13" t="e">
        <f t="shared" si="192"/>
        <v>#N/A</v>
      </c>
      <c r="AA573" s="14" t="str">
        <f t="shared" si="193"/>
        <v/>
      </c>
      <c r="AB573" s="14">
        <f t="shared" si="194"/>
        <v>0</v>
      </c>
      <c r="AC573" s="14">
        <f t="shared" si="195"/>
        <v>0</v>
      </c>
      <c r="AD573" s="13">
        <f t="shared" si="178"/>
        <v>0</v>
      </c>
      <c r="AE573" s="13" t="e">
        <f>VLOOKUP(B573,Sheet1!$C$1:$D$12,2,FALSE)</f>
        <v>#N/A</v>
      </c>
      <c r="AF573" s="13" t="e">
        <f t="shared" si="196"/>
        <v>#N/A</v>
      </c>
      <c r="AG573" s="13">
        <f t="shared" si="179"/>
        <v>0</v>
      </c>
      <c r="AH573" s="13">
        <f t="shared" si="180"/>
        <v>0</v>
      </c>
      <c r="AI573" s="13" t="e">
        <f t="shared" si="197"/>
        <v>#N/A</v>
      </c>
      <c r="AJ573" s="14" t="str">
        <f t="shared" si="198"/>
        <v/>
      </c>
      <c r="AK573" s="14">
        <f t="shared" si="181"/>
        <v>0</v>
      </c>
    </row>
    <row r="574" spans="1:37" ht="15" customHeight="1" x14ac:dyDescent="0.25">
      <c r="A574" s="1"/>
      <c r="B574" s="1"/>
      <c r="C574" s="24"/>
      <c r="D574" s="1"/>
      <c r="E574" s="1"/>
      <c r="F574" s="24"/>
      <c r="G574" s="1"/>
      <c r="H574" s="2"/>
      <c r="I574" s="2"/>
      <c r="J574" s="2"/>
      <c r="K574" s="13">
        <f t="shared" si="182"/>
        <v>0</v>
      </c>
      <c r="L574" s="13" t="e">
        <f>VLOOKUP(B574,Sheet1!$C$1:$D$12,2,FALSE)</f>
        <v>#N/A</v>
      </c>
      <c r="M574" s="13" t="e">
        <f t="shared" si="183"/>
        <v>#N/A</v>
      </c>
      <c r="N574" s="13">
        <f t="shared" si="184"/>
        <v>0</v>
      </c>
      <c r="O574" s="13" t="e">
        <f>VLOOKUP(B574,Sheet1!$C$1:$D$12,2,FALSE)</f>
        <v>#N/A</v>
      </c>
      <c r="P574" s="13" t="e">
        <f t="shared" si="185"/>
        <v>#N/A</v>
      </c>
      <c r="Q574" s="13">
        <f t="shared" si="186"/>
        <v>0</v>
      </c>
      <c r="R574" s="13" t="e">
        <f>VLOOKUP(B574,Sheet1!$C$1:$D$12,2,FALSE)</f>
        <v>#N/A</v>
      </c>
      <c r="S574" s="13" t="e">
        <f t="shared" si="187"/>
        <v>#N/A</v>
      </c>
      <c r="T574" s="13">
        <f t="shared" si="177"/>
        <v>0</v>
      </c>
      <c r="U574" s="13" t="e">
        <f>VLOOKUP(B574,Sheet1!$C$1:$F$12,4,FALSE)</f>
        <v>#N/A</v>
      </c>
      <c r="V574" s="13" t="e">
        <f t="shared" si="188"/>
        <v>#N/A</v>
      </c>
      <c r="W574" s="13">
        <f t="shared" si="189"/>
        <v>0</v>
      </c>
      <c r="X574" s="13">
        <f t="shared" si="190"/>
        <v>0</v>
      </c>
      <c r="Y574" s="13">
        <f t="shared" si="191"/>
        <v>0</v>
      </c>
      <c r="Z574" s="13" t="e">
        <f t="shared" si="192"/>
        <v>#N/A</v>
      </c>
      <c r="AA574" s="14" t="str">
        <f t="shared" si="193"/>
        <v/>
      </c>
      <c r="AB574" s="14">
        <f t="shared" si="194"/>
        <v>0</v>
      </c>
      <c r="AC574" s="14">
        <f t="shared" si="195"/>
        <v>0</v>
      </c>
      <c r="AD574" s="13">
        <f t="shared" si="178"/>
        <v>0</v>
      </c>
      <c r="AE574" s="13" t="e">
        <f>VLOOKUP(B574,Sheet1!$C$1:$D$12,2,FALSE)</f>
        <v>#N/A</v>
      </c>
      <c r="AF574" s="13" t="e">
        <f t="shared" si="196"/>
        <v>#N/A</v>
      </c>
      <c r="AG574" s="13">
        <f t="shared" si="179"/>
        <v>0</v>
      </c>
      <c r="AH574" s="13">
        <f t="shared" si="180"/>
        <v>0</v>
      </c>
      <c r="AI574" s="13" t="e">
        <f t="shared" si="197"/>
        <v>#N/A</v>
      </c>
      <c r="AJ574" s="14" t="str">
        <f t="shared" si="198"/>
        <v/>
      </c>
      <c r="AK574" s="14">
        <f t="shared" si="181"/>
        <v>0</v>
      </c>
    </row>
    <row r="575" spans="1:37" ht="15" customHeight="1" x14ac:dyDescent="0.25">
      <c r="A575" s="1"/>
      <c r="B575" s="1"/>
      <c r="C575" s="24"/>
      <c r="D575" s="1"/>
      <c r="E575" s="1"/>
      <c r="F575" s="24"/>
      <c r="G575" s="1"/>
      <c r="H575" s="2"/>
      <c r="I575" s="2"/>
      <c r="J575" s="2"/>
      <c r="K575" s="13">
        <f t="shared" si="182"/>
        <v>0</v>
      </c>
      <c r="L575" s="13" t="e">
        <f>VLOOKUP(B575,Sheet1!$C$1:$D$12,2,FALSE)</f>
        <v>#N/A</v>
      </c>
      <c r="M575" s="13" t="e">
        <f t="shared" si="183"/>
        <v>#N/A</v>
      </c>
      <c r="N575" s="13">
        <f t="shared" si="184"/>
        <v>0</v>
      </c>
      <c r="O575" s="13" t="e">
        <f>VLOOKUP(B575,Sheet1!$C$1:$D$12,2,FALSE)</f>
        <v>#N/A</v>
      </c>
      <c r="P575" s="13" t="e">
        <f t="shared" si="185"/>
        <v>#N/A</v>
      </c>
      <c r="Q575" s="13">
        <f t="shared" si="186"/>
        <v>0</v>
      </c>
      <c r="R575" s="13" t="e">
        <f>VLOOKUP(B575,Sheet1!$C$1:$D$12,2,FALSE)</f>
        <v>#N/A</v>
      </c>
      <c r="S575" s="13" t="e">
        <f t="shared" si="187"/>
        <v>#N/A</v>
      </c>
      <c r="T575" s="13">
        <f t="shared" si="177"/>
        <v>0</v>
      </c>
      <c r="U575" s="13" t="e">
        <f>VLOOKUP(B575,Sheet1!$C$1:$F$12,4,FALSE)</f>
        <v>#N/A</v>
      </c>
      <c r="V575" s="13" t="e">
        <f t="shared" si="188"/>
        <v>#N/A</v>
      </c>
      <c r="W575" s="13">
        <f t="shared" si="189"/>
        <v>0</v>
      </c>
      <c r="X575" s="13">
        <f t="shared" si="190"/>
        <v>0</v>
      </c>
      <c r="Y575" s="13">
        <f t="shared" si="191"/>
        <v>0</v>
      </c>
      <c r="Z575" s="13" t="e">
        <f t="shared" si="192"/>
        <v>#N/A</v>
      </c>
      <c r="AA575" s="14" t="str">
        <f t="shared" si="193"/>
        <v/>
      </c>
      <c r="AB575" s="14">
        <f t="shared" si="194"/>
        <v>0</v>
      </c>
      <c r="AC575" s="14">
        <f t="shared" si="195"/>
        <v>0</v>
      </c>
      <c r="AD575" s="13">
        <f t="shared" si="178"/>
        <v>0</v>
      </c>
      <c r="AE575" s="13" t="e">
        <f>VLOOKUP(B575,Sheet1!$C$1:$D$12,2,FALSE)</f>
        <v>#N/A</v>
      </c>
      <c r="AF575" s="13" t="e">
        <f t="shared" si="196"/>
        <v>#N/A</v>
      </c>
      <c r="AG575" s="13">
        <f t="shared" si="179"/>
        <v>0</v>
      </c>
      <c r="AH575" s="13">
        <f t="shared" si="180"/>
        <v>0</v>
      </c>
      <c r="AI575" s="13" t="e">
        <f t="shared" si="197"/>
        <v>#N/A</v>
      </c>
      <c r="AJ575" s="14" t="str">
        <f t="shared" si="198"/>
        <v/>
      </c>
      <c r="AK575" s="14">
        <f t="shared" si="181"/>
        <v>0</v>
      </c>
    </row>
    <row r="576" spans="1:37" ht="15" customHeight="1" x14ac:dyDescent="0.25">
      <c r="A576" s="1"/>
      <c r="B576" s="1"/>
      <c r="C576" s="24"/>
      <c r="D576" s="1"/>
      <c r="E576" s="1"/>
      <c r="F576" s="24"/>
      <c r="G576" s="1"/>
      <c r="H576" s="2"/>
      <c r="I576" s="2"/>
      <c r="J576" s="2"/>
      <c r="K576" s="13">
        <f t="shared" si="182"/>
        <v>0</v>
      </c>
      <c r="L576" s="13" t="e">
        <f>VLOOKUP(B576,Sheet1!$C$1:$D$12,2,FALSE)</f>
        <v>#N/A</v>
      </c>
      <c r="M576" s="13" t="e">
        <f t="shared" si="183"/>
        <v>#N/A</v>
      </c>
      <c r="N576" s="13">
        <f t="shared" si="184"/>
        <v>0</v>
      </c>
      <c r="O576" s="13" t="e">
        <f>VLOOKUP(B576,Sheet1!$C$1:$D$12,2,FALSE)</f>
        <v>#N/A</v>
      </c>
      <c r="P576" s="13" t="e">
        <f t="shared" si="185"/>
        <v>#N/A</v>
      </c>
      <c r="Q576" s="13">
        <f t="shared" si="186"/>
        <v>0</v>
      </c>
      <c r="R576" s="13" t="e">
        <f>VLOOKUP(B576,Sheet1!$C$1:$D$12,2,FALSE)</f>
        <v>#N/A</v>
      </c>
      <c r="S576" s="13" t="e">
        <f t="shared" si="187"/>
        <v>#N/A</v>
      </c>
      <c r="T576" s="13">
        <f t="shared" si="177"/>
        <v>0</v>
      </c>
      <c r="U576" s="13" t="e">
        <f>VLOOKUP(B576,Sheet1!$C$1:$F$12,4,FALSE)</f>
        <v>#N/A</v>
      </c>
      <c r="V576" s="13" t="e">
        <f t="shared" si="188"/>
        <v>#N/A</v>
      </c>
      <c r="W576" s="13">
        <f t="shared" si="189"/>
        <v>0</v>
      </c>
      <c r="X576" s="13">
        <f t="shared" si="190"/>
        <v>0</v>
      </c>
      <c r="Y576" s="13">
        <f t="shared" si="191"/>
        <v>0</v>
      </c>
      <c r="Z576" s="13" t="e">
        <f t="shared" si="192"/>
        <v>#N/A</v>
      </c>
      <c r="AA576" s="14" t="str">
        <f t="shared" si="193"/>
        <v/>
      </c>
      <c r="AB576" s="14">
        <f t="shared" si="194"/>
        <v>0</v>
      </c>
      <c r="AC576" s="14">
        <f t="shared" si="195"/>
        <v>0</v>
      </c>
      <c r="AD576" s="13">
        <f t="shared" si="178"/>
        <v>0</v>
      </c>
      <c r="AE576" s="13" t="e">
        <f>VLOOKUP(B576,Sheet1!$C$1:$D$12,2,FALSE)</f>
        <v>#N/A</v>
      </c>
      <c r="AF576" s="13" t="e">
        <f t="shared" si="196"/>
        <v>#N/A</v>
      </c>
      <c r="AG576" s="13">
        <f t="shared" si="179"/>
        <v>0</v>
      </c>
      <c r="AH576" s="13">
        <f t="shared" si="180"/>
        <v>0</v>
      </c>
      <c r="AI576" s="13" t="e">
        <f t="shared" si="197"/>
        <v>#N/A</v>
      </c>
      <c r="AJ576" s="14" t="str">
        <f t="shared" si="198"/>
        <v/>
      </c>
      <c r="AK576" s="14">
        <f t="shared" si="181"/>
        <v>0</v>
      </c>
    </row>
    <row r="577" spans="1:37" ht="15" customHeight="1" x14ac:dyDescent="0.25">
      <c r="A577" s="1"/>
      <c r="B577" s="1"/>
      <c r="C577" s="24"/>
      <c r="D577" s="1"/>
      <c r="E577" s="1"/>
      <c r="F577" s="24"/>
      <c r="G577" s="1"/>
      <c r="H577" s="2"/>
      <c r="I577" s="2"/>
      <c r="J577" s="2"/>
      <c r="K577" s="13">
        <f t="shared" si="182"/>
        <v>0</v>
      </c>
      <c r="L577" s="13" t="e">
        <f>VLOOKUP(B577,Sheet1!$C$1:$D$12,2,FALSE)</f>
        <v>#N/A</v>
      </c>
      <c r="M577" s="13" t="e">
        <f t="shared" si="183"/>
        <v>#N/A</v>
      </c>
      <c r="N577" s="13">
        <f t="shared" si="184"/>
        <v>0</v>
      </c>
      <c r="O577" s="13" t="e">
        <f>VLOOKUP(B577,Sheet1!$C$1:$D$12,2,FALSE)</f>
        <v>#N/A</v>
      </c>
      <c r="P577" s="13" t="e">
        <f t="shared" si="185"/>
        <v>#N/A</v>
      </c>
      <c r="Q577" s="13">
        <f t="shared" si="186"/>
        <v>0</v>
      </c>
      <c r="R577" s="13" t="e">
        <f>VLOOKUP(B577,Sheet1!$C$1:$D$12,2,FALSE)</f>
        <v>#N/A</v>
      </c>
      <c r="S577" s="13" t="e">
        <f t="shared" si="187"/>
        <v>#N/A</v>
      </c>
      <c r="T577" s="13">
        <f t="shared" si="177"/>
        <v>0</v>
      </c>
      <c r="U577" s="13" t="e">
        <f>VLOOKUP(B577,Sheet1!$C$1:$F$12,4,FALSE)</f>
        <v>#N/A</v>
      </c>
      <c r="V577" s="13" t="e">
        <f t="shared" si="188"/>
        <v>#N/A</v>
      </c>
      <c r="W577" s="13">
        <f t="shared" si="189"/>
        <v>0</v>
      </c>
      <c r="X577" s="13">
        <f t="shared" si="190"/>
        <v>0</v>
      </c>
      <c r="Y577" s="13">
        <f t="shared" si="191"/>
        <v>0</v>
      </c>
      <c r="Z577" s="13" t="e">
        <f t="shared" si="192"/>
        <v>#N/A</v>
      </c>
      <c r="AA577" s="14" t="str">
        <f t="shared" si="193"/>
        <v/>
      </c>
      <c r="AB577" s="14">
        <f t="shared" si="194"/>
        <v>0</v>
      </c>
      <c r="AC577" s="14">
        <f t="shared" si="195"/>
        <v>0</v>
      </c>
      <c r="AD577" s="13">
        <f t="shared" si="178"/>
        <v>0</v>
      </c>
      <c r="AE577" s="13" t="e">
        <f>VLOOKUP(B577,Sheet1!$C$1:$D$12,2,FALSE)</f>
        <v>#N/A</v>
      </c>
      <c r="AF577" s="13" t="e">
        <f t="shared" si="196"/>
        <v>#N/A</v>
      </c>
      <c r="AG577" s="13">
        <f t="shared" si="179"/>
        <v>0</v>
      </c>
      <c r="AH577" s="13">
        <f t="shared" si="180"/>
        <v>0</v>
      </c>
      <c r="AI577" s="13" t="e">
        <f t="shared" si="197"/>
        <v>#N/A</v>
      </c>
      <c r="AJ577" s="14" t="str">
        <f t="shared" si="198"/>
        <v/>
      </c>
      <c r="AK577" s="14">
        <f t="shared" si="181"/>
        <v>0</v>
      </c>
    </row>
    <row r="578" spans="1:37" ht="15" customHeight="1" x14ac:dyDescent="0.25">
      <c r="A578" s="1"/>
      <c r="B578" s="1"/>
      <c r="C578" s="24"/>
      <c r="D578" s="1"/>
      <c r="E578" s="1"/>
      <c r="F578" s="24"/>
      <c r="G578" s="1"/>
      <c r="H578" s="2"/>
      <c r="I578" s="2"/>
      <c r="J578" s="2"/>
      <c r="K578" s="13">
        <f t="shared" si="182"/>
        <v>0</v>
      </c>
      <c r="L578" s="13" t="e">
        <f>VLOOKUP(B578,Sheet1!$C$1:$D$12,2,FALSE)</f>
        <v>#N/A</v>
      </c>
      <c r="M578" s="13" t="e">
        <f t="shared" si="183"/>
        <v>#N/A</v>
      </c>
      <c r="N578" s="13">
        <f t="shared" si="184"/>
        <v>0</v>
      </c>
      <c r="O578" s="13" t="e">
        <f>VLOOKUP(B578,Sheet1!$C$1:$D$12,2,FALSE)</f>
        <v>#N/A</v>
      </c>
      <c r="P578" s="13" t="e">
        <f t="shared" si="185"/>
        <v>#N/A</v>
      </c>
      <c r="Q578" s="13">
        <f t="shared" si="186"/>
        <v>0</v>
      </c>
      <c r="R578" s="13" t="e">
        <f>VLOOKUP(B578,Sheet1!$C$1:$D$12,2,FALSE)</f>
        <v>#N/A</v>
      </c>
      <c r="S578" s="13" t="e">
        <f t="shared" si="187"/>
        <v>#N/A</v>
      </c>
      <c r="T578" s="13">
        <f t="shared" si="177"/>
        <v>0</v>
      </c>
      <c r="U578" s="13" t="e">
        <f>VLOOKUP(B578,Sheet1!$C$1:$F$12,4,FALSE)</f>
        <v>#N/A</v>
      </c>
      <c r="V578" s="13" t="e">
        <f t="shared" si="188"/>
        <v>#N/A</v>
      </c>
      <c r="W578" s="13">
        <f t="shared" si="189"/>
        <v>0</v>
      </c>
      <c r="X578" s="13">
        <f t="shared" si="190"/>
        <v>0</v>
      </c>
      <c r="Y578" s="13">
        <f t="shared" si="191"/>
        <v>0</v>
      </c>
      <c r="Z578" s="13" t="e">
        <f t="shared" si="192"/>
        <v>#N/A</v>
      </c>
      <c r="AA578" s="14" t="str">
        <f t="shared" si="193"/>
        <v/>
      </c>
      <c r="AB578" s="14">
        <f t="shared" si="194"/>
        <v>0</v>
      </c>
      <c r="AC578" s="14">
        <f t="shared" si="195"/>
        <v>0</v>
      </c>
      <c r="AD578" s="13">
        <f t="shared" si="178"/>
        <v>0</v>
      </c>
      <c r="AE578" s="13" t="e">
        <f>VLOOKUP(B578,Sheet1!$C$1:$D$12,2,FALSE)</f>
        <v>#N/A</v>
      </c>
      <c r="AF578" s="13" t="e">
        <f t="shared" si="196"/>
        <v>#N/A</v>
      </c>
      <c r="AG578" s="13">
        <f t="shared" si="179"/>
        <v>0</v>
      </c>
      <c r="AH578" s="13">
        <f t="shared" si="180"/>
        <v>0</v>
      </c>
      <c r="AI578" s="13" t="e">
        <f t="shared" si="197"/>
        <v>#N/A</v>
      </c>
      <c r="AJ578" s="14" t="str">
        <f t="shared" si="198"/>
        <v/>
      </c>
      <c r="AK578" s="14">
        <f t="shared" si="181"/>
        <v>0</v>
      </c>
    </row>
    <row r="579" spans="1:37" ht="15" customHeight="1" x14ac:dyDescent="0.25">
      <c r="A579" s="1"/>
      <c r="B579" s="1"/>
      <c r="C579" s="24"/>
      <c r="D579" s="1"/>
      <c r="E579" s="1"/>
      <c r="F579" s="24"/>
      <c r="G579" s="1"/>
      <c r="H579" s="2"/>
      <c r="I579" s="2"/>
      <c r="J579" s="2"/>
      <c r="K579" s="13">
        <f t="shared" si="182"/>
        <v>0</v>
      </c>
      <c r="L579" s="13" t="e">
        <f>VLOOKUP(B579,Sheet1!$C$1:$D$12,2,FALSE)</f>
        <v>#N/A</v>
      </c>
      <c r="M579" s="13" t="e">
        <f t="shared" si="183"/>
        <v>#N/A</v>
      </c>
      <c r="N579" s="13">
        <f t="shared" si="184"/>
        <v>0</v>
      </c>
      <c r="O579" s="13" t="e">
        <f>VLOOKUP(B579,Sheet1!$C$1:$D$12,2,FALSE)</f>
        <v>#N/A</v>
      </c>
      <c r="P579" s="13" t="e">
        <f t="shared" si="185"/>
        <v>#N/A</v>
      </c>
      <c r="Q579" s="13">
        <f t="shared" si="186"/>
        <v>0</v>
      </c>
      <c r="R579" s="13" t="e">
        <f>VLOOKUP(B579,Sheet1!$C$1:$D$12,2,FALSE)</f>
        <v>#N/A</v>
      </c>
      <c r="S579" s="13" t="e">
        <f t="shared" si="187"/>
        <v>#N/A</v>
      </c>
      <c r="T579" s="13">
        <f t="shared" si="177"/>
        <v>0</v>
      </c>
      <c r="U579" s="13" t="e">
        <f>VLOOKUP(B579,Sheet1!$C$1:$F$12,4,FALSE)</f>
        <v>#N/A</v>
      </c>
      <c r="V579" s="13" t="e">
        <f t="shared" si="188"/>
        <v>#N/A</v>
      </c>
      <c r="W579" s="13">
        <f t="shared" si="189"/>
        <v>0</v>
      </c>
      <c r="X579" s="13">
        <f t="shared" si="190"/>
        <v>0</v>
      </c>
      <c r="Y579" s="13">
        <f t="shared" si="191"/>
        <v>0</v>
      </c>
      <c r="Z579" s="13" t="e">
        <f t="shared" si="192"/>
        <v>#N/A</v>
      </c>
      <c r="AA579" s="14" t="str">
        <f t="shared" si="193"/>
        <v/>
      </c>
      <c r="AB579" s="14">
        <f t="shared" si="194"/>
        <v>0</v>
      </c>
      <c r="AC579" s="14">
        <f t="shared" si="195"/>
        <v>0</v>
      </c>
      <c r="AD579" s="13">
        <f t="shared" si="178"/>
        <v>0</v>
      </c>
      <c r="AE579" s="13" t="e">
        <f>VLOOKUP(B579,Sheet1!$C$1:$D$12,2,FALSE)</f>
        <v>#N/A</v>
      </c>
      <c r="AF579" s="13" t="e">
        <f t="shared" si="196"/>
        <v>#N/A</v>
      </c>
      <c r="AG579" s="13">
        <f t="shared" si="179"/>
        <v>0</v>
      </c>
      <c r="AH579" s="13">
        <f t="shared" si="180"/>
        <v>0</v>
      </c>
      <c r="AI579" s="13" t="e">
        <f t="shared" si="197"/>
        <v>#N/A</v>
      </c>
      <c r="AJ579" s="14" t="str">
        <f t="shared" si="198"/>
        <v/>
      </c>
      <c r="AK579" s="14">
        <f t="shared" si="181"/>
        <v>0</v>
      </c>
    </row>
    <row r="580" spans="1:37" ht="15" customHeight="1" x14ac:dyDescent="0.25">
      <c r="A580" s="1"/>
      <c r="B580" s="1"/>
      <c r="C580" s="24"/>
      <c r="D580" s="1"/>
      <c r="E580" s="1"/>
      <c r="F580" s="24"/>
      <c r="G580" s="1"/>
      <c r="H580" s="2"/>
      <c r="I580" s="2"/>
      <c r="J580" s="2"/>
      <c r="K580" s="13">
        <f t="shared" si="182"/>
        <v>0</v>
      </c>
      <c r="L580" s="13" t="e">
        <f>VLOOKUP(B580,Sheet1!$C$1:$D$12,2,FALSE)</f>
        <v>#N/A</v>
      </c>
      <c r="M580" s="13" t="e">
        <f t="shared" si="183"/>
        <v>#N/A</v>
      </c>
      <c r="N580" s="13">
        <f t="shared" si="184"/>
        <v>0</v>
      </c>
      <c r="O580" s="13" t="e">
        <f>VLOOKUP(B580,Sheet1!$C$1:$D$12,2,FALSE)</f>
        <v>#N/A</v>
      </c>
      <c r="P580" s="13" t="e">
        <f t="shared" si="185"/>
        <v>#N/A</v>
      </c>
      <c r="Q580" s="13">
        <f t="shared" si="186"/>
        <v>0</v>
      </c>
      <c r="R580" s="13" t="e">
        <f>VLOOKUP(B580,Sheet1!$C$1:$D$12,2,FALSE)</f>
        <v>#N/A</v>
      </c>
      <c r="S580" s="13" t="e">
        <f t="shared" si="187"/>
        <v>#N/A</v>
      </c>
      <c r="T580" s="13">
        <f t="shared" si="177"/>
        <v>0</v>
      </c>
      <c r="U580" s="13" t="e">
        <f>VLOOKUP(B580,Sheet1!$C$1:$F$12,4,FALSE)</f>
        <v>#N/A</v>
      </c>
      <c r="V580" s="13" t="e">
        <f t="shared" si="188"/>
        <v>#N/A</v>
      </c>
      <c r="W580" s="13">
        <f t="shared" si="189"/>
        <v>0</v>
      </c>
      <c r="X580" s="13">
        <f t="shared" si="190"/>
        <v>0</v>
      </c>
      <c r="Y580" s="13">
        <f t="shared" si="191"/>
        <v>0</v>
      </c>
      <c r="Z580" s="13" t="e">
        <f t="shared" si="192"/>
        <v>#N/A</v>
      </c>
      <c r="AA580" s="14" t="str">
        <f t="shared" si="193"/>
        <v/>
      </c>
      <c r="AB580" s="14">
        <f t="shared" si="194"/>
        <v>0</v>
      </c>
      <c r="AC580" s="14">
        <f t="shared" si="195"/>
        <v>0</v>
      </c>
      <c r="AD580" s="13">
        <f t="shared" si="178"/>
        <v>0</v>
      </c>
      <c r="AE580" s="13" t="e">
        <f>VLOOKUP(B580,Sheet1!$C$1:$D$12,2,FALSE)</f>
        <v>#N/A</v>
      </c>
      <c r="AF580" s="13" t="e">
        <f t="shared" si="196"/>
        <v>#N/A</v>
      </c>
      <c r="AG580" s="13">
        <f t="shared" si="179"/>
        <v>0</v>
      </c>
      <c r="AH580" s="13">
        <f t="shared" si="180"/>
        <v>0</v>
      </c>
      <c r="AI580" s="13" t="e">
        <f t="shared" si="197"/>
        <v>#N/A</v>
      </c>
      <c r="AJ580" s="14" t="str">
        <f t="shared" si="198"/>
        <v/>
      </c>
      <c r="AK580" s="14">
        <f t="shared" si="181"/>
        <v>0</v>
      </c>
    </row>
    <row r="581" spans="1:37" ht="15" customHeight="1" x14ac:dyDescent="0.25">
      <c r="A581" s="1"/>
      <c r="B581" s="1"/>
      <c r="C581" s="24"/>
      <c r="D581" s="1"/>
      <c r="E581" s="1"/>
      <c r="F581" s="24"/>
      <c r="G581" s="1"/>
      <c r="H581" s="2"/>
      <c r="I581" s="2"/>
      <c r="J581" s="2"/>
      <c r="K581" s="13">
        <f t="shared" si="182"/>
        <v>0</v>
      </c>
      <c r="L581" s="13" t="e">
        <f>VLOOKUP(B581,Sheet1!$C$1:$D$12,2,FALSE)</f>
        <v>#N/A</v>
      </c>
      <c r="M581" s="13" t="e">
        <f t="shared" si="183"/>
        <v>#N/A</v>
      </c>
      <c r="N581" s="13">
        <f t="shared" si="184"/>
        <v>0</v>
      </c>
      <c r="O581" s="13" t="e">
        <f>VLOOKUP(B581,Sheet1!$C$1:$D$12,2,FALSE)</f>
        <v>#N/A</v>
      </c>
      <c r="P581" s="13" t="e">
        <f t="shared" si="185"/>
        <v>#N/A</v>
      </c>
      <c r="Q581" s="13">
        <f t="shared" si="186"/>
        <v>0</v>
      </c>
      <c r="R581" s="13" t="e">
        <f>VLOOKUP(B581,Sheet1!$C$1:$D$12,2,FALSE)</f>
        <v>#N/A</v>
      </c>
      <c r="S581" s="13" t="e">
        <f t="shared" si="187"/>
        <v>#N/A</v>
      </c>
      <c r="T581" s="13">
        <f t="shared" si="177"/>
        <v>0</v>
      </c>
      <c r="U581" s="13" t="e">
        <f>VLOOKUP(B581,Sheet1!$C$1:$F$12,4,FALSE)</f>
        <v>#N/A</v>
      </c>
      <c r="V581" s="13" t="e">
        <f t="shared" si="188"/>
        <v>#N/A</v>
      </c>
      <c r="W581" s="13">
        <f t="shared" si="189"/>
        <v>0</v>
      </c>
      <c r="X581" s="13">
        <f t="shared" si="190"/>
        <v>0</v>
      </c>
      <c r="Y581" s="13">
        <f t="shared" si="191"/>
        <v>0</v>
      </c>
      <c r="Z581" s="13" t="e">
        <f t="shared" si="192"/>
        <v>#N/A</v>
      </c>
      <c r="AA581" s="14" t="str">
        <f t="shared" si="193"/>
        <v/>
      </c>
      <c r="AB581" s="14">
        <f t="shared" si="194"/>
        <v>0</v>
      </c>
      <c r="AC581" s="14">
        <f t="shared" si="195"/>
        <v>0</v>
      </c>
      <c r="AD581" s="13">
        <f t="shared" si="178"/>
        <v>0</v>
      </c>
      <c r="AE581" s="13" t="e">
        <f>VLOOKUP(B581,Sheet1!$C$1:$D$12,2,FALSE)</f>
        <v>#N/A</v>
      </c>
      <c r="AF581" s="13" t="e">
        <f t="shared" si="196"/>
        <v>#N/A</v>
      </c>
      <c r="AG581" s="13">
        <f t="shared" si="179"/>
        <v>0</v>
      </c>
      <c r="AH581" s="13">
        <f t="shared" si="180"/>
        <v>0</v>
      </c>
      <c r="AI581" s="13" t="e">
        <f t="shared" si="197"/>
        <v>#N/A</v>
      </c>
      <c r="AJ581" s="14" t="str">
        <f t="shared" si="198"/>
        <v/>
      </c>
      <c r="AK581" s="14">
        <f t="shared" si="181"/>
        <v>0</v>
      </c>
    </row>
    <row r="582" spans="1:37" ht="15" customHeight="1" x14ac:dyDescent="0.25">
      <c r="A582" s="1"/>
      <c r="B582" s="1"/>
      <c r="C582" s="24"/>
      <c r="D582" s="1"/>
      <c r="E582" s="1"/>
      <c r="F582" s="24"/>
      <c r="G582" s="1"/>
      <c r="H582" s="2"/>
      <c r="I582" s="2"/>
      <c r="J582" s="2"/>
      <c r="K582" s="13">
        <f t="shared" si="182"/>
        <v>0</v>
      </c>
      <c r="L582" s="13" t="e">
        <f>VLOOKUP(B582,Sheet1!$C$1:$D$12,2,FALSE)</f>
        <v>#N/A</v>
      </c>
      <c r="M582" s="13" t="e">
        <f t="shared" si="183"/>
        <v>#N/A</v>
      </c>
      <c r="N582" s="13">
        <f t="shared" si="184"/>
        <v>0</v>
      </c>
      <c r="O582" s="13" t="e">
        <f>VLOOKUP(B582,Sheet1!$C$1:$D$12,2,FALSE)</f>
        <v>#N/A</v>
      </c>
      <c r="P582" s="13" t="e">
        <f t="shared" si="185"/>
        <v>#N/A</v>
      </c>
      <c r="Q582" s="13">
        <f t="shared" si="186"/>
        <v>0</v>
      </c>
      <c r="R582" s="13" t="e">
        <f>VLOOKUP(B582,Sheet1!$C$1:$D$12,2,FALSE)</f>
        <v>#N/A</v>
      </c>
      <c r="S582" s="13" t="e">
        <f t="shared" si="187"/>
        <v>#N/A</v>
      </c>
      <c r="T582" s="13">
        <f t="shared" si="177"/>
        <v>0</v>
      </c>
      <c r="U582" s="13" t="e">
        <f>VLOOKUP(B582,Sheet1!$C$1:$F$12,4,FALSE)</f>
        <v>#N/A</v>
      </c>
      <c r="V582" s="13" t="e">
        <f t="shared" si="188"/>
        <v>#N/A</v>
      </c>
      <c r="W582" s="13">
        <f t="shared" si="189"/>
        <v>0</v>
      </c>
      <c r="X582" s="13">
        <f t="shared" si="190"/>
        <v>0</v>
      </c>
      <c r="Y582" s="13">
        <f t="shared" si="191"/>
        <v>0</v>
      </c>
      <c r="Z582" s="13" t="e">
        <f t="shared" si="192"/>
        <v>#N/A</v>
      </c>
      <c r="AA582" s="14" t="str">
        <f t="shared" si="193"/>
        <v/>
      </c>
      <c r="AB582" s="14">
        <f t="shared" si="194"/>
        <v>0</v>
      </c>
      <c r="AC582" s="14">
        <f t="shared" si="195"/>
        <v>0</v>
      </c>
      <c r="AD582" s="13">
        <f t="shared" si="178"/>
        <v>0</v>
      </c>
      <c r="AE582" s="13" t="e">
        <f>VLOOKUP(B582,Sheet1!$C$1:$D$12,2,FALSE)</f>
        <v>#N/A</v>
      </c>
      <c r="AF582" s="13" t="e">
        <f t="shared" si="196"/>
        <v>#N/A</v>
      </c>
      <c r="AG582" s="13">
        <f t="shared" si="179"/>
        <v>0</v>
      </c>
      <c r="AH582" s="13">
        <f t="shared" si="180"/>
        <v>0</v>
      </c>
      <c r="AI582" s="13" t="e">
        <f t="shared" si="197"/>
        <v>#N/A</v>
      </c>
      <c r="AJ582" s="14" t="str">
        <f t="shared" si="198"/>
        <v/>
      </c>
      <c r="AK582" s="14">
        <f t="shared" si="181"/>
        <v>0</v>
      </c>
    </row>
    <row r="583" spans="1:37" ht="15" customHeight="1" x14ac:dyDescent="0.25">
      <c r="A583" s="1"/>
      <c r="B583" s="1"/>
      <c r="C583" s="24"/>
      <c r="D583" s="1"/>
      <c r="E583" s="1"/>
      <c r="F583" s="24"/>
      <c r="G583" s="1"/>
      <c r="H583" s="2"/>
      <c r="I583" s="2"/>
      <c r="J583" s="2"/>
      <c r="K583" s="13">
        <f t="shared" si="182"/>
        <v>0</v>
      </c>
      <c r="L583" s="13" t="e">
        <f>VLOOKUP(B583,Sheet1!$C$1:$D$12,2,FALSE)</f>
        <v>#N/A</v>
      </c>
      <c r="M583" s="13" t="e">
        <f t="shared" si="183"/>
        <v>#N/A</v>
      </c>
      <c r="N583" s="13">
        <f t="shared" si="184"/>
        <v>0</v>
      </c>
      <c r="O583" s="13" t="e">
        <f>VLOOKUP(B583,Sheet1!$C$1:$D$12,2,FALSE)</f>
        <v>#N/A</v>
      </c>
      <c r="P583" s="13" t="e">
        <f t="shared" si="185"/>
        <v>#N/A</v>
      </c>
      <c r="Q583" s="13">
        <f t="shared" si="186"/>
        <v>0</v>
      </c>
      <c r="R583" s="13" t="e">
        <f>VLOOKUP(B583,Sheet1!$C$1:$D$12,2,FALSE)</f>
        <v>#N/A</v>
      </c>
      <c r="S583" s="13" t="e">
        <f t="shared" si="187"/>
        <v>#N/A</v>
      </c>
      <c r="T583" s="13">
        <f t="shared" si="177"/>
        <v>0</v>
      </c>
      <c r="U583" s="13" t="e">
        <f>VLOOKUP(B583,Sheet1!$C$1:$F$12,4,FALSE)</f>
        <v>#N/A</v>
      </c>
      <c r="V583" s="13" t="e">
        <f t="shared" si="188"/>
        <v>#N/A</v>
      </c>
      <c r="W583" s="13">
        <f t="shared" si="189"/>
        <v>0</v>
      </c>
      <c r="X583" s="13">
        <f t="shared" si="190"/>
        <v>0</v>
      </c>
      <c r="Y583" s="13">
        <f t="shared" si="191"/>
        <v>0</v>
      </c>
      <c r="Z583" s="13" t="e">
        <f t="shared" si="192"/>
        <v>#N/A</v>
      </c>
      <c r="AA583" s="14" t="str">
        <f t="shared" si="193"/>
        <v/>
      </c>
      <c r="AB583" s="14">
        <f t="shared" si="194"/>
        <v>0</v>
      </c>
      <c r="AC583" s="14">
        <f t="shared" si="195"/>
        <v>0</v>
      </c>
      <c r="AD583" s="13">
        <f t="shared" si="178"/>
        <v>0</v>
      </c>
      <c r="AE583" s="13" t="e">
        <f>VLOOKUP(B583,Sheet1!$C$1:$D$12,2,FALSE)</f>
        <v>#N/A</v>
      </c>
      <c r="AF583" s="13" t="e">
        <f t="shared" si="196"/>
        <v>#N/A</v>
      </c>
      <c r="AG583" s="13">
        <f t="shared" si="179"/>
        <v>0</v>
      </c>
      <c r="AH583" s="13">
        <f t="shared" si="180"/>
        <v>0</v>
      </c>
      <c r="AI583" s="13" t="e">
        <f t="shared" si="197"/>
        <v>#N/A</v>
      </c>
      <c r="AJ583" s="14" t="str">
        <f t="shared" si="198"/>
        <v/>
      </c>
      <c r="AK583" s="14">
        <f t="shared" si="181"/>
        <v>0</v>
      </c>
    </row>
    <row r="584" spans="1:37" ht="15" customHeight="1" x14ac:dyDescent="0.25">
      <c r="A584" s="1"/>
      <c r="B584" s="1"/>
      <c r="C584" s="24"/>
      <c r="D584" s="1"/>
      <c r="E584" s="1"/>
      <c r="F584" s="24"/>
      <c r="G584" s="1"/>
      <c r="H584" s="2"/>
      <c r="I584" s="2"/>
      <c r="J584" s="2"/>
      <c r="K584" s="13">
        <f t="shared" si="182"/>
        <v>0</v>
      </c>
      <c r="L584" s="13" t="e">
        <f>VLOOKUP(B584,Sheet1!$C$1:$D$12,2,FALSE)</f>
        <v>#N/A</v>
      </c>
      <c r="M584" s="13" t="e">
        <f t="shared" si="183"/>
        <v>#N/A</v>
      </c>
      <c r="N584" s="13">
        <f t="shared" si="184"/>
        <v>0</v>
      </c>
      <c r="O584" s="13" t="e">
        <f>VLOOKUP(B584,Sheet1!$C$1:$D$12,2,FALSE)</f>
        <v>#N/A</v>
      </c>
      <c r="P584" s="13" t="e">
        <f t="shared" si="185"/>
        <v>#N/A</v>
      </c>
      <c r="Q584" s="13">
        <f t="shared" si="186"/>
        <v>0</v>
      </c>
      <c r="R584" s="13" t="e">
        <f>VLOOKUP(B584,Sheet1!$C$1:$D$12,2,FALSE)</f>
        <v>#N/A</v>
      </c>
      <c r="S584" s="13" t="e">
        <f t="shared" si="187"/>
        <v>#N/A</v>
      </c>
      <c r="T584" s="13">
        <f t="shared" si="177"/>
        <v>0</v>
      </c>
      <c r="U584" s="13" t="e">
        <f>VLOOKUP(B584,Sheet1!$C$1:$F$12,4,FALSE)</f>
        <v>#N/A</v>
      </c>
      <c r="V584" s="13" t="e">
        <f t="shared" si="188"/>
        <v>#N/A</v>
      </c>
      <c r="W584" s="13">
        <f t="shared" si="189"/>
        <v>0</v>
      </c>
      <c r="X584" s="13">
        <f t="shared" si="190"/>
        <v>0</v>
      </c>
      <c r="Y584" s="13">
        <f t="shared" si="191"/>
        <v>0</v>
      </c>
      <c r="Z584" s="13" t="e">
        <f t="shared" si="192"/>
        <v>#N/A</v>
      </c>
      <c r="AA584" s="14" t="str">
        <f t="shared" si="193"/>
        <v/>
      </c>
      <c r="AB584" s="14">
        <f t="shared" si="194"/>
        <v>0</v>
      </c>
      <c r="AC584" s="14">
        <f t="shared" si="195"/>
        <v>0</v>
      </c>
      <c r="AD584" s="13">
        <f t="shared" si="178"/>
        <v>0</v>
      </c>
      <c r="AE584" s="13" t="e">
        <f>VLOOKUP(B584,Sheet1!$C$1:$D$12,2,FALSE)</f>
        <v>#N/A</v>
      </c>
      <c r="AF584" s="13" t="e">
        <f t="shared" si="196"/>
        <v>#N/A</v>
      </c>
      <c r="AG584" s="13">
        <f t="shared" si="179"/>
        <v>0</v>
      </c>
      <c r="AH584" s="13">
        <f t="shared" si="180"/>
        <v>0</v>
      </c>
      <c r="AI584" s="13" t="e">
        <f t="shared" si="197"/>
        <v>#N/A</v>
      </c>
      <c r="AJ584" s="14" t="str">
        <f t="shared" si="198"/>
        <v/>
      </c>
      <c r="AK584" s="14">
        <f t="shared" si="181"/>
        <v>0</v>
      </c>
    </row>
    <row r="585" spans="1:37" ht="15" customHeight="1" x14ac:dyDescent="0.25">
      <c r="A585" s="1"/>
      <c r="B585" s="1"/>
      <c r="C585" s="24"/>
      <c r="D585" s="1"/>
      <c r="E585" s="1"/>
      <c r="F585" s="24"/>
      <c r="G585" s="1"/>
      <c r="H585" s="2"/>
      <c r="I585" s="2"/>
      <c r="J585" s="2"/>
      <c r="K585" s="13">
        <f t="shared" si="182"/>
        <v>0</v>
      </c>
      <c r="L585" s="13" t="e">
        <f>VLOOKUP(B585,Sheet1!$C$1:$D$12,2,FALSE)</f>
        <v>#N/A</v>
      </c>
      <c r="M585" s="13" t="e">
        <f t="shared" si="183"/>
        <v>#N/A</v>
      </c>
      <c r="N585" s="13">
        <f t="shared" si="184"/>
        <v>0</v>
      </c>
      <c r="O585" s="13" t="e">
        <f>VLOOKUP(B585,Sheet1!$C$1:$D$12,2,FALSE)</f>
        <v>#N/A</v>
      </c>
      <c r="P585" s="13" t="e">
        <f t="shared" si="185"/>
        <v>#N/A</v>
      </c>
      <c r="Q585" s="13">
        <f t="shared" si="186"/>
        <v>0</v>
      </c>
      <c r="R585" s="13" t="e">
        <f>VLOOKUP(B585,Sheet1!$C$1:$D$12,2,FALSE)</f>
        <v>#N/A</v>
      </c>
      <c r="S585" s="13" t="e">
        <f t="shared" si="187"/>
        <v>#N/A</v>
      </c>
      <c r="T585" s="13">
        <f t="shared" si="177"/>
        <v>0</v>
      </c>
      <c r="U585" s="13" t="e">
        <f>VLOOKUP(B585,Sheet1!$C$1:$F$12,4,FALSE)</f>
        <v>#N/A</v>
      </c>
      <c r="V585" s="13" t="e">
        <f t="shared" si="188"/>
        <v>#N/A</v>
      </c>
      <c r="W585" s="13">
        <f t="shared" si="189"/>
        <v>0</v>
      </c>
      <c r="X585" s="13">
        <f t="shared" si="190"/>
        <v>0</v>
      </c>
      <c r="Y585" s="13">
        <f t="shared" si="191"/>
        <v>0</v>
      </c>
      <c r="Z585" s="13" t="e">
        <f t="shared" si="192"/>
        <v>#N/A</v>
      </c>
      <c r="AA585" s="14" t="str">
        <f t="shared" si="193"/>
        <v/>
      </c>
      <c r="AB585" s="14">
        <f t="shared" si="194"/>
        <v>0</v>
      </c>
      <c r="AC585" s="14">
        <f t="shared" si="195"/>
        <v>0</v>
      </c>
      <c r="AD585" s="13">
        <f t="shared" si="178"/>
        <v>0</v>
      </c>
      <c r="AE585" s="13" t="e">
        <f>VLOOKUP(B585,Sheet1!$C$1:$D$12,2,FALSE)</f>
        <v>#N/A</v>
      </c>
      <c r="AF585" s="13" t="e">
        <f t="shared" si="196"/>
        <v>#N/A</v>
      </c>
      <c r="AG585" s="13">
        <f t="shared" si="179"/>
        <v>0</v>
      </c>
      <c r="AH585" s="13">
        <f t="shared" si="180"/>
        <v>0</v>
      </c>
      <c r="AI585" s="13" t="e">
        <f t="shared" si="197"/>
        <v>#N/A</v>
      </c>
      <c r="AJ585" s="14" t="str">
        <f t="shared" si="198"/>
        <v/>
      </c>
      <c r="AK585" s="14">
        <f t="shared" si="181"/>
        <v>0</v>
      </c>
    </row>
    <row r="586" spans="1:37" ht="15" customHeight="1" x14ac:dyDescent="0.25">
      <c r="A586" s="1"/>
      <c r="B586" s="1"/>
      <c r="C586" s="24"/>
      <c r="D586" s="1"/>
      <c r="E586" s="1"/>
      <c r="F586" s="24"/>
      <c r="G586" s="1"/>
      <c r="H586" s="2"/>
      <c r="I586" s="2"/>
      <c r="J586" s="2"/>
      <c r="K586" s="13">
        <f t="shared" si="182"/>
        <v>0</v>
      </c>
      <c r="L586" s="13" t="e">
        <f>VLOOKUP(B586,Sheet1!$C$1:$D$12,2,FALSE)</f>
        <v>#N/A</v>
      </c>
      <c r="M586" s="13" t="e">
        <f t="shared" si="183"/>
        <v>#N/A</v>
      </c>
      <c r="N586" s="13">
        <f t="shared" si="184"/>
        <v>0</v>
      </c>
      <c r="O586" s="13" t="e">
        <f>VLOOKUP(B586,Sheet1!$C$1:$D$12,2,FALSE)</f>
        <v>#N/A</v>
      </c>
      <c r="P586" s="13" t="e">
        <f t="shared" si="185"/>
        <v>#N/A</v>
      </c>
      <c r="Q586" s="13">
        <f t="shared" si="186"/>
        <v>0</v>
      </c>
      <c r="R586" s="13" t="e">
        <f>VLOOKUP(B586,Sheet1!$C$1:$D$12,2,FALSE)</f>
        <v>#N/A</v>
      </c>
      <c r="S586" s="13" t="e">
        <f t="shared" si="187"/>
        <v>#N/A</v>
      </c>
      <c r="T586" s="13">
        <f t="shared" si="177"/>
        <v>0</v>
      </c>
      <c r="U586" s="13" t="e">
        <f>VLOOKUP(B586,Sheet1!$C$1:$F$12,4,FALSE)</f>
        <v>#N/A</v>
      </c>
      <c r="V586" s="13" t="e">
        <f t="shared" si="188"/>
        <v>#N/A</v>
      </c>
      <c r="W586" s="13">
        <f t="shared" si="189"/>
        <v>0</v>
      </c>
      <c r="X586" s="13">
        <f t="shared" si="190"/>
        <v>0</v>
      </c>
      <c r="Y586" s="13">
        <f t="shared" si="191"/>
        <v>0</v>
      </c>
      <c r="Z586" s="13" t="e">
        <f t="shared" si="192"/>
        <v>#N/A</v>
      </c>
      <c r="AA586" s="14" t="str">
        <f t="shared" si="193"/>
        <v/>
      </c>
      <c r="AB586" s="14">
        <f t="shared" si="194"/>
        <v>0</v>
      </c>
      <c r="AC586" s="14">
        <f t="shared" si="195"/>
        <v>0</v>
      </c>
      <c r="AD586" s="13">
        <f t="shared" si="178"/>
        <v>0</v>
      </c>
      <c r="AE586" s="13" t="e">
        <f>VLOOKUP(B586,Sheet1!$C$1:$D$12,2,FALSE)</f>
        <v>#N/A</v>
      </c>
      <c r="AF586" s="13" t="e">
        <f t="shared" si="196"/>
        <v>#N/A</v>
      </c>
      <c r="AG586" s="13">
        <f t="shared" si="179"/>
        <v>0</v>
      </c>
      <c r="AH586" s="13">
        <f t="shared" si="180"/>
        <v>0</v>
      </c>
      <c r="AI586" s="13" t="e">
        <f t="shared" si="197"/>
        <v>#N/A</v>
      </c>
      <c r="AJ586" s="14" t="str">
        <f t="shared" si="198"/>
        <v/>
      </c>
      <c r="AK586" s="14">
        <f t="shared" si="181"/>
        <v>0</v>
      </c>
    </row>
    <row r="587" spans="1:37" ht="15" customHeight="1" x14ac:dyDescent="0.25">
      <c r="A587" s="1"/>
      <c r="B587" s="1"/>
      <c r="C587" s="24"/>
      <c r="D587" s="1"/>
      <c r="E587" s="1"/>
      <c r="F587" s="24"/>
      <c r="G587" s="1"/>
      <c r="H587" s="2"/>
      <c r="I587" s="2"/>
      <c r="J587" s="2"/>
      <c r="K587" s="13">
        <f t="shared" si="182"/>
        <v>0</v>
      </c>
      <c r="L587" s="13" t="e">
        <f>VLOOKUP(B587,Sheet1!$C$1:$D$12,2,FALSE)</f>
        <v>#N/A</v>
      </c>
      <c r="M587" s="13" t="e">
        <f t="shared" si="183"/>
        <v>#N/A</v>
      </c>
      <c r="N587" s="13">
        <f t="shared" si="184"/>
        <v>0</v>
      </c>
      <c r="O587" s="13" t="e">
        <f>VLOOKUP(B587,Sheet1!$C$1:$D$12,2,FALSE)</f>
        <v>#N/A</v>
      </c>
      <c r="P587" s="13" t="e">
        <f t="shared" si="185"/>
        <v>#N/A</v>
      </c>
      <c r="Q587" s="13">
        <f t="shared" si="186"/>
        <v>0</v>
      </c>
      <c r="R587" s="13" t="e">
        <f>VLOOKUP(B587,Sheet1!$C$1:$D$12,2,FALSE)</f>
        <v>#N/A</v>
      </c>
      <c r="S587" s="13" t="e">
        <f t="shared" si="187"/>
        <v>#N/A</v>
      </c>
      <c r="T587" s="13">
        <f t="shared" si="177"/>
        <v>0</v>
      </c>
      <c r="U587" s="13" t="e">
        <f>VLOOKUP(B587,Sheet1!$C$1:$F$12,4,FALSE)</f>
        <v>#N/A</v>
      </c>
      <c r="V587" s="13" t="e">
        <f t="shared" si="188"/>
        <v>#N/A</v>
      </c>
      <c r="W587" s="13">
        <f t="shared" si="189"/>
        <v>0</v>
      </c>
      <c r="X587" s="13">
        <f t="shared" si="190"/>
        <v>0</v>
      </c>
      <c r="Y587" s="13">
        <f t="shared" si="191"/>
        <v>0</v>
      </c>
      <c r="Z587" s="13" t="e">
        <f t="shared" si="192"/>
        <v>#N/A</v>
      </c>
      <c r="AA587" s="14" t="str">
        <f t="shared" si="193"/>
        <v/>
      </c>
      <c r="AB587" s="14">
        <f t="shared" si="194"/>
        <v>0</v>
      </c>
      <c r="AC587" s="14">
        <f t="shared" si="195"/>
        <v>0</v>
      </c>
      <c r="AD587" s="13">
        <f t="shared" si="178"/>
        <v>0</v>
      </c>
      <c r="AE587" s="13" t="e">
        <f>VLOOKUP(B587,Sheet1!$C$1:$D$12,2,FALSE)</f>
        <v>#N/A</v>
      </c>
      <c r="AF587" s="13" t="e">
        <f t="shared" si="196"/>
        <v>#N/A</v>
      </c>
      <c r="AG587" s="13">
        <f t="shared" si="179"/>
        <v>0</v>
      </c>
      <c r="AH587" s="13">
        <f t="shared" si="180"/>
        <v>0</v>
      </c>
      <c r="AI587" s="13" t="e">
        <f t="shared" si="197"/>
        <v>#N/A</v>
      </c>
      <c r="AJ587" s="14" t="str">
        <f t="shared" si="198"/>
        <v/>
      </c>
      <c r="AK587" s="14">
        <f t="shared" si="181"/>
        <v>0</v>
      </c>
    </row>
    <row r="588" spans="1:37" ht="15" customHeight="1" x14ac:dyDescent="0.25">
      <c r="A588" s="1"/>
      <c r="B588" s="1"/>
      <c r="C588" s="24"/>
      <c r="D588" s="1"/>
      <c r="E588" s="1"/>
      <c r="F588" s="24"/>
      <c r="G588" s="1"/>
      <c r="H588" s="2"/>
      <c r="I588" s="2"/>
      <c r="J588" s="2"/>
      <c r="K588" s="13">
        <f t="shared" si="182"/>
        <v>0</v>
      </c>
      <c r="L588" s="13" t="e">
        <f>VLOOKUP(B588,Sheet1!$C$1:$D$12,2,FALSE)</f>
        <v>#N/A</v>
      </c>
      <c r="M588" s="13" t="e">
        <f t="shared" si="183"/>
        <v>#N/A</v>
      </c>
      <c r="N588" s="13">
        <f t="shared" si="184"/>
        <v>0</v>
      </c>
      <c r="O588" s="13" t="e">
        <f>VLOOKUP(B588,Sheet1!$C$1:$D$12,2,FALSE)</f>
        <v>#N/A</v>
      </c>
      <c r="P588" s="13" t="e">
        <f t="shared" si="185"/>
        <v>#N/A</v>
      </c>
      <c r="Q588" s="13">
        <f t="shared" si="186"/>
        <v>0</v>
      </c>
      <c r="R588" s="13" t="e">
        <f>VLOOKUP(B588,Sheet1!$C$1:$D$12,2,FALSE)</f>
        <v>#N/A</v>
      </c>
      <c r="S588" s="13" t="e">
        <f t="shared" si="187"/>
        <v>#N/A</v>
      </c>
      <c r="T588" s="13">
        <f t="shared" si="177"/>
        <v>0</v>
      </c>
      <c r="U588" s="13" t="e">
        <f>VLOOKUP(B588,Sheet1!$C$1:$F$12,4,FALSE)</f>
        <v>#N/A</v>
      </c>
      <c r="V588" s="13" t="e">
        <f t="shared" si="188"/>
        <v>#N/A</v>
      </c>
      <c r="W588" s="13">
        <f t="shared" si="189"/>
        <v>0</v>
      </c>
      <c r="X588" s="13">
        <f t="shared" si="190"/>
        <v>0</v>
      </c>
      <c r="Y588" s="13">
        <f t="shared" si="191"/>
        <v>0</v>
      </c>
      <c r="Z588" s="13" t="e">
        <f t="shared" si="192"/>
        <v>#N/A</v>
      </c>
      <c r="AA588" s="14" t="str">
        <f t="shared" si="193"/>
        <v/>
      </c>
      <c r="AB588" s="14">
        <f t="shared" si="194"/>
        <v>0</v>
      </c>
      <c r="AC588" s="14">
        <f t="shared" si="195"/>
        <v>0</v>
      </c>
      <c r="AD588" s="13">
        <f t="shared" si="178"/>
        <v>0</v>
      </c>
      <c r="AE588" s="13" t="e">
        <f>VLOOKUP(B588,Sheet1!$C$1:$D$12,2,FALSE)</f>
        <v>#N/A</v>
      </c>
      <c r="AF588" s="13" t="e">
        <f t="shared" si="196"/>
        <v>#N/A</v>
      </c>
      <c r="AG588" s="13">
        <f t="shared" si="179"/>
        <v>0</v>
      </c>
      <c r="AH588" s="13">
        <f t="shared" si="180"/>
        <v>0</v>
      </c>
      <c r="AI588" s="13" t="e">
        <f t="shared" si="197"/>
        <v>#N/A</v>
      </c>
      <c r="AJ588" s="14" t="str">
        <f t="shared" si="198"/>
        <v/>
      </c>
      <c r="AK588" s="14">
        <f t="shared" si="181"/>
        <v>0</v>
      </c>
    </row>
    <row r="589" spans="1:37" ht="15" customHeight="1" x14ac:dyDescent="0.25">
      <c r="A589" s="1"/>
      <c r="B589" s="1"/>
      <c r="C589" s="24"/>
      <c r="D589" s="1"/>
      <c r="E589" s="1"/>
      <c r="F589" s="24"/>
      <c r="G589" s="1"/>
      <c r="H589" s="2"/>
      <c r="I589" s="2"/>
      <c r="J589" s="2"/>
      <c r="K589" s="13">
        <f t="shared" si="182"/>
        <v>0</v>
      </c>
      <c r="L589" s="13" t="e">
        <f>VLOOKUP(B589,Sheet1!$C$1:$D$12,2,FALSE)</f>
        <v>#N/A</v>
      </c>
      <c r="M589" s="13" t="e">
        <f t="shared" si="183"/>
        <v>#N/A</v>
      </c>
      <c r="N589" s="13">
        <f t="shared" si="184"/>
        <v>0</v>
      </c>
      <c r="O589" s="13" t="e">
        <f>VLOOKUP(B589,Sheet1!$C$1:$D$12,2,FALSE)</f>
        <v>#N/A</v>
      </c>
      <c r="P589" s="13" t="e">
        <f t="shared" si="185"/>
        <v>#N/A</v>
      </c>
      <c r="Q589" s="13">
        <f t="shared" si="186"/>
        <v>0</v>
      </c>
      <c r="R589" s="13" t="e">
        <f>VLOOKUP(B589,Sheet1!$C$1:$D$12,2,FALSE)</f>
        <v>#N/A</v>
      </c>
      <c r="S589" s="13" t="e">
        <f t="shared" si="187"/>
        <v>#N/A</v>
      </c>
      <c r="T589" s="13">
        <f t="shared" si="177"/>
        <v>0</v>
      </c>
      <c r="U589" s="13" t="e">
        <f>VLOOKUP(B589,Sheet1!$C$1:$F$12,4,FALSE)</f>
        <v>#N/A</v>
      </c>
      <c r="V589" s="13" t="e">
        <f t="shared" si="188"/>
        <v>#N/A</v>
      </c>
      <c r="W589" s="13">
        <f t="shared" si="189"/>
        <v>0</v>
      </c>
      <c r="X589" s="13">
        <f t="shared" si="190"/>
        <v>0</v>
      </c>
      <c r="Y589" s="13">
        <f t="shared" si="191"/>
        <v>0</v>
      </c>
      <c r="Z589" s="13" t="e">
        <f t="shared" si="192"/>
        <v>#N/A</v>
      </c>
      <c r="AA589" s="14" t="str">
        <f t="shared" si="193"/>
        <v/>
      </c>
      <c r="AB589" s="14">
        <f t="shared" si="194"/>
        <v>0</v>
      </c>
      <c r="AC589" s="14">
        <f t="shared" si="195"/>
        <v>0</v>
      </c>
      <c r="AD589" s="13">
        <f t="shared" si="178"/>
        <v>0</v>
      </c>
      <c r="AE589" s="13" t="e">
        <f>VLOOKUP(B589,Sheet1!$C$1:$D$12,2,FALSE)</f>
        <v>#N/A</v>
      </c>
      <c r="AF589" s="13" t="e">
        <f t="shared" si="196"/>
        <v>#N/A</v>
      </c>
      <c r="AG589" s="13">
        <f t="shared" si="179"/>
        <v>0</v>
      </c>
      <c r="AH589" s="13">
        <f t="shared" si="180"/>
        <v>0</v>
      </c>
      <c r="AI589" s="13" t="e">
        <f t="shared" si="197"/>
        <v>#N/A</v>
      </c>
      <c r="AJ589" s="14" t="str">
        <f t="shared" si="198"/>
        <v/>
      </c>
      <c r="AK589" s="14">
        <f t="shared" si="181"/>
        <v>0</v>
      </c>
    </row>
    <row r="590" spans="1:37" ht="15" customHeight="1" x14ac:dyDescent="0.25">
      <c r="A590" s="1"/>
      <c r="B590" s="1"/>
      <c r="C590" s="24"/>
      <c r="D590" s="1"/>
      <c r="E590" s="1"/>
      <c r="F590" s="24"/>
      <c r="G590" s="1"/>
      <c r="H590" s="2"/>
      <c r="I590" s="2"/>
      <c r="J590" s="2"/>
      <c r="K590" s="13">
        <f t="shared" si="182"/>
        <v>0</v>
      </c>
      <c r="L590" s="13" t="e">
        <f>VLOOKUP(B590,Sheet1!$C$1:$D$12,2,FALSE)</f>
        <v>#N/A</v>
      </c>
      <c r="M590" s="13" t="e">
        <f t="shared" si="183"/>
        <v>#N/A</v>
      </c>
      <c r="N590" s="13">
        <f t="shared" si="184"/>
        <v>0</v>
      </c>
      <c r="O590" s="13" t="e">
        <f>VLOOKUP(B590,Sheet1!$C$1:$D$12,2,FALSE)</f>
        <v>#N/A</v>
      </c>
      <c r="P590" s="13" t="e">
        <f t="shared" si="185"/>
        <v>#N/A</v>
      </c>
      <c r="Q590" s="13">
        <f t="shared" si="186"/>
        <v>0</v>
      </c>
      <c r="R590" s="13" t="e">
        <f>VLOOKUP(B590,Sheet1!$C$1:$D$12,2,FALSE)</f>
        <v>#N/A</v>
      </c>
      <c r="S590" s="13" t="e">
        <f t="shared" si="187"/>
        <v>#N/A</v>
      </c>
      <c r="T590" s="13">
        <f t="shared" si="177"/>
        <v>0</v>
      </c>
      <c r="U590" s="13" t="e">
        <f>VLOOKUP(B590,Sheet1!$C$1:$F$12,4,FALSE)</f>
        <v>#N/A</v>
      </c>
      <c r="V590" s="13" t="e">
        <f t="shared" si="188"/>
        <v>#N/A</v>
      </c>
      <c r="W590" s="13">
        <f t="shared" si="189"/>
        <v>0</v>
      </c>
      <c r="X590" s="13">
        <f t="shared" si="190"/>
        <v>0</v>
      </c>
      <c r="Y590" s="13">
        <f t="shared" si="191"/>
        <v>0</v>
      </c>
      <c r="Z590" s="13" t="e">
        <f t="shared" si="192"/>
        <v>#N/A</v>
      </c>
      <c r="AA590" s="14" t="str">
        <f t="shared" si="193"/>
        <v/>
      </c>
      <c r="AB590" s="14">
        <f t="shared" si="194"/>
        <v>0</v>
      </c>
      <c r="AC590" s="14">
        <f t="shared" si="195"/>
        <v>0</v>
      </c>
      <c r="AD590" s="13">
        <f t="shared" si="178"/>
        <v>0</v>
      </c>
      <c r="AE590" s="13" t="e">
        <f>VLOOKUP(B590,Sheet1!$C$1:$D$12,2,FALSE)</f>
        <v>#N/A</v>
      </c>
      <c r="AF590" s="13" t="e">
        <f t="shared" si="196"/>
        <v>#N/A</v>
      </c>
      <c r="AG590" s="13">
        <f t="shared" si="179"/>
        <v>0</v>
      </c>
      <c r="AH590" s="13">
        <f t="shared" si="180"/>
        <v>0</v>
      </c>
      <c r="AI590" s="13" t="e">
        <f t="shared" si="197"/>
        <v>#N/A</v>
      </c>
      <c r="AJ590" s="14" t="str">
        <f t="shared" si="198"/>
        <v/>
      </c>
      <c r="AK590" s="14">
        <f t="shared" si="181"/>
        <v>0</v>
      </c>
    </row>
    <row r="591" spans="1:37" ht="15" customHeight="1" x14ac:dyDescent="0.25">
      <c r="A591" s="1"/>
      <c r="B591" s="1"/>
      <c r="C591" s="24"/>
      <c r="D591" s="1"/>
      <c r="E591" s="1"/>
      <c r="F591" s="24"/>
      <c r="G591" s="1"/>
      <c r="H591" s="2"/>
      <c r="I591" s="2"/>
      <c r="J591" s="2"/>
      <c r="K591" s="13">
        <f t="shared" si="182"/>
        <v>0</v>
      </c>
      <c r="L591" s="13" t="e">
        <f>VLOOKUP(B591,Sheet1!$C$1:$D$12,2,FALSE)</f>
        <v>#N/A</v>
      </c>
      <c r="M591" s="13" t="e">
        <f t="shared" si="183"/>
        <v>#N/A</v>
      </c>
      <c r="N591" s="13">
        <f t="shared" si="184"/>
        <v>0</v>
      </c>
      <c r="O591" s="13" t="e">
        <f>VLOOKUP(B591,Sheet1!$C$1:$D$12,2,FALSE)</f>
        <v>#N/A</v>
      </c>
      <c r="P591" s="13" t="e">
        <f t="shared" si="185"/>
        <v>#N/A</v>
      </c>
      <c r="Q591" s="13">
        <f t="shared" si="186"/>
        <v>0</v>
      </c>
      <c r="R591" s="13" t="e">
        <f>VLOOKUP(B591,Sheet1!$C$1:$D$12,2,FALSE)</f>
        <v>#N/A</v>
      </c>
      <c r="S591" s="13" t="e">
        <f t="shared" si="187"/>
        <v>#N/A</v>
      </c>
      <c r="T591" s="13">
        <f t="shared" si="177"/>
        <v>0</v>
      </c>
      <c r="U591" s="13" t="e">
        <f>VLOOKUP(B591,Sheet1!$C$1:$F$12,4,FALSE)</f>
        <v>#N/A</v>
      </c>
      <c r="V591" s="13" t="e">
        <f t="shared" si="188"/>
        <v>#N/A</v>
      </c>
      <c r="W591" s="13">
        <f t="shared" si="189"/>
        <v>0</v>
      </c>
      <c r="X591" s="13">
        <f t="shared" si="190"/>
        <v>0</v>
      </c>
      <c r="Y591" s="13">
        <f t="shared" si="191"/>
        <v>0</v>
      </c>
      <c r="Z591" s="13" t="e">
        <f t="shared" si="192"/>
        <v>#N/A</v>
      </c>
      <c r="AA591" s="14" t="str">
        <f t="shared" si="193"/>
        <v/>
      </c>
      <c r="AB591" s="14">
        <f t="shared" si="194"/>
        <v>0</v>
      </c>
      <c r="AC591" s="14">
        <f t="shared" si="195"/>
        <v>0</v>
      </c>
      <c r="AD591" s="13">
        <f t="shared" si="178"/>
        <v>0</v>
      </c>
      <c r="AE591" s="13" t="e">
        <f>VLOOKUP(B591,Sheet1!$C$1:$D$12,2,FALSE)</f>
        <v>#N/A</v>
      </c>
      <c r="AF591" s="13" t="e">
        <f t="shared" si="196"/>
        <v>#N/A</v>
      </c>
      <c r="AG591" s="13">
        <f t="shared" si="179"/>
        <v>0</v>
      </c>
      <c r="AH591" s="13">
        <f t="shared" si="180"/>
        <v>0</v>
      </c>
      <c r="AI591" s="13" t="e">
        <f t="shared" si="197"/>
        <v>#N/A</v>
      </c>
      <c r="AJ591" s="14" t="str">
        <f t="shared" si="198"/>
        <v/>
      </c>
      <c r="AK591" s="14">
        <f t="shared" si="181"/>
        <v>0</v>
      </c>
    </row>
    <row r="592" spans="1:37" ht="15" customHeight="1" x14ac:dyDescent="0.25">
      <c r="A592" s="1"/>
      <c r="B592" s="1"/>
      <c r="C592" s="24"/>
      <c r="D592" s="1"/>
      <c r="E592" s="1"/>
      <c r="F592" s="24"/>
      <c r="G592" s="1"/>
      <c r="H592" s="2"/>
      <c r="I592" s="2"/>
      <c r="J592" s="2"/>
      <c r="K592" s="13">
        <f t="shared" si="182"/>
        <v>0</v>
      </c>
      <c r="L592" s="13" t="e">
        <f>VLOOKUP(B592,Sheet1!$C$1:$D$12,2,FALSE)</f>
        <v>#N/A</v>
      </c>
      <c r="M592" s="13" t="e">
        <f t="shared" si="183"/>
        <v>#N/A</v>
      </c>
      <c r="N592" s="13">
        <f t="shared" si="184"/>
        <v>0</v>
      </c>
      <c r="O592" s="13" t="e">
        <f>VLOOKUP(B592,Sheet1!$C$1:$D$12,2,FALSE)</f>
        <v>#N/A</v>
      </c>
      <c r="P592" s="13" t="e">
        <f t="shared" si="185"/>
        <v>#N/A</v>
      </c>
      <c r="Q592" s="13">
        <f t="shared" si="186"/>
        <v>0</v>
      </c>
      <c r="R592" s="13" t="e">
        <f>VLOOKUP(B592,Sheet1!$C$1:$D$12,2,FALSE)</f>
        <v>#N/A</v>
      </c>
      <c r="S592" s="13" t="e">
        <f t="shared" si="187"/>
        <v>#N/A</v>
      </c>
      <c r="T592" s="13">
        <f t="shared" si="177"/>
        <v>0</v>
      </c>
      <c r="U592" s="13" t="e">
        <f>VLOOKUP(B592,Sheet1!$C$1:$F$12,4,FALSE)</f>
        <v>#N/A</v>
      </c>
      <c r="V592" s="13" t="e">
        <f t="shared" si="188"/>
        <v>#N/A</v>
      </c>
      <c r="W592" s="13">
        <f t="shared" si="189"/>
        <v>0</v>
      </c>
      <c r="X592" s="13">
        <f t="shared" si="190"/>
        <v>0</v>
      </c>
      <c r="Y592" s="13">
        <f t="shared" si="191"/>
        <v>0</v>
      </c>
      <c r="Z592" s="13" t="e">
        <f t="shared" si="192"/>
        <v>#N/A</v>
      </c>
      <c r="AA592" s="14" t="str">
        <f t="shared" si="193"/>
        <v/>
      </c>
      <c r="AB592" s="14">
        <f t="shared" si="194"/>
        <v>0</v>
      </c>
      <c r="AC592" s="14">
        <f t="shared" si="195"/>
        <v>0</v>
      </c>
      <c r="AD592" s="13">
        <f t="shared" si="178"/>
        <v>0</v>
      </c>
      <c r="AE592" s="13" t="e">
        <f>VLOOKUP(B592,Sheet1!$C$1:$D$12,2,FALSE)</f>
        <v>#N/A</v>
      </c>
      <c r="AF592" s="13" t="e">
        <f t="shared" si="196"/>
        <v>#N/A</v>
      </c>
      <c r="AG592" s="13">
        <f t="shared" si="179"/>
        <v>0</v>
      </c>
      <c r="AH592" s="13">
        <f t="shared" si="180"/>
        <v>0</v>
      </c>
      <c r="AI592" s="13" t="e">
        <f t="shared" si="197"/>
        <v>#N/A</v>
      </c>
      <c r="AJ592" s="14" t="str">
        <f t="shared" si="198"/>
        <v/>
      </c>
      <c r="AK592" s="14">
        <f t="shared" si="181"/>
        <v>0</v>
      </c>
    </row>
    <row r="593" spans="1:37" ht="15" customHeight="1" x14ac:dyDescent="0.25">
      <c r="A593" s="1"/>
      <c r="B593" s="1"/>
      <c r="C593" s="24"/>
      <c r="D593" s="1"/>
      <c r="E593" s="1"/>
      <c r="F593" s="24"/>
      <c r="G593" s="1"/>
      <c r="H593" s="2"/>
      <c r="I593" s="2"/>
      <c r="J593" s="2"/>
      <c r="K593" s="13">
        <f t="shared" si="182"/>
        <v>0</v>
      </c>
      <c r="L593" s="13" t="e">
        <f>VLOOKUP(B593,Sheet1!$C$1:$D$12,2,FALSE)</f>
        <v>#N/A</v>
      </c>
      <c r="M593" s="13" t="e">
        <f t="shared" si="183"/>
        <v>#N/A</v>
      </c>
      <c r="N593" s="13">
        <f t="shared" si="184"/>
        <v>0</v>
      </c>
      <c r="O593" s="13" t="e">
        <f>VLOOKUP(B593,Sheet1!$C$1:$D$12,2,FALSE)</f>
        <v>#N/A</v>
      </c>
      <c r="P593" s="13" t="e">
        <f t="shared" si="185"/>
        <v>#N/A</v>
      </c>
      <c r="Q593" s="13">
        <f t="shared" si="186"/>
        <v>0</v>
      </c>
      <c r="R593" s="13" t="e">
        <f>VLOOKUP(B593,Sheet1!$C$1:$D$12,2,FALSE)</f>
        <v>#N/A</v>
      </c>
      <c r="S593" s="13" t="e">
        <f t="shared" si="187"/>
        <v>#N/A</v>
      </c>
      <c r="T593" s="13">
        <f t="shared" si="177"/>
        <v>0</v>
      </c>
      <c r="U593" s="13" t="e">
        <f>VLOOKUP(B593,Sheet1!$C$1:$F$12,4,FALSE)</f>
        <v>#N/A</v>
      </c>
      <c r="V593" s="13" t="e">
        <f t="shared" si="188"/>
        <v>#N/A</v>
      </c>
      <c r="W593" s="13">
        <f t="shared" si="189"/>
        <v>0</v>
      </c>
      <c r="X593" s="13">
        <f t="shared" si="190"/>
        <v>0</v>
      </c>
      <c r="Y593" s="13">
        <f t="shared" si="191"/>
        <v>0</v>
      </c>
      <c r="Z593" s="13" t="e">
        <f t="shared" si="192"/>
        <v>#N/A</v>
      </c>
      <c r="AA593" s="14" t="str">
        <f t="shared" si="193"/>
        <v/>
      </c>
      <c r="AB593" s="14">
        <f t="shared" si="194"/>
        <v>0</v>
      </c>
      <c r="AC593" s="14">
        <f t="shared" si="195"/>
        <v>0</v>
      </c>
      <c r="AD593" s="13">
        <f t="shared" si="178"/>
        <v>0</v>
      </c>
      <c r="AE593" s="13" t="e">
        <f>VLOOKUP(B593,Sheet1!$C$1:$D$12,2,FALSE)</f>
        <v>#N/A</v>
      </c>
      <c r="AF593" s="13" t="e">
        <f t="shared" si="196"/>
        <v>#N/A</v>
      </c>
      <c r="AG593" s="13">
        <f t="shared" si="179"/>
        <v>0</v>
      </c>
      <c r="AH593" s="13">
        <f t="shared" si="180"/>
        <v>0</v>
      </c>
      <c r="AI593" s="13" t="e">
        <f t="shared" si="197"/>
        <v>#N/A</v>
      </c>
      <c r="AJ593" s="14" t="str">
        <f t="shared" si="198"/>
        <v/>
      </c>
      <c r="AK593" s="14">
        <f t="shared" si="181"/>
        <v>0</v>
      </c>
    </row>
    <row r="594" spans="1:37" ht="15" customHeight="1" x14ac:dyDescent="0.25">
      <c r="A594" s="1"/>
      <c r="B594" s="1"/>
      <c r="C594" s="24"/>
      <c r="D594" s="1"/>
      <c r="E594" s="1"/>
      <c r="F594" s="24"/>
      <c r="G594" s="1"/>
      <c r="H594" s="2"/>
      <c r="I594" s="2"/>
      <c r="J594" s="2"/>
      <c r="K594" s="13">
        <f t="shared" si="182"/>
        <v>0</v>
      </c>
      <c r="L594" s="13" t="e">
        <f>VLOOKUP(B594,Sheet1!$C$1:$D$12,2,FALSE)</f>
        <v>#N/A</v>
      </c>
      <c r="M594" s="13" t="e">
        <f t="shared" si="183"/>
        <v>#N/A</v>
      </c>
      <c r="N594" s="13">
        <f t="shared" si="184"/>
        <v>0</v>
      </c>
      <c r="O594" s="13" t="e">
        <f>VLOOKUP(B594,Sheet1!$C$1:$D$12,2,FALSE)</f>
        <v>#N/A</v>
      </c>
      <c r="P594" s="13" t="e">
        <f t="shared" si="185"/>
        <v>#N/A</v>
      </c>
      <c r="Q594" s="13">
        <f t="shared" si="186"/>
        <v>0</v>
      </c>
      <c r="R594" s="13" t="e">
        <f>VLOOKUP(B594,Sheet1!$C$1:$D$12,2,FALSE)</f>
        <v>#N/A</v>
      </c>
      <c r="S594" s="13" t="e">
        <f t="shared" si="187"/>
        <v>#N/A</v>
      </c>
      <c r="T594" s="13">
        <f t="shared" si="177"/>
        <v>0</v>
      </c>
      <c r="U594" s="13" t="e">
        <f>VLOOKUP(B594,Sheet1!$C$1:$F$12,4,FALSE)</f>
        <v>#N/A</v>
      </c>
      <c r="V594" s="13" t="e">
        <f t="shared" si="188"/>
        <v>#N/A</v>
      </c>
      <c r="W594" s="13">
        <f t="shared" si="189"/>
        <v>0</v>
      </c>
      <c r="X594" s="13">
        <f t="shared" si="190"/>
        <v>0</v>
      </c>
      <c r="Y594" s="13">
        <f t="shared" si="191"/>
        <v>0</v>
      </c>
      <c r="Z594" s="13" t="e">
        <f t="shared" si="192"/>
        <v>#N/A</v>
      </c>
      <c r="AA594" s="14" t="str">
        <f t="shared" si="193"/>
        <v/>
      </c>
      <c r="AB594" s="14">
        <f t="shared" si="194"/>
        <v>0</v>
      </c>
      <c r="AC594" s="14">
        <f t="shared" si="195"/>
        <v>0</v>
      </c>
      <c r="AD594" s="13">
        <f t="shared" si="178"/>
        <v>0</v>
      </c>
      <c r="AE594" s="13" t="e">
        <f>VLOOKUP(B594,Sheet1!$C$1:$D$12,2,FALSE)</f>
        <v>#N/A</v>
      </c>
      <c r="AF594" s="13" t="e">
        <f t="shared" si="196"/>
        <v>#N/A</v>
      </c>
      <c r="AG594" s="13">
        <f t="shared" si="179"/>
        <v>0</v>
      </c>
      <c r="AH594" s="13">
        <f t="shared" si="180"/>
        <v>0</v>
      </c>
      <c r="AI594" s="13" t="e">
        <f t="shared" si="197"/>
        <v>#N/A</v>
      </c>
      <c r="AJ594" s="14" t="str">
        <f t="shared" si="198"/>
        <v/>
      </c>
      <c r="AK594" s="14">
        <f t="shared" si="181"/>
        <v>0</v>
      </c>
    </row>
    <row r="595" spans="1:37" ht="15" customHeight="1" x14ac:dyDescent="0.25">
      <c r="A595" s="1"/>
      <c r="B595" s="1"/>
      <c r="C595" s="24"/>
      <c r="D595" s="1"/>
      <c r="E595" s="1"/>
      <c r="F595" s="24"/>
      <c r="G595" s="1"/>
      <c r="H595" s="2"/>
      <c r="I595" s="2"/>
      <c r="J595" s="2"/>
      <c r="K595" s="13">
        <f t="shared" si="182"/>
        <v>0</v>
      </c>
      <c r="L595" s="13" t="e">
        <f>VLOOKUP(B595,Sheet1!$C$1:$D$12,2,FALSE)</f>
        <v>#N/A</v>
      </c>
      <c r="M595" s="13" t="e">
        <f t="shared" si="183"/>
        <v>#N/A</v>
      </c>
      <c r="N595" s="13">
        <f t="shared" si="184"/>
        <v>0</v>
      </c>
      <c r="O595" s="13" t="e">
        <f>VLOOKUP(B595,Sheet1!$C$1:$D$12,2,FALSE)</f>
        <v>#N/A</v>
      </c>
      <c r="P595" s="13" t="e">
        <f t="shared" si="185"/>
        <v>#N/A</v>
      </c>
      <c r="Q595" s="13">
        <f t="shared" si="186"/>
        <v>0</v>
      </c>
      <c r="R595" s="13" t="e">
        <f>VLOOKUP(B595,Sheet1!$C$1:$D$12,2,FALSE)</f>
        <v>#N/A</v>
      </c>
      <c r="S595" s="13" t="e">
        <f t="shared" si="187"/>
        <v>#N/A</v>
      </c>
      <c r="T595" s="13">
        <f t="shared" si="177"/>
        <v>0</v>
      </c>
      <c r="U595" s="13" t="e">
        <f>VLOOKUP(B595,Sheet1!$C$1:$F$12,4,FALSE)</f>
        <v>#N/A</v>
      </c>
      <c r="V595" s="13" t="e">
        <f t="shared" si="188"/>
        <v>#N/A</v>
      </c>
      <c r="W595" s="13">
        <f t="shared" si="189"/>
        <v>0</v>
      </c>
      <c r="X595" s="13">
        <f t="shared" si="190"/>
        <v>0</v>
      </c>
      <c r="Y595" s="13">
        <f t="shared" si="191"/>
        <v>0</v>
      </c>
      <c r="Z595" s="13" t="e">
        <f t="shared" si="192"/>
        <v>#N/A</v>
      </c>
      <c r="AA595" s="14" t="str">
        <f t="shared" si="193"/>
        <v/>
      </c>
      <c r="AB595" s="14">
        <f t="shared" si="194"/>
        <v>0</v>
      </c>
      <c r="AC595" s="14">
        <f t="shared" si="195"/>
        <v>0</v>
      </c>
      <c r="AD595" s="13">
        <f t="shared" si="178"/>
        <v>0</v>
      </c>
      <c r="AE595" s="13" t="e">
        <f>VLOOKUP(B595,Sheet1!$C$1:$D$12,2,FALSE)</f>
        <v>#N/A</v>
      </c>
      <c r="AF595" s="13" t="e">
        <f t="shared" si="196"/>
        <v>#N/A</v>
      </c>
      <c r="AG595" s="13">
        <f t="shared" si="179"/>
        <v>0</v>
      </c>
      <c r="AH595" s="13">
        <f t="shared" si="180"/>
        <v>0</v>
      </c>
      <c r="AI595" s="13" t="e">
        <f t="shared" si="197"/>
        <v>#N/A</v>
      </c>
      <c r="AJ595" s="14" t="str">
        <f t="shared" si="198"/>
        <v/>
      </c>
      <c r="AK595" s="14">
        <f t="shared" si="181"/>
        <v>0</v>
      </c>
    </row>
    <row r="596" spans="1:37" ht="15" customHeight="1" x14ac:dyDescent="0.25">
      <c r="A596" s="1"/>
      <c r="B596" s="1"/>
      <c r="C596" s="24"/>
      <c r="D596" s="1"/>
      <c r="E596" s="1"/>
      <c r="F596" s="24"/>
      <c r="G596" s="1"/>
      <c r="H596" s="2"/>
      <c r="I596" s="2"/>
      <c r="J596" s="2"/>
      <c r="K596" s="13">
        <f t="shared" si="182"/>
        <v>0</v>
      </c>
      <c r="L596" s="13" t="e">
        <f>VLOOKUP(B596,Sheet1!$C$1:$D$12,2,FALSE)</f>
        <v>#N/A</v>
      </c>
      <c r="M596" s="13" t="e">
        <f t="shared" si="183"/>
        <v>#N/A</v>
      </c>
      <c r="N596" s="13">
        <f t="shared" si="184"/>
        <v>0</v>
      </c>
      <c r="O596" s="13" t="e">
        <f>VLOOKUP(B596,Sheet1!$C$1:$D$12,2,FALSE)</f>
        <v>#N/A</v>
      </c>
      <c r="P596" s="13" t="e">
        <f t="shared" si="185"/>
        <v>#N/A</v>
      </c>
      <c r="Q596" s="13">
        <f t="shared" si="186"/>
        <v>0</v>
      </c>
      <c r="R596" s="13" t="e">
        <f>VLOOKUP(B596,Sheet1!$C$1:$D$12,2,FALSE)</f>
        <v>#N/A</v>
      </c>
      <c r="S596" s="13" t="e">
        <f t="shared" si="187"/>
        <v>#N/A</v>
      </c>
      <c r="T596" s="13">
        <f t="shared" si="177"/>
        <v>0</v>
      </c>
      <c r="U596" s="13" t="e">
        <f>VLOOKUP(B596,Sheet1!$C$1:$F$12,4,FALSE)</f>
        <v>#N/A</v>
      </c>
      <c r="V596" s="13" t="e">
        <f t="shared" si="188"/>
        <v>#N/A</v>
      </c>
      <c r="W596" s="13">
        <f t="shared" si="189"/>
        <v>0</v>
      </c>
      <c r="X596" s="13">
        <f t="shared" si="190"/>
        <v>0</v>
      </c>
      <c r="Y596" s="13">
        <f t="shared" si="191"/>
        <v>0</v>
      </c>
      <c r="Z596" s="13" t="e">
        <f t="shared" si="192"/>
        <v>#N/A</v>
      </c>
      <c r="AA596" s="14" t="str">
        <f t="shared" si="193"/>
        <v/>
      </c>
      <c r="AB596" s="14">
        <f t="shared" si="194"/>
        <v>0</v>
      </c>
      <c r="AC596" s="14">
        <f t="shared" si="195"/>
        <v>0</v>
      </c>
      <c r="AD596" s="13">
        <f t="shared" si="178"/>
        <v>0</v>
      </c>
      <c r="AE596" s="13" t="e">
        <f>VLOOKUP(B596,Sheet1!$C$1:$D$12,2,FALSE)</f>
        <v>#N/A</v>
      </c>
      <c r="AF596" s="13" t="e">
        <f t="shared" si="196"/>
        <v>#N/A</v>
      </c>
      <c r="AG596" s="13">
        <f t="shared" si="179"/>
        <v>0</v>
      </c>
      <c r="AH596" s="13">
        <f t="shared" si="180"/>
        <v>0</v>
      </c>
      <c r="AI596" s="13" t="e">
        <f t="shared" si="197"/>
        <v>#N/A</v>
      </c>
      <c r="AJ596" s="14" t="str">
        <f t="shared" si="198"/>
        <v/>
      </c>
      <c r="AK596" s="14">
        <f t="shared" si="181"/>
        <v>0</v>
      </c>
    </row>
    <row r="597" spans="1:37" ht="15" customHeight="1" x14ac:dyDescent="0.25">
      <c r="A597" s="1"/>
      <c r="B597" s="1"/>
      <c r="C597" s="24"/>
      <c r="D597" s="1"/>
      <c r="E597" s="1"/>
      <c r="F597" s="24"/>
      <c r="G597" s="1"/>
      <c r="H597" s="2"/>
      <c r="I597" s="2"/>
      <c r="J597" s="2"/>
      <c r="K597" s="13">
        <f t="shared" si="182"/>
        <v>0</v>
      </c>
      <c r="L597" s="13" t="e">
        <f>VLOOKUP(B597,Sheet1!$C$1:$D$12,2,FALSE)</f>
        <v>#N/A</v>
      </c>
      <c r="M597" s="13" t="e">
        <f t="shared" si="183"/>
        <v>#N/A</v>
      </c>
      <c r="N597" s="13">
        <f t="shared" si="184"/>
        <v>0</v>
      </c>
      <c r="O597" s="13" t="e">
        <f>VLOOKUP(B597,Sheet1!$C$1:$D$12,2,FALSE)</f>
        <v>#N/A</v>
      </c>
      <c r="P597" s="13" t="e">
        <f t="shared" si="185"/>
        <v>#N/A</v>
      </c>
      <c r="Q597" s="13">
        <f t="shared" si="186"/>
        <v>0</v>
      </c>
      <c r="R597" s="13" t="e">
        <f>VLOOKUP(B597,Sheet1!$C$1:$D$12,2,FALSE)</f>
        <v>#N/A</v>
      </c>
      <c r="S597" s="13" t="e">
        <f t="shared" si="187"/>
        <v>#N/A</v>
      </c>
      <c r="T597" s="13">
        <f t="shared" si="177"/>
        <v>0</v>
      </c>
      <c r="U597" s="13" t="e">
        <f>VLOOKUP(B597,Sheet1!$C$1:$F$12,4,FALSE)</f>
        <v>#N/A</v>
      </c>
      <c r="V597" s="13" t="e">
        <f t="shared" si="188"/>
        <v>#N/A</v>
      </c>
      <c r="W597" s="13">
        <f t="shared" si="189"/>
        <v>0</v>
      </c>
      <c r="X597" s="13">
        <f t="shared" si="190"/>
        <v>0</v>
      </c>
      <c r="Y597" s="13">
        <f t="shared" si="191"/>
        <v>0</v>
      </c>
      <c r="Z597" s="13" t="e">
        <f t="shared" si="192"/>
        <v>#N/A</v>
      </c>
      <c r="AA597" s="14" t="str">
        <f t="shared" si="193"/>
        <v/>
      </c>
      <c r="AB597" s="14">
        <f t="shared" si="194"/>
        <v>0</v>
      </c>
      <c r="AC597" s="14">
        <f t="shared" si="195"/>
        <v>0</v>
      </c>
      <c r="AD597" s="13">
        <f t="shared" si="178"/>
        <v>0</v>
      </c>
      <c r="AE597" s="13" t="e">
        <f>VLOOKUP(B597,Sheet1!$C$1:$D$12,2,FALSE)</f>
        <v>#N/A</v>
      </c>
      <c r="AF597" s="13" t="e">
        <f t="shared" si="196"/>
        <v>#N/A</v>
      </c>
      <c r="AG597" s="13">
        <f t="shared" si="179"/>
        <v>0</v>
      </c>
      <c r="AH597" s="13">
        <f t="shared" si="180"/>
        <v>0</v>
      </c>
      <c r="AI597" s="13" t="e">
        <f t="shared" si="197"/>
        <v>#N/A</v>
      </c>
      <c r="AJ597" s="14" t="str">
        <f t="shared" si="198"/>
        <v/>
      </c>
      <c r="AK597" s="14">
        <f t="shared" si="181"/>
        <v>0</v>
      </c>
    </row>
    <row r="598" spans="1:37" ht="15" customHeight="1" x14ac:dyDescent="0.25">
      <c r="A598" s="1"/>
      <c r="B598" s="1"/>
      <c r="C598" s="24"/>
      <c r="D598" s="1"/>
      <c r="E598" s="1"/>
      <c r="F598" s="24"/>
      <c r="G598" s="1"/>
      <c r="H598" s="2"/>
      <c r="I598" s="2"/>
      <c r="J598" s="2"/>
      <c r="K598" s="13">
        <f t="shared" si="182"/>
        <v>0</v>
      </c>
      <c r="L598" s="13" t="e">
        <f>VLOOKUP(B598,Sheet1!$C$1:$D$12,2,FALSE)</f>
        <v>#N/A</v>
      </c>
      <c r="M598" s="13" t="e">
        <f t="shared" si="183"/>
        <v>#N/A</v>
      </c>
      <c r="N598" s="13">
        <f t="shared" si="184"/>
        <v>0</v>
      </c>
      <c r="O598" s="13" t="e">
        <f>VLOOKUP(B598,Sheet1!$C$1:$D$12,2,FALSE)</f>
        <v>#N/A</v>
      </c>
      <c r="P598" s="13" t="e">
        <f t="shared" si="185"/>
        <v>#N/A</v>
      </c>
      <c r="Q598" s="13">
        <f t="shared" si="186"/>
        <v>0</v>
      </c>
      <c r="R598" s="13" t="e">
        <f>VLOOKUP(B598,Sheet1!$C$1:$D$12,2,FALSE)</f>
        <v>#N/A</v>
      </c>
      <c r="S598" s="13" t="e">
        <f t="shared" si="187"/>
        <v>#N/A</v>
      </c>
      <c r="T598" s="13">
        <f t="shared" si="177"/>
        <v>0</v>
      </c>
      <c r="U598" s="13" t="e">
        <f>VLOOKUP(B598,Sheet1!$C$1:$F$12,4,FALSE)</f>
        <v>#N/A</v>
      </c>
      <c r="V598" s="13" t="e">
        <f t="shared" si="188"/>
        <v>#N/A</v>
      </c>
      <c r="W598" s="13">
        <f t="shared" si="189"/>
        <v>0</v>
      </c>
      <c r="X598" s="13">
        <f t="shared" si="190"/>
        <v>0</v>
      </c>
      <c r="Y598" s="13">
        <f t="shared" si="191"/>
        <v>0</v>
      </c>
      <c r="Z598" s="13" t="e">
        <f t="shared" si="192"/>
        <v>#N/A</v>
      </c>
      <c r="AA598" s="14" t="str">
        <f t="shared" si="193"/>
        <v/>
      </c>
      <c r="AB598" s="14">
        <f t="shared" si="194"/>
        <v>0</v>
      </c>
      <c r="AC598" s="14">
        <f t="shared" si="195"/>
        <v>0</v>
      </c>
      <c r="AD598" s="13">
        <f t="shared" si="178"/>
        <v>0</v>
      </c>
      <c r="AE598" s="13" t="e">
        <f>VLOOKUP(B598,Sheet1!$C$1:$D$12,2,FALSE)</f>
        <v>#N/A</v>
      </c>
      <c r="AF598" s="13" t="e">
        <f t="shared" si="196"/>
        <v>#N/A</v>
      </c>
      <c r="AG598" s="13">
        <f t="shared" si="179"/>
        <v>0</v>
      </c>
      <c r="AH598" s="13">
        <f t="shared" si="180"/>
        <v>0</v>
      </c>
      <c r="AI598" s="13" t="e">
        <f t="shared" si="197"/>
        <v>#N/A</v>
      </c>
      <c r="AJ598" s="14" t="str">
        <f t="shared" si="198"/>
        <v/>
      </c>
      <c r="AK598" s="14">
        <f t="shared" si="181"/>
        <v>0</v>
      </c>
    </row>
    <row r="599" spans="1:37" ht="15" customHeight="1" x14ac:dyDescent="0.25">
      <c r="A599" s="1"/>
      <c r="B599" s="1"/>
      <c r="C599" s="24"/>
      <c r="D599" s="1"/>
      <c r="E599" s="1"/>
      <c r="F599" s="24"/>
      <c r="G599" s="1"/>
      <c r="H599" s="2"/>
      <c r="I599" s="2"/>
      <c r="J599" s="2"/>
      <c r="K599" s="13">
        <f t="shared" si="182"/>
        <v>0</v>
      </c>
      <c r="L599" s="13" t="e">
        <f>VLOOKUP(B599,Sheet1!$C$1:$D$12,2,FALSE)</f>
        <v>#N/A</v>
      </c>
      <c r="M599" s="13" t="e">
        <f t="shared" si="183"/>
        <v>#N/A</v>
      </c>
      <c r="N599" s="13">
        <f t="shared" si="184"/>
        <v>0</v>
      </c>
      <c r="O599" s="13" t="e">
        <f>VLOOKUP(B599,Sheet1!$C$1:$D$12,2,FALSE)</f>
        <v>#N/A</v>
      </c>
      <c r="P599" s="13" t="e">
        <f t="shared" si="185"/>
        <v>#N/A</v>
      </c>
      <c r="Q599" s="13">
        <f t="shared" si="186"/>
        <v>0</v>
      </c>
      <c r="R599" s="13" t="e">
        <f>VLOOKUP(B599,Sheet1!$C$1:$D$12,2,FALSE)</f>
        <v>#N/A</v>
      </c>
      <c r="S599" s="13" t="e">
        <f t="shared" si="187"/>
        <v>#N/A</v>
      </c>
      <c r="T599" s="13">
        <f t="shared" si="177"/>
        <v>0</v>
      </c>
      <c r="U599" s="13" t="e">
        <f>VLOOKUP(B599,Sheet1!$C$1:$F$12,4,FALSE)</f>
        <v>#N/A</v>
      </c>
      <c r="V599" s="13" t="e">
        <f t="shared" si="188"/>
        <v>#N/A</v>
      </c>
      <c r="W599" s="13">
        <f t="shared" si="189"/>
        <v>0</v>
      </c>
      <c r="X599" s="13">
        <f t="shared" si="190"/>
        <v>0</v>
      </c>
      <c r="Y599" s="13">
        <f t="shared" si="191"/>
        <v>0</v>
      </c>
      <c r="Z599" s="13" t="e">
        <f t="shared" si="192"/>
        <v>#N/A</v>
      </c>
      <c r="AA599" s="14" t="str">
        <f t="shared" si="193"/>
        <v/>
      </c>
      <c r="AB599" s="14">
        <f t="shared" si="194"/>
        <v>0</v>
      </c>
      <c r="AC599" s="14">
        <f t="shared" si="195"/>
        <v>0</v>
      </c>
      <c r="AD599" s="13">
        <f t="shared" si="178"/>
        <v>0</v>
      </c>
      <c r="AE599" s="13" t="e">
        <f>VLOOKUP(B599,Sheet1!$C$1:$D$12,2,FALSE)</f>
        <v>#N/A</v>
      </c>
      <c r="AF599" s="13" t="e">
        <f t="shared" si="196"/>
        <v>#N/A</v>
      </c>
      <c r="AG599" s="13">
        <f t="shared" si="179"/>
        <v>0</v>
      </c>
      <c r="AH599" s="13">
        <f t="shared" si="180"/>
        <v>0</v>
      </c>
      <c r="AI599" s="13" t="e">
        <f t="shared" si="197"/>
        <v>#N/A</v>
      </c>
      <c r="AJ599" s="14" t="str">
        <f t="shared" si="198"/>
        <v/>
      </c>
      <c r="AK599" s="14">
        <f t="shared" si="181"/>
        <v>0</v>
      </c>
    </row>
    <row r="600" spans="1:37" ht="15" customHeight="1" x14ac:dyDescent="0.25">
      <c r="A600" s="1"/>
      <c r="B600" s="1"/>
      <c r="C600" s="24"/>
      <c r="D600" s="1"/>
      <c r="E600" s="1"/>
      <c r="F600" s="24"/>
      <c r="G600" s="1"/>
      <c r="H600" s="2"/>
      <c r="I600" s="2"/>
      <c r="J600" s="2"/>
      <c r="K600" s="13">
        <f t="shared" si="182"/>
        <v>0</v>
      </c>
      <c r="L600" s="13" t="e">
        <f>VLOOKUP(B600,Sheet1!$C$1:$D$12,2,FALSE)</f>
        <v>#N/A</v>
      </c>
      <c r="M600" s="13" t="e">
        <f t="shared" si="183"/>
        <v>#N/A</v>
      </c>
      <c r="N600" s="13">
        <f t="shared" si="184"/>
        <v>0</v>
      </c>
      <c r="O600" s="13" t="e">
        <f>VLOOKUP(B600,Sheet1!$C$1:$D$12,2,FALSE)</f>
        <v>#N/A</v>
      </c>
      <c r="P600" s="13" t="e">
        <f t="shared" si="185"/>
        <v>#N/A</v>
      </c>
      <c r="Q600" s="13">
        <f t="shared" si="186"/>
        <v>0</v>
      </c>
      <c r="R600" s="13" t="e">
        <f>VLOOKUP(B600,Sheet1!$C$1:$D$12,2,FALSE)</f>
        <v>#N/A</v>
      </c>
      <c r="S600" s="13" t="e">
        <f t="shared" si="187"/>
        <v>#N/A</v>
      </c>
      <c r="T600" s="13">
        <f t="shared" si="177"/>
        <v>0</v>
      </c>
      <c r="U600" s="13" t="e">
        <f>VLOOKUP(B600,Sheet1!$C$1:$F$12,4,FALSE)</f>
        <v>#N/A</v>
      </c>
      <c r="V600" s="13" t="e">
        <f t="shared" si="188"/>
        <v>#N/A</v>
      </c>
      <c r="W600" s="13">
        <f t="shared" si="189"/>
        <v>0</v>
      </c>
      <c r="X600" s="13">
        <f t="shared" si="190"/>
        <v>0</v>
      </c>
      <c r="Y600" s="13">
        <f t="shared" si="191"/>
        <v>0</v>
      </c>
      <c r="Z600" s="13" t="e">
        <f t="shared" si="192"/>
        <v>#N/A</v>
      </c>
      <c r="AA600" s="14" t="str">
        <f t="shared" si="193"/>
        <v/>
      </c>
      <c r="AB600" s="14">
        <f t="shared" si="194"/>
        <v>0</v>
      </c>
      <c r="AC600" s="14">
        <f t="shared" si="195"/>
        <v>0</v>
      </c>
      <c r="AD600" s="13">
        <f t="shared" si="178"/>
        <v>0</v>
      </c>
      <c r="AE600" s="13" t="e">
        <f>VLOOKUP(B600,Sheet1!$C$1:$D$12,2,FALSE)</f>
        <v>#N/A</v>
      </c>
      <c r="AF600" s="13" t="e">
        <f t="shared" si="196"/>
        <v>#N/A</v>
      </c>
      <c r="AG600" s="13">
        <f t="shared" si="179"/>
        <v>0</v>
      </c>
      <c r="AH600" s="13">
        <f t="shared" si="180"/>
        <v>0</v>
      </c>
      <c r="AI600" s="13" t="e">
        <f t="shared" si="197"/>
        <v>#N/A</v>
      </c>
      <c r="AJ600" s="14" t="str">
        <f t="shared" si="198"/>
        <v/>
      </c>
      <c r="AK600" s="14">
        <f t="shared" si="181"/>
        <v>0</v>
      </c>
    </row>
    <row r="601" spans="1:37" ht="15" customHeight="1" x14ac:dyDescent="0.25">
      <c r="A601" s="1"/>
      <c r="B601" s="1"/>
      <c r="C601" s="24"/>
      <c r="D601" s="1"/>
      <c r="E601" s="1"/>
      <c r="F601" s="24"/>
      <c r="G601" s="1"/>
      <c r="H601" s="2"/>
      <c r="I601" s="2"/>
      <c r="J601" s="2"/>
      <c r="K601" s="13">
        <f t="shared" si="182"/>
        <v>0</v>
      </c>
      <c r="L601" s="13" t="e">
        <f>VLOOKUP(B601,Sheet1!$C$1:$D$12,2,FALSE)</f>
        <v>#N/A</v>
      </c>
      <c r="M601" s="13" t="e">
        <f t="shared" si="183"/>
        <v>#N/A</v>
      </c>
      <c r="N601" s="13">
        <f t="shared" si="184"/>
        <v>0</v>
      </c>
      <c r="O601" s="13" t="e">
        <f>VLOOKUP(B601,Sheet1!$C$1:$D$12,2,FALSE)</f>
        <v>#N/A</v>
      </c>
      <c r="P601" s="13" t="e">
        <f t="shared" si="185"/>
        <v>#N/A</v>
      </c>
      <c r="Q601" s="13">
        <f t="shared" si="186"/>
        <v>0</v>
      </c>
      <c r="R601" s="13" t="e">
        <f>VLOOKUP(B601,Sheet1!$C$1:$D$12,2,FALSE)</f>
        <v>#N/A</v>
      </c>
      <c r="S601" s="13" t="e">
        <f t="shared" si="187"/>
        <v>#N/A</v>
      </c>
      <c r="T601" s="13">
        <f t="shared" si="177"/>
        <v>0</v>
      </c>
      <c r="U601" s="13" t="e">
        <f>VLOOKUP(B601,Sheet1!$C$1:$F$12,4,FALSE)</f>
        <v>#N/A</v>
      </c>
      <c r="V601" s="13" t="e">
        <f t="shared" si="188"/>
        <v>#N/A</v>
      </c>
      <c r="W601" s="13">
        <f t="shared" si="189"/>
        <v>0</v>
      </c>
      <c r="X601" s="13">
        <f t="shared" si="190"/>
        <v>0</v>
      </c>
      <c r="Y601" s="13">
        <f t="shared" si="191"/>
        <v>0</v>
      </c>
      <c r="Z601" s="13" t="e">
        <f t="shared" si="192"/>
        <v>#N/A</v>
      </c>
      <c r="AA601" s="14" t="str">
        <f t="shared" si="193"/>
        <v/>
      </c>
      <c r="AB601" s="14">
        <f t="shared" si="194"/>
        <v>0</v>
      </c>
      <c r="AC601" s="14">
        <f t="shared" si="195"/>
        <v>0</v>
      </c>
      <c r="AD601" s="13">
        <f t="shared" si="178"/>
        <v>0</v>
      </c>
      <c r="AE601" s="13" t="e">
        <f>VLOOKUP(B601,Sheet1!$C$1:$D$12,2,FALSE)</f>
        <v>#N/A</v>
      </c>
      <c r="AF601" s="13" t="e">
        <f t="shared" si="196"/>
        <v>#N/A</v>
      </c>
      <c r="AG601" s="13">
        <f t="shared" si="179"/>
        <v>0</v>
      </c>
      <c r="AH601" s="13">
        <f t="shared" si="180"/>
        <v>0</v>
      </c>
      <c r="AI601" s="13" t="e">
        <f t="shared" si="197"/>
        <v>#N/A</v>
      </c>
      <c r="AJ601" s="14" t="str">
        <f t="shared" si="198"/>
        <v/>
      </c>
      <c r="AK601" s="14">
        <f t="shared" si="181"/>
        <v>0</v>
      </c>
    </row>
    <row r="602" spans="1:37" ht="15" customHeight="1" x14ac:dyDescent="0.25">
      <c r="A602" s="1"/>
      <c r="B602" s="1"/>
      <c r="C602" s="24"/>
      <c r="D602" s="1"/>
      <c r="E602" s="1"/>
      <c r="F602" s="24"/>
      <c r="G602" s="1"/>
      <c r="H602" s="2"/>
      <c r="I602" s="2"/>
      <c r="J602" s="2"/>
      <c r="K602" s="13">
        <f t="shared" si="182"/>
        <v>0</v>
      </c>
      <c r="L602" s="13" t="e">
        <f>VLOOKUP(B602,Sheet1!$C$1:$D$12,2,FALSE)</f>
        <v>#N/A</v>
      </c>
      <c r="M602" s="13" t="e">
        <f t="shared" si="183"/>
        <v>#N/A</v>
      </c>
      <c r="N602" s="13">
        <f t="shared" si="184"/>
        <v>0</v>
      </c>
      <c r="O602" s="13" t="e">
        <f>VLOOKUP(B602,Sheet1!$C$1:$D$12,2,FALSE)</f>
        <v>#N/A</v>
      </c>
      <c r="P602" s="13" t="e">
        <f t="shared" si="185"/>
        <v>#N/A</v>
      </c>
      <c r="Q602" s="13">
        <f t="shared" si="186"/>
        <v>0</v>
      </c>
      <c r="R602" s="13" t="e">
        <f>VLOOKUP(B602,Sheet1!$C$1:$D$12,2,FALSE)</f>
        <v>#N/A</v>
      </c>
      <c r="S602" s="13" t="e">
        <f t="shared" si="187"/>
        <v>#N/A</v>
      </c>
      <c r="T602" s="13">
        <f t="shared" si="177"/>
        <v>0</v>
      </c>
      <c r="U602" s="13" t="e">
        <f>VLOOKUP(B602,Sheet1!$C$1:$F$12,4,FALSE)</f>
        <v>#N/A</v>
      </c>
      <c r="V602" s="13" t="e">
        <f t="shared" si="188"/>
        <v>#N/A</v>
      </c>
      <c r="W602" s="13">
        <f t="shared" si="189"/>
        <v>0</v>
      </c>
      <c r="X602" s="13">
        <f t="shared" si="190"/>
        <v>0</v>
      </c>
      <c r="Y602" s="13">
        <f t="shared" si="191"/>
        <v>0</v>
      </c>
      <c r="Z602" s="13" t="e">
        <f t="shared" si="192"/>
        <v>#N/A</v>
      </c>
      <c r="AA602" s="14" t="str">
        <f t="shared" si="193"/>
        <v/>
      </c>
      <c r="AB602" s="14">
        <f t="shared" si="194"/>
        <v>0</v>
      </c>
      <c r="AC602" s="14">
        <f t="shared" si="195"/>
        <v>0</v>
      </c>
      <c r="AD602" s="13">
        <f t="shared" si="178"/>
        <v>0</v>
      </c>
      <c r="AE602" s="13" t="e">
        <f>VLOOKUP(B602,Sheet1!$C$1:$D$12,2,FALSE)</f>
        <v>#N/A</v>
      </c>
      <c r="AF602" s="13" t="e">
        <f t="shared" si="196"/>
        <v>#N/A</v>
      </c>
      <c r="AG602" s="13">
        <f t="shared" si="179"/>
        <v>0</v>
      </c>
      <c r="AH602" s="13">
        <f t="shared" si="180"/>
        <v>0</v>
      </c>
      <c r="AI602" s="13" t="e">
        <f t="shared" si="197"/>
        <v>#N/A</v>
      </c>
      <c r="AJ602" s="14" t="str">
        <f t="shared" si="198"/>
        <v/>
      </c>
      <c r="AK602" s="14">
        <f t="shared" si="181"/>
        <v>0</v>
      </c>
    </row>
    <row r="603" spans="1:37" ht="15" customHeight="1" x14ac:dyDescent="0.25">
      <c r="A603" s="1"/>
      <c r="B603" s="1"/>
      <c r="C603" s="24"/>
      <c r="D603" s="1"/>
      <c r="E603" s="1"/>
      <c r="F603" s="24"/>
      <c r="G603" s="1"/>
      <c r="H603" s="2"/>
      <c r="I603" s="2"/>
      <c r="J603" s="2"/>
      <c r="K603" s="13">
        <f t="shared" si="182"/>
        <v>0</v>
      </c>
      <c r="L603" s="13" t="e">
        <f>VLOOKUP(B603,Sheet1!$C$1:$D$12,2,FALSE)</f>
        <v>#N/A</v>
      </c>
      <c r="M603" s="13" t="e">
        <f t="shared" si="183"/>
        <v>#N/A</v>
      </c>
      <c r="N603" s="13">
        <f t="shared" si="184"/>
        <v>0</v>
      </c>
      <c r="O603" s="13" t="e">
        <f>VLOOKUP(B603,Sheet1!$C$1:$D$12,2,FALSE)</f>
        <v>#N/A</v>
      </c>
      <c r="P603" s="13" t="e">
        <f t="shared" si="185"/>
        <v>#N/A</v>
      </c>
      <c r="Q603" s="13">
        <f t="shared" si="186"/>
        <v>0</v>
      </c>
      <c r="R603" s="13" t="e">
        <f>VLOOKUP(B603,Sheet1!$C$1:$D$12,2,FALSE)</f>
        <v>#N/A</v>
      </c>
      <c r="S603" s="13" t="e">
        <f t="shared" si="187"/>
        <v>#N/A</v>
      </c>
      <c r="T603" s="13">
        <f t="shared" si="177"/>
        <v>0</v>
      </c>
      <c r="U603" s="13" t="e">
        <f>VLOOKUP(B603,Sheet1!$C$1:$F$12,4,FALSE)</f>
        <v>#N/A</v>
      </c>
      <c r="V603" s="13" t="e">
        <f t="shared" si="188"/>
        <v>#N/A</v>
      </c>
      <c r="W603" s="13">
        <f t="shared" si="189"/>
        <v>0</v>
      </c>
      <c r="X603" s="13">
        <f t="shared" si="190"/>
        <v>0</v>
      </c>
      <c r="Y603" s="13">
        <f t="shared" si="191"/>
        <v>0</v>
      </c>
      <c r="Z603" s="13" t="e">
        <f t="shared" si="192"/>
        <v>#N/A</v>
      </c>
      <c r="AA603" s="14" t="str">
        <f t="shared" si="193"/>
        <v/>
      </c>
      <c r="AB603" s="14">
        <f t="shared" si="194"/>
        <v>0</v>
      </c>
      <c r="AC603" s="14">
        <f t="shared" si="195"/>
        <v>0</v>
      </c>
      <c r="AD603" s="13">
        <f t="shared" si="178"/>
        <v>0</v>
      </c>
      <c r="AE603" s="13" t="e">
        <f>VLOOKUP(B603,Sheet1!$C$1:$D$12,2,FALSE)</f>
        <v>#N/A</v>
      </c>
      <c r="AF603" s="13" t="e">
        <f t="shared" si="196"/>
        <v>#N/A</v>
      </c>
      <c r="AG603" s="13">
        <f t="shared" si="179"/>
        <v>0</v>
      </c>
      <c r="AH603" s="13">
        <f t="shared" si="180"/>
        <v>0</v>
      </c>
      <c r="AI603" s="13" t="e">
        <f t="shared" si="197"/>
        <v>#N/A</v>
      </c>
      <c r="AJ603" s="14" t="str">
        <f t="shared" si="198"/>
        <v/>
      </c>
      <c r="AK603" s="14">
        <f t="shared" si="181"/>
        <v>0</v>
      </c>
    </row>
    <row r="604" spans="1:37" ht="15" customHeight="1" x14ac:dyDescent="0.25">
      <c r="A604" s="1"/>
      <c r="B604" s="1"/>
      <c r="C604" s="24"/>
      <c r="D604" s="1"/>
      <c r="E604" s="1"/>
      <c r="F604" s="24"/>
      <c r="G604" s="1"/>
      <c r="H604" s="2"/>
      <c r="I604" s="2"/>
      <c r="J604" s="2"/>
      <c r="K604" s="13">
        <f t="shared" si="182"/>
        <v>0</v>
      </c>
      <c r="L604" s="13" t="e">
        <f>VLOOKUP(B604,Sheet1!$C$1:$D$12,2,FALSE)</f>
        <v>#N/A</v>
      </c>
      <c r="M604" s="13" t="e">
        <f t="shared" si="183"/>
        <v>#N/A</v>
      </c>
      <c r="N604" s="13">
        <f t="shared" si="184"/>
        <v>0</v>
      </c>
      <c r="O604" s="13" t="e">
        <f>VLOOKUP(B604,Sheet1!$C$1:$D$12,2,FALSE)</f>
        <v>#N/A</v>
      </c>
      <c r="P604" s="13" t="e">
        <f t="shared" si="185"/>
        <v>#N/A</v>
      </c>
      <c r="Q604" s="13">
        <f t="shared" si="186"/>
        <v>0</v>
      </c>
      <c r="R604" s="13" t="e">
        <f>VLOOKUP(B604,Sheet1!$C$1:$D$12,2,FALSE)</f>
        <v>#N/A</v>
      </c>
      <c r="S604" s="13" t="e">
        <f t="shared" si="187"/>
        <v>#N/A</v>
      </c>
      <c r="T604" s="13">
        <f t="shared" si="177"/>
        <v>0</v>
      </c>
      <c r="U604" s="13" t="e">
        <f>VLOOKUP(B604,Sheet1!$C$1:$F$12,4,FALSE)</f>
        <v>#N/A</v>
      </c>
      <c r="V604" s="13" t="e">
        <f t="shared" si="188"/>
        <v>#N/A</v>
      </c>
      <c r="W604" s="13">
        <f t="shared" si="189"/>
        <v>0</v>
      </c>
      <c r="X604" s="13">
        <f t="shared" si="190"/>
        <v>0</v>
      </c>
      <c r="Y604" s="13">
        <f t="shared" si="191"/>
        <v>0</v>
      </c>
      <c r="Z604" s="13" t="e">
        <f t="shared" si="192"/>
        <v>#N/A</v>
      </c>
      <c r="AA604" s="14" t="str">
        <f t="shared" si="193"/>
        <v/>
      </c>
      <c r="AB604" s="14">
        <f t="shared" si="194"/>
        <v>0</v>
      </c>
      <c r="AC604" s="14">
        <f t="shared" si="195"/>
        <v>0</v>
      </c>
      <c r="AD604" s="13">
        <f t="shared" si="178"/>
        <v>0</v>
      </c>
      <c r="AE604" s="13" t="e">
        <f>VLOOKUP(B604,Sheet1!$C$1:$D$12,2,FALSE)</f>
        <v>#N/A</v>
      </c>
      <c r="AF604" s="13" t="e">
        <f t="shared" si="196"/>
        <v>#N/A</v>
      </c>
      <c r="AG604" s="13">
        <f t="shared" si="179"/>
        <v>0</v>
      </c>
      <c r="AH604" s="13">
        <f t="shared" si="180"/>
        <v>0</v>
      </c>
      <c r="AI604" s="13" t="e">
        <f t="shared" si="197"/>
        <v>#N/A</v>
      </c>
      <c r="AJ604" s="14" t="str">
        <f t="shared" si="198"/>
        <v/>
      </c>
      <c r="AK604" s="14">
        <f t="shared" si="181"/>
        <v>0</v>
      </c>
    </row>
    <row r="605" spans="1:37" ht="15" customHeight="1" x14ac:dyDescent="0.25">
      <c r="A605" s="1"/>
      <c r="B605" s="1"/>
      <c r="C605" s="24"/>
      <c r="D605" s="1"/>
      <c r="E605" s="1"/>
      <c r="F605" s="24"/>
      <c r="G605" s="1"/>
      <c r="H605" s="2"/>
      <c r="I605" s="2"/>
      <c r="J605" s="2"/>
      <c r="K605" s="13">
        <f t="shared" si="182"/>
        <v>0</v>
      </c>
      <c r="L605" s="13" t="e">
        <f>VLOOKUP(B605,Sheet1!$C$1:$D$12,2,FALSE)</f>
        <v>#N/A</v>
      </c>
      <c r="M605" s="13" t="e">
        <f t="shared" si="183"/>
        <v>#N/A</v>
      </c>
      <c r="N605" s="13">
        <f t="shared" si="184"/>
        <v>0</v>
      </c>
      <c r="O605" s="13" t="e">
        <f>VLOOKUP(B605,Sheet1!$C$1:$D$12,2,FALSE)</f>
        <v>#N/A</v>
      </c>
      <c r="P605" s="13" t="e">
        <f t="shared" si="185"/>
        <v>#N/A</v>
      </c>
      <c r="Q605" s="13">
        <f t="shared" si="186"/>
        <v>0</v>
      </c>
      <c r="R605" s="13" t="e">
        <f>VLOOKUP(B605,Sheet1!$C$1:$D$12,2,FALSE)</f>
        <v>#N/A</v>
      </c>
      <c r="S605" s="13" t="e">
        <f t="shared" si="187"/>
        <v>#N/A</v>
      </c>
      <c r="T605" s="13">
        <f t="shared" si="177"/>
        <v>0</v>
      </c>
      <c r="U605" s="13" t="e">
        <f>VLOOKUP(B605,Sheet1!$C$1:$F$12,4,FALSE)</f>
        <v>#N/A</v>
      </c>
      <c r="V605" s="13" t="e">
        <f t="shared" si="188"/>
        <v>#N/A</v>
      </c>
      <c r="W605" s="13">
        <f t="shared" si="189"/>
        <v>0</v>
      </c>
      <c r="X605" s="13">
        <f t="shared" si="190"/>
        <v>0</v>
      </c>
      <c r="Y605" s="13">
        <f t="shared" si="191"/>
        <v>0</v>
      </c>
      <c r="Z605" s="13" t="e">
        <f t="shared" si="192"/>
        <v>#N/A</v>
      </c>
      <c r="AA605" s="14" t="str">
        <f t="shared" si="193"/>
        <v/>
      </c>
      <c r="AB605" s="14">
        <f t="shared" si="194"/>
        <v>0</v>
      </c>
      <c r="AC605" s="14">
        <f t="shared" si="195"/>
        <v>0</v>
      </c>
      <c r="AD605" s="13">
        <f t="shared" si="178"/>
        <v>0</v>
      </c>
      <c r="AE605" s="13" t="e">
        <f>VLOOKUP(B605,Sheet1!$C$1:$D$12,2,FALSE)</f>
        <v>#N/A</v>
      </c>
      <c r="AF605" s="13" t="e">
        <f t="shared" si="196"/>
        <v>#N/A</v>
      </c>
      <c r="AG605" s="13">
        <f t="shared" si="179"/>
        <v>0</v>
      </c>
      <c r="AH605" s="13">
        <f t="shared" si="180"/>
        <v>0</v>
      </c>
      <c r="AI605" s="13" t="e">
        <f t="shared" si="197"/>
        <v>#N/A</v>
      </c>
      <c r="AJ605" s="14" t="str">
        <f t="shared" si="198"/>
        <v/>
      </c>
      <c r="AK605" s="14">
        <f t="shared" si="181"/>
        <v>0</v>
      </c>
    </row>
    <row r="606" spans="1:37" ht="15" customHeight="1" x14ac:dyDescent="0.25">
      <c r="A606" s="1"/>
      <c r="B606" s="1"/>
      <c r="C606" s="24"/>
      <c r="D606" s="1"/>
      <c r="E606" s="1"/>
      <c r="F606" s="24"/>
      <c r="G606" s="1"/>
      <c r="H606" s="2"/>
      <c r="I606" s="2"/>
      <c r="J606" s="2"/>
      <c r="K606" s="13">
        <f t="shared" si="182"/>
        <v>0</v>
      </c>
      <c r="L606" s="13" t="e">
        <f>VLOOKUP(B606,Sheet1!$C$1:$D$12,2,FALSE)</f>
        <v>#N/A</v>
      </c>
      <c r="M606" s="13" t="e">
        <f t="shared" si="183"/>
        <v>#N/A</v>
      </c>
      <c r="N606" s="13">
        <f t="shared" si="184"/>
        <v>0</v>
      </c>
      <c r="O606" s="13" t="e">
        <f>VLOOKUP(B606,Sheet1!$C$1:$D$12,2,FALSE)</f>
        <v>#N/A</v>
      </c>
      <c r="P606" s="13" t="e">
        <f t="shared" si="185"/>
        <v>#N/A</v>
      </c>
      <c r="Q606" s="13">
        <f t="shared" si="186"/>
        <v>0</v>
      </c>
      <c r="R606" s="13" t="e">
        <f>VLOOKUP(B606,Sheet1!$C$1:$D$12,2,FALSE)</f>
        <v>#N/A</v>
      </c>
      <c r="S606" s="13" t="e">
        <f t="shared" si="187"/>
        <v>#N/A</v>
      </c>
      <c r="T606" s="13">
        <f t="shared" si="177"/>
        <v>0</v>
      </c>
      <c r="U606" s="13" t="e">
        <f>VLOOKUP(B606,Sheet1!$C$1:$F$12,4,FALSE)</f>
        <v>#N/A</v>
      </c>
      <c r="V606" s="13" t="e">
        <f t="shared" si="188"/>
        <v>#N/A</v>
      </c>
      <c r="W606" s="13">
        <f t="shared" si="189"/>
        <v>0</v>
      </c>
      <c r="X606" s="13">
        <f t="shared" si="190"/>
        <v>0</v>
      </c>
      <c r="Y606" s="13">
        <f t="shared" si="191"/>
        <v>0</v>
      </c>
      <c r="Z606" s="13" t="e">
        <f t="shared" si="192"/>
        <v>#N/A</v>
      </c>
      <c r="AA606" s="14" t="str">
        <f t="shared" si="193"/>
        <v/>
      </c>
      <c r="AB606" s="14">
        <f t="shared" si="194"/>
        <v>0</v>
      </c>
      <c r="AC606" s="14">
        <f t="shared" si="195"/>
        <v>0</v>
      </c>
      <c r="AD606" s="13">
        <f t="shared" si="178"/>
        <v>0</v>
      </c>
      <c r="AE606" s="13" t="e">
        <f>VLOOKUP(B606,Sheet1!$C$1:$D$12,2,FALSE)</f>
        <v>#N/A</v>
      </c>
      <c r="AF606" s="13" t="e">
        <f t="shared" si="196"/>
        <v>#N/A</v>
      </c>
      <c r="AG606" s="13">
        <f t="shared" si="179"/>
        <v>0</v>
      </c>
      <c r="AH606" s="13">
        <f t="shared" si="180"/>
        <v>0</v>
      </c>
      <c r="AI606" s="13" t="e">
        <f t="shared" si="197"/>
        <v>#N/A</v>
      </c>
      <c r="AJ606" s="14" t="str">
        <f t="shared" si="198"/>
        <v/>
      </c>
      <c r="AK606" s="14">
        <f t="shared" si="181"/>
        <v>0</v>
      </c>
    </row>
    <row r="607" spans="1:37" ht="15" customHeight="1" x14ac:dyDescent="0.25">
      <c r="A607" s="1"/>
      <c r="B607" s="1"/>
      <c r="C607" s="24"/>
      <c r="D607" s="1"/>
      <c r="E607" s="1"/>
      <c r="F607" s="24"/>
      <c r="G607" s="1"/>
      <c r="H607" s="2"/>
      <c r="I607" s="2"/>
      <c r="J607" s="2"/>
      <c r="K607" s="13">
        <f t="shared" si="182"/>
        <v>0</v>
      </c>
      <c r="L607" s="13" t="e">
        <f>VLOOKUP(B607,Sheet1!$C$1:$D$12,2,FALSE)</f>
        <v>#N/A</v>
      </c>
      <c r="M607" s="13" t="e">
        <f t="shared" si="183"/>
        <v>#N/A</v>
      </c>
      <c r="N607" s="13">
        <f t="shared" si="184"/>
        <v>0</v>
      </c>
      <c r="O607" s="13" t="e">
        <f>VLOOKUP(B607,Sheet1!$C$1:$D$12,2,FALSE)</f>
        <v>#N/A</v>
      </c>
      <c r="P607" s="13" t="e">
        <f t="shared" si="185"/>
        <v>#N/A</v>
      </c>
      <c r="Q607" s="13">
        <f t="shared" si="186"/>
        <v>0</v>
      </c>
      <c r="R607" s="13" t="e">
        <f>VLOOKUP(B607,Sheet1!$C$1:$D$12,2,FALSE)</f>
        <v>#N/A</v>
      </c>
      <c r="S607" s="13" t="e">
        <f t="shared" si="187"/>
        <v>#N/A</v>
      </c>
      <c r="T607" s="13">
        <f t="shared" si="177"/>
        <v>0</v>
      </c>
      <c r="U607" s="13" t="e">
        <f>VLOOKUP(B607,Sheet1!$C$1:$F$12,4,FALSE)</f>
        <v>#N/A</v>
      </c>
      <c r="V607" s="13" t="e">
        <f t="shared" si="188"/>
        <v>#N/A</v>
      </c>
      <c r="W607" s="13">
        <f t="shared" si="189"/>
        <v>0</v>
      </c>
      <c r="X607" s="13">
        <f t="shared" si="190"/>
        <v>0</v>
      </c>
      <c r="Y607" s="13">
        <f t="shared" si="191"/>
        <v>0</v>
      </c>
      <c r="Z607" s="13" t="e">
        <f t="shared" si="192"/>
        <v>#N/A</v>
      </c>
      <c r="AA607" s="14" t="str">
        <f t="shared" si="193"/>
        <v/>
      </c>
      <c r="AB607" s="14">
        <f t="shared" si="194"/>
        <v>0</v>
      </c>
      <c r="AC607" s="14">
        <f t="shared" si="195"/>
        <v>0</v>
      </c>
      <c r="AD607" s="13">
        <f t="shared" si="178"/>
        <v>0</v>
      </c>
      <c r="AE607" s="13" t="e">
        <f>VLOOKUP(B607,Sheet1!$C$1:$D$12,2,FALSE)</f>
        <v>#N/A</v>
      </c>
      <c r="AF607" s="13" t="e">
        <f t="shared" si="196"/>
        <v>#N/A</v>
      </c>
      <c r="AG607" s="13">
        <f t="shared" si="179"/>
        <v>0</v>
      </c>
      <c r="AH607" s="13">
        <f t="shared" si="180"/>
        <v>0</v>
      </c>
      <c r="AI607" s="13" t="e">
        <f t="shared" si="197"/>
        <v>#N/A</v>
      </c>
      <c r="AJ607" s="14" t="str">
        <f t="shared" si="198"/>
        <v/>
      </c>
      <c r="AK607" s="14">
        <f t="shared" si="181"/>
        <v>0</v>
      </c>
    </row>
    <row r="608" spans="1:37" ht="15" customHeight="1" x14ac:dyDescent="0.25">
      <c r="A608" s="1"/>
      <c r="B608" s="1"/>
      <c r="C608" s="24"/>
      <c r="D608" s="1"/>
      <c r="E608" s="1"/>
      <c r="F608" s="24"/>
      <c r="G608" s="1"/>
      <c r="H608" s="2"/>
      <c r="I608" s="2"/>
      <c r="J608" s="2"/>
      <c r="K608" s="13">
        <f t="shared" si="182"/>
        <v>0</v>
      </c>
      <c r="L608" s="13" t="e">
        <f>VLOOKUP(B608,Sheet1!$C$1:$D$12,2,FALSE)</f>
        <v>#N/A</v>
      </c>
      <c r="M608" s="13" t="e">
        <f t="shared" si="183"/>
        <v>#N/A</v>
      </c>
      <c r="N608" s="13">
        <f t="shared" si="184"/>
        <v>0</v>
      </c>
      <c r="O608" s="13" t="e">
        <f>VLOOKUP(B608,Sheet1!$C$1:$D$12,2,FALSE)</f>
        <v>#N/A</v>
      </c>
      <c r="P608" s="13" t="e">
        <f t="shared" si="185"/>
        <v>#N/A</v>
      </c>
      <c r="Q608" s="13">
        <f t="shared" si="186"/>
        <v>0</v>
      </c>
      <c r="R608" s="13" t="e">
        <f>VLOOKUP(B608,Sheet1!$C$1:$D$12,2,FALSE)</f>
        <v>#N/A</v>
      </c>
      <c r="S608" s="13" t="e">
        <f t="shared" si="187"/>
        <v>#N/A</v>
      </c>
      <c r="T608" s="13">
        <f t="shared" si="177"/>
        <v>0</v>
      </c>
      <c r="U608" s="13" t="e">
        <f>VLOOKUP(B608,Sheet1!$C$1:$F$12,4,FALSE)</f>
        <v>#N/A</v>
      </c>
      <c r="V608" s="13" t="e">
        <f t="shared" si="188"/>
        <v>#N/A</v>
      </c>
      <c r="W608" s="13">
        <f t="shared" si="189"/>
        <v>0</v>
      </c>
      <c r="X608" s="13">
        <f t="shared" si="190"/>
        <v>0</v>
      </c>
      <c r="Y608" s="13">
        <f t="shared" si="191"/>
        <v>0</v>
      </c>
      <c r="Z608" s="13" t="e">
        <f t="shared" si="192"/>
        <v>#N/A</v>
      </c>
      <c r="AA608" s="14" t="str">
        <f t="shared" si="193"/>
        <v/>
      </c>
      <c r="AB608" s="14">
        <f t="shared" si="194"/>
        <v>0</v>
      </c>
      <c r="AC608" s="14">
        <f t="shared" si="195"/>
        <v>0</v>
      </c>
      <c r="AD608" s="13">
        <f t="shared" si="178"/>
        <v>0</v>
      </c>
      <c r="AE608" s="13" t="e">
        <f>VLOOKUP(B608,Sheet1!$C$1:$D$12,2,FALSE)</f>
        <v>#N/A</v>
      </c>
      <c r="AF608" s="13" t="e">
        <f t="shared" si="196"/>
        <v>#N/A</v>
      </c>
      <c r="AG608" s="13">
        <f t="shared" si="179"/>
        <v>0</v>
      </c>
      <c r="AH608" s="13">
        <f t="shared" si="180"/>
        <v>0</v>
      </c>
      <c r="AI608" s="13" t="e">
        <f t="shared" si="197"/>
        <v>#N/A</v>
      </c>
      <c r="AJ608" s="14" t="str">
        <f t="shared" si="198"/>
        <v/>
      </c>
      <c r="AK608" s="14">
        <f t="shared" si="181"/>
        <v>0</v>
      </c>
    </row>
    <row r="609" spans="1:37" ht="15" customHeight="1" x14ac:dyDescent="0.25">
      <c r="A609" s="1"/>
      <c r="B609" s="1"/>
      <c r="C609" s="24"/>
      <c r="D609" s="1"/>
      <c r="E609" s="1"/>
      <c r="F609" s="24"/>
      <c r="G609" s="1"/>
      <c r="H609" s="2"/>
      <c r="I609" s="2"/>
      <c r="J609" s="2"/>
      <c r="K609" s="13">
        <f t="shared" si="182"/>
        <v>0</v>
      </c>
      <c r="L609" s="13" t="e">
        <f>VLOOKUP(B609,Sheet1!$C$1:$D$12,2,FALSE)</f>
        <v>#N/A</v>
      </c>
      <c r="M609" s="13" t="e">
        <f t="shared" si="183"/>
        <v>#N/A</v>
      </c>
      <c r="N609" s="13">
        <f t="shared" si="184"/>
        <v>0</v>
      </c>
      <c r="O609" s="13" t="e">
        <f>VLOOKUP(B609,Sheet1!$C$1:$D$12,2,FALSE)</f>
        <v>#N/A</v>
      </c>
      <c r="P609" s="13" t="e">
        <f t="shared" si="185"/>
        <v>#N/A</v>
      </c>
      <c r="Q609" s="13">
        <f t="shared" si="186"/>
        <v>0</v>
      </c>
      <c r="R609" s="13" t="e">
        <f>VLOOKUP(B609,Sheet1!$C$1:$D$12,2,FALSE)</f>
        <v>#N/A</v>
      </c>
      <c r="S609" s="13" t="e">
        <f t="shared" si="187"/>
        <v>#N/A</v>
      </c>
      <c r="T609" s="13">
        <f t="shared" si="177"/>
        <v>0</v>
      </c>
      <c r="U609" s="13" t="e">
        <f>VLOOKUP(B609,Sheet1!$C$1:$F$12,4,FALSE)</f>
        <v>#N/A</v>
      </c>
      <c r="V609" s="13" t="e">
        <f t="shared" si="188"/>
        <v>#N/A</v>
      </c>
      <c r="W609" s="13">
        <f t="shared" si="189"/>
        <v>0</v>
      </c>
      <c r="X609" s="13">
        <f t="shared" si="190"/>
        <v>0</v>
      </c>
      <c r="Y609" s="13">
        <f t="shared" si="191"/>
        <v>0</v>
      </c>
      <c r="Z609" s="13" t="e">
        <f t="shared" si="192"/>
        <v>#N/A</v>
      </c>
      <c r="AA609" s="14" t="str">
        <f t="shared" si="193"/>
        <v/>
      </c>
      <c r="AB609" s="14">
        <f t="shared" si="194"/>
        <v>0</v>
      </c>
      <c r="AC609" s="14">
        <f t="shared" si="195"/>
        <v>0</v>
      </c>
      <c r="AD609" s="13">
        <f t="shared" si="178"/>
        <v>0</v>
      </c>
      <c r="AE609" s="13" t="e">
        <f>VLOOKUP(B609,Sheet1!$C$1:$D$12,2,FALSE)</f>
        <v>#N/A</v>
      </c>
      <c r="AF609" s="13" t="e">
        <f t="shared" si="196"/>
        <v>#N/A</v>
      </c>
      <c r="AG609" s="13">
        <f t="shared" si="179"/>
        <v>0</v>
      </c>
      <c r="AH609" s="13">
        <f t="shared" si="180"/>
        <v>0</v>
      </c>
      <c r="AI609" s="13" t="e">
        <f t="shared" si="197"/>
        <v>#N/A</v>
      </c>
      <c r="AJ609" s="14" t="str">
        <f t="shared" si="198"/>
        <v/>
      </c>
      <c r="AK609" s="14">
        <f t="shared" si="181"/>
        <v>0</v>
      </c>
    </row>
    <row r="610" spans="1:37" ht="15" customHeight="1" x14ac:dyDescent="0.25">
      <c r="A610" s="1"/>
      <c r="B610" s="1"/>
      <c r="C610" s="24"/>
      <c r="D610" s="1"/>
      <c r="E610" s="1"/>
      <c r="F610" s="24"/>
      <c r="G610" s="1"/>
      <c r="H610" s="2"/>
      <c r="I610" s="2"/>
      <c r="J610" s="2"/>
      <c r="K610" s="13">
        <f t="shared" si="182"/>
        <v>0</v>
      </c>
      <c r="L610" s="13" t="e">
        <f>VLOOKUP(B610,Sheet1!$C$1:$D$12,2,FALSE)</f>
        <v>#N/A</v>
      </c>
      <c r="M610" s="13" t="e">
        <f t="shared" si="183"/>
        <v>#N/A</v>
      </c>
      <c r="N610" s="13">
        <f t="shared" si="184"/>
        <v>0</v>
      </c>
      <c r="O610" s="13" t="e">
        <f>VLOOKUP(B610,Sheet1!$C$1:$D$12,2,FALSE)</f>
        <v>#N/A</v>
      </c>
      <c r="P610" s="13" t="e">
        <f t="shared" si="185"/>
        <v>#N/A</v>
      </c>
      <c r="Q610" s="13">
        <f t="shared" si="186"/>
        <v>0</v>
      </c>
      <c r="R610" s="13" t="e">
        <f>VLOOKUP(B610,Sheet1!$C$1:$D$12,2,FALSE)</f>
        <v>#N/A</v>
      </c>
      <c r="S610" s="13" t="e">
        <f t="shared" si="187"/>
        <v>#N/A</v>
      </c>
      <c r="T610" s="13">
        <f t="shared" si="177"/>
        <v>0</v>
      </c>
      <c r="U610" s="13" t="e">
        <f>VLOOKUP(B610,Sheet1!$C$1:$F$12,4,FALSE)</f>
        <v>#N/A</v>
      </c>
      <c r="V610" s="13" t="e">
        <f t="shared" si="188"/>
        <v>#N/A</v>
      </c>
      <c r="W610" s="13">
        <f t="shared" si="189"/>
        <v>0</v>
      </c>
      <c r="X610" s="13">
        <f t="shared" si="190"/>
        <v>0</v>
      </c>
      <c r="Y610" s="13">
        <f t="shared" si="191"/>
        <v>0</v>
      </c>
      <c r="Z610" s="13" t="e">
        <f t="shared" si="192"/>
        <v>#N/A</v>
      </c>
      <c r="AA610" s="14" t="str">
        <f t="shared" si="193"/>
        <v/>
      </c>
      <c r="AB610" s="14">
        <f t="shared" si="194"/>
        <v>0</v>
      </c>
      <c r="AC610" s="14">
        <f t="shared" si="195"/>
        <v>0</v>
      </c>
      <c r="AD610" s="13">
        <f t="shared" si="178"/>
        <v>0</v>
      </c>
      <c r="AE610" s="13" t="e">
        <f>VLOOKUP(B610,Sheet1!$C$1:$D$12,2,FALSE)</f>
        <v>#N/A</v>
      </c>
      <c r="AF610" s="13" t="e">
        <f t="shared" si="196"/>
        <v>#N/A</v>
      </c>
      <c r="AG610" s="13">
        <f t="shared" si="179"/>
        <v>0</v>
      </c>
      <c r="AH610" s="13">
        <f t="shared" si="180"/>
        <v>0</v>
      </c>
      <c r="AI610" s="13" t="e">
        <f t="shared" si="197"/>
        <v>#N/A</v>
      </c>
      <c r="AJ610" s="14" t="str">
        <f t="shared" si="198"/>
        <v/>
      </c>
      <c r="AK610" s="14">
        <f t="shared" si="181"/>
        <v>0</v>
      </c>
    </row>
    <row r="611" spans="1:37" ht="15" customHeight="1" x14ac:dyDescent="0.25">
      <c r="A611" s="1"/>
      <c r="B611" s="1"/>
      <c r="C611" s="24"/>
      <c r="D611" s="1"/>
      <c r="E611" s="1"/>
      <c r="F611" s="24"/>
      <c r="G611" s="1"/>
      <c r="H611" s="2"/>
      <c r="I611" s="2"/>
      <c r="J611" s="2"/>
      <c r="K611" s="13">
        <f t="shared" si="182"/>
        <v>0</v>
      </c>
      <c r="L611" s="13" t="e">
        <f>VLOOKUP(B611,Sheet1!$C$1:$D$12,2,FALSE)</f>
        <v>#N/A</v>
      </c>
      <c r="M611" s="13" t="e">
        <f t="shared" si="183"/>
        <v>#N/A</v>
      </c>
      <c r="N611" s="13">
        <f t="shared" si="184"/>
        <v>0</v>
      </c>
      <c r="O611" s="13" t="e">
        <f>VLOOKUP(B611,Sheet1!$C$1:$D$12,2,FALSE)</f>
        <v>#N/A</v>
      </c>
      <c r="P611" s="13" t="e">
        <f t="shared" si="185"/>
        <v>#N/A</v>
      </c>
      <c r="Q611" s="13">
        <f t="shared" si="186"/>
        <v>0</v>
      </c>
      <c r="R611" s="13" t="e">
        <f>VLOOKUP(B611,Sheet1!$C$1:$D$12,2,FALSE)</f>
        <v>#N/A</v>
      </c>
      <c r="S611" s="13" t="e">
        <f t="shared" si="187"/>
        <v>#N/A</v>
      </c>
      <c r="T611" s="13">
        <f t="shared" si="177"/>
        <v>0</v>
      </c>
      <c r="U611" s="13" t="e">
        <f>VLOOKUP(B611,Sheet1!$C$1:$F$12,4,FALSE)</f>
        <v>#N/A</v>
      </c>
      <c r="V611" s="13" t="e">
        <f t="shared" si="188"/>
        <v>#N/A</v>
      </c>
      <c r="W611" s="13">
        <f t="shared" si="189"/>
        <v>0</v>
      </c>
      <c r="X611" s="13">
        <f t="shared" si="190"/>
        <v>0</v>
      </c>
      <c r="Y611" s="13">
        <f t="shared" si="191"/>
        <v>0</v>
      </c>
      <c r="Z611" s="13" t="e">
        <f t="shared" si="192"/>
        <v>#N/A</v>
      </c>
      <c r="AA611" s="14" t="str">
        <f t="shared" si="193"/>
        <v/>
      </c>
      <c r="AB611" s="14">
        <f t="shared" si="194"/>
        <v>0</v>
      </c>
      <c r="AC611" s="14">
        <f t="shared" si="195"/>
        <v>0</v>
      </c>
      <c r="AD611" s="13">
        <f t="shared" si="178"/>
        <v>0</v>
      </c>
      <c r="AE611" s="13" t="e">
        <f>VLOOKUP(B611,Sheet1!$C$1:$D$12,2,FALSE)</f>
        <v>#N/A</v>
      </c>
      <c r="AF611" s="13" t="e">
        <f t="shared" si="196"/>
        <v>#N/A</v>
      </c>
      <c r="AG611" s="13">
        <f t="shared" si="179"/>
        <v>0</v>
      </c>
      <c r="AH611" s="13">
        <f t="shared" si="180"/>
        <v>0</v>
      </c>
      <c r="AI611" s="13" t="e">
        <f t="shared" si="197"/>
        <v>#N/A</v>
      </c>
      <c r="AJ611" s="14" t="str">
        <f t="shared" si="198"/>
        <v/>
      </c>
      <c r="AK611" s="14">
        <f t="shared" si="181"/>
        <v>0</v>
      </c>
    </row>
    <row r="612" spans="1:37" ht="15" customHeight="1" x14ac:dyDescent="0.25">
      <c r="A612" s="1"/>
      <c r="B612" s="1"/>
      <c r="C612" s="24"/>
      <c r="D612" s="1"/>
      <c r="E612" s="1"/>
      <c r="F612" s="24"/>
      <c r="G612" s="1"/>
      <c r="H612" s="2"/>
      <c r="I612" s="2"/>
      <c r="J612" s="2"/>
      <c r="K612" s="13">
        <f t="shared" si="182"/>
        <v>0</v>
      </c>
      <c r="L612" s="13" t="e">
        <f>VLOOKUP(B612,Sheet1!$C$1:$D$12,2,FALSE)</f>
        <v>#N/A</v>
      </c>
      <c r="M612" s="13" t="e">
        <f t="shared" si="183"/>
        <v>#N/A</v>
      </c>
      <c r="N612" s="13">
        <f t="shared" si="184"/>
        <v>0</v>
      </c>
      <c r="O612" s="13" t="e">
        <f>VLOOKUP(B612,Sheet1!$C$1:$D$12,2,FALSE)</f>
        <v>#N/A</v>
      </c>
      <c r="P612" s="13" t="e">
        <f t="shared" si="185"/>
        <v>#N/A</v>
      </c>
      <c r="Q612" s="13">
        <f t="shared" si="186"/>
        <v>0</v>
      </c>
      <c r="R612" s="13" t="e">
        <f>VLOOKUP(B612,Sheet1!$C$1:$D$12,2,FALSE)</f>
        <v>#N/A</v>
      </c>
      <c r="S612" s="13" t="e">
        <f t="shared" si="187"/>
        <v>#N/A</v>
      </c>
      <c r="T612" s="13">
        <f t="shared" si="177"/>
        <v>0</v>
      </c>
      <c r="U612" s="13" t="e">
        <f>VLOOKUP(B612,Sheet1!$C$1:$F$12,4,FALSE)</f>
        <v>#N/A</v>
      </c>
      <c r="V612" s="13" t="e">
        <f t="shared" si="188"/>
        <v>#N/A</v>
      </c>
      <c r="W612" s="13">
        <f t="shared" si="189"/>
        <v>0</v>
      </c>
      <c r="X612" s="13">
        <f t="shared" si="190"/>
        <v>0</v>
      </c>
      <c r="Y612" s="13">
        <f t="shared" si="191"/>
        <v>0</v>
      </c>
      <c r="Z612" s="13" t="e">
        <f t="shared" si="192"/>
        <v>#N/A</v>
      </c>
      <c r="AA612" s="14" t="str">
        <f t="shared" si="193"/>
        <v/>
      </c>
      <c r="AB612" s="14">
        <f t="shared" si="194"/>
        <v>0</v>
      </c>
      <c r="AC612" s="14">
        <f t="shared" si="195"/>
        <v>0</v>
      </c>
      <c r="AD612" s="13">
        <f t="shared" si="178"/>
        <v>0</v>
      </c>
      <c r="AE612" s="13" t="e">
        <f>VLOOKUP(B612,Sheet1!$C$1:$D$12,2,FALSE)</f>
        <v>#N/A</v>
      </c>
      <c r="AF612" s="13" t="e">
        <f t="shared" si="196"/>
        <v>#N/A</v>
      </c>
      <c r="AG612" s="13">
        <f t="shared" si="179"/>
        <v>0</v>
      </c>
      <c r="AH612" s="13">
        <f t="shared" si="180"/>
        <v>0</v>
      </c>
      <c r="AI612" s="13" t="e">
        <f t="shared" si="197"/>
        <v>#N/A</v>
      </c>
      <c r="AJ612" s="14" t="str">
        <f t="shared" si="198"/>
        <v/>
      </c>
      <c r="AK612" s="14">
        <f t="shared" si="181"/>
        <v>0</v>
      </c>
    </row>
    <row r="613" spans="1:37" ht="15" customHeight="1" x14ac:dyDescent="0.25">
      <c r="A613" s="1"/>
      <c r="B613" s="1"/>
      <c r="C613" s="24"/>
      <c r="D613" s="1"/>
      <c r="E613" s="1"/>
      <c r="F613" s="24"/>
      <c r="G613" s="1"/>
      <c r="H613" s="2"/>
      <c r="I613" s="2"/>
      <c r="J613" s="2"/>
      <c r="K613" s="13">
        <f t="shared" si="182"/>
        <v>0</v>
      </c>
      <c r="L613" s="13" t="e">
        <f>VLOOKUP(B613,Sheet1!$C$1:$D$12,2,FALSE)</f>
        <v>#N/A</v>
      </c>
      <c r="M613" s="13" t="e">
        <f t="shared" si="183"/>
        <v>#N/A</v>
      </c>
      <c r="N613" s="13">
        <f t="shared" si="184"/>
        <v>0</v>
      </c>
      <c r="O613" s="13" t="e">
        <f>VLOOKUP(B613,Sheet1!$C$1:$D$12,2,FALSE)</f>
        <v>#N/A</v>
      </c>
      <c r="P613" s="13" t="e">
        <f t="shared" si="185"/>
        <v>#N/A</v>
      </c>
      <c r="Q613" s="13">
        <f t="shared" si="186"/>
        <v>0</v>
      </c>
      <c r="R613" s="13" t="e">
        <f>VLOOKUP(B613,Sheet1!$C$1:$D$12,2,FALSE)</f>
        <v>#N/A</v>
      </c>
      <c r="S613" s="13" t="e">
        <f t="shared" si="187"/>
        <v>#N/A</v>
      </c>
      <c r="T613" s="13">
        <f t="shared" si="177"/>
        <v>0</v>
      </c>
      <c r="U613" s="13" t="e">
        <f>VLOOKUP(B613,Sheet1!$C$1:$F$12,4,FALSE)</f>
        <v>#N/A</v>
      </c>
      <c r="V613" s="13" t="e">
        <f t="shared" si="188"/>
        <v>#N/A</v>
      </c>
      <c r="W613" s="13">
        <f t="shared" si="189"/>
        <v>0</v>
      </c>
      <c r="X613" s="13">
        <f t="shared" si="190"/>
        <v>0</v>
      </c>
      <c r="Y613" s="13">
        <f t="shared" si="191"/>
        <v>0</v>
      </c>
      <c r="Z613" s="13" t="e">
        <f t="shared" si="192"/>
        <v>#N/A</v>
      </c>
      <c r="AA613" s="14" t="str">
        <f t="shared" si="193"/>
        <v/>
      </c>
      <c r="AB613" s="14">
        <f t="shared" si="194"/>
        <v>0</v>
      </c>
      <c r="AC613" s="14">
        <f t="shared" si="195"/>
        <v>0</v>
      </c>
      <c r="AD613" s="13">
        <f t="shared" si="178"/>
        <v>0</v>
      </c>
      <c r="AE613" s="13" t="e">
        <f>VLOOKUP(B613,Sheet1!$C$1:$D$12,2,FALSE)</f>
        <v>#N/A</v>
      </c>
      <c r="AF613" s="13" t="e">
        <f t="shared" si="196"/>
        <v>#N/A</v>
      </c>
      <c r="AG613" s="13">
        <f t="shared" si="179"/>
        <v>0</v>
      </c>
      <c r="AH613" s="13">
        <f t="shared" si="180"/>
        <v>0</v>
      </c>
      <c r="AI613" s="13" t="e">
        <f t="shared" si="197"/>
        <v>#N/A</v>
      </c>
      <c r="AJ613" s="14" t="str">
        <f t="shared" si="198"/>
        <v/>
      </c>
      <c r="AK613" s="14">
        <f t="shared" si="181"/>
        <v>0</v>
      </c>
    </row>
    <row r="614" spans="1:37" ht="15" customHeight="1" x14ac:dyDescent="0.25">
      <c r="A614" s="1"/>
      <c r="B614" s="1"/>
      <c r="C614" s="24"/>
      <c r="D614" s="1"/>
      <c r="E614" s="1"/>
      <c r="F614" s="24"/>
      <c r="G614" s="1"/>
      <c r="H614" s="2"/>
      <c r="I614" s="2"/>
      <c r="J614" s="2"/>
      <c r="K614" s="13">
        <f t="shared" si="182"/>
        <v>0</v>
      </c>
      <c r="L614" s="13" t="e">
        <f>VLOOKUP(B614,Sheet1!$C$1:$D$12,2,FALSE)</f>
        <v>#N/A</v>
      </c>
      <c r="M614" s="13" t="e">
        <f t="shared" si="183"/>
        <v>#N/A</v>
      </c>
      <c r="N614" s="13">
        <f t="shared" si="184"/>
        <v>0</v>
      </c>
      <c r="O614" s="13" t="e">
        <f>VLOOKUP(B614,Sheet1!$C$1:$D$12,2,FALSE)</f>
        <v>#N/A</v>
      </c>
      <c r="P614" s="13" t="e">
        <f t="shared" si="185"/>
        <v>#N/A</v>
      </c>
      <c r="Q614" s="13">
        <f t="shared" si="186"/>
        <v>0</v>
      </c>
      <c r="R614" s="13" t="e">
        <f>VLOOKUP(B614,Sheet1!$C$1:$D$12,2,FALSE)</f>
        <v>#N/A</v>
      </c>
      <c r="S614" s="13" t="e">
        <f t="shared" si="187"/>
        <v>#N/A</v>
      </c>
      <c r="T614" s="13">
        <f t="shared" ref="T614:T677" si="199">IF(G614="AF",35,0)</f>
        <v>0</v>
      </c>
      <c r="U614" s="13" t="e">
        <f>VLOOKUP(B614,Sheet1!$C$1:$F$12,4,FALSE)</f>
        <v>#N/A</v>
      </c>
      <c r="V614" s="13" t="e">
        <f t="shared" si="188"/>
        <v>#N/A</v>
      </c>
      <c r="W614" s="13">
        <f t="shared" si="189"/>
        <v>0</v>
      </c>
      <c r="X614" s="13">
        <f t="shared" si="190"/>
        <v>0</v>
      </c>
      <c r="Y614" s="13">
        <f t="shared" si="191"/>
        <v>0</v>
      </c>
      <c r="Z614" s="13" t="e">
        <f t="shared" si="192"/>
        <v>#N/A</v>
      </c>
      <c r="AA614" s="14" t="str">
        <f t="shared" si="193"/>
        <v/>
      </c>
      <c r="AB614" s="14">
        <f t="shared" si="194"/>
        <v>0</v>
      </c>
      <c r="AC614" s="14">
        <f t="shared" si="195"/>
        <v>0</v>
      </c>
      <c r="AD614" s="13">
        <f t="shared" ref="AD614:AD677" si="200">IF(G614="DR/R",120,0)</f>
        <v>0</v>
      </c>
      <c r="AE614" s="13" t="e">
        <f>VLOOKUP(B614,Sheet1!$C$1:$D$12,2,FALSE)</f>
        <v>#N/A</v>
      </c>
      <c r="AF614" s="13" t="e">
        <f t="shared" si="196"/>
        <v>#N/A</v>
      </c>
      <c r="AG614" s="13">
        <f t="shared" ref="AG614:AG677" si="201">IF(G614="AF",0,0)</f>
        <v>0</v>
      </c>
      <c r="AH614" s="13">
        <f t="shared" ref="AH614:AH677" si="202">IF(G614="NML",120,0)</f>
        <v>0</v>
      </c>
      <c r="AI614" s="13" t="e">
        <f t="shared" si="197"/>
        <v>#N/A</v>
      </c>
      <c r="AJ614" s="14" t="str">
        <f t="shared" si="198"/>
        <v/>
      </c>
      <c r="AK614" s="14">
        <f t="shared" ref="AK614:AK677" si="203">IF(OR(G614="DR/R",G614="NML/R"),35,0)</f>
        <v>0</v>
      </c>
    </row>
    <row r="615" spans="1:37" ht="15" customHeight="1" x14ac:dyDescent="0.25">
      <c r="A615" s="1"/>
      <c r="B615" s="1"/>
      <c r="C615" s="24"/>
      <c r="D615" s="1"/>
      <c r="E615" s="1"/>
      <c r="F615" s="24"/>
      <c r="G615" s="1"/>
      <c r="H615" s="2"/>
      <c r="I615" s="2"/>
      <c r="J615" s="2"/>
      <c r="K615" s="13">
        <f t="shared" ref="K615:K678" si="204">IF(AND(G615="DR/R",A615=2027),226,0)</f>
        <v>0</v>
      </c>
      <c r="L615" s="13" t="e">
        <f>VLOOKUP(B615,Sheet1!$C$1:$D$12,2,FALSE)</f>
        <v>#N/A</v>
      </c>
      <c r="M615" s="13" t="e">
        <f t="shared" ref="M615:M678" si="205">ROUND(+K615/12*L615,2)</f>
        <v>#N/A</v>
      </c>
      <c r="N615" s="13">
        <f t="shared" ref="N615:N678" si="206">IF(AND(G615="DR/R",A615=2025),212,0)</f>
        <v>0</v>
      </c>
      <c r="O615" s="13" t="e">
        <f>VLOOKUP(B615,Sheet1!$C$1:$D$12,2,FALSE)</f>
        <v>#N/A</v>
      </c>
      <c r="P615" s="13" t="e">
        <f t="shared" ref="P615:P678" si="207">ROUND(+N615/12*O615,2)</f>
        <v>#N/A</v>
      </c>
      <c r="Q615" s="13">
        <f t="shared" ref="Q615:Q678" si="208">IF(AND(G615="DR/R",A615=2026),219,)</f>
        <v>0</v>
      </c>
      <c r="R615" s="13" t="e">
        <f>VLOOKUP(B615,Sheet1!$C$1:$D$12,2,FALSE)</f>
        <v>#N/A</v>
      </c>
      <c r="S615" s="13" t="e">
        <f t="shared" ref="S615:S678" si="209">ROUND(+Q615/12*R615,2)</f>
        <v>#N/A</v>
      </c>
      <c r="T615" s="13">
        <f t="shared" si="199"/>
        <v>0</v>
      </c>
      <c r="U615" s="13" t="e">
        <f>VLOOKUP(B615,Sheet1!$C$1:$F$12,4,FALSE)</f>
        <v>#N/A</v>
      </c>
      <c r="V615" s="13" t="e">
        <f t="shared" ref="V615:V678" si="210">ROUND(+T615/4*U615,2)</f>
        <v>#N/A</v>
      </c>
      <c r="W615" s="13">
        <f t="shared" ref="W615:W678" si="211">IF(AND(G615="NML",A615=2027),226,0)</f>
        <v>0</v>
      </c>
      <c r="X615" s="13">
        <f t="shared" ref="X615:X678" si="212">IF(AND(G615="NML",A615=2025),212,0)</f>
        <v>0</v>
      </c>
      <c r="Y615" s="13">
        <f t="shared" ref="Y615:Y678" si="213">IF(AND(G615="NML",A615=2026),219,0)</f>
        <v>0</v>
      </c>
      <c r="Z615" s="13" t="e">
        <f t="shared" ref="Z615:Z678" si="214">+M615+V615+W615+P615+X615+Y615+S615</f>
        <v>#N/A</v>
      </c>
      <c r="AA615" s="14" t="str">
        <f t="shared" ref="AA615:AA678" si="215">IF(ISNA(Z615),"",Z615)</f>
        <v/>
      </c>
      <c r="AB615" s="14">
        <f t="shared" ref="AB615:AB678" si="216">IF(OR(G615="DR/R",G615="NML/R"),85,0)</f>
        <v>0</v>
      </c>
      <c r="AC615" s="14">
        <f t="shared" ref="AC615:AC678" si="217">IF(AND(A615=2019,AB615&gt;0),AB615-10,AB615)</f>
        <v>0</v>
      </c>
      <c r="AD615" s="13">
        <f t="shared" si="200"/>
        <v>0</v>
      </c>
      <c r="AE615" s="13" t="e">
        <f>VLOOKUP(B615,Sheet1!$C$1:$D$12,2,FALSE)</f>
        <v>#N/A</v>
      </c>
      <c r="AF615" s="13" t="e">
        <f t="shared" ref="AF615:AF678" si="218">+AD615/12*AE615</f>
        <v>#N/A</v>
      </c>
      <c r="AG615" s="13">
        <f t="shared" si="201"/>
        <v>0</v>
      </c>
      <c r="AH615" s="13">
        <f t="shared" si="202"/>
        <v>0</v>
      </c>
      <c r="AI615" s="13" t="e">
        <f t="shared" ref="AI615:AI678" si="219">+AF615+AG615+AH615</f>
        <v>#N/A</v>
      </c>
      <c r="AJ615" s="14" t="str">
        <f t="shared" ref="AJ615:AJ678" si="220">IF(ISNA(AI615),"",AI615)</f>
        <v/>
      </c>
      <c r="AK615" s="14">
        <f t="shared" si="203"/>
        <v>0</v>
      </c>
    </row>
    <row r="616" spans="1:37" ht="15" customHeight="1" x14ac:dyDescent="0.25">
      <c r="A616" s="1"/>
      <c r="B616" s="1"/>
      <c r="C616" s="24"/>
      <c r="D616" s="1"/>
      <c r="E616" s="1"/>
      <c r="F616" s="24"/>
      <c r="G616" s="1"/>
      <c r="H616" s="2"/>
      <c r="I616" s="2"/>
      <c r="J616" s="2"/>
      <c r="K616" s="13">
        <f t="shared" si="204"/>
        <v>0</v>
      </c>
      <c r="L616" s="13" t="e">
        <f>VLOOKUP(B616,Sheet1!$C$1:$D$12,2,FALSE)</f>
        <v>#N/A</v>
      </c>
      <c r="M616" s="13" t="e">
        <f t="shared" si="205"/>
        <v>#N/A</v>
      </c>
      <c r="N616" s="13">
        <f t="shared" si="206"/>
        <v>0</v>
      </c>
      <c r="O616" s="13" t="e">
        <f>VLOOKUP(B616,Sheet1!$C$1:$D$12,2,FALSE)</f>
        <v>#N/A</v>
      </c>
      <c r="P616" s="13" t="e">
        <f t="shared" si="207"/>
        <v>#N/A</v>
      </c>
      <c r="Q616" s="13">
        <f t="shared" si="208"/>
        <v>0</v>
      </c>
      <c r="R616" s="13" t="e">
        <f>VLOOKUP(B616,Sheet1!$C$1:$D$12,2,FALSE)</f>
        <v>#N/A</v>
      </c>
      <c r="S616" s="13" t="e">
        <f t="shared" si="209"/>
        <v>#N/A</v>
      </c>
      <c r="T616" s="13">
        <f t="shared" si="199"/>
        <v>0</v>
      </c>
      <c r="U616" s="13" t="e">
        <f>VLOOKUP(B616,Sheet1!$C$1:$F$12,4,FALSE)</f>
        <v>#N/A</v>
      </c>
      <c r="V616" s="13" t="e">
        <f t="shared" si="210"/>
        <v>#N/A</v>
      </c>
      <c r="W616" s="13">
        <f t="shared" si="211"/>
        <v>0</v>
      </c>
      <c r="X616" s="13">
        <f t="shared" si="212"/>
        <v>0</v>
      </c>
      <c r="Y616" s="13">
        <f t="shared" si="213"/>
        <v>0</v>
      </c>
      <c r="Z616" s="13" t="e">
        <f t="shared" si="214"/>
        <v>#N/A</v>
      </c>
      <c r="AA616" s="14" t="str">
        <f t="shared" si="215"/>
        <v/>
      </c>
      <c r="AB616" s="14">
        <f t="shared" si="216"/>
        <v>0</v>
      </c>
      <c r="AC616" s="14">
        <f t="shared" si="217"/>
        <v>0</v>
      </c>
      <c r="AD616" s="13">
        <f t="shared" si="200"/>
        <v>0</v>
      </c>
      <c r="AE616" s="13" t="e">
        <f>VLOOKUP(B616,Sheet1!$C$1:$D$12,2,FALSE)</f>
        <v>#N/A</v>
      </c>
      <c r="AF616" s="13" t="e">
        <f t="shared" si="218"/>
        <v>#N/A</v>
      </c>
      <c r="AG616" s="13">
        <f t="shared" si="201"/>
        <v>0</v>
      </c>
      <c r="AH616" s="13">
        <f t="shared" si="202"/>
        <v>0</v>
      </c>
      <c r="AI616" s="13" t="e">
        <f t="shared" si="219"/>
        <v>#N/A</v>
      </c>
      <c r="AJ616" s="14" t="str">
        <f t="shared" si="220"/>
        <v/>
      </c>
      <c r="AK616" s="14">
        <f t="shared" si="203"/>
        <v>0</v>
      </c>
    </row>
    <row r="617" spans="1:37" ht="15" customHeight="1" x14ac:dyDescent="0.25">
      <c r="A617" s="1"/>
      <c r="B617" s="1"/>
      <c r="C617" s="24"/>
      <c r="D617" s="1"/>
      <c r="E617" s="1"/>
      <c r="F617" s="24"/>
      <c r="G617" s="1"/>
      <c r="H617" s="2"/>
      <c r="I617" s="2"/>
      <c r="J617" s="2"/>
      <c r="K617" s="13">
        <f t="shared" si="204"/>
        <v>0</v>
      </c>
      <c r="L617" s="13" t="e">
        <f>VLOOKUP(B617,Sheet1!$C$1:$D$12,2,FALSE)</f>
        <v>#N/A</v>
      </c>
      <c r="M617" s="13" t="e">
        <f t="shared" si="205"/>
        <v>#N/A</v>
      </c>
      <c r="N617" s="13">
        <f t="shared" si="206"/>
        <v>0</v>
      </c>
      <c r="O617" s="13" t="e">
        <f>VLOOKUP(B617,Sheet1!$C$1:$D$12,2,FALSE)</f>
        <v>#N/A</v>
      </c>
      <c r="P617" s="13" t="e">
        <f t="shared" si="207"/>
        <v>#N/A</v>
      </c>
      <c r="Q617" s="13">
        <f t="shared" si="208"/>
        <v>0</v>
      </c>
      <c r="R617" s="13" t="e">
        <f>VLOOKUP(B617,Sheet1!$C$1:$D$12,2,FALSE)</f>
        <v>#N/A</v>
      </c>
      <c r="S617" s="13" t="e">
        <f t="shared" si="209"/>
        <v>#N/A</v>
      </c>
      <c r="T617" s="13">
        <f t="shared" si="199"/>
        <v>0</v>
      </c>
      <c r="U617" s="13" t="e">
        <f>VLOOKUP(B617,Sheet1!$C$1:$F$12,4,FALSE)</f>
        <v>#N/A</v>
      </c>
      <c r="V617" s="13" t="e">
        <f t="shared" si="210"/>
        <v>#N/A</v>
      </c>
      <c r="W617" s="13">
        <f t="shared" si="211"/>
        <v>0</v>
      </c>
      <c r="X617" s="13">
        <f t="shared" si="212"/>
        <v>0</v>
      </c>
      <c r="Y617" s="13">
        <f t="shared" si="213"/>
        <v>0</v>
      </c>
      <c r="Z617" s="13" t="e">
        <f t="shared" si="214"/>
        <v>#N/A</v>
      </c>
      <c r="AA617" s="14" t="str">
        <f t="shared" si="215"/>
        <v/>
      </c>
      <c r="AB617" s="14">
        <f t="shared" si="216"/>
        <v>0</v>
      </c>
      <c r="AC617" s="14">
        <f t="shared" si="217"/>
        <v>0</v>
      </c>
      <c r="AD617" s="13">
        <f t="shared" si="200"/>
        <v>0</v>
      </c>
      <c r="AE617" s="13" t="e">
        <f>VLOOKUP(B617,Sheet1!$C$1:$D$12,2,FALSE)</f>
        <v>#N/A</v>
      </c>
      <c r="AF617" s="13" t="e">
        <f t="shared" si="218"/>
        <v>#N/A</v>
      </c>
      <c r="AG617" s="13">
        <f t="shared" si="201"/>
        <v>0</v>
      </c>
      <c r="AH617" s="13">
        <f t="shared" si="202"/>
        <v>0</v>
      </c>
      <c r="AI617" s="13" t="e">
        <f t="shared" si="219"/>
        <v>#N/A</v>
      </c>
      <c r="AJ617" s="14" t="str">
        <f t="shared" si="220"/>
        <v/>
      </c>
      <c r="AK617" s="14">
        <f t="shared" si="203"/>
        <v>0</v>
      </c>
    </row>
    <row r="618" spans="1:37" ht="15" customHeight="1" x14ac:dyDescent="0.25">
      <c r="A618" s="1"/>
      <c r="B618" s="1"/>
      <c r="C618" s="24"/>
      <c r="D618" s="1"/>
      <c r="E618" s="1"/>
      <c r="F618" s="24"/>
      <c r="G618" s="1"/>
      <c r="H618" s="2"/>
      <c r="I618" s="2"/>
      <c r="J618" s="2"/>
      <c r="K618" s="13">
        <f t="shared" si="204"/>
        <v>0</v>
      </c>
      <c r="L618" s="13" t="e">
        <f>VLOOKUP(B618,Sheet1!$C$1:$D$12,2,FALSE)</f>
        <v>#N/A</v>
      </c>
      <c r="M618" s="13" t="e">
        <f t="shared" si="205"/>
        <v>#N/A</v>
      </c>
      <c r="N618" s="13">
        <f t="shared" si="206"/>
        <v>0</v>
      </c>
      <c r="O618" s="13" t="e">
        <f>VLOOKUP(B618,Sheet1!$C$1:$D$12,2,FALSE)</f>
        <v>#N/A</v>
      </c>
      <c r="P618" s="13" t="e">
        <f t="shared" si="207"/>
        <v>#N/A</v>
      </c>
      <c r="Q618" s="13">
        <f t="shared" si="208"/>
        <v>0</v>
      </c>
      <c r="R618" s="13" t="e">
        <f>VLOOKUP(B618,Sheet1!$C$1:$D$12,2,FALSE)</f>
        <v>#N/A</v>
      </c>
      <c r="S618" s="13" t="e">
        <f t="shared" si="209"/>
        <v>#N/A</v>
      </c>
      <c r="T618" s="13">
        <f t="shared" si="199"/>
        <v>0</v>
      </c>
      <c r="U618" s="13" t="e">
        <f>VLOOKUP(B618,Sheet1!$C$1:$F$12,4,FALSE)</f>
        <v>#N/A</v>
      </c>
      <c r="V618" s="13" t="e">
        <f t="shared" si="210"/>
        <v>#N/A</v>
      </c>
      <c r="W618" s="13">
        <f t="shared" si="211"/>
        <v>0</v>
      </c>
      <c r="X618" s="13">
        <f t="shared" si="212"/>
        <v>0</v>
      </c>
      <c r="Y618" s="13">
        <f t="shared" si="213"/>
        <v>0</v>
      </c>
      <c r="Z618" s="13" t="e">
        <f t="shared" si="214"/>
        <v>#N/A</v>
      </c>
      <c r="AA618" s="14" t="str">
        <f t="shared" si="215"/>
        <v/>
      </c>
      <c r="AB618" s="14">
        <f t="shared" si="216"/>
        <v>0</v>
      </c>
      <c r="AC618" s="14">
        <f t="shared" si="217"/>
        <v>0</v>
      </c>
      <c r="AD618" s="13">
        <f t="shared" si="200"/>
        <v>0</v>
      </c>
      <c r="AE618" s="13" t="e">
        <f>VLOOKUP(B618,Sheet1!$C$1:$D$12,2,FALSE)</f>
        <v>#N/A</v>
      </c>
      <c r="AF618" s="13" t="e">
        <f t="shared" si="218"/>
        <v>#N/A</v>
      </c>
      <c r="AG618" s="13">
        <f t="shared" si="201"/>
        <v>0</v>
      </c>
      <c r="AH618" s="13">
        <f t="shared" si="202"/>
        <v>0</v>
      </c>
      <c r="AI618" s="13" t="e">
        <f t="shared" si="219"/>
        <v>#N/A</v>
      </c>
      <c r="AJ618" s="14" t="str">
        <f t="shared" si="220"/>
        <v/>
      </c>
      <c r="AK618" s="14">
        <f t="shared" si="203"/>
        <v>0</v>
      </c>
    </row>
    <row r="619" spans="1:37" ht="15" customHeight="1" x14ac:dyDescent="0.25">
      <c r="A619" s="1"/>
      <c r="B619" s="1"/>
      <c r="C619" s="24"/>
      <c r="D619" s="1"/>
      <c r="E619" s="1"/>
      <c r="F619" s="24"/>
      <c r="G619" s="1"/>
      <c r="H619" s="2"/>
      <c r="I619" s="2"/>
      <c r="J619" s="2"/>
      <c r="K619" s="13">
        <f t="shared" si="204"/>
        <v>0</v>
      </c>
      <c r="L619" s="13" t="e">
        <f>VLOOKUP(B619,Sheet1!$C$1:$D$12,2,FALSE)</f>
        <v>#N/A</v>
      </c>
      <c r="M619" s="13" t="e">
        <f t="shared" si="205"/>
        <v>#N/A</v>
      </c>
      <c r="N619" s="13">
        <f t="shared" si="206"/>
        <v>0</v>
      </c>
      <c r="O619" s="13" t="e">
        <f>VLOOKUP(B619,Sheet1!$C$1:$D$12,2,FALSE)</f>
        <v>#N/A</v>
      </c>
      <c r="P619" s="13" t="e">
        <f t="shared" si="207"/>
        <v>#N/A</v>
      </c>
      <c r="Q619" s="13">
        <f t="shared" si="208"/>
        <v>0</v>
      </c>
      <c r="R619" s="13" t="e">
        <f>VLOOKUP(B619,Sheet1!$C$1:$D$12,2,FALSE)</f>
        <v>#N/A</v>
      </c>
      <c r="S619" s="13" t="e">
        <f t="shared" si="209"/>
        <v>#N/A</v>
      </c>
      <c r="T619" s="13">
        <f t="shared" si="199"/>
        <v>0</v>
      </c>
      <c r="U619" s="13" t="e">
        <f>VLOOKUP(B619,Sheet1!$C$1:$F$12,4,FALSE)</f>
        <v>#N/A</v>
      </c>
      <c r="V619" s="13" t="e">
        <f t="shared" si="210"/>
        <v>#N/A</v>
      </c>
      <c r="W619" s="13">
        <f t="shared" si="211"/>
        <v>0</v>
      </c>
      <c r="X619" s="13">
        <f t="shared" si="212"/>
        <v>0</v>
      </c>
      <c r="Y619" s="13">
        <f t="shared" si="213"/>
        <v>0</v>
      </c>
      <c r="Z619" s="13" t="e">
        <f t="shared" si="214"/>
        <v>#N/A</v>
      </c>
      <c r="AA619" s="14" t="str">
        <f t="shared" si="215"/>
        <v/>
      </c>
      <c r="AB619" s="14">
        <f t="shared" si="216"/>
        <v>0</v>
      </c>
      <c r="AC619" s="14">
        <f t="shared" si="217"/>
        <v>0</v>
      </c>
      <c r="AD619" s="13">
        <f t="shared" si="200"/>
        <v>0</v>
      </c>
      <c r="AE619" s="13" t="e">
        <f>VLOOKUP(B619,Sheet1!$C$1:$D$12,2,FALSE)</f>
        <v>#N/A</v>
      </c>
      <c r="AF619" s="13" t="e">
        <f t="shared" si="218"/>
        <v>#N/A</v>
      </c>
      <c r="AG619" s="13">
        <f t="shared" si="201"/>
        <v>0</v>
      </c>
      <c r="AH619" s="13">
        <f t="shared" si="202"/>
        <v>0</v>
      </c>
      <c r="AI619" s="13" t="e">
        <f t="shared" si="219"/>
        <v>#N/A</v>
      </c>
      <c r="AJ619" s="14" t="str">
        <f t="shared" si="220"/>
        <v/>
      </c>
      <c r="AK619" s="14">
        <f t="shared" si="203"/>
        <v>0</v>
      </c>
    </row>
    <row r="620" spans="1:37" ht="15" customHeight="1" x14ac:dyDescent="0.25">
      <c r="A620" s="1"/>
      <c r="B620" s="1"/>
      <c r="C620" s="24"/>
      <c r="D620" s="1"/>
      <c r="E620" s="1"/>
      <c r="F620" s="24"/>
      <c r="G620" s="1"/>
      <c r="H620" s="2"/>
      <c r="I620" s="2"/>
      <c r="J620" s="2"/>
      <c r="K620" s="13">
        <f t="shared" si="204"/>
        <v>0</v>
      </c>
      <c r="L620" s="13" t="e">
        <f>VLOOKUP(B620,Sheet1!$C$1:$D$12,2,FALSE)</f>
        <v>#N/A</v>
      </c>
      <c r="M620" s="13" t="e">
        <f t="shared" si="205"/>
        <v>#N/A</v>
      </c>
      <c r="N620" s="13">
        <f t="shared" si="206"/>
        <v>0</v>
      </c>
      <c r="O620" s="13" t="e">
        <f>VLOOKUP(B620,Sheet1!$C$1:$D$12,2,FALSE)</f>
        <v>#N/A</v>
      </c>
      <c r="P620" s="13" t="e">
        <f t="shared" si="207"/>
        <v>#N/A</v>
      </c>
      <c r="Q620" s="13">
        <f t="shared" si="208"/>
        <v>0</v>
      </c>
      <c r="R620" s="13" t="e">
        <f>VLOOKUP(B620,Sheet1!$C$1:$D$12,2,FALSE)</f>
        <v>#N/A</v>
      </c>
      <c r="S620" s="13" t="e">
        <f t="shared" si="209"/>
        <v>#N/A</v>
      </c>
      <c r="T620" s="13">
        <f t="shared" si="199"/>
        <v>0</v>
      </c>
      <c r="U620" s="13" t="e">
        <f>VLOOKUP(B620,Sheet1!$C$1:$F$12,4,FALSE)</f>
        <v>#N/A</v>
      </c>
      <c r="V620" s="13" t="e">
        <f t="shared" si="210"/>
        <v>#N/A</v>
      </c>
      <c r="W620" s="13">
        <f t="shared" si="211"/>
        <v>0</v>
      </c>
      <c r="X620" s="13">
        <f t="shared" si="212"/>
        <v>0</v>
      </c>
      <c r="Y620" s="13">
        <f t="shared" si="213"/>
        <v>0</v>
      </c>
      <c r="Z620" s="13" t="e">
        <f t="shared" si="214"/>
        <v>#N/A</v>
      </c>
      <c r="AA620" s="14" t="str">
        <f t="shared" si="215"/>
        <v/>
      </c>
      <c r="AB620" s="14">
        <f t="shared" si="216"/>
        <v>0</v>
      </c>
      <c r="AC620" s="14">
        <f t="shared" si="217"/>
        <v>0</v>
      </c>
      <c r="AD620" s="13">
        <f t="shared" si="200"/>
        <v>0</v>
      </c>
      <c r="AE620" s="13" t="e">
        <f>VLOOKUP(B620,Sheet1!$C$1:$D$12,2,FALSE)</f>
        <v>#N/A</v>
      </c>
      <c r="AF620" s="13" t="e">
        <f t="shared" si="218"/>
        <v>#N/A</v>
      </c>
      <c r="AG620" s="13">
        <f t="shared" si="201"/>
        <v>0</v>
      </c>
      <c r="AH620" s="13">
        <f t="shared" si="202"/>
        <v>0</v>
      </c>
      <c r="AI620" s="13" t="e">
        <f t="shared" si="219"/>
        <v>#N/A</v>
      </c>
      <c r="AJ620" s="14" t="str">
        <f t="shared" si="220"/>
        <v/>
      </c>
      <c r="AK620" s="14">
        <f t="shared" si="203"/>
        <v>0</v>
      </c>
    </row>
    <row r="621" spans="1:37" ht="15" customHeight="1" x14ac:dyDescent="0.25">
      <c r="A621" s="1"/>
      <c r="B621" s="1"/>
      <c r="C621" s="24"/>
      <c r="D621" s="1"/>
      <c r="E621" s="1"/>
      <c r="F621" s="24"/>
      <c r="G621" s="1"/>
      <c r="H621" s="2"/>
      <c r="I621" s="2"/>
      <c r="J621" s="2"/>
      <c r="K621" s="13">
        <f t="shared" si="204"/>
        <v>0</v>
      </c>
      <c r="L621" s="13" t="e">
        <f>VLOOKUP(B621,Sheet1!$C$1:$D$12,2,FALSE)</f>
        <v>#N/A</v>
      </c>
      <c r="M621" s="13" t="e">
        <f t="shared" si="205"/>
        <v>#N/A</v>
      </c>
      <c r="N621" s="13">
        <f t="shared" si="206"/>
        <v>0</v>
      </c>
      <c r="O621" s="13" t="e">
        <f>VLOOKUP(B621,Sheet1!$C$1:$D$12,2,FALSE)</f>
        <v>#N/A</v>
      </c>
      <c r="P621" s="13" t="e">
        <f t="shared" si="207"/>
        <v>#N/A</v>
      </c>
      <c r="Q621" s="13">
        <f t="shared" si="208"/>
        <v>0</v>
      </c>
      <c r="R621" s="13" t="e">
        <f>VLOOKUP(B621,Sheet1!$C$1:$D$12,2,FALSE)</f>
        <v>#N/A</v>
      </c>
      <c r="S621" s="13" t="e">
        <f t="shared" si="209"/>
        <v>#N/A</v>
      </c>
      <c r="T621" s="13">
        <f t="shared" si="199"/>
        <v>0</v>
      </c>
      <c r="U621" s="13" t="e">
        <f>VLOOKUP(B621,Sheet1!$C$1:$F$12,4,FALSE)</f>
        <v>#N/A</v>
      </c>
      <c r="V621" s="13" t="e">
        <f t="shared" si="210"/>
        <v>#N/A</v>
      </c>
      <c r="W621" s="13">
        <f t="shared" si="211"/>
        <v>0</v>
      </c>
      <c r="X621" s="13">
        <f t="shared" si="212"/>
        <v>0</v>
      </c>
      <c r="Y621" s="13">
        <f t="shared" si="213"/>
        <v>0</v>
      </c>
      <c r="Z621" s="13" t="e">
        <f t="shared" si="214"/>
        <v>#N/A</v>
      </c>
      <c r="AA621" s="14" t="str">
        <f t="shared" si="215"/>
        <v/>
      </c>
      <c r="AB621" s="14">
        <f t="shared" si="216"/>
        <v>0</v>
      </c>
      <c r="AC621" s="14">
        <f t="shared" si="217"/>
        <v>0</v>
      </c>
      <c r="AD621" s="13">
        <f t="shared" si="200"/>
        <v>0</v>
      </c>
      <c r="AE621" s="13" t="e">
        <f>VLOOKUP(B621,Sheet1!$C$1:$D$12,2,FALSE)</f>
        <v>#N/A</v>
      </c>
      <c r="AF621" s="13" t="e">
        <f t="shared" si="218"/>
        <v>#N/A</v>
      </c>
      <c r="AG621" s="13">
        <f t="shared" si="201"/>
        <v>0</v>
      </c>
      <c r="AH621" s="13">
        <f t="shared" si="202"/>
        <v>0</v>
      </c>
      <c r="AI621" s="13" t="e">
        <f t="shared" si="219"/>
        <v>#N/A</v>
      </c>
      <c r="AJ621" s="14" t="str">
        <f t="shared" si="220"/>
        <v/>
      </c>
      <c r="AK621" s="14">
        <f t="shared" si="203"/>
        <v>0</v>
      </c>
    </row>
    <row r="622" spans="1:37" ht="15" customHeight="1" x14ac:dyDescent="0.25">
      <c r="A622" s="1"/>
      <c r="B622" s="1"/>
      <c r="C622" s="24"/>
      <c r="D622" s="1"/>
      <c r="E622" s="1"/>
      <c r="F622" s="24"/>
      <c r="G622" s="1"/>
      <c r="H622" s="2"/>
      <c r="I622" s="2"/>
      <c r="J622" s="2"/>
      <c r="K622" s="13">
        <f t="shared" si="204"/>
        <v>0</v>
      </c>
      <c r="L622" s="13" t="e">
        <f>VLOOKUP(B622,Sheet1!$C$1:$D$12,2,FALSE)</f>
        <v>#N/A</v>
      </c>
      <c r="M622" s="13" t="e">
        <f t="shared" si="205"/>
        <v>#N/A</v>
      </c>
      <c r="N622" s="13">
        <f t="shared" si="206"/>
        <v>0</v>
      </c>
      <c r="O622" s="13" t="e">
        <f>VLOOKUP(B622,Sheet1!$C$1:$D$12,2,FALSE)</f>
        <v>#N/A</v>
      </c>
      <c r="P622" s="13" t="e">
        <f t="shared" si="207"/>
        <v>#N/A</v>
      </c>
      <c r="Q622" s="13">
        <f t="shared" si="208"/>
        <v>0</v>
      </c>
      <c r="R622" s="13" t="e">
        <f>VLOOKUP(B622,Sheet1!$C$1:$D$12,2,FALSE)</f>
        <v>#N/A</v>
      </c>
      <c r="S622" s="13" t="e">
        <f t="shared" si="209"/>
        <v>#N/A</v>
      </c>
      <c r="T622" s="13">
        <f t="shared" si="199"/>
        <v>0</v>
      </c>
      <c r="U622" s="13" t="e">
        <f>VLOOKUP(B622,Sheet1!$C$1:$F$12,4,FALSE)</f>
        <v>#N/A</v>
      </c>
      <c r="V622" s="13" t="e">
        <f t="shared" si="210"/>
        <v>#N/A</v>
      </c>
      <c r="W622" s="13">
        <f t="shared" si="211"/>
        <v>0</v>
      </c>
      <c r="X622" s="13">
        <f t="shared" si="212"/>
        <v>0</v>
      </c>
      <c r="Y622" s="13">
        <f t="shared" si="213"/>
        <v>0</v>
      </c>
      <c r="Z622" s="13" t="e">
        <f t="shared" si="214"/>
        <v>#N/A</v>
      </c>
      <c r="AA622" s="14" t="str">
        <f t="shared" si="215"/>
        <v/>
      </c>
      <c r="AB622" s="14">
        <f t="shared" si="216"/>
        <v>0</v>
      </c>
      <c r="AC622" s="14">
        <f t="shared" si="217"/>
        <v>0</v>
      </c>
      <c r="AD622" s="13">
        <f t="shared" si="200"/>
        <v>0</v>
      </c>
      <c r="AE622" s="13" t="e">
        <f>VLOOKUP(B622,Sheet1!$C$1:$D$12,2,FALSE)</f>
        <v>#N/A</v>
      </c>
      <c r="AF622" s="13" t="e">
        <f t="shared" si="218"/>
        <v>#N/A</v>
      </c>
      <c r="AG622" s="13">
        <f t="shared" si="201"/>
        <v>0</v>
      </c>
      <c r="AH622" s="13">
        <f t="shared" si="202"/>
        <v>0</v>
      </c>
      <c r="AI622" s="13" t="e">
        <f t="shared" si="219"/>
        <v>#N/A</v>
      </c>
      <c r="AJ622" s="14" t="str">
        <f t="shared" si="220"/>
        <v/>
      </c>
      <c r="AK622" s="14">
        <f t="shared" si="203"/>
        <v>0</v>
      </c>
    </row>
    <row r="623" spans="1:37" ht="15" customHeight="1" x14ac:dyDescent="0.25">
      <c r="A623" s="1"/>
      <c r="B623" s="1"/>
      <c r="C623" s="24"/>
      <c r="D623" s="1"/>
      <c r="E623" s="1"/>
      <c r="F623" s="24"/>
      <c r="G623" s="1"/>
      <c r="H623" s="2"/>
      <c r="I623" s="2"/>
      <c r="J623" s="2"/>
      <c r="K623" s="13">
        <f t="shared" si="204"/>
        <v>0</v>
      </c>
      <c r="L623" s="13" t="e">
        <f>VLOOKUP(B623,Sheet1!$C$1:$D$12,2,FALSE)</f>
        <v>#N/A</v>
      </c>
      <c r="M623" s="13" t="e">
        <f t="shared" si="205"/>
        <v>#N/A</v>
      </c>
      <c r="N623" s="13">
        <f t="shared" si="206"/>
        <v>0</v>
      </c>
      <c r="O623" s="13" t="e">
        <f>VLOOKUP(B623,Sheet1!$C$1:$D$12,2,FALSE)</f>
        <v>#N/A</v>
      </c>
      <c r="P623" s="13" t="e">
        <f t="shared" si="207"/>
        <v>#N/A</v>
      </c>
      <c r="Q623" s="13">
        <f t="shared" si="208"/>
        <v>0</v>
      </c>
      <c r="R623" s="13" t="e">
        <f>VLOOKUP(B623,Sheet1!$C$1:$D$12,2,FALSE)</f>
        <v>#N/A</v>
      </c>
      <c r="S623" s="13" t="e">
        <f t="shared" si="209"/>
        <v>#N/A</v>
      </c>
      <c r="T623" s="13">
        <f t="shared" si="199"/>
        <v>0</v>
      </c>
      <c r="U623" s="13" t="e">
        <f>VLOOKUP(B623,Sheet1!$C$1:$F$12,4,FALSE)</f>
        <v>#N/A</v>
      </c>
      <c r="V623" s="13" t="e">
        <f t="shared" si="210"/>
        <v>#N/A</v>
      </c>
      <c r="W623" s="13">
        <f t="shared" si="211"/>
        <v>0</v>
      </c>
      <c r="X623" s="13">
        <f t="shared" si="212"/>
        <v>0</v>
      </c>
      <c r="Y623" s="13">
        <f t="shared" si="213"/>
        <v>0</v>
      </c>
      <c r="Z623" s="13" t="e">
        <f t="shared" si="214"/>
        <v>#N/A</v>
      </c>
      <c r="AA623" s="14" t="str">
        <f t="shared" si="215"/>
        <v/>
      </c>
      <c r="AB623" s="14">
        <f t="shared" si="216"/>
        <v>0</v>
      </c>
      <c r="AC623" s="14">
        <f t="shared" si="217"/>
        <v>0</v>
      </c>
      <c r="AD623" s="13">
        <f t="shared" si="200"/>
        <v>0</v>
      </c>
      <c r="AE623" s="13" t="e">
        <f>VLOOKUP(B623,Sheet1!$C$1:$D$12,2,FALSE)</f>
        <v>#N/A</v>
      </c>
      <c r="AF623" s="13" t="e">
        <f t="shared" si="218"/>
        <v>#N/A</v>
      </c>
      <c r="AG623" s="13">
        <f t="shared" si="201"/>
        <v>0</v>
      </c>
      <c r="AH623" s="13">
        <f t="shared" si="202"/>
        <v>0</v>
      </c>
      <c r="AI623" s="13" t="e">
        <f t="shared" si="219"/>
        <v>#N/A</v>
      </c>
      <c r="AJ623" s="14" t="str">
        <f t="shared" si="220"/>
        <v/>
      </c>
      <c r="AK623" s="14">
        <f t="shared" si="203"/>
        <v>0</v>
      </c>
    </row>
    <row r="624" spans="1:37" ht="15" customHeight="1" x14ac:dyDescent="0.25">
      <c r="A624" s="1"/>
      <c r="B624" s="1"/>
      <c r="C624" s="24"/>
      <c r="D624" s="1"/>
      <c r="E624" s="1"/>
      <c r="F624" s="24"/>
      <c r="G624" s="1"/>
      <c r="H624" s="2"/>
      <c r="I624" s="2"/>
      <c r="J624" s="2"/>
      <c r="K624" s="13">
        <f t="shared" si="204"/>
        <v>0</v>
      </c>
      <c r="L624" s="13" t="e">
        <f>VLOOKUP(B624,Sheet1!$C$1:$D$12,2,FALSE)</f>
        <v>#N/A</v>
      </c>
      <c r="M624" s="13" t="e">
        <f t="shared" si="205"/>
        <v>#N/A</v>
      </c>
      <c r="N624" s="13">
        <f t="shared" si="206"/>
        <v>0</v>
      </c>
      <c r="O624" s="13" t="e">
        <f>VLOOKUP(B624,Sheet1!$C$1:$D$12,2,FALSE)</f>
        <v>#N/A</v>
      </c>
      <c r="P624" s="13" t="e">
        <f t="shared" si="207"/>
        <v>#N/A</v>
      </c>
      <c r="Q624" s="13">
        <f t="shared" si="208"/>
        <v>0</v>
      </c>
      <c r="R624" s="13" t="e">
        <f>VLOOKUP(B624,Sheet1!$C$1:$D$12,2,FALSE)</f>
        <v>#N/A</v>
      </c>
      <c r="S624" s="13" t="e">
        <f t="shared" si="209"/>
        <v>#N/A</v>
      </c>
      <c r="T624" s="13">
        <f t="shared" si="199"/>
        <v>0</v>
      </c>
      <c r="U624" s="13" t="e">
        <f>VLOOKUP(B624,Sheet1!$C$1:$F$12,4,FALSE)</f>
        <v>#N/A</v>
      </c>
      <c r="V624" s="13" t="e">
        <f t="shared" si="210"/>
        <v>#N/A</v>
      </c>
      <c r="W624" s="13">
        <f t="shared" si="211"/>
        <v>0</v>
      </c>
      <c r="X624" s="13">
        <f t="shared" si="212"/>
        <v>0</v>
      </c>
      <c r="Y624" s="13">
        <f t="shared" si="213"/>
        <v>0</v>
      </c>
      <c r="Z624" s="13" t="e">
        <f t="shared" si="214"/>
        <v>#N/A</v>
      </c>
      <c r="AA624" s="14" t="str">
        <f t="shared" si="215"/>
        <v/>
      </c>
      <c r="AB624" s="14">
        <f t="shared" si="216"/>
        <v>0</v>
      </c>
      <c r="AC624" s="14">
        <f t="shared" si="217"/>
        <v>0</v>
      </c>
      <c r="AD624" s="13">
        <f t="shared" si="200"/>
        <v>0</v>
      </c>
      <c r="AE624" s="13" t="e">
        <f>VLOOKUP(B624,Sheet1!$C$1:$D$12,2,FALSE)</f>
        <v>#N/A</v>
      </c>
      <c r="AF624" s="13" t="e">
        <f t="shared" si="218"/>
        <v>#N/A</v>
      </c>
      <c r="AG624" s="13">
        <f t="shared" si="201"/>
        <v>0</v>
      </c>
      <c r="AH624" s="13">
        <f t="shared" si="202"/>
        <v>0</v>
      </c>
      <c r="AI624" s="13" t="e">
        <f t="shared" si="219"/>
        <v>#N/A</v>
      </c>
      <c r="AJ624" s="14" t="str">
        <f t="shared" si="220"/>
        <v/>
      </c>
      <c r="AK624" s="14">
        <f t="shared" si="203"/>
        <v>0</v>
      </c>
    </row>
    <row r="625" spans="1:37" ht="15" customHeight="1" x14ac:dyDescent="0.25">
      <c r="A625" s="1"/>
      <c r="B625" s="1"/>
      <c r="C625" s="24"/>
      <c r="D625" s="1"/>
      <c r="E625" s="1"/>
      <c r="F625" s="24"/>
      <c r="G625" s="1"/>
      <c r="H625" s="2"/>
      <c r="I625" s="2"/>
      <c r="J625" s="2"/>
      <c r="K625" s="13">
        <f t="shared" si="204"/>
        <v>0</v>
      </c>
      <c r="L625" s="13" t="e">
        <f>VLOOKUP(B625,Sheet1!$C$1:$D$12,2,FALSE)</f>
        <v>#N/A</v>
      </c>
      <c r="M625" s="13" t="e">
        <f t="shared" si="205"/>
        <v>#N/A</v>
      </c>
      <c r="N625" s="13">
        <f t="shared" si="206"/>
        <v>0</v>
      </c>
      <c r="O625" s="13" t="e">
        <f>VLOOKUP(B625,Sheet1!$C$1:$D$12,2,FALSE)</f>
        <v>#N/A</v>
      </c>
      <c r="P625" s="13" t="e">
        <f t="shared" si="207"/>
        <v>#N/A</v>
      </c>
      <c r="Q625" s="13">
        <f t="shared" si="208"/>
        <v>0</v>
      </c>
      <c r="R625" s="13" t="e">
        <f>VLOOKUP(B625,Sheet1!$C$1:$D$12,2,FALSE)</f>
        <v>#N/A</v>
      </c>
      <c r="S625" s="13" t="e">
        <f t="shared" si="209"/>
        <v>#N/A</v>
      </c>
      <c r="T625" s="13">
        <f t="shared" si="199"/>
        <v>0</v>
      </c>
      <c r="U625" s="13" t="e">
        <f>VLOOKUP(B625,Sheet1!$C$1:$F$12,4,FALSE)</f>
        <v>#N/A</v>
      </c>
      <c r="V625" s="13" t="e">
        <f t="shared" si="210"/>
        <v>#N/A</v>
      </c>
      <c r="W625" s="13">
        <f t="shared" si="211"/>
        <v>0</v>
      </c>
      <c r="X625" s="13">
        <f t="shared" si="212"/>
        <v>0</v>
      </c>
      <c r="Y625" s="13">
        <f t="shared" si="213"/>
        <v>0</v>
      </c>
      <c r="Z625" s="13" t="e">
        <f t="shared" si="214"/>
        <v>#N/A</v>
      </c>
      <c r="AA625" s="14" t="str">
        <f t="shared" si="215"/>
        <v/>
      </c>
      <c r="AB625" s="14">
        <f t="shared" si="216"/>
        <v>0</v>
      </c>
      <c r="AC625" s="14">
        <f t="shared" si="217"/>
        <v>0</v>
      </c>
      <c r="AD625" s="13">
        <f t="shared" si="200"/>
        <v>0</v>
      </c>
      <c r="AE625" s="13" t="e">
        <f>VLOOKUP(B625,Sheet1!$C$1:$D$12,2,FALSE)</f>
        <v>#N/A</v>
      </c>
      <c r="AF625" s="13" t="e">
        <f t="shared" si="218"/>
        <v>#N/A</v>
      </c>
      <c r="AG625" s="13">
        <f t="shared" si="201"/>
        <v>0</v>
      </c>
      <c r="AH625" s="13">
        <f t="shared" si="202"/>
        <v>0</v>
      </c>
      <c r="AI625" s="13" t="e">
        <f t="shared" si="219"/>
        <v>#N/A</v>
      </c>
      <c r="AJ625" s="14" t="str">
        <f t="shared" si="220"/>
        <v/>
      </c>
      <c r="AK625" s="14">
        <f t="shared" si="203"/>
        <v>0</v>
      </c>
    </row>
    <row r="626" spans="1:37" ht="15" customHeight="1" x14ac:dyDescent="0.25">
      <c r="A626" s="1"/>
      <c r="B626" s="1"/>
      <c r="C626" s="24"/>
      <c r="D626" s="1"/>
      <c r="E626" s="1"/>
      <c r="F626" s="24"/>
      <c r="G626" s="1"/>
      <c r="H626" s="2"/>
      <c r="I626" s="2"/>
      <c r="J626" s="2"/>
      <c r="K626" s="13">
        <f t="shared" si="204"/>
        <v>0</v>
      </c>
      <c r="L626" s="13" t="e">
        <f>VLOOKUP(B626,Sheet1!$C$1:$D$12,2,FALSE)</f>
        <v>#N/A</v>
      </c>
      <c r="M626" s="13" t="e">
        <f t="shared" si="205"/>
        <v>#N/A</v>
      </c>
      <c r="N626" s="13">
        <f t="shared" si="206"/>
        <v>0</v>
      </c>
      <c r="O626" s="13" t="e">
        <f>VLOOKUP(B626,Sheet1!$C$1:$D$12,2,FALSE)</f>
        <v>#N/A</v>
      </c>
      <c r="P626" s="13" t="e">
        <f t="shared" si="207"/>
        <v>#N/A</v>
      </c>
      <c r="Q626" s="13">
        <f t="shared" si="208"/>
        <v>0</v>
      </c>
      <c r="R626" s="13" t="e">
        <f>VLOOKUP(B626,Sheet1!$C$1:$D$12,2,FALSE)</f>
        <v>#N/A</v>
      </c>
      <c r="S626" s="13" t="e">
        <f t="shared" si="209"/>
        <v>#N/A</v>
      </c>
      <c r="T626" s="13">
        <f t="shared" si="199"/>
        <v>0</v>
      </c>
      <c r="U626" s="13" t="e">
        <f>VLOOKUP(B626,Sheet1!$C$1:$F$12,4,FALSE)</f>
        <v>#N/A</v>
      </c>
      <c r="V626" s="13" t="e">
        <f t="shared" si="210"/>
        <v>#N/A</v>
      </c>
      <c r="W626" s="13">
        <f t="shared" si="211"/>
        <v>0</v>
      </c>
      <c r="X626" s="13">
        <f t="shared" si="212"/>
        <v>0</v>
      </c>
      <c r="Y626" s="13">
        <f t="shared" si="213"/>
        <v>0</v>
      </c>
      <c r="Z626" s="13" t="e">
        <f t="shared" si="214"/>
        <v>#N/A</v>
      </c>
      <c r="AA626" s="14" t="str">
        <f t="shared" si="215"/>
        <v/>
      </c>
      <c r="AB626" s="14">
        <f t="shared" si="216"/>
        <v>0</v>
      </c>
      <c r="AC626" s="14">
        <f t="shared" si="217"/>
        <v>0</v>
      </c>
      <c r="AD626" s="13">
        <f t="shared" si="200"/>
        <v>0</v>
      </c>
      <c r="AE626" s="13" t="e">
        <f>VLOOKUP(B626,Sheet1!$C$1:$D$12,2,FALSE)</f>
        <v>#N/A</v>
      </c>
      <c r="AF626" s="13" t="e">
        <f t="shared" si="218"/>
        <v>#N/A</v>
      </c>
      <c r="AG626" s="13">
        <f t="shared" si="201"/>
        <v>0</v>
      </c>
      <c r="AH626" s="13">
        <f t="shared" si="202"/>
        <v>0</v>
      </c>
      <c r="AI626" s="13" t="e">
        <f t="shared" si="219"/>
        <v>#N/A</v>
      </c>
      <c r="AJ626" s="14" t="str">
        <f t="shared" si="220"/>
        <v/>
      </c>
      <c r="AK626" s="14">
        <f t="shared" si="203"/>
        <v>0</v>
      </c>
    </row>
    <row r="627" spans="1:37" ht="15" customHeight="1" x14ac:dyDescent="0.25">
      <c r="A627" s="1"/>
      <c r="B627" s="1"/>
      <c r="C627" s="24"/>
      <c r="D627" s="1"/>
      <c r="E627" s="1"/>
      <c r="F627" s="24"/>
      <c r="G627" s="1"/>
      <c r="H627" s="2"/>
      <c r="I627" s="2"/>
      <c r="J627" s="2"/>
      <c r="K627" s="13">
        <f t="shared" si="204"/>
        <v>0</v>
      </c>
      <c r="L627" s="13" t="e">
        <f>VLOOKUP(B627,Sheet1!$C$1:$D$12,2,FALSE)</f>
        <v>#N/A</v>
      </c>
      <c r="M627" s="13" t="e">
        <f t="shared" si="205"/>
        <v>#N/A</v>
      </c>
      <c r="N627" s="13">
        <f t="shared" si="206"/>
        <v>0</v>
      </c>
      <c r="O627" s="13" t="e">
        <f>VLOOKUP(B627,Sheet1!$C$1:$D$12,2,FALSE)</f>
        <v>#N/A</v>
      </c>
      <c r="P627" s="13" t="e">
        <f t="shared" si="207"/>
        <v>#N/A</v>
      </c>
      <c r="Q627" s="13">
        <f t="shared" si="208"/>
        <v>0</v>
      </c>
      <c r="R627" s="13" t="e">
        <f>VLOOKUP(B627,Sheet1!$C$1:$D$12,2,FALSE)</f>
        <v>#N/A</v>
      </c>
      <c r="S627" s="13" t="e">
        <f t="shared" si="209"/>
        <v>#N/A</v>
      </c>
      <c r="T627" s="13">
        <f t="shared" si="199"/>
        <v>0</v>
      </c>
      <c r="U627" s="13" t="e">
        <f>VLOOKUP(B627,Sheet1!$C$1:$F$12,4,FALSE)</f>
        <v>#N/A</v>
      </c>
      <c r="V627" s="13" t="e">
        <f t="shared" si="210"/>
        <v>#N/A</v>
      </c>
      <c r="W627" s="13">
        <f t="shared" si="211"/>
        <v>0</v>
      </c>
      <c r="X627" s="13">
        <f t="shared" si="212"/>
        <v>0</v>
      </c>
      <c r="Y627" s="13">
        <f t="shared" si="213"/>
        <v>0</v>
      </c>
      <c r="Z627" s="13" t="e">
        <f t="shared" si="214"/>
        <v>#N/A</v>
      </c>
      <c r="AA627" s="14" t="str">
        <f t="shared" si="215"/>
        <v/>
      </c>
      <c r="AB627" s="14">
        <f t="shared" si="216"/>
        <v>0</v>
      </c>
      <c r="AC627" s="14">
        <f t="shared" si="217"/>
        <v>0</v>
      </c>
      <c r="AD627" s="13">
        <f t="shared" si="200"/>
        <v>0</v>
      </c>
      <c r="AE627" s="13" t="e">
        <f>VLOOKUP(B627,Sheet1!$C$1:$D$12,2,FALSE)</f>
        <v>#N/A</v>
      </c>
      <c r="AF627" s="13" t="e">
        <f t="shared" si="218"/>
        <v>#N/A</v>
      </c>
      <c r="AG627" s="13">
        <f t="shared" si="201"/>
        <v>0</v>
      </c>
      <c r="AH627" s="13">
        <f t="shared" si="202"/>
        <v>0</v>
      </c>
      <c r="AI627" s="13" t="e">
        <f t="shared" si="219"/>
        <v>#N/A</v>
      </c>
      <c r="AJ627" s="14" t="str">
        <f t="shared" si="220"/>
        <v/>
      </c>
      <c r="AK627" s="14">
        <f t="shared" si="203"/>
        <v>0</v>
      </c>
    </row>
    <row r="628" spans="1:37" ht="15" customHeight="1" x14ac:dyDescent="0.25">
      <c r="A628" s="1"/>
      <c r="B628" s="1"/>
      <c r="C628" s="24"/>
      <c r="D628" s="1"/>
      <c r="E628" s="1"/>
      <c r="F628" s="24"/>
      <c r="G628" s="1"/>
      <c r="H628" s="2"/>
      <c r="I628" s="2"/>
      <c r="J628" s="2"/>
      <c r="K628" s="13">
        <f t="shared" si="204"/>
        <v>0</v>
      </c>
      <c r="L628" s="13" t="e">
        <f>VLOOKUP(B628,Sheet1!$C$1:$D$12,2,FALSE)</f>
        <v>#N/A</v>
      </c>
      <c r="M628" s="13" t="e">
        <f t="shared" si="205"/>
        <v>#N/A</v>
      </c>
      <c r="N628" s="13">
        <f t="shared" si="206"/>
        <v>0</v>
      </c>
      <c r="O628" s="13" t="e">
        <f>VLOOKUP(B628,Sheet1!$C$1:$D$12,2,FALSE)</f>
        <v>#N/A</v>
      </c>
      <c r="P628" s="13" t="e">
        <f t="shared" si="207"/>
        <v>#N/A</v>
      </c>
      <c r="Q628" s="13">
        <f t="shared" si="208"/>
        <v>0</v>
      </c>
      <c r="R628" s="13" t="e">
        <f>VLOOKUP(B628,Sheet1!$C$1:$D$12,2,FALSE)</f>
        <v>#N/A</v>
      </c>
      <c r="S628" s="13" t="e">
        <f t="shared" si="209"/>
        <v>#N/A</v>
      </c>
      <c r="T628" s="13">
        <f t="shared" si="199"/>
        <v>0</v>
      </c>
      <c r="U628" s="13" t="e">
        <f>VLOOKUP(B628,Sheet1!$C$1:$F$12,4,FALSE)</f>
        <v>#N/A</v>
      </c>
      <c r="V628" s="13" t="e">
        <f t="shared" si="210"/>
        <v>#N/A</v>
      </c>
      <c r="W628" s="13">
        <f t="shared" si="211"/>
        <v>0</v>
      </c>
      <c r="X628" s="13">
        <f t="shared" si="212"/>
        <v>0</v>
      </c>
      <c r="Y628" s="13">
        <f t="shared" si="213"/>
        <v>0</v>
      </c>
      <c r="Z628" s="13" t="e">
        <f t="shared" si="214"/>
        <v>#N/A</v>
      </c>
      <c r="AA628" s="14" t="str">
        <f t="shared" si="215"/>
        <v/>
      </c>
      <c r="AB628" s="14">
        <f t="shared" si="216"/>
        <v>0</v>
      </c>
      <c r="AC628" s="14">
        <f t="shared" si="217"/>
        <v>0</v>
      </c>
      <c r="AD628" s="13">
        <f t="shared" si="200"/>
        <v>0</v>
      </c>
      <c r="AE628" s="13" t="e">
        <f>VLOOKUP(B628,Sheet1!$C$1:$D$12,2,FALSE)</f>
        <v>#N/A</v>
      </c>
      <c r="AF628" s="13" t="e">
        <f t="shared" si="218"/>
        <v>#N/A</v>
      </c>
      <c r="AG628" s="13">
        <f t="shared" si="201"/>
        <v>0</v>
      </c>
      <c r="AH628" s="13">
        <f t="shared" si="202"/>
        <v>0</v>
      </c>
      <c r="AI628" s="13" t="e">
        <f t="shared" si="219"/>
        <v>#N/A</v>
      </c>
      <c r="AJ628" s="14" t="str">
        <f t="shared" si="220"/>
        <v/>
      </c>
      <c r="AK628" s="14">
        <f t="shared" si="203"/>
        <v>0</v>
      </c>
    </row>
    <row r="629" spans="1:37" ht="15" customHeight="1" x14ac:dyDescent="0.25">
      <c r="A629" s="1"/>
      <c r="B629" s="1"/>
      <c r="C629" s="24"/>
      <c r="D629" s="1"/>
      <c r="E629" s="1"/>
      <c r="F629" s="24"/>
      <c r="G629" s="1"/>
      <c r="H629" s="2"/>
      <c r="I629" s="2"/>
      <c r="J629" s="2"/>
      <c r="K629" s="13">
        <f t="shared" si="204"/>
        <v>0</v>
      </c>
      <c r="L629" s="13" t="e">
        <f>VLOOKUP(B629,Sheet1!$C$1:$D$12,2,FALSE)</f>
        <v>#N/A</v>
      </c>
      <c r="M629" s="13" t="e">
        <f t="shared" si="205"/>
        <v>#N/A</v>
      </c>
      <c r="N629" s="13">
        <f t="shared" si="206"/>
        <v>0</v>
      </c>
      <c r="O629" s="13" t="e">
        <f>VLOOKUP(B629,Sheet1!$C$1:$D$12,2,FALSE)</f>
        <v>#N/A</v>
      </c>
      <c r="P629" s="13" t="e">
        <f t="shared" si="207"/>
        <v>#N/A</v>
      </c>
      <c r="Q629" s="13">
        <f t="shared" si="208"/>
        <v>0</v>
      </c>
      <c r="R629" s="13" t="e">
        <f>VLOOKUP(B629,Sheet1!$C$1:$D$12,2,FALSE)</f>
        <v>#N/A</v>
      </c>
      <c r="S629" s="13" t="e">
        <f t="shared" si="209"/>
        <v>#N/A</v>
      </c>
      <c r="T629" s="13">
        <f t="shared" si="199"/>
        <v>0</v>
      </c>
      <c r="U629" s="13" t="e">
        <f>VLOOKUP(B629,Sheet1!$C$1:$F$12,4,FALSE)</f>
        <v>#N/A</v>
      </c>
      <c r="V629" s="13" t="e">
        <f t="shared" si="210"/>
        <v>#N/A</v>
      </c>
      <c r="W629" s="13">
        <f t="shared" si="211"/>
        <v>0</v>
      </c>
      <c r="X629" s="13">
        <f t="shared" si="212"/>
        <v>0</v>
      </c>
      <c r="Y629" s="13">
        <f t="shared" si="213"/>
        <v>0</v>
      </c>
      <c r="Z629" s="13" t="e">
        <f t="shared" si="214"/>
        <v>#N/A</v>
      </c>
      <c r="AA629" s="14" t="str">
        <f t="shared" si="215"/>
        <v/>
      </c>
      <c r="AB629" s="14">
        <f t="shared" si="216"/>
        <v>0</v>
      </c>
      <c r="AC629" s="14">
        <f t="shared" si="217"/>
        <v>0</v>
      </c>
      <c r="AD629" s="13">
        <f t="shared" si="200"/>
        <v>0</v>
      </c>
      <c r="AE629" s="13" t="e">
        <f>VLOOKUP(B629,Sheet1!$C$1:$D$12,2,FALSE)</f>
        <v>#N/A</v>
      </c>
      <c r="AF629" s="13" t="e">
        <f t="shared" si="218"/>
        <v>#N/A</v>
      </c>
      <c r="AG629" s="13">
        <f t="shared" si="201"/>
        <v>0</v>
      </c>
      <c r="AH629" s="13">
        <f t="shared" si="202"/>
        <v>0</v>
      </c>
      <c r="AI629" s="13" t="e">
        <f t="shared" si="219"/>
        <v>#N/A</v>
      </c>
      <c r="AJ629" s="14" t="str">
        <f t="shared" si="220"/>
        <v/>
      </c>
      <c r="AK629" s="14">
        <f t="shared" si="203"/>
        <v>0</v>
      </c>
    </row>
    <row r="630" spans="1:37" ht="15" customHeight="1" x14ac:dyDescent="0.25">
      <c r="A630" s="1"/>
      <c r="B630" s="1"/>
      <c r="C630" s="24"/>
      <c r="D630" s="1"/>
      <c r="E630" s="1"/>
      <c r="F630" s="24"/>
      <c r="G630" s="1"/>
      <c r="H630" s="2"/>
      <c r="I630" s="2"/>
      <c r="J630" s="2"/>
      <c r="K630" s="13">
        <f t="shared" si="204"/>
        <v>0</v>
      </c>
      <c r="L630" s="13" t="e">
        <f>VLOOKUP(B630,Sheet1!$C$1:$D$12,2,FALSE)</f>
        <v>#N/A</v>
      </c>
      <c r="M630" s="13" t="e">
        <f t="shared" si="205"/>
        <v>#N/A</v>
      </c>
      <c r="N630" s="13">
        <f t="shared" si="206"/>
        <v>0</v>
      </c>
      <c r="O630" s="13" t="e">
        <f>VLOOKUP(B630,Sheet1!$C$1:$D$12,2,FALSE)</f>
        <v>#N/A</v>
      </c>
      <c r="P630" s="13" t="e">
        <f t="shared" si="207"/>
        <v>#N/A</v>
      </c>
      <c r="Q630" s="13">
        <f t="shared" si="208"/>
        <v>0</v>
      </c>
      <c r="R630" s="13" t="e">
        <f>VLOOKUP(B630,Sheet1!$C$1:$D$12,2,FALSE)</f>
        <v>#N/A</v>
      </c>
      <c r="S630" s="13" t="e">
        <f t="shared" si="209"/>
        <v>#N/A</v>
      </c>
      <c r="T630" s="13">
        <f t="shared" si="199"/>
        <v>0</v>
      </c>
      <c r="U630" s="13" t="e">
        <f>VLOOKUP(B630,Sheet1!$C$1:$F$12,4,FALSE)</f>
        <v>#N/A</v>
      </c>
      <c r="V630" s="13" t="e">
        <f t="shared" si="210"/>
        <v>#N/A</v>
      </c>
      <c r="W630" s="13">
        <f t="shared" si="211"/>
        <v>0</v>
      </c>
      <c r="X630" s="13">
        <f t="shared" si="212"/>
        <v>0</v>
      </c>
      <c r="Y630" s="13">
        <f t="shared" si="213"/>
        <v>0</v>
      </c>
      <c r="Z630" s="13" t="e">
        <f t="shared" si="214"/>
        <v>#N/A</v>
      </c>
      <c r="AA630" s="14" t="str">
        <f t="shared" si="215"/>
        <v/>
      </c>
      <c r="AB630" s="14">
        <f t="shared" si="216"/>
        <v>0</v>
      </c>
      <c r="AC630" s="14">
        <f t="shared" si="217"/>
        <v>0</v>
      </c>
      <c r="AD630" s="13">
        <f t="shared" si="200"/>
        <v>0</v>
      </c>
      <c r="AE630" s="13" t="e">
        <f>VLOOKUP(B630,Sheet1!$C$1:$D$12,2,FALSE)</f>
        <v>#N/A</v>
      </c>
      <c r="AF630" s="13" t="e">
        <f t="shared" si="218"/>
        <v>#N/A</v>
      </c>
      <c r="AG630" s="13">
        <f t="shared" si="201"/>
        <v>0</v>
      </c>
      <c r="AH630" s="13">
        <f t="shared" si="202"/>
        <v>0</v>
      </c>
      <c r="AI630" s="13" t="e">
        <f t="shared" si="219"/>
        <v>#N/A</v>
      </c>
      <c r="AJ630" s="14" t="str">
        <f t="shared" si="220"/>
        <v/>
      </c>
      <c r="AK630" s="14">
        <f t="shared" si="203"/>
        <v>0</v>
      </c>
    </row>
    <row r="631" spans="1:37" ht="15" customHeight="1" x14ac:dyDescent="0.25">
      <c r="A631" s="1"/>
      <c r="B631" s="1"/>
      <c r="C631" s="24"/>
      <c r="D631" s="1"/>
      <c r="E631" s="1"/>
      <c r="F631" s="24"/>
      <c r="G631" s="1"/>
      <c r="H631" s="2"/>
      <c r="I631" s="2"/>
      <c r="J631" s="2"/>
      <c r="K631" s="13">
        <f t="shared" si="204"/>
        <v>0</v>
      </c>
      <c r="L631" s="13" t="e">
        <f>VLOOKUP(B631,Sheet1!$C$1:$D$12,2,FALSE)</f>
        <v>#N/A</v>
      </c>
      <c r="M631" s="13" t="e">
        <f t="shared" si="205"/>
        <v>#N/A</v>
      </c>
      <c r="N631" s="13">
        <f t="shared" si="206"/>
        <v>0</v>
      </c>
      <c r="O631" s="13" t="e">
        <f>VLOOKUP(B631,Sheet1!$C$1:$D$12,2,FALSE)</f>
        <v>#N/A</v>
      </c>
      <c r="P631" s="13" t="e">
        <f t="shared" si="207"/>
        <v>#N/A</v>
      </c>
      <c r="Q631" s="13">
        <f t="shared" si="208"/>
        <v>0</v>
      </c>
      <c r="R631" s="13" t="e">
        <f>VLOOKUP(B631,Sheet1!$C$1:$D$12,2,FALSE)</f>
        <v>#N/A</v>
      </c>
      <c r="S631" s="13" t="e">
        <f t="shared" si="209"/>
        <v>#N/A</v>
      </c>
      <c r="T631" s="13">
        <f t="shared" si="199"/>
        <v>0</v>
      </c>
      <c r="U631" s="13" t="e">
        <f>VLOOKUP(B631,Sheet1!$C$1:$F$12,4,FALSE)</f>
        <v>#N/A</v>
      </c>
      <c r="V631" s="13" t="e">
        <f t="shared" si="210"/>
        <v>#N/A</v>
      </c>
      <c r="W631" s="13">
        <f t="shared" si="211"/>
        <v>0</v>
      </c>
      <c r="X631" s="13">
        <f t="shared" si="212"/>
        <v>0</v>
      </c>
      <c r="Y631" s="13">
        <f t="shared" si="213"/>
        <v>0</v>
      </c>
      <c r="Z631" s="13" t="e">
        <f t="shared" si="214"/>
        <v>#N/A</v>
      </c>
      <c r="AA631" s="14" t="str">
        <f t="shared" si="215"/>
        <v/>
      </c>
      <c r="AB631" s="14">
        <f t="shared" si="216"/>
        <v>0</v>
      </c>
      <c r="AC631" s="14">
        <f t="shared" si="217"/>
        <v>0</v>
      </c>
      <c r="AD631" s="13">
        <f t="shared" si="200"/>
        <v>0</v>
      </c>
      <c r="AE631" s="13" t="e">
        <f>VLOOKUP(B631,Sheet1!$C$1:$D$12,2,FALSE)</f>
        <v>#N/A</v>
      </c>
      <c r="AF631" s="13" t="e">
        <f t="shared" si="218"/>
        <v>#N/A</v>
      </c>
      <c r="AG631" s="13">
        <f t="shared" si="201"/>
        <v>0</v>
      </c>
      <c r="AH631" s="13">
        <f t="shared" si="202"/>
        <v>0</v>
      </c>
      <c r="AI631" s="13" t="e">
        <f t="shared" si="219"/>
        <v>#N/A</v>
      </c>
      <c r="AJ631" s="14" t="str">
        <f t="shared" si="220"/>
        <v/>
      </c>
      <c r="AK631" s="14">
        <f t="shared" si="203"/>
        <v>0</v>
      </c>
    </row>
    <row r="632" spans="1:37" ht="15" customHeight="1" x14ac:dyDescent="0.25">
      <c r="A632" s="1"/>
      <c r="B632" s="1"/>
      <c r="C632" s="24"/>
      <c r="D632" s="1"/>
      <c r="E632" s="1"/>
      <c r="F632" s="24"/>
      <c r="G632" s="1"/>
      <c r="H632" s="2"/>
      <c r="I632" s="2"/>
      <c r="J632" s="2"/>
      <c r="K632" s="13">
        <f t="shared" si="204"/>
        <v>0</v>
      </c>
      <c r="L632" s="13" t="e">
        <f>VLOOKUP(B632,Sheet1!$C$1:$D$12,2,FALSE)</f>
        <v>#N/A</v>
      </c>
      <c r="M632" s="13" t="e">
        <f t="shared" si="205"/>
        <v>#N/A</v>
      </c>
      <c r="N632" s="13">
        <f t="shared" si="206"/>
        <v>0</v>
      </c>
      <c r="O632" s="13" t="e">
        <f>VLOOKUP(B632,Sheet1!$C$1:$D$12,2,FALSE)</f>
        <v>#N/A</v>
      </c>
      <c r="P632" s="13" t="e">
        <f t="shared" si="207"/>
        <v>#N/A</v>
      </c>
      <c r="Q632" s="13">
        <f t="shared" si="208"/>
        <v>0</v>
      </c>
      <c r="R632" s="13" t="e">
        <f>VLOOKUP(B632,Sheet1!$C$1:$D$12,2,FALSE)</f>
        <v>#N/A</v>
      </c>
      <c r="S632" s="13" t="e">
        <f t="shared" si="209"/>
        <v>#N/A</v>
      </c>
      <c r="T632" s="13">
        <f t="shared" si="199"/>
        <v>0</v>
      </c>
      <c r="U632" s="13" t="e">
        <f>VLOOKUP(B632,Sheet1!$C$1:$F$12,4,FALSE)</f>
        <v>#N/A</v>
      </c>
      <c r="V632" s="13" t="e">
        <f t="shared" si="210"/>
        <v>#N/A</v>
      </c>
      <c r="W632" s="13">
        <f t="shared" si="211"/>
        <v>0</v>
      </c>
      <c r="X632" s="13">
        <f t="shared" si="212"/>
        <v>0</v>
      </c>
      <c r="Y632" s="13">
        <f t="shared" si="213"/>
        <v>0</v>
      </c>
      <c r="Z632" s="13" t="e">
        <f t="shared" si="214"/>
        <v>#N/A</v>
      </c>
      <c r="AA632" s="14" t="str">
        <f t="shared" si="215"/>
        <v/>
      </c>
      <c r="AB632" s="14">
        <f t="shared" si="216"/>
        <v>0</v>
      </c>
      <c r="AC632" s="14">
        <f t="shared" si="217"/>
        <v>0</v>
      </c>
      <c r="AD632" s="13">
        <f t="shared" si="200"/>
        <v>0</v>
      </c>
      <c r="AE632" s="13" t="e">
        <f>VLOOKUP(B632,Sheet1!$C$1:$D$12,2,FALSE)</f>
        <v>#N/A</v>
      </c>
      <c r="AF632" s="13" t="e">
        <f t="shared" si="218"/>
        <v>#N/A</v>
      </c>
      <c r="AG632" s="13">
        <f t="shared" si="201"/>
        <v>0</v>
      </c>
      <c r="AH632" s="13">
        <f t="shared" si="202"/>
        <v>0</v>
      </c>
      <c r="AI632" s="13" t="e">
        <f t="shared" si="219"/>
        <v>#N/A</v>
      </c>
      <c r="AJ632" s="14" t="str">
        <f t="shared" si="220"/>
        <v/>
      </c>
      <c r="AK632" s="14">
        <f t="shared" si="203"/>
        <v>0</v>
      </c>
    </row>
    <row r="633" spans="1:37" ht="15" customHeight="1" x14ac:dyDescent="0.25">
      <c r="A633" s="1"/>
      <c r="B633" s="1"/>
      <c r="C633" s="24"/>
      <c r="D633" s="1"/>
      <c r="E633" s="1"/>
      <c r="F633" s="24"/>
      <c r="G633" s="1"/>
      <c r="H633" s="2"/>
      <c r="I633" s="2"/>
      <c r="J633" s="2"/>
      <c r="K633" s="13">
        <f t="shared" si="204"/>
        <v>0</v>
      </c>
      <c r="L633" s="13" t="e">
        <f>VLOOKUP(B633,Sheet1!$C$1:$D$12,2,FALSE)</f>
        <v>#N/A</v>
      </c>
      <c r="M633" s="13" t="e">
        <f t="shared" si="205"/>
        <v>#N/A</v>
      </c>
      <c r="N633" s="13">
        <f t="shared" si="206"/>
        <v>0</v>
      </c>
      <c r="O633" s="13" t="e">
        <f>VLOOKUP(B633,Sheet1!$C$1:$D$12,2,FALSE)</f>
        <v>#N/A</v>
      </c>
      <c r="P633" s="13" t="e">
        <f t="shared" si="207"/>
        <v>#N/A</v>
      </c>
      <c r="Q633" s="13">
        <f t="shared" si="208"/>
        <v>0</v>
      </c>
      <c r="R633" s="13" t="e">
        <f>VLOOKUP(B633,Sheet1!$C$1:$D$12,2,FALSE)</f>
        <v>#N/A</v>
      </c>
      <c r="S633" s="13" t="e">
        <f t="shared" si="209"/>
        <v>#N/A</v>
      </c>
      <c r="T633" s="13">
        <f t="shared" si="199"/>
        <v>0</v>
      </c>
      <c r="U633" s="13" t="e">
        <f>VLOOKUP(B633,Sheet1!$C$1:$F$12,4,FALSE)</f>
        <v>#N/A</v>
      </c>
      <c r="V633" s="13" t="e">
        <f t="shared" si="210"/>
        <v>#N/A</v>
      </c>
      <c r="W633" s="13">
        <f t="shared" si="211"/>
        <v>0</v>
      </c>
      <c r="X633" s="13">
        <f t="shared" si="212"/>
        <v>0</v>
      </c>
      <c r="Y633" s="13">
        <f t="shared" si="213"/>
        <v>0</v>
      </c>
      <c r="Z633" s="13" t="e">
        <f t="shared" si="214"/>
        <v>#N/A</v>
      </c>
      <c r="AA633" s="14" t="str">
        <f t="shared" si="215"/>
        <v/>
      </c>
      <c r="AB633" s="14">
        <f t="shared" si="216"/>
        <v>0</v>
      </c>
      <c r="AC633" s="14">
        <f t="shared" si="217"/>
        <v>0</v>
      </c>
      <c r="AD633" s="13">
        <f t="shared" si="200"/>
        <v>0</v>
      </c>
      <c r="AE633" s="13" t="e">
        <f>VLOOKUP(B633,Sheet1!$C$1:$D$12,2,FALSE)</f>
        <v>#N/A</v>
      </c>
      <c r="AF633" s="13" t="e">
        <f t="shared" si="218"/>
        <v>#N/A</v>
      </c>
      <c r="AG633" s="13">
        <f t="shared" si="201"/>
        <v>0</v>
      </c>
      <c r="AH633" s="13">
        <f t="shared" si="202"/>
        <v>0</v>
      </c>
      <c r="AI633" s="13" t="e">
        <f t="shared" si="219"/>
        <v>#N/A</v>
      </c>
      <c r="AJ633" s="14" t="str">
        <f t="shared" si="220"/>
        <v/>
      </c>
      <c r="AK633" s="14">
        <f t="shared" si="203"/>
        <v>0</v>
      </c>
    </row>
    <row r="634" spans="1:37" ht="15" customHeight="1" x14ac:dyDescent="0.25">
      <c r="A634" s="1"/>
      <c r="B634" s="1"/>
      <c r="C634" s="24"/>
      <c r="D634" s="1"/>
      <c r="E634" s="1"/>
      <c r="F634" s="24"/>
      <c r="G634" s="1"/>
      <c r="H634" s="2"/>
      <c r="I634" s="2"/>
      <c r="J634" s="2"/>
      <c r="K634" s="13">
        <f t="shared" si="204"/>
        <v>0</v>
      </c>
      <c r="L634" s="13" t="e">
        <f>VLOOKUP(B634,Sheet1!$C$1:$D$12,2,FALSE)</f>
        <v>#N/A</v>
      </c>
      <c r="M634" s="13" t="e">
        <f t="shared" si="205"/>
        <v>#N/A</v>
      </c>
      <c r="N634" s="13">
        <f t="shared" si="206"/>
        <v>0</v>
      </c>
      <c r="O634" s="13" t="e">
        <f>VLOOKUP(B634,Sheet1!$C$1:$D$12,2,FALSE)</f>
        <v>#N/A</v>
      </c>
      <c r="P634" s="13" t="e">
        <f t="shared" si="207"/>
        <v>#N/A</v>
      </c>
      <c r="Q634" s="13">
        <f t="shared" si="208"/>
        <v>0</v>
      </c>
      <c r="R634" s="13" t="e">
        <f>VLOOKUP(B634,Sheet1!$C$1:$D$12,2,FALSE)</f>
        <v>#N/A</v>
      </c>
      <c r="S634" s="13" t="e">
        <f t="shared" si="209"/>
        <v>#N/A</v>
      </c>
      <c r="T634" s="13">
        <f t="shared" si="199"/>
        <v>0</v>
      </c>
      <c r="U634" s="13" t="e">
        <f>VLOOKUP(B634,Sheet1!$C$1:$F$12,4,FALSE)</f>
        <v>#N/A</v>
      </c>
      <c r="V634" s="13" t="e">
        <f t="shared" si="210"/>
        <v>#N/A</v>
      </c>
      <c r="W634" s="13">
        <f t="shared" si="211"/>
        <v>0</v>
      </c>
      <c r="X634" s="13">
        <f t="shared" si="212"/>
        <v>0</v>
      </c>
      <c r="Y634" s="13">
        <f t="shared" si="213"/>
        <v>0</v>
      </c>
      <c r="Z634" s="13" t="e">
        <f t="shared" si="214"/>
        <v>#N/A</v>
      </c>
      <c r="AA634" s="14" t="str">
        <f t="shared" si="215"/>
        <v/>
      </c>
      <c r="AB634" s="14">
        <f t="shared" si="216"/>
        <v>0</v>
      </c>
      <c r="AC634" s="14">
        <f t="shared" si="217"/>
        <v>0</v>
      </c>
      <c r="AD634" s="13">
        <f t="shared" si="200"/>
        <v>0</v>
      </c>
      <c r="AE634" s="13" t="e">
        <f>VLOOKUP(B634,Sheet1!$C$1:$D$12,2,FALSE)</f>
        <v>#N/A</v>
      </c>
      <c r="AF634" s="13" t="e">
        <f t="shared" si="218"/>
        <v>#N/A</v>
      </c>
      <c r="AG634" s="13">
        <f t="shared" si="201"/>
        <v>0</v>
      </c>
      <c r="AH634" s="13">
        <f t="shared" si="202"/>
        <v>0</v>
      </c>
      <c r="AI634" s="13" t="e">
        <f t="shared" si="219"/>
        <v>#N/A</v>
      </c>
      <c r="AJ634" s="14" t="str">
        <f t="shared" si="220"/>
        <v/>
      </c>
      <c r="AK634" s="14">
        <f t="shared" si="203"/>
        <v>0</v>
      </c>
    </row>
    <row r="635" spans="1:37" ht="15" customHeight="1" x14ac:dyDescent="0.25">
      <c r="A635" s="1"/>
      <c r="B635" s="1"/>
      <c r="C635" s="24"/>
      <c r="D635" s="1"/>
      <c r="E635" s="1"/>
      <c r="F635" s="24"/>
      <c r="G635" s="1"/>
      <c r="H635" s="2"/>
      <c r="I635" s="2"/>
      <c r="J635" s="2"/>
      <c r="K635" s="13">
        <f t="shared" si="204"/>
        <v>0</v>
      </c>
      <c r="L635" s="13" t="e">
        <f>VLOOKUP(B635,Sheet1!$C$1:$D$12,2,FALSE)</f>
        <v>#N/A</v>
      </c>
      <c r="M635" s="13" t="e">
        <f t="shared" si="205"/>
        <v>#N/A</v>
      </c>
      <c r="N635" s="13">
        <f t="shared" si="206"/>
        <v>0</v>
      </c>
      <c r="O635" s="13" t="e">
        <f>VLOOKUP(B635,Sheet1!$C$1:$D$12,2,FALSE)</f>
        <v>#N/A</v>
      </c>
      <c r="P635" s="13" t="e">
        <f t="shared" si="207"/>
        <v>#N/A</v>
      </c>
      <c r="Q635" s="13">
        <f t="shared" si="208"/>
        <v>0</v>
      </c>
      <c r="R635" s="13" t="e">
        <f>VLOOKUP(B635,Sheet1!$C$1:$D$12,2,FALSE)</f>
        <v>#N/A</v>
      </c>
      <c r="S635" s="13" t="e">
        <f t="shared" si="209"/>
        <v>#N/A</v>
      </c>
      <c r="T635" s="13">
        <f t="shared" si="199"/>
        <v>0</v>
      </c>
      <c r="U635" s="13" t="e">
        <f>VLOOKUP(B635,Sheet1!$C$1:$F$12,4,FALSE)</f>
        <v>#N/A</v>
      </c>
      <c r="V635" s="13" t="e">
        <f t="shared" si="210"/>
        <v>#N/A</v>
      </c>
      <c r="W635" s="13">
        <f t="shared" si="211"/>
        <v>0</v>
      </c>
      <c r="X635" s="13">
        <f t="shared" si="212"/>
        <v>0</v>
      </c>
      <c r="Y635" s="13">
        <f t="shared" si="213"/>
        <v>0</v>
      </c>
      <c r="Z635" s="13" t="e">
        <f t="shared" si="214"/>
        <v>#N/A</v>
      </c>
      <c r="AA635" s="14" t="str">
        <f t="shared" si="215"/>
        <v/>
      </c>
      <c r="AB635" s="14">
        <f t="shared" si="216"/>
        <v>0</v>
      </c>
      <c r="AC635" s="14">
        <f t="shared" si="217"/>
        <v>0</v>
      </c>
      <c r="AD635" s="13">
        <f t="shared" si="200"/>
        <v>0</v>
      </c>
      <c r="AE635" s="13" t="e">
        <f>VLOOKUP(B635,Sheet1!$C$1:$D$12,2,FALSE)</f>
        <v>#N/A</v>
      </c>
      <c r="AF635" s="13" t="e">
        <f t="shared" si="218"/>
        <v>#N/A</v>
      </c>
      <c r="AG635" s="13">
        <f t="shared" si="201"/>
        <v>0</v>
      </c>
      <c r="AH635" s="13">
        <f t="shared" si="202"/>
        <v>0</v>
      </c>
      <c r="AI635" s="13" t="e">
        <f t="shared" si="219"/>
        <v>#N/A</v>
      </c>
      <c r="AJ635" s="14" t="str">
        <f t="shared" si="220"/>
        <v/>
      </c>
      <c r="AK635" s="14">
        <f t="shared" si="203"/>
        <v>0</v>
      </c>
    </row>
    <row r="636" spans="1:37" ht="15" customHeight="1" x14ac:dyDescent="0.25">
      <c r="A636" s="1"/>
      <c r="B636" s="1"/>
      <c r="C636" s="24"/>
      <c r="D636" s="1"/>
      <c r="E636" s="1"/>
      <c r="F636" s="24"/>
      <c r="G636" s="1"/>
      <c r="H636" s="2"/>
      <c r="I636" s="2"/>
      <c r="J636" s="2"/>
      <c r="K636" s="13">
        <f t="shared" si="204"/>
        <v>0</v>
      </c>
      <c r="L636" s="13" t="e">
        <f>VLOOKUP(B636,Sheet1!$C$1:$D$12,2,FALSE)</f>
        <v>#N/A</v>
      </c>
      <c r="M636" s="13" t="e">
        <f t="shared" si="205"/>
        <v>#N/A</v>
      </c>
      <c r="N636" s="13">
        <f t="shared" si="206"/>
        <v>0</v>
      </c>
      <c r="O636" s="13" t="e">
        <f>VLOOKUP(B636,Sheet1!$C$1:$D$12,2,FALSE)</f>
        <v>#N/A</v>
      </c>
      <c r="P636" s="13" t="e">
        <f t="shared" si="207"/>
        <v>#N/A</v>
      </c>
      <c r="Q636" s="13">
        <f t="shared" si="208"/>
        <v>0</v>
      </c>
      <c r="R636" s="13" t="e">
        <f>VLOOKUP(B636,Sheet1!$C$1:$D$12,2,FALSE)</f>
        <v>#N/A</v>
      </c>
      <c r="S636" s="13" t="e">
        <f t="shared" si="209"/>
        <v>#N/A</v>
      </c>
      <c r="T636" s="13">
        <f t="shared" si="199"/>
        <v>0</v>
      </c>
      <c r="U636" s="13" t="e">
        <f>VLOOKUP(B636,Sheet1!$C$1:$F$12,4,FALSE)</f>
        <v>#N/A</v>
      </c>
      <c r="V636" s="13" t="e">
        <f t="shared" si="210"/>
        <v>#N/A</v>
      </c>
      <c r="W636" s="13">
        <f t="shared" si="211"/>
        <v>0</v>
      </c>
      <c r="X636" s="13">
        <f t="shared" si="212"/>
        <v>0</v>
      </c>
      <c r="Y636" s="13">
        <f t="shared" si="213"/>
        <v>0</v>
      </c>
      <c r="Z636" s="13" t="e">
        <f t="shared" si="214"/>
        <v>#N/A</v>
      </c>
      <c r="AA636" s="14" t="str">
        <f t="shared" si="215"/>
        <v/>
      </c>
      <c r="AB636" s="14">
        <f t="shared" si="216"/>
        <v>0</v>
      </c>
      <c r="AC636" s="14">
        <f t="shared" si="217"/>
        <v>0</v>
      </c>
      <c r="AD636" s="13">
        <f t="shared" si="200"/>
        <v>0</v>
      </c>
      <c r="AE636" s="13" t="e">
        <f>VLOOKUP(B636,Sheet1!$C$1:$D$12,2,FALSE)</f>
        <v>#N/A</v>
      </c>
      <c r="AF636" s="13" t="e">
        <f t="shared" si="218"/>
        <v>#N/A</v>
      </c>
      <c r="AG636" s="13">
        <f t="shared" si="201"/>
        <v>0</v>
      </c>
      <c r="AH636" s="13">
        <f t="shared" si="202"/>
        <v>0</v>
      </c>
      <c r="AI636" s="13" t="e">
        <f t="shared" si="219"/>
        <v>#N/A</v>
      </c>
      <c r="AJ636" s="14" t="str">
        <f t="shared" si="220"/>
        <v/>
      </c>
      <c r="AK636" s="14">
        <f t="shared" si="203"/>
        <v>0</v>
      </c>
    </row>
    <row r="637" spans="1:37" ht="15" customHeight="1" x14ac:dyDescent="0.25">
      <c r="A637" s="1"/>
      <c r="B637" s="1"/>
      <c r="C637" s="24"/>
      <c r="D637" s="1"/>
      <c r="E637" s="1"/>
      <c r="F637" s="24"/>
      <c r="G637" s="1"/>
      <c r="H637" s="2"/>
      <c r="I637" s="2"/>
      <c r="J637" s="2"/>
      <c r="K637" s="13">
        <f t="shared" si="204"/>
        <v>0</v>
      </c>
      <c r="L637" s="13" t="e">
        <f>VLOOKUP(B637,Sheet1!$C$1:$D$12,2,FALSE)</f>
        <v>#N/A</v>
      </c>
      <c r="M637" s="13" t="e">
        <f t="shared" si="205"/>
        <v>#N/A</v>
      </c>
      <c r="N637" s="13">
        <f t="shared" si="206"/>
        <v>0</v>
      </c>
      <c r="O637" s="13" t="e">
        <f>VLOOKUP(B637,Sheet1!$C$1:$D$12,2,FALSE)</f>
        <v>#N/A</v>
      </c>
      <c r="P637" s="13" t="e">
        <f t="shared" si="207"/>
        <v>#N/A</v>
      </c>
      <c r="Q637" s="13">
        <f t="shared" si="208"/>
        <v>0</v>
      </c>
      <c r="R637" s="13" t="e">
        <f>VLOOKUP(B637,Sheet1!$C$1:$D$12,2,FALSE)</f>
        <v>#N/A</v>
      </c>
      <c r="S637" s="13" t="e">
        <f t="shared" si="209"/>
        <v>#N/A</v>
      </c>
      <c r="T637" s="13">
        <f t="shared" si="199"/>
        <v>0</v>
      </c>
      <c r="U637" s="13" t="e">
        <f>VLOOKUP(B637,Sheet1!$C$1:$F$12,4,FALSE)</f>
        <v>#N/A</v>
      </c>
      <c r="V637" s="13" t="e">
        <f t="shared" si="210"/>
        <v>#N/A</v>
      </c>
      <c r="W637" s="13">
        <f t="shared" si="211"/>
        <v>0</v>
      </c>
      <c r="X637" s="13">
        <f t="shared" si="212"/>
        <v>0</v>
      </c>
      <c r="Y637" s="13">
        <f t="shared" si="213"/>
        <v>0</v>
      </c>
      <c r="Z637" s="13" t="e">
        <f t="shared" si="214"/>
        <v>#N/A</v>
      </c>
      <c r="AA637" s="14" t="str">
        <f t="shared" si="215"/>
        <v/>
      </c>
      <c r="AB637" s="14">
        <f t="shared" si="216"/>
        <v>0</v>
      </c>
      <c r="AC637" s="14">
        <f t="shared" si="217"/>
        <v>0</v>
      </c>
      <c r="AD637" s="13">
        <f t="shared" si="200"/>
        <v>0</v>
      </c>
      <c r="AE637" s="13" t="e">
        <f>VLOOKUP(B637,Sheet1!$C$1:$D$12,2,FALSE)</f>
        <v>#N/A</v>
      </c>
      <c r="AF637" s="13" t="e">
        <f t="shared" si="218"/>
        <v>#N/A</v>
      </c>
      <c r="AG637" s="13">
        <f t="shared" si="201"/>
        <v>0</v>
      </c>
      <c r="AH637" s="13">
        <f t="shared" si="202"/>
        <v>0</v>
      </c>
      <c r="AI637" s="13" t="e">
        <f t="shared" si="219"/>
        <v>#N/A</v>
      </c>
      <c r="AJ637" s="14" t="str">
        <f t="shared" si="220"/>
        <v/>
      </c>
      <c r="AK637" s="14">
        <f t="shared" si="203"/>
        <v>0</v>
      </c>
    </row>
    <row r="638" spans="1:37" ht="15" customHeight="1" x14ac:dyDescent="0.25">
      <c r="A638" s="1"/>
      <c r="B638" s="1"/>
      <c r="C638" s="24"/>
      <c r="D638" s="1"/>
      <c r="E638" s="1"/>
      <c r="F638" s="24"/>
      <c r="G638" s="1"/>
      <c r="H638" s="2"/>
      <c r="I638" s="2"/>
      <c r="J638" s="2"/>
      <c r="K638" s="13">
        <f t="shared" si="204"/>
        <v>0</v>
      </c>
      <c r="L638" s="13" t="e">
        <f>VLOOKUP(B638,Sheet1!$C$1:$D$12,2,FALSE)</f>
        <v>#N/A</v>
      </c>
      <c r="M638" s="13" t="e">
        <f t="shared" si="205"/>
        <v>#N/A</v>
      </c>
      <c r="N638" s="13">
        <f t="shared" si="206"/>
        <v>0</v>
      </c>
      <c r="O638" s="13" t="e">
        <f>VLOOKUP(B638,Sheet1!$C$1:$D$12,2,FALSE)</f>
        <v>#N/A</v>
      </c>
      <c r="P638" s="13" t="e">
        <f t="shared" si="207"/>
        <v>#N/A</v>
      </c>
      <c r="Q638" s="13">
        <f t="shared" si="208"/>
        <v>0</v>
      </c>
      <c r="R638" s="13" t="e">
        <f>VLOOKUP(B638,Sheet1!$C$1:$D$12,2,FALSE)</f>
        <v>#N/A</v>
      </c>
      <c r="S638" s="13" t="e">
        <f t="shared" si="209"/>
        <v>#N/A</v>
      </c>
      <c r="T638" s="13">
        <f t="shared" si="199"/>
        <v>0</v>
      </c>
      <c r="U638" s="13" t="e">
        <f>VLOOKUP(B638,Sheet1!$C$1:$F$12,4,FALSE)</f>
        <v>#N/A</v>
      </c>
      <c r="V638" s="13" t="e">
        <f t="shared" si="210"/>
        <v>#N/A</v>
      </c>
      <c r="W638" s="13">
        <f t="shared" si="211"/>
        <v>0</v>
      </c>
      <c r="X638" s="13">
        <f t="shared" si="212"/>
        <v>0</v>
      </c>
      <c r="Y638" s="13">
        <f t="shared" si="213"/>
        <v>0</v>
      </c>
      <c r="Z638" s="13" t="e">
        <f t="shared" si="214"/>
        <v>#N/A</v>
      </c>
      <c r="AA638" s="14" t="str">
        <f t="shared" si="215"/>
        <v/>
      </c>
      <c r="AB638" s="14">
        <f t="shared" si="216"/>
        <v>0</v>
      </c>
      <c r="AC638" s="14">
        <f t="shared" si="217"/>
        <v>0</v>
      </c>
      <c r="AD638" s="13">
        <f t="shared" si="200"/>
        <v>0</v>
      </c>
      <c r="AE638" s="13" t="e">
        <f>VLOOKUP(B638,Sheet1!$C$1:$D$12,2,FALSE)</f>
        <v>#N/A</v>
      </c>
      <c r="AF638" s="13" t="e">
        <f t="shared" si="218"/>
        <v>#N/A</v>
      </c>
      <c r="AG638" s="13">
        <f t="shared" si="201"/>
        <v>0</v>
      </c>
      <c r="AH638" s="13">
        <f t="shared" si="202"/>
        <v>0</v>
      </c>
      <c r="AI638" s="13" t="e">
        <f t="shared" si="219"/>
        <v>#N/A</v>
      </c>
      <c r="AJ638" s="14" t="str">
        <f t="shared" si="220"/>
        <v/>
      </c>
      <c r="AK638" s="14">
        <f t="shared" si="203"/>
        <v>0</v>
      </c>
    </row>
    <row r="639" spans="1:37" ht="15" customHeight="1" x14ac:dyDescent="0.25">
      <c r="A639" s="1"/>
      <c r="B639" s="1"/>
      <c r="C639" s="24"/>
      <c r="D639" s="1"/>
      <c r="E639" s="1"/>
      <c r="F639" s="24"/>
      <c r="G639" s="1"/>
      <c r="H639" s="2"/>
      <c r="I639" s="2"/>
      <c r="J639" s="2"/>
      <c r="K639" s="13">
        <f t="shared" si="204"/>
        <v>0</v>
      </c>
      <c r="L639" s="13" t="e">
        <f>VLOOKUP(B639,Sheet1!$C$1:$D$12,2,FALSE)</f>
        <v>#N/A</v>
      </c>
      <c r="M639" s="13" t="e">
        <f t="shared" si="205"/>
        <v>#N/A</v>
      </c>
      <c r="N639" s="13">
        <f t="shared" si="206"/>
        <v>0</v>
      </c>
      <c r="O639" s="13" t="e">
        <f>VLOOKUP(B639,Sheet1!$C$1:$D$12,2,FALSE)</f>
        <v>#N/A</v>
      </c>
      <c r="P639" s="13" t="e">
        <f t="shared" si="207"/>
        <v>#N/A</v>
      </c>
      <c r="Q639" s="13">
        <f t="shared" si="208"/>
        <v>0</v>
      </c>
      <c r="R639" s="13" t="e">
        <f>VLOOKUP(B639,Sheet1!$C$1:$D$12,2,FALSE)</f>
        <v>#N/A</v>
      </c>
      <c r="S639" s="13" t="e">
        <f t="shared" si="209"/>
        <v>#N/A</v>
      </c>
      <c r="T639" s="13">
        <f t="shared" si="199"/>
        <v>0</v>
      </c>
      <c r="U639" s="13" t="e">
        <f>VLOOKUP(B639,Sheet1!$C$1:$F$12,4,FALSE)</f>
        <v>#N/A</v>
      </c>
      <c r="V639" s="13" t="e">
        <f t="shared" si="210"/>
        <v>#N/A</v>
      </c>
      <c r="W639" s="13">
        <f t="shared" si="211"/>
        <v>0</v>
      </c>
      <c r="X639" s="13">
        <f t="shared" si="212"/>
        <v>0</v>
      </c>
      <c r="Y639" s="13">
        <f t="shared" si="213"/>
        <v>0</v>
      </c>
      <c r="Z639" s="13" t="e">
        <f t="shared" si="214"/>
        <v>#N/A</v>
      </c>
      <c r="AA639" s="14" t="str">
        <f t="shared" si="215"/>
        <v/>
      </c>
      <c r="AB639" s="14">
        <f t="shared" si="216"/>
        <v>0</v>
      </c>
      <c r="AC639" s="14">
        <f t="shared" si="217"/>
        <v>0</v>
      </c>
      <c r="AD639" s="13">
        <f t="shared" si="200"/>
        <v>0</v>
      </c>
      <c r="AE639" s="13" t="e">
        <f>VLOOKUP(B639,Sheet1!$C$1:$D$12,2,FALSE)</f>
        <v>#N/A</v>
      </c>
      <c r="AF639" s="13" t="e">
        <f t="shared" si="218"/>
        <v>#N/A</v>
      </c>
      <c r="AG639" s="13">
        <f t="shared" si="201"/>
        <v>0</v>
      </c>
      <c r="AH639" s="13">
        <f t="shared" si="202"/>
        <v>0</v>
      </c>
      <c r="AI639" s="13" t="e">
        <f t="shared" si="219"/>
        <v>#N/A</v>
      </c>
      <c r="AJ639" s="14" t="str">
        <f t="shared" si="220"/>
        <v/>
      </c>
      <c r="AK639" s="14">
        <f t="shared" si="203"/>
        <v>0</v>
      </c>
    </row>
    <row r="640" spans="1:37" ht="15" customHeight="1" x14ac:dyDescent="0.25">
      <c r="A640" s="1"/>
      <c r="B640" s="1"/>
      <c r="C640" s="24"/>
      <c r="D640" s="1"/>
      <c r="E640" s="1"/>
      <c r="F640" s="24"/>
      <c r="G640" s="1"/>
      <c r="H640" s="2"/>
      <c r="I640" s="2"/>
      <c r="J640" s="2"/>
      <c r="K640" s="13">
        <f t="shared" si="204"/>
        <v>0</v>
      </c>
      <c r="L640" s="13" t="e">
        <f>VLOOKUP(B640,Sheet1!$C$1:$D$12,2,FALSE)</f>
        <v>#N/A</v>
      </c>
      <c r="M640" s="13" t="e">
        <f t="shared" si="205"/>
        <v>#N/A</v>
      </c>
      <c r="N640" s="13">
        <f t="shared" si="206"/>
        <v>0</v>
      </c>
      <c r="O640" s="13" t="e">
        <f>VLOOKUP(B640,Sheet1!$C$1:$D$12,2,FALSE)</f>
        <v>#N/A</v>
      </c>
      <c r="P640" s="13" t="e">
        <f t="shared" si="207"/>
        <v>#N/A</v>
      </c>
      <c r="Q640" s="13">
        <f t="shared" si="208"/>
        <v>0</v>
      </c>
      <c r="R640" s="13" t="e">
        <f>VLOOKUP(B640,Sheet1!$C$1:$D$12,2,FALSE)</f>
        <v>#N/A</v>
      </c>
      <c r="S640" s="13" t="e">
        <f t="shared" si="209"/>
        <v>#N/A</v>
      </c>
      <c r="T640" s="13">
        <f t="shared" si="199"/>
        <v>0</v>
      </c>
      <c r="U640" s="13" t="e">
        <f>VLOOKUP(B640,Sheet1!$C$1:$F$12,4,FALSE)</f>
        <v>#N/A</v>
      </c>
      <c r="V640" s="13" t="e">
        <f t="shared" si="210"/>
        <v>#N/A</v>
      </c>
      <c r="W640" s="13">
        <f t="shared" si="211"/>
        <v>0</v>
      </c>
      <c r="X640" s="13">
        <f t="shared" si="212"/>
        <v>0</v>
      </c>
      <c r="Y640" s="13">
        <f t="shared" si="213"/>
        <v>0</v>
      </c>
      <c r="Z640" s="13" t="e">
        <f t="shared" si="214"/>
        <v>#N/A</v>
      </c>
      <c r="AA640" s="14" t="str">
        <f t="shared" si="215"/>
        <v/>
      </c>
      <c r="AB640" s="14">
        <f t="shared" si="216"/>
        <v>0</v>
      </c>
      <c r="AC640" s="14">
        <f t="shared" si="217"/>
        <v>0</v>
      </c>
      <c r="AD640" s="13">
        <f t="shared" si="200"/>
        <v>0</v>
      </c>
      <c r="AE640" s="13" t="e">
        <f>VLOOKUP(B640,Sheet1!$C$1:$D$12,2,FALSE)</f>
        <v>#N/A</v>
      </c>
      <c r="AF640" s="13" t="e">
        <f t="shared" si="218"/>
        <v>#N/A</v>
      </c>
      <c r="AG640" s="13">
        <f t="shared" si="201"/>
        <v>0</v>
      </c>
      <c r="AH640" s="13">
        <f t="shared" si="202"/>
        <v>0</v>
      </c>
      <c r="AI640" s="13" t="e">
        <f t="shared" si="219"/>
        <v>#N/A</v>
      </c>
      <c r="AJ640" s="14" t="str">
        <f t="shared" si="220"/>
        <v/>
      </c>
      <c r="AK640" s="14">
        <f t="shared" si="203"/>
        <v>0</v>
      </c>
    </row>
    <row r="641" spans="1:37" ht="15" customHeight="1" x14ac:dyDescent="0.25">
      <c r="A641" s="1"/>
      <c r="B641" s="1"/>
      <c r="C641" s="24"/>
      <c r="D641" s="1"/>
      <c r="E641" s="1"/>
      <c r="F641" s="24"/>
      <c r="G641" s="1"/>
      <c r="H641" s="2"/>
      <c r="I641" s="2"/>
      <c r="J641" s="2"/>
      <c r="K641" s="13">
        <f t="shared" si="204"/>
        <v>0</v>
      </c>
      <c r="L641" s="13" t="e">
        <f>VLOOKUP(B641,Sheet1!$C$1:$D$12,2,FALSE)</f>
        <v>#N/A</v>
      </c>
      <c r="M641" s="13" t="e">
        <f t="shared" si="205"/>
        <v>#N/A</v>
      </c>
      <c r="N641" s="13">
        <f t="shared" si="206"/>
        <v>0</v>
      </c>
      <c r="O641" s="13" t="e">
        <f>VLOOKUP(B641,Sheet1!$C$1:$D$12,2,FALSE)</f>
        <v>#N/A</v>
      </c>
      <c r="P641" s="13" t="e">
        <f t="shared" si="207"/>
        <v>#N/A</v>
      </c>
      <c r="Q641" s="13">
        <f t="shared" si="208"/>
        <v>0</v>
      </c>
      <c r="R641" s="13" t="e">
        <f>VLOOKUP(B641,Sheet1!$C$1:$D$12,2,FALSE)</f>
        <v>#N/A</v>
      </c>
      <c r="S641" s="13" t="e">
        <f t="shared" si="209"/>
        <v>#N/A</v>
      </c>
      <c r="T641" s="13">
        <f t="shared" si="199"/>
        <v>0</v>
      </c>
      <c r="U641" s="13" t="e">
        <f>VLOOKUP(B641,Sheet1!$C$1:$F$12,4,FALSE)</f>
        <v>#N/A</v>
      </c>
      <c r="V641" s="13" t="e">
        <f t="shared" si="210"/>
        <v>#N/A</v>
      </c>
      <c r="W641" s="13">
        <f t="shared" si="211"/>
        <v>0</v>
      </c>
      <c r="X641" s="13">
        <f t="shared" si="212"/>
        <v>0</v>
      </c>
      <c r="Y641" s="13">
        <f t="shared" si="213"/>
        <v>0</v>
      </c>
      <c r="Z641" s="13" t="e">
        <f t="shared" si="214"/>
        <v>#N/A</v>
      </c>
      <c r="AA641" s="14" t="str">
        <f t="shared" si="215"/>
        <v/>
      </c>
      <c r="AB641" s="14">
        <f t="shared" si="216"/>
        <v>0</v>
      </c>
      <c r="AC641" s="14">
        <f t="shared" si="217"/>
        <v>0</v>
      </c>
      <c r="AD641" s="13">
        <f t="shared" si="200"/>
        <v>0</v>
      </c>
      <c r="AE641" s="13" t="e">
        <f>VLOOKUP(B641,Sheet1!$C$1:$D$12,2,FALSE)</f>
        <v>#N/A</v>
      </c>
      <c r="AF641" s="13" t="e">
        <f t="shared" si="218"/>
        <v>#N/A</v>
      </c>
      <c r="AG641" s="13">
        <f t="shared" si="201"/>
        <v>0</v>
      </c>
      <c r="AH641" s="13">
        <f t="shared" si="202"/>
        <v>0</v>
      </c>
      <c r="AI641" s="13" t="e">
        <f t="shared" si="219"/>
        <v>#N/A</v>
      </c>
      <c r="AJ641" s="14" t="str">
        <f t="shared" si="220"/>
        <v/>
      </c>
      <c r="AK641" s="14">
        <f t="shared" si="203"/>
        <v>0</v>
      </c>
    </row>
    <row r="642" spans="1:37" ht="15" customHeight="1" x14ac:dyDescent="0.25">
      <c r="A642" s="1"/>
      <c r="B642" s="1"/>
      <c r="C642" s="24"/>
      <c r="D642" s="1"/>
      <c r="E642" s="1"/>
      <c r="F642" s="24"/>
      <c r="G642" s="1"/>
      <c r="H642" s="2"/>
      <c r="I642" s="2"/>
      <c r="J642" s="2"/>
      <c r="K642" s="13">
        <f t="shared" si="204"/>
        <v>0</v>
      </c>
      <c r="L642" s="13" t="e">
        <f>VLOOKUP(B642,Sheet1!$C$1:$D$12,2,FALSE)</f>
        <v>#N/A</v>
      </c>
      <c r="M642" s="13" t="e">
        <f t="shared" si="205"/>
        <v>#N/A</v>
      </c>
      <c r="N642" s="13">
        <f t="shared" si="206"/>
        <v>0</v>
      </c>
      <c r="O642" s="13" t="e">
        <f>VLOOKUP(B642,Sheet1!$C$1:$D$12,2,FALSE)</f>
        <v>#N/A</v>
      </c>
      <c r="P642" s="13" t="e">
        <f t="shared" si="207"/>
        <v>#N/A</v>
      </c>
      <c r="Q642" s="13">
        <f t="shared" si="208"/>
        <v>0</v>
      </c>
      <c r="R642" s="13" t="e">
        <f>VLOOKUP(B642,Sheet1!$C$1:$D$12,2,FALSE)</f>
        <v>#N/A</v>
      </c>
      <c r="S642" s="13" t="e">
        <f t="shared" si="209"/>
        <v>#N/A</v>
      </c>
      <c r="T642" s="13">
        <f t="shared" si="199"/>
        <v>0</v>
      </c>
      <c r="U642" s="13" t="e">
        <f>VLOOKUP(B642,Sheet1!$C$1:$F$12,4,FALSE)</f>
        <v>#N/A</v>
      </c>
      <c r="V642" s="13" t="e">
        <f t="shared" si="210"/>
        <v>#N/A</v>
      </c>
      <c r="W642" s="13">
        <f t="shared" si="211"/>
        <v>0</v>
      </c>
      <c r="X642" s="13">
        <f t="shared" si="212"/>
        <v>0</v>
      </c>
      <c r="Y642" s="13">
        <f t="shared" si="213"/>
        <v>0</v>
      </c>
      <c r="Z642" s="13" t="e">
        <f t="shared" si="214"/>
        <v>#N/A</v>
      </c>
      <c r="AA642" s="14" t="str">
        <f t="shared" si="215"/>
        <v/>
      </c>
      <c r="AB642" s="14">
        <f t="shared" si="216"/>
        <v>0</v>
      </c>
      <c r="AC642" s="14">
        <f t="shared" si="217"/>
        <v>0</v>
      </c>
      <c r="AD642" s="13">
        <f t="shared" si="200"/>
        <v>0</v>
      </c>
      <c r="AE642" s="13" t="e">
        <f>VLOOKUP(B642,Sheet1!$C$1:$D$12,2,FALSE)</f>
        <v>#N/A</v>
      </c>
      <c r="AF642" s="13" t="e">
        <f t="shared" si="218"/>
        <v>#N/A</v>
      </c>
      <c r="AG642" s="13">
        <f t="shared" si="201"/>
        <v>0</v>
      </c>
      <c r="AH642" s="13">
        <f t="shared" si="202"/>
        <v>0</v>
      </c>
      <c r="AI642" s="13" t="e">
        <f t="shared" si="219"/>
        <v>#N/A</v>
      </c>
      <c r="AJ642" s="14" t="str">
        <f t="shared" si="220"/>
        <v/>
      </c>
      <c r="AK642" s="14">
        <f t="shared" si="203"/>
        <v>0</v>
      </c>
    </row>
    <row r="643" spans="1:37" ht="15" customHeight="1" x14ac:dyDescent="0.25">
      <c r="A643" s="1"/>
      <c r="B643" s="1"/>
      <c r="C643" s="24"/>
      <c r="D643" s="1"/>
      <c r="E643" s="1"/>
      <c r="F643" s="24"/>
      <c r="G643" s="1"/>
      <c r="H643" s="2"/>
      <c r="I643" s="2"/>
      <c r="J643" s="2"/>
      <c r="K643" s="13">
        <f t="shared" si="204"/>
        <v>0</v>
      </c>
      <c r="L643" s="13" t="e">
        <f>VLOOKUP(B643,Sheet1!$C$1:$D$12,2,FALSE)</f>
        <v>#N/A</v>
      </c>
      <c r="M643" s="13" t="e">
        <f t="shared" si="205"/>
        <v>#N/A</v>
      </c>
      <c r="N643" s="13">
        <f t="shared" si="206"/>
        <v>0</v>
      </c>
      <c r="O643" s="13" t="e">
        <f>VLOOKUP(B643,Sheet1!$C$1:$D$12,2,FALSE)</f>
        <v>#N/A</v>
      </c>
      <c r="P643" s="13" t="e">
        <f t="shared" si="207"/>
        <v>#N/A</v>
      </c>
      <c r="Q643" s="13">
        <f t="shared" si="208"/>
        <v>0</v>
      </c>
      <c r="R643" s="13" t="e">
        <f>VLOOKUP(B643,Sheet1!$C$1:$D$12,2,FALSE)</f>
        <v>#N/A</v>
      </c>
      <c r="S643" s="13" t="e">
        <f t="shared" si="209"/>
        <v>#N/A</v>
      </c>
      <c r="T643" s="13">
        <f t="shared" si="199"/>
        <v>0</v>
      </c>
      <c r="U643" s="13" t="e">
        <f>VLOOKUP(B643,Sheet1!$C$1:$F$12,4,FALSE)</f>
        <v>#N/A</v>
      </c>
      <c r="V643" s="13" t="e">
        <f t="shared" si="210"/>
        <v>#N/A</v>
      </c>
      <c r="W643" s="13">
        <f t="shared" si="211"/>
        <v>0</v>
      </c>
      <c r="X643" s="13">
        <f t="shared" si="212"/>
        <v>0</v>
      </c>
      <c r="Y643" s="13">
        <f t="shared" si="213"/>
        <v>0</v>
      </c>
      <c r="Z643" s="13" t="e">
        <f t="shared" si="214"/>
        <v>#N/A</v>
      </c>
      <c r="AA643" s="14" t="str">
        <f t="shared" si="215"/>
        <v/>
      </c>
      <c r="AB643" s="14">
        <f t="shared" si="216"/>
        <v>0</v>
      </c>
      <c r="AC643" s="14">
        <f t="shared" si="217"/>
        <v>0</v>
      </c>
      <c r="AD643" s="13">
        <f t="shared" si="200"/>
        <v>0</v>
      </c>
      <c r="AE643" s="13" t="e">
        <f>VLOOKUP(B643,Sheet1!$C$1:$D$12,2,FALSE)</f>
        <v>#N/A</v>
      </c>
      <c r="AF643" s="13" t="e">
        <f t="shared" si="218"/>
        <v>#N/A</v>
      </c>
      <c r="AG643" s="13">
        <f t="shared" si="201"/>
        <v>0</v>
      </c>
      <c r="AH643" s="13">
        <f t="shared" si="202"/>
        <v>0</v>
      </c>
      <c r="AI643" s="13" t="e">
        <f t="shared" si="219"/>
        <v>#N/A</v>
      </c>
      <c r="AJ643" s="14" t="str">
        <f t="shared" si="220"/>
        <v/>
      </c>
      <c r="AK643" s="14">
        <f t="shared" si="203"/>
        <v>0</v>
      </c>
    </row>
    <row r="644" spans="1:37" ht="15" customHeight="1" x14ac:dyDescent="0.25">
      <c r="A644" s="1"/>
      <c r="B644" s="1"/>
      <c r="C644" s="24"/>
      <c r="D644" s="1"/>
      <c r="E644" s="1"/>
      <c r="F644" s="24"/>
      <c r="G644" s="1"/>
      <c r="H644" s="2"/>
      <c r="I644" s="2"/>
      <c r="J644" s="2"/>
      <c r="K644" s="13">
        <f t="shared" si="204"/>
        <v>0</v>
      </c>
      <c r="L644" s="13" t="e">
        <f>VLOOKUP(B644,Sheet1!$C$1:$D$12,2,FALSE)</f>
        <v>#N/A</v>
      </c>
      <c r="M644" s="13" t="e">
        <f t="shared" si="205"/>
        <v>#N/A</v>
      </c>
      <c r="N644" s="13">
        <f t="shared" si="206"/>
        <v>0</v>
      </c>
      <c r="O644" s="13" t="e">
        <f>VLOOKUP(B644,Sheet1!$C$1:$D$12,2,FALSE)</f>
        <v>#N/A</v>
      </c>
      <c r="P644" s="13" t="e">
        <f t="shared" si="207"/>
        <v>#N/A</v>
      </c>
      <c r="Q644" s="13">
        <f t="shared" si="208"/>
        <v>0</v>
      </c>
      <c r="R644" s="13" t="e">
        <f>VLOOKUP(B644,Sheet1!$C$1:$D$12,2,FALSE)</f>
        <v>#N/A</v>
      </c>
      <c r="S644" s="13" t="e">
        <f t="shared" si="209"/>
        <v>#N/A</v>
      </c>
      <c r="T644" s="13">
        <f t="shared" si="199"/>
        <v>0</v>
      </c>
      <c r="U644" s="13" t="e">
        <f>VLOOKUP(B644,Sheet1!$C$1:$F$12,4,FALSE)</f>
        <v>#N/A</v>
      </c>
      <c r="V644" s="13" t="e">
        <f t="shared" si="210"/>
        <v>#N/A</v>
      </c>
      <c r="W644" s="13">
        <f t="shared" si="211"/>
        <v>0</v>
      </c>
      <c r="X644" s="13">
        <f t="shared" si="212"/>
        <v>0</v>
      </c>
      <c r="Y644" s="13">
        <f t="shared" si="213"/>
        <v>0</v>
      </c>
      <c r="Z644" s="13" t="e">
        <f t="shared" si="214"/>
        <v>#N/A</v>
      </c>
      <c r="AA644" s="14" t="str">
        <f t="shared" si="215"/>
        <v/>
      </c>
      <c r="AB644" s="14">
        <f t="shared" si="216"/>
        <v>0</v>
      </c>
      <c r="AC644" s="14">
        <f t="shared" si="217"/>
        <v>0</v>
      </c>
      <c r="AD644" s="13">
        <f t="shared" si="200"/>
        <v>0</v>
      </c>
      <c r="AE644" s="13" t="e">
        <f>VLOOKUP(B644,Sheet1!$C$1:$D$12,2,FALSE)</f>
        <v>#N/A</v>
      </c>
      <c r="AF644" s="13" t="e">
        <f t="shared" si="218"/>
        <v>#N/A</v>
      </c>
      <c r="AG644" s="13">
        <f t="shared" si="201"/>
        <v>0</v>
      </c>
      <c r="AH644" s="13">
        <f t="shared" si="202"/>
        <v>0</v>
      </c>
      <c r="AI644" s="13" t="e">
        <f t="shared" si="219"/>
        <v>#N/A</v>
      </c>
      <c r="AJ644" s="14" t="str">
        <f t="shared" si="220"/>
        <v/>
      </c>
      <c r="AK644" s="14">
        <f t="shared" si="203"/>
        <v>0</v>
      </c>
    </row>
    <row r="645" spans="1:37" ht="15" customHeight="1" x14ac:dyDescent="0.25">
      <c r="A645" s="1"/>
      <c r="B645" s="1"/>
      <c r="C645" s="24"/>
      <c r="D645" s="1"/>
      <c r="E645" s="1"/>
      <c r="F645" s="24"/>
      <c r="G645" s="1"/>
      <c r="H645" s="2"/>
      <c r="I645" s="2"/>
      <c r="J645" s="2"/>
      <c r="K645" s="13">
        <f t="shared" si="204"/>
        <v>0</v>
      </c>
      <c r="L645" s="13" t="e">
        <f>VLOOKUP(B645,Sheet1!$C$1:$D$12,2,FALSE)</f>
        <v>#N/A</v>
      </c>
      <c r="M645" s="13" t="e">
        <f t="shared" si="205"/>
        <v>#N/A</v>
      </c>
      <c r="N645" s="13">
        <f t="shared" si="206"/>
        <v>0</v>
      </c>
      <c r="O645" s="13" t="e">
        <f>VLOOKUP(B645,Sheet1!$C$1:$D$12,2,FALSE)</f>
        <v>#N/A</v>
      </c>
      <c r="P645" s="13" t="e">
        <f t="shared" si="207"/>
        <v>#N/A</v>
      </c>
      <c r="Q645" s="13">
        <f t="shared" si="208"/>
        <v>0</v>
      </c>
      <c r="R645" s="13" t="e">
        <f>VLOOKUP(B645,Sheet1!$C$1:$D$12,2,FALSE)</f>
        <v>#N/A</v>
      </c>
      <c r="S645" s="13" t="e">
        <f t="shared" si="209"/>
        <v>#N/A</v>
      </c>
      <c r="T645" s="13">
        <f t="shared" si="199"/>
        <v>0</v>
      </c>
      <c r="U645" s="13" t="e">
        <f>VLOOKUP(B645,Sheet1!$C$1:$F$12,4,FALSE)</f>
        <v>#N/A</v>
      </c>
      <c r="V645" s="13" t="e">
        <f t="shared" si="210"/>
        <v>#N/A</v>
      </c>
      <c r="W645" s="13">
        <f t="shared" si="211"/>
        <v>0</v>
      </c>
      <c r="X645" s="13">
        <f t="shared" si="212"/>
        <v>0</v>
      </c>
      <c r="Y645" s="13">
        <f t="shared" si="213"/>
        <v>0</v>
      </c>
      <c r="Z645" s="13" t="e">
        <f t="shared" si="214"/>
        <v>#N/A</v>
      </c>
      <c r="AA645" s="14" t="str">
        <f t="shared" si="215"/>
        <v/>
      </c>
      <c r="AB645" s="14">
        <f t="shared" si="216"/>
        <v>0</v>
      </c>
      <c r="AC645" s="14">
        <f t="shared" si="217"/>
        <v>0</v>
      </c>
      <c r="AD645" s="13">
        <f t="shared" si="200"/>
        <v>0</v>
      </c>
      <c r="AE645" s="13" t="e">
        <f>VLOOKUP(B645,Sheet1!$C$1:$D$12,2,FALSE)</f>
        <v>#N/A</v>
      </c>
      <c r="AF645" s="13" t="e">
        <f t="shared" si="218"/>
        <v>#N/A</v>
      </c>
      <c r="AG645" s="13">
        <f t="shared" si="201"/>
        <v>0</v>
      </c>
      <c r="AH645" s="13">
        <f t="shared" si="202"/>
        <v>0</v>
      </c>
      <c r="AI645" s="13" t="e">
        <f t="shared" si="219"/>
        <v>#N/A</v>
      </c>
      <c r="AJ645" s="14" t="str">
        <f t="shared" si="220"/>
        <v/>
      </c>
      <c r="AK645" s="14">
        <f t="shared" si="203"/>
        <v>0</v>
      </c>
    </row>
    <row r="646" spans="1:37" ht="15" customHeight="1" x14ac:dyDescent="0.25">
      <c r="A646" s="1"/>
      <c r="B646" s="1"/>
      <c r="C646" s="24"/>
      <c r="D646" s="1"/>
      <c r="E646" s="1"/>
      <c r="F646" s="24"/>
      <c r="G646" s="1"/>
      <c r="H646" s="2"/>
      <c r="I646" s="2"/>
      <c r="J646" s="2"/>
      <c r="K646" s="13">
        <f t="shared" si="204"/>
        <v>0</v>
      </c>
      <c r="L646" s="13" t="e">
        <f>VLOOKUP(B646,Sheet1!$C$1:$D$12,2,FALSE)</f>
        <v>#N/A</v>
      </c>
      <c r="M646" s="13" t="e">
        <f t="shared" si="205"/>
        <v>#N/A</v>
      </c>
      <c r="N646" s="13">
        <f t="shared" si="206"/>
        <v>0</v>
      </c>
      <c r="O646" s="13" t="e">
        <f>VLOOKUP(B646,Sheet1!$C$1:$D$12,2,FALSE)</f>
        <v>#N/A</v>
      </c>
      <c r="P646" s="13" t="e">
        <f t="shared" si="207"/>
        <v>#N/A</v>
      </c>
      <c r="Q646" s="13">
        <f t="shared" si="208"/>
        <v>0</v>
      </c>
      <c r="R646" s="13" t="e">
        <f>VLOOKUP(B646,Sheet1!$C$1:$D$12,2,FALSE)</f>
        <v>#N/A</v>
      </c>
      <c r="S646" s="13" t="e">
        <f t="shared" si="209"/>
        <v>#N/A</v>
      </c>
      <c r="T646" s="13">
        <f t="shared" si="199"/>
        <v>0</v>
      </c>
      <c r="U646" s="13" t="e">
        <f>VLOOKUP(B646,Sheet1!$C$1:$F$12,4,FALSE)</f>
        <v>#N/A</v>
      </c>
      <c r="V646" s="13" t="e">
        <f t="shared" si="210"/>
        <v>#N/A</v>
      </c>
      <c r="W646" s="13">
        <f t="shared" si="211"/>
        <v>0</v>
      </c>
      <c r="X646" s="13">
        <f t="shared" si="212"/>
        <v>0</v>
      </c>
      <c r="Y646" s="13">
        <f t="shared" si="213"/>
        <v>0</v>
      </c>
      <c r="Z646" s="13" t="e">
        <f t="shared" si="214"/>
        <v>#N/A</v>
      </c>
      <c r="AA646" s="14" t="str">
        <f t="shared" si="215"/>
        <v/>
      </c>
      <c r="AB646" s="14">
        <f t="shared" si="216"/>
        <v>0</v>
      </c>
      <c r="AC646" s="14">
        <f t="shared" si="217"/>
        <v>0</v>
      </c>
      <c r="AD646" s="13">
        <f t="shared" si="200"/>
        <v>0</v>
      </c>
      <c r="AE646" s="13" t="e">
        <f>VLOOKUP(B646,Sheet1!$C$1:$D$12,2,FALSE)</f>
        <v>#N/A</v>
      </c>
      <c r="AF646" s="13" t="e">
        <f t="shared" si="218"/>
        <v>#N/A</v>
      </c>
      <c r="AG646" s="13">
        <f t="shared" si="201"/>
        <v>0</v>
      </c>
      <c r="AH646" s="13">
        <f t="shared" si="202"/>
        <v>0</v>
      </c>
      <c r="AI646" s="13" t="e">
        <f t="shared" si="219"/>
        <v>#N/A</v>
      </c>
      <c r="AJ646" s="14" t="str">
        <f t="shared" si="220"/>
        <v/>
      </c>
      <c r="AK646" s="14">
        <f t="shared" si="203"/>
        <v>0</v>
      </c>
    </row>
    <row r="647" spans="1:37" ht="15" customHeight="1" x14ac:dyDescent="0.25">
      <c r="A647" s="1"/>
      <c r="B647" s="1"/>
      <c r="C647" s="24"/>
      <c r="D647" s="1"/>
      <c r="E647" s="1"/>
      <c r="F647" s="24"/>
      <c r="G647" s="1"/>
      <c r="H647" s="2"/>
      <c r="I647" s="2"/>
      <c r="J647" s="2"/>
      <c r="K647" s="13">
        <f t="shared" si="204"/>
        <v>0</v>
      </c>
      <c r="L647" s="13" t="e">
        <f>VLOOKUP(B647,Sheet1!$C$1:$D$12,2,FALSE)</f>
        <v>#N/A</v>
      </c>
      <c r="M647" s="13" t="e">
        <f t="shared" si="205"/>
        <v>#N/A</v>
      </c>
      <c r="N647" s="13">
        <f t="shared" si="206"/>
        <v>0</v>
      </c>
      <c r="O647" s="13" t="e">
        <f>VLOOKUP(B647,Sheet1!$C$1:$D$12,2,FALSE)</f>
        <v>#N/A</v>
      </c>
      <c r="P647" s="13" t="e">
        <f t="shared" si="207"/>
        <v>#N/A</v>
      </c>
      <c r="Q647" s="13">
        <f t="shared" si="208"/>
        <v>0</v>
      </c>
      <c r="R647" s="13" t="e">
        <f>VLOOKUP(B647,Sheet1!$C$1:$D$12,2,FALSE)</f>
        <v>#N/A</v>
      </c>
      <c r="S647" s="13" t="e">
        <f t="shared" si="209"/>
        <v>#N/A</v>
      </c>
      <c r="T647" s="13">
        <f t="shared" si="199"/>
        <v>0</v>
      </c>
      <c r="U647" s="13" t="e">
        <f>VLOOKUP(B647,Sheet1!$C$1:$F$12,4,FALSE)</f>
        <v>#N/A</v>
      </c>
      <c r="V647" s="13" t="e">
        <f t="shared" si="210"/>
        <v>#N/A</v>
      </c>
      <c r="W647" s="13">
        <f t="shared" si="211"/>
        <v>0</v>
      </c>
      <c r="X647" s="13">
        <f t="shared" si="212"/>
        <v>0</v>
      </c>
      <c r="Y647" s="13">
        <f t="shared" si="213"/>
        <v>0</v>
      </c>
      <c r="Z647" s="13" t="e">
        <f t="shared" si="214"/>
        <v>#N/A</v>
      </c>
      <c r="AA647" s="14" t="str">
        <f t="shared" si="215"/>
        <v/>
      </c>
      <c r="AB647" s="14">
        <f t="shared" si="216"/>
        <v>0</v>
      </c>
      <c r="AC647" s="14">
        <f t="shared" si="217"/>
        <v>0</v>
      </c>
      <c r="AD647" s="13">
        <f t="shared" si="200"/>
        <v>0</v>
      </c>
      <c r="AE647" s="13" t="e">
        <f>VLOOKUP(B647,Sheet1!$C$1:$D$12,2,FALSE)</f>
        <v>#N/A</v>
      </c>
      <c r="AF647" s="13" t="e">
        <f t="shared" si="218"/>
        <v>#N/A</v>
      </c>
      <c r="AG647" s="13">
        <f t="shared" si="201"/>
        <v>0</v>
      </c>
      <c r="AH647" s="13">
        <f t="shared" si="202"/>
        <v>0</v>
      </c>
      <c r="AI647" s="13" t="e">
        <f t="shared" si="219"/>
        <v>#N/A</v>
      </c>
      <c r="AJ647" s="14" t="str">
        <f t="shared" si="220"/>
        <v/>
      </c>
      <c r="AK647" s="14">
        <f t="shared" si="203"/>
        <v>0</v>
      </c>
    </row>
    <row r="648" spans="1:37" ht="15" customHeight="1" x14ac:dyDescent="0.25">
      <c r="A648" s="1"/>
      <c r="B648" s="1"/>
      <c r="C648" s="24"/>
      <c r="D648" s="1"/>
      <c r="E648" s="1"/>
      <c r="F648" s="24"/>
      <c r="G648" s="1"/>
      <c r="H648" s="2"/>
      <c r="I648" s="2"/>
      <c r="J648" s="2"/>
      <c r="K648" s="13">
        <f t="shared" si="204"/>
        <v>0</v>
      </c>
      <c r="L648" s="13" t="e">
        <f>VLOOKUP(B648,Sheet1!$C$1:$D$12,2,FALSE)</f>
        <v>#N/A</v>
      </c>
      <c r="M648" s="13" t="e">
        <f t="shared" si="205"/>
        <v>#N/A</v>
      </c>
      <c r="N648" s="13">
        <f t="shared" si="206"/>
        <v>0</v>
      </c>
      <c r="O648" s="13" t="e">
        <f>VLOOKUP(B648,Sheet1!$C$1:$D$12,2,FALSE)</f>
        <v>#N/A</v>
      </c>
      <c r="P648" s="13" t="e">
        <f t="shared" si="207"/>
        <v>#N/A</v>
      </c>
      <c r="Q648" s="13">
        <f t="shared" si="208"/>
        <v>0</v>
      </c>
      <c r="R648" s="13" t="e">
        <f>VLOOKUP(B648,Sheet1!$C$1:$D$12,2,FALSE)</f>
        <v>#N/A</v>
      </c>
      <c r="S648" s="13" t="e">
        <f t="shared" si="209"/>
        <v>#N/A</v>
      </c>
      <c r="T648" s="13">
        <f t="shared" si="199"/>
        <v>0</v>
      </c>
      <c r="U648" s="13" t="e">
        <f>VLOOKUP(B648,Sheet1!$C$1:$F$12,4,FALSE)</f>
        <v>#N/A</v>
      </c>
      <c r="V648" s="13" t="e">
        <f t="shared" si="210"/>
        <v>#N/A</v>
      </c>
      <c r="W648" s="13">
        <f t="shared" si="211"/>
        <v>0</v>
      </c>
      <c r="X648" s="13">
        <f t="shared" si="212"/>
        <v>0</v>
      </c>
      <c r="Y648" s="13">
        <f t="shared" si="213"/>
        <v>0</v>
      </c>
      <c r="Z648" s="13" t="e">
        <f t="shared" si="214"/>
        <v>#N/A</v>
      </c>
      <c r="AA648" s="14" t="str">
        <f t="shared" si="215"/>
        <v/>
      </c>
      <c r="AB648" s="14">
        <f t="shared" si="216"/>
        <v>0</v>
      </c>
      <c r="AC648" s="14">
        <f t="shared" si="217"/>
        <v>0</v>
      </c>
      <c r="AD648" s="13">
        <f t="shared" si="200"/>
        <v>0</v>
      </c>
      <c r="AE648" s="13" t="e">
        <f>VLOOKUP(B648,Sheet1!$C$1:$D$12,2,FALSE)</f>
        <v>#N/A</v>
      </c>
      <c r="AF648" s="13" t="e">
        <f t="shared" si="218"/>
        <v>#N/A</v>
      </c>
      <c r="AG648" s="13">
        <f t="shared" si="201"/>
        <v>0</v>
      </c>
      <c r="AH648" s="13">
        <f t="shared" si="202"/>
        <v>0</v>
      </c>
      <c r="AI648" s="13" t="e">
        <f t="shared" si="219"/>
        <v>#N/A</v>
      </c>
      <c r="AJ648" s="14" t="str">
        <f t="shared" si="220"/>
        <v/>
      </c>
      <c r="AK648" s="14">
        <f t="shared" si="203"/>
        <v>0</v>
      </c>
    </row>
    <row r="649" spans="1:37" ht="15" customHeight="1" x14ac:dyDescent="0.25">
      <c r="A649" s="1"/>
      <c r="B649" s="1"/>
      <c r="C649" s="24"/>
      <c r="D649" s="1"/>
      <c r="E649" s="1"/>
      <c r="F649" s="24"/>
      <c r="G649" s="1"/>
      <c r="H649" s="2"/>
      <c r="I649" s="2"/>
      <c r="J649" s="2"/>
      <c r="K649" s="13">
        <f t="shared" si="204"/>
        <v>0</v>
      </c>
      <c r="L649" s="13" t="e">
        <f>VLOOKUP(B649,Sheet1!$C$1:$D$12,2,FALSE)</f>
        <v>#N/A</v>
      </c>
      <c r="M649" s="13" t="e">
        <f t="shared" si="205"/>
        <v>#N/A</v>
      </c>
      <c r="N649" s="13">
        <f t="shared" si="206"/>
        <v>0</v>
      </c>
      <c r="O649" s="13" t="e">
        <f>VLOOKUP(B649,Sheet1!$C$1:$D$12,2,FALSE)</f>
        <v>#N/A</v>
      </c>
      <c r="P649" s="13" t="e">
        <f t="shared" si="207"/>
        <v>#N/A</v>
      </c>
      <c r="Q649" s="13">
        <f t="shared" si="208"/>
        <v>0</v>
      </c>
      <c r="R649" s="13" t="e">
        <f>VLOOKUP(B649,Sheet1!$C$1:$D$12,2,FALSE)</f>
        <v>#N/A</v>
      </c>
      <c r="S649" s="13" t="e">
        <f t="shared" si="209"/>
        <v>#N/A</v>
      </c>
      <c r="T649" s="13">
        <f t="shared" si="199"/>
        <v>0</v>
      </c>
      <c r="U649" s="13" t="e">
        <f>VLOOKUP(B649,Sheet1!$C$1:$F$12,4,FALSE)</f>
        <v>#N/A</v>
      </c>
      <c r="V649" s="13" t="e">
        <f t="shared" si="210"/>
        <v>#N/A</v>
      </c>
      <c r="W649" s="13">
        <f t="shared" si="211"/>
        <v>0</v>
      </c>
      <c r="X649" s="13">
        <f t="shared" si="212"/>
        <v>0</v>
      </c>
      <c r="Y649" s="13">
        <f t="shared" si="213"/>
        <v>0</v>
      </c>
      <c r="Z649" s="13" t="e">
        <f t="shared" si="214"/>
        <v>#N/A</v>
      </c>
      <c r="AA649" s="14" t="str">
        <f t="shared" si="215"/>
        <v/>
      </c>
      <c r="AB649" s="14">
        <f t="shared" si="216"/>
        <v>0</v>
      </c>
      <c r="AC649" s="14">
        <f t="shared" si="217"/>
        <v>0</v>
      </c>
      <c r="AD649" s="13">
        <f t="shared" si="200"/>
        <v>0</v>
      </c>
      <c r="AE649" s="13" t="e">
        <f>VLOOKUP(B649,Sheet1!$C$1:$D$12,2,FALSE)</f>
        <v>#N/A</v>
      </c>
      <c r="AF649" s="13" t="e">
        <f t="shared" si="218"/>
        <v>#N/A</v>
      </c>
      <c r="AG649" s="13">
        <f t="shared" si="201"/>
        <v>0</v>
      </c>
      <c r="AH649" s="13">
        <f t="shared" si="202"/>
        <v>0</v>
      </c>
      <c r="AI649" s="13" t="e">
        <f t="shared" si="219"/>
        <v>#N/A</v>
      </c>
      <c r="AJ649" s="14" t="str">
        <f t="shared" si="220"/>
        <v/>
      </c>
      <c r="AK649" s="14">
        <f t="shared" si="203"/>
        <v>0</v>
      </c>
    </row>
    <row r="650" spans="1:37" ht="15" customHeight="1" x14ac:dyDescent="0.25">
      <c r="A650" s="1"/>
      <c r="B650" s="1"/>
      <c r="C650" s="24"/>
      <c r="D650" s="1"/>
      <c r="E650" s="1"/>
      <c r="F650" s="24"/>
      <c r="G650" s="1"/>
      <c r="H650" s="2"/>
      <c r="I650" s="2"/>
      <c r="J650" s="2"/>
      <c r="K650" s="13">
        <f t="shared" si="204"/>
        <v>0</v>
      </c>
      <c r="L650" s="13" t="e">
        <f>VLOOKUP(B650,Sheet1!$C$1:$D$12,2,FALSE)</f>
        <v>#N/A</v>
      </c>
      <c r="M650" s="13" t="e">
        <f t="shared" si="205"/>
        <v>#N/A</v>
      </c>
      <c r="N650" s="13">
        <f t="shared" si="206"/>
        <v>0</v>
      </c>
      <c r="O650" s="13" t="e">
        <f>VLOOKUP(B650,Sheet1!$C$1:$D$12,2,FALSE)</f>
        <v>#N/A</v>
      </c>
      <c r="P650" s="13" t="e">
        <f t="shared" si="207"/>
        <v>#N/A</v>
      </c>
      <c r="Q650" s="13">
        <f t="shared" si="208"/>
        <v>0</v>
      </c>
      <c r="R650" s="13" t="e">
        <f>VLOOKUP(B650,Sheet1!$C$1:$D$12,2,FALSE)</f>
        <v>#N/A</v>
      </c>
      <c r="S650" s="13" t="e">
        <f t="shared" si="209"/>
        <v>#N/A</v>
      </c>
      <c r="T650" s="13">
        <f t="shared" si="199"/>
        <v>0</v>
      </c>
      <c r="U650" s="13" t="e">
        <f>VLOOKUP(B650,Sheet1!$C$1:$F$12,4,FALSE)</f>
        <v>#N/A</v>
      </c>
      <c r="V650" s="13" t="e">
        <f t="shared" si="210"/>
        <v>#N/A</v>
      </c>
      <c r="W650" s="13">
        <f t="shared" si="211"/>
        <v>0</v>
      </c>
      <c r="X650" s="13">
        <f t="shared" si="212"/>
        <v>0</v>
      </c>
      <c r="Y650" s="13">
        <f t="shared" si="213"/>
        <v>0</v>
      </c>
      <c r="Z650" s="13" t="e">
        <f t="shared" si="214"/>
        <v>#N/A</v>
      </c>
      <c r="AA650" s="14" t="str">
        <f t="shared" si="215"/>
        <v/>
      </c>
      <c r="AB650" s="14">
        <f t="shared" si="216"/>
        <v>0</v>
      </c>
      <c r="AC650" s="14">
        <f t="shared" si="217"/>
        <v>0</v>
      </c>
      <c r="AD650" s="13">
        <f t="shared" si="200"/>
        <v>0</v>
      </c>
      <c r="AE650" s="13" t="e">
        <f>VLOOKUP(B650,Sheet1!$C$1:$D$12,2,FALSE)</f>
        <v>#N/A</v>
      </c>
      <c r="AF650" s="13" t="e">
        <f t="shared" si="218"/>
        <v>#N/A</v>
      </c>
      <c r="AG650" s="13">
        <f t="shared" si="201"/>
        <v>0</v>
      </c>
      <c r="AH650" s="13">
        <f t="shared" si="202"/>
        <v>0</v>
      </c>
      <c r="AI650" s="13" t="e">
        <f t="shared" si="219"/>
        <v>#N/A</v>
      </c>
      <c r="AJ650" s="14" t="str">
        <f t="shared" si="220"/>
        <v/>
      </c>
      <c r="AK650" s="14">
        <f t="shared" si="203"/>
        <v>0</v>
      </c>
    </row>
    <row r="651" spans="1:37" ht="15" customHeight="1" x14ac:dyDescent="0.25">
      <c r="A651" s="1"/>
      <c r="B651" s="1"/>
      <c r="C651" s="24"/>
      <c r="D651" s="1"/>
      <c r="E651" s="1"/>
      <c r="F651" s="24"/>
      <c r="G651" s="1"/>
      <c r="H651" s="2"/>
      <c r="I651" s="2"/>
      <c r="J651" s="2"/>
      <c r="K651" s="13">
        <f t="shared" si="204"/>
        <v>0</v>
      </c>
      <c r="L651" s="13" t="e">
        <f>VLOOKUP(B651,Sheet1!$C$1:$D$12,2,FALSE)</f>
        <v>#N/A</v>
      </c>
      <c r="M651" s="13" t="e">
        <f t="shared" si="205"/>
        <v>#N/A</v>
      </c>
      <c r="N651" s="13">
        <f t="shared" si="206"/>
        <v>0</v>
      </c>
      <c r="O651" s="13" t="e">
        <f>VLOOKUP(B651,Sheet1!$C$1:$D$12,2,FALSE)</f>
        <v>#N/A</v>
      </c>
      <c r="P651" s="13" t="e">
        <f t="shared" si="207"/>
        <v>#N/A</v>
      </c>
      <c r="Q651" s="13">
        <f t="shared" si="208"/>
        <v>0</v>
      </c>
      <c r="R651" s="13" t="e">
        <f>VLOOKUP(B651,Sheet1!$C$1:$D$12,2,FALSE)</f>
        <v>#N/A</v>
      </c>
      <c r="S651" s="13" t="e">
        <f t="shared" si="209"/>
        <v>#N/A</v>
      </c>
      <c r="T651" s="13">
        <f t="shared" si="199"/>
        <v>0</v>
      </c>
      <c r="U651" s="13" t="e">
        <f>VLOOKUP(B651,Sheet1!$C$1:$F$12,4,FALSE)</f>
        <v>#N/A</v>
      </c>
      <c r="V651" s="13" t="e">
        <f t="shared" si="210"/>
        <v>#N/A</v>
      </c>
      <c r="W651" s="13">
        <f t="shared" si="211"/>
        <v>0</v>
      </c>
      <c r="X651" s="13">
        <f t="shared" si="212"/>
        <v>0</v>
      </c>
      <c r="Y651" s="13">
        <f t="shared" si="213"/>
        <v>0</v>
      </c>
      <c r="Z651" s="13" t="e">
        <f t="shared" si="214"/>
        <v>#N/A</v>
      </c>
      <c r="AA651" s="14" t="str">
        <f t="shared" si="215"/>
        <v/>
      </c>
      <c r="AB651" s="14">
        <f t="shared" si="216"/>
        <v>0</v>
      </c>
      <c r="AC651" s="14">
        <f t="shared" si="217"/>
        <v>0</v>
      </c>
      <c r="AD651" s="13">
        <f t="shared" si="200"/>
        <v>0</v>
      </c>
      <c r="AE651" s="13" t="e">
        <f>VLOOKUP(B651,Sheet1!$C$1:$D$12,2,FALSE)</f>
        <v>#N/A</v>
      </c>
      <c r="AF651" s="13" t="e">
        <f t="shared" si="218"/>
        <v>#N/A</v>
      </c>
      <c r="AG651" s="13">
        <f t="shared" si="201"/>
        <v>0</v>
      </c>
      <c r="AH651" s="13">
        <f t="shared" si="202"/>
        <v>0</v>
      </c>
      <c r="AI651" s="13" t="e">
        <f t="shared" si="219"/>
        <v>#N/A</v>
      </c>
      <c r="AJ651" s="14" t="str">
        <f t="shared" si="220"/>
        <v/>
      </c>
      <c r="AK651" s="14">
        <f t="shared" si="203"/>
        <v>0</v>
      </c>
    </row>
    <row r="652" spans="1:37" ht="15" customHeight="1" x14ac:dyDescent="0.25">
      <c r="A652" s="1"/>
      <c r="B652" s="1"/>
      <c r="C652" s="24"/>
      <c r="D652" s="1"/>
      <c r="E652" s="1"/>
      <c r="F652" s="24"/>
      <c r="G652" s="1"/>
      <c r="H652" s="2"/>
      <c r="I652" s="2"/>
      <c r="J652" s="2"/>
      <c r="K652" s="13">
        <f t="shared" si="204"/>
        <v>0</v>
      </c>
      <c r="L652" s="13" t="e">
        <f>VLOOKUP(B652,Sheet1!$C$1:$D$12,2,FALSE)</f>
        <v>#N/A</v>
      </c>
      <c r="M652" s="13" t="e">
        <f t="shared" si="205"/>
        <v>#N/A</v>
      </c>
      <c r="N652" s="13">
        <f t="shared" si="206"/>
        <v>0</v>
      </c>
      <c r="O652" s="13" t="e">
        <f>VLOOKUP(B652,Sheet1!$C$1:$D$12,2,FALSE)</f>
        <v>#N/A</v>
      </c>
      <c r="P652" s="13" t="e">
        <f t="shared" si="207"/>
        <v>#N/A</v>
      </c>
      <c r="Q652" s="13">
        <f t="shared" si="208"/>
        <v>0</v>
      </c>
      <c r="R652" s="13" t="e">
        <f>VLOOKUP(B652,Sheet1!$C$1:$D$12,2,FALSE)</f>
        <v>#N/A</v>
      </c>
      <c r="S652" s="13" t="e">
        <f t="shared" si="209"/>
        <v>#N/A</v>
      </c>
      <c r="T652" s="13">
        <f t="shared" si="199"/>
        <v>0</v>
      </c>
      <c r="U652" s="13" t="e">
        <f>VLOOKUP(B652,Sheet1!$C$1:$F$12,4,FALSE)</f>
        <v>#N/A</v>
      </c>
      <c r="V652" s="13" t="e">
        <f t="shared" si="210"/>
        <v>#N/A</v>
      </c>
      <c r="W652" s="13">
        <f t="shared" si="211"/>
        <v>0</v>
      </c>
      <c r="X652" s="13">
        <f t="shared" si="212"/>
        <v>0</v>
      </c>
      <c r="Y652" s="13">
        <f t="shared" si="213"/>
        <v>0</v>
      </c>
      <c r="Z652" s="13" t="e">
        <f t="shared" si="214"/>
        <v>#N/A</v>
      </c>
      <c r="AA652" s="14" t="str">
        <f t="shared" si="215"/>
        <v/>
      </c>
      <c r="AB652" s="14">
        <f t="shared" si="216"/>
        <v>0</v>
      </c>
      <c r="AC652" s="14">
        <f t="shared" si="217"/>
        <v>0</v>
      </c>
      <c r="AD652" s="13">
        <f t="shared" si="200"/>
        <v>0</v>
      </c>
      <c r="AE652" s="13" t="e">
        <f>VLOOKUP(B652,Sheet1!$C$1:$D$12,2,FALSE)</f>
        <v>#N/A</v>
      </c>
      <c r="AF652" s="13" t="e">
        <f t="shared" si="218"/>
        <v>#N/A</v>
      </c>
      <c r="AG652" s="13">
        <f t="shared" si="201"/>
        <v>0</v>
      </c>
      <c r="AH652" s="13">
        <f t="shared" si="202"/>
        <v>0</v>
      </c>
      <c r="AI652" s="13" t="e">
        <f t="shared" si="219"/>
        <v>#N/A</v>
      </c>
      <c r="AJ652" s="14" t="str">
        <f t="shared" si="220"/>
        <v/>
      </c>
      <c r="AK652" s="14">
        <f t="shared" si="203"/>
        <v>0</v>
      </c>
    </row>
    <row r="653" spans="1:37" ht="15" customHeight="1" x14ac:dyDescent="0.25">
      <c r="A653" s="1"/>
      <c r="B653" s="1"/>
      <c r="C653" s="24"/>
      <c r="D653" s="1"/>
      <c r="E653" s="1"/>
      <c r="F653" s="24"/>
      <c r="G653" s="1"/>
      <c r="H653" s="2"/>
      <c r="I653" s="2"/>
      <c r="J653" s="2"/>
      <c r="K653" s="13">
        <f t="shared" si="204"/>
        <v>0</v>
      </c>
      <c r="L653" s="13" t="e">
        <f>VLOOKUP(B653,Sheet1!$C$1:$D$12,2,FALSE)</f>
        <v>#N/A</v>
      </c>
      <c r="M653" s="13" t="e">
        <f t="shared" si="205"/>
        <v>#N/A</v>
      </c>
      <c r="N653" s="13">
        <f t="shared" si="206"/>
        <v>0</v>
      </c>
      <c r="O653" s="13" t="e">
        <f>VLOOKUP(B653,Sheet1!$C$1:$D$12,2,FALSE)</f>
        <v>#N/A</v>
      </c>
      <c r="P653" s="13" t="e">
        <f t="shared" si="207"/>
        <v>#N/A</v>
      </c>
      <c r="Q653" s="13">
        <f t="shared" si="208"/>
        <v>0</v>
      </c>
      <c r="R653" s="13" t="e">
        <f>VLOOKUP(B653,Sheet1!$C$1:$D$12,2,FALSE)</f>
        <v>#N/A</v>
      </c>
      <c r="S653" s="13" t="e">
        <f t="shared" si="209"/>
        <v>#N/A</v>
      </c>
      <c r="T653" s="13">
        <f t="shared" si="199"/>
        <v>0</v>
      </c>
      <c r="U653" s="13" t="e">
        <f>VLOOKUP(B653,Sheet1!$C$1:$F$12,4,FALSE)</f>
        <v>#N/A</v>
      </c>
      <c r="V653" s="13" t="e">
        <f t="shared" si="210"/>
        <v>#N/A</v>
      </c>
      <c r="W653" s="13">
        <f t="shared" si="211"/>
        <v>0</v>
      </c>
      <c r="X653" s="13">
        <f t="shared" si="212"/>
        <v>0</v>
      </c>
      <c r="Y653" s="13">
        <f t="shared" si="213"/>
        <v>0</v>
      </c>
      <c r="Z653" s="13" t="e">
        <f t="shared" si="214"/>
        <v>#N/A</v>
      </c>
      <c r="AA653" s="14" t="str">
        <f t="shared" si="215"/>
        <v/>
      </c>
      <c r="AB653" s="14">
        <f t="shared" si="216"/>
        <v>0</v>
      </c>
      <c r="AC653" s="14">
        <f t="shared" si="217"/>
        <v>0</v>
      </c>
      <c r="AD653" s="13">
        <f t="shared" si="200"/>
        <v>0</v>
      </c>
      <c r="AE653" s="13" t="e">
        <f>VLOOKUP(B653,Sheet1!$C$1:$D$12,2,FALSE)</f>
        <v>#N/A</v>
      </c>
      <c r="AF653" s="13" t="e">
        <f t="shared" si="218"/>
        <v>#N/A</v>
      </c>
      <c r="AG653" s="13">
        <f t="shared" si="201"/>
        <v>0</v>
      </c>
      <c r="AH653" s="13">
        <f t="shared" si="202"/>
        <v>0</v>
      </c>
      <c r="AI653" s="13" t="e">
        <f t="shared" si="219"/>
        <v>#N/A</v>
      </c>
      <c r="AJ653" s="14" t="str">
        <f t="shared" si="220"/>
        <v/>
      </c>
      <c r="AK653" s="14">
        <f t="shared" si="203"/>
        <v>0</v>
      </c>
    </row>
    <row r="654" spans="1:37" ht="15" customHeight="1" x14ac:dyDescent="0.25">
      <c r="A654" s="1"/>
      <c r="B654" s="1"/>
      <c r="C654" s="24"/>
      <c r="D654" s="1"/>
      <c r="E654" s="1"/>
      <c r="F654" s="24"/>
      <c r="G654" s="1"/>
      <c r="H654" s="2"/>
      <c r="I654" s="2"/>
      <c r="J654" s="2"/>
      <c r="K654" s="13">
        <f t="shared" si="204"/>
        <v>0</v>
      </c>
      <c r="L654" s="13" t="e">
        <f>VLOOKUP(B654,Sheet1!$C$1:$D$12,2,FALSE)</f>
        <v>#N/A</v>
      </c>
      <c r="M654" s="13" t="e">
        <f t="shared" si="205"/>
        <v>#N/A</v>
      </c>
      <c r="N654" s="13">
        <f t="shared" si="206"/>
        <v>0</v>
      </c>
      <c r="O654" s="13" t="e">
        <f>VLOOKUP(B654,Sheet1!$C$1:$D$12,2,FALSE)</f>
        <v>#N/A</v>
      </c>
      <c r="P654" s="13" t="e">
        <f t="shared" si="207"/>
        <v>#N/A</v>
      </c>
      <c r="Q654" s="13">
        <f t="shared" si="208"/>
        <v>0</v>
      </c>
      <c r="R654" s="13" t="e">
        <f>VLOOKUP(B654,Sheet1!$C$1:$D$12,2,FALSE)</f>
        <v>#N/A</v>
      </c>
      <c r="S654" s="13" t="e">
        <f t="shared" si="209"/>
        <v>#N/A</v>
      </c>
      <c r="T654" s="13">
        <f t="shared" si="199"/>
        <v>0</v>
      </c>
      <c r="U654" s="13" t="e">
        <f>VLOOKUP(B654,Sheet1!$C$1:$F$12,4,FALSE)</f>
        <v>#N/A</v>
      </c>
      <c r="V654" s="13" t="e">
        <f t="shared" si="210"/>
        <v>#N/A</v>
      </c>
      <c r="W654" s="13">
        <f t="shared" si="211"/>
        <v>0</v>
      </c>
      <c r="X654" s="13">
        <f t="shared" si="212"/>
        <v>0</v>
      </c>
      <c r="Y654" s="13">
        <f t="shared" si="213"/>
        <v>0</v>
      </c>
      <c r="Z654" s="13" t="e">
        <f t="shared" si="214"/>
        <v>#N/A</v>
      </c>
      <c r="AA654" s="14" t="str">
        <f t="shared" si="215"/>
        <v/>
      </c>
      <c r="AB654" s="14">
        <f t="shared" si="216"/>
        <v>0</v>
      </c>
      <c r="AC654" s="14">
        <f t="shared" si="217"/>
        <v>0</v>
      </c>
      <c r="AD654" s="13">
        <f t="shared" si="200"/>
        <v>0</v>
      </c>
      <c r="AE654" s="13" t="e">
        <f>VLOOKUP(B654,Sheet1!$C$1:$D$12,2,FALSE)</f>
        <v>#N/A</v>
      </c>
      <c r="AF654" s="13" t="e">
        <f t="shared" si="218"/>
        <v>#N/A</v>
      </c>
      <c r="AG654" s="13">
        <f t="shared" si="201"/>
        <v>0</v>
      </c>
      <c r="AH654" s="13">
        <f t="shared" si="202"/>
        <v>0</v>
      </c>
      <c r="AI654" s="13" t="e">
        <f t="shared" si="219"/>
        <v>#N/A</v>
      </c>
      <c r="AJ654" s="14" t="str">
        <f t="shared" si="220"/>
        <v/>
      </c>
      <c r="AK654" s="14">
        <f t="shared" si="203"/>
        <v>0</v>
      </c>
    </row>
    <row r="655" spans="1:37" ht="15" customHeight="1" x14ac:dyDescent="0.25">
      <c r="A655" s="1"/>
      <c r="B655" s="1"/>
      <c r="C655" s="24"/>
      <c r="D655" s="1"/>
      <c r="E655" s="1"/>
      <c r="F655" s="24"/>
      <c r="G655" s="1"/>
      <c r="H655" s="2"/>
      <c r="I655" s="2"/>
      <c r="J655" s="2"/>
      <c r="K655" s="13">
        <f t="shared" si="204"/>
        <v>0</v>
      </c>
      <c r="L655" s="13" t="e">
        <f>VLOOKUP(B655,Sheet1!$C$1:$D$12,2,FALSE)</f>
        <v>#N/A</v>
      </c>
      <c r="M655" s="13" t="e">
        <f t="shared" si="205"/>
        <v>#N/A</v>
      </c>
      <c r="N655" s="13">
        <f t="shared" si="206"/>
        <v>0</v>
      </c>
      <c r="O655" s="13" t="e">
        <f>VLOOKUP(B655,Sheet1!$C$1:$D$12,2,FALSE)</f>
        <v>#N/A</v>
      </c>
      <c r="P655" s="13" t="e">
        <f t="shared" si="207"/>
        <v>#N/A</v>
      </c>
      <c r="Q655" s="13">
        <f t="shared" si="208"/>
        <v>0</v>
      </c>
      <c r="R655" s="13" t="e">
        <f>VLOOKUP(B655,Sheet1!$C$1:$D$12,2,FALSE)</f>
        <v>#N/A</v>
      </c>
      <c r="S655" s="13" t="e">
        <f t="shared" si="209"/>
        <v>#N/A</v>
      </c>
      <c r="T655" s="13">
        <f t="shared" si="199"/>
        <v>0</v>
      </c>
      <c r="U655" s="13" t="e">
        <f>VLOOKUP(B655,Sheet1!$C$1:$F$12,4,FALSE)</f>
        <v>#N/A</v>
      </c>
      <c r="V655" s="13" t="e">
        <f t="shared" si="210"/>
        <v>#N/A</v>
      </c>
      <c r="W655" s="13">
        <f t="shared" si="211"/>
        <v>0</v>
      </c>
      <c r="X655" s="13">
        <f t="shared" si="212"/>
        <v>0</v>
      </c>
      <c r="Y655" s="13">
        <f t="shared" si="213"/>
        <v>0</v>
      </c>
      <c r="Z655" s="13" t="e">
        <f t="shared" si="214"/>
        <v>#N/A</v>
      </c>
      <c r="AA655" s="14" t="str">
        <f t="shared" si="215"/>
        <v/>
      </c>
      <c r="AB655" s="14">
        <f t="shared" si="216"/>
        <v>0</v>
      </c>
      <c r="AC655" s="14">
        <f t="shared" si="217"/>
        <v>0</v>
      </c>
      <c r="AD655" s="13">
        <f t="shared" si="200"/>
        <v>0</v>
      </c>
      <c r="AE655" s="13" t="e">
        <f>VLOOKUP(B655,Sheet1!$C$1:$D$12,2,FALSE)</f>
        <v>#N/A</v>
      </c>
      <c r="AF655" s="13" t="e">
        <f t="shared" si="218"/>
        <v>#N/A</v>
      </c>
      <c r="AG655" s="13">
        <f t="shared" si="201"/>
        <v>0</v>
      </c>
      <c r="AH655" s="13">
        <f t="shared" si="202"/>
        <v>0</v>
      </c>
      <c r="AI655" s="13" t="e">
        <f t="shared" si="219"/>
        <v>#N/A</v>
      </c>
      <c r="AJ655" s="14" t="str">
        <f t="shared" si="220"/>
        <v/>
      </c>
      <c r="AK655" s="14">
        <f t="shared" si="203"/>
        <v>0</v>
      </c>
    </row>
    <row r="656" spans="1:37" ht="15" customHeight="1" x14ac:dyDescent="0.25">
      <c r="A656" s="1"/>
      <c r="B656" s="1"/>
      <c r="C656" s="24"/>
      <c r="D656" s="1"/>
      <c r="E656" s="1"/>
      <c r="F656" s="24"/>
      <c r="G656" s="1"/>
      <c r="H656" s="2"/>
      <c r="I656" s="2"/>
      <c r="J656" s="2"/>
      <c r="K656" s="13">
        <f t="shared" si="204"/>
        <v>0</v>
      </c>
      <c r="L656" s="13" t="e">
        <f>VLOOKUP(B656,Sheet1!$C$1:$D$12,2,FALSE)</f>
        <v>#N/A</v>
      </c>
      <c r="M656" s="13" t="e">
        <f t="shared" si="205"/>
        <v>#N/A</v>
      </c>
      <c r="N656" s="13">
        <f t="shared" si="206"/>
        <v>0</v>
      </c>
      <c r="O656" s="13" t="e">
        <f>VLOOKUP(B656,Sheet1!$C$1:$D$12,2,FALSE)</f>
        <v>#N/A</v>
      </c>
      <c r="P656" s="13" t="e">
        <f t="shared" si="207"/>
        <v>#N/A</v>
      </c>
      <c r="Q656" s="13">
        <f t="shared" si="208"/>
        <v>0</v>
      </c>
      <c r="R656" s="13" t="e">
        <f>VLOOKUP(B656,Sheet1!$C$1:$D$12,2,FALSE)</f>
        <v>#N/A</v>
      </c>
      <c r="S656" s="13" t="e">
        <f t="shared" si="209"/>
        <v>#N/A</v>
      </c>
      <c r="T656" s="13">
        <f t="shared" si="199"/>
        <v>0</v>
      </c>
      <c r="U656" s="13" t="e">
        <f>VLOOKUP(B656,Sheet1!$C$1:$F$12,4,FALSE)</f>
        <v>#N/A</v>
      </c>
      <c r="V656" s="13" t="e">
        <f t="shared" si="210"/>
        <v>#N/A</v>
      </c>
      <c r="W656" s="13">
        <f t="shared" si="211"/>
        <v>0</v>
      </c>
      <c r="X656" s="13">
        <f t="shared" si="212"/>
        <v>0</v>
      </c>
      <c r="Y656" s="13">
        <f t="shared" si="213"/>
        <v>0</v>
      </c>
      <c r="Z656" s="13" t="e">
        <f t="shared" si="214"/>
        <v>#N/A</v>
      </c>
      <c r="AA656" s="14" t="str">
        <f t="shared" si="215"/>
        <v/>
      </c>
      <c r="AB656" s="14">
        <f t="shared" si="216"/>
        <v>0</v>
      </c>
      <c r="AC656" s="14">
        <f t="shared" si="217"/>
        <v>0</v>
      </c>
      <c r="AD656" s="13">
        <f t="shared" si="200"/>
        <v>0</v>
      </c>
      <c r="AE656" s="13" t="e">
        <f>VLOOKUP(B656,Sheet1!$C$1:$D$12,2,FALSE)</f>
        <v>#N/A</v>
      </c>
      <c r="AF656" s="13" t="e">
        <f t="shared" si="218"/>
        <v>#N/A</v>
      </c>
      <c r="AG656" s="13">
        <f t="shared" si="201"/>
        <v>0</v>
      </c>
      <c r="AH656" s="13">
        <f t="shared" si="202"/>
        <v>0</v>
      </c>
      <c r="AI656" s="13" t="e">
        <f t="shared" si="219"/>
        <v>#N/A</v>
      </c>
      <c r="AJ656" s="14" t="str">
        <f t="shared" si="220"/>
        <v/>
      </c>
      <c r="AK656" s="14">
        <f t="shared" si="203"/>
        <v>0</v>
      </c>
    </row>
    <row r="657" spans="1:37" ht="15" customHeight="1" x14ac:dyDescent="0.25">
      <c r="A657" s="1"/>
      <c r="B657" s="1"/>
      <c r="C657" s="24"/>
      <c r="D657" s="1"/>
      <c r="E657" s="1"/>
      <c r="F657" s="24"/>
      <c r="G657" s="1"/>
      <c r="H657" s="2"/>
      <c r="I657" s="2"/>
      <c r="J657" s="2"/>
      <c r="K657" s="13">
        <f t="shared" si="204"/>
        <v>0</v>
      </c>
      <c r="L657" s="13" t="e">
        <f>VLOOKUP(B657,Sheet1!$C$1:$D$12,2,FALSE)</f>
        <v>#N/A</v>
      </c>
      <c r="M657" s="13" t="e">
        <f t="shared" si="205"/>
        <v>#N/A</v>
      </c>
      <c r="N657" s="13">
        <f t="shared" si="206"/>
        <v>0</v>
      </c>
      <c r="O657" s="13" t="e">
        <f>VLOOKUP(B657,Sheet1!$C$1:$D$12,2,FALSE)</f>
        <v>#N/A</v>
      </c>
      <c r="P657" s="13" t="e">
        <f t="shared" si="207"/>
        <v>#N/A</v>
      </c>
      <c r="Q657" s="13">
        <f t="shared" si="208"/>
        <v>0</v>
      </c>
      <c r="R657" s="13" t="e">
        <f>VLOOKUP(B657,Sheet1!$C$1:$D$12,2,FALSE)</f>
        <v>#N/A</v>
      </c>
      <c r="S657" s="13" t="e">
        <f t="shared" si="209"/>
        <v>#N/A</v>
      </c>
      <c r="T657" s="13">
        <f t="shared" si="199"/>
        <v>0</v>
      </c>
      <c r="U657" s="13" t="e">
        <f>VLOOKUP(B657,Sheet1!$C$1:$F$12,4,FALSE)</f>
        <v>#N/A</v>
      </c>
      <c r="V657" s="13" t="e">
        <f t="shared" si="210"/>
        <v>#N/A</v>
      </c>
      <c r="W657" s="13">
        <f t="shared" si="211"/>
        <v>0</v>
      </c>
      <c r="X657" s="13">
        <f t="shared" si="212"/>
        <v>0</v>
      </c>
      <c r="Y657" s="13">
        <f t="shared" si="213"/>
        <v>0</v>
      </c>
      <c r="Z657" s="13" t="e">
        <f t="shared" si="214"/>
        <v>#N/A</v>
      </c>
      <c r="AA657" s="14" t="str">
        <f t="shared" si="215"/>
        <v/>
      </c>
      <c r="AB657" s="14">
        <f t="shared" si="216"/>
        <v>0</v>
      </c>
      <c r="AC657" s="14">
        <f t="shared" si="217"/>
        <v>0</v>
      </c>
      <c r="AD657" s="13">
        <f t="shared" si="200"/>
        <v>0</v>
      </c>
      <c r="AE657" s="13" t="e">
        <f>VLOOKUP(B657,Sheet1!$C$1:$D$12,2,FALSE)</f>
        <v>#N/A</v>
      </c>
      <c r="AF657" s="13" t="e">
        <f t="shared" si="218"/>
        <v>#N/A</v>
      </c>
      <c r="AG657" s="13">
        <f t="shared" si="201"/>
        <v>0</v>
      </c>
      <c r="AH657" s="13">
        <f t="shared" si="202"/>
        <v>0</v>
      </c>
      <c r="AI657" s="13" t="e">
        <f t="shared" si="219"/>
        <v>#N/A</v>
      </c>
      <c r="AJ657" s="14" t="str">
        <f t="shared" si="220"/>
        <v/>
      </c>
      <c r="AK657" s="14">
        <f t="shared" si="203"/>
        <v>0</v>
      </c>
    </row>
    <row r="658" spans="1:37" ht="15" customHeight="1" x14ac:dyDescent="0.25">
      <c r="A658" s="1"/>
      <c r="B658" s="1"/>
      <c r="C658" s="24"/>
      <c r="D658" s="1"/>
      <c r="E658" s="1"/>
      <c r="F658" s="24"/>
      <c r="G658" s="1"/>
      <c r="H658" s="2"/>
      <c r="I658" s="2"/>
      <c r="J658" s="2"/>
      <c r="K658" s="13">
        <f t="shared" si="204"/>
        <v>0</v>
      </c>
      <c r="L658" s="13" t="e">
        <f>VLOOKUP(B658,Sheet1!$C$1:$D$12,2,FALSE)</f>
        <v>#N/A</v>
      </c>
      <c r="M658" s="13" t="e">
        <f t="shared" si="205"/>
        <v>#N/A</v>
      </c>
      <c r="N658" s="13">
        <f t="shared" si="206"/>
        <v>0</v>
      </c>
      <c r="O658" s="13" t="e">
        <f>VLOOKUP(B658,Sheet1!$C$1:$D$12,2,FALSE)</f>
        <v>#N/A</v>
      </c>
      <c r="P658" s="13" t="e">
        <f t="shared" si="207"/>
        <v>#N/A</v>
      </c>
      <c r="Q658" s="13">
        <f t="shared" si="208"/>
        <v>0</v>
      </c>
      <c r="R658" s="13" t="e">
        <f>VLOOKUP(B658,Sheet1!$C$1:$D$12,2,FALSE)</f>
        <v>#N/A</v>
      </c>
      <c r="S658" s="13" t="e">
        <f t="shared" si="209"/>
        <v>#N/A</v>
      </c>
      <c r="T658" s="13">
        <f t="shared" si="199"/>
        <v>0</v>
      </c>
      <c r="U658" s="13" t="e">
        <f>VLOOKUP(B658,Sheet1!$C$1:$F$12,4,FALSE)</f>
        <v>#N/A</v>
      </c>
      <c r="V658" s="13" t="e">
        <f t="shared" si="210"/>
        <v>#N/A</v>
      </c>
      <c r="W658" s="13">
        <f t="shared" si="211"/>
        <v>0</v>
      </c>
      <c r="X658" s="13">
        <f t="shared" si="212"/>
        <v>0</v>
      </c>
      <c r="Y658" s="13">
        <f t="shared" si="213"/>
        <v>0</v>
      </c>
      <c r="Z658" s="13" t="e">
        <f t="shared" si="214"/>
        <v>#N/A</v>
      </c>
      <c r="AA658" s="14" t="str">
        <f t="shared" si="215"/>
        <v/>
      </c>
      <c r="AB658" s="14">
        <f t="shared" si="216"/>
        <v>0</v>
      </c>
      <c r="AC658" s="14">
        <f t="shared" si="217"/>
        <v>0</v>
      </c>
      <c r="AD658" s="13">
        <f t="shared" si="200"/>
        <v>0</v>
      </c>
      <c r="AE658" s="13" t="e">
        <f>VLOOKUP(B658,Sheet1!$C$1:$D$12,2,FALSE)</f>
        <v>#N/A</v>
      </c>
      <c r="AF658" s="13" t="e">
        <f t="shared" si="218"/>
        <v>#N/A</v>
      </c>
      <c r="AG658" s="13">
        <f t="shared" si="201"/>
        <v>0</v>
      </c>
      <c r="AH658" s="13">
        <f t="shared" si="202"/>
        <v>0</v>
      </c>
      <c r="AI658" s="13" t="e">
        <f t="shared" si="219"/>
        <v>#N/A</v>
      </c>
      <c r="AJ658" s="14" t="str">
        <f t="shared" si="220"/>
        <v/>
      </c>
      <c r="AK658" s="14">
        <f t="shared" si="203"/>
        <v>0</v>
      </c>
    </row>
    <row r="659" spans="1:37" ht="15" customHeight="1" x14ac:dyDescent="0.25">
      <c r="A659" s="1"/>
      <c r="B659" s="1"/>
      <c r="C659" s="24"/>
      <c r="D659" s="1"/>
      <c r="E659" s="1"/>
      <c r="F659" s="24"/>
      <c r="G659" s="1"/>
      <c r="H659" s="2"/>
      <c r="I659" s="2"/>
      <c r="J659" s="2"/>
      <c r="K659" s="13">
        <f t="shared" si="204"/>
        <v>0</v>
      </c>
      <c r="L659" s="13" t="e">
        <f>VLOOKUP(B659,Sheet1!$C$1:$D$12,2,FALSE)</f>
        <v>#N/A</v>
      </c>
      <c r="M659" s="13" t="e">
        <f t="shared" si="205"/>
        <v>#N/A</v>
      </c>
      <c r="N659" s="13">
        <f t="shared" si="206"/>
        <v>0</v>
      </c>
      <c r="O659" s="13" t="e">
        <f>VLOOKUP(B659,Sheet1!$C$1:$D$12,2,FALSE)</f>
        <v>#N/A</v>
      </c>
      <c r="P659" s="13" t="e">
        <f t="shared" si="207"/>
        <v>#N/A</v>
      </c>
      <c r="Q659" s="13">
        <f t="shared" si="208"/>
        <v>0</v>
      </c>
      <c r="R659" s="13" t="e">
        <f>VLOOKUP(B659,Sheet1!$C$1:$D$12,2,FALSE)</f>
        <v>#N/A</v>
      </c>
      <c r="S659" s="13" t="e">
        <f t="shared" si="209"/>
        <v>#N/A</v>
      </c>
      <c r="T659" s="13">
        <f t="shared" si="199"/>
        <v>0</v>
      </c>
      <c r="U659" s="13" t="e">
        <f>VLOOKUP(B659,Sheet1!$C$1:$F$12,4,FALSE)</f>
        <v>#N/A</v>
      </c>
      <c r="V659" s="13" t="e">
        <f t="shared" si="210"/>
        <v>#N/A</v>
      </c>
      <c r="W659" s="13">
        <f t="shared" si="211"/>
        <v>0</v>
      </c>
      <c r="X659" s="13">
        <f t="shared" si="212"/>
        <v>0</v>
      </c>
      <c r="Y659" s="13">
        <f t="shared" si="213"/>
        <v>0</v>
      </c>
      <c r="Z659" s="13" t="e">
        <f t="shared" si="214"/>
        <v>#N/A</v>
      </c>
      <c r="AA659" s="14" t="str">
        <f t="shared" si="215"/>
        <v/>
      </c>
      <c r="AB659" s="14">
        <f t="shared" si="216"/>
        <v>0</v>
      </c>
      <c r="AC659" s="14">
        <f t="shared" si="217"/>
        <v>0</v>
      </c>
      <c r="AD659" s="13">
        <f t="shared" si="200"/>
        <v>0</v>
      </c>
      <c r="AE659" s="13" t="e">
        <f>VLOOKUP(B659,Sheet1!$C$1:$D$12,2,FALSE)</f>
        <v>#N/A</v>
      </c>
      <c r="AF659" s="13" t="e">
        <f t="shared" si="218"/>
        <v>#N/A</v>
      </c>
      <c r="AG659" s="13">
        <f t="shared" si="201"/>
        <v>0</v>
      </c>
      <c r="AH659" s="13">
        <f t="shared" si="202"/>
        <v>0</v>
      </c>
      <c r="AI659" s="13" t="e">
        <f t="shared" si="219"/>
        <v>#N/A</v>
      </c>
      <c r="AJ659" s="14" t="str">
        <f t="shared" si="220"/>
        <v/>
      </c>
      <c r="AK659" s="14">
        <f t="shared" si="203"/>
        <v>0</v>
      </c>
    </row>
    <row r="660" spans="1:37" ht="15" customHeight="1" x14ac:dyDescent="0.25">
      <c r="A660" s="1"/>
      <c r="B660" s="1"/>
      <c r="C660" s="24"/>
      <c r="D660" s="1"/>
      <c r="E660" s="1"/>
      <c r="F660" s="24"/>
      <c r="G660" s="1"/>
      <c r="H660" s="2"/>
      <c r="I660" s="2"/>
      <c r="J660" s="2"/>
      <c r="K660" s="13">
        <f t="shared" si="204"/>
        <v>0</v>
      </c>
      <c r="L660" s="13" t="e">
        <f>VLOOKUP(B660,Sheet1!$C$1:$D$12,2,FALSE)</f>
        <v>#N/A</v>
      </c>
      <c r="M660" s="13" t="e">
        <f t="shared" si="205"/>
        <v>#N/A</v>
      </c>
      <c r="N660" s="13">
        <f t="shared" si="206"/>
        <v>0</v>
      </c>
      <c r="O660" s="13" t="e">
        <f>VLOOKUP(B660,Sheet1!$C$1:$D$12,2,FALSE)</f>
        <v>#N/A</v>
      </c>
      <c r="P660" s="13" t="e">
        <f t="shared" si="207"/>
        <v>#N/A</v>
      </c>
      <c r="Q660" s="13">
        <f t="shared" si="208"/>
        <v>0</v>
      </c>
      <c r="R660" s="13" t="e">
        <f>VLOOKUP(B660,Sheet1!$C$1:$D$12,2,FALSE)</f>
        <v>#N/A</v>
      </c>
      <c r="S660" s="13" t="e">
        <f t="shared" si="209"/>
        <v>#N/A</v>
      </c>
      <c r="T660" s="13">
        <f t="shared" si="199"/>
        <v>0</v>
      </c>
      <c r="U660" s="13" t="e">
        <f>VLOOKUP(B660,Sheet1!$C$1:$F$12,4,FALSE)</f>
        <v>#N/A</v>
      </c>
      <c r="V660" s="13" t="e">
        <f t="shared" si="210"/>
        <v>#N/A</v>
      </c>
      <c r="W660" s="13">
        <f t="shared" si="211"/>
        <v>0</v>
      </c>
      <c r="X660" s="13">
        <f t="shared" si="212"/>
        <v>0</v>
      </c>
      <c r="Y660" s="13">
        <f t="shared" si="213"/>
        <v>0</v>
      </c>
      <c r="Z660" s="13" t="e">
        <f t="shared" si="214"/>
        <v>#N/A</v>
      </c>
      <c r="AA660" s="14" t="str">
        <f t="shared" si="215"/>
        <v/>
      </c>
      <c r="AB660" s="14">
        <f t="shared" si="216"/>
        <v>0</v>
      </c>
      <c r="AC660" s="14">
        <f t="shared" si="217"/>
        <v>0</v>
      </c>
      <c r="AD660" s="13">
        <f t="shared" si="200"/>
        <v>0</v>
      </c>
      <c r="AE660" s="13" t="e">
        <f>VLOOKUP(B660,Sheet1!$C$1:$D$12,2,FALSE)</f>
        <v>#N/A</v>
      </c>
      <c r="AF660" s="13" t="e">
        <f t="shared" si="218"/>
        <v>#N/A</v>
      </c>
      <c r="AG660" s="13">
        <f t="shared" si="201"/>
        <v>0</v>
      </c>
      <c r="AH660" s="13">
        <f t="shared" si="202"/>
        <v>0</v>
      </c>
      <c r="AI660" s="13" t="e">
        <f t="shared" si="219"/>
        <v>#N/A</v>
      </c>
      <c r="AJ660" s="14" t="str">
        <f t="shared" si="220"/>
        <v/>
      </c>
      <c r="AK660" s="14">
        <f t="shared" si="203"/>
        <v>0</v>
      </c>
    </row>
    <row r="661" spans="1:37" ht="15" customHeight="1" x14ac:dyDescent="0.25">
      <c r="A661" s="1"/>
      <c r="B661" s="1"/>
      <c r="C661" s="24"/>
      <c r="D661" s="1"/>
      <c r="E661" s="1"/>
      <c r="F661" s="24"/>
      <c r="G661" s="1"/>
      <c r="H661" s="2"/>
      <c r="I661" s="2"/>
      <c r="J661" s="2"/>
      <c r="K661" s="13">
        <f t="shared" si="204"/>
        <v>0</v>
      </c>
      <c r="L661" s="13" t="e">
        <f>VLOOKUP(B661,Sheet1!$C$1:$D$12,2,FALSE)</f>
        <v>#N/A</v>
      </c>
      <c r="M661" s="13" t="e">
        <f t="shared" si="205"/>
        <v>#N/A</v>
      </c>
      <c r="N661" s="13">
        <f t="shared" si="206"/>
        <v>0</v>
      </c>
      <c r="O661" s="13" t="e">
        <f>VLOOKUP(B661,Sheet1!$C$1:$D$12,2,FALSE)</f>
        <v>#N/A</v>
      </c>
      <c r="P661" s="13" t="e">
        <f t="shared" si="207"/>
        <v>#N/A</v>
      </c>
      <c r="Q661" s="13">
        <f t="shared" si="208"/>
        <v>0</v>
      </c>
      <c r="R661" s="13" t="e">
        <f>VLOOKUP(B661,Sheet1!$C$1:$D$12,2,FALSE)</f>
        <v>#N/A</v>
      </c>
      <c r="S661" s="13" t="e">
        <f t="shared" si="209"/>
        <v>#N/A</v>
      </c>
      <c r="T661" s="13">
        <f t="shared" si="199"/>
        <v>0</v>
      </c>
      <c r="U661" s="13" t="e">
        <f>VLOOKUP(B661,Sheet1!$C$1:$F$12,4,FALSE)</f>
        <v>#N/A</v>
      </c>
      <c r="V661" s="13" t="e">
        <f t="shared" si="210"/>
        <v>#N/A</v>
      </c>
      <c r="W661" s="13">
        <f t="shared" si="211"/>
        <v>0</v>
      </c>
      <c r="X661" s="13">
        <f t="shared" si="212"/>
        <v>0</v>
      </c>
      <c r="Y661" s="13">
        <f t="shared" si="213"/>
        <v>0</v>
      </c>
      <c r="Z661" s="13" t="e">
        <f t="shared" si="214"/>
        <v>#N/A</v>
      </c>
      <c r="AA661" s="14" t="str">
        <f t="shared" si="215"/>
        <v/>
      </c>
      <c r="AB661" s="14">
        <f t="shared" si="216"/>
        <v>0</v>
      </c>
      <c r="AC661" s="14">
        <f t="shared" si="217"/>
        <v>0</v>
      </c>
      <c r="AD661" s="13">
        <f t="shared" si="200"/>
        <v>0</v>
      </c>
      <c r="AE661" s="13" t="e">
        <f>VLOOKUP(B661,Sheet1!$C$1:$D$12,2,FALSE)</f>
        <v>#N/A</v>
      </c>
      <c r="AF661" s="13" t="e">
        <f t="shared" si="218"/>
        <v>#N/A</v>
      </c>
      <c r="AG661" s="13">
        <f t="shared" si="201"/>
        <v>0</v>
      </c>
      <c r="AH661" s="13">
        <f t="shared" si="202"/>
        <v>0</v>
      </c>
      <c r="AI661" s="13" t="e">
        <f t="shared" si="219"/>
        <v>#N/A</v>
      </c>
      <c r="AJ661" s="14" t="str">
        <f t="shared" si="220"/>
        <v/>
      </c>
      <c r="AK661" s="14">
        <f t="shared" si="203"/>
        <v>0</v>
      </c>
    </row>
    <row r="662" spans="1:37" ht="15" customHeight="1" x14ac:dyDescent="0.25">
      <c r="A662" s="1"/>
      <c r="B662" s="1"/>
      <c r="C662" s="24"/>
      <c r="D662" s="1"/>
      <c r="E662" s="1"/>
      <c r="F662" s="24"/>
      <c r="G662" s="1"/>
      <c r="H662" s="2"/>
      <c r="I662" s="2"/>
      <c r="J662" s="2"/>
      <c r="K662" s="13">
        <f t="shared" si="204"/>
        <v>0</v>
      </c>
      <c r="L662" s="13" t="e">
        <f>VLOOKUP(B662,Sheet1!$C$1:$D$12,2,FALSE)</f>
        <v>#N/A</v>
      </c>
      <c r="M662" s="13" t="e">
        <f t="shared" si="205"/>
        <v>#N/A</v>
      </c>
      <c r="N662" s="13">
        <f t="shared" si="206"/>
        <v>0</v>
      </c>
      <c r="O662" s="13" t="e">
        <f>VLOOKUP(B662,Sheet1!$C$1:$D$12,2,FALSE)</f>
        <v>#N/A</v>
      </c>
      <c r="P662" s="13" t="e">
        <f t="shared" si="207"/>
        <v>#N/A</v>
      </c>
      <c r="Q662" s="13">
        <f t="shared" si="208"/>
        <v>0</v>
      </c>
      <c r="R662" s="13" t="e">
        <f>VLOOKUP(B662,Sheet1!$C$1:$D$12,2,FALSE)</f>
        <v>#N/A</v>
      </c>
      <c r="S662" s="13" t="e">
        <f t="shared" si="209"/>
        <v>#N/A</v>
      </c>
      <c r="T662" s="13">
        <f t="shared" si="199"/>
        <v>0</v>
      </c>
      <c r="U662" s="13" t="e">
        <f>VLOOKUP(B662,Sheet1!$C$1:$F$12,4,FALSE)</f>
        <v>#N/A</v>
      </c>
      <c r="V662" s="13" t="e">
        <f t="shared" si="210"/>
        <v>#N/A</v>
      </c>
      <c r="W662" s="13">
        <f t="shared" si="211"/>
        <v>0</v>
      </c>
      <c r="X662" s="13">
        <f t="shared" si="212"/>
        <v>0</v>
      </c>
      <c r="Y662" s="13">
        <f t="shared" si="213"/>
        <v>0</v>
      </c>
      <c r="Z662" s="13" t="e">
        <f t="shared" si="214"/>
        <v>#N/A</v>
      </c>
      <c r="AA662" s="14" t="str">
        <f t="shared" si="215"/>
        <v/>
      </c>
      <c r="AB662" s="14">
        <f t="shared" si="216"/>
        <v>0</v>
      </c>
      <c r="AC662" s="14">
        <f t="shared" si="217"/>
        <v>0</v>
      </c>
      <c r="AD662" s="13">
        <f t="shared" si="200"/>
        <v>0</v>
      </c>
      <c r="AE662" s="13" t="e">
        <f>VLOOKUP(B662,Sheet1!$C$1:$D$12,2,FALSE)</f>
        <v>#N/A</v>
      </c>
      <c r="AF662" s="13" t="e">
        <f t="shared" si="218"/>
        <v>#N/A</v>
      </c>
      <c r="AG662" s="13">
        <f t="shared" si="201"/>
        <v>0</v>
      </c>
      <c r="AH662" s="13">
        <f t="shared" si="202"/>
        <v>0</v>
      </c>
      <c r="AI662" s="13" t="e">
        <f t="shared" si="219"/>
        <v>#N/A</v>
      </c>
      <c r="AJ662" s="14" t="str">
        <f t="shared" si="220"/>
        <v/>
      </c>
      <c r="AK662" s="14">
        <f t="shared" si="203"/>
        <v>0</v>
      </c>
    </row>
    <row r="663" spans="1:37" ht="15" customHeight="1" x14ac:dyDescent="0.25">
      <c r="A663" s="1"/>
      <c r="B663" s="1"/>
      <c r="C663" s="24"/>
      <c r="D663" s="1"/>
      <c r="E663" s="1"/>
      <c r="F663" s="24"/>
      <c r="G663" s="1"/>
      <c r="H663" s="2"/>
      <c r="I663" s="2"/>
      <c r="J663" s="2"/>
      <c r="K663" s="13">
        <f t="shared" si="204"/>
        <v>0</v>
      </c>
      <c r="L663" s="13" t="e">
        <f>VLOOKUP(B663,Sheet1!$C$1:$D$12,2,FALSE)</f>
        <v>#N/A</v>
      </c>
      <c r="M663" s="13" t="e">
        <f t="shared" si="205"/>
        <v>#N/A</v>
      </c>
      <c r="N663" s="13">
        <f t="shared" si="206"/>
        <v>0</v>
      </c>
      <c r="O663" s="13" t="e">
        <f>VLOOKUP(B663,Sheet1!$C$1:$D$12,2,FALSE)</f>
        <v>#N/A</v>
      </c>
      <c r="P663" s="13" t="e">
        <f t="shared" si="207"/>
        <v>#N/A</v>
      </c>
      <c r="Q663" s="13">
        <f t="shared" si="208"/>
        <v>0</v>
      </c>
      <c r="R663" s="13" t="e">
        <f>VLOOKUP(B663,Sheet1!$C$1:$D$12,2,FALSE)</f>
        <v>#N/A</v>
      </c>
      <c r="S663" s="13" t="e">
        <f t="shared" si="209"/>
        <v>#N/A</v>
      </c>
      <c r="T663" s="13">
        <f t="shared" si="199"/>
        <v>0</v>
      </c>
      <c r="U663" s="13" t="e">
        <f>VLOOKUP(B663,Sheet1!$C$1:$F$12,4,FALSE)</f>
        <v>#N/A</v>
      </c>
      <c r="V663" s="13" t="e">
        <f t="shared" si="210"/>
        <v>#N/A</v>
      </c>
      <c r="W663" s="13">
        <f t="shared" si="211"/>
        <v>0</v>
      </c>
      <c r="X663" s="13">
        <f t="shared" si="212"/>
        <v>0</v>
      </c>
      <c r="Y663" s="13">
        <f t="shared" si="213"/>
        <v>0</v>
      </c>
      <c r="Z663" s="13" t="e">
        <f t="shared" si="214"/>
        <v>#N/A</v>
      </c>
      <c r="AA663" s="14" t="str">
        <f t="shared" si="215"/>
        <v/>
      </c>
      <c r="AB663" s="14">
        <f t="shared" si="216"/>
        <v>0</v>
      </c>
      <c r="AC663" s="14">
        <f t="shared" si="217"/>
        <v>0</v>
      </c>
      <c r="AD663" s="13">
        <f t="shared" si="200"/>
        <v>0</v>
      </c>
      <c r="AE663" s="13" t="e">
        <f>VLOOKUP(B663,Sheet1!$C$1:$D$12,2,FALSE)</f>
        <v>#N/A</v>
      </c>
      <c r="AF663" s="13" t="e">
        <f t="shared" si="218"/>
        <v>#N/A</v>
      </c>
      <c r="AG663" s="13">
        <f t="shared" si="201"/>
        <v>0</v>
      </c>
      <c r="AH663" s="13">
        <f t="shared" si="202"/>
        <v>0</v>
      </c>
      <c r="AI663" s="13" t="e">
        <f t="shared" si="219"/>
        <v>#N/A</v>
      </c>
      <c r="AJ663" s="14" t="str">
        <f t="shared" si="220"/>
        <v/>
      </c>
      <c r="AK663" s="14">
        <f t="shared" si="203"/>
        <v>0</v>
      </c>
    </row>
    <row r="664" spans="1:37" ht="15" customHeight="1" x14ac:dyDescent="0.25">
      <c r="A664" s="1"/>
      <c r="B664" s="1"/>
      <c r="C664" s="24"/>
      <c r="D664" s="1"/>
      <c r="E664" s="1"/>
      <c r="F664" s="24"/>
      <c r="G664" s="1"/>
      <c r="H664" s="2"/>
      <c r="I664" s="2"/>
      <c r="J664" s="2"/>
      <c r="K664" s="13">
        <f t="shared" si="204"/>
        <v>0</v>
      </c>
      <c r="L664" s="13" t="e">
        <f>VLOOKUP(B664,Sheet1!$C$1:$D$12,2,FALSE)</f>
        <v>#N/A</v>
      </c>
      <c r="M664" s="13" t="e">
        <f t="shared" si="205"/>
        <v>#N/A</v>
      </c>
      <c r="N664" s="13">
        <f t="shared" si="206"/>
        <v>0</v>
      </c>
      <c r="O664" s="13" t="e">
        <f>VLOOKUP(B664,Sheet1!$C$1:$D$12,2,FALSE)</f>
        <v>#N/A</v>
      </c>
      <c r="P664" s="13" t="e">
        <f t="shared" si="207"/>
        <v>#N/A</v>
      </c>
      <c r="Q664" s="13">
        <f t="shared" si="208"/>
        <v>0</v>
      </c>
      <c r="R664" s="13" t="e">
        <f>VLOOKUP(B664,Sheet1!$C$1:$D$12,2,FALSE)</f>
        <v>#N/A</v>
      </c>
      <c r="S664" s="13" t="e">
        <f t="shared" si="209"/>
        <v>#N/A</v>
      </c>
      <c r="T664" s="13">
        <f t="shared" si="199"/>
        <v>0</v>
      </c>
      <c r="U664" s="13" t="e">
        <f>VLOOKUP(B664,Sheet1!$C$1:$F$12,4,FALSE)</f>
        <v>#N/A</v>
      </c>
      <c r="V664" s="13" t="e">
        <f t="shared" si="210"/>
        <v>#N/A</v>
      </c>
      <c r="W664" s="13">
        <f t="shared" si="211"/>
        <v>0</v>
      </c>
      <c r="X664" s="13">
        <f t="shared" si="212"/>
        <v>0</v>
      </c>
      <c r="Y664" s="13">
        <f t="shared" si="213"/>
        <v>0</v>
      </c>
      <c r="Z664" s="13" t="e">
        <f t="shared" si="214"/>
        <v>#N/A</v>
      </c>
      <c r="AA664" s="14" t="str">
        <f t="shared" si="215"/>
        <v/>
      </c>
      <c r="AB664" s="14">
        <f t="shared" si="216"/>
        <v>0</v>
      </c>
      <c r="AC664" s="14">
        <f t="shared" si="217"/>
        <v>0</v>
      </c>
      <c r="AD664" s="13">
        <f t="shared" si="200"/>
        <v>0</v>
      </c>
      <c r="AE664" s="13" t="e">
        <f>VLOOKUP(B664,Sheet1!$C$1:$D$12,2,FALSE)</f>
        <v>#N/A</v>
      </c>
      <c r="AF664" s="13" t="e">
        <f t="shared" si="218"/>
        <v>#N/A</v>
      </c>
      <c r="AG664" s="13">
        <f t="shared" si="201"/>
        <v>0</v>
      </c>
      <c r="AH664" s="13">
        <f t="shared" si="202"/>
        <v>0</v>
      </c>
      <c r="AI664" s="13" t="e">
        <f t="shared" si="219"/>
        <v>#N/A</v>
      </c>
      <c r="AJ664" s="14" t="str">
        <f t="shared" si="220"/>
        <v/>
      </c>
      <c r="AK664" s="14">
        <f t="shared" si="203"/>
        <v>0</v>
      </c>
    </row>
    <row r="665" spans="1:37" ht="15" customHeight="1" x14ac:dyDescent="0.25">
      <c r="A665" s="1"/>
      <c r="B665" s="1"/>
      <c r="C665" s="24"/>
      <c r="D665" s="1"/>
      <c r="E665" s="1"/>
      <c r="F665" s="24"/>
      <c r="G665" s="1"/>
      <c r="H665" s="2"/>
      <c r="I665" s="2"/>
      <c r="J665" s="2"/>
      <c r="K665" s="13">
        <f t="shared" si="204"/>
        <v>0</v>
      </c>
      <c r="L665" s="13" t="e">
        <f>VLOOKUP(B665,Sheet1!$C$1:$D$12,2,FALSE)</f>
        <v>#N/A</v>
      </c>
      <c r="M665" s="13" t="e">
        <f t="shared" si="205"/>
        <v>#N/A</v>
      </c>
      <c r="N665" s="13">
        <f t="shared" si="206"/>
        <v>0</v>
      </c>
      <c r="O665" s="13" t="e">
        <f>VLOOKUP(B665,Sheet1!$C$1:$D$12,2,FALSE)</f>
        <v>#N/A</v>
      </c>
      <c r="P665" s="13" t="e">
        <f t="shared" si="207"/>
        <v>#N/A</v>
      </c>
      <c r="Q665" s="13">
        <f t="shared" si="208"/>
        <v>0</v>
      </c>
      <c r="R665" s="13" t="e">
        <f>VLOOKUP(B665,Sheet1!$C$1:$D$12,2,FALSE)</f>
        <v>#N/A</v>
      </c>
      <c r="S665" s="13" t="e">
        <f t="shared" si="209"/>
        <v>#N/A</v>
      </c>
      <c r="T665" s="13">
        <f t="shared" si="199"/>
        <v>0</v>
      </c>
      <c r="U665" s="13" t="e">
        <f>VLOOKUP(B665,Sheet1!$C$1:$F$12,4,FALSE)</f>
        <v>#N/A</v>
      </c>
      <c r="V665" s="13" t="e">
        <f t="shared" si="210"/>
        <v>#N/A</v>
      </c>
      <c r="W665" s="13">
        <f t="shared" si="211"/>
        <v>0</v>
      </c>
      <c r="X665" s="13">
        <f t="shared" si="212"/>
        <v>0</v>
      </c>
      <c r="Y665" s="13">
        <f t="shared" si="213"/>
        <v>0</v>
      </c>
      <c r="Z665" s="13" t="e">
        <f t="shared" si="214"/>
        <v>#N/A</v>
      </c>
      <c r="AA665" s="14" t="str">
        <f t="shared" si="215"/>
        <v/>
      </c>
      <c r="AB665" s="14">
        <f t="shared" si="216"/>
        <v>0</v>
      </c>
      <c r="AC665" s="14">
        <f t="shared" si="217"/>
        <v>0</v>
      </c>
      <c r="AD665" s="13">
        <f t="shared" si="200"/>
        <v>0</v>
      </c>
      <c r="AE665" s="13" t="e">
        <f>VLOOKUP(B665,Sheet1!$C$1:$D$12,2,FALSE)</f>
        <v>#N/A</v>
      </c>
      <c r="AF665" s="13" t="e">
        <f t="shared" si="218"/>
        <v>#N/A</v>
      </c>
      <c r="AG665" s="13">
        <f t="shared" si="201"/>
        <v>0</v>
      </c>
      <c r="AH665" s="13">
        <f t="shared" si="202"/>
        <v>0</v>
      </c>
      <c r="AI665" s="13" t="e">
        <f t="shared" si="219"/>
        <v>#N/A</v>
      </c>
      <c r="AJ665" s="14" t="str">
        <f t="shared" si="220"/>
        <v/>
      </c>
      <c r="AK665" s="14">
        <f t="shared" si="203"/>
        <v>0</v>
      </c>
    </row>
    <row r="666" spans="1:37" ht="15" customHeight="1" x14ac:dyDescent="0.25">
      <c r="A666" s="1"/>
      <c r="B666" s="1"/>
      <c r="C666" s="24"/>
      <c r="D666" s="1"/>
      <c r="E666" s="1"/>
      <c r="F666" s="24"/>
      <c r="G666" s="1"/>
      <c r="H666" s="2"/>
      <c r="I666" s="2"/>
      <c r="J666" s="2"/>
      <c r="K666" s="13">
        <f t="shared" si="204"/>
        <v>0</v>
      </c>
      <c r="L666" s="13" t="e">
        <f>VLOOKUP(B666,Sheet1!$C$1:$D$12,2,FALSE)</f>
        <v>#N/A</v>
      </c>
      <c r="M666" s="13" t="e">
        <f t="shared" si="205"/>
        <v>#N/A</v>
      </c>
      <c r="N666" s="13">
        <f t="shared" si="206"/>
        <v>0</v>
      </c>
      <c r="O666" s="13" t="e">
        <f>VLOOKUP(B666,Sheet1!$C$1:$D$12,2,FALSE)</f>
        <v>#N/A</v>
      </c>
      <c r="P666" s="13" t="e">
        <f t="shared" si="207"/>
        <v>#N/A</v>
      </c>
      <c r="Q666" s="13">
        <f t="shared" si="208"/>
        <v>0</v>
      </c>
      <c r="R666" s="13" t="e">
        <f>VLOOKUP(B666,Sheet1!$C$1:$D$12,2,FALSE)</f>
        <v>#N/A</v>
      </c>
      <c r="S666" s="13" t="e">
        <f t="shared" si="209"/>
        <v>#N/A</v>
      </c>
      <c r="T666" s="13">
        <f t="shared" si="199"/>
        <v>0</v>
      </c>
      <c r="U666" s="13" t="e">
        <f>VLOOKUP(B666,Sheet1!$C$1:$F$12,4,FALSE)</f>
        <v>#N/A</v>
      </c>
      <c r="V666" s="13" t="e">
        <f t="shared" si="210"/>
        <v>#N/A</v>
      </c>
      <c r="W666" s="13">
        <f t="shared" si="211"/>
        <v>0</v>
      </c>
      <c r="X666" s="13">
        <f t="shared" si="212"/>
        <v>0</v>
      </c>
      <c r="Y666" s="13">
        <f t="shared" si="213"/>
        <v>0</v>
      </c>
      <c r="Z666" s="13" t="e">
        <f t="shared" si="214"/>
        <v>#N/A</v>
      </c>
      <c r="AA666" s="14" t="str">
        <f t="shared" si="215"/>
        <v/>
      </c>
      <c r="AB666" s="14">
        <f t="shared" si="216"/>
        <v>0</v>
      </c>
      <c r="AC666" s="14">
        <f t="shared" si="217"/>
        <v>0</v>
      </c>
      <c r="AD666" s="13">
        <f t="shared" si="200"/>
        <v>0</v>
      </c>
      <c r="AE666" s="13" t="e">
        <f>VLOOKUP(B666,Sheet1!$C$1:$D$12,2,FALSE)</f>
        <v>#N/A</v>
      </c>
      <c r="AF666" s="13" t="e">
        <f t="shared" si="218"/>
        <v>#N/A</v>
      </c>
      <c r="AG666" s="13">
        <f t="shared" si="201"/>
        <v>0</v>
      </c>
      <c r="AH666" s="13">
        <f t="shared" si="202"/>
        <v>0</v>
      </c>
      <c r="AI666" s="13" t="e">
        <f t="shared" si="219"/>
        <v>#N/A</v>
      </c>
      <c r="AJ666" s="14" t="str">
        <f t="shared" si="220"/>
        <v/>
      </c>
      <c r="AK666" s="14">
        <f t="shared" si="203"/>
        <v>0</v>
      </c>
    </row>
    <row r="667" spans="1:37" ht="15" customHeight="1" x14ac:dyDescent="0.25">
      <c r="A667" s="1"/>
      <c r="B667" s="1"/>
      <c r="C667" s="24"/>
      <c r="D667" s="1"/>
      <c r="E667" s="1"/>
      <c r="F667" s="24"/>
      <c r="G667" s="1"/>
      <c r="H667" s="2"/>
      <c r="I667" s="2"/>
      <c r="J667" s="2"/>
      <c r="K667" s="13">
        <f t="shared" si="204"/>
        <v>0</v>
      </c>
      <c r="L667" s="13" t="e">
        <f>VLOOKUP(B667,Sheet1!$C$1:$D$12,2,FALSE)</f>
        <v>#N/A</v>
      </c>
      <c r="M667" s="13" t="e">
        <f t="shared" si="205"/>
        <v>#N/A</v>
      </c>
      <c r="N667" s="13">
        <f t="shared" si="206"/>
        <v>0</v>
      </c>
      <c r="O667" s="13" t="e">
        <f>VLOOKUP(B667,Sheet1!$C$1:$D$12,2,FALSE)</f>
        <v>#N/A</v>
      </c>
      <c r="P667" s="13" t="e">
        <f t="shared" si="207"/>
        <v>#N/A</v>
      </c>
      <c r="Q667" s="13">
        <f t="shared" si="208"/>
        <v>0</v>
      </c>
      <c r="R667" s="13" t="e">
        <f>VLOOKUP(B667,Sheet1!$C$1:$D$12,2,FALSE)</f>
        <v>#N/A</v>
      </c>
      <c r="S667" s="13" t="e">
        <f t="shared" si="209"/>
        <v>#N/A</v>
      </c>
      <c r="T667" s="13">
        <f t="shared" si="199"/>
        <v>0</v>
      </c>
      <c r="U667" s="13" t="e">
        <f>VLOOKUP(B667,Sheet1!$C$1:$F$12,4,FALSE)</f>
        <v>#N/A</v>
      </c>
      <c r="V667" s="13" t="e">
        <f t="shared" si="210"/>
        <v>#N/A</v>
      </c>
      <c r="W667" s="13">
        <f t="shared" si="211"/>
        <v>0</v>
      </c>
      <c r="X667" s="13">
        <f t="shared" si="212"/>
        <v>0</v>
      </c>
      <c r="Y667" s="13">
        <f t="shared" si="213"/>
        <v>0</v>
      </c>
      <c r="Z667" s="13" t="e">
        <f t="shared" si="214"/>
        <v>#N/A</v>
      </c>
      <c r="AA667" s="14" t="str">
        <f t="shared" si="215"/>
        <v/>
      </c>
      <c r="AB667" s="14">
        <f t="shared" si="216"/>
        <v>0</v>
      </c>
      <c r="AC667" s="14">
        <f t="shared" si="217"/>
        <v>0</v>
      </c>
      <c r="AD667" s="13">
        <f t="shared" si="200"/>
        <v>0</v>
      </c>
      <c r="AE667" s="13" t="e">
        <f>VLOOKUP(B667,Sheet1!$C$1:$D$12,2,FALSE)</f>
        <v>#N/A</v>
      </c>
      <c r="AF667" s="13" t="e">
        <f t="shared" si="218"/>
        <v>#N/A</v>
      </c>
      <c r="AG667" s="13">
        <f t="shared" si="201"/>
        <v>0</v>
      </c>
      <c r="AH667" s="13">
        <f t="shared" si="202"/>
        <v>0</v>
      </c>
      <c r="AI667" s="13" t="e">
        <f t="shared" si="219"/>
        <v>#N/A</v>
      </c>
      <c r="AJ667" s="14" t="str">
        <f t="shared" si="220"/>
        <v/>
      </c>
      <c r="AK667" s="14">
        <f t="shared" si="203"/>
        <v>0</v>
      </c>
    </row>
    <row r="668" spans="1:37" ht="15" customHeight="1" x14ac:dyDescent="0.25">
      <c r="A668" s="1"/>
      <c r="B668" s="1"/>
      <c r="C668" s="24"/>
      <c r="D668" s="1"/>
      <c r="E668" s="1"/>
      <c r="F668" s="24"/>
      <c r="G668" s="1"/>
      <c r="H668" s="2"/>
      <c r="I668" s="2"/>
      <c r="J668" s="2"/>
      <c r="K668" s="13">
        <f t="shared" si="204"/>
        <v>0</v>
      </c>
      <c r="L668" s="13" t="e">
        <f>VLOOKUP(B668,Sheet1!$C$1:$D$12,2,FALSE)</f>
        <v>#N/A</v>
      </c>
      <c r="M668" s="13" t="e">
        <f t="shared" si="205"/>
        <v>#N/A</v>
      </c>
      <c r="N668" s="13">
        <f t="shared" si="206"/>
        <v>0</v>
      </c>
      <c r="O668" s="13" t="e">
        <f>VLOOKUP(B668,Sheet1!$C$1:$D$12,2,FALSE)</f>
        <v>#N/A</v>
      </c>
      <c r="P668" s="13" t="e">
        <f t="shared" si="207"/>
        <v>#N/A</v>
      </c>
      <c r="Q668" s="13">
        <f t="shared" si="208"/>
        <v>0</v>
      </c>
      <c r="R668" s="13" t="e">
        <f>VLOOKUP(B668,Sheet1!$C$1:$D$12,2,FALSE)</f>
        <v>#N/A</v>
      </c>
      <c r="S668" s="13" t="e">
        <f t="shared" si="209"/>
        <v>#N/A</v>
      </c>
      <c r="T668" s="13">
        <f t="shared" si="199"/>
        <v>0</v>
      </c>
      <c r="U668" s="13" t="e">
        <f>VLOOKUP(B668,Sheet1!$C$1:$F$12,4,FALSE)</f>
        <v>#N/A</v>
      </c>
      <c r="V668" s="13" t="e">
        <f t="shared" si="210"/>
        <v>#N/A</v>
      </c>
      <c r="W668" s="13">
        <f t="shared" si="211"/>
        <v>0</v>
      </c>
      <c r="X668" s="13">
        <f t="shared" si="212"/>
        <v>0</v>
      </c>
      <c r="Y668" s="13">
        <f t="shared" si="213"/>
        <v>0</v>
      </c>
      <c r="Z668" s="13" t="e">
        <f t="shared" si="214"/>
        <v>#N/A</v>
      </c>
      <c r="AA668" s="14" t="str">
        <f t="shared" si="215"/>
        <v/>
      </c>
      <c r="AB668" s="14">
        <f t="shared" si="216"/>
        <v>0</v>
      </c>
      <c r="AC668" s="14">
        <f t="shared" si="217"/>
        <v>0</v>
      </c>
      <c r="AD668" s="13">
        <f t="shared" si="200"/>
        <v>0</v>
      </c>
      <c r="AE668" s="13" t="e">
        <f>VLOOKUP(B668,Sheet1!$C$1:$D$12,2,FALSE)</f>
        <v>#N/A</v>
      </c>
      <c r="AF668" s="13" t="e">
        <f t="shared" si="218"/>
        <v>#N/A</v>
      </c>
      <c r="AG668" s="13">
        <f t="shared" si="201"/>
        <v>0</v>
      </c>
      <c r="AH668" s="13">
        <f t="shared" si="202"/>
        <v>0</v>
      </c>
      <c r="AI668" s="13" t="e">
        <f t="shared" si="219"/>
        <v>#N/A</v>
      </c>
      <c r="AJ668" s="14" t="str">
        <f t="shared" si="220"/>
        <v/>
      </c>
      <c r="AK668" s="14">
        <f t="shared" si="203"/>
        <v>0</v>
      </c>
    </row>
    <row r="669" spans="1:37" ht="15" customHeight="1" x14ac:dyDescent="0.25">
      <c r="A669" s="1"/>
      <c r="B669" s="1"/>
      <c r="C669" s="24"/>
      <c r="D669" s="1"/>
      <c r="E669" s="1"/>
      <c r="F669" s="24"/>
      <c r="G669" s="1"/>
      <c r="H669" s="2"/>
      <c r="I669" s="2"/>
      <c r="J669" s="2"/>
      <c r="K669" s="13">
        <f t="shared" si="204"/>
        <v>0</v>
      </c>
      <c r="L669" s="13" t="e">
        <f>VLOOKUP(B669,Sheet1!$C$1:$D$12,2,FALSE)</f>
        <v>#N/A</v>
      </c>
      <c r="M669" s="13" t="e">
        <f t="shared" si="205"/>
        <v>#N/A</v>
      </c>
      <c r="N669" s="13">
        <f t="shared" si="206"/>
        <v>0</v>
      </c>
      <c r="O669" s="13" t="e">
        <f>VLOOKUP(B669,Sheet1!$C$1:$D$12,2,FALSE)</f>
        <v>#N/A</v>
      </c>
      <c r="P669" s="13" t="e">
        <f t="shared" si="207"/>
        <v>#N/A</v>
      </c>
      <c r="Q669" s="13">
        <f t="shared" si="208"/>
        <v>0</v>
      </c>
      <c r="R669" s="13" t="e">
        <f>VLOOKUP(B669,Sheet1!$C$1:$D$12,2,FALSE)</f>
        <v>#N/A</v>
      </c>
      <c r="S669" s="13" t="e">
        <f t="shared" si="209"/>
        <v>#N/A</v>
      </c>
      <c r="T669" s="13">
        <f t="shared" si="199"/>
        <v>0</v>
      </c>
      <c r="U669" s="13" t="e">
        <f>VLOOKUP(B669,Sheet1!$C$1:$F$12,4,FALSE)</f>
        <v>#N/A</v>
      </c>
      <c r="V669" s="13" t="e">
        <f t="shared" si="210"/>
        <v>#N/A</v>
      </c>
      <c r="W669" s="13">
        <f t="shared" si="211"/>
        <v>0</v>
      </c>
      <c r="X669" s="13">
        <f t="shared" si="212"/>
        <v>0</v>
      </c>
      <c r="Y669" s="13">
        <f t="shared" si="213"/>
        <v>0</v>
      </c>
      <c r="Z669" s="13" t="e">
        <f t="shared" si="214"/>
        <v>#N/A</v>
      </c>
      <c r="AA669" s="14" t="str">
        <f t="shared" si="215"/>
        <v/>
      </c>
      <c r="AB669" s="14">
        <f t="shared" si="216"/>
        <v>0</v>
      </c>
      <c r="AC669" s="14">
        <f t="shared" si="217"/>
        <v>0</v>
      </c>
      <c r="AD669" s="13">
        <f t="shared" si="200"/>
        <v>0</v>
      </c>
      <c r="AE669" s="13" t="e">
        <f>VLOOKUP(B669,Sheet1!$C$1:$D$12,2,FALSE)</f>
        <v>#N/A</v>
      </c>
      <c r="AF669" s="13" t="e">
        <f t="shared" si="218"/>
        <v>#N/A</v>
      </c>
      <c r="AG669" s="13">
        <f t="shared" si="201"/>
        <v>0</v>
      </c>
      <c r="AH669" s="13">
        <f t="shared" si="202"/>
        <v>0</v>
      </c>
      <c r="AI669" s="13" t="e">
        <f t="shared" si="219"/>
        <v>#N/A</v>
      </c>
      <c r="AJ669" s="14" t="str">
        <f t="shared" si="220"/>
        <v/>
      </c>
      <c r="AK669" s="14">
        <f t="shared" si="203"/>
        <v>0</v>
      </c>
    </row>
    <row r="670" spans="1:37" ht="15" customHeight="1" x14ac:dyDescent="0.25">
      <c r="A670" s="1"/>
      <c r="B670" s="1"/>
      <c r="C670" s="24"/>
      <c r="D670" s="1"/>
      <c r="E670" s="1"/>
      <c r="F670" s="24"/>
      <c r="G670" s="1"/>
      <c r="H670" s="2"/>
      <c r="I670" s="2"/>
      <c r="J670" s="2"/>
      <c r="K670" s="13">
        <f t="shared" si="204"/>
        <v>0</v>
      </c>
      <c r="L670" s="13" t="e">
        <f>VLOOKUP(B670,Sheet1!$C$1:$D$12,2,FALSE)</f>
        <v>#N/A</v>
      </c>
      <c r="M670" s="13" t="e">
        <f t="shared" si="205"/>
        <v>#N/A</v>
      </c>
      <c r="N670" s="13">
        <f t="shared" si="206"/>
        <v>0</v>
      </c>
      <c r="O670" s="13" t="e">
        <f>VLOOKUP(B670,Sheet1!$C$1:$D$12,2,FALSE)</f>
        <v>#N/A</v>
      </c>
      <c r="P670" s="13" t="e">
        <f t="shared" si="207"/>
        <v>#N/A</v>
      </c>
      <c r="Q670" s="13">
        <f t="shared" si="208"/>
        <v>0</v>
      </c>
      <c r="R670" s="13" t="e">
        <f>VLOOKUP(B670,Sheet1!$C$1:$D$12,2,FALSE)</f>
        <v>#N/A</v>
      </c>
      <c r="S670" s="13" t="e">
        <f t="shared" si="209"/>
        <v>#N/A</v>
      </c>
      <c r="T670" s="13">
        <f t="shared" si="199"/>
        <v>0</v>
      </c>
      <c r="U670" s="13" t="e">
        <f>VLOOKUP(B670,Sheet1!$C$1:$F$12,4,FALSE)</f>
        <v>#N/A</v>
      </c>
      <c r="V670" s="13" t="e">
        <f t="shared" si="210"/>
        <v>#N/A</v>
      </c>
      <c r="W670" s="13">
        <f t="shared" si="211"/>
        <v>0</v>
      </c>
      <c r="X670" s="13">
        <f t="shared" si="212"/>
        <v>0</v>
      </c>
      <c r="Y670" s="13">
        <f t="shared" si="213"/>
        <v>0</v>
      </c>
      <c r="Z670" s="13" t="e">
        <f t="shared" si="214"/>
        <v>#N/A</v>
      </c>
      <c r="AA670" s="14" t="str">
        <f t="shared" si="215"/>
        <v/>
      </c>
      <c r="AB670" s="14">
        <f t="shared" si="216"/>
        <v>0</v>
      </c>
      <c r="AC670" s="14">
        <f t="shared" si="217"/>
        <v>0</v>
      </c>
      <c r="AD670" s="13">
        <f t="shared" si="200"/>
        <v>0</v>
      </c>
      <c r="AE670" s="13" t="e">
        <f>VLOOKUP(B670,Sheet1!$C$1:$D$12,2,FALSE)</f>
        <v>#N/A</v>
      </c>
      <c r="AF670" s="13" t="e">
        <f t="shared" si="218"/>
        <v>#N/A</v>
      </c>
      <c r="AG670" s="13">
        <f t="shared" si="201"/>
        <v>0</v>
      </c>
      <c r="AH670" s="13">
        <f t="shared" si="202"/>
        <v>0</v>
      </c>
      <c r="AI670" s="13" t="e">
        <f t="shared" si="219"/>
        <v>#N/A</v>
      </c>
      <c r="AJ670" s="14" t="str">
        <f t="shared" si="220"/>
        <v/>
      </c>
      <c r="AK670" s="14">
        <f t="shared" si="203"/>
        <v>0</v>
      </c>
    </row>
    <row r="671" spans="1:37" ht="15" customHeight="1" x14ac:dyDescent="0.25">
      <c r="A671" s="1"/>
      <c r="B671" s="1"/>
      <c r="C671" s="24"/>
      <c r="D671" s="1"/>
      <c r="E671" s="1"/>
      <c r="F671" s="24"/>
      <c r="G671" s="1"/>
      <c r="H671" s="2"/>
      <c r="I671" s="2"/>
      <c r="J671" s="2"/>
      <c r="K671" s="13">
        <f t="shared" si="204"/>
        <v>0</v>
      </c>
      <c r="L671" s="13" t="e">
        <f>VLOOKUP(B671,Sheet1!$C$1:$D$12,2,FALSE)</f>
        <v>#N/A</v>
      </c>
      <c r="M671" s="13" t="e">
        <f t="shared" si="205"/>
        <v>#N/A</v>
      </c>
      <c r="N671" s="13">
        <f t="shared" si="206"/>
        <v>0</v>
      </c>
      <c r="O671" s="13" t="e">
        <f>VLOOKUP(B671,Sheet1!$C$1:$D$12,2,FALSE)</f>
        <v>#N/A</v>
      </c>
      <c r="P671" s="13" t="e">
        <f t="shared" si="207"/>
        <v>#N/A</v>
      </c>
      <c r="Q671" s="13">
        <f t="shared" si="208"/>
        <v>0</v>
      </c>
      <c r="R671" s="13" t="e">
        <f>VLOOKUP(B671,Sheet1!$C$1:$D$12,2,FALSE)</f>
        <v>#N/A</v>
      </c>
      <c r="S671" s="13" t="e">
        <f t="shared" si="209"/>
        <v>#N/A</v>
      </c>
      <c r="T671" s="13">
        <f t="shared" si="199"/>
        <v>0</v>
      </c>
      <c r="U671" s="13" t="e">
        <f>VLOOKUP(B671,Sheet1!$C$1:$F$12,4,FALSE)</f>
        <v>#N/A</v>
      </c>
      <c r="V671" s="13" t="e">
        <f t="shared" si="210"/>
        <v>#N/A</v>
      </c>
      <c r="W671" s="13">
        <f t="shared" si="211"/>
        <v>0</v>
      </c>
      <c r="X671" s="13">
        <f t="shared" si="212"/>
        <v>0</v>
      </c>
      <c r="Y671" s="13">
        <f t="shared" si="213"/>
        <v>0</v>
      </c>
      <c r="Z671" s="13" t="e">
        <f t="shared" si="214"/>
        <v>#N/A</v>
      </c>
      <c r="AA671" s="14" t="str">
        <f t="shared" si="215"/>
        <v/>
      </c>
      <c r="AB671" s="14">
        <f t="shared" si="216"/>
        <v>0</v>
      </c>
      <c r="AC671" s="14">
        <f t="shared" si="217"/>
        <v>0</v>
      </c>
      <c r="AD671" s="13">
        <f t="shared" si="200"/>
        <v>0</v>
      </c>
      <c r="AE671" s="13" t="e">
        <f>VLOOKUP(B671,Sheet1!$C$1:$D$12,2,FALSE)</f>
        <v>#N/A</v>
      </c>
      <c r="AF671" s="13" t="e">
        <f t="shared" si="218"/>
        <v>#N/A</v>
      </c>
      <c r="AG671" s="13">
        <f t="shared" si="201"/>
        <v>0</v>
      </c>
      <c r="AH671" s="13">
        <f t="shared" si="202"/>
        <v>0</v>
      </c>
      <c r="AI671" s="13" t="e">
        <f t="shared" si="219"/>
        <v>#N/A</v>
      </c>
      <c r="AJ671" s="14" t="str">
        <f t="shared" si="220"/>
        <v/>
      </c>
      <c r="AK671" s="14">
        <f t="shared" si="203"/>
        <v>0</v>
      </c>
    </row>
    <row r="672" spans="1:37" ht="15" customHeight="1" x14ac:dyDescent="0.25">
      <c r="A672" s="1"/>
      <c r="B672" s="1"/>
      <c r="C672" s="24"/>
      <c r="D672" s="1"/>
      <c r="E672" s="1"/>
      <c r="F672" s="24"/>
      <c r="G672" s="1"/>
      <c r="H672" s="2"/>
      <c r="I672" s="2"/>
      <c r="J672" s="2"/>
      <c r="K672" s="13">
        <f t="shared" si="204"/>
        <v>0</v>
      </c>
      <c r="L672" s="13" t="e">
        <f>VLOOKUP(B672,Sheet1!$C$1:$D$12,2,FALSE)</f>
        <v>#N/A</v>
      </c>
      <c r="M672" s="13" t="e">
        <f t="shared" si="205"/>
        <v>#N/A</v>
      </c>
      <c r="N672" s="13">
        <f t="shared" si="206"/>
        <v>0</v>
      </c>
      <c r="O672" s="13" t="e">
        <f>VLOOKUP(B672,Sheet1!$C$1:$D$12,2,FALSE)</f>
        <v>#N/A</v>
      </c>
      <c r="P672" s="13" t="e">
        <f t="shared" si="207"/>
        <v>#N/A</v>
      </c>
      <c r="Q672" s="13">
        <f t="shared" si="208"/>
        <v>0</v>
      </c>
      <c r="R672" s="13" t="e">
        <f>VLOOKUP(B672,Sheet1!$C$1:$D$12,2,FALSE)</f>
        <v>#N/A</v>
      </c>
      <c r="S672" s="13" t="e">
        <f t="shared" si="209"/>
        <v>#N/A</v>
      </c>
      <c r="T672" s="13">
        <f t="shared" si="199"/>
        <v>0</v>
      </c>
      <c r="U672" s="13" t="e">
        <f>VLOOKUP(B672,Sheet1!$C$1:$F$12,4,FALSE)</f>
        <v>#N/A</v>
      </c>
      <c r="V672" s="13" t="e">
        <f t="shared" si="210"/>
        <v>#N/A</v>
      </c>
      <c r="W672" s="13">
        <f t="shared" si="211"/>
        <v>0</v>
      </c>
      <c r="X672" s="13">
        <f t="shared" si="212"/>
        <v>0</v>
      </c>
      <c r="Y672" s="13">
        <f t="shared" si="213"/>
        <v>0</v>
      </c>
      <c r="Z672" s="13" t="e">
        <f t="shared" si="214"/>
        <v>#N/A</v>
      </c>
      <c r="AA672" s="14" t="str">
        <f t="shared" si="215"/>
        <v/>
      </c>
      <c r="AB672" s="14">
        <f t="shared" si="216"/>
        <v>0</v>
      </c>
      <c r="AC672" s="14">
        <f t="shared" si="217"/>
        <v>0</v>
      </c>
      <c r="AD672" s="13">
        <f t="shared" si="200"/>
        <v>0</v>
      </c>
      <c r="AE672" s="13" t="e">
        <f>VLOOKUP(B672,Sheet1!$C$1:$D$12,2,FALSE)</f>
        <v>#N/A</v>
      </c>
      <c r="AF672" s="13" t="e">
        <f t="shared" si="218"/>
        <v>#N/A</v>
      </c>
      <c r="AG672" s="13">
        <f t="shared" si="201"/>
        <v>0</v>
      </c>
      <c r="AH672" s="13">
        <f t="shared" si="202"/>
        <v>0</v>
      </c>
      <c r="AI672" s="13" t="e">
        <f t="shared" si="219"/>
        <v>#N/A</v>
      </c>
      <c r="AJ672" s="14" t="str">
        <f t="shared" si="220"/>
        <v/>
      </c>
      <c r="AK672" s="14">
        <f t="shared" si="203"/>
        <v>0</v>
      </c>
    </row>
    <row r="673" spans="1:37" ht="15" customHeight="1" x14ac:dyDescent="0.25">
      <c r="A673" s="1"/>
      <c r="B673" s="1"/>
      <c r="C673" s="24"/>
      <c r="D673" s="1"/>
      <c r="E673" s="1"/>
      <c r="F673" s="24"/>
      <c r="G673" s="1"/>
      <c r="H673" s="2"/>
      <c r="I673" s="2"/>
      <c r="J673" s="2"/>
      <c r="K673" s="13">
        <f t="shared" si="204"/>
        <v>0</v>
      </c>
      <c r="L673" s="13" t="e">
        <f>VLOOKUP(B673,Sheet1!$C$1:$D$12,2,FALSE)</f>
        <v>#N/A</v>
      </c>
      <c r="M673" s="13" t="e">
        <f t="shared" si="205"/>
        <v>#N/A</v>
      </c>
      <c r="N673" s="13">
        <f t="shared" si="206"/>
        <v>0</v>
      </c>
      <c r="O673" s="13" t="e">
        <f>VLOOKUP(B673,Sheet1!$C$1:$D$12,2,FALSE)</f>
        <v>#N/A</v>
      </c>
      <c r="P673" s="13" t="e">
        <f t="shared" si="207"/>
        <v>#N/A</v>
      </c>
      <c r="Q673" s="13">
        <f t="shared" si="208"/>
        <v>0</v>
      </c>
      <c r="R673" s="13" t="e">
        <f>VLOOKUP(B673,Sheet1!$C$1:$D$12,2,FALSE)</f>
        <v>#N/A</v>
      </c>
      <c r="S673" s="13" t="e">
        <f t="shared" si="209"/>
        <v>#N/A</v>
      </c>
      <c r="T673" s="13">
        <f t="shared" si="199"/>
        <v>0</v>
      </c>
      <c r="U673" s="13" t="e">
        <f>VLOOKUP(B673,Sheet1!$C$1:$F$12,4,FALSE)</f>
        <v>#N/A</v>
      </c>
      <c r="V673" s="13" t="e">
        <f t="shared" si="210"/>
        <v>#N/A</v>
      </c>
      <c r="W673" s="13">
        <f t="shared" si="211"/>
        <v>0</v>
      </c>
      <c r="X673" s="13">
        <f t="shared" si="212"/>
        <v>0</v>
      </c>
      <c r="Y673" s="13">
        <f t="shared" si="213"/>
        <v>0</v>
      </c>
      <c r="Z673" s="13" t="e">
        <f t="shared" si="214"/>
        <v>#N/A</v>
      </c>
      <c r="AA673" s="14" t="str">
        <f t="shared" si="215"/>
        <v/>
      </c>
      <c r="AB673" s="14">
        <f t="shared" si="216"/>
        <v>0</v>
      </c>
      <c r="AC673" s="14">
        <f t="shared" si="217"/>
        <v>0</v>
      </c>
      <c r="AD673" s="13">
        <f t="shared" si="200"/>
        <v>0</v>
      </c>
      <c r="AE673" s="13" t="e">
        <f>VLOOKUP(B673,Sheet1!$C$1:$D$12,2,FALSE)</f>
        <v>#N/A</v>
      </c>
      <c r="AF673" s="13" t="e">
        <f t="shared" si="218"/>
        <v>#N/A</v>
      </c>
      <c r="AG673" s="13">
        <f t="shared" si="201"/>
        <v>0</v>
      </c>
      <c r="AH673" s="13">
        <f t="shared" si="202"/>
        <v>0</v>
      </c>
      <c r="AI673" s="13" t="e">
        <f t="shared" si="219"/>
        <v>#N/A</v>
      </c>
      <c r="AJ673" s="14" t="str">
        <f t="shared" si="220"/>
        <v/>
      </c>
      <c r="AK673" s="14">
        <f t="shared" si="203"/>
        <v>0</v>
      </c>
    </row>
    <row r="674" spans="1:37" ht="15" customHeight="1" x14ac:dyDescent="0.25">
      <c r="A674" s="1"/>
      <c r="B674" s="1"/>
      <c r="C674" s="24"/>
      <c r="D674" s="1"/>
      <c r="E674" s="1"/>
      <c r="F674" s="24"/>
      <c r="G674" s="1"/>
      <c r="H674" s="2"/>
      <c r="I674" s="2"/>
      <c r="J674" s="2"/>
      <c r="K674" s="13">
        <f t="shared" si="204"/>
        <v>0</v>
      </c>
      <c r="L674" s="13" t="e">
        <f>VLOOKUP(B674,Sheet1!$C$1:$D$12,2,FALSE)</f>
        <v>#N/A</v>
      </c>
      <c r="M674" s="13" t="e">
        <f t="shared" si="205"/>
        <v>#N/A</v>
      </c>
      <c r="N674" s="13">
        <f t="shared" si="206"/>
        <v>0</v>
      </c>
      <c r="O674" s="13" t="e">
        <f>VLOOKUP(B674,Sheet1!$C$1:$D$12,2,FALSE)</f>
        <v>#N/A</v>
      </c>
      <c r="P674" s="13" t="e">
        <f t="shared" si="207"/>
        <v>#N/A</v>
      </c>
      <c r="Q674" s="13">
        <f t="shared" si="208"/>
        <v>0</v>
      </c>
      <c r="R674" s="13" t="e">
        <f>VLOOKUP(B674,Sheet1!$C$1:$D$12,2,FALSE)</f>
        <v>#N/A</v>
      </c>
      <c r="S674" s="13" t="e">
        <f t="shared" si="209"/>
        <v>#N/A</v>
      </c>
      <c r="T674" s="13">
        <f t="shared" si="199"/>
        <v>0</v>
      </c>
      <c r="U674" s="13" t="e">
        <f>VLOOKUP(B674,Sheet1!$C$1:$F$12,4,FALSE)</f>
        <v>#N/A</v>
      </c>
      <c r="V674" s="13" t="e">
        <f t="shared" si="210"/>
        <v>#N/A</v>
      </c>
      <c r="W674" s="13">
        <f t="shared" si="211"/>
        <v>0</v>
      </c>
      <c r="X674" s="13">
        <f t="shared" si="212"/>
        <v>0</v>
      </c>
      <c r="Y674" s="13">
        <f t="shared" si="213"/>
        <v>0</v>
      </c>
      <c r="Z674" s="13" t="e">
        <f t="shared" si="214"/>
        <v>#N/A</v>
      </c>
      <c r="AA674" s="14" t="str">
        <f t="shared" si="215"/>
        <v/>
      </c>
      <c r="AB674" s="14">
        <f t="shared" si="216"/>
        <v>0</v>
      </c>
      <c r="AC674" s="14">
        <f t="shared" si="217"/>
        <v>0</v>
      </c>
      <c r="AD674" s="13">
        <f t="shared" si="200"/>
        <v>0</v>
      </c>
      <c r="AE674" s="13" t="e">
        <f>VLOOKUP(B674,Sheet1!$C$1:$D$12,2,FALSE)</f>
        <v>#N/A</v>
      </c>
      <c r="AF674" s="13" t="e">
        <f t="shared" si="218"/>
        <v>#N/A</v>
      </c>
      <c r="AG674" s="13">
        <f t="shared" si="201"/>
        <v>0</v>
      </c>
      <c r="AH674" s="13">
        <f t="shared" si="202"/>
        <v>0</v>
      </c>
      <c r="AI674" s="13" t="e">
        <f t="shared" si="219"/>
        <v>#N/A</v>
      </c>
      <c r="AJ674" s="14" t="str">
        <f t="shared" si="220"/>
        <v/>
      </c>
      <c r="AK674" s="14">
        <f t="shared" si="203"/>
        <v>0</v>
      </c>
    </row>
    <row r="675" spans="1:37" ht="15" customHeight="1" x14ac:dyDescent="0.25">
      <c r="A675" s="1"/>
      <c r="B675" s="1"/>
      <c r="C675" s="24"/>
      <c r="D675" s="1"/>
      <c r="E675" s="1"/>
      <c r="F675" s="24"/>
      <c r="G675" s="1"/>
      <c r="H675" s="2"/>
      <c r="I675" s="2"/>
      <c r="J675" s="2"/>
      <c r="K675" s="13">
        <f t="shared" si="204"/>
        <v>0</v>
      </c>
      <c r="L675" s="13" t="e">
        <f>VLOOKUP(B675,Sheet1!$C$1:$D$12,2,FALSE)</f>
        <v>#N/A</v>
      </c>
      <c r="M675" s="13" t="e">
        <f t="shared" si="205"/>
        <v>#N/A</v>
      </c>
      <c r="N675" s="13">
        <f t="shared" si="206"/>
        <v>0</v>
      </c>
      <c r="O675" s="13" t="e">
        <f>VLOOKUP(B675,Sheet1!$C$1:$D$12,2,FALSE)</f>
        <v>#N/A</v>
      </c>
      <c r="P675" s="13" t="e">
        <f t="shared" si="207"/>
        <v>#N/A</v>
      </c>
      <c r="Q675" s="13">
        <f t="shared" si="208"/>
        <v>0</v>
      </c>
      <c r="R675" s="13" t="e">
        <f>VLOOKUP(B675,Sheet1!$C$1:$D$12,2,FALSE)</f>
        <v>#N/A</v>
      </c>
      <c r="S675" s="13" t="e">
        <f t="shared" si="209"/>
        <v>#N/A</v>
      </c>
      <c r="T675" s="13">
        <f t="shared" si="199"/>
        <v>0</v>
      </c>
      <c r="U675" s="13" t="e">
        <f>VLOOKUP(B675,Sheet1!$C$1:$F$12,4,FALSE)</f>
        <v>#N/A</v>
      </c>
      <c r="V675" s="13" t="e">
        <f t="shared" si="210"/>
        <v>#N/A</v>
      </c>
      <c r="W675" s="13">
        <f t="shared" si="211"/>
        <v>0</v>
      </c>
      <c r="X675" s="13">
        <f t="shared" si="212"/>
        <v>0</v>
      </c>
      <c r="Y675" s="13">
        <f t="shared" si="213"/>
        <v>0</v>
      </c>
      <c r="Z675" s="13" t="e">
        <f t="shared" si="214"/>
        <v>#N/A</v>
      </c>
      <c r="AA675" s="14" t="str">
        <f t="shared" si="215"/>
        <v/>
      </c>
      <c r="AB675" s="14">
        <f t="shared" si="216"/>
        <v>0</v>
      </c>
      <c r="AC675" s="14">
        <f t="shared" si="217"/>
        <v>0</v>
      </c>
      <c r="AD675" s="13">
        <f t="shared" si="200"/>
        <v>0</v>
      </c>
      <c r="AE675" s="13" t="e">
        <f>VLOOKUP(B675,Sheet1!$C$1:$D$12,2,FALSE)</f>
        <v>#N/A</v>
      </c>
      <c r="AF675" s="13" t="e">
        <f t="shared" si="218"/>
        <v>#N/A</v>
      </c>
      <c r="AG675" s="13">
        <f t="shared" si="201"/>
        <v>0</v>
      </c>
      <c r="AH675" s="13">
        <f t="shared" si="202"/>
        <v>0</v>
      </c>
      <c r="AI675" s="13" t="e">
        <f t="shared" si="219"/>
        <v>#N/A</v>
      </c>
      <c r="AJ675" s="14" t="str">
        <f t="shared" si="220"/>
        <v/>
      </c>
      <c r="AK675" s="14">
        <f t="shared" si="203"/>
        <v>0</v>
      </c>
    </row>
    <row r="676" spans="1:37" ht="15" customHeight="1" x14ac:dyDescent="0.25">
      <c r="A676" s="1"/>
      <c r="B676" s="1"/>
      <c r="C676" s="24"/>
      <c r="D676" s="1"/>
      <c r="E676" s="1"/>
      <c r="F676" s="24"/>
      <c r="G676" s="1"/>
      <c r="H676" s="2"/>
      <c r="I676" s="2"/>
      <c r="J676" s="2"/>
      <c r="K676" s="13">
        <f t="shared" si="204"/>
        <v>0</v>
      </c>
      <c r="L676" s="13" t="e">
        <f>VLOOKUP(B676,Sheet1!$C$1:$D$12,2,FALSE)</f>
        <v>#N/A</v>
      </c>
      <c r="M676" s="13" t="e">
        <f t="shared" si="205"/>
        <v>#N/A</v>
      </c>
      <c r="N676" s="13">
        <f t="shared" si="206"/>
        <v>0</v>
      </c>
      <c r="O676" s="13" t="e">
        <f>VLOOKUP(B676,Sheet1!$C$1:$D$12,2,FALSE)</f>
        <v>#N/A</v>
      </c>
      <c r="P676" s="13" t="e">
        <f t="shared" si="207"/>
        <v>#N/A</v>
      </c>
      <c r="Q676" s="13">
        <f t="shared" si="208"/>
        <v>0</v>
      </c>
      <c r="R676" s="13" t="e">
        <f>VLOOKUP(B676,Sheet1!$C$1:$D$12,2,FALSE)</f>
        <v>#N/A</v>
      </c>
      <c r="S676" s="13" t="e">
        <f t="shared" si="209"/>
        <v>#N/A</v>
      </c>
      <c r="T676" s="13">
        <f t="shared" si="199"/>
        <v>0</v>
      </c>
      <c r="U676" s="13" t="e">
        <f>VLOOKUP(B676,Sheet1!$C$1:$F$12,4,FALSE)</f>
        <v>#N/A</v>
      </c>
      <c r="V676" s="13" t="e">
        <f t="shared" si="210"/>
        <v>#N/A</v>
      </c>
      <c r="W676" s="13">
        <f t="shared" si="211"/>
        <v>0</v>
      </c>
      <c r="X676" s="13">
        <f t="shared" si="212"/>
        <v>0</v>
      </c>
      <c r="Y676" s="13">
        <f t="shared" si="213"/>
        <v>0</v>
      </c>
      <c r="Z676" s="13" t="e">
        <f t="shared" si="214"/>
        <v>#N/A</v>
      </c>
      <c r="AA676" s="14" t="str">
        <f t="shared" si="215"/>
        <v/>
      </c>
      <c r="AB676" s="14">
        <f t="shared" si="216"/>
        <v>0</v>
      </c>
      <c r="AC676" s="14">
        <f t="shared" si="217"/>
        <v>0</v>
      </c>
      <c r="AD676" s="13">
        <f t="shared" si="200"/>
        <v>0</v>
      </c>
      <c r="AE676" s="13" t="e">
        <f>VLOOKUP(B676,Sheet1!$C$1:$D$12,2,FALSE)</f>
        <v>#N/A</v>
      </c>
      <c r="AF676" s="13" t="e">
        <f t="shared" si="218"/>
        <v>#N/A</v>
      </c>
      <c r="AG676" s="13">
        <f t="shared" si="201"/>
        <v>0</v>
      </c>
      <c r="AH676" s="13">
        <f t="shared" si="202"/>
        <v>0</v>
      </c>
      <c r="AI676" s="13" t="e">
        <f t="shared" si="219"/>
        <v>#N/A</v>
      </c>
      <c r="AJ676" s="14" t="str">
        <f t="shared" si="220"/>
        <v/>
      </c>
      <c r="AK676" s="14">
        <f t="shared" si="203"/>
        <v>0</v>
      </c>
    </row>
    <row r="677" spans="1:37" ht="15" customHeight="1" x14ac:dyDescent="0.25">
      <c r="A677" s="1"/>
      <c r="B677" s="1"/>
      <c r="C677" s="24"/>
      <c r="D677" s="1"/>
      <c r="E677" s="1"/>
      <c r="F677" s="24"/>
      <c r="G677" s="1"/>
      <c r="H677" s="2"/>
      <c r="I677" s="2"/>
      <c r="J677" s="2"/>
      <c r="K677" s="13">
        <f t="shared" si="204"/>
        <v>0</v>
      </c>
      <c r="L677" s="13" t="e">
        <f>VLOOKUP(B677,Sheet1!$C$1:$D$12,2,FALSE)</f>
        <v>#N/A</v>
      </c>
      <c r="M677" s="13" t="e">
        <f t="shared" si="205"/>
        <v>#N/A</v>
      </c>
      <c r="N677" s="13">
        <f t="shared" si="206"/>
        <v>0</v>
      </c>
      <c r="O677" s="13" t="e">
        <f>VLOOKUP(B677,Sheet1!$C$1:$D$12,2,FALSE)</f>
        <v>#N/A</v>
      </c>
      <c r="P677" s="13" t="e">
        <f t="shared" si="207"/>
        <v>#N/A</v>
      </c>
      <c r="Q677" s="13">
        <f t="shared" si="208"/>
        <v>0</v>
      </c>
      <c r="R677" s="13" t="e">
        <f>VLOOKUP(B677,Sheet1!$C$1:$D$12,2,FALSE)</f>
        <v>#N/A</v>
      </c>
      <c r="S677" s="13" t="e">
        <f t="shared" si="209"/>
        <v>#N/A</v>
      </c>
      <c r="T677" s="13">
        <f t="shared" si="199"/>
        <v>0</v>
      </c>
      <c r="U677" s="13" t="e">
        <f>VLOOKUP(B677,Sheet1!$C$1:$F$12,4,FALSE)</f>
        <v>#N/A</v>
      </c>
      <c r="V677" s="13" t="e">
        <f t="shared" si="210"/>
        <v>#N/A</v>
      </c>
      <c r="W677" s="13">
        <f t="shared" si="211"/>
        <v>0</v>
      </c>
      <c r="X677" s="13">
        <f t="shared" si="212"/>
        <v>0</v>
      </c>
      <c r="Y677" s="13">
        <f t="shared" si="213"/>
        <v>0</v>
      </c>
      <c r="Z677" s="13" t="e">
        <f t="shared" si="214"/>
        <v>#N/A</v>
      </c>
      <c r="AA677" s="14" t="str">
        <f t="shared" si="215"/>
        <v/>
      </c>
      <c r="AB677" s="14">
        <f t="shared" si="216"/>
        <v>0</v>
      </c>
      <c r="AC677" s="14">
        <f t="shared" si="217"/>
        <v>0</v>
      </c>
      <c r="AD677" s="13">
        <f t="shared" si="200"/>
        <v>0</v>
      </c>
      <c r="AE677" s="13" t="e">
        <f>VLOOKUP(B677,Sheet1!$C$1:$D$12,2,FALSE)</f>
        <v>#N/A</v>
      </c>
      <c r="AF677" s="13" t="e">
        <f t="shared" si="218"/>
        <v>#N/A</v>
      </c>
      <c r="AG677" s="13">
        <f t="shared" si="201"/>
        <v>0</v>
      </c>
      <c r="AH677" s="13">
        <f t="shared" si="202"/>
        <v>0</v>
      </c>
      <c r="AI677" s="13" t="e">
        <f t="shared" si="219"/>
        <v>#N/A</v>
      </c>
      <c r="AJ677" s="14" t="str">
        <f t="shared" si="220"/>
        <v/>
      </c>
      <c r="AK677" s="14">
        <f t="shared" si="203"/>
        <v>0</v>
      </c>
    </row>
    <row r="678" spans="1:37" ht="15" customHeight="1" x14ac:dyDescent="0.25">
      <c r="A678" s="1"/>
      <c r="B678" s="1"/>
      <c r="C678" s="24"/>
      <c r="D678" s="1"/>
      <c r="E678" s="1"/>
      <c r="F678" s="24"/>
      <c r="G678" s="1"/>
      <c r="H678" s="2"/>
      <c r="I678" s="2"/>
      <c r="J678" s="2"/>
      <c r="K678" s="13">
        <f t="shared" si="204"/>
        <v>0</v>
      </c>
      <c r="L678" s="13" t="e">
        <f>VLOOKUP(B678,Sheet1!$C$1:$D$12,2,FALSE)</f>
        <v>#N/A</v>
      </c>
      <c r="M678" s="13" t="e">
        <f t="shared" si="205"/>
        <v>#N/A</v>
      </c>
      <c r="N678" s="13">
        <f t="shared" si="206"/>
        <v>0</v>
      </c>
      <c r="O678" s="13" t="e">
        <f>VLOOKUP(B678,Sheet1!$C$1:$D$12,2,FALSE)</f>
        <v>#N/A</v>
      </c>
      <c r="P678" s="13" t="e">
        <f t="shared" si="207"/>
        <v>#N/A</v>
      </c>
      <c r="Q678" s="13">
        <f t="shared" si="208"/>
        <v>0</v>
      </c>
      <c r="R678" s="13" t="e">
        <f>VLOOKUP(B678,Sheet1!$C$1:$D$12,2,FALSE)</f>
        <v>#N/A</v>
      </c>
      <c r="S678" s="13" t="e">
        <f t="shared" si="209"/>
        <v>#N/A</v>
      </c>
      <c r="T678" s="13">
        <f t="shared" ref="T678:T741" si="221">IF(G678="AF",35,0)</f>
        <v>0</v>
      </c>
      <c r="U678" s="13" t="e">
        <f>VLOOKUP(B678,Sheet1!$C$1:$F$12,4,FALSE)</f>
        <v>#N/A</v>
      </c>
      <c r="V678" s="13" t="e">
        <f t="shared" si="210"/>
        <v>#N/A</v>
      </c>
      <c r="W678" s="13">
        <f t="shared" si="211"/>
        <v>0</v>
      </c>
      <c r="X678" s="13">
        <f t="shared" si="212"/>
        <v>0</v>
      </c>
      <c r="Y678" s="13">
        <f t="shared" si="213"/>
        <v>0</v>
      </c>
      <c r="Z678" s="13" t="e">
        <f t="shared" si="214"/>
        <v>#N/A</v>
      </c>
      <c r="AA678" s="14" t="str">
        <f t="shared" si="215"/>
        <v/>
      </c>
      <c r="AB678" s="14">
        <f t="shared" si="216"/>
        <v>0</v>
      </c>
      <c r="AC678" s="14">
        <f t="shared" si="217"/>
        <v>0</v>
      </c>
      <c r="AD678" s="13">
        <f t="shared" ref="AD678:AD741" si="222">IF(G678="DR/R",120,0)</f>
        <v>0</v>
      </c>
      <c r="AE678" s="13" t="e">
        <f>VLOOKUP(B678,Sheet1!$C$1:$D$12,2,FALSE)</f>
        <v>#N/A</v>
      </c>
      <c r="AF678" s="13" t="e">
        <f t="shared" si="218"/>
        <v>#N/A</v>
      </c>
      <c r="AG678" s="13">
        <f t="shared" ref="AG678:AG741" si="223">IF(G678="AF",0,0)</f>
        <v>0</v>
      </c>
      <c r="AH678" s="13">
        <f t="shared" ref="AH678:AH741" si="224">IF(G678="NML",120,0)</f>
        <v>0</v>
      </c>
      <c r="AI678" s="13" t="e">
        <f t="shared" si="219"/>
        <v>#N/A</v>
      </c>
      <c r="AJ678" s="14" t="str">
        <f t="shared" si="220"/>
        <v/>
      </c>
      <c r="AK678" s="14">
        <f t="shared" ref="AK678:AK741" si="225">IF(OR(G678="DR/R",G678="NML/R"),35,0)</f>
        <v>0</v>
      </c>
    </row>
    <row r="679" spans="1:37" ht="15" customHeight="1" x14ac:dyDescent="0.25">
      <c r="A679" s="1"/>
      <c r="B679" s="1"/>
      <c r="C679" s="24"/>
      <c r="D679" s="1"/>
      <c r="E679" s="1"/>
      <c r="F679" s="24"/>
      <c r="G679" s="1"/>
      <c r="H679" s="2"/>
      <c r="I679" s="2"/>
      <c r="J679" s="2"/>
      <c r="K679" s="13">
        <f t="shared" ref="K679:K742" si="226">IF(AND(G679="DR/R",A679=2027),226,0)</f>
        <v>0</v>
      </c>
      <c r="L679" s="13" t="e">
        <f>VLOOKUP(B679,Sheet1!$C$1:$D$12,2,FALSE)</f>
        <v>#N/A</v>
      </c>
      <c r="M679" s="13" t="e">
        <f t="shared" ref="M679:M742" si="227">ROUND(+K679/12*L679,2)</f>
        <v>#N/A</v>
      </c>
      <c r="N679" s="13">
        <f t="shared" ref="N679:N742" si="228">IF(AND(G679="DR/R",A679=2025),212,0)</f>
        <v>0</v>
      </c>
      <c r="O679" s="13" t="e">
        <f>VLOOKUP(B679,Sheet1!$C$1:$D$12,2,FALSE)</f>
        <v>#N/A</v>
      </c>
      <c r="P679" s="13" t="e">
        <f t="shared" ref="P679:P742" si="229">ROUND(+N679/12*O679,2)</f>
        <v>#N/A</v>
      </c>
      <c r="Q679" s="13">
        <f t="shared" ref="Q679:Q742" si="230">IF(AND(G679="DR/R",A679=2026),219,)</f>
        <v>0</v>
      </c>
      <c r="R679" s="13" t="e">
        <f>VLOOKUP(B679,Sheet1!$C$1:$D$12,2,FALSE)</f>
        <v>#N/A</v>
      </c>
      <c r="S679" s="13" t="e">
        <f t="shared" ref="S679:S742" si="231">ROUND(+Q679/12*R679,2)</f>
        <v>#N/A</v>
      </c>
      <c r="T679" s="13">
        <f t="shared" si="221"/>
        <v>0</v>
      </c>
      <c r="U679" s="13" t="e">
        <f>VLOOKUP(B679,Sheet1!$C$1:$F$12,4,FALSE)</f>
        <v>#N/A</v>
      </c>
      <c r="V679" s="13" t="e">
        <f t="shared" ref="V679:V742" si="232">ROUND(+T679/4*U679,2)</f>
        <v>#N/A</v>
      </c>
      <c r="W679" s="13">
        <f t="shared" ref="W679:W742" si="233">IF(AND(G679="NML",A679=2027),226,0)</f>
        <v>0</v>
      </c>
      <c r="X679" s="13">
        <f t="shared" ref="X679:X742" si="234">IF(AND(G679="NML",A679=2025),212,0)</f>
        <v>0</v>
      </c>
      <c r="Y679" s="13">
        <f t="shared" ref="Y679:Y742" si="235">IF(AND(G679="NML",A679=2026),219,0)</f>
        <v>0</v>
      </c>
      <c r="Z679" s="13" t="e">
        <f t="shared" ref="Z679:Z742" si="236">+M679+V679+W679+P679+X679+Y679+S679</f>
        <v>#N/A</v>
      </c>
      <c r="AA679" s="14" t="str">
        <f t="shared" ref="AA679:AA742" si="237">IF(ISNA(Z679),"",Z679)</f>
        <v/>
      </c>
      <c r="AB679" s="14">
        <f t="shared" ref="AB679:AB742" si="238">IF(OR(G679="DR/R",G679="NML/R"),85,0)</f>
        <v>0</v>
      </c>
      <c r="AC679" s="14">
        <f t="shared" ref="AC679:AC742" si="239">IF(AND(A679=2019,AB679&gt;0),AB679-10,AB679)</f>
        <v>0</v>
      </c>
      <c r="AD679" s="13">
        <f t="shared" si="222"/>
        <v>0</v>
      </c>
      <c r="AE679" s="13" t="e">
        <f>VLOOKUP(B679,Sheet1!$C$1:$D$12,2,FALSE)</f>
        <v>#N/A</v>
      </c>
      <c r="AF679" s="13" t="e">
        <f t="shared" ref="AF679:AF742" si="240">+AD679/12*AE679</f>
        <v>#N/A</v>
      </c>
      <c r="AG679" s="13">
        <f t="shared" si="223"/>
        <v>0</v>
      </c>
      <c r="AH679" s="13">
        <f t="shared" si="224"/>
        <v>0</v>
      </c>
      <c r="AI679" s="13" t="e">
        <f t="shared" ref="AI679:AI742" si="241">+AF679+AG679+AH679</f>
        <v>#N/A</v>
      </c>
      <c r="AJ679" s="14" t="str">
        <f t="shared" ref="AJ679:AJ742" si="242">IF(ISNA(AI679),"",AI679)</f>
        <v/>
      </c>
      <c r="AK679" s="14">
        <f t="shared" si="225"/>
        <v>0</v>
      </c>
    </row>
    <row r="680" spans="1:37" ht="15" customHeight="1" x14ac:dyDescent="0.25">
      <c r="A680" s="1"/>
      <c r="B680" s="1"/>
      <c r="C680" s="24"/>
      <c r="D680" s="1"/>
      <c r="E680" s="1"/>
      <c r="F680" s="24"/>
      <c r="G680" s="1"/>
      <c r="H680" s="2"/>
      <c r="I680" s="2"/>
      <c r="J680" s="2"/>
      <c r="K680" s="13">
        <f t="shared" si="226"/>
        <v>0</v>
      </c>
      <c r="L680" s="13" t="e">
        <f>VLOOKUP(B680,Sheet1!$C$1:$D$12,2,FALSE)</f>
        <v>#N/A</v>
      </c>
      <c r="M680" s="13" t="e">
        <f t="shared" si="227"/>
        <v>#N/A</v>
      </c>
      <c r="N680" s="13">
        <f t="shared" si="228"/>
        <v>0</v>
      </c>
      <c r="O680" s="13" t="e">
        <f>VLOOKUP(B680,Sheet1!$C$1:$D$12,2,FALSE)</f>
        <v>#N/A</v>
      </c>
      <c r="P680" s="13" t="e">
        <f t="shared" si="229"/>
        <v>#N/A</v>
      </c>
      <c r="Q680" s="13">
        <f t="shared" si="230"/>
        <v>0</v>
      </c>
      <c r="R680" s="13" t="e">
        <f>VLOOKUP(B680,Sheet1!$C$1:$D$12,2,FALSE)</f>
        <v>#N/A</v>
      </c>
      <c r="S680" s="13" t="e">
        <f t="shared" si="231"/>
        <v>#N/A</v>
      </c>
      <c r="T680" s="13">
        <f t="shared" si="221"/>
        <v>0</v>
      </c>
      <c r="U680" s="13" t="e">
        <f>VLOOKUP(B680,Sheet1!$C$1:$F$12,4,FALSE)</f>
        <v>#N/A</v>
      </c>
      <c r="V680" s="13" t="e">
        <f t="shared" si="232"/>
        <v>#N/A</v>
      </c>
      <c r="W680" s="13">
        <f t="shared" si="233"/>
        <v>0</v>
      </c>
      <c r="X680" s="13">
        <f t="shared" si="234"/>
        <v>0</v>
      </c>
      <c r="Y680" s="13">
        <f t="shared" si="235"/>
        <v>0</v>
      </c>
      <c r="Z680" s="13" t="e">
        <f t="shared" si="236"/>
        <v>#N/A</v>
      </c>
      <c r="AA680" s="14" t="str">
        <f t="shared" si="237"/>
        <v/>
      </c>
      <c r="AB680" s="14">
        <f t="shared" si="238"/>
        <v>0</v>
      </c>
      <c r="AC680" s="14">
        <f t="shared" si="239"/>
        <v>0</v>
      </c>
      <c r="AD680" s="13">
        <f t="shared" si="222"/>
        <v>0</v>
      </c>
      <c r="AE680" s="13" t="e">
        <f>VLOOKUP(B680,Sheet1!$C$1:$D$12,2,FALSE)</f>
        <v>#N/A</v>
      </c>
      <c r="AF680" s="13" t="e">
        <f t="shared" si="240"/>
        <v>#N/A</v>
      </c>
      <c r="AG680" s="13">
        <f t="shared" si="223"/>
        <v>0</v>
      </c>
      <c r="AH680" s="13">
        <f t="shared" si="224"/>
        <v>0</v>
      </c>
      <c r="AI680" s="13" t="e">
        <f t="shared" si="241"/>
        <v>#N/A</v>
      </c>
      <c r="AJ680" s="14" t="str">
        <f t="shared" si="242"/>
        <v/>
      </c>
      <c r="AK680" s="14">
        <f t="shared" si="225"/>
        <v>0</v>
      </c>
    </row>
    <row r="681" spans="1:37" ht="15" customHeight="1" x14ac:dyDescent="0.25">
      <c r="A681" s="1"/>
      <c r="B681" s="1"/>
      <c r="C681" s="24"/>
      <c r="D681" s="1"/>
      <c r="E681" s="1"/>
      <c r="F681" s="24"/>
      <c r="G681" s="1"/>
      <c r="H681" s="2"/>
      <c r="I681" s="2"/>
      <c r="J681" s="2"/>
      <c r="K681" s="13">
        <f t="shared" si="226"/>
        <v>0</v>
      </c>
      <c r="L681" s="13" t="e">
        <f>VLOOKUP(B681,Sheet1!$C$1:$D$12,2,FALSE)</f>
        <v>#N/A</v>
      </c>
      <c r="M681" s="13" t="e">
        <f t="shared" si="227"/>
        <v>#N/A</v>
      </c>
      <c r="N681" s="13">
        <f t="shared" si="228"/>
        <v>0</v>
      </c>
      <c r="O681" s="13" t="e">
        <f>VLOOKUP(B681,Sheet1!$C$1:$D$12,2,FALSE)</f>
        <v>#N/A</v>
      </c>
      <c r="P681" s="13" t="e">
        <f t="shared" si="229"/>
        <v>#N/A</v>
      </c>
      <c r="Q681" s="13">
        <f t="shared" si="230"/>
        <v>0</v>
      </c>
      <c r="R681" s="13" t="e">
        <f>VLOOKUP(B681,Sheet1!$C$1:$D$12,2,FALSE)</f>
        <v>#N/A</v>
      </c>
      <c r="S681" s="13" t="e">
        <f t="shared" si="231"/>
        <v>#N/A</v>
      </c>
      <c r="T681" s="13">
        <f t="shared" si="221"/>
        <v>0</v>
      </c>
      <c r="U681" s="13" t="e">
        <f>VLOOKUP(B681,Sheet1!$C$1:$F$12,4,FALSE)</f>
        <v>#N/A</v>
      </c>
      <c r="V681" s="13" t="e">
        <f t="shared" si="232"/>
        <v>#N/A</v>
      </c>
      <c r="W681" s="13">
        <f t="shared" si="233"/>
        <v>0</v>
      </c>
      <c r="X681" s="13">
        <f t="shared" si="234"/>
        <v>0</v>
      </c>
      <c r="Y681" s="13">
        <f t="shared" si="235"/>
        <v>0</v>
      </c>
      <c r="Z681" s="13" t="e">
        <f t="shared" si="236"/>
        <v>#N/A</v>
      </c>
      <c r="AA681" s="14" t="str">
        <f t="shared" si="237"/>
        <v/>
      </c>
      <c r="AB681" s="14">
        <f t="shared" si="238"/>
        <v>0</v>
      </c>
      <c r="AC681" s="14">
        <f t="shared" si="239"/>
        <v>0</v>
      </c>
      <c r="AD681" s="13">
        <f t="shared" si="222"/>
        <v>0</v>
      </c>
      <c r="AE681" s="13" t="e">
        <f>VLOOKUP(B681,Sheet1!$C$1:$D$12,2,FALSE)</f>
        <v>#N/A</v>
      </c>
      <c r="AF681" s="13" t="e">
        <f t="shared" si="240"/>
        <v>#N/A</v>
      </c>
      <c r="AG681" s="13">
        <f t="shared" si="223"/>
        <v>0</v>
      </c>
      <c r="AH681" s="13">
        <f t="shared" si="224"/>
        <v>0</v>
      </c>
      <c r="AI681" s="13" t="e">
        <f t="shared" si="241"/>
        <v>#N/A</v>
      </c>
      <c r="AJ681" s="14" t="str">
        <f t="shared" si="242"/>
        <v/>
      </c>
      <c r="AK681" s="14">
        <f t="shared" si="225"/>
        <v>0</v>
      </c>
    </row>
    <row r="682" spans="1:37" ht="15" customHeight="1" x14ac:dyDescent="0.25">
      <c r="A682" s="1"/>
      <c r="B682" s="1"/>
      <c r="C682" s="24"/>
      <c r="D682" s="1"/>
      <c r="E682" s="1"/>
      <c r="F682" s="24"/>
      <c r="G682" s="1"/>
      <c r="H682" s="2"/>
      <c r="I682" s="2"/>
      <c r="J682" s="2"/>
      <c r="K682" s="13">
        <f t="shared" si="226"/>
        <v>0</v>
      </c>
      <c r="L682" s="13" t="e">
        <f>VLOOKUP(B682,Sheet1!$C$1:$D$12,2,FALSE)</f>
        <v>#N/A</v>
      </c>
      <c r="M682" s="13" t="e">
        <f t="shared" si="227"/>
        <v>#N/A</v>
      </c>
      <c r="N682" s="13">
        <f t="shared" si="228"/>
        <v>0</v>
      </c>
      <c r="O682" s="13" t="e">
        <f>VLOOKUP(B682,Sheet1!$C$1:$D$12,2,FALSE)</f>
        <v>#N/A</v>
      </c>
      <c r="P682" s="13" t="e">
        <f t="shared" si="229"/>
        <v>#N/A</v>
      </c>
      <c r="Q682" s="13">
        <f t="shared" si="230"/>
        <v>0</v>
      </c>
      <c r="R682" s="13" t="e">
        <f>VLOOKUP(B682,Sheet1!$C$1:$D$12,2,FALSE)</f>
        <v>#N/A</v>
      </c>
      <c r="S682" s="13" t="e">
        <f t="shared" si="231"/>
        <v>#N/A</v>
      </c>
      <c r="T682" s="13">
        <f t="shared" si="221"/>
        <v>0</v>
      </c>
      <c r="U682" s="13" t="e">
        <f>VLOOKUP(B682,Sheet1!$C$1:$F$12,4,FALSE)</f>
        <v>#N/A</v>
      </c>
      <c r="V682" s="13" t="e">
        <f t="shared" si="232"/>
        <v>#N/A</v>
      </c>
      <c r="W682" s="13">
        <f t="shared" si="233"/>
        <v>0</v>
      </c>
      <c r="X682" s="13">
        <f t="shared" si="234"/>
        <v>0</v>
      </c>
      <c r="Y682" s="13">
        <f t="shared" si="235"/>
        <v>0</v>
      </c>
      <c r="Z682" s="13" t="e">
        <f t="shared" si="236"/>
        <v>#N/A</v>
      </c>
      <c r="AA682" s="14" t="str">
        <f t="shared" si="237"/>
        <v/>
      </c>
      <c r="AB682" s="14">
        <f t="shared" si="238"/>
        <v>0</v>
      </c>
      <c r="AC682" s="14">
        <f t="shared" si="239"/>
        <v>0</v>
      </c>
      <c r="AD682" s="13">
        <f t="shared" si="222"/>
        <v>0</v>
      </c>
      <c r="AE682" s="13" t="e">
        <f>VLOOKUP(B682,Sheet1!$C$1:$D$12,2,FALSE)</f>
        <v>#N/A</v>
      </c>
      <c r="AF682" s="13" t="e">
        <f t="shared" si="240"/>
        <v>#N/A</v>
      </c>
      <c r="AG682" s="13">
        <f t="shared" si="223"/>
        <v>0</v>
      </c>
      <c r="AH682" s="13">
        <f t="shared" si="224"/>
        <v>0</v>
      </c>
      <c r="AI682" s="13" t="e">
        <f t="shared" si="241"/>
        <v>#N/A</v>
      </c>
      <c r="AJ682" s="14" t="str">
        <f t="shared" si="242"/>
        <v/>
      </c>
      <c r="AK682" s="14">
        <f t="shared" si="225"/>
        <v>0</v>
      </c>
    </row>
    <row r="683" spans="1:37" ht="15" customHeight="1" x14ac:dyDescent="0.25">
      <c r="A683" s="1"/>
      <c r="B683" s="1"/>
      <c r="C683" s="24"/>
      <c r="D683" s="1"/>
      <c r="E683" s="1"/>
      <c r="F683" s="24"/>
      <c r="G683" s="1"/>
      <c r="H683" s="2"/>
      <c r="I683" s="2"/>
      <c r="J683" s="2"/>
      <c r="K683" s="13">
        <f t="shared" si="226"/>
        <v>0</v>
      </c>
      <c r="L683" s="13" t="e">
        <f>VLOOKUP(B683,Sheet1!$C$1:$D$12,2,FALSE)</f>
        <v>#N/A</v>
      </c>
      <c r="M683" s="13" t="e">
        <f t="shared" si="227"/>
        <v>#N/A</v>
      </c>
      <c r="N683" s="13">
        <f t="shared" si="228"/>
        <v>0</v>
      </c>
      <c r="O683" s="13" t="e">
        <f>VLOOKUP(B683,Sheet1!$C$1:$D$12,2,FALSE)</f>
        <v>#N/A</v>
      </c>
      <c r="P683" s="13" t="e">
        <f t="shared" si="229"/>
        <v>#N/A</v>
      </c>
      <c r="Q683" s="13">
        <f t="shared" si="230"/>
        <v>0</v>
      </c>
      <c r="R683" s="13" t="e">
        <f>VLOOKUP(B683,Sheet1!$C$1:$D$12,2,FALSE)</f>
        <v>#N/A</v>
      </c>
      <c r="S683" s="13" t="e">
        <f t="shared" si="231"/>
        <v>#N/A</v>
      </c>
      <c r="T683" s="13">
        <f t="shared" si="221"/>
        <v>0</v>
      </c>
      <c r="U683" s="13" t="e">
        <f>VLOOKUP(B683,Sheet1!$C$1:$F$12,4,FALSE)</f>
        <v>#N/A</v>
      </c>
      <c r="V683" s="13" t="e">
        <f t="shared" si="232"/>
        <v>#N/A</v>
      </c>
      <c r="W683" s="13">
        <f t="shared" si="233"/>
        <v>0</v>
      </c>
      <c r="X683" s="13">
        <f t="shared" si="234"/>
        <v>0</v>
      </c>
      <c r="Y683" s="13">
        <f t="shared" si="235"/>
        <v>0</v>
      </c>
      <c r="Z683" s="13" t="e">
        <f t="shared" si="236"/>
        <v>#N/A</v>
      </c>
      <c r="AA683" s="14" t="str">
        <f t="shared" si="237"/>
        <v/>
      </c>
      <c r="AB683" s="14">
        <f t="shared" si="238"/>
        <v>0</v>
      </c>
      <c r="AC683" s="14">
        <f t="shared" si="239"/>
        <v>0</v>
      </c>
      <c r="AD683" s="13">
        <f t="shared" si="222"/>
        <v>0</v>
      </c>
      <c r="AE683" s="13" t="e">
        <f>VLOOKUP(B683,Sheet1!$C$1:$D$12,2,FALSE)</f>
        <v>#N/A</v>
      </c>
      <c r="AF683" s="13" t="e">
        <f t="shared" si="240"/>
        <v>#N/A</v>
      </c>
      <c r="AG683" s="13">
        <f t="shared" si="223"/>
        <v>0</v>
      </c>
      <c r="AH683" s="13">
        <f t="shared" si="224"/>
        <v>0</v>
      </c>
      <c r="AI683" s="13" t="e">
        <f t="shared" si="241"/>
        <v>#N/A</v>
      </c>
      <c r="AJ683" s="14" t="str">
        <f t="shared" si="242"/>
        <v/>
      </c>
      <c r="AK683" s="14">
        <f t="shared" si="225"/>
        <v>0</v>
      </c>
    </row>
    <row r="684" spans="1:37" ht="15" customHeight="1" x14ac:dyDescent="0.25">
      <c r="A684" s="1"/>
      <c r="B684" s="1"/>
      <c r="C684" s="24"/>
      <c r="D684" s="1"/>
      <c r="E684" s="1"/>
      <c r="F684" s="24"/>
      <c r="G684" s="1"/>
      <c r="H684" s="2"/>
      <c r="I684" s="2"/>
      <c r="J684" s="2"/>
      <c r="K684" s="13">
        <f t="shared" si="226"/>
        <v>0</v>
      </c>
      <c r="L684" s="13" t="e">
        <f>VLOOKUP(B684,Sheet1!$C$1:$D$12,2,FALSE)</f>
        <v>#N/A</v>
      </c>
      <c r="M684" s="13" t="e">
        <f t="shared" si="227"/>
        <v>#N/A</v>
      </c>
      <c r="N684" s="13">
        <f t="shared" si="228"/>
        <v>0</v>
      </c>
      <c r="O684" s="13" t="e">
        <f>VLOOKUP(B684,Sheet1!$C$1:$D$12,2,FALSE)</f>
        <v>#N/A</v>
      </c>
      <c r="P684" s="13" t="e">
        <f t="shared" si="229"/>
        <v>#N/A</v>
      </c>
      <c r="Q684" s="13">
        <f t="shared" si="230"/>
        <v>0</v>
      </c>
      <c r="R684" s="13" t="e">
        <f>VLOOKUP(B684,Sheet1!$C$1:$D$12,2,FALSE)</f>
        <v>#N/A</v>
      </c>
      <c r="S684" s="13" t="e">
        <f t="shared" si="231"/>
        <v>#N/A</v>
      </c>
      <c r="T684" s="13">
        <f t="shared" si="221"/>
        <v>0</v>
      </c>
      <c r="U684" s="13" t="e">
        <f>VLOOKUP(B684,Sheet1!$C$1:$F$12,4,FALSE)</f>
        <v>#N/A</v>
      </c>
      <c r="V684" s="13" t="e">
        <f t="shared" si="232"/>
        <v>#N/A</v>
      </c>
      <c r="W684" s="13">
        <f t="shared" si="233"/>
        <v>0</v>
      </c>
      <c r="X684" s="13">
        <f t="shared" si="234"/>
        <v>0</v>
      </c>
      <c r="Y684" s="13">
        <f t="shared" si="235"/>
        <v>0</v>
      </c>
      <c r="Z684" s="13" t="e">
        <f t="shared" si="236"/>
        <v>#N/A</v>
      </c>
      <c r="AA684" s="14" t="str">
        <f t="shared" si="237"/>
        <v/>
      </c>
      <c r="AB684" s="14">
        <f t="shared" si="238"/>
        <v>0</v>
      </c>
      <c r="AC684" s="14">
        <f t="shared" si="239"/>
        <v>0</v>
      </c>
      <c r="AD684" s="13">
        <f t="shared" si="222"/>
        <v>0</v>
      </c>
      <c r="AE684" s="13" t="e">
        <f>VLOOKUP(B684,Sheet1!$C$1:$D$12,2,FALSE)</f>
        <v>#N/A</v>
      </c>
      <c r="AF684" s="13" t="e">
        <f t="shared" si="240"/>
        <v>#N/A</v>
      </c>
      <c r="AG684" s="13">
        <f t="shared" si="223"/>
        <v>0</v>
      </c>
      <c r="AH684" s="13">
        <f t="shared" si="224"/>
        <v>0</v>
      </c>
      <c r="AI684" s="13" t="e">
        <f t="shared" si="241"/>
        <v>#N/A</v>
      </c>
      <c r="AJ684" s="14" t="str">
        <f t="shared" si="242"/>
        <v/>
      </c>
      <c r="AK684" s="14">
        <f t="shared" si="225"/>
        <v>0</v>
      </c>
    </row>
    <row r="685" spans="1:37" ht="15" customHeight="1" x14ac:dyDescent="0.25">
      <c r="A685" s="1"/>
      <c r="B685" s="1"/>
      <c r="C685" s="24"/>
      <c r="D685" s="1"/>
      <c r="E685" s="1"/>
      <c r="F685" s="24"/>
      <c r="G685" s="1"/>
      <c r="H685" s="2"/>
      <c r="I685" s="2"/>
      <c r="J685" s="2"/>
      <c r="K685" s="13">
        <f t="shared" si="226"/>
        <v>0</v>
      </c>
      <c r="L685" s="13" t="e">
        <f>VLOOKUP(B685,Sheet1!$C$1:$D$12,2,FALSE)</f>
        <v>#N/A</v>
      </c>
      <c r="M685" s="13" t="e">
        <f t="shared" si="227"/>
        <v>#N/A</v>
      </c>
      <c r="N685" s="13">
        <f t="shared" si="228"/>
        <v>0</v>
      </c>
      <c r="O685" s="13" t="e">
        <f>VLOOKUP(B685,Sheet1!$C$1:$D$12,2,FALSE)</f>
        <v>#N/A</v>
      </c>
      <c r="P685" s="13" t="e">
        <f t="shared" si="229"/>
        <v>#N/A</v>
      </c>
      <c r="Q685" s="13">
        <f t="shared" si="230"/>
        <v>0</v>
      </c>
      <c r="R685" s="13" t="e">
        <f>VLOOKUP(B685,Sheet1!$C$1:$D$12,2,FALSE)</f>
        <v>#N/A</v>
      </c>
      <c r="S685" s="13" t="e">
        <f t="shared" si="231"/>
        <v>#N/A</v>
      </c>
      <c r="T685" s="13">
        <f t="shared" si="221"/>
        <v>0</v>
      </c>
      <c r="U685" s="13" t="e">
        <f>VLOOKUP(B685,Sheet1!$C$1:$F$12,4,FALSE)</f>
        <v>#N/A</v>
      </c>
      <c r="V685" s="13" t="e">
        <f t="shared" si="232"/>
        <v>#N/A</v>
      </c>
      <c r="W685" s="13">
        <f t="shared" si="233"/>
        <v>0</v>
      </c>
      <c r="X685" s="13">
        <f t="shared" si="234"/>
        <v>0</v>
      </c>
      <c r="Y685" s="13">
        <f t="shared" si="235"/>
        <v>0</v>
      </c>
      <c r="Z685" s="13" t="e">
        <f t="shared" si="236"/>
        <v>#N/A</v>
      </c>
      <c r="AA685" s="14" t="str">
        <f t="shared" si="237"/>
        <v/>
      </c>
      <c r="AB685" s="14">
        <f t="shared" si="238"/>
        <v>0</v>
      </c>
      <c r="AC685" s="14">
        <f t="shared" si="239"/>
        <v>0</v>
      </c>
      <c r="AD685" s="13">
        <f t="shared" si="222"/>
        <v>0</v>
      </c>
      <c r="AE685" s="13" t="e">
        <f>VLOOKUP(B685,Sheet1!$C$1:$D$12,2,FALSE)</f>
        <v>#N/A</v>
      </c>
      <c r="AF685" s="13" t="e">
        <f t="shared" si="240"/>
        <v>#N/A</v>
      </c>
      <c r="AG685" s="13">
        <f t="shared" si="223"/>
        <v>0</v>
      </c>
      <c r="AH685" s="13">
        <f t="shared" si="224"/>
        <v>0</v>
      </c>
      <c r="AI685" s="13" t="e">
        <f t="shared" si="241"/>
        <v>#N/A</v>
      </c>
      <c r="AJ685" s="14" t="str">
        <f t="shared" si="242"/>
        <v/>
      </c>
      <c r="AK685" s="14">
        <f t="shared" si="225"/>
        <v>0</v>
      </c>
    </row>
    <row r="686" spans="1:37" ht="15" customHeight="1" x14ac:dyDescent="0.25">
      <c r="A686" s="1"/>
      <c r="B686" s="1"/>
      <c r="C686" s="24"/>
      <c r="D686" s="1"/>
      <c r="E686" s="1"/>
      <c r="F686" s="24"/>
      <c r="G686" s="1"/>
      <c r="H686" s="2"/>
      <c r="I686" s="2"/>
      <c r="J686" s="2"/>
      <c r="K686" s="13">
        <f t="shared" si="226"/>
        <v>0</v>
      </c>
      <c r="L686" s="13" t="e">
        <f>VLOOKUP(B686,Sheet1!$C$1:$D$12,2,FALSE)</f>
        <v>#N/A</v>
      </c>
      <c r="M686" s="13" t="e">
        <f t="shared" si="227"/>
        <v>#N/A</v>
      </c>
      <c r="N686" s="13">
        <f t="shared" si="228"/>
        <v>0</v>
      </c>
      <c r="O686" s="13" t="e">
        <f>VLOOKUP(B686,Sheet1!$C$1:$D$12,2,FALSE)</f>
        <v>#N/A</v>
      </c>
      <c r="P686" s="13" t="e">
        <f t="shared" si="229"/>
        <v>#N/A</v>
      </c>
      <c r="Q686" s="13">
        <f t="shared" si="230"/>
        <v>0</v>
      </c>
      <c r="R686" s="13" t="e">
        <f>VLOOKUP(B686,Sheet1!$C$1:$D$12,2,FALSE)</f>
        <v>#N/A</v>
      </c>
      <c r="S686" s="13" t="e">
        <f t="shared" si="231"/>
        <v>#N/A</v>
      </c>
      <c r="T686" s="13">
        <f t="shared" si="221"/>
        <v>0</v>
      </c>
      <c r="U686" s="13" t="e">
        <f>VLOOKUP(B686,Sheet1!$C$1:$F$12,4,FALSE)</f>
        <v>#N/A</v>
      </c>
      <c r="V686" s="13" t="e">
        <f t="shared" si="232"/>
        <v>#N/A</v>
      </c>
      <c r="W686" s="13">
        <f t="shared" si="233"/>
        <v>0</v>
      </c>
      <c r="X686" s="13">
        <f t="shared" si="234"/>
        <v>0</v>
      </c>
      <c r="Y686" s="13">
        <f t="shared" si="235"/>
        <v>0</v>
      </c>
      <c r="Z686" s="13" t="e">
        <f t="shared" si="236"/>
        <v>#N/A</v>
      </c>
      <c r="AA686" s="14" t="str">
        <f t="shared" si="237"/>
        <v/>
      </c>
      <c r="AB686" s="14">
        <f t="shared" si="238"/>
        <v>0</v>
      </c>
      <c r="AC686" s="14">
        <f t="shared" si="239"/>
        <v>0</v>
      </c>
      <c r="AD686" s="13">
        <f t="shared" si="222"/>
        <v>0</v>
      </c>
      <c r="AE686" s="13" t="e">
        <f>VLOOKUP(B686,Sheet1!$C$1:$D$12,2,FALSE)</f>
        <v>#N/A</v>
      </c>
      <c r="AF686" s="13" t="e">
        <f t="shared" si="240"/>
        <v>#N/A</v>
      </c>
      <c r="AG686" s="13">
        <f t="shared" si="223"/>
        <v>0</v>
      </c>
      <c r="AH686" s="13">
        <f t="shared" si="224"/>
        <v>0</v>
      </c>
      <c r="AI686" s="13" t="e">
        <f t="shared" si="241"/>
        <v>#N/A</v>
      </c>
      <c r="AJ686" s="14" t="str">
        <f t="shared" si="242"/>
        <v/>
      </c>
      <c r="AK686" s="14">
        <f t="shared" si="225"/>
        <v>0</v>
      </c>
    </row>
    <row r="687" spans="1:37" ht="15" customHeight="1" x14ac:dyDescent="0.25">
      <c r="A687" s="1"/>
      <c r="B687" s="1"/>
      <c r="C687" s="24"/>
      <c r="D687" s="1"/>
      <c r="E687" s="1"/>
      <c r="F687" s="24"/>
      <c r="G687" s="1"/>
      <c r="H687" s="2"/>
      <c r="I687" s="2"/>
      <c r="J687" s="2"/>
      <c r="K687" s="13">
        <f t="shared" si="226"/>
        <v>0</v>
      </c>
      <c r="L687" s="13" t="e">
        <f>VLOOKUP(B687,Sheet1!$C$1:$D$12,2,FALSE)</f>
        <v>#N/A</v>
      </c>
      <c r="M687" s="13" t="e">
        <f t="shared" si="227"/>
        <v>#N/A</v>
      </c>
      <c r="N687" s="13">
        <f t="shared" si="228"/>
        <v>0</v>
      </c>
      <c r="O687" s="13" t="e">
        <f>VLOOKUP(B687,Sheet1!$C$1:$D$12,2,FALSE)</f>
        <v>#N/A</v>
      </c>
      <c r="P687" s="13" t="e">
        <f t="shared" si="229"/>
        <v>#N/A</v>
      </c>
      <c r="Q687" s="13">
        <f t="shared" si="230"/>
        <v>0</v>
      </c>
      <c r="R687" s="13" t="e">
        <f>VLOOKUP(B687,Sheet1!$C$1:$D$12,2,FALSE)</f>
        <v>#N/A</v>
      </c>
      <c r="S687" s="13" t="e">
        <f t="shared" si="231"/>
        <v>#N/A</v>
      </c>
      <c r="T687" s="13">
        <f t="shared" si="221"/>
        <v>0</v>
      </c>
      <c r="U687" s="13" t="e">
        <f>VLOOKUP(B687,Sheet1!$C$1:$F$12,4,FALSE)</f>
        <v>#N/A</v>
      </c>
      <c r="V687" s="13" t="e">
        <f t="shared" si="232"/>
        <v>#N/A</v>
      </c>
      <c r="W687" s="13">
        <f t="shared" si="233"/>
        <v>0</v>
      </c>
      <c r="X687" s="13">
        <f t="shared" si="234"/>
        <v>0</v>
      </c>
      <c r="Y687" s="13">
        <f t="shared" si="235"/>
        <v>0</v>
      </c>
      <c r="Z687" s="13" t="e">
        <f t="shared" si="236"/>
        <v>#N/A</v>
      </c>
      <c r="AA687" s="14" t="str">
        <f t="shared" si="237"/>
        <v/>
      </c>
      <c r="AB687" s="14">
        <f t="shared" si="238"/>
        <v>0</v>
      </c>
      <c r="AC687" s="14">
        <f t="shared" si="239"/>
        <v>0</v>
      </c>
      <c r="AD687" s="13">
        <f t="shared" si="222"/>
        <v>0</v>
      </c>
      <c r="AE687" s="13" t="e">
        <f>VLOOKUP(B687,Sheet1!$C$1:$D$12,2,FALSE)</f>
        <v>#N/A</v>
      </c>
      <c r="AF687" s="13" t="e">
        <f t="shared" si="240"/>
        <v>#N/A</v>
      </c>
      <c r="AG687" s="13">
        <f t="shared" si="223"/>
        <v>0</v>
      </c>
      <c r="AH687" s="13">
        <f t="shared" si="224"/>
        <v>0</v>
      </c>
      <c r="AI687" s="13" t="e">
        <f t="shared" si="241"/>
        <v>#N/A</v>
      </c>
      <c r="AJ687" s="14" t="str">
        <f t="shared" si="242"/>
        <v/>
      </c>
      <c r="AK687" s="14">
        <f t="shared" si="225"/>
        <v>0</v>
      </c>
    </row>
    <row r="688" spans="1:37" ht="15" customHeight="1" x14ac:dyDescent="0.25">
      <c r="A688" s="1"/>
      <c r="B688" s="1"/>
      <c r="C688" s="24"/>
      <c r="D688" s="1"/>
      <c r="E688" s="1"/>
      <c r="F688" s="24"/>
      <c r="G688" s="1"/>
      <c r="H688" s="2"/>
      <c r="I688" s="2"/>
      <c r="J688" s="2"/>
      <c r="K688" s="13">
        <f t="shared" si="226"/>
        <v>0</v>
      </c>
      <c r="L688" s="13" t="e">
        <f>VLOOKUP(B688,Sheet1!$C$1:$D$12,2,FALSE)</f>
        <v>#N/A</v>
      </c>
      <c r="M688" s="13" t="e">
        <f t="shared" si="227"/>
        <v>#N/A</v>
      </c>
      <c r="N688" s="13">
        <f t="shared" si="228"/>
        <v>0</v>
      </c>
      <c r="O688" s="13" t="e">
        <f>VLOOKUP(B688,Sheet1!$C$1:$D$12,2,FALSE)</f>
        <v>#N/A</v>
      </c>
      <c r="P688" s="13" t="e">
        <f t="shared" si="229"/>
        <v>#N/A</v>
      </c>
      <c r="Q688" s="13">
        <f t="shared" si="230"/>
        <v>0</v>
      </c>
      <c r="R688" s="13" t="e">
        <f>VLOOKUP(B688,Sheet1!$C$1:$D$12,2,FALSE)</f>
        <v>#N/A</v>
      </c>
      <c r="S688" s="13" t="e">
        <f t="shared" si="231"/>
        <v>#N/A</v>
      </c>
      <c r="T688" s="13">
        <f t="shared" si="221"/>
        <v>0</v>
      </c>
      <c r="U688" s="13" t="e">
        <f>VLOOKUP(B688,Sheet1!$C$1:$F$12,4,FALSE)</f>
        <v>#N/A</v>
      </c>
      <c r="V688" s="13" t="e">
        <f t="shared" si="232"/>
        <v>#N/A</v>
      </c>
      <c r="W688" s="13">
        <f t="shared" si="233"/>
        <v>0</v>
      </c>
      <c r="X688" s="13">
        <f t="shared" si="234"/>
        <v>0</v>
      </c>
      <c r="Y688" s="13">
        <f t="shared" si="235"/>
        <v>0</v>
      </c>
      <c r="Z688" s="13" t="e">
        <f t="shared" si="236"/>
        <v>#N/A</v>
      </c>
      <c r="AA688" s="14" t="str">
        <f t="shared" si="237"/>
        <v/>
      </c>
      <c r="AB688" s="14">
        <f t="shared" si="238"/>
        <v>0</v>
      </c>
      <c r="AC688" s="14">
        <f t="shared" si="239"/>
        <v>0</v>
      </c>
      <c r="AD688" s="13">
        <f t="shared" si="222"/>
        <v>0</v>
      </c>
      <c r="AE688" s="13" t="e">
        <f>VLOOKUP(B688,Sheet1!$C$1:$D$12,2,FALSE)</f>
        <v>#N/A</v>
      </c>
      <c r="AF688" s="13" t="e">
        <f t="shared" si="240"/>
        <v>#N/A</v>
      </c>
      <c r="AG688" s="13">
        <f t="shared" si="223"/>
        <v>0</v>
      </c>
      <c r="AH688" s="13">
        <f t="shared" si="224"/>
        <v>0</v>
      </c>
      <c r="AI688" s="13" t="e">
        <f t="shared" si="241"/>
        <v>#N/A</v>
      </c>
      <c r="AJ688" s="14" t="str">
        <f t="shared" si="242"/>
        <v/>
      </c>
      <c r="AK688" s="14">
        <f t="shared" si="225"/>
        <v>0</v>
      </c>
    </row>
    <row r="689" spans="1:37" ht="15" customHeight="1" x14ac:dyDescent="0.25">
      <c r="A689" s="1"/>
      <c r="B689" s="1"/>
      <c r="C689" s="24"/>
      <c r="D689" s="1"/>
      <c r="E689" s="1"/>
      <c r="F689" s="24"/>
      <c r="G689" s="1"/>
      <c r="H689" s="2"/>
      <c r="I689" s="2"/>
      <c r="J689" s="2"/>
      <c r="K689" s="13">
        <f t="shared" si="226"/>
        <v>0</v>
      </c>
      <c r="L689" s="13" t="e">
        <f>VLOOKUP(B689,Sheet1!$C$1:$D$12,2,FALSE)</f>
        <v>#N/A</v>
      </c>
      <c r="M689" s="13" t="e">
        <f t="shared" si="227"/>
        <v>#N/A</v>
      </c>
      <c r="N689" s="13">
        <f t="shared" si="228"/>
        <v>0</v>
      </c>
      <c r="O689" s="13" t="e">
        <f>VLOOKUP(B689,Sheet1!$C$1:$D$12,2,FALSE)</f>
        <v>#N/A</v>
      </c>
      <c r="P689" s="13" t="e">
        <f t="shared" si="229"/>
        <v>#N/A</v>
      </c>
      <c r="Q689" s="13">
        <f t="shared" si="230"/>
        <v>0</v>
      </c>
      <c r="R689" s="13" t="e">
        <f>VLOOKUP(B689,Sheet1!$C$1:$D$12,2,FALSE)</f>
        <v>#N/A</v>
      </c>
      <c r="S689" s="13" t="e">
        <f t="shared" si="231"/>
        <v>#N/A</v>
      </c>
      <c r="T689" s="13">
        <f t="shared" si="221"/>
        <v>0</v>
      </c>
      <c r="U689" s="13" t="e">
        <f>VLOOKUP(B689,Sheet1!$C$1:$F$12,4,FALSE)</f>
        <v>#N/A</v>
      </c>
      <c r="V689" s="13" t="e">
        <f t="shared" si="232"/>
        <v>#N/A</v>
      </c>
      <c r="W689" s="13">
        <f t="shared" si="233"/>
        <v>0</v>
      </c>
      <c r="X689" s="13">
        <f t="shared" si="234"/>
        <v>0</v>
      </c>
      <c r="Y689" s="13">
        <f t="shared" si="235"/>
        <v>0</v>
      </c>
      <c r="Z689" s="13" t="e">
        <f t="shared" si="236"/>
        <v>#N/A</v>
      </c>
      <c r="AA689" s="14" t="str">
        <f t="shared" si="237"/>
        <v/>
      </c>
      <c r="AB689" s="14">
        <f t="shared" si="238"/>
        <v>0</v>
      </c>
      <c r="AC689" s="14">
        <f t="shared" si="239"/>
        <v>0</v>
      </c>
      <c r="AD689" s="13">
        <f t="shared" si="222"/>
        <v>0</v>
      </c>
      <c r="AE689" s="13" t="e">
        <f>VLOOKUP(B689,Sheet1!$C$1:$D$12,2,FALSE)</f>
        <v>#N/A</v>
      </c>
      <c r="AF689" s="13" t="e">
        <f t="shared" si="240"/>
        <v>#N/A</v>
      </c>
      <c r="AG689" s="13">
        <f t="shared" si="223"/>
        <v>0</v>
      </c>
      <c r="AH689" s="13">
        <f t="shared" si="224"/>
        <v>0</v>
      </c>
      <c r="AI689" s="13" t="e">
        <f t="shared" si="241"/>
        <v>#N/A</v>
      </c>
      <c r="AJ689" s="14" t="str">
        <f t="shared" si="242"/>
        <v/>
      </c>
      <c r="AK689" s="14">
        <f t="shared" si="225"/>
        <v>0</v>
      </c>
    </row>
    <row r="690" spans="1:37" ht="15" customHeight="1" x14ac:dyDescent="0.25">
      <c r="A690" s="1"/>
      <c r="B690" s="1"/>
      <c r="C690" s="24"/>
      <c r="D690" s="1"/>
      <c r="E690" s="1"/>
      <c r="F690" s="24"/>
      <c r="G690" s="1"/>
      <c r="H690" s="2"/>
      <c r="I690" s="2"/>
      <c r="J690" s="2"/>
      <c r="K690" s="13">
        <f t="shared" si="226"/>
        <v>0</v>
      </c>
      <c r="L690" s="13" t="e">
        <f>VLOOKUP(B690,Sheet1!$C$1:$D$12,2,FALSE)</f>
        <v>#N/A</v>
      </c>
      <c r="M690" s="13" t="e">
        <f t="shared" si="227"/>
        <v>#N/A</v>
      </c>
      <c r="N690" s="13">
        <f t="shared" si="228"/>
        <v>0</v>
      </c>
      <c r="O690" s="13" t="e">
        <f>VLOOKUP(B690,Sheet1!$C$1:$D$12,2,FALSE)</f>
        <v>#N/A</v>
      </c>
      <c r="P690" s="13" t="e">
        <f t="shared" si="229"/>
        <v>#N/A</v>
      </c>
      <c r="Q690" s="13">
        <f t="shared" si="230"/>
        <v>0</v>
      </c>
      <c r="R690" s="13" t="e">
        <f>VLOOKUP(B690,Sheet1!$C$1:$D$12,2,FALSE)</f>
        <v>#N/A</v>
      </c>
      <c r="S690" s="13" t="e">
        <f t="shared" si="231"/>
        <v>#N/A</v>
      </c>
      <c r="T690" s="13">
        <f t="shared" si="221"/>
        <v>0</v>
      </c>
      <c r="U690" s="13" t="e">
        <f>VLOOKUP(B690,Sheet1!$C$1:$F$12,4,FALSE)</f>
        <v>#N/A</v>
      </c>
      <c r="V690" s="13" t="e">
        <f t="shared" si="232"/>
        <v>#N/A</v>
      </c>
      <c r="W690" s="13">
        <f t="shared" si="233"/>
        <v>0</v>
      </c>
      <c r="X690" s="13">
        <f t="shared" si="234"/>
        <v>0</v>
      </c>
      <c r="Y690" s="13">
        <f t="shared" si="235"/>
        <v>0</v>
      </c>
      <c r="Z690" s="13" t="e">
        <f t="shared" si="236"/>
        <v>#N/A</v>
      </c>
      <c r="AA690" s="14" t="str">
        <f t="shared" si="237"/>
        <v/>
      </c>
      <c r="AB690" s="14">
        <f t="shared" si="238"/>
        <v>0</v>
      </c>
      <c r="AC690" s="14">
        <f t="shared" si="239"/>
        <v>0</v>
      </c>
      <c r="AD690" s="13">
        <f t="shared" si="222"/>
        <v>0</v>
      </c>
      <c r="AE690" s="13" t="e">
        <f>VLOOKUP(B690,Sheet1!$C$1:$D$12,2,FALSE)</f>
        <v>#N/A</v>
      </c>
      <c r="AF690" s="13" t="e">
        <f t="shared" si="240"/>
        <v>#N/A</v>
      </c>
      <c r="AG690" s="13">
        <f t="shared" si="223"/>
        <v>0</v>
      </c>
      <c r="AH690" s="13">
        <f t="shared" si="224"/>
        <v>0</v>
      </c>
      <c r="AI690" s="13" t="e">
        <f t="shared" si="241"/>
        <v>#N/A</v>
      </c>
      <c r="AJ690" s="14" t="str">
        <f t="shared" si="242"/>
        <v/>
      </c>
      <c r="AK690" s="14">
        <f t="shared" si="225"/>
        <v>0</v>
      </c>
    </row>
    <row r="691" spans="1:37" ht="15" customHeight="1" x14ac:dyDescent="0.25">
      <c r="A691" s="1"/>
      <c r="B691" s="1"/>
      <c r="C691" s="24"/>
      <c r="D691" s="1"/>
      <c r="E691" s="1"/>
      <c r="F691" s="24"/>
      <c r="G691" s="1"/>
      <c r="H691" s="2"/>
      <c r="I691" s="2"/>
      <c r="J691" s="2"/>
      <c r="K691" s="13">
        <f t="shared" si="226"/>
        <v>0</v>
      </c>
      <c r="L691" s="13" t="e">
        <f>VLOOKUP(B691,Sheet1!$C$1:$D$12,2,FALSE)</f>
        <v>#N/A</v>
      </c>
      <c r="M691" s="13" t="e">
        <f t="shared" si="227"/>
        <v>#N/A</v>
      </c>
      <c r="N691" s="13">
        <f t="shared" si="228"/>
        <v>0</v>
      </c>
      <c r="O691" s="13" t="e">
        <f>VLOOKUP(B691,Sheet1!$C$1:$D$12,2,FALSE)</f>
        <v>#N/A</v>
      </c>
      <c r="P691" s="13" t="e">
        <f t="shared" si="229"/>
        <v>#N/A</v>
      </c>
      <c r="Q691" s="13">
        <f t="shared" si="230"/>
        <v>0</v>
      </c>
      <c r="R691" s="13" t="e">
        <f>VLOOKUP(B691,Sheet1!$C$1:$D$12,2,FALSE)</f>
        <v>#N/A</v>
      </c>
      <c r="S691" s="13" t="e">
        <f t="shared" si="231"/>
        <v>#N/A</v>
      </c>
      <c r="T691" s="13">
        <f t="shared" si="221"/>
        <v>0</v>
      </c>
      <c r="U691" s="13" t="e">
        <f>VLOOKUP(B691,Sheet1!$C$1:$F$12,4,FALSE)</f>
        <v>#N/A</v>
      </c>
      <c r="V691" s="13" t="e">
        <f t="shared" si="232"/>
        <v>#N/A</v>
      </c>
      <c r="W691" s="13">
        <f t="shared" si="233"/>
        <v>0</v>
      </c>
      <c r="X691" s="13">
        <f t="shared" si="234"/>
        <v>0</v>
      </c>
      <c r="Y691" s="13">
        <f t="shared" si="235"/>
        <v>0</v>
      </c>
      <c r="Z691" s="13" t="e">
        <f t="shared" si="236"/>
        <v>#N/A</v>
      </c>
      <c r="AA691" s="14" t="str">
        <f t="shared" si="237"/>
        <v/>
      </c>
      <c r="AB691" s="14">
        <f t="shared" si="238"/>
        <v>0</v>
      </c>
      <c r="AC691" s="14">
        <f t="shared" si="239"/>
        <v>0</v>
      </c>
      <c r="AD691" s="13">
        <f t="shared" si="222"/>
        <v>0</v>
      </c>
      <c r="AE691" s="13" t="e">
        <f>VLOOKUP(B691,Sheet1!$C$1:$D$12,2,FALSE)</f>
        <v>#N/A</v>
      </c>
      <c r="AF691" s="13" t="e">
        <f t="shared" si="240"/>
        <v>#N/A</v>
      </c>
      <c r="AG691" s="13">
        <f t="shared" si="223"/>
        <v>0</v>
      </c>
      <c r="AH691" s="13">
        <f t="shared" si="224"/>
        <v>0</v>
      </c>
      <c r="AI691" s="13" t="e">
        <f t="shared" si="241"/>
        <v>#N/A</v>
      </c>
      <c r="AJ691" s="14" t="str">
        <f t="shared" si="242"/>
        <v/>
      </c>
      <c r="AK691" s="14">
        <f t="shared" si="225"/>
        <v>0</v>
      </c>
    </row>
    <row r="692" spans="1:37" ht="15" customHeight="1" x14ac:dyDescent="0.25">
      <c r="A692" s="1"/>
      <c r="B692" s="1"/>
      <c r="C692" s="24"/>
      <c r="D692" s="1"/>
      <c r="E692" s="1"/>
      <c r="F692" s="24"/>
      <c r="G692" s="1"/>
      <c r="H692" s="2"/>
      <c r="I692" s="2"/>
      <c r="J692" s="2"/>
      <c r="K692" s="13">
        <f t="shared" si="226"/>
        <v>0</v>
      </c>
      <c r="L692" s="13" t="e">
        <f>VLOOKUP(B692,Sheet1!$C$1:$D$12,2,FALSE)</f>
        <v>#N/A</v>
      </c>
      <c r="M692" s="13" t="e">
        <f t="shared" si="227"/>
        <v>#N/A</v>
      </c>
      <c r="N692" s="13">
        <f t="shared" si="228"/>
        <v>0</v>
      </c>
      <c r="O692" s="13" t="e">
        <f>VLOOKUP(B692,Sheet1!$C$1:$D$12,2,FALSE)</f>
        <v>#N/A</v>
      </c>
      <c r="P692" s="13" t="e">
        <f t="shared" si="229"/>
        <v>#N/A</v>
      </c>
      <c r="Q692" s="13">
        <f t="shared" si="230"/>
        <v>0</v>
      </c>
      <c r="R692" s="13" t="e">
        <f>VLOOKUP(B692,Sheet1!$C$1:$D$12,2,FALSE)</f>
        <v>#N/A</v>
      </c>
      <c r="S692" s="13" t="e">
        <f t="shared" si="231"/>
        <v>#N/A</v>
      </c>
      <c r="T692" s="13">
        <f t="shared" si="221"/>
        <v>0</v>
      </c>
      <c r="U692" s="13" t="e">
        <f>VLOOKUP(B692,Sheet1!$C$1:$F$12,4,FALSE)</f>
        <v>#N/A</v>
      </c>
      <c r="V692" s="13" t="e">
        <f t="shared" si="232"/>
        <v>#N/A</v>
      </c>
      <c r="W692" s="13">
        <f t="shared" si="233"/>
        <v>0</v>
      </c>
      <c r="X692" s="13">
        <f t="shared" si="234"/>
        <v>0</v>
      </c>
      <c r="Y692" s="13">
        <f t="shared" si="235"/>
        <v>0</v>
      </c>
      <c r="Z692" s="13" t="e">
        <f t="shared" si="236"/>
        <v>#N/A</v>
      </c>
      <c r="AA692" s="14" t="str">
        <f t="shared" si="237"/>
        <v/>
      </c>
      <c r="AB692" s="14">
        <f t="shared" si="238"/>
        <v>0</v>
      </c>
      <c r="AC692" s="14">
        <f t="shared" si="239"/>
        <v>0</v>
      </c>
      <c r="AD692" s="13">
        <f t="shared" si="222"/>
        <v>0</v>
      </c>
      <c r="AE692" s="13" t="e">
        <f>VLOOKUP(B692,Sheet1!$C$1:$D$12,2,FALSE)</f>
        <v>#N/A</v>
      </c>
      <c r="AF692" s="13" t="e">
        <f t="shared" si="240"/>
        <v>#N/A</v>
      </c>
      <c r="AG692" s="13">
        <f t="shared" si="223"/>
        <v>0</v>
      </c>
      <c r="AH692" s="13">
        <f t="shared" si="224"/>
        <v>0</v>
      </c>
      <c r="AI692" s="13" t="e">
        <f t="shared" si="241"/>
        <v>#N/A</v>
      </c>
      <c r="AJ692" s="14" t="str">
        <f t="shared" si="242"/>
        <v/>
      </c>
      <c r="AK692" s="14">
        <f t="shared" si="225"/>
        <v>0</v>
      </c>
    </row>
    <row r="693" spans="1:37" ht="15" customHeight="1" x14ac:dyDescent="0.25">
      <c r="A693" s="1"/>
      <c r="B693" s="1"/>
      <c r="C693" s="24"/>
      <c r="D693" s="1"/>
      <c r="E693" s="1"/>
      <c r="F693" s="24"/>
      <c r="G693" s="1"/>
      <c r="H693" s="2"/>
      <c r="I693" s="2"/>
      <c r="J693" s="2"/>
      <c r="K693" s="13">
        <f t="shared" si="226"/>
        <v>0</v>
      </c>
      <c r="L693" s="13" t="e">
        <f>VLOOKUP(B693,Sheet1!$C$1:$D$12,2,FALSE)</f>
        <v>#N/A</v>
      </c>
      <c r="M693" s="13" t="e">
        <f t="shared" si="227"/>
        <v>#N/A</v>
      </c>
      <c r="N693" s="13">
        <f t="shared" si="228"/>
        <v>0</v>
      </c>
      <c r="O693" s="13" t="e">
        <f>VLOOKUP(B693,Sheet1!$C$1:$D$12,2,FALSE)</f>
        <v>#N/A</v>
      </c>
      <c r="P693" s="13" t="e">
        <f t="shared" si="229"/>
        <v>#N/A</v>
      </c>
      <c r="Q693" s="13">
        <f t="shared" si="230"/>
        <v>0</v>
      </c>
      <c r="R693" s="13" t="e">
        <f>VLOOKUP(B693,Sheet1!$C$1:$D$12,2,FALSE)</f>
        <v>#N/A</v>
      </c>
      <c r="S693" s="13" t="e">
        <f t="shared" si="231"/>
        <v>#N/A</v>
      </c>
      <c r="T693" s="13">
        <f t="shared" si="221"/>
        <v>0</v>
      </c>
      <c r="U693" s="13" t="e">
        <f>VLOOKUP(B693,Sheet1!$C$1:$F$12,4,FALSE)</f>
        <v>#N/A</v>
      </c>
      <c r="V693" s="13" t="e">
        <f t="shared" si="232"/>
        <v>#N/A</v>
      </c>
      <c r="W693" s="13">
        <f t="shared" si="233"/>
        <v>0</v>
      </c>
      <c r="X693" s="13">
        <f t="shared" si="234"/>
        <v>0</v>
      </c>
      <c r="Y693" s="13">
        <f t="shared" si="235"/>
        <v>0</v>
      </c>
      <c r="Z693" s="13" t="e">
        <f t="shared" si="236"/>
        <v>#N/A</v>
      </c>
      <c r="AA693" s="14" t="str">
        <f t="shared" si="237"/>
        <v/>
      </c>
      <c r="AB693" s="14">
        <f t="shared" si="238"/>
        <v>0</v>
      </c>
      <c r="AC693" s="14">
        <f t="shared" si="239"/>
        <v>0</v>
      </c>
      <c r="AD693" s="13">
        <f t="shared" si="222"/>
        <v>0</v>
      </c>
      <c r="AE693" s="13" t="e">
        <f>VLOOKUP(B693,Sheet1!$C$1:$D$12,2,FALSE)</f>
        <v>#N/A</v>
      </c>
      <c r="AF693" s="13" t="e">
        <f t="shared" si="240"/>
        <v>#N/A</v>
      </c>
      <c r="AG693" s="13">
        <f t="shared" si="223"/>
        <v>0</v>
      </c>
      <c r="AH693" s="13">
        <f t="shared" si="224"/>
        <v>0</v>
      </c>
      <c r="AI693" s="13" t="e">
        <f t="shared" si="241"/>
        <v>#N/A</v>
      </c>
      <c r="AJ693" s="14" t="str">
        <f t="shared" si="242"/>
        <v/>
      </c>
      <c r="AK693" s="14">
        <f t="shared" si="225"/>
        <v>0</v>
      </c>
    </row>
    <row r="694" spans="1:37" ht="15" customHeight="1" x14ac:dyDescent="0.25">
      <c r="A694" s="1"/>
      <c r="B694" s="1"/>
      <c r="C694" s="24"/>
      <c r="D694" s="1"/>
      <c r="E694" s="1"/>
      <c r="F694" s="24"/>
      <c r="G694" s="1"/>
      <c r="H694" s="2"/>
      <c r="I694" s="2"/>
      <c r="J694" s="2"/>
      <c r="K694" s="13">
        <f t="shared" si="226"/>
        <v>0</v>
      </c>
      <c r="L694" s="13" t="e">
        <f>VLOOKUP(B694,Sheet1!$C$1:$D$12,2,FALSE)</f>
        <v>#N/A</v>
      </c>
      <c r="M694" s="13" t="e">
        <f t="shared" si="227"/>
        <v>#N/A</v>
      </c>
      <c r="N694" s="13">
        <f t="shared" si="228"/>
        <v>0</v>
      </c>
      <c r="O694" s="13" t="e">
        <f>VLOOKUP(B694,Sheet1!$C$1:$D$12,2,FALSE)</f>
        <v>#N/A</v>
      </c>
      <c r="P694" s="13" t="e">
        <f t="shared" si="229"/>
        <v>#N/A</v>
      </c>
      <c r="Q694" s="13">
        <f t="shared" si="230"/>
        <v>0</v>
      </c>
      <c r="R694" s="13" t="e">
        <f>VLOOKUP(B694,Sheet1!$C$1:$D$12,2,FALSE)</f>
        <v>#N/A</v>
      </c>
      <c r="S694" s="13" t="e">
        <f t="shared" si="231"/>
        <v>#N/A</v>
      </c>
      <c r="T694" s="13">
        <f t="shared" si="221"/>
        <v>0</v>
      </c>
      <c r="U694" s="13" t="e">
        <f>VLOOKUP(B694,Sheet1!$C$1:$F$12,4,FALSE)</f>
        <v>#N/A</v>
      </c>
      <c r="V694" s="13" t="e">
        <f t="shared" si="232"/>
        <v>#N/A</v>
      </c>
      <c r="W694" s="13">
        <f t="shared" si="233"/>
        <v>0</v>
      </c>
      <c r="X694" s="13">
        <f t="shared" si="234"/>
        <v>0</v>
      </c>
      <c r="Y694" s="13">
        <f t="shared" si="235"/>
        <v>0</v>
      </c>
      <c r="Z694" s="13" t="e">
        <f t="shared" si="236"/>
        <v>#N/A</v>
      </c>
      <c r="AA694" s="14" t="str">
        <f t="shared" si="237"/>
        <v/>
      </c>
      <c r="AB694" s="14">
        <f t="shared" si="238"/>
        <v>0</v>
      </c>
      <c r="AC694" s="14">
        <f t="shared" si="239"/>
        <v>0</v>
      </c>
      <c r="AD694" s="13">
        <f t="shared" si="222"/>
        <v>0</v>
      </c>
      <c r="AE694" s="13" t="e">
        <f>VLOOKUP(B694,Sheet1!$C$1:$D$12,2,FALSE)</f>
        <v>#N/A</v>
      </c>
      <c r="AF694" s="13" t="e">
        <f t="shared" si="240"/>
        <v>#N/A</v>
      </c>
      <c r="AG694" s="13">
        <f t="shared" si="223"/>
        <v>0</v>
      </c>
      <c r="AH694" s="13">
        <f t="shared" si="224"/>
        <v>0</v>
      </c>
      <c r="AI694" s="13" t="e">
        <f t="shared" si="241"/>
        <v>#N/A</v>
      </c>
      <c r="AJ694" s="14" t="str">
        <f t="shared" si="242"/>
        <v/>
      </c>
      <c r="AK694" s="14">
        <f t="shared" si="225"/>
        <v>0</v>
      </c>
    </row>
    <row r="695" spans="1:37" ht="15" customHeight="1" x14ac:dyDescent="0.25">
      <c r="A695" s="1"/>
      <c r="B695" s="1"/>
      <c r="C695" s="24"/>
      <c r="D695" s="1"/>
      <c r="E695" s="1"/>
      <c r="F695" s="24"/>
      <c r="G695" s="1"/>
      <c r="H695" s="2"/>
      <c r="I695" s="2"/>
      <c r="J695" s="2"/>
      <c r="K695" s="13">
        <f t="shared" si="226"/>
        <v>0</v>
      </c>
      <c r="L695" s="13" t="e">
        <f>VLOOKUP(B695,Sheet1!$C$1:$D$12,2,FALSE)</f>
        <v>#N/A</v>
      </c>
      <c r="M695" s="13" t="e">
        <f t="shared" si="227"/>
        <v>#N/A</v>
      </c>
      <c r="N695" s="13">
        <f t="shared" si="228"/>
        <v>0</v>
      </c>
      <c r="O695" s="13" t="e">
        <f>VLOOKUP(B695,Sheet1!$C$1:$D$12,2,FALSE)</f>
        <v>#N/A</v>
      </c>
      <c r="P695" s="13" t="e">
        <f t="shared" si="229"/>
        <v>#N/A</v>
      </c>
      <c r="Q695" s="13">
        <f t="shared" si="230"/>
        <v>0</v>
      </c>
      <c r="R695" s="13" t="e">
        <f>VLOOKUP(B695,Sheet1!$C$1:$D$12,2,FALSE)</f>
        <v>#N/A</v>
      </c>
      <c r="S695" s="13" t="e">
        <f t="shared" si="231"/>
        <v>#N/A</v>
      </c>
      <c r="T695" s="13">
        <f t="shared" si="221"/>
        <v>0</v>
      </c>
      <c r="U695" s="13" t="e">
        <f>VLOOKUP(B695,Sheet1!$C$1:$F$12,4,FALSE)</f>
        <v>#N/A</v>
      </c>
      <c r="V695" s="13" t="e">
        <f t="shared" si="232"/>
        <v>#N/A</v>
      </c>
      <c r="W695" s="13">
        <f t="shared" si="233"/>
        <v>0</v>
      </c>
      <c r="X695" s="13">
        <f t="shared" si="234"/>
        <v>0</v>
      </c>
      <c r="Y695" s="13">
        <f t="shared" si="235"/>
        <v>0</v>
      </c>
      <c r="Z695" s="13" t="e">
        <f t="shared" si="236"/>
        <v>#N/A</v>
      </c>
      <c r="AA695" s="14" t="str">
        <f t="shared" si="237"/>
        <v/>
      </c>
      <c r="AB695" s="14">
        <f t="shared" si="238"/>
        <v>0</v>
      </c>
      <c r="AC695" s="14">
        <f t="shared" si="239"/>
        <v>0</v>
      </c>
      <c r="AD695" s="13">
        <f t="shared" si="222"/>
        <v>0</v>
      </c>
      <c r="AE695" s="13" t="e">
        <f>VLOOKUP(B695,Sheet1!$C$1:$D$12,2,FALSE)</f>
        <v>#N/A</v>
      </c>
      <c r="AF695" s="13" t="e">
        <f t="shared" si="240"/>
        <v>#N/A</v>
      </c>
      <c r="AG695" s="13">
        <f t="shared" si="223"/>
        <v>0</v>
      </c>
      <c r="AH695" s="13">
        <f t="shared" si="224"/>
        <v>0</v>
      </c>
      <c r="AI695" s="13" t="e">
        <f t="shared" si="241"/>
        <v>#N/A</v>
      </c>
      <c r="AJ695" s="14" t="str">
        <f t="shared" si="242"/>
        <v/>
      </c>
      <c r="AK695" s="14">
        <f t="shared" si="225"/>
        <v>0</v>
      </c>
    </row>
    <row r="696" spans="1:37" ht="15" customHeight="1" x14ac:dyDescent="0.25">
      <c r="A696" s="1"/>
      <c r="B696" s="1"/>
      <c r="C696" s="24"/>
      <c r="D696" s="1"/>
      <c r="E696" s="1"/>
      <c r="F696" s="24"/>
      <c r="G696" s="1"/>
      <c r="H696" s="2"/>
      <c r="I696" s="2"/>
      <c r="J696" s="2"/>
      <c r="K696" s="13">
        <f t="shared" si="226"/>
        <v>0</v>
      </c>
      <c r="L696" s="13" t="e">
        <f>VLOOKUP(B696,Sheet1!$C$1:$D$12,2,FALSE)</f>
        <v>#N/A</v>
      </c>
      <c r="M696" s="13" t="e">
        <f t="shared" si="227"/>
        <v>#N/A</v>
      </c>
      <c r="N696" s="13">
        <f t="shared" si="228"/>
        <v>0</v>
      </c>
      <c r="O696" s="13" t="e">
        <f>VLOOKUP(B696,Sheet1!$C$1:$D$12,2,FALSE)</f>
        <v>#N/A</v>
      </c>
      <c r="P696" s="13" t="e">
        <f t="shared" si="229"/>
        <v>#N/A</v>
      </c>
      <c r="Q696" s="13">
        <f t="shared" si="230"/>
        <v>0</v>
      </c>
      <c r="R696" s="13" t="e">
        <f>VLOOKUP(B696,Sheet1!$C$1:$D$12,2,FALSE)</f>
        <v>#N/A</v>
      </c>
      <c r="S696" s="13" t="e">
        <f t="shared" si="231"/>
        <v>#N/A</v>
      </c>
      <c r="T696" s="13">
        <f t="shared" si="221"/>
        <v>0</v>
      </c>
      <c r="U696" s="13" t="e">
        <f>VLOOKUP(B696,Sheet1!$C$1:$F$12,4,FALSE)</f>
        <v>#N/A</v>
      </c>
      <c r="V696" s="13" t="e">
        <f t="shared" si="232"/>
        <v>#N/A</v>
      </c>
      <c r="W696" s="13">
        <f t="shared" si="233"/>
        <v>0</v>
      </c>
      <c r="X696" s="13">
        <f t="shared" si="234"/>
        <v>0</v>
      </c>
      <c r="Y696" s="13">
        <f t="shared" si="235"/>
        <v>0</v>
      </c>
      <c r="Z696" s="13" t="e">
        <f t="shared" si="236"/>
        <v>#N/A</v>
      </c>
      <c r="AA696" s="14" t="str">
        <f t="shared" si="237"/>
        <v/>
      </c>
      <c r="AB696" s="14">
        <f t="shared" si="238"/>
        <v>0</v>
      </c>
      <c r="AC696" s="14">
        <f t="shared" si="239"/>
        <v>0</v>
      </c>
      <c r="AD696" s="13">
        <f t="shared" si="222"/>
        <v>0</v>
      </c>
      <c r="AE696" s="13" t="e">
        <f>VLOOKUP(B696,Sheet1!$C$1:$D$12,2,FALSE)</f>
        <v>#N/A</v>
      </c>
      <c r="AF696" s="13" t="e">
        <f t="shared" si="240"/>
        <v>#N/A</v>
      </c>
      <c r="AG696" s="13">
        <f t="shared" si="223"/>
        <v>0</v>
      </c>
      <c r="AH696" s="13">
        <f t="shared" si="224"/>
        <v>0</v>
      </c>
      <c r="AI696" s="13" t="e">
        <f t="shared" si="241"/>
        <v>#N/A</v>
      </c>
      <c r="AJ696" s="14" t="str">
        <f t="shared" si="242"/>
        <v/>
      </c>
      <c r="AK696" s="14">
        <f t="shared" si="225"/>
        <v>0</v>
      </c>
    </row>
    <row r="697" spans="1:37" ht="15" customHeight="1" x14ac:dyDescent="0.25">
      <c r="A697" s="1"/>
      <c r="B697" s="1"/>
      <c r="C697" s="24"/>
      <c r="D697" s="1"/>
      <c r="E697" s="1"/>
      <c r="F697" s="24"/>
      <c r="G697" s="1"/>
      <c r="H697" s="2"/>
      <c r="I697" s="2"/>
      <c r="J697" s="2"/>
      <c r="K697" s="13">
        <f t="shared" si="226"/>
        <v>0</v>
      </c>
      <c r="L697" s="13" t="e">
        <f>VLOOKUP(B697,Sheet1!$C$1:$D$12,2,FALSE)</f>
        <v>#N/A</v>
      </c>
      <c r="M697" s="13" t="e">
        <f t="shared" si="227"/>
        <v>#N/A</v>
      </c>
      <c r="N697" s="13">
        <f t="shared" si="228"/>
        <v>0</v>
      </c>
      <c r="O697" s="13" t="e">
        <f>VLOOKUP(B697,Sheet1!$C$1:$D$12,2,FALSE)</f>
        <v>#N/A</v>
      </c>
      <c r="P697" s="13" t="e">
        <f t="shared" si="229"/>
        <v>#N/A</v>
      </c>
      <c r="Q697" s="13">
        <f t="shared" si="230"/>
        <v>0</v>
      </c>
      <c r="R697" s="13" t="e">
        <f>VLOOKUP(B697,Sheet1!$C$1:$D$12,2,FALSE)</f>
        <v>#N/A</v>
      </c>
      <c r="S697" s="13" t="e">
        <f t="shared" si="231"/>
        <v>#N/A</v>
      </c>
      <c r="T697" s="13">
        <f t="shared" si="221"/>
        <v>0</v>
      </c>
      <c r="U697" s="13" t="e">
        <f>VLOOKUP(B697,Sheet1!$C$1:$F$12,4,FALSE)</f>
        <v>#N/A</v>
      </c>
      <c r="V697" s="13" t="e">
        <f t="shared" si="232"/>
        <v>#N/A</v>
      </c>
      <c r="W697" s="13">
        <f t="shared" si="233"/>
        <v>0</v>
      </c>
      <c r="X697" s="13">
        <f t="shared" si="234"/>
        <v>0</v>
      </c>
      <c r="Y697" s="13">
        <f t="shared" si="235"/>
        <v>0</v>
      </c>
      <c r="Z697" s="13" t="e">
        <f t="shared" si="236"/>
        <v>#N/A</v>
      </c>
      <c r="AA697" s="14" t="str">
        <f t="shared" si="237"/>
        <v/>
      </c>
      <c r="AB697" s="14">
        <f t="shared" si="238"/>
        <v>0</v>
      </c>
      <c r="AC697" s="14">
        <f t="shared" si="239"/>
        <v>0</v>
      </c>
      <c r="AD697" s="13">
        <f t="shared" si="222"/>
        <v>0</v>
      </c>
      <c r="AE697" s="13" t="e">
        <f>VLOOKUP(B697,Sheet1!$C$1:$D$12,2,FALSE)</f>
        <v>#N/A</v>
      </c>
      <c r="AF697" s="13" t="e">
        <f t="shared" si="240"/>
        <v>#N/A</v>
      </c>
      <c r="AG697" s="13">
        <f t="shared" si="223"/>
        <v>0</v>
      </c>
      <c r="AH697" s="13">
        <f t="shared" si="224"/>
        <v>0</v>
      </c>
      <c r="AI697" s="13" t="e">
        <f t="shared" si="241"/>
        <v>#N/A</v>
      </c>
      <c r="AJ697" s="14" t="str">
        <f t="shared" si="242"/>
        <v/>
      </c>
      <c r="AK697" s="14">
        <f t="shared" si="225"/>
        <v>0</v>
      </c>
    </row>
    <row r="698" spans="1:37" ht="15" customHeight="1" x14ac:dyDescent="0.25">
      <c r="A698" s="1"/>
      <c r="B698" s="1"/>
      <c r="C698" s="24"/>
      <c r="D698" s="1"/>
      <c r="E698" s="1"/>
      <c r="F698" s="24"/>
      <c r="G698" s="1"/>
      <c r="H698" s="2"/>
      <c r="I698" s="2"/>
      <c r="J698" s="2"/>
      <c r="K698" s="13">
        <f t="shared" si="226"/>
        <v>0</v>
      </c>
      <c r="L698" s="13" t="e">
        <f>VLOOKUP(B698,Sheet1!$C$1:$D$12,2,FALSE)</f>
        <v>#N/A</v>
      </c>
      <c r="M698" s="13" t="e">
        <f t="shared" si="227"/>
        <v>#N/A</v>
      </c>
      <c r="N698" s="13">
        <f t="shared" si="228"/>
        <v>0</v>
      </c>
      <c r="O698" s="13" t="e">
        <f>VLOOKUP(B698,Sheet1!$C$1:$D$12,2,FALSE)</f>
        <v>#N/A</v>
      </c>
      <c r="P698" s="13" t="e">
        <f t="shared" si="229"/>
        <v>#N/A</v>
      </c>
      <c r="Q698" s="13">
        <f t="shared" si="230"/>
        <v>0</v>
      </c>
      <c r="R698" s="13" t="e">
        <f>VLOOKUP(B698,Sheet1!$C$1:$D$12,2,FALSE)</f>
        <v>#N/A</v>
      </c>
      <c r="S698" s="13" t="e">
        <f t="shared" si="231"/>
        <v>#N/A</v>
      </c>
      <c r="T698" s="13">
        <f t="shared" si="221"/>
        <v>0</v>
      </c>
      <c r="U698" s="13" t="e">
        <f>VLOOKUP(B698,Sheet1!$C$1:$F$12,4,FALSE)</f>
        <v>#N/A</v>
      </c>
      <c r="V698" s="13" t="e">
        <f t="shared" si="232"/>
        <v>#N/A</v>
      </c>
      <c r="W698" s="13">
        <f t="shared" si="233"/>
        <v>0</v>
      </c>
      <c r="X698" s="13">
        <f t="shared" si="234"/>
        <v>0</v>
      </c>
      <c r="Y698" s="13">
        <f t="shared" si="235"/>
        <v>0</v>
      </c>
      <c r="Z698" s="13" t="e">
        <f t="shared" si="236"/>
        <v>#N/A</v>
      </c>
      <c r="AA698" s="14" t="str">
        <f t="shared" si="237"/>
        <v/>
      </c>
      <c r="AB698" s="14">
        <f t="shared" si="238"/>
        <v>0</v>
      </c>
      <c r="AC698" s="14">
        <f t="shared" si="239"/>
        <v>0</v>
      </c>
      <c r="AD698" s="13">
        <f t="shared" si="222"/>
        <v>0</v>
      </c>
      <c r="AE698" s="13" t="e">
        <f>VLOOKUP(B698,Sheet1!$C$1:$D$12,2,FALSE)</f>
        <v>#N/A</v>
      </c>
      <c r="AF698" s="13" t="e">
        <f t="shared" si="240"/>
        <v>#N/A</v>
      </c>
      <c r="AG698" s="13">
        <f t="shared" si="223"/>
        <v>0</v>
      </c>
      <c r="AH698" s="13">
        <f t="shared" si="224"/>
        <v>0</v>
      </c>
      <c r="AI698" s="13" t="e">
        <f t="shared" si="241"/>
        <v>#N/A</v>
      </c>
      <c r="AJ698" s="14" t="str">
        <f t="shared" si="242"/>
        <v/>
      </c>
      <c r="AK698" s="14">
        <f t="shared" si="225"/>
        <v>0</v>
      </c>
    </row>
    <row r="699" spans="1:37" ht="15" customHeight="1" x14ac:dyDescent="0.25">
      <c r="A699" s="1"/>
      <c r="B699" s="1"/>
      <c r="C699" s="24"/>
      <c r="D699" s="1"/>
      <c r="E699" s="1"/>
      <c r="F699" s="24"/>
      <c r="G699" s="1"/>
      <c r="H699" s="2"/>
      <c r="I699" s="2"/>
      <c r="J699" s="2"/>
      <c r="K699" s="13">
        <f t="shared" si="226"/>
        <v>0</v>
      </c>
      <c r="L699" s="13" t="e">
        <f>VLOOKUP(B699,Sheet1!$C$1:$D$12,2,FALSE)</f>
        <v>#N/A</v>
      </c>
      <c r="M699" s="13" t="e">
        <f t="shared" si="227"/>
        <v>#N/A</v>
      </c>
      <c r="N699" s="13">
        <f t="shared" si="228"/>
        <v>0</v>
      </c>
      <c r="O699" s="13" t="e">
        <f>VLOOKUP(B699,Sheet1!$C$1:$D$12,2,FALSE)</f>
        <v>#N/A</v>
      </c>
      <c r="P699" s="13" t="e">
        <f t="shared" si="229"/>
        <v>#N/A</v>
      </c>
      <c r="Q699" s="13">
        <f t="shared" si="230"/>
        <v>0</v>
      </c>
      <c r="R699" s="13" t="e">
        <f>VLOOKUP(B699,Sheet1!$C$1:$D$12,2,FALSE)</f>
        <v>#N/A</v>
      </c>
      <c r="S699" s="13" t="e">
        <f t="shared" si="231"/>
        <v>#N/A</v>
      </c>
      <c r="T699" s="13">
        <f t="shared" si="221"/>
        <v>0</v>
      </c>
      <c r="U699" s="13" t="e">
        <f>VLOOKUP(B699,Sheet1!$C$1:$F$12,4,FALSE)</f>
        <v>#N/A</v>
      </c>
      <c r="V699" s="13" t="e">
        <f t="shared" si="232"/>
        <v>#N/A</v>
      </c>
      <c r="W699" s="13">
        <f t="shared" si="233"/>
        <v>0</v>
      </c>
      <c r="X699" s="13">
        <f t="shared" si="234"/>
        <v>0</v>
      </c>
      <c r="Y699" s="13">
        <f t="shared" si="235"/>
        <v>0</v>
      </c>
      <c r="Z699" s="13" t="e">
        <f t="shared" si="236"/>
        <v>#N/A</v>
      </c>
      <c r="AA699" s="14" t="str">
        <f t="shared" si="237"/>
        <v/>
      </c>
      <c r="AB699" s="14">
        <f t="shared" si="238"/>
        <v>0</v>
      </c>
      <c r="AC699" s="14">
        <f t="shared" si="239"/>
        <v>0</v>
      </c>
      <c r="AD699" s="13">
        <f t="shared" si="222"/>
        <v>0</v>
      </c>
      <c r="AE699" s="13" t="e">
        <f>VLOOKUP(B699,Sheet1!$C$1:$D$12,2,FALSE)</f>
        <v>#N/A</v>
      </c>
      <c r="AF699" s="13" t="e">
        <f t="shared" si="240"/>
        <v>#N/A</v>
      </c>
      <c r="AG699" s="13">
        <f t="shared" si="223"/>
        <v>0</v>
      </c>
      <c r="AH699" s="13">
        <f t="shared" si="224"/>
        <v>0</v>
      </c>
      <c r="AI699" s="13" t="e">
        <f t="shared" si="241"/>
        <v>#N/A</v>
      </c>
      <c r="AJ699" s="14" t="str">
        <f t="shared" si="242"/>
        <v/>
      </c>
      <c r="AK699" s="14">
        <f t="shared" si="225"/>
        <v>0</v>
      </c>
    </row>
    <row r="700" spans="1:37" ht="15" customHeight="1" x14ac:dyDescent="0.25">
      <c r="A700" s="1"/>
      <c r="B700" s="1"/>
      <c r="C700" s="24"/>
      <c r="D700" s="1"/>
      <c r="E700" s="1"/>
      <c r="F700" s="24"/>
      <c r="G700" s="1"/>
      <c r="H700" s="2"/>
      <c r="I700" s="2"/>
      <c r="J700" s="2"/>
      <c r="K700" s="13">
        <f t="shared" si="226"/>
        <v>0</v>
      </c>
      <c r="L700" s="13" t="e">
        <f>VLOOKUP(B700,Sheet1!$C$1:$D$12,2,FALSE)</f>
        <v>#N/A</v>
      </c>
      <c r="M700" s="13" t="e">
        <f t="shared" si="227"/>
        <v>#N/A</v>
      </c>
      <c r="N700" s="13">
        <f t="shared" si="228"/>
        <v>0</v>
      </c>
      <c r="O700" s="13" t="e">
        <f>VLOOKUP(B700,Sheet1!$C$1:$D$12,2,FALSE)</f>
        <v>#N/A</v>
      </c>
      <c r="P700" s="13" t="e">
        <f t="shared" si="229"/>
        <v>#N/A</v>
      </c>
      <c r="Q700" s="13">
        <f t="shared" si="230"/>
        <v>0</v>
      </c>
      <c r="R700" s="13" t="e">
        <f>VLOOKUP(B700,Sheet1!$C$1:$D$12,2,FALSE)</f>
        <v>#N/A</v>
      </c>
      <c r="S700" s="13" t="e">
        <f t="shared" si="231"/>
        <v>#N/A</v>
      </c>
      <c r="T700" s="13">
        <f t="shared" si="221"/>
        <v>0</v>
      </c>
      <c r="U700" s="13" t="e">
        <f>VLOOKUP(B700,Sheet1!$C$1:$F$12,4,FALSE)</f>
        <v>#N/A</v>
      </c>
      <c r="V700" s="13" t="e">
        <f t="shared" si="232"/>
        <v>#N/A</v>
      </c>
      <c r="W700" s="13">
        <f t="shared" si="233"/>
        <v>0</v>
      </c>
      <c r="X700" s="13">
        <f t="shared" si="234"/>
        <v>0</v>
      </c>
      <c r="Y700" s="13">
        <f t="shared" si="235"/>
        <v>0</v>
      </c>
      <c r="Z700" s="13" t="e">
        <f t="shared" si="236"/>
        <v>#N/A</v>
      </c>
      <c r="AA700" s="14" t="str">
        <f t="shared" si="237"/>
        <v/>
      </c>
      <c r="AB700" s="14">
        <f t="shared" si="238"/>
        <v>0</v>
      </c>
      <c r="AC700" s="14">
        <f t="shared" si="239"/>
        <v>0</v>
      </c>
      <c r="AD700" s="13">
        <f t="shared" si="222"/>
        <v>0</v>
      </c>
      <c r="AE700" s="13" t="e">
        <f>VLOOKUP(B700,Sheet1!$C$1:$D$12,2,FALSE)</f>
        <v>#N/A</v>
      </c>
      <c r="AF700" s="13" t="e">
        <f t="shared" si="240"/>
        <v>#N/A</v>
      </c>
      <c r="AG700" s="13">
        <f t="shared" si="223"/>
        <v>0</v>
      </c>
      <c r="AH700" s="13">
        <f t="shared" si="224"/>
        <v>0</v>
      </c>
      <c r="AI700" s="13" t="e">
        <f t="shared" si="241"/>
        <v>#N/A</v>
      </c>
      <c r="AJ700" s="14" t="str">
        <f t="shared" si="242"/>
        <v/>
      </c>
      <c r="AK700" s="14">
        <f t="shared" si="225"/>
        <v>0</v>
      </c>
    </row>
    <row r="701" spans="1:37" ht="15" customHeight="1" x14ac:dyDescent="0.25">
      <c r="A701" s="1"/>
      <c r="B701" s="1"/>
      <c r="C701" s="24"/>
      <c r="D701" s="1"/>
      <c r="E701" s="1"/>
      <c r="F701" s="24"/>
      <c r="G701" s="1"/>
      <c r="H701" s="2"/>
      <c r="I701" s="2"/>
      <c r="J701" s="2"/>
      <c r="K701" s="13">
        <f t="shared" si="226"/>
        <v>0</v>
      </c>
      <c r="L701" s="13" t="e">
        <f>VLOOKUP(B701,Sheet1!$C$1:$D$12,2,FALSE)</f>
        <v>#N/A</v>
      </c>
      <c r="M701" s="13" t="e">
        <f t="shared" si="227"/>
        <v>#N/A</v>
      </c>
      <c r="N701" s="13">
        <f t="shared" si="228"/>
        <v>0</v>
      </c>
      <c r="O701" s="13" t="e">
        <f>VLOOKUP(B701,Sheet1!$C$1:$D$12,2,FALSE)</f>
        <v>#N/A</v>
      </c>
      <c r="P701" s="13" t="e">
        <f t="shared" si="229"/>
        <v>#N/A</v>
      </c>
      <c r="Q701" s="13">
        <f t="shared" si="230"/>
        <v>0</v>
      </c>
      <c r="R701" s="13" t="e">
        <f>VLOOKUP(B701,Sheet1!$C$1:$D$12,2,FALSE)</f>
        <v>#N/A</v>
      </c>
      <c r="S701" s="13" t="e">
        <f t="shared" si="231"/>
        <v>#N/A</v>
      </c>
      <c r="T701" s="13">
        <f t="shared" si="221"/>
        <v>0</v>
      </c>
      <c r="U701" s="13" t="e">
        <f>VLOOKUP(B701,Sheet1!$C$1:$F$12,4,FALSE)</f>
        <v>#N/A</v>
      </c>
      <c r="V701" s="13" t="e">
        <f t="shared" si="232"/>
        <v>#N/A</v>
      </c>
      <c r="W701" s="13">
        <f t="shared" si="233"/>
        <v>0</v>
      </c>
      <c r="X701" s="13">
        <f t="shared" si="234"/>
        <v>0</v>
      </c>
      <c r="Y701" s="13">
        <f t="shared" si="235"/>
        <v>0</v>
      </c>
      <c r="Z701" s="13" t="e">
        <f t="shared" si="236"/>
        <v>#N/A</v>
      </c>
      <c r="AA701" s="14" t="str">
        <f t="shared" si="237"/>
        <v/>
      </c>
      <c r="AB701" s="14">
        <f t="shared" si="238"/>
        <v>0</v>
      </c>
      <c r="AC701" s="14">
        <f t="shared" si="239"/>
        <v>0</v>
      </c>
      <c r="AD701" s="13">
        <f t="shared" si="222"/>
        <v>0</v>
      </c>
      <c r="AE701" s="13" t="e">
        <f>VLOOKUP(B701,Sheet1!$C$1:$D$12,2,FALSE)</f>
        <v>#N/A</v>
      </c>
      <c r="AF701" s="13" t="e">
        <f t="shared" si="240"/>
        <v>#N/A</v>
      </c>
      <c r="AG701" s="13">
        <f t="shared" si="223"/>
        <v>0</v>
      </c>
      <c r="AH701" s="13">
        <f t="shared" si="224"/>
        <v>0</v>
      </c>
      <c r="AI701" s="13" t="e">
        <f t="shared" si="241"/>
        <v>#N/A</v>
      </c>
      <c r="AJ701" s="14" t="str">
        <f t="shared" si="242"/>
        <v/>
      </c>
      <c r="AK701" s="14">
        <f t="shared" si="225"/>
        <v>0</v>
      </c>
    </row>
    <row r="702" spans="1:37" ht="15" customHeight="1" x14ac:dyDescent="0.25">
      <c r="A702" s="1"/>
      <c r="B702" s="1"/>
      <c r="C702" s="24"/>
      <c r="D702" s="1"/>
      <c r="E702" s="1"/>
      <c r="F702" s="24"/>
      <c r="G702" s="1"/>
      <c r="H702" s="2"/>
      <c r="I702" s="2"/>
      <c r="J702" s="2"/>
      <c r="K702" s="13">
        <f t="shared" si="226"/>
        <v>0</v>
      </c>
      <c r="L702" s="13" t="e">
        <f>VLOOKUP(B702,Sheet1!$C$1:$D$12,2,FALSE)</f>
        <v>#N/A</v>
      </c>
      <c r="M702" s="13" t="e">
        <f t="shared" si="227"/>
        <v>#N/A</v>
      </c>
      <c r="N702" s="13">
        <f t="shared" si="228"/>
        <v>0</v>
      </c>
      <c r="O702" s="13" t="e">
        <f>VLOOKUP(B702,Sheet1!$C$1:$D$12,2,FALSE)</f>
        <v>#N/A</v>
      </c>
      <c r="P702" s="13" t="e">
        <f t="shared" si="229"/>
        <v>#N/A</v>
      </c>
      <c r="Q702" s="13">
        <f t="shared" si="230"/>
        <v>0</v>
      </c>
      <c r="R702" s="13" t="e">
        <f>VLOOKUP(B702,Sheet1!$C$1:$D$12,2,FALSE)</f>
        <v>#N/A</v>
      </c>
      <c r="S702" s="13" t="e">
        <f t="shared" si="231"/>
        <v>#N/A</v>
      </c>
      <c r="T702" s="13">
        <f t="shared" si="221"/>
        <v>0</v>
      </c>
      <c r="U702" s="13" t="e">
        <f>VLOOKUP(B702,Sheet1!$C$1:$F$12,4,FALSE)</f>
        <v>#N/A</v>
      </c>
      <c r="V702" s="13" t="e">
        <f t="shared" si="232"/>
        <v>#N/A</v>
      </c>
      <c r="W702" s="13">
        <f t="shared" si="233"/>
        <v>0</v>
      </c>
      <c r="X702" s="13">
        <f t="shared" si="234"/>
        <v>0</v>
      </c>
      <c r="Y702" s="13">
        <f t="shared" si="235"/>
        <v>0</v>
      </c>
      <c r="Z702" s="13" t="e">
        <f t="shared" si="236"/>
        <v>#N/A</v>
      </c>
      <c r="AA702" s="14" t="str">
        <f t="shared" si="237"/>
        <v/>
      </c>
      <c r="AB702" s="14">
        <f t="shared" si="238"/>
        <v>0</v>
      </c>
      <c r="AC702" s="14">
        <f t="shared" si="239"/>
        <v>0</v>
      </c>
      <c r="AD702" s="13">
        <f t="shared" si="222"/>
        <v>0</v>
      </c>
      <c r="AE702" s="13" t="e">
        <f>VLOOKUP(B702,Sheet1!$C$1:$D$12,2,FALSE)</f>
        <v>#N/A</v>
      </c>
      <c r="AF702" s="13" t="e">
        <f t="shared" si="240"/>
        <v>#N/A</v>
      </c>
      <c r="AG702" s="13">
        <f t="shared" si="223"/>
        <v>0</v>
      </c>
      <c r="AH702" s="13">
        <f t="shared" si="224"/>
        <v>0</v>
      </c>
      <c r="AI702" s="13" t="e">
        <f t="shared" si="241"/>
        <v>#N/A</v>
      </c>
      <c r="AJ702" s="14" t="str">
        <f t="shared" si="242"/>
        <v/>
      </c>
      <c r="AK702" s="14">
        <f t="shared" si="225"/>
        <v>0</v>
      </c>
    </row>
    <row r="703" spans="1:37" ht="15" customHeight="1" x14ac:dyDescent="0.25">
      <c r="A703" s="1"/>
      <c r="B703" s="1"/>
      <c r="C703" s="24"/>
      <c r="D703" s="1"/>
      <c r="E703" s="1"/>
      <c r="F703" s="24"/>
      <c r="G703" s="1"/>
      <c r="H703" s="2"/>
      <c r="I703" s="2"/>
      <c r="J703" s="2"/>
      <c r="K703" s="13">
        <f t="shared" si="226"/>
        <v>0</v>
      </c>
      <c r="L703" s="13" t="e">
        <f>VLOOKUP(B703,Sheet1!$C$1:$D$12,2,FALSE)</f>
        <v>#N/A</v>
      </c>
      <c r="M703" s="13" t="e">
        <f t="shared" si="227"/>
        <v>#N/A</v>
      </c>
      <c r="N703" s="13">
        <f t="shared" si="228"/>
        <v>0</v>
      </c>
      <c r="O703" s="13" t="e">
        <f>VLOOKUP(B703,Sheet1!$C$1:$D$12,2,FALSE)</f>
        <v>#N/A</v>
      </c>
      <c r="P703" s="13" t="e">
        <f t="shared" si="229"/>
        <v>#N/A</v>
      </c>
      <c r="Q703" s="13">
        <f t="shared" si="230"/>
        <v>0</v>
      </c>
      <c r="R703" s="13" t="e">
        <f>VLOOKUP(B703,Sheet1!$C$1:$D$12,2,FALSE)</f>
        <v>#N/A</v>
      </c>
      <c r="S703" s="13" t="e">
        <f t="shared" si="231"/>
        <v>#N/A</v>
      </c>
      <c r="T703" s="13">
        <f t="shared" si="221"/>
        <v>0</v>
      </c>
      <c r="U703" s="13" t="e">
        <f>VLOOKUP(B703,Sheet1!$C$1:$F$12,4,FALSE)</f>
        <v>#N/A</v>
      </c>
      <c r="V703" s="13" t="e">
        <f t="shared" si="232"/>
        <v>#N/A</v>
      </c>
      <c r="W703" s="13">
        <f t="shared" si="233"/>
        <v>0</v>
      </c>
      <c r="X703" s="13">
        <f t="shared" si="234"/>
        <v>0</v>
      </c>
      <c r="Y703" s="13">
        <f t="shared" si="235"/>
        <v>0</v>
      </c>
      <c r="Z703" s="13" t="e">
        <f t="shared" si="236"/>
        <v>#N/A</v>
      </c>
      <c r="AA703" s="14" t="str">
        <f t="shared" si="237"/>
        <v/>
      </c>
      <c r="AB703" s="14">
        <f t="shared" si="238"/>
        <v>0</v>
      </c>
      <c r="AC703" s="14">
        <f t="shared" si="239"/>
        <v>0</v>
      </c>
      <c r="AD703" s="13">
        <f t="shared" si="222"/>
        <v>0</v>
      </c>
      <c r="AE703" s="13" t="e">
        <f>VLOOKUP(B703,Sheet1!$C$1:$D$12,2,FALSE)</f>
        <v>#N/A</v>
      </c>
      <c r="AF703" s="13" t="e">
        <f t="shared" si="240"/>
        <v>#N/A</v>
      </c>
      <c r="AG703" s="13">
        <f t="shared" si="223"/>
        <v>0</v>
      </c>
      <c r="AH703" s="13">
        <f t="shared" si="224"/>
        <v>0</v>
      </c>
      <c r="AI703" s="13" t="e">
        <f t="shared" si="241"/>
        <v>#N/A</v>
      </c>
      <c r="AJ703" s="14" t="str">
        <f t="shared" si="242"/>
        <v/>
      </c>
      <c r="AK703" s="14">
        <f t="shared" si="225"/>
        <v>0</v>
      </c>
    </row>
    <row r="704" spans="1:37" ht="15" customHeight="1" x14ac:dyDescent="0.25">
      <c r="A704" s="1"/>
      <c r="B704" s="1"/>
      <c r="C704" s="24"/>
      <c r="D704" s="1"/>
      <c r="E704" s="1"/>
      <c r="F704" s="24"/>
      <c r="G704" s="1"/>
      <c r="H704" s="2"/>
      <c r="I704" s="2"/>
      <c r="J704" s="2"/>
      <c r="K704" s="13">
        <f t="shared" si="226"/>
        <v>0</v>
      </c>
      <c r="L704" s="13" t="e">
        <f>VLOOKUP(B704,Sheet1!$C$1:$D$12,2,FALSE)</f>
        <v>#N/A</v>
      </c>
      <c r="M704" s="13" t="e">
        <f t="shared" si="227"/>
        <v>#N/A</v>
      </c>
      <c r="N704" s="13">
        <f t="shared" si="228"/>
        <v>0</v>
      </c>
      <c r="O704" s="13" t="e">
        <f>VLOOKUP(B704,Sheet1!$C$1:$D$12,2,FALSE)</f>
        <v>#N/A</v>
      </c>
      <c r="P704" s="13" t="e">
        <f t="shared" si="229"/>
        <v>#N/A</v>
      </c>
      <c r="Q704" s="13">
        <f t="shared" si="230"/>
        <v>0</v>
      </c>
      <c r="R704" s="13" t="e">
        <f>VLOOKUP(B704,Sheet1!$C$1:$D$12,2,FALSE)</f>
        <v>#N/A</v>
      </c>
      <c r="S704" s="13" t="e">
        <f t="shared" si="231"/>
        <v>#N/A</v>
      </c>
      <c r="T704" s="13">
        <f t="shared" si="221"/>
        <v>0</v>
      </c>
      <c r="U704" s="13" t="e">
        <f>VLOOKUP(B704,Sheet1!$C$1:$F$12,4,FALSE)</f>
        <v>#N/A</v>
      </c>
      <c r="V704" s="13" t="e">
        <f t="shared" si="232"/>
        <v>#N/A</v>
      </c>
      <c r="W704" s="13">
        <f t="shared" si="233"/>
        <v>0</v>
      </c>
      <c r="X704" s="13">
        <f t="shared" si="234"/>
        <v>0</v>
      </c>
      <c r="Y704" s="13">
        <f t="shared" si="235"/>
        <v>0</v>
      </c>
      <c r="Z704" s="13" t="e">
        <f t="shared" si="236"/>
        <v>#N/A</v>
      </c>
      <c r="AA704" s="14" t="str">
        <f t="shared" si="237"/>
        <v/>
      </c>
      <c r="AB704" s="14">
        <f t="shared" si="238"/>
        <v>0</v>
      </c>
      <c r="AC704" s="14">
        <f t="shared" si="239"/>
        <v>0</v>
      </c>
      <c r="AD704" s="13">
        <f t="shared" si="222"/>
        <v>0</v>
      </c>
      <c r="AE704" s="13" t="e">
        <f>VLOOKUP(B704,Sheet1!$C$1:$D$12,2,FALSE)</f>
        <v>#N/A</v>
      </c>
      <c r="AF704" s="13" t="e">
        <f t="shared" si="240"/>
        <v>#N/A</v>
      </c>
      <c r="AG704" s="13">
        <f t="shared" si="223"/>
        <v>0</v>
      </c>
      <c r="AH704" s="13">
        <f t="shared" si="224"/>
        <v>0</v>
      </c>
      <c r="AI704" s="13" t="e">
        <f t="shared" si="241"/>
        <v>#N/A</v>
      </c>
      <c r="AJ704" s="14" t="str">
        <f t="shared" si="242"/>
        <v/>
      </c>
      <c r="AK704" s="14">
        <f t="shared" si="225"/>
        <v>0</v>
      </c>
    </row>
    <row r="705" spans="1:37" ht="15" customHeight="1" x14ac:dyDescent="0.25">
      <c r="A705" s="1"/>
      <c r="B705" s="1"/>
      <c r="C705" s="24"/>
      <c r="D705" s="1"/>
      <c r="E705" s="1"/>
      <c r="F705" s="24"/>
      <c r="G705" s="1"/>
      <c r="H705" s="2"/>
      <c r="I705" s="2"/>
      <c r="J705" s="2"/>
      <c r="K705" s="13">
        <f t="shared" si="226"/>
        <v>0</v>
      </c>
      <c r="L705" s="13" t="e">
        <f>VLOOKUP(B705,Sheet1!$C$1:$D$12,2,FALSE)</f>
        <v>#N/A</v>
      </c>
      <c r="M705" s="13" t="e">
        <f t="shared" si="227"/>
        <v>#N/A</v>
      </c>
      <c r="N705" s="13">
        <f t="shared" si="228"/>
        <v>0</v>
      </c>
      <c r="O705" s="13" t="e">
        <f>VLOOKUP(B705,Sheet1!$C$1:$D$12,2,FALSE)</f>
        <v>#N/A</v>
      </c>
      <c r="P705" s="13" t="e">
        <f t="shared" si="229"/>
        <v>#N/A</v>
      </c>
      <c r="Q705" s="13">
        <f t="shared" si="230"/>
        <v>0</v>
      </c>
      <c r="R705" s="13" t="e">
        <f>VLOOKUP(B705,Sheet1!$C$1:$D$12,2,FALSE)</f>
        <v>#N/A</v>
      </c>
      <c r="S705" s="13" t="e">
        <f t="shared" si="231"/>
        <v>#N/A</v>
      </c>
      <c r="T705" s="13">
        <f t="shared" si="221"/>
        <v>0</v>
      </c>
      <c r="U705" s="13" t="e">
        <f>VLOOKUP(B705,Sheet1!$C$1:$F$12,4,FALSE)</f>
        <v>#N/A</v>
      </c>
      <c r="V705" s="13" t="e">
        <f t="shared" si="232"/>
        <v>#N/A</v>
      </c>
      <c r="W705" s="13">
        <f t="shared" si="233"/>
        <v>0</v>
      </c>
      <c r="X705" s="13">
        <f t="shared" si="234"/>
        <v>0</v>
      </c>
      <c r="Y705" s="13">
        <f t="shared" si="235"/>
        <v>0</v>
      </c>
      <c r="Z705" s="13" t="e">
        <f t="shared" si="236"/>
        <v>#N/A</v>
      </c>
      <c r="AA705" s="14" t="str">
        <f t="shared" si="237"/>
        <v/>
      </c>
      <c r="AB705" s="14">
        <f t="shared" si="238"/>
        <v>0</v>
      </c>
      <c r="AC705" s="14">
        <f t="shared" si="239"/>
        <v>0</v>
      </c>
      <c r="AD705" s="13">
        <f t="shared" si="222"/>
        <v>0</v>
      </c>
      <c r="AE705" s="13" t="e">
        <f>VLOOKUP(B705,Sheet1!$C$1:$D$12,2,FALSE)</f>
        <v>#N/A</v>
      </c>
      <c r="AF705" s="13" t="e">
        <f t="shared" si="240"/>
        <v>#N/A</v>
      </c>
      <c r="AG705" s="13">
        <f t="shared" si="223"/>
        <v>0</v>
      </c>
      <c r="AH705" s="13">
        <f t="shared" si="224"/>
        <v>0</v>
      </c>
      <c r="AI705" s="13" t="e">
        <f t="shared" si="241"/>
        <v>#N/A</v>
      </c>
      <c r="AJ705" s="14" t="str">
        <f t="shared" si="242"/>
        <v/>
      </c>
      <c r="AK705" s="14">
        <f t="shared" si="225"/>
        <v>0</v>
      </c>
    </row>
    <row r="706" spans="1:37" ht="15" customHeight="1" x14ac:dyDescent="0.25">
      <c r="A706" s="1"/>
      <c r="B706" s="1"/>
      <c r="C706" s="24"/>
      <c r="D706" s="1"/>
      <c r="E706" s="1"/>
      <c r="F706" s="24"/>
      <c r="G706" s="1"/>
      <c r="H706" s="2"/>
      <c r="I706" s="2"/>
      <c r="J706" s="2"/>
      <c r="K706" s="13">
        <f t="shared" si="226"/>
        <v>0</v>
      </c>
      <c r="L706" s="13" t="e">
        <f>VLOOKUP(B706,Sheet1!$C$1:$D$12,2,FALSE)</f>
        <v>#N/A</v>
      </c>
      <c r="M706" s="13" t="e">
        <f t="shared" si="227"/>
        <v>#N/A</v>
      </c>
      <c r="N706" s="13">
        <f t="shared" si="228"/>
        <v>0</v>
      </c>
      <c r="O706" s="13" t="e">
        <f>VLOOKUP(B706,Sheet1!$C$1:$D$12,2,FALSE)</f>
        <v>#N/A</v>
      </c>
      <c r="P706" s="13" t="e">
        <f t="shared" si="229"/>
        <v>#N/A</v>
      </c>
      <c r="Q706" s="13">
        <f t="shared" si="230"/>
        <v>0</v>
      </c>
      <c r="R706" s="13" t="e">
        <f>VLOOKUP(B706,Sheet1!$C$1:$D$12,2,FALSE)</f>
        <v>#N/A</v>
      </c>
      <c r="S706" s="13" t="e">
        <f t="shared" si="231"/>
        <v>#N/A</v>
      </c>
      <c r="T706" s="13">
        <f t="shared" si="221"/>
        <v>0</v>
      </c>
      <c r="U706" s="13" t="e">
        <f>VLOOKUP(B706,Sheet1!$C$1:$F$12,4,FALSE)</f>
        <v>#N/A</v>
      </c>
      <c r="V706" s="13" t="e">
        <f t="shared" si="232"/>
        <v>#N/A</v>
      </c>
      <c r="W706" s="13">
        <f t="shared" si="233"/>
        <v>0</v>
      </c>
      <c r="X706" s="13">
        <f t="shared" si="234"/>
        <v>0</v>
      </c>
      <c r="Y706" s="13">
        <f t="shared" si="235"/>
        <v>0</v>
      </c>
      <c r="Z706" s="13" t="e">
        <f t="shared" si="236"/>
        <v>#N/A</v>
      </c>
      <c r="AA706" s="14" t="str">
        <f t="shared" si="237"/>
        <v/>
      </c>
      <c r="AB706" s="14">
        <f t="shared" si="238"/>
        <v>0</v>
      </c>
      <c r="AC706" s="14">
        <f t="shared" si="239"/>
        <v>0</v>
      </c>
      <c r="AD706" s="13">
        <f t="shared" si="222"/>
        <v>0</v>
      </c>
      <c r="AE706" s="13" t="e">
        <f>VLOOKUP(B706,Sheet1!$C$1:$D$12,2,FALSE)</f>
        <v>#N/A</v>
      </c>
      <c r="AF706" s="13" t="e">
        <f t="shared" si="240"/>
        <v>#N/A</v>
      </c>
      <c r="AG706" s="13">
        <f t="shared" si="223"/>
        <v>0</v>
      </c>
      <c r="AH706" s="13">
        <f t="shared" si="224"/>
        <v>0</v>
      </c>
      <c r="AI706" s="13" t="e">
        <f t="shared" si="241"/>
        <v>#N/A</v>
      </c>
      <c r="AJ706" s="14" t="str">
        <f t="shared" si="242"/>
        <v/>
      </c>
      <c r="AK706" s="14">
        <f t="shared" si="225"/>
        <v>0</v>
      </c>
    </row>
    <row r="707" spans="1:37" ht="15" customHeight="1" x14ac:dyDescent="0.25">
      <c r="A707" s="1"/>
      <c r="B707" s="1"/>
      <c r="C707" s="24"/>
      <c r="D707" s="1"/>
      <c r="E707" s="1"/>
      <c r="F707" s="24"/>
      <c r="G707" s="1"/>
      <c r="H707" s="2"/>
      <c r="I707" s="2"/>
      <c r="J707" s="2"/>
      <c r="K707" s="13">
        <f t="shared" si="226"/>
        <v>0</v>
      </c>
      <c r="L707" s="13" t="e">
        <f>VLOOKUP(B707,Sheet1!$C$1:$D$12,2,FALSE)</f>
        <v>#N/A</v>
      </c>
      <c r="M707" s="13" t="e">
        <f t="shared" si="227"/>
        <v>#N/A</v>
      </c>
      <c r="N707" s="13">
        <f t="shared" si="228"/>
        <v>0</v>
      </c>
      <c r="O707" s="13" t="e">
        <f>VLOOKUP(B707,Sheet1!$C$1:$D$12,2,FALSE)</f>
        <v>#N/A</v>
      </c>
      <c r="P707" s="13" t="e">
        <f t="shared" si="229"/>
        <v>#N/A</v>
      </c>
      <c r="Q707" s="13">
        <f t="shared" si="230"/>
        <v>0</v>
      </c>
      <c r="R707" s="13" t="e">
        <f>VLOOKUP(B707,Sheet1!$C$1:$D$12,2,FALSE)</f>
        <v>#N/A</v>
      </c>
      <c r="S707" s="13" t="e">
        <f t="shared" si="231"/>
        <v>#N/A</v>
      </c>
      <c r="T707" s="13">
        <f t="shared" si="221"/>
        <v>0</v>
      </c>
      <c r="U707" s="13" t="e">
        <f>VLOOKUP(B707,Sheet1!$C$1:$F$12,4,FALSE)</f>
        <v>#N/A</v>
      </c>
      <c r="V707" s="13" t="e">
        <f t="shared" si="232"/>
        <v>#N/A</v>
      </c>
      <c r="W707" s="13">
        <f t="shared" si="233"/>
        <v>0</v>
      </c>
      <c r="X707" s="13">
        <f t="shared" si="234"/>
        <v>0</v>
      </c>
      <c r="Y707" s="13">
        <f t="shared" si="235"/>
        <v>0</v>
      </c>
      <c r="Z707" s="13" t="e">
        <f t="shared" si="236"/>
        <v>#N/A</v>
      </c>
      <c r="AA707" s="14" t="str">
        <f t="shared" si="237"/>
        <v/>
      </c>
      <c r="AB707" s="14">
        <f t="shared" si="238"/>
        <v>0</v>
      </c>
      <c r="AC707" s="14">
        <f t="shared" si="239"/>
        <v>0</v>
      </c>
      <c r="AD707" s="13">
        <f t="shared" si="222"/>
        <v>0</v>
      </c>
      <c r="AE707" s="13" t="e">
        <f>VLOOKUP(B707,Sheet1!$C$1:$D$12,2,FALSE)</f>
        <v>#N/A</v>
      </c>
      <c r="AF707" s="13" t="e">
        <f t="shared" si="240"/>
        <v>#N/A</v>
      </c>
      <c r="AG707" s="13">
        <f t="shared" si="223"/>
        <v>0</v>
      </c>
      <c r="AH707" s="13">
        <f t="shared" si="224"/>
        <v>0</v>
      </c>
      <c r="AI707" s="13" t="e">
        <f t="shared" si="241"/>
        <v>#N/A</v>
      </c>
      <c r="AJ707" s="14" t="str">
        <f t="shared" si="242"/>
        <v/>
      </c>
      <c r="AK707" s="14">
        <f t="shared" si="225"/>
        <v>0</v>
      </c>
    </row>
    <row r="708" spans="1:37" ht="15" customHeight="1" x14ac:dyDescent="0.25">
      <c r="A708" s="1"/>
      <c r="B708" s="1"/>
      <c r="C708" s="24"/>
      <c r="D708" s="1"/>
      <c r="E708" s="1"/>
      <c r="F708" s="24"/>
      <c r="G708" s="1"/>
      <c r="H708" s="2"/>
      <c r="I708" s="2"/>
      <c r="J708" s="2"/>
      <c r="K708" s="13">
        <f t="shared" si="226"/>
        <v>0</v>
      </c>
      <c r="L708" s="13" t="e">
        <f>VLOOKUP(B708,Sheet1!$C$1:$D$12,2,FALSE)</f>
        <v>#N/A</v>
      </c>
      <c r="M708" s="13" t="e">
        <f t="shared" si="227"/>
        <v>#N/A</v>
      </c>
      <c r="N708" s="13">
        <f t="shared" si="228"/>
        <v>0</v>
      </c>
      <c r="O708" s="13" t="e">
        <f>VLOOKUP(B708,Sheet1!$C$1:$D$12,2,FALSE)</f>
        <v>#N/A</v>
      </c>
      <c r="P708" s="13" t="e">
        <f t="shared" si="229"/>
        <v>#N/A</v>
      </c>
      <c r="Q708" s="13">
        <f t="shared" si="230"/>
        <v>0</v>
      </c>
      <c r="R708" s="13" t="e">
        <f>VLOOKUP(B708,Sheet1!$C$1:$D$12,2,FALSE)</f>
        <v>#N/A</v>
      </c>
      <c r="S708" s="13" t="e">
        <f t="shared" si="231"/>
        <v>#N/A</v>
      </c>
      <c r="T708" s="13">
        <f t="shared" si="221"/>
        <v>0</v>
      </c>
      <c r="U708" s="13" t="e">
        <f>VLOOKUP(B708,Sheet1!$C$1:$F$12,4,FALSE)</f>
        <v>#N/A</v>
      </c>
      <c r="V708" s="13" t="e">
        <f t="shared" si="232"/>
        <v>#N/A</v>
      </c>
      <c r="W708" s="13">
        <f t="shared" si="233"/>
        <v>0</v>
      </c>
      <c r="X708" s="13">
        <f t="shared" si="234"/>
        <v>0</v>
      </c>
      <c r="Y708" s="13">
        <f t="shared" si="235"/>
        <v>0</v>
      </c>
      <c r="Z708" s="13" t="e">
        <f t="shared" si="236"/>
        <v>#N/A</v>
      </c>
      <c r="AA708" s="14" t="str">
        <f t="shared" si="237"/>
        <v/>
      </c>
      <c r="AB708" s="14">
        <f t="shared" si="238"/>
        <v>0</v>
      </c>
      <c r="AC708" s="14">
        <f t="shared" si="239"/>
        <v>0</v>
      </c>
      <c r="AD708" s="13">
        <f t="shared" si="222"/>
        <v>0</v>
      </c>
      <c r="AE708" s="13" t="e">
        <f>VLOOKUP(B708,Sheet1!$C$1:$D$12,2,FALSE)</f>
        <v>#N/A</v>
      </c>
      <c r="AF708" s="13" t="e">
        <f t="shared" si="240"/>
        <v>#N/A</v>
      </c>
      <c r="AG708" s="13">
        <f t="shared" si="223"/>
        <v>0</v>
      </c>
      <c r="AH708" s="13">
        <f t="shared" si="224"/>
        <v>0</v>
      </c>
      <c r="AI708" s="13" t="e">
        <f t="shared" si="241"/>
        <v>#N/A</v>
      </c>
      <c r="AJ708" s="14" t="str">
        <f t="shared" si="242"/>
        <v/>
      </c>
      <c r="AK708" s="14">
        <f t="shared" si="225"/>
        <v>0</v>
      </c>
    </row>
    <row r="709" spans="1:37" ht="15" customHeight="1" x14ac:dyDescent="0.25">
      <c r="A709" s="1"/>
      <c r="B709" s="1"/>
      <c r="C709" s="24"/>
      <c r="D709" s="1"/>
      <c r="E709" s="1"/>
      <c r="F709" s="24"/>
      <c r="G709" s="1"/>
      <c r="H709" s="2"/>
      <c r="I709" s="2"/>
      <c r="J709" s="2"/>
      <c r="K709" s="13">
        <f t="shared" si="226"/>
        <v>0</v>
      </c>
      <c r="L709" s="13" t="e">
        <f>VLOOKUP(B709,Sheet1!$C$1:$D$12,2,FALSE)</f>
        <v>#N/A</v>
      </c>
      <c r="M709" s="13" t="e">
        <f t="shared" si="227"/>
        <v>#N/A</v>
      </c>
      <c r="N709" s="13">
        <f t="shared" si="228"/>
        <v>0</v>
      </c>
      <c r="O709" s="13" t="e">
        <f>VLOOKUP(B709,Sheet1!$C$1:$D$12,2,FALSE)</f>
        <v>#N/A</v>
      </c>
      <c r="P709" s="13" t="e">
        <f t="shared" si="229"/>
        <v>#N/A</v>
      </c>
      <c r="Q709" s="13">
        <f t="shared" si="230"/>
        <v>0</v>
      </c>
      <c r="R709" s="13" t="e">
        <f>VLOOKUP(B709,Sheet1!$C$1:$D$12,2,FALSE)</f>
        <v>#N/A</v>
      </c>
      <c r="S709" s="13" t="e">
        <f t="shared" si="231"/>
        <v>#N/A</v>
      </c>
      <c r="T709" s="13">
        <f t="shared" si="221"/>
        <v>0</v>
      </c>
      <c r="U709" s="13" t="e">
        <f>VLOOKUP(B709,Sheet1!$C$1:$F$12,4,FALSE)</f>
        <v>#N/A</v>
      </c>
      <c r="V709" s="13" t="e">
        <f t="shared" si="232"/>
        <v>#N/A</v>
      </c>
      <c r="W709" s="13">
        <f t="shared" si="233"/>
        <v>0</v>
      </c>
      <c r="X709" s="13">
        <f t="shared" si="234"/>
        <v>0</v>
      </c>
      <c r="Y709" s="13">
        <f t="shared" si="235"/>
        <v>0</v>
      </c>
      <c r="Z709" s="13" t="e">
        <f t="shared" si="236"/>
        <v>#N/A</v>
      </c>
      <c r="AA709" s="14" t="str">
        <f t="shared" si="237"/>
        <v/>
      </c>
      <c r="AB709" s="14">
        <f t="shared" si="238"/>
        <v>0</v>
      </c>
      <c r="AC709" s="14">
        <f t="shared" si="239"/>
        <v>0</v>
      </c>
      <c r="AD709" s="13">
        <f t="shared" si="222"/>
        <v>0</v>
      </c>
      <c r="AE709" s="13" t="e">
        <f>VLOOKUP(B709,Sheet1!$C$1:$D$12,2,FALSE)</f>
        <v>#N/A</v>
      </c>
      <c r="AF709" s="13" t="e">
        <f t="shared" si="240"/>
        <v>#N/A</v>
      </c>
      <c r="AG709" s="13">
        <f t="shared" si="223"/>
        <v>0</v>
      </c>
      <c r="AH709" s="13">
        <f t="shared" si="224"/>
        <v>0</v>
      </c>
      <c r="AI709" s="13" t="e">
        <f t="shared" si="241"/>
        <v>#N/A</v>
      </c>
      <c r="AJ709" s="14" t="str">
        <f t="shared" si="242"/>
        <v/>
      </c>
      <c r="AK709" s="14">
        <f t="shared" si="225"/>
        <v>0</v>
      </c>
    </row>
    <row r="710" spans="1:37" ht="15" customHeight="1" x14ac:dyDescent="0.25">
      <c r="A710" s="1"/>
      <c r="B710" s="1"/>
      <c r="C710" s="24"/>
      <c r="D710" s="1"/>
      <c r="E710" s="1"/>
      <c r="F710" s="24"/>
      <c r="G710" s="1"/>
      <c r="H710" s="2"/>
      <c r="I710" s="2"/>
      <c r="J710" s="2"/>
      <c r="K710" s="13">
        <f t="shared" si="226"/>
        <v>0</v>
      </c>
      <c r="L710" s="13" t="e">
        <f>VLOOKUP(B710,Sheet1!$C$1:$D$12,2,FALSE)</f>
        <v>#N/A</v>
      </c>
      <c r="M710" s="13" t="e">
        <f t="shared" si="227"/>
        <v>#N/A</v>
      </c>
      <c r="N710" s="13">
        <f t="shared" si="228"/>
        <v>0</v>
      </c>
      <c r="O710" s="13" t="e">
        <f>VLOOKUP(B710,Sheet1!$C$1:$D$12,2,FALSE)</f>
        <v>#N/A</v>
      </c>
      <c r="P710" s="13" t="e">
        <f t="shared" si="229"/>
        <v>#N/A</v>
      </c>
      <c r="Q710" s="13">
        <f t="shared" si="230"/>
        <v>0</v>
      </c>
      <c r="R710" s="13" t="e">
        <f>VLOOKUP(B710,Sheet1!$C$1:$D$12,2,FALSE)</f>
        <v>#N/A</v>
      </c>
      <c r="S710" s="13" t="e">
        <f t="shared" si="231"/>
        <v>#N/A</v>
      </c>
      <c r="T710" s="13">
        <f t="shared" si="221"/>
        <v>0</v>
      </c>
      <c r="U710" s="13" t="e">
        <f>VLOOKUP(B710,Sheet1!$C$1:$F$12,4,FALSE)</f>
        <v>#N/A</v>
      </c>
      <c r="V710" s="13" t="e">
        <f t="shared" si="232"/>
        <v>#N/A</v>
      </c>
      <c r="W710" s="13">
        <f t="shared" si="233"/>
        <v>0</v>
      </c>
      <c r="X710" s="13">
        <f t="shared" si="234"/>
        <v>0</v>
      </c>
      <c r="Y710" s="13">
        <f t="shared" si="235"/>
        <v>0</v>
      </c>
      <c r="Z710" s="13" t="e">
        <f t="shared" si="236"/>
        <v>#N/A</v>
      </c>
      <c r="AA710" s="14" t="str">
        <f t="shared" si="237"/>
        <v/>
      </c>
      <c r="AB710" s="14">
        <f t="shared" si="238"/>
        <v>0</v>
      </c>
      <c r="AC710" s="14">
        <f t="shared" si="239"/>
        <v>0</v>
      </c>
      <c r="AD710" s="13">
        <f t="shared" si="222"/>
        <v>0</v>
      </c>
      <c r="AE710" s="13" t="e">
        <f>VLOOKUP(B710,Sheet1!$C$1:$D$12,2,FALSE)</f>
        <v>#N/A</v>
      </c>
      <c r="AF710" s="13" t="e">
        <f t="shared" si="240"/>
        <v>#N/A</v>
      </c>
      <c r="AG710" s="13">
        <f t="shared" si="223"/>
        <v>0</v>
      </c>
      <c r="AH710" s="13">
        <f t="shared" si="224"/>
        <v>0</v>
      </c>
      <c r="AI710" s="13" t="e">
        <f t="shared" si="241"/>
        <v>#N/A</v>
      </c>
      <c r="AJ710" s="14" t="str">
        <f t="shared" si="242"/>
        <v/>
      </c>
      <c r="AK710" s="14">
        <f t="shared" si="225"/>
        <v>0</v>
      </c>
    </row>
    <row r="711" spans="1:37" ht="15" customHeight="1" x14ac:dyDescent="0.25">
      <c r="A711" s="1"/>
      <c r="B711" s="1"/>
      <c r="C711" s="24"/>
      <c r="D711" s="1"/>
      <c r="E711" s="1"/>
      <c r="F711" s="24"/>
      <c r="G711" s="1"/>
      <c r="H711" s="2"/>
      <c r="I711" s="2"/>
      <c r="J711" s="2"/>
      <c r="K711" s="13">
        <f t="shared" si="226"/>
        <v>0</v>
      </c>
      <c r="L711" s="13" t="e">
        <f>VLOOKUP(B711,Sheet1!$C$1:$D$12,2,FALSE)</f>
        <v>#N/A</v>
      </c>
      <c r="M711" s="13" t="e">
        <f t="shared" si="227"/>
        <v>#N/A</v>
      </c>
      <c r="N711" s="13">
        <f t="shared" si="228"/>
        <v>0</v>
      </c>
      <c r="O711" s="13" t="e">
        <f>VLOOKUP(B711,Sheet1!$C$1:$D$12,2,FALSE)</f>
        <v>#N/A</v>
      </c>
      <c r="P711" s="13" t="e">
        <f t="shared" si="229"/>
        <v>#N/A</v>
      </c>
      <c r="Q711" s="13">
        <f t="shared" si="230"/>
        <v>0</v>
      </c>
      <c r="R711" s="13" t="e">
        <f>VLOOKUP(B711,Sheet1!$C$1:$D$12,2,FALSE)</f>
        <v>#N/A</v>
      </c>
      <c r="S711" s="13" t="e">
        <f t="shared" si="231"/>
        <v>#N/A</v>
      </c>
      <c r="T711" s="13">
        <f t="shared" si="221"/>
        <v>0</v>
      </c>
      <c r="U711" s="13" t="e">
        <f>VLOOKUP(B711,Sheet1!$C$1:$F$12,4,FALSE)</f>
        <v>#N/A</v>
      </c>
      <c r="V711" s="13" t="e">
        <f t="shared" si="232"/>
        <v>#N/A</v>
      </c>
      <c r="W711" s="13">
        <f t="shared" si="233"/>
        <v>0</v>
      </c>
      <c r="X711" s="13">
        <f t="shared" si="234"/>
        <v>0</v>
      </c>
      <c r="Y711" s="13">
        <f t="shared" si="235"/>
        <v>0</v>
      </c>
      <c r="Z711" s="13" t="e">
        <f t="shared" si="236"/>
        <v>#N/A</v>
      </c>
      <c r="AA711" s="14" t="str">
        <f t="shared" si="237"/>
        <v/>
      </c>
      <c r="AB711" s="14">
        <f t="shared" si="238"/>
        <v>0</v>
      </c>
      <c r="AC711" s="14">
        <f t="shared" si="239"/>
        <v>0</v>
      </c>
      <c r="AD711" s="13">
        <f t="shared" si="222"/>
        <v>0</v>
      </c>
      <c r="AE711" s="13" t="e">
        <f>VLOOKUP(B711,Sheet1!$C$1:$D$12,2,FALSE)</f>
        <v>#N/A</v>
      </c>
      <c r="AF711" s="13" t="e">
        <f t="shared" si="240"/>
        <v>#N/A</v>
      </c>
      <c r="AG711" s="13">
        <f t="shared" si="223"/>
        <v>0</v>
      </c>
      <c r="AH711" s="13">
        <f t="shared" si="224"/>
        <v>0</v>
      </c>
      <c r="AI711" s="13" t="e">
        <f t="shared" si="241"/>
        <v>#N/A</v>
      </c>
      <c r="AJ711" s="14" t="str">
        <f t="shared" si="242"/>
        <v/>
      </c>
      <c r="AK711" s="14">
        <f t="shared" si="225"/>
        <v>0</v>
      </c>
    </row>
    <row r="712" spans="1:37" ht="15" customHeight="1" x14ac:dyDescent="0.25">
      <c r="A712" s="1"/>
      <c r="B712" s="1"/>
      <c r="C712" s="24"/>
      <c r="D712" s="1"/>
      <c r="E712" s="1"/>
      <c r="F712" s="24"/>
      <c r="G712" s="1"/>
      <c r="H712" s="2"/>
      <c r="I712" s="2"/>
      <c r="J712" s="2"/>
      <c r="K712" s="13">
        <f t="shared" si="226"/>
        <v>0</v>
      </c>
      <c r="L712" s="13" t="e">
        <f>VLOOKUP(B712,Sheet1!$C$1:$D$12,2,FALSE)</f>
        <v>#N/A</v>
      </c>
      <c r="M712" s="13" t="e">
        <f t="shared" si="227"/>
        <v>#N/A</v>
      </c>
      <c r="N712" s="13">
        <f t="shared" si="228"/>
        <v>0</v>
      </c>
      <c r="O712" s="13" t="e">
        <f>VLOOKUP(B712,Sheet1!$C$1:$D$12,2,FALSE)</f>
        <v>#N/A</v>
      </c>
      <c r="P712" s="13" t="e">
        <f t="shared" si="229"/>
        <v>#N/A</v>
      </c>
      <c r="Q712" s="13">
        <f t="shared" si="230"/>
        <v>0</v>
      </c>
      <c r="R712" s="13" t="e">
        <f>VLOOKUP(B712,Sheet1!$C$1:$D$12,2,FALSE)</f>
        <v>#N/A</v>
      </c>
      <c r="S712" s="13" t="e">
        <f t="shared" si="231"/>
        <v>#N/A</v>
      </c>
      <c r="T712" s="13">
        <f t="shared" si="221"/>
        <v>0</v>
      </c>
      <c r="U712" s="13" t="e">
        <f>VLOOKUP(B712,Sheet1!$C$1:$F$12,4,FALSE)</f>
        <v>#N/A</v>
      </c>
      <c r="V712" s="13" t="e">
        <f t="shared" si="232"/>
        <v>#N/A</v>
      </c>
      <c r="W712" s="13">
        <f t="shared" si="233"/>
        <v>0</v>
      </c>
      <c r="X712" s="13">
        <f t="shared" si="234"/>
        <v>0</v>
      </c>
      <c r="Y712" s="13">
        <f t="shared" si="235"/>
        <v>0</v>
      </c>
      <c r="Z712" s="13" t="e">
        <f t="shared" si="236"/>
        <v>#N/A</v>
      </c>
      <c r="AA712" s="14" t="str">
        <f t="shared" si="237"/>
        <v/>
      </c>
      <c r="AB712" s="14">
        <f t="shared" si="238"/>
        <v>0</v>
      </c>
      <c r="AC712" s="14">
        <f t="shared" si="239"/>
        <v>0</v>
      </c>
      <c r="AD712" s="13">
        <f t="shared" si="222"/>
        <v>0</v>
      </c>
      <c r="AE712" s="13" t="e">
        <f>VLOOKUP(B712,Sheet1!$C$1:$D$12,2,FALSE)</f>
        <v>#N/A</v>
      </c>
      <c r="AF712" s="13" t="e">
        <f t="shared" si="240"/>
        <v>#N/A</v>
      </c>
      <c r="AG712" s="13">
        <f t="shared" si="223"/>
        <v>0</v>
      </c>
      <c r="AH712" s="13">
        <f t="shared" si="224"/>
        <v>0</v>
      </c>
      <c r="AI712" s="13" t="e">
        <f t="shared" si="241"/>
        <v>#N/A</v>
      </c>
      <c r="AJ712" s="14" t="str">
        <f t="shared" si="242"/>
        <v/>
      </c>
      <c r="AK712" s="14">
        <f t="shared" si="225"/>
        <v>0</v>
      </c>
    </row>
    <row r="713" spans="1:37" ht="15" customHeight="1" x14ac:dyDescent="0.25">
      <c r="A713" s="1"/>
      <c r="B713" s="1"/>
      <c r="C713" s="24"/>
      <c r="D713" s="1"/>
      <c r="E713" s="1"/>
      <c r="F713" s="24"/>
      <c r="G713" s="1"/>
      <c r="H713" s="2"/>
      <c r="I713" s="2"/>
      <c r="J713" s="2"/>
      <c r="K713" s="13">
        <f t="shared" si="226"/>
        <v>0</v>
      </c>
      <c r="L713" s="13" t="e">
        <f>VLOOKUP(B713,Sheet1!$C$1:$D$12,2,FALSE)</f>
        <v>#N/A</v>
      </c>
      <c r="M713" s="13" t="e">
        <f t="shared" si="227"/>
        <v>#N/A</v>
      </c>
      <c r="N713" s="13">
        <f t="shared" si="228"/>
        <v>0</v>
      </c>
      <c r="O713" s="13" t="e">
        <f>VLOOKUP(B713,Sheet1!$C$1:$D$12,2,FALSE)</f>
        <v>#N/A</v>
      </c>
      <c r="P713" s="13" t="e">
        <f t="shared" si="229"/>
        <v>#N/A</v>
      </c>
      <c r="Q713" s="13">
        <f t="shared" si="230"/>
        <v>0</v>
      </c>
      <c r="R713" s="13" t="e">
        <f>VLOOKUP(B713,Sheet1!$C$1:$D$12,2,FALSE)</f>
        <v>#N/A</v>
      </c>
      <c r="S713" s="13" t="e">
        <f t="shared" si="231"/>
        <v>#N/A</v>
      </c>
      <c r="T713" s="13">
        <f t="shared" si="221"/>
        <v>0</v>
      </c>
      <c r="U713" s="13" t="e">
        <f>VLOOKUP(B713,Sheet1!$C$1:$F$12,4,FALSE)</f>
        <v>#N/A</v>
      </c>
      <c r="V713" s="13" t="e">
        <f t="shared" si="232"/>
        <v>#N/A</v>
      </c>
      <c r="W713" s="13">
        <f t="shared" si="233"/>
        <v>0</v>
      </c>
      <c r="X713" s="13">
        <f t="shared" si="234"/>
        <v>0</v>
      </c>
      <c r="Y713" s="13">
        <f t="shared" si="235"/>
        <v>0</v>
      </c>
      <c r="Z713" s="13" t="e">
        <f t="shared" si="236"/>
        <v>#N/A</v>
      </c>
      <c r="AA713" s="14" t="str">
        <f t="shared" si="237"/>
        <v/>
      </c>
      <c r="AB713" s="14">
        <f t="shared" si="238"/>
        <v>0</v>
      </c>
      <c r="AC713" s="14">
        <f t="shared" si="239"/>
        <v>0</v>
      </c>
      <c r="AD713" s="13">
        <f t="shared" si="222"/>
        <v>0</v>
      </c>
      <c r="AE713" s="13" t="e">
        <f>VLOOKUP(B713,Sheet1!$C$1:$D$12,2,FALSE)</f>
        <v>#N/A</v>
      </c>
      <c r="AF713" s="13" t="e">
        <f t="shared" si="240"/>
        <v>#N/A</v>
      </c>
      <c r="AG713" s="13">
        <f t="shared" si="223"/>
        <v>0</v>
      </c>
      <c r="AH713" s="13">
        <f t="shared" si="224"/>
        <v>0</v>
      </c>
      <c r="AI713" s="13" t="e">
        <f t="shared" si="241"/>
        <v>#N/A</v>
      </c>
      <c r="AJ713" s="14" t="str">
        <f t="shared" si="242"/>
        <v/>
      </c>
      <c r="AK713" s="14">
        <f t="shared" si="225"/>
        <v>0</v>
      </c>
    </row>
    <row r="714" spans="1:37" ht="15" customHeight="1" x14ac:dyDescent="0.25">
      <c r="A714" s="1"/>
      <c r="B714" s="1"/>
      <c r="C714" s="24"/>
      <c r="D714" s="1"/>
      <c r="E714" s="1"/>
      <c r="F714" s="24"/>
      <c r="G714" s="1"/>
      <c r="H714" s="2"/>
      <c r="I714" s="2"/>
      <c r="J714" s="2"/>
      <c r="K714" s="13">
        <f t="shared" si="226"/>
        <v>0</v>
      </c>
      <c r="L714" s="13" t="e">
        <f>VLOOKUP(B714,Sheet1!$C$1:$D$12,2,FALSE)</f>
        <v>#N/A</v>
      </c>
      <c r="M714" s="13" t="e">
        <f t="shared" si="227"/>
        <v>#N/A</v>
      </c>
      <c r="N714" s="13">
        <f t="shared" si="228"/>
        <v>0</v>
      </c>
      <c r="O714" s="13" t="e">
        <f>VLOOKUP(B714,Sheet1!$C$1:$D$12,2,FALSE)</f>
        <v>#N/A</v>
      </c>
      <c r="P714" s="13" t="e">
        <f t="shared" si="229"/>
        <v>#N/A</v>
      </c>
      <c r="Q714" s="13">
        <f t="shared" si="230"/>
        <v>0</v>
      </c>
      <c r="R714" s="13" t="e">
        <f>VLOOKUP(B714,Sheet1!$C$1:$D$12,2,FALSE)</f>
        <v>#N/A</v>
      </c>
      <c r="S714" s="13" t="e">
        <f t="shared" si="231"/>
        <v>#N/A</v>
      </c>
      <c r="T714" s="13">
        <f t="shared" si="221"/>
        <v>0</v>
      </c>
      <c r="U714" s="13" t="e">
        <f>VLOOKUP(B714,Sheet1!$C$1:$F$12,4,FALSE)</f>
        <v>#N/A</v>
      </c>
      <c r="V714" s="13" t="e">
        <f t="shared" si="232"/>
        <v>#N/A</v>
      </c>
      <c r="W714" s="13">
        <f t="shared" si="233"/>
        <v>0</v>
      </c>
      <c r="X714" s="13">
        <f t="shared" si="234"/>
        <v>0</v>
      </c>
      <c r="Y714" s="13">
        <f t="shared" si="235"/>
        <v>0</v>
      </c>
      <c r="Z714" s="13" t="e">
        <f t="shared" si="236"/>
        <v>#N/A</v>
      </c>
      <c r="AA714" s="14" t="str">
        <f t="shared" si="237"/>
        <v/>
      </c>
      <c r="AB714" s="14">
        <f t="shared" si="238"/>
        <v>0</v>
      </c>
      <c r="AC714" s="14">
        <f t="shared" si="239"/>
        <v>0</v>
      </c>
      <c r="AD714" s="13">
        <f t="shared" si="222"/>
        <v>0</v>
      </c>
      <c r="AE714" s="13" t="e">
        <f>VLOOKUP(B714,Sheet1!$C$1:$D$12,2,FALSE)</f>
        <v>#N/A</v>
      </c>
      <c r="AF714" s="13" t="e">
        <f t="shared" si="240"/>
        <v>#N/A</v>
      </c>
      <c r="AG714" s="13">
        <f t="shared" si="223"/>
        <v>0</v>
      </c>
      <c r="AH714" s="13">
        <f t="shared" si="224"/>
        <v>0</v>
      </c>
      <c r="AI714" s="13" t="e">
        <f t="shared" si="241"/>
        <v>#N/A</v>
      </c>
      <c r="AJ714" s="14" t="str">
        <f t="shared" si="242"/>
        <v/>
      </c>
      <c r="AK714" s="14">
        <f t="shared" si="225"/>
        <v>0</v>
      </c>
    </row>
    <row r="715" spans="1:37" ht="15" customHeight="1" x14ac:dyDescent="0.25">
      <c r="A715" s="1"/>
      <c r="B715" s="1"/>
      <c r="C715" s="24"/>
      <c r="D715" s="1"/>
      <c r="E715" s="1"/>
      <c r="F715" s="24"/>
      <c r="G715" s="1"/>
      <c r="H715" s="2"/>
      <c r="I715" s="2"/>
      <c r="J715" s="2"/>
      <c r="K715" s="13">
        <f t="shared" si="226"/>
        <v>0</v>
      </c>
      <c r="L715" s="13" t="e">
        <f>VLOOKUP(B715,Sheet1!$C$1:$D$12,2,FALSE)</f>
        <v>#N/A</v>
      </c>
      <c r="M715" s="13" t="e">
        <f t="shared" si="227"/>
        <v>#N/A</v>
      </c>
      <c r="N715" s="13">
        <f t="shared" si="228"/>
        <v>0</v>
      </c>
      <c r="O715" s="13" t="e">
        <f>VLOOKUP(B715,Sheet1!$C$1:$D$12,2,FALSE)</f>
        <v>#N/A</v>
      </c>
      <c r="P715" s="13" t="e">
        <f t="shared" si="229"/>
        <v>#N/A</v>
      </c>
      <c r="Q715" s="13">
        <f t="shared" si="230"/>
        <v>0</v>
      </c>
      <c r="R715" s="13" t="e">
        <f>VLOOKUP(B715,Sheet1!$C$1:$D$12,2,FALSE)</f>
        <v>#N/A</v>
      </c>
      <c r="S715" s="13" t="e">
        <f t="shared" si="231"/>
        <v>#N/A</v>
      </c>
      <c r="T715" s="13">
        <f t="shared" si="221"/>
        <v>0</v>
      </c>
      <c r="U715" s="13" t="e">
        <f>VLOOKUP(B715,Sheet1!$C$1:$F$12,4,FALSE)</f>
        <v>#N/A</v>
      </c>
      <c r="V715" s="13" t="e">
        <f t="shared" si="232"/>
        <v>#N/A</v>
      </c>
      <c r="W715" s="13">
        <f t="shared" si="233"/>
        <v>0</v>
      </c>
      <c r="X715" s="13">
        <f t="shared" si="234"/>
        <v>0</v>
      </c>
      <c r="Y715" s="13">
        <f t="shared" si="235"/>
        <v>0</v>
      </c>
      <c r="Z715" s="13" t="e">
        <f t="shared" si="236"/>
        <v>#N/A</v>
      </c>
      <c r="AA715" s="14" t="str">
        <f t="shared" si="237"/>
        <v/>
      </c>
      <c r="AB715" s="14">
        <f t="shared" si="238"/>
        <v>0</v>
      </c>
      <c r="AC715" s="14">
        <f t="shared" si="239"/>
        <v>0</v>
      </c>
      <c r="AD715" s="13">
        <f t="shared" si="222"/>
        <v>0</v>
      </c>
      <c r="AE715" s="13" t="e">
        <f>VLOOKUP(B715,Sheet1!$C$1:$D$12,2,FALSE)</f>
        <v>#N/A</v>
      </c>
      <c r="AF715" s="13" t="e">
        <f t="shared" si="240"/>
        <v>#N/A</v>
      </c>
      <c r="AG715" s="13">
        <f t="shared" si="223"/>
        <v>0</v>
      </c>
      <c r="AH715" s="13">
        <f t="shared" si="224"/>
        <v>0</v>
      </c>
      <c r="AI715" s="13" t="e">
        <f t="shared" si="241"/>
        <v>#N/A</v>
      </c>
      <c r="AJ715" s="14" t="str">
        <f t="shared" si="242"/>
        <v/>
      </c>
      <c r="AK715" s="14">
        <f t="shared" si="225"/>
        <v>0</v>
      </c>
    </row>
    <row r="716" spans="1:37" ht="15" customHeight="1" x14ac:dyDescent="0.25">
      <c r="A716" s="1"/>
      <c r="B716" s="1"/>
      <c r="C716" s="24"/>
      <c r="D716" s="1"/>
      <c r="E716" s="1"/>
      <c r="F716" s="24"/>
      <c r="G716" s="1"/>
      <c r="H716" s="2"/>
      <c r="I716" s="2"/>
      <c r="J716" s="2"/>
      <c r="K716" s="13">
        <f t="shared" si="226"/>
        <v>0</v>
      </c>
      <c r="L716" s="13" t="e">
        <f>VLOOKUP(B716,Sheet1!$C$1:$D$12,2,FALSE)</f>
        <v>#N/A</v>
      </c>
      <c r="M716" s="13" t="e">
        <f t="shared" si="227"/>
        <v>#N/A</v>
      </c>
      <c r="N716" s="13">
        <f t="shared" si="228"/>
        <v>0</v>
      </c>
      <c r="O716" s="13" t="e">
        <f>VLOOKUP(B716,Sheet1!$C$1:$D$12,2,FALSE)</f>
        <v>#N/A</v>
      </c>
      <c r="P716" s="13" t="e">
        <f t="shared" si="229"/>
        <v>#N/A</v>
      </c>
      <c r="Q716" s="13">
        <f t="shared" si="230"/>
        <v>0</v>
      </c>
      <c r="R716" s="13" t="e">
        <f>VLOOKUP(B716,Sheet1!$C$1:$D$12,2,FALSE)</f>
        <v>#N/A</v>
      </c>
      <c r="S716" s="13" t="e">
        <f t="shared" si="231"/>
        <v>#N/A</v>
      </c>
      <c r="T716" s="13">
        <f t="shared" si="221"/>
        <v>0</v>
      </c>
      <c r="U716" s="13" t="e">
        <f>VLOOKUP(B716,Sheet1!$C$1:$F$12,4,FALSE)</f>
        <v>#N/A</v>
      </c>
      <c r="V716" s="13" t="e">
        <f t="shared" si="232"/>
        <v>#N/A</v>
      </c>
      <c r="W716" s="13">
        <f t="shared" si="233"/>
        <v>0</v>
      </c>
      <c r="X716" s="13">
        <f t="shared" si="234"/>
        <v>0</v>
      </c>
      <c r="Y716" s="13">
        <f t="shared" si="235"/>
        <v>0</v>
      </c>
      <c r="Z716" s="13" t="e">
        <f t="shared" si="236"/>
        <v>#N/A</v>
      </c>
      <c r="AA716" s="14" t="str">
        <f t="shared" si="237"/>
        <v/>
      </c>
      <c r="AB716" s="14">
        <f t="shared" si="238"/>
        <v>0</v>
      </c>
      <c r="AC716" s="14">
        <f t="shared" si="239"/>
        <v>0</v>
      </c>
      <c r="AD716" s="13">
        <f t="shared" si="222"/>
        <v>0</v>
      </c>
      <c r="AE716" s="13" t="e">
        <f>VLOOKUP(B716,Sheet1!$C$1:$D$12,2,FALSE)</f>
        <v>#N/A</v>
      </c>
      <c r="AF716" s="13" t="e">
        <f t="shared" si="240"/>
        <v>#N/A</v>
      </c>
      <c r="AG716" s="13">
        <f t="shared" si="223"/>
        <v>0</v>
      </c>
      <c r="AH716" s="13">
        <f t="shared" si="224"/>
        <v>0</v>
      </c>
      <c r="AI716" s="13" t="e">
        <f t="shared" si="241"/>
        <v>#N/A</v>
      </c>
      <c r="AJ716" s="14" t="str">
        <f t="shared" si="242"/>
        <v/>
      </c>
      <c r="AK716" s="14">
        <f t="shared" si="225"/>
        <v>0</v>
      </c>
    </row>
    <row r="717" spans="1:37" ht="15" customHeight="1" x14ac:dyDescent="0.25">
      <c r="A717" s="1"/>
      <c r="B717" s="1"/>
      <c r="C717" s="24"/>
      <c r="D717" s="1"/>
      <c r="E717" s="1"/>
      <c r="F717" s="24"/>
      <c r="G717" s="1"/>
      <c r="H717" s="2"/>
      <c r="I717" s="2"/>
      <c r="J717" s="2"/>
      <c r="K717" s="13">
        <f t="shared" si="226"/>
        <v>0</v>
      </c>
      <c r="L717" s="13" t="e">
        <f>VLOOKUP(B717,Sheet1!$C$1:$D$12,2,FALSE)</f>
        <v>#N/A</v>
      </c>
      <c r="M717" s="13" t="e">
        <f t="shared" si="227"/>
        <v>#N/A</v>
      </c>
      <c r="N717" s="13">
        <f t="shared" si="228"/>
        <v>0</v>
      </c>
      <c r="O717" s="13" t="e">
        <f>VLOOKUP(B717,Sheet1!$C$1:$D$12,2,FALSE)</f>
        <v>#N/A</v>
      </c>
      <c r="P717" s="13" t="e">
        <f t="shared" si="229"/>
        <v>#N/A</v>
      </c>
      <c r="Q717" s="13">
        <f t="shared" si="230"/>
        <v>0</v>
      </c>
      <c r="R717" s="13" t="e">
        <f>VLOOKUP(B717,Sheet1!$C$1:$D$12,2,FALSE)</f>
        <v>#N/A</v>
      </c>
      <c r="S717" s="13" t="e">
        <f t="shared" si="231"/>
        <v>#N/A</v>
      </c>
      <c r="T717" s="13">
        <f t="shared" si="221"/>
        <v>0</v>
      </c>
      <c r="U717" s="13" t="e">
        <f>VLOOKUP(B717,Sheet1!$C$1:$F$12,4,FALSE)</f>
        <v>#N/A</v>
      </c>
      <c r="V717" s="13" t="e">
        <f t="shared" si="232"/>
        <v>#N/A</v>
      </c>
      <c r="W717" s="13">
        <f t="shared" si="233"/>
        <v>0</v>
      </c>
      <c r="X717" s="13">
        <f t="shared" si="234"/>
        <v>0</v>
      </c>
      <c r="Y717" s="13">
        <f t="shared" si="235"/>
        <v>0</v>
      </c>
      <c r="Z717" s="13" t="e">
        <f t="shared" si="236"/>
        <v>#N/A</v>
      </c>
      <c r="AA717" s="14" t="str">
        <f t="shared" si="237"/>
        <v/>
      </c>
      <c r="AB717" s="14">
        <f t="shared" si="238"/>
        <v>0</v>
      </c>
      <c r="AC717" s="14">
        <f t="shared" si="239"/>
        <v>0</v>
      </c>
      <c r="AD717" s="13">
        <f t="shared" si="222"/>
        <v>0</v>
      </c>
      <c r="AE717" s="13" t="e">
        <f>VLOOKUP(B717,Sheet1!$C$1:$D$12,2,FALSE)</f>
        <v>#N/A</v>
      </c>
      <c r="AF717" s="13" t="e">
        <f t="shared" si="240"/>
        <v>#N/A</v>
      </c>
      <c r="AG717" s="13">
        <f t="shared" si="223"/>
        <v>0</v>
      </c>
      <c r="AH717" s="13">
        <f t="shared" si="224"/>
        <v>0</v>
      </c>
      <c r="AI717" s="13" t="e">
        <f t="shared" si="241"/>
        <v>#N/A</v>
      </c>
      <c r="AJ717" s="14" t="str">
        <f t="shared" si="242"/>
        <v/>
      </c>
      <c r="AK717" s="14">
        <f t="shared" si="225"/>
        <v>0</v>
      </c>
    </row>
    <row r="718" spans="1:37" ht="15" customHeight="1" x14ac:dyDescent="0.25">
      <c r="A718" s="1"/>
      <c r="B718" s="1"/>
      <c r="C718" s="24"/>
      <c r="D718" s="1"/>
      <c r="E718" s="1"/>
      <c r="F718" s="24"/>
      <c r="G718" s="1"/>
      <c r="H718" s="2"/>
      <c r="I718" s="2"/>
      <c r="J718" s="2"/>
      <c r="K718" s="13">
        <f t="shared" si="226"/>
        <v>0</v>
      </c>
      <c r="L718" s="13" t="e">
        <f>VLOOKUP(B718,Sheet1!$C$1:$D$12,2,FALSE)</f>
        <v>#N/A</v>
      </c>
      <c r="M718" s="13" t="e">
        <f t="shared" si="227"/>
        <v>#N/A</v>
      </c>
      <c r="N718" s="13">
        <f t="shared" si="228"/>
        <v>0</v>
      </c>
      <c r="O718" s="13" t="e">
        <f>VLOOKUP(B718,Sheet1!$C$1:$D$12,2,FALSE)</f>
        <v>#N/A</v>
      </c>
      <c r="P718" s="13" t="e">
        <f t="shared" si="229"/>
        <v>#N/A</v>
      </c>
      <c r="Q718" s="13">
        <f t="shared" si="230"/>
        <v>0</v>
      </c>
      <c r="R718" s="13" t="e">
        <f>VLOOKUP(B718,Sheet1!$C$1:$D$12,2,FALSE)</f>
        <v>#N/A</v>
      </c>
      <c r="S718" s="13" t="e">
        <f t="shared" si="231"/>
        <v>#N/A</v>
      </c>
      <c r="T718" s="13">
        <f t="shared" si="221"/>
        <v>0</v>
      </c>
      <c r="U718" s="13" t="e">
        <f>VLOOKUP(B718,Sheet1!$C$1:$F$12,4,FALSE)</f>
        <v>#N/A</v>
      </c>
      <c r="V718" s="13" t="e">
        <f t="shared" si="232"/>
        <v>#N/A</v>
      </c>
      <c r="W718" s="13">
        <f t="shared" si="233"/>
        <v>0</v>
      </c>
      <c r="X718" s="13">
        <f t="shared" si="234"/>
        <v>0</v>
      </c>
      <c r="Y718" s="13">
        <f t="shared" si="235"/>
        <v>0</v>
      </c>
      <c r="Z718" s="13" t="e">
        <f t="shared" si="236"/>
        <v>#N/A</v>
      </c>
      <c r="AA718" s="14" t="str">
        <f t="shared" si="237"/>
        <v/>
      </c>
      <c r="AB718" s="14">
        <f t="shared" si="238"/>
        <v>0</v>
      </c>
      <c r="AC718" s="14">
        <f t="shared" si="239"/>
        <v>0</v>
      </c>
      <c r="AD718" s="13">
        <f t="shared" si="222"/>
        <v>0</v>
      </c>
      <c r="AE718" s="13" t="e">
        <f>VLOOKUP(B718,Sheet1!$C$1:$D$12,2,FALSE)</f>
        <v>#N/A</v>
      </c>
      <c r="AF718" s="13" t="e">
        <f t="shared" si="240"/>
        <v>#N/A</v>
      </c>
      <c r="AG718" s="13">
        <f t="shared" si="223"/>
        <v>0</v>
      </c>
      <c r="AH718" s="13">
        <f t="shared" si="224"/>
        <v>0</v>
      </c>
      <c r="AI718" s="13" t="e">
        <f t="shared" si="241"/>
        <v>#N/A</v>
      </c>
      <c r="AJ718" s="14" t="str">
        <f t="shared" si="242"/>
        <v/>
      </c>
      <c r="AK718" s="14">
        <f t="shared" si="225"/>
        <v>0</v>
      </c>
    </row>
    <row r="719" spans="1:37" ht="15" customHeight="1" x14ac:dyDescent="0.25">
      <c r="A719" s="1"/>
      <c r="B719" s="1"/>
      <c r="C719" s="24"/>
      <c r="D719" s="1"/>
      <c r="E719" s="1"/>
      <c r="F719" s="24"/>
      <c r="G719" s="1"/>
      <c r="H719" s="2"/>
      <c r="I719" s="2"/>
      <c r="J719" s="2"/>
      <c r="K719" s="13">
        <f t="shared" si="226"/>
        <v>0</v>
      </c>
      <c r="L719" s="13" t="e">
        <f>VLOOKUP(B719,Sheet1!$C$1:$D$12,2,FALSE)</f>
        <v>#N/A</v>
      </c>
      <c r="M719" s="13" t="e">
        <f t="shared" si="227"/>
        <v>#N/A</v>
      </c>
      <c r="N719" s="13">
        <f t="shared" si="228"/>
        <v>0</v>
      </c>
      <c r="O719" s="13" t="e">
        <f>VLOOKUP(B719,Sheet1!$C$1:$D$12,2,FALSE)</f>
        <v>#N/A</v>
      </c>
      <c r="P719" s="13" t="e">
        <f t="shared" si="229"/>
        <v>#N/A</v>
      </c>
      <c r="Q719" s="13">
        <f t="shared" si="230"/>
        <v>0</v>
      </c>
      <c r="R719" s="13" t="e">
        <f>VLOOKUP(B719,Sheet1!$C$1:$D$12,2,FALSE)</f>
        <v>#N/A</v>
      </c>
      <c r="S719" s="13" t="e">
        <f t="shared" si="231"/>
        <v>#N/A</v>
      </c>
      <c r="T719" s="13">
        <f t="shared" si="221"/>
        <v>0</v>
      </c>
      <c r="U719" s="13" t="e">
        <f>VLOOKUP(B719,Sheet1!$C$1:$F$12,4,FALSE)</f>
        <v>#N/A</v>
      </c>
      <c r="V719" s="13" t="e">
        <f t="shared" si="232"/>
        <v>#N/A</v>
      </c>
      <c r="W719" s="13">
        <f t="shared" si="233"/>
        <v>0</v>
      </c>
      <c r="X719" s="13">
        <f t="shared" si="234"/>
        <v>0</v>
      </c>
      <c r="Y719" s="13">
        <f t="shared" si="235"/>
        <v>0</v>
      </c>
      <c r="Z719" s="13" t="e">
        <f t="shared" si="236"/>
        <v>#N/A</v>
      </c>
      <c r="AA719" s="14" t="str">
        <f t="shared" si="237"/>
        <v/>
      </c>
      <c r="AB719" s="14">
        <f t="shared" si="238"/>
        <v>0</v>
      </c>
      <c r="AC719" s="14">
        <f t="shared" si="239"/>
        <v>0</v>
      </c>
      <c r="AD719" s="13">
        <f t="shared" si="222"/>
        <v>0</v>
      </c>
      <c r="AE719" s="13" t="e">
        <f>VLOOKUP(B719,Sheet1!$C$1:$D$12,2,FALSE)</f>
        <v>#N/A</v>
      </c>
      <c r="AF719" s="13" t="e">
        <f t="shared" si="240"/>
        <v>#N/A</v>
      </c>
      <c r="AG719" s="13">
        <f t="shared" si="223"/>
        <v>0</v>
      </c>
      <c r="AH719" s="13">
        <f t="shared" si="224"/>
        <v>0</v>
      </c>
      <c r="AI719" s="13" t="e">
        <f t="shared" si="241"/>
        <v>#N/A</v>
      </c>
      <c r="AJ719" s="14" t="str">
        <f t="shared" si="242"/>
        <v/>
      </c>
      <c r="AK719" s="14">
        <f t="shared" si="225"/>
        <v>0</v>
      </c>
    </row>
    <row r="720" spans="1:37" ht="15" customHeight="1" x14ac:dyDescent="0.25">
      <c r="A720" s="1"/>
      <c r="B720" s="1"/>
      <c r="C720" s="24"/>
      <c r="D720" s="1"/>
      <c r="E720" s="1"/>
      <c r="F720" s="24"/>
      <c r="G720" s="1"/>
      <c r="H720" s="2"/>
      <c r="I720" s="2"/>
      <c r="J720" s="2"/>
      <c r="K720" s="13">
        <f t="shared" si="226"/>
        <v>0</v>
      </c>
      <c r="L720" s="13" t="e">
        <f>VLOOKUP(B720,Sheet1!$C$1:$D$12,2,FALSE)</f>
        <v>#N/A</v>
      </c>
      <c r="M720" s="13" t="e">
        <f t="shared" si="227"/>
        <v>#N/A</v>
      </c>
      <c r="N720" s="13">
        <f t="shared" si="228"/>
        <v>0</v>
      </c>
      <c r="O720" s="13" t="e">
        <f>VLOOKUP(B720,Sheet1!$C$1:$D$12,2,FALSE)</f>
        <v>#N/A</v>
      </c>
      <c r="P720" s="13" t="e">
        <f t="shared" si="229"/>
        <v>#N/A</v>
      </c>
      <c r="Q720" s="13">
        <f t="shared" si="230"/>
        <v>0</v>
      </c>
      <c r="R720" s="13" t="e">
        <f>VLOOKUP(B720,Sheet1!$C$1:$D$12,2,FALSE)</f>
        <v>#N/A</v>
      </c>
      <c r="S720" s="13" t="e">
        <f t="shared" si="231"/>
        <v>#N/A</v>
      </c>
      <c r="T720" s="13">
        <f t="shared" si="221"/>
        <v>0</v>
      </c>
      <c r="U720" s="13" t="e">
        <f>VLOOKUP(B720,Sheet1!$C$1:$F$12,4,FALSE)</f>
        <v>#N/A</v>
      </c>
      <c r="V720" s="13" t="e">
        <f t="shared" si="232"/>
        <v>#N/A</v>
      </c>
      <c r="W720" s="13">
        <f t="shared" si="233"/>
        <v>0</v>
      </c>
      <c r="X720" s="13">
        <f t="shared" si="234"/>
        <v>0</v>
      </c>
      <c r="Y720" s="13">
        <f t="shared" si="235"/>
        <v>0</v>
      </c>
      <c r="Z720" s="13" t="e">
        <f t="shared" si="236"/>
        <v>#N/A</v>
      </c>
      <c r="AA720" s="14" t="str">
        <f t="shared" si="237"/>
        <v/>
      </c>
      <c r="AB720" s="14">
        <f t="shared" si="238"/>
        <v>0</v>
      </c>
      <c r="AC720" s="14">
        <f t="shared" si="239"/>
        <v>0</v>
      </c>
      <c r="AD720" s="13">
        <f t="shared" si="222"/>
        <v>0</v>
      </c>
      <c r="AE720" s="13" t="e">
        <f>VLOOKUP(B720,Sheet1!$C$1:$D$12,2,FALSE)</f>
        <v>#N/A</v>
      </c>
      <c r="AF720" s="13" t="e">
        <f t="shared" si="240"/>
        <v>#N/A</v>
      </c>
      <c r="AG720" s="13">
        <f t="shared" si="223"/>
        <v>0</v>
      </c>
      <c r="AH720" s="13">
        <f t="shared" si="224"/>
        <v>0</v>
      </c>
      <c r="AI720" s="13" t="e">
        <f t="shared" si="241"/>
        <v>#N/A</v>
      </c>
      <c r="AJ720" s="14" t="str">
        <f t="shared" si="242"/>
        <v/>
      </c>
      <c r="AK720" s="14">
        <f t="shared" si="225"/>
        <v>0</v>
      </c>
    </row>
    <row r="721" spans="1:37" ht="15" customHeight="1" x14ac:dyDescent="0.25">
      <c r="A721" s="1"/>
      <c r="B721" s="1"/>
      <c r="C721" s="24"/>
      <c r="D721" s="1"/>
      <c r="E721" s="1"/>
      <c r="F721" s="24"/>
      <c r="G721" s="1"/>
      <c r="H721" s="2"/>
      <c r="I721" s="2"/>
      <c r="J721" s="2"/>
      <c r="K721" s="13">
        <f t="shared" si="226"/>
        <v>0</v>
      </c>
      <c r="L721" s="13" t="e">
        <f>VLOOKUP(B721,Sheet1!$C$1:$D$12,2,FALSE)</f>
        <v>#N/A</v>
      </c>
      <c r="M721" s="13" t="e">
        <f t="shared" si="227"/>
        <v>#N/A</v>
      </c>
      <c r="N721" s="13">
        <f t="shared" si="228"/>
        <v>0</v>
      </c>
      <c r="O721" s="13" t="e">
        <f>VLOOKUP(B721,Sheet1!$C$1:$D$12,2,FALSE)</f>
        <v>#N/A</v>
      </c>
      <c r="P721" s="13" t="e">
        <f t="shared" si="229"/>
        <v>#N/A</v>
      </c>
      <c r="Q721" s="13">
        <f t="shared" si="230"/>
        <v>0</v>
      </c>
      <c r="R721" s="13" t="e">
        <f>VLOOKUP(B721,Sheet1!$C$1:$D$12,2,FALSE)</f>
        <v>#N/A</v>
      </c>
      <c r="S721" s="13" t="e">
        <f t="shared" si="231"/>
        <v>#N/A</v>
      </c>
      <c r="T721" s="13">
        <f t="shared" si="221"/>
        <v>0</v>
      </c>
      <c r="U721" s="13" t="e">
        <f>VLOOKUP(B721,Sheet1!$C$1:$F$12,4,FALSE)</f>
        <v>#N/A</v>
      </c>
      <c r="V721" s="13" t="e">
        <f t="shared" si="232"/>
        <v>#N/A</v>
      </c>
      <c r="W721" s="13">
        <f t="shared" si="233"/>
        <v>0</v>
      </c>
      <c r="X721" s="13">
        <f t="shared" si="234"/>
        <v>0</v>
      </c>
      <c r="Y721" s="13">
        <f t="shared" si="235"/>
        <v>0</v>
      </c>
      <c r="Z721" s="13" t="e">
        <f t="shared" si="236"/>
        <v>#N/A</v>
      </c>
      <c r="AA721" s="14" t="str">
        <f t="shared" si="237"/>
        <v/>
      </c>
      <c r="AB721" s="14">
        <f t="shared" si="238"/>
        <v>0</v>
      </c>
      <c r="AC721" s="14">
        <f t="shared" si="239"/>
        <v>0</v>
      </c>
      <c r="AD721" s="13">
        <f t="shared" si="222"/>
        <v>0</v>
      </c>
      <c r="AE721" s="13" t="e">
        <f>VLOOKUP(B721,Sheet1!$C$1:$D$12,2,FALSE)</f>
        <v>#N/A</v>
      </c>
      <c r="AF721" s="13" t="e">
        <f t="shared" si="240"/>
        <v>#N/A</v>
      </c>
      <c r="AG721" s="13">
        <f t="shared" si="223"/>
        <v>0</v>
      </c>
      <c r="AH721" s="13">
        <f t="shared" si="224"/>
        <v>0</v>
      </c>
      <c r="AI721" s="13" t="e">
        <f t="shared" si="241"/>
        <v>#N/A</v>
      </c>
      <c r="AJ721" s="14" t="str">
        <f t="shared" si="242"/>
        <v/>
      </c>
      <c r="AK721" s="14">
        <f t="shared" si="225"/>
        <v>0</v>
      </c>
    </row>
    <row r="722" spans="1:37" ht="15" customHeight="1" x14ac:dyDescent="0.25">
      <c r="A722" s="1"/>
      <c r="B722" s="1"/>
      <c r="C722" s="24"/>
      <c r="D722" s="1"/>
      <c r="E722" s="1"/>
      <c r="F722" s="24"/>
      <c r="G722" s="1"/>
      <c r="H722" s="2"/>
      <c r="I722" s="2"/>
      <c r="J722" s="2"/>
      <c r="K722" s="13">
        <f t="shared" si="226"/>
        <v>0</v>
      </c>
      <c r="L722" s="13" t="e">
        <f>VLOOKUP(B722,Sheet1!$C$1:$D$12,2,FALSE)</f>
        <v>#N/A</v>
      </c>
      <c r="M722" s="13" t="e">
        <f t="shared" si="227"/>
        <v>#N/A</v>
      </c>
      <c r="N722" s="13">
        <f t="shared" si="228"/>
        <v>0</v>
      </c>
      <c r="O722" s="13" t="e">
        <f>VLOOKUP(B722,Sheet1!$C$1:$D$12,2,FALSE)</f>
        <v>#N/A</v>
      </c>
      <c r="P722" s="13" t="e">
        <f t="shared" si="229"/>
        <v>#N/A</v>
      </c>
      <c r="Q722" s="13">
        <f t="shared" si="230"/>
        <v>0</v>
      </c>
      <c r="R722" s="13" t="e">
        <f>VLOOKUP(B722,Sheet1!$C$1:$D$12,2,FALSE)</f>
        <v>#N/A</v>
      </c>
      <c r="S722" s="13" t="e">
        <f t="shared" si="231"/>
        <v>#N/A</v>
      </c>
      <c r="T722" s="13">
        <f t="shared" si="221"/>
        <v>0</v>
      </c>
      <c r="U722" s="13" t="e">
        <f>VLOOKUP(B722,Sheet1!$C$1:$F$12,4,FALSE)</f>
        <v>#N/A</v>
      </c>
      <c r="V722" s="13" t="e">
        <f t="shared" si="232"/>
        <v>#N/A</v>
      </c>
      <c r="W722" s="13">
        <f t="shared" si="233"/>
        <v>0</v>
      </c>
      <c r="X722" s="13">
        <f t="shared" si="234"/>
        <v>0</v>
      </c>
      <c r="Y722" s="13">
        <f t="shared" si="235"/>
        <v>0</v>
      </c>
      <c r="Z722" s="13" t="e">
        <f t="shared" si="236"/>
        <v>#N/A</v>
      </c>
      <c r="AA722" s="14" t="str">
        <f t="shared" si="237"/>
        <v/>
      </c>
      <c r="AB722" s="14">
        <f t="shared" si="238"/>
        <v>0</v>
      </c>
      <c r="AC722" s="14">
        <f t="shared" si="239"/>
        <v>0</v>
      </c>
      <c r="AD722" s="13">
        <f t="shared" si="222"/>
        <v>0</v>
      </c>
      <c r="AE722" s="13" t="e">
        <f>VLOOKUP(B722,Sheet1!$C$1:$D$12,2,FALSE)</f>
        <v>#N/A</v>
      </c>
      <c r="AF722" s="13" t="e">
        <f t="shared" si="240"/>
        <v>#N/A</v>
      </c>
      <c r="AG722" s="13">
        <f t="shared" si="223"/>
        <v>0</v>
      </c>
      <c r="AH722" s="13">
        <f t="shared" si="224"/>
        <v>0</v>
      </c>
      <c r="AI722" s="13" t="e">
        <f t="shared" si="241"/>
        <v>#N/A</v>
      </c>
      <c r="AJ722" s="14" t="str">
        <f t="shared" si="242"/>
        <v/>
      </c>
      <c r="AK722" s="14">
        <f t="shared" si="225"/>
        <v>0</v>
      </c>
    </row>
    <row r="723" spans="1:37" ht="15" customHeight="1" x14ac:dyDescent="0.25">
      <c r="A723" s="1"/>
      <c r="B723" s="1"/>
      <c r="C723" s="24"/>
      <c r="D723" s="1"/>
      <c r="E723" s="1"/>
      <c r="F723" s="24"/>
      <c r="G723" s="1"/>
      <c r="H723" s="2"/>
      <c r="I723" s="2"/>
      <c r="J723" s="2"/>
      <c r="K723" s="13">
        <f t="shared" si="226"/>
        <v>0</v>
      </c>
      <c r="L723" s="13" t="e">
        <f>VLOOKUP(B723,Sheet1!$C$1:$D$12,2,FALSE)</f>
        <v>#N/A</v>
      </c>
      <c r="M723" s="13" t="e">
        <f t="shared" si="227"/>
        <v>#N/A</v>
      </c>
      <c r="N723" s="13">
        <f t="shared" si="228"/>
        <v>0</v>
      </c>
      <c r="O723" s="13" t="e">
        <f>VLOOKUP(B723,Sheet1!$C$1:$D$12,2,FALSE)</f>
        <v>#N/A</v>
      </c>
      <c r="P723" s="13" t="e">
        <f t="shared" si="229"/>
        <v>#N/A</v>
      </c>
      <c r="Q723" s="13">
        <f t="shared" si="230"/>
        <v>0</v>
      </c>
      <c r="R723" s="13" t="e">
        <f>VLOOKUP(B723,Sheet1!$C$1:$D$12,2,FALSE)</f>
        <v>#N/A</v>
      </c>
      <c r="S723" s="13" t="e">
        <f t="shared" si="231"/>
        <v>#N/A</v>
      </c>
      <c r="T723" s="13">
        <f t="shared" si="221"/>
        <v>0</v>
      </c>
      <c r="U723" s="13" t="e">
        <f>VLOOKUP(B723,Sheet1!$C$1:$F$12,4,FALSE)</f>
        <v>#N/A</v>
      </c>
      <c r="V723" s="13" t="e">
        <f t="shared" si="232"/>
        <v>#N/A</v>
      </c>
      <c r="W723" s="13">
        <f t="shared" si="233"/>
        <v>0</v>
      </c>
      <c r="X723" s="13">
        <f t="shared" si="234"/>
        <v>0</v>
      </c>
      <c r="Y723" s="13">
        <f t="shared" si="235"/>
        <v>0</v>
      </c>
      <c r="Z723" s="13" t="e">
        <f t="shared" si="236"/>
        <v>#N/A</v>
      </c>
      <c r="AA723" s="14" t="str">
        <f t="shared" si="237"/>
        <v/>
      </c>
      <c r="AB723" s="14">
        <f t="shared" si="238"/>
        <v>0</v>
      </c>
      <c r="AC723" s="14">
        <f t="shared" si="239"/>
        <v>0</v>
      </c>
      <c r="AD723" s="13">
        <f t="shared" si="222"/>
        <v>0</v>
      </c>
      <c r="AE723" s="13" t="e">
        <f>VLOOKUP(B723,Sheet1!$C$1:$D$12,2,FALSE)</f>
        <v>#N/A</v>
      </c>
      <c r="AF723" s="13" t="e">
        <f t="shared" si="240"/>
        <v>#N/A</v>
      </c>
      <c r="AG723" s="13">
        <f t="shared" si="223"/>
        <v>0</v>
      </c>
      <c r="AH723" s="13">
        <f t="shared" si="224"/>
        <v>0</v>
      </c>
      <c r="AI723" s="13" t="e">
        <f t="shared" si="241"/>
        <v>#N/A</v>
      </c>
      <c r="AJ723" s="14" t="str">
        <f t="shared" si="242"/>
        <v/>
      </c>
      <c r="AK723" s="14">
        <f t="shared" si="225"/>
        <v>0</v>
      </c>
    </row>
    <row r="724" spans="1:37" ht="15" customHeight="1" x14ac:dyDescent="0.25">
      <c r="A724" s="1"/>
      <c r="B724" s="1"/>
      <c r="C724" s="24"/>
      <c r="D724" s="1"/>
      <c r="E724" s="1"/>
      <c r="F724" s="24"/>
      <c r="G724" s="1"/>
      <c r="H724" s="2"/>
      <c r="I724" s="2"/>
      <c r="J724" s="2"/>
      <c r="K724" s="13">
        <f t="shared" si="226"/>
        <v>0</v>
      </c>
      <c r="L724" s="13" t="e">
        <f>VLOOKUP(B724,Sheet1!$C$1:$D$12,2,FALSE)</f>
        <v>#N/A</v>
      </c>
      <c r="M724" s="13" t="e">
        <f t="shared" si="227"/>
        <v>#N/A</v>
      </c>
      <c r="N724" s="13">
        <f t="shared" si="228"/>
        <v>0</v>
      </c>
      <c r="O724" s="13" t="e">
        <f>VLOOKUP(B724,Sheet1!$C$1:$D$12,2,FALSE)</f>
        <v>#N/A</v>
      </c>
      <c r="P724" s="13" t="e">
        <f t="shared" si="229"/>
        <v>#N/A</v>
      </c>
      <c r="Q724" s="13">
        <f t="shared" si="230"/>
        <v>0</v>
      </c>
      <c r="R724" s="13" t="e">
        <f>VLOOKUP(B724,Sheet1!$C$1:$D$12,2,FALSE)</f>
        <v>#N/A</v>
      </c>
      <c r="S724" s="13" t="e">
        <f t="shared" si="231"/>
        <v>#N/A</v>
      </c>
      <c r="T724" s="13">
        <f t="shared" si="221"/>
        <v>0</v>
      </c>
      <c r="U724" s="13" t="e">
        <f>VLOOKUP(B724,Sheet1!$C$1:$F$12,4,FALSE)</f>
        <v>#N/A</v>
      </c>
      <c r="V724" s="13" t="e">
        <f t="shared" si="232"/>
        <v>#N/A</v>
      </c>
      <c r="W724" s="13">
        <f t="shared" si="233"/>
        <v>0</v>
      </c>
      <c r="X724" s="13">
        <f t="shared" si="234"/>
        <v>0</v>
      </c>
      <c r="Y724" s="13">
        <f t="shared" si="235"/>
        <v>0</v>
      </c>
      <c r="Z724" s="13" t="e">
        <f t="shared" si="236"/>
        <v>#N/A</v>
      </c>
      <c r="AA724" s="14" t="str">
        <f t="shared" si="237"/>
        <v/>
      </c>
      <c r="AB724" s="14">
        <f t="shared" si="238"/>
        <v>0</v>
      </c>
      <c r="AC724" s="14">
        <f t="shared" si="239"/>
        <v>0</v>
      </c>
      <c r="AD724" s="13">
        <f t="shared" si="222"/>
        <v>0</v>
      </c>
      <c r="AE724" s="13" t="e">
        <f>VLOOKUP(B724,Sheet1!$C$1:$D$12,2,FALSE)</f>
        <v>#N/A</v>
      </c>
      <c r="AF724" s="13" t="e">
        <f t="shared" si="240"/>
        <v>#N/A</v>
      </c>
      <c r="AG724" s="13">
        <f t="shared" si="223"/>
        <v>0</v>
      </c>
      <c r="AH724" s="13">
        <f t="shared" si="224"/>
        <v>0</v>
      </c>
      <c r="AI724" s="13" t="e">
        <f t="shared" si="241"/>
        <v>#N/A</v>
      </c>
      <c r="AJ724" s="14" t="str">
        <f t="shared" si="242"/>
        <v/>
      </c>
      <c r="AK724" s="14">
        <f t="shared" si="225"/>
        <v>0</v>
      </c>
    </row>
    <row r="725" spans="1:37" ht="15" customHeight="1" x14ac:dyDescent="0.25">
      <c r="A725" s="1"/>
      <c r="B725" s="1"/>
      <c r="C725" s="24"/>
      <c r="D725" s="1"/>
      <c r="E725" s="1"/>
      <c r="F725" s="24"/>
      <c r="G725" s="1"/>
      <c r="H725" s="2"/>
      <c r="I725" s="2"/>
      <c r="J725" s="2"/>
      <c r="K725" s="13">
        <f t="shared" si="226"/>
        <v>0</v>
      </c>
      <c r="L725" s="13" t="e">
        <f>VLOOKUP(B725,Sheet1!$C$1:$D$12,2,FALSE)</f>
        <v>#N/A</v>
      </c>
      <c r="M725" s="13" t="e">
        <f t="shared" si="227"/>
        <v>#N/A</v>
      </c>
      <c r="N725" s="13">
        <f t="shared" si="228"/>
        <v>0</v>
      </c>
      <c r="O725" s="13" t="e">
        <f>VLOOKUP(B725,Sheet1!$C$1:$D$12,2,FALSE)</f>
        <v>#N/A</v>
      </c>
      <c r="P725" s="13" t="e">
        <f t="shared" si="229"/>
        <v>#N/A</v>
      </c>
      <c r="Q725" s="13">
        <f t="shared" si="230"/>
        <v>0</v>
      </c>
      <c r="R725" s="13" t="e">
        <f>VLOOKUP(B725,Sheet1!$C$1:$D$12,2,FALSE)</f>
        <v>#N/A</v>
      </c>
      <c r="S725" s="13" t="e">
        <f t="shared" si="231"/>
        <v>#N/A</v>
      </c>
      <c r="T725" s="13">
        <f t="shared" si="221"/>
        <v>0</v>
      </c>
      <c r="U725" s="13" t="e">
        <f>VLOOKUP(B725,Sheet1!$C$1:$F$12,4,FALSE)</f>
        <v>#N/A</v>
      </c>
      <c r="V725" s="13" t="e">
        <f t="shared" si="232"/>
        <v>#N/A</v>
      </c>
      <c r="W725" s="13">
        <f t="shared" si="233"/>
        <v>0</v>
      </c>
      <c r="X725" s="13">
        <f t="shared" si="234"/>
        <v>0</v>
      </c>
      <c r="Y725" s="13">
        <f t="shared" si="235"/>
        <v>0</v>
      </c>
      <c r="Z725" s="13" t="e">
        <f t="shared" si="236"/>
        <v>#N/A</v>
      </c>
      <c r="AA725" s="14" t="str">
        <f t="shared" si="237"/>
        <v/>
      </c>
      <c r="AB725" s="14">
        <f t="shared" si="238"/>
        <v>0</v>
      </c>
      <c r="AC725" s="14">
        <f t="shared" si="239"/>
        <v>0</v>
      </c>
      <c r="AD725" s="13">
        <f t="shared" si="222"/>
        <v>0</v>
      </c>
      <c r="AE725" s="13" t="e">
        <f>VLOOKUP(B725,Sheet1!$C$1:$D$12,2,FALSE)</f>
        <v>#N/A</v>
      </c>
      <c r="AF725" s="13" t="e">
        <f t="shared" si="240"/>
        <v>#N/A</v>
      </c>
      <c r="AG725" s="13">
        <f t="shared" si="223"/>
        <v>0</v>
      </c>
      <c r="AH725" s="13">
        <f t="shared" si="224"/>
        <v>0</v>
      </c>
      <c r="AI725" s="13" t="e">
        <f t="shared" si="241"/>
        <v>#N/A</v>
      </c>
      <c r="AJ725" s="14" t="str">
        <f t="shared" si="242"/>
        <v/>
      </c>
      <c r="AK725" s="14">
        <f t="shared" si="225"/>
        <v>0</v>
      </c>
    </row>
    <row r="726" spans="1:37" ht="15" customHeight="1" x14ac:dyDescent="0.25">
      <c r="A726" s="1"/>
      <c r="B726" s="1"/>
      <c r="C726" s="24"/>
      <c r="D726" s="1"/>
      <c r="E726" s="1"/>
      <c r="F726" s="24"/>
      <c r="G726" s="1"/>
      <c r="H726" s="2"/>
      <c r="I726" s="2"/>
      <c r="J726" s="2"/>
      <c r="K726" s="13">
        <f t="shared" si="226"/>
        <v>0</v>
      </c>
      <c r="L726" s="13" t="e">
        <f>VLOOKUP(B726,Sheet1!$C$1:$D$12,2,FALSE)</f>
        <v>#N/A</v>
      </c>
      <c r="M726" s="13" t="e">
        <f t="shared" si="227"/>
        <v>#N/A</v>
      </c>
      <c r="N726" s="13">
        <f t="shared" si="228"/>
        <v>0</v>
      </c>
      <c r="O726" s="13" t="e">
        <f>VLOOKUP(B726,Sheet1!$C$1:$D$12,2,FALSE)</f>
        <v>#N/A</v>
      </c>
      <c r="P726" s="13" t="e">
        <f t="shared" si="229"/>
        <v>#N/A</v>
      </c>
      <c r="Q726" s="13">
        <f t="shared" si="230"/>
        <v>0</v>
      </c>
      <c r="R726" s="13" t="e">
        <f>VLOOKUP(B726,Sheet1!$C$1:$D$12,2,FALSE)</f>
        <v>#N/A</v>
      </c>
      <c r="S726" s="13" t="e">
        <f t="shared" si="231"/>
        <v>#N/A</v>
      </c>
      <c r="T726" s="13">
        <f t="shared" si="221"/>
        <v>0</v>
      </c>
      <c r="U726" s="13" t="e">
        <f>VLOOKUP(B726,Sheet1!$C$1:$F$12,4,FALSE)</f>
        <v>#N/A</v>
      </c>
      <c r="V726" s="13" t="e">
        <f t="shared" si="232"/>
        <v>#N/A</v>
      </c>
      <c r="W726" s="13">
        <f t="shared" si="233"/>
        <v>0</v>
      </c>
      <c r="X726" s="13">
        <f t="shared" si="234"/>
        <v>0</v>
      </c>
      <c r="Y726" s="13">
        <f t="shared" si="235"/>
        <v>0</v>
      </c>
      <c r="Z726" s="13" t="e">
        <f t="shared" si="236"/>
        <v>#N/A</v>
      </c>
      <c r="AA726" s="14" t="str">
        <f t="shared" si="237"/>
        <v/>
      </c>
      <c r="AB726" s="14">
        <f t="shared" si="238"/>
        <v>0</v>
      </c>
      <c r="AC726" s="14">
        <f t="shared" si="239"/>
        <v>0</v>
      </c>
      <c r="AD726" s="13">
        <f t="shared" si="222"/>
        <v>0</v>
      </c>
      <c r="AE726" s="13" t="e">
        <f>VLOOKUP(B726,Sheet1!$C$1:$D$12,2,FALSE)</f>
        <v>#N/A</v>
      </c>
      <c r="AF726" s="13" t="e">
        <f t="shared" si="240"/>
        <v>#N/A</v>
      </c>
      <c r="AG726" s="13">
        <f t="shared" si="223"/>
        <v>0</v>
      </c>
      <c r="AH726" s="13">
        <f t="shared" si="224"/>
        <v>0</v>
      </c>
      <c r="AI726" s="13" t="e">
        <f t="shared" si="241"/>
        <v>#N/A</v>
      </c>
      <c r="AJ726" s="14" t="str">
        <f t="shared" si="242"/>
        <v/>
      </c>
      <c r="AK726" s="14">
        <f t="shared" si="225"/>
        <v>0</v>
      </c>
    </row>
    <row r="727" spans="1:37" ht="15" customHeight="1" x14ac:dyDescent="0.25">
      <c r="A727" s="1"/>
      <c r="B727" s="1"/>
      <c r="C727" s="24"/>
      <c r="D727" s="1"/>
      <c r="E727" s="1"/>
      <c r="F727" s="24"/>
      <c r="G727" s="1"/>
      <c r="H727" s="2"/>
      <c r="I727" s="2"/>
      <c r="J727" s="2"/>
      <c r="K727" s="13">
        <f t="shared" si="226"/>
        <v>0</v>
      </c>
      <c r="L727" s="13" t="e">
        <f>VLOOKUP(B727,Sheet1!$C$1:$D$12,2,FALSE)</f>
        <v>#N/A</v>
      </c>
      <c r="M727" s="13" t="e">
        <f t="shared" si="227"/>
        <v>#N/A</v>
      </c>
      <c r="N727" s="13">
        <f t="shared" si="228"/>
        <v>0</v>
      </c>
      <c r="O727" s="13" t="e">
        <f>VLOOKUP(B727,Sheet1!$C$1:$D$12,2,FALSE)</f>
        <v>#N/A</v>
      </c>
      <c r="P727" s="13" t="e">
        <f t="shared" si="229"/>
        <v>#N/A</v>
      </c>
      <c r="Q727" s="13">
        <f t="shared" si="230"/>
        <v>0</v>
      </c>
      <c r="R727" s="13" t="e">
        <f>VLOOKUP(B727,Sheet1!$C$1:$D$12,2,FALSE)</f>
        <v>#N/A</v>
      </c>
      <c r="S727" s="13" t="e">
        <f t="shared" si="231"/>
        <v>#N/A</v>
      </c>
      <c r="T727" s="13">
        <f t="shared" si="221"/>
        <v>0</v>
      </c>
      <c r="U727" s="13" t="e">
        <f>VLOOKUP(B727,Sheet1!$C$1:$F$12,4,FALSE)</f>
        <v>#N/A</v>
      </c>
      <c r="V727" s="13" t="e">
        <f t="shared" si="232"/>
        <v>#N/A</v>
      </c>
      <c r="W727" s="13">
        <f t="shared" si="233"/>
        <v>0</v>
      </c>
      <c r="X727" s="13">
        <f t="shared" si="234"/>
        <v>0</v>
      </c>
      <c r="Y727" s="13">
        <f t="shared" si="235"/>
        <v>0</v>
      </c>
      <c r="Z727" s="13" t="e">
        <f t="shared" si="236"/>
        <v>#N/A</v>
      </c>
      <c r="AA727" s="14" t="str">
        <f t="shared" si="237"/>
        <v/>
      </c>
      <c r="AB727" s="14">
        <f t="shared" si="238"/>
        <v>0</v>
      </c>
      <c r="AC727" s="14">
        <f t="shared" si="239"/>
        <v>0</v>
      </c>
      <c r="AD727" s="13">
        <f t="shared" si="222"/>
        <v>0</v>
      </c>
      <c r="AE727" s="13" t="e">
        <f>VLOOKUP(B727,Sheet1!$C$1:$D$12,2,FALSE)</f>
        <v>#N/A</v>
      </c>
      <c r="AF727" s="13" t="e">
        <f t="shared" si="240"/>
        <v>#N/A</v>
      </c>
      <c r="AG727" s="13">
        <f t="shared" si="223"/>
        <v>0</v>
      </c>
      <c r="AH727" s="13">
        <f t="shared" si="224"/>
        <v>0</v>
      </c>
      <c r="AI727" s="13" t="e">
        <f t="shared" si="241"/>
        <v>#N/A</v>
      </c>
      <c r="AJ727" s="14" t="str">
        <f t="shared" si="242"/>
        <v/>
      </c>
      <c r="AK727" s="14">
        <f t="shared" si="225"/>
        <v>0</v>
      </c>
    </row>
    <row r="728" spans="1:37" ht="15" customHeight="1" x14ac:dyDescent="0.25">
      <c r="A728" s="1"/>
      <c r="B728" s="1"/>
      <c r="C728" s="24"/>
      <c r="D728" s="1"/>
      <c r="E728" s="1"/>
      <c r="F728" s="24"/>
      <c r="G728" s="1"/>
      <c r="H728" s="2"/>
      <c r="I728" s="2"/>
      <c r="J728" s="2"/>
      <c r="K728" s="13">
        <f t="shared" si="226"/>
        <v>0</v>
      </c>
      <c r="L728" s="13" t="e">
        <f>VLOOKUP(B728,Sheet1!$C$1:$D$12,2,FALSE)</f>
        <v>#N/A</v>
      </c>
      <c r="M728" s="13" t="e">
        <f t="shared" si="227"/>
        <v>#N/A</v>
      </c>
      <c r="N728" s="13">
        <f t="shared" si="228"/>
        <v>0</v>
      </c>
      <c r="O728" s="13" t="e">
        <f>VLOOKUP(B728,Sheet1!$C$1:$D$12,2,FALSE)</f>
        <v>#N/A</v>
      </c>
      <c r="P728" s="13" t="e">
        <f t="shared" si="229"/>
        <v>#N/A</v>
      </c>
      <c r="Q728" s="13">
        <f t="shared" si="230"/>
        <v>0</v>
      </c>
      <c r="R728" s="13" t="e">
        <f>VLOOKUP(B728,Sheet1!$C$1:$D$12,2,FALSE)</f>
        <v>#N/A</v>
      </c>
      <c r="S728" s="13" t="e">
        <f t="shared" si="231"/>
        <v>#N/A</v>
      </c>
      <c r="T728" s="13">
        <f t="shared" si="221"/>
        <v>0</v>
      </c>
      <c r="U728" s="13" t="e">
        <f>VLOOKUP(B728,Sheet1!$C$1:$F$12,4,FALSE)</f>
        <v>#N/A</v>
      </c>
      <c r="V728" s="13" t="e">
        <f t="shared" si="232"/>
        <v>#N/A</v>
      </c>
      <c r="W728" s="13">
        <f t="shared" si="233"/>
        <v>0</v>
      </c>
      <c r="X728" s="13">
        <f t="shared" si="234"/>
        <v>0</v>
      </c>
      <c r="Y728" s="13">
        <f t="shared" si="235"/>
        <v>0</v>
      </c>
      <c r="Z728" s="13" t="e">
        <f t="shared" si="236"/>
        <v>#N/A</v>
      </c>
      <c r="AA728" s="14" t="str">
        <f t="shared" si="237"/>
        <v/>
      </c>
      <c r="AB728" s="14">
        <f t="shared" si="238"/>
        <v>0</v>
      </c>
      <c r="AC728" s="14">
        <f t="shared" si="239"/>
        <v>0</v>
      </c>
      <c r="AD728" s="13">
        <f t="shared" si="222"/>
        <v>0</v>
      </c>
      <c r="AE728" s="13" t="e">
        <f>VLOOKUP(B728,Sheet1!$C$1:$D$12,2,FALSE)</f>
        <v>#N/A</v>
      </c>
      <c r="AF728" s="13" t="e">
        <f t="shared" si="240"/>
        <v>#N/A</v>
      </c>
      <c r="AG728" s="13">
        <f t="shared" si="223"/>
        <v>0</v>
      </c>
      <c r="AH728" s="13">
        <f t="shared" si="224"/>
        <v>0</v>
      </c>
      <c r="AI728" s="13" t="e">
        <f t="shared" si="241"/>
        <v>#N/A</v>
      </c>
      <c r="AJ728" s="14" t="str">
        <f t="shared" si="242"/>
        <v/>
      </c>
      <c r="AK728" s="14">
        <f t="shared" si="225"/>
        <v>0</v>
      </c>
    </row>
    <row r="729" spans="1:37" ht="15" customHeight="1" x14ac:dyDescent="0.25">
      <c r="A729" s="1"/>
      <c r="B729" s="1"/>
      <c r="C729" s="24"/>
      <c r="D729" s="1"/>
      <c r="E729" s="1"/>
      <c r="F729" s="24"/>
      <c r="G729" s="1"/>
      <c r="H729" s="2"/>
      <c r="I729" s="2"/>
      <c r="J729" s="2"/>
      <c r="K729" s="13">
        <f t="shared" si="226"/>
        <v>0</v>
      </c>
      <c r="L729" s="13" t="e">
        <f>VLOOKUP(B729,Sheet1!$C$1:$D$12,2,FALSE)</f>
        <v>#N/A</v>
      </c>
      <c r="M729" s="13" t="e">
        <f t="shared" si="227"/>
        <v>#N/A</v>
      </c>
      <c r="N729" s="13">
        <f t="shared" si="228"/>
        <v>0</v>
      </c>
      <c r="O729" s="13" t="e">
        <f>VLOOKUP(B729,Sheet1!$C$1:$D$12,2,FALSE)</f>
        <v>#N/A</v>
      </c>
      <c r="P729" s="13" t="e">
        <f t="shared" si="229"/>
        <v>#N/A</v>
      </c>
      <c r="Q729" s="13">
        <f t="shared" si="230"/>
        <v>0</v>
      </c>
      <c r="R729" s="13" t="e">
        <f>VLOOKUP(B729,Sheet1!$C$1:$D$12,2,FALSE)</f>
        <v>#N/A</v>
      </c>
      <c r="S729" s="13" t="e">
        <f t="shared" si="231"/>
        <v>#N/A</v>
      </c>
      <c r="T729" s="13">
        <f t="shared" si="221"/>
        <v>0</v>
      </c>
      <c r="U729" s="13" t="e">
        <f>VLOOKUP(B729,Sheet1!$C$1:$F$12,4,FALSE)</f>
        <v>#N/A</v>
      </c>
      <c r="V729" s="13" t="e">
        <f t="shared" si="232"/>
        <v>#N/A</v>
      </c>
      <c r="W729" s="13">
        <f t="shared" si="233"/>
        <v>0</v>
      </c>
      <c r="X729" s="13">
        <f t="shared" si="234"/>
        <v>0</v>
      </c>
      <c r="Y729" s="13">
        <f t="shared" si="235"/>
        <v>0</v>
      </c>
      <c r="Z729" s="13" t="e">
        <f t="shared" si="236"/>
        <v>#N/A</v>
      </c>
      <c r="AA729" s="14" t="str">
        <f t="shared" si="237"/>
        <v/>
      </c>
      <c r="AB729" s="14">
        <f t="shared" si="238"/>
        <v>0</v>
      </c>
      <c r="AC729" s="14">
        <f t="shared" si="239"/>
        <v>0</v>
      </c>
      <c r="AD729" s="13">
        <f t="shared" si="222"/>
        <v>0</v>
      </c>
      <c r="AE729" s="13" t="e">
        <f>VLOOKUP(B729,Sheet1!$C$1:$D$12,2,FALSE)</f>
        <v>#N/A</v>
      </c>
      <c r="AF729" s="13" t="e">
        <f t="shared" si="240"/>
        <v>#N/A</v>
      </c>
      <c r="AG729" s="13">
        <f t="shared" si="223"/>
        <v>0</v>
      </c>
      <c r="AH729" s="13">
        <f t="shared" si="224"/>
        <v>0</v>
      </c>
      <c r="AI729" s="13" t="e">
        <f t="shared" si="241"/>
        <v>#N/A</v>
      </c>
      <c r="AJ729" s="14" t="str">
        <f t="shared" si="242"/>
        <v/>
      </c>
      <c r="AK729" s="14">
        <f t="shared" si="225"/>
        <v>0</v>
      </c>
    </row>
    <row r="730" spans="1:37" ht="15" customHeight="1" x14ac:dyDescent="0.25">
      <c r="A730" s="1"/>
      <c r="B730" s="1"/>
      <c r="C730" s="24"/>
      <c r="D730" s="1"/>
      <c r="E730" s="1"/>
      <c r="F730" s="24"/>
      <c r="G730" s="1"/>
      <c r="H730" s="2"/>
      <c r="I730" s="2"/>
      <c r="J730" s="2"/>
      <c r="K730" s="13">
        <f t="shared" si="226"/>
        <v>0</v>
      </c>
      <c r="L730" s="13" t="e">
        <f>VLOOKUP(B730,Sheet1!$C$1:$D$12,2,FALSE)</f>
        <v>#N/A</v>
      </c>
      <c r="M730" s="13" t="e">
        <f t="shared" si="227"/>
        <v>#N/A</v>
      </c>
      <c r="N730" s="13">
        <f t="shared" si="228"/>
        <v>0</v>
      </c>
      <c r="O730" s="13" t="e">
        <f>VLOOKUP(B730,Sheet1!$C$1:$D$12,2,FALSE)</f>
        <v>#N/A</v>
      </c>
      <c r="P730" s="13" t="e">
        <f t="shared" si="229"/>
        <v>#N/A</v>
      </c>
      <c r="Q730" s="13">
        <f t="shared" si="230"/>
        <v>0</v>
      </c>
      <c r="R730" s="13" t="e">
        <f>VLOOKUP(B730,Sheet1!$C$1:$D$12,2,FALSE)</f>
        <v>#N/A</v>
      </c>
      <c r="S730" s="13" t="e">
        <f t="shared" si="231"/>
        <v>#N/A</v>
      </c>
      <c r="T730" s="13">
        <f t="shared" si="221"/>
        <v>0</v>
      </c>
      <c r="U730" s="13" t="e">
        <f>VLOOKUP(B730,Sheet1!$C$1:$F$12,4,FALSE)</f>
        <v>#N/A</v>
      </c>
      <c r="V730" s="13" t="e">
        <f t="shared" si="232"/>
        <v>#N/A</v>
      </c>
      <c r="W730" s="13">
        <f t="shared" si="233"/>
        <v>0</v>
      </c>
      <c r="X730" s="13">
        <f t="shared" si="234"/>
        <v>0</v>
      </c>
      <c r="Y730" s="13">
        <f t="shared" si="235"/>
        <v>0</v>
      </c>
      <c r="Z730" s="13" t="e">
        <f t="shared" si="236"/>
        <v>#N/A</v>
      </c>
      <c r="AA730" s="14" t="str">
        <f t="shared" si="237"/>
        <v/>
      </c>
      <c r="AB730" s="14">
        <f t="shared" si="238"/>
        <v>0</v>
      </c>
      <c r="AC730" s="14">
        <f t="shared" si="239"/>
        <v>0</v>
      </c>
      <c r="AD730" s="13">
        <f t="shared" si="222"/>
        <v>0</v>
      </c>
      <c r="AE730" s="13" t="e">
        <f>VLOOKUP(B730,Sheet1!$C$1:$D$12,2,FALSE)</f>
        <v>#N/A</v>
      </c>
      <c r="AF730" s="13" t="e">
        <f t="shared" si="240"/>
        <v>#N/A</v>
      </c>
      <c r="AG730" s="13">
        <f t="shared" si="223"/>
        <v>0</v>
      </c>
      <c r="AH730" s="13">
        <f t="shared" si="224"/>
        <v>0</v>
      </c>
      <c r="AI730" s="13" t="e">
        <f t="shared" si="241"/>
        <v>#N/A</v>
      </c>
      <c r="AJ730" s="14" t="str">
        <f t="shared" si="242"/>
        <v/>
      </c>
      <c r="AK730" s="14">
        <f t="shared" si="225"/>
        <v>0</v>
      </c>
    </row>
    <row r="731" spans="1:37" ht="15" customHeight="1" x14ac:dyDescent="0.25">
      <c r="A731" s="1"/>
      <c r="B731" s="1"/>
      <c r="C731" s="24"/>
      <c r="D731" s="1"/>
      <c r="E731" s="1"/>
      <c r="F731" s="24"/>
      <c r="G731" s="1"/>
      <c r="H731" s="2"/>
      <c r="I731" s="2"/>
      <c r="J731" s="2"/>
      <c r="K731" s="13">
        <f t="shared" si="226"/>
        <v>0</v>
      </c>
      <c r="L731" s="13" t="e">
        <f>VLOOKUP(B731,Sheet1!$C$1:$D$12,2,FALSE)</f>
        <v>#N/A</v>
      </c>
      <c r="M731" s="13" t="e">
        <f t="shared" si="227"/>
        <v>#N/A</v>
      </c>
      <c r="N731" s="13">
        <f t="shared" si="228"/>
        <v>0</v>
      </c>
      <c r="O731" s="13" t="e">
        <f>VLOOKUP(B731,Sheet1!$C$1:$D$12,2,FALSE)</f>
        <v>#N/A</v>
      </c>
      <c r="P731" s="13" t="e">
        <f t="shared" si="229"/>
        <v>#N/A</v>
      </c>
      <c r="Q731" s="13">
        <f t="shared" si="230"/>
        <v>0</v>
      </c>
      <c r="R731" s="13" t="e">
        <f>VLOOKUP(B731,Sheet1!$C$1:$D$12,2,FALSE)</f>
        <v>#N/A</v>
      </c>
      <c r="S731" s="13" t="e">
        <f t="shared" si="231"/>
        <v>#N/A</v>
      </c>
      <c r="T731" s="13">
        <f t="shared" si="221"/>
        <v>0</v>
      </c>
      <c r="U731" s="13" t="e">
        <f>VLOOKUP(B731,Sheet1!$C$1:$F$12,4,FALSE)</f>
        <v>#N/A</v>
      </c>
      <c r="V731" s="13" t="e">
        <f t="shared" si="232"/>
        <v>#N/A</v>
      </c>
      <c r="W731" s="13">
        <f t="shared" si="233"/>
        <v>0</v>
      </c>
      <c r="X731" s="13">
        <f t="shared" si="234"/>
        <v>0</v>
      </c>
      <c r="Y731" s="13">
        <f t="shared" si="235"/>
        <v>0</v>
      </c>
      <c r="Z731" s="13" t="e">
        <f t="shared" si="236"/>
        <v>#N/A</v>
      </c>
      <c r="AA731" s="14" t="str">
        <f t="shared" si="237"/>
        <v/>
      </c>
      <c r="AB731" s="14">
        <f t="shared" si="238"/>
        <v>0</v>
      </c>
      <c r="AC731" s="14">
        <f t="shared" si="239"/>
        <v>0</v>
      </c>
      <c r="AD731" s="13">
        <f t="shared" si="222"/>
        <v>0</v>
      </c>
      <c r="AE731" s="13" t="e">
        <f>VLOOKUP(B731,Sheet1!$C$1:$D$12,2,FALSE)</f>
        <v>#N/A</v>
      </c>
      <c r="AF731" s="13" t="e">
        <f t="shared" si="240"/>
        <v>#N/A</v>
      </c>
      <c r="AG731" s="13">
        <f t="shared" si="223"/>
        <v>0</v>
      </c>
      <c r="AH731" s="13">
        <f t="shared" si="224"/>
        <v>0</v>
      </c>
      <c r="AI731" s="13" t="e">
        <f t="shared" si="241"/>
        <v>#N/A</v>
      </c>
      <c r="AJ731" s="14" t="str">
        <f t="shared" si="242"/>
        <v/>
      </c>
      <c r="AK731" s="14">
        <f t="shared" si="225"/>
        <v>0</v>
      </c>
    </row>
    <row r="732" spans="1:37" ht="15" customHeight="1" x14ac:dyDescent="0.25">
      <c r="A732" s="1"/>
      <c r="B732" s="1"/>
      <c r="C732" s="24"/>
      <c r="D732" s="1"/>
      <c r="E732" s="1"/>
      <c r="F732" s="24"/>
      <c r="G732" s="1"/>
      <c r="H732" s="2"/>
      <c r="I732" s="2"/>
      <c r="J732" s="2"/>
      <c r="K732" s="13">
        <f t="shared" si="226"/>
        <v>0</v>
      </c>
      <c r="L732" s="13" t="e">
        <f>VLOOKUP(B732,Sheet1!$C$1:$D$12,2,FALSE)</f>
        <v>#N/A</v>
      </c>
      <c r="M732" s="13" t="e">
        <f t="shared" si="227"/>
        <v>#N/A</v>
      </c>
      <c r="N732" s="13">
        <f t="shared" si="228"/>
        <v>0</v>
      </c>
      <c r="O732" s="13" t="e">
        <f>VLOOKUP(B732,Sheet1!$C$1:$D$12,2,FALSE)</f>
        <v>#N/A</v>
      </c>
      <c r="P732" s="13" t="e">
        <f t="shared" si="229"/>
        <v>#N/A</v>
      </c>
      <c r="Q732" s="13">
        <f t="shared" si="230"/>
        <v>0</v>
      </c>
      <c r="R732" s="13" t="e">
        <f>VLOOKUP(B732,Sheet1!$C$1:$D$12,2,FALSE)</f>
        <v>#N/A</v>
      </c>
      <c r="S732" s="13" t="e">
        <f t="shared" si="231"/>
        <v>#N/A</v>
      </c>
      <c r="T732" s="13">
        <f t="shared" si="221"/>
        <v>0</v>
      </c>
      <c r="U732" s="13" t="e">
        <f>VLOOKUP(B732,Sheet1!$C$1:$F$12,4,FALSE)</f>
        <v>#N/A</v>
      </c>
      <c r="V732" s="13" t="e">
        <f t="shared" si="232"/>
        <v>#N/A</v>
      </c>
      <c r="W732" s="13">
        <f t="shared" si="233"/>
        <v>0</v>
      </c>
      <c r="X732" s="13">
        <f t="shared" si="234"/>
        <v>0</v>
      </c>
      <c r="Y732" s="13">
        <f t="shared" si="235"/>
        <v>0</v>
      </c>
      <c r="Z732" s="13" t="e">
        <f t="shared" si="236"/>
        <v>#N/A</v>
      </c>
      <c r="AA732" s="14" t="str">
        <f t="shared" si="237"/>
        <v/>
      </c>
      <c r="AB732" s="14">
        <f t="shared" si="238"/>
        <v>0</v>
      </c>
      <c r="AC732" s="14">
        <f t="shared" si="239"/>
        <v>0</v>
      </c>
      <c r="AD732" s="13">
        <f t="shared" si="222"/>
        <v>0</v>
      </c>
      <c r="AE732" s="13" t="e">
        <f>VLOOKUP(B732,Sheet1!$C$1:$D$12,2,FALSE)</f>
        <v>#N/A</v>
      </c>
      <c r="AF732" s="13" t="e">
        <f t="shared" si="240"/>
        <v>#N/A</v>
      </c>
      <c r="AG732" s="13">
        <f t="shared" si="223"/>
        <v>0</v>
      </c>
      <c r="AH732" s="13">
        <f t="shared" si="224"/>
        <v>0</v>
      </c>
      <c r="AI732" s="13" t="e">
        <f t="shared" si="241"/>
        <v>#N/A</v>
      </c>
      <c r="AJ732" s="14" t="str">
        <f t="shared" si="242"/>
        <v/>
      </c>
      <c r="AK732" s="14">
        <f t="shared" si="225"/>
        <v>0</v>
      </c>
    </row>
    <row r="733" spans="1:37" ht="15" customHeight="1" x14ac:dyDescent="0.25">
      <c r="A733" s="1"/>
      <c r="B733" s="1"/>
      <c r="C733" s="24"/>
      <c r="D733" s="1"/>
      <c r="E733" s="1"/>
      <c r="F733" s="24"/>
      <c r="G733" s="1"/>
      <c r="H733" s="2"/>
      <c r="I733" s="2"/>
      <c r="J733" s="2"/>
      <c r="K733" s="13">
        <f t="shared" si="226"/>
        <v>0</v>
      </c>
      <c r="L733" s="13" t="e">
        <f>VLOOKUP(B733,Sheet1!$C$1:$D$12,2,FALSE)</f>
        <v>#N/A</v>
      </c>
      <c r="M733" s="13" t="e">
        <f t="shared" si="227"/>
        <v>#N/A</v>
      </c>
      <c r="N733" s="13">
        <f t="shared" si="228"/>
        <v>0</v>
      </c>
      <c r="O733" s="13" t="e">
        <f>VLOOKUP(B733,Sheet1!$C$1:$D$12,2,FALSE)</f>
        <v>#N/A</v>
      </c>
      <c r="P733" s="13" t="e">
        <f t="shared" si="229"/>
        <v>#N/A</v>
      </c>
      <c r="Q733" s="13">
        <f t="shared" si="230"/>
        <v>0</v>
      </c>
      <c r="R733" s="13" t="e">
        <f>VLOOKUP(B733,Sheet1!$C$1:$D$12,2,FALSE)</f>
        <v>#N/A</v>
      </c>
      <c r="S733" s="13" t="e">
        <f t="shared" si="231"/>
        <v>#N/A</v>
      </c>
      <c r="T733" s="13">
        <f t="shared" si="221"/>
        <v>0</v>
      </c>
      <c r="U733" s="13" t="e">
        <f>VLOOKUP(B733,Sheet1!$C$1:$F$12,4,FALSE)</f>
        <v>#N/A</v>
      </c>
      <c r="V733" s="13" t="e">
        <f t="shared" si="232"/>
        <v>#N/A</v>
      </c>
      <c r="W733" s="13">
        <f t="shared" si="233"/>
        <v>0</v>
      </c>
      <c r="X733" s="13">
        <f t="shared" si="234"/>
        <v>0</v>
      </c>
      <c r="Y733" s="13">
        <f t="shared" si="235"/>
        <v>0</v>
      </c>
      <c r="Z733" s="13" t="e">
        <f t="shared" si="236"/>
        <v>#N/A</v>
      </c>
      <c r="AA733" s="14" t="str">
        <f t="shared" si="237"/>
        <v/>
      </c>
      <c r="AB733" s="14">
        <f t="shared" si="238"/>
        <v>0</v>
      </c>
      <c r="AC733" s="14">
        <f t="shared" si="239"/>
        <v>0</v>
      </c>
      <c r="AD733" s="13">
        <f t="shared" si="222"/>
        <v>0</v>
      </c>
      <c r="AE733" s="13" t="e">
        <f>VLOOKUP(B733,Sheet1!$C$1:$D$12,2,FALSE)</f>
        <v>#N/A</v>
      </c>
      <c r="AF733" s="13" t="e">
        <f t="shared" si="240"/>
        <v>#N/A</v>
      </c>
      <c r="AG733" s="13">
        <f t="shared" si="223"/>
        <v>0</v>
      </c>
      <c r="AH733" s="13">
        <f t="shared" si="224"/>
        <v>0</v>
      </c>
      <c r="AI733" s="13" t="e">
        <f t="shared" si="241"/>
        <v>#N/A</v>
      </c>
      <c r="AJ733" s="14" t="str">
        <f t="shared" si="242"/>
        <v/>
      </c>
      <c r="AK733" s="14">
        <f t="shared" si="225"/>
        <v>0</v>
      </c>
    </row>
    <row r="734" spans="1:37" ht="15" customHeight="1" x14ac:dyDescent="0.25">
      <c r="A734" s="1"/>
      <c r="B734" s="1"/>
      <c r="C734" s="24"/>
      <c r="D734" s="1"/>
      <c r="E734" s="1"/>
      <c r="F734" s="24"/>
      <c r="G734" s="1"/>
      <c r="H734" s="2"/>
      <c r="I734" s="2"/>
      <c r="J734" s="2"/>
      <c r="K734" s="13">
        <f t="shared" si="226"/>
        <v>0</v>
      </c>
      <c r="L734" s="13" t="e">
        <f>VLOOKUP(B734,Sheet1!$C$1:$D$12,2,FALSE)</f>
        <v>#N/A</v>
      </c>
      <c r="M734" s="13" t="e">
        <f t="shared" si="227"/>
        <v>#N/A</v>
      </c>
      <c r="N734" s="13">
        <f t="shared" si="228"/>
        <v>0</v>
      </c>
      <c r="O734" s="13" t="e">
        <f>VLOOKUP(B734,Sheet1!$C$1:$D$12,2,FALSE)</f>
        <v>#N/A</v>
      </c>
      <c r="P734" s="13" t="e">
        <f t="shared" si="229"/>
        <v>#N/A</v>
      </c>
      <c r="Q734" s="13">
        <f t="shared" si="230"/>
        <v>0</v>
      </c>
      <c r="R734" s="13" t="e">
        <f>VLOOKUP(B734,Sheet1!$C$1:$D$12,2,FALSE)</f>
        <v>#N/A</v>
      </c>
      <c r="S734" s="13" t="e">
        <f t="shared" si="231"/>
        <v>#N/A</v>
      </c>
      <c r="T734" s="13">
        <f t="shared" si="221"/>
        <v>0</v>
      </c>
      <c r="U734" s="13" t="e">
        <f>VLOOKUP(B734,Sheet1!$C$1:$F$12,4,FALSE)</f>
        <v>#N/A</v>
      </c>
      <c r="V734" s="13" t="e">
        <f t="shared" si="232"/>
        <v>#N/A</v>
      </c>
      <c r="W734" s="13">
        <f t="shared" si="233"/>
        <v>0</v>
      </c>
      <c r="X734" s="13">
        <f t="shared" si="234"/>
        <v>0</v>
      </c>
      <c r="Y734" s="13">
        <f t="shared" si="235"/>
        <v>0</v>
      </c>
      <c r="Z734" s="13" t="e">
        <f t="shared" si="236"/>
        <v>#N/A</v>
      </c>
      <c r="AA734" s="14" t="str">
        <f t="shared" si="237"/>
        <v/>
      </c>
      <c r="AB734" s="14">
        <f t="shared" si="238"/>
        <v>0</v>
      </c>
      <c r="AC734" s="14">
        <f t="shared" si="239"/>
        <v>0</v>
      </c>
      <c r="AD734" s="13">
        <f t="shared" si="222"/>
        <v>0</v>
      </c>
      <c r="AE734" s="13" t="e">
        <f>VLOOKUP(B734,Sheet1!$C$1:$D$12,2,FALSE)</f>
        <v>#N/A</v>
      </c>
      <c r="AF734" s="13" t="e">
        <f t="shared" si="240"/>
        <v>#N/A</v>
      </c>
      <c r="AG734" s="13">
        <f t="shared" si="223"/>
        <v>0</v>
      </c>
      <c r="AH734" s="13">
        <f t="shared" si="224"/>
        <v>0</v>
      </c>
      <c r="AI734" s="13" t="e">
        <f t="shared" si="241"/>
        <v>#N/A</v>
      </c>
      <c r="AJ734" s="14" t="str">
        <f t="shared" si="242"/>
        <v/>
      </c>
      <c r="AK734" s="14">
        <f t="shared" si="225"/>
        <v>0</v>
      </c>
    </row>
    <row r="735" spans="1:37" ht="15" customHeight="1" x14ac:dyDescent="0.25">
      <c r="A735" s="1"/>
      <c r="B735" s="1"/>
      <c r="C735" s="24"/>
      <c r="D735" s="1"/>
      <c r="E735" s="1"/>
      <c r="F735" s="24"/>
      <c r="G735" s="1"/>
      <c r="H735" s="2"/>
      <c r="I735" s="2"/>
      <c r="J735" s="2"/>
      <c r="K735" s="13">
        <f t="shared" si="226"/>
        <v>0</v>
      </c>
      <c r="L735" s="13" t="e">
        <f>VLOOKUP(B735,Sheet1!$C$1:$D$12,2,FALSE)</f>
        <v>#N/A</v>
      </c>
      <c r="M735" s="13" t="e">
        <f t="shared" si="227"/>
        <v>#N/A</v>
      </c>
      <c r="N735" s="13">
        <f t="shared" si="228"/>
        <v>0</v>
      </c>
      <c r="O735" s="13" t="e">
        <f>VLOOKUP(B735,Sheet1!$C$1:$D$12,2,FALSE)</f>
        <v>#N/A</v>
      </c>
      <c r="P735" s="13" t="e">
        <f t="shared" si="229"/>
        <v>#N/A</v>
      </c>
      <c r="Q735" s="13">
        <f t="shared" si="230"/>
        <v>0</v>
      </c>
      <c r="R735" s="13" t="e">
        <f>VLOOKUP(B735,Sheet1!$C$1:$D$12,2,FALSE)</f>
        <v>#N/A</v>
      </c>
      <c r="S735" s="13" t="e">
        <f t="shared" si="231"/>
        <v>#N/A</v>
      </c>
      <c r="T735" s="13">
        <f t="shared" si="221"/>
        <v>0</v>
      </c>
      <c r="U735" s="13" t="e">
        <f>VLOOKUP(B735,Sheet1!$C$1:$F$12,4,FALSE)</f>
        <v>#N/A</v>
      </c>
      <c r="V735" s="13" t="e">
        <f t="shared" si="232"/>
        <v>#N/A</v>
      </c>
      <c r="W735" s="13">
        <f t="shared" si="233"/>
        <v>0</v>
      </c>
      <c r="X735" s="13">
        <f t="shared" si="234"/>
        <v>0</v>
      </c>
      <c r="Y735" s="13">
        <f t="shared" si="235"/>
        <v>0</v>
      </c>
      <c r="Z735" s="13" t="e">
        <f t="shared" si="236"/>
        <v>#N/A</v>
      </c>
      <c r="AA735" s="14" t="str">
        <f t="shared" si="237"/>
        <v/>
      </c>
      <c r="AB735" s="14">
        <f t="shared" si="238"/>
        <v>0</v>
      </c>
      <c r="AC735" s="14">
        <f t="shared" si="239"/>
        <v>0</v>
      </c>
      <c r="AD735" s="13">
        <f t="shared" si="222"/>
        <v>0</v>
      </c>
      <c r="AE735" s="13" t="e">
        <f>VLOOKUP(B735,Sheet1!$C$1:$D$12,2,FALSE)</f>
        <v>#N/A</v>
      </c>
      <c r="AF735" s="13" t="e">
        <f t="shared" si="240"/>
        <v>#N/A</v>
      </c>
      <c r="AG735" s="13">
        <f t="shared" si="223"/>
        <v>0</v>
      </c>
      <c r="AH735" s="13">
        <f t="shared" si="224"/>
        <v>0</v>
      </c>
      <c r="AI735" s="13" t="e">
        <f t="shared" si="241"/>
        <v>#N/A</v>
      </c>
      <c r="AJ735" s="14" t="str">
        <f t="shared" si="242"/>
        <v/>
      </c>
      <c r="AK735" s="14">
        <f t="shared" si="225"/>
        <v>0</v>
      </c>
    </row>
    <row r="736" spans="1:37" ht="15" customHeight="1" x14ac:dyDescent="0.25">
      <c r="A736" s="1"/>
      <c r="B736" s="1"/>
      <c r="C736" s="24"/>
      <c r="D736" s="1"/>
      <c r="E736" s="1"/>
      <c r="F736" s="24"/>
      <c r="G736" s="1"/>
      <c r="H736" s="2"/>
      <c r="I736" s="2"/>
      <c r="J736" s="2"/>
      <c r="K736" s="13">
        <f t="shared" si="226"/>
        <v>0</v>
      </c>
      <c r="L736" s="13" t="e">
        <f>VLOOKUP(B736,Sheet1!$C$1:$D$12,2,FALSE)</f>
        <v>#N/A</v>
      </c>
      <c r="M736" s="13" t="e">
        <f t="shared" si="227"/>
        <v>#N/A</v>
      </c>
      <c r="N736" s="13">
        <f t="shared" si="228"/>
        <v>0</v>
      </c>
      <c r="O736" s="13" t="e">
        <f>VLOOKUP(B736,Sheet1!$C$1:$D$12,2,FALSE)</f>
        <v>#N/A</v>
      </c>
      <c r="P736" s="13" t="e">
        <f t="shared" si="229"/>
        <v>#N/A</v>
      </c>
      <c r="Q736" s="13">
        <f t="shared" si="230"/>
        <v>0</v>
      </c>
      <c r="R736" s="13" t="e">
        <f>VLOOKUP(B736,Sheet1!$C$1:$D$12,2,FALSE)</f>
        <v>#N/A</v>
      </c>
      <c r="S736" s="13" t="e">
        <f t="shared" si="231"/>
        <v>#N/A</v>
      </c>
      <c r="T736" s="13">
        <f t="shared" si="221"/>
        <v>0</v>
      </c>
      <c r="U736" s="13" t="e">
        <f>VLOOKUP(B736,Sheet1!$C$1:$F$12,4,FALSE)</f>
        <v>#N/A</v>
      </c>
      <c r="V736" s="13" t="e">
        <f t="shared" si="232"/>
        <v>#N/A</v>
      </c>
      <c r="W736" s="13">
        <f t="shared" si="233"/>
        <v>0</v>
      </c>
      <c r="X736" s="13">
        <f t="shared" si="234"/>
        <v>0</v>
      </c>
      <c r="Y736" s="13">
        <f t="shared" si="235"/>
        <v>0</v>
      </c>
      <c r="Z736" s="13" t="e">
        <f t="shared" si="236"/>
        <v>#N/A</v>
      </c>
      <c r="AA736" s="14" t="str">
        <f t="shared" si="237"/>
        <v/>
      </c>
      <c r="AB736" s="14">
        <f t="shared" si="238"/>
        <v>0</v>
      </c>
      <c r="AC736" s="14">
        <f t="shared" si="239"/>
        <v>0</v>
      </c>
      <c r="AD736" s="13">
        <f t="shared" si="222"/>
        <v>0</v>
      </c>
      <c r="AE736" s="13" t="e">
        <f>VLOOKUP(B736,Sheet1!$C$1:$D$12,2,FALSE)</f>
        <v>#N/A</v>
      </c>
      <c r="AF736" s="13" t="e">
        <f t="shared" si="240"/>
        <v>#N/A</v>
      </c>
      <c r="AG736" s="13">
        <f t="shared" si="223"/>
        <v>0</v>
      </c>
      <c r="AH736" s="13">
        <f t="shared" si="224"/>
        <v>0</v>
      </c>
      <c r="AI736" s="13" t="e">
        <f t="shared" si="241"/>
        <v>#N/A</v>
      </c>
      <c r="AJ736" s="14" t="str">
        <f t="shared" si="242"/>
        <v/>
      </c>
      <c r="AK736" s="14">
        <f t="shared" si="225"/>
        <v>0</v>
      </c>
    </row>
    <row r="737" spans="1:37" ht="15" customHeight="1" x14ac:dyDescent="0.25">
      <c r="A737" s="1"/>
      <c r="B737" s="1"/>
      <c r="C737" s="24"/>
      <c r="D737" s="1"/>
      <c r="E737" s="1"/>
      <c r="F737" s="24"/>
      <c r="G737" s="1"/>
      <c r="H737" s="2"/>
      <c r="I737" s="2"/>
      <c r="J737" s="2"/>
      <c r="K737" s="13">
        <f t="shared" si="226"/>
        <v>0</v>
      </c>
      <c r="L737" s="13" t="e">
        <f>VLOOKUP(B737,Sheet1!$C$1:$D$12,2,FALSE)</f>
        <v>#N/A</v>
      </c>
      <c r="M737" s="13" t="e">
        <f t="shared" si="227"/>
        <v>#N/A</v>
      </c>
      <c r="N737" s="13">
        <f t="shared" si="228"/>
        <v>0</v>
      </c>
      <c r="O737" s="13" t="e">
        <f>VLOOKUP(B737,Sheet1!$C$1:$D$12,2,FALSE)</f>
        <v>#N/A</v>
      </c>
      <c r="P737" s="13" t="e">
        <f t="shared" si="229"/>
        <v>#N/A</v>
      </c>
      <c r="Q737" s="13">
        <f t="shared" si="230"/>
        <v>0</v>
      </c>
      <c r="R737" s="13" t="e">
        <f>VLOOKUP(B737,Sheet1!$C$1:$D$12,2,FALSE)</f>
        <v>#N/A</v>
      </c>
      <c r="S737" s="13" t="e">
        <f t="shared" si="231"/>
        <v>#N/A</v>
      </c>
      <c r="T737" s="13">
        <f t="shared" si="221"/>
        <v>0</v>
      </c>
      <c r="U737" s="13" t="e">
        <f>VLOOKUP(B737,Sheet1!$C$1:$F$12,4,FALSE)</f>
        <v>#N/A</v>
      </c>
      <c r="V737" s="13" t="e">
        <f t="shared" si="232"/>
        <v>#N/A</v>
      </c>
      <c r="W737" s="13">
        <f t="shared" si="233"/>
        <v>0</v>
      </c>
      <c r="X737" s="13">
        <f t="shared" si="234"/>
        <v>0</v>
      </c>
      <c r="Y737" s="13">
        <f t="shared" si="235"/>
        <v>0</v>
      </c>
      <c r="Z737" s="13" t="e">
        <f t="shared" si="236"/>
        <v>#N/A</v>
      </c>
      <c r="AA737" s="14" t="str">
        <f t="shared" si="237"/>
        <v/>
      </c>
      <c r="AB737" s="14">
        <f t="shared" si="238"/>
        <v>0</v>
      </c>
      <c r="AC737" s="14">
        <f t="shared" si="239"/>
        <v>0</v>
      </c>
      <c r="AD737" s="13">
        <f t="shared" si="222"/>
        <v>0</v>
      </c>
      <c r="AE737" s="13" t="e">
        <f>VLOOKUP(B737,Sheet1!$C$1:$D$12,2,FALSE)</f>
        <v>#N/A</v>
      </c>
      <c r="AF737" s="13" t="e">
        <f t="shared" si="240"/>
        <v>#N/A</v>
      </c>
      <c r="AG737" s="13">
        <f t="shared" si="223"/>
        <v>0</v>
      </c>
      <c r="AH737" s="13">
        <f t="shared" si="224"/>
        <v>0</v>
      </c>
      <c r="AI737" s="13" t="e">
        <f t="shared" si="241"/>
        <v>#N/A</v>
      </c>
      <c r="AJ737" s="14" t="str">
        <f t="shared" si="242"/>
        <v/>
      </c>
      <c r="AK737" s="14">
        <f t="shared" si="225"/>
        <v>0</v>
      </c>
    </row>
    <row r="738" spans="1:37" ht="15" customHeight="1" x14ac:dyDescent="0.25">
      <c r="A738" s="1"/>
      <c r="B738" s="1"/>
      <c r="C738" s="24"/>
      <c r="D738" s="1"/>
      <c r="E738" s="1"/>
      <c r="F738" s="24"/>
      <c r="G738" s="1"/>
      <c r="H738" s="2"/>
      <c r="I738" s="2"/>
      <c r="J738" s="2"/>
      <c r="K738" s="13">
        <f t="shared" si="226"/>
        <v>0</v>
      </c>
      <c r="L738" s="13" t="e">
        <f>VLOOKUP(B738,Sheet1!$C$1:$D$12,2,FALSE)</f>
        <v>#N/A</v>
      </c>
      <c r="M738" s="13" t="e">
        <f t="shared" si="227"/>
        <v>#N/A</v>
      </c>
      <c r="N738" s="13">
        <f t="shared" si="228"/>
        <v>0</v>
      </c>
      <c r="O738" s="13" t="e">
        <f>VLOOKUP(B738,Sheet1!$C$1:$D$12,2,FALSE)</f>
        <v>#N/A</v>
      </c>
      <c r="P738" s="13" t="e">
        <f t="shared" si="229"/>
        <v>#N/A</v>
      </c>
      <c r="Q738" s="13">
        <f t="shared" si="230"/>
        <v>0</v>
      </c>
      <c r="R738" s="13" t="e">
        <f>VLOOKUP(B738,Sheet1!$C$1:$D$12,2,FALSE)</f>
        <v>#N/A</v>
      </c>
      <c r="S738" s="13" t="e">
        <f t="shared" si="231"/>
        <v>#N/A</v>
      </c>
      <c r="T738" s="13">
        <f t="shared" si="221"/>
        <v>0</v>
      </c>
      <c r="U738" s="13" t="e">
        <f>VLOOKUP(B738,Sheet1!$C$1:$F$12,4,FALSE)</f>
        <v>#N/A</v>
      </c>
      <c r="V738" s="13" t="e">
        <f t="shared" si="232"/>
        <v>#N/A</v>
      </c>
      <c r="W738" s="13">
        <f t="shared" si="233"/>
        <v>0</v>
      </c>
      <c r="X738" s="13">
        <f t="shared" si="234"/>
        <v>0</v>
      </c>
      <c r="Y738" s="13">
        <f t="shared" si="235"/>
        <v>0</v>
      </c>
      <c r="Z738" s="13" t="e">
        <f t="shared" si="236"/>
        <v>#N/A</v>
      </c>
      <c r="AA738" s="14" t="str">
        <f t="shared" si="237"/>
        <v/>
      </c>
      <c r="AB738" s="14">
        <f t="shared" si="238"/>
        <v>0</v>
      </c>
      <c r="AC738" s="14">
        <f t="shared" si="239"/>
        <v>0</v>
      </c>
      <c r="AD738" s="13">
        <f t="shared" si="222"/>
        <v>0</v>
      </c>
      <c r="AE738" s="13" t="e">
        <f>VLOOKUP(B738,Sheet1!$C$1:$D$12,2,FALSE)</f>
        <v>#N/A</v>
      </c>
      <c r="AF738" s="13" t="e">
        <f t="shared" si="240"/>
        <v>#N/A</v>
      </c>
      <c r="AG738" s="13">
        <f t="shared" si="223"/>
        <v>0</v>
      </c>
      <c r="AH738" s="13">
        <f t="shared" si="224"/>
        <v>0</v>
      </c>
      <c r="AI738" s="13" t="e">
        <f t="shared" si="241"/>
        <v>#N/A</v>
      </c>
      <c r="AJ738" s="14" t="str">
        <f t="shared" si="242"/>
        <v/>
      </c>
      <c r="AK738" s="14">
        <f t="shared" si="225"/>
        <v>0</v>
      </c>
    </row>
    <row r="739" spans="1:37" ht="15" customHeight="1" x14ac:dyDescent="0.25">
      <c r="A739" s="1"/>
      <c r="B739" s="1"/>
      <c r="C739" s="24"/>
      <c r="D739" s="1"/>
      <c r="E739" s="1"/>
      <c r="F739" s="24"/>
      <c r="G739" s="1"/>
      <c r="H739" s="2"/>
      <c r="I739" s="2"/>
      <c r="J739" s="2"/>
      <c r="K739" s="13">
        <f t="shared" si="226"/>
        <v>0</v>
      </c>
      <c r="L739" s="13" t="e">
        <f>VLOOKUP(B739,Sheet1!$C$1:$D$12,2,FALSE)</f>
        <v>#N/A</v>
      </c>
      <c r="M739" s="13" t="e">
        <f t="shared" si="227"/>
        <v>#N/A</v>
      </c>
      <c r="N739" s="13">
        <f t="shared" si="228"/>
        <v>0</v>
      </c>
      <c r="O739" s="13" t="e">
        <f>VLOOKUP(B739,Sheet1!$C$1:$D$12,2,FALSE)</f>
        <v>#N/A</v>
      </c>
      <c r="P739" s="13" t="e">
        <f t="shared" si="229"/>
        <v>#N/A</v>
      </c>
      <c r="Q739" s="13">
        <f t="shared" si="230"/>
        <v>0</v>
      </c>
      <c r="R739" s="13" t="e">
        <f>VLOOKUP(B739,Sheet1!$C$1:$D$12,2,FALSE)</f>
        <v>#N/A</v>
      </c>
      <c r="S739" s="13" t="e">
        <f t="shared" si="231"/>
        <v>#N/A</v>
      </c>
      <c r="T739" s="13">
        <f t="shared" si="221"/>
        <v>0</v>
      </c>
      <c r="U739" s="13" t="e">
        <f>VLOOKUP(B739,Sheet1!$C$1:$F$12,4,FALSE)</f>
        <v>#N/A</v>
      </c>
      <c r="V739" s="13" t="e">
        <f t="shared" si="232"/>
        <v>#N/A</v>
      </c>
      <c r="W739" s="13">
        <f t="shared" si="233"/>
        <v>0</v>
      </c>
      <c r="X739" s="13">
        <f t="shared" si="234"/>
        <v>0</v>
      </c>
      <c r="Y739" s="13">
        <f t="shared" si="235"/>
        <v>0</v>
      </c>
      <c r="Z739" s="13" t="e">
        <f t="shared" si="236"/>
        <v>#N/A</v>
      </c>
      <c r="AA739" s="14" t="str">
        <f t="shared" si="237"/>
        <v/>
      </c>
      <c r="AB739" s="14">
        <f t="shared" si="238"/>
        <v>0</v>
      </c>
      <c r="AC739" s="14">
        <f t="shared" si="239"/>
        <v>0</v>
      </c>
      <c r="AD739" s="13">
        <f t="shared" si="222"/>
        <v>0</v>
      </c>
      <c r="AE739" s="13" t="e">
        <f>VLOOKUP(B739,Sheet1!$C$1:$D$12,2,FALSE)</f>
        <v>#N/A</v>
      </c>
      <c r="AF739" s="13" t="e">
        <f t="shared" si="240"/>
        <v>#N/A</v>
      </c>
      <c r="AG739" s="13">
        <f t="shared" si="223"/>
        <v>0</v>
      </c>
      <c r="AH739" s="13">
        <f t="shared" si="224"/>
        <v>0</v>
      </c>
      <c r="AI739" s="13" t="e">
        <f t="shared" si="241"/>
        <v>#N/A</v>
      </c>
      <c r="AJ739" s="14" t="str">
        <f t="shared" si="242"/>
        <v/>
      </c>
      <c r="AK739" s="14">
        <f t="shared" si="225"/>
        <v>0</v>
      </c>
    </row>
    <row r="740" spans="1:37" ht="15" customHeight="1" x14ac:dyDescent="0.25">
      <c r="A740" s="1"/>
      <c r="B740" s="1"/>
      <c r="C740" s="24"/>
      <c r="D740" s="1"/>
      <c r="E740" s="1"/>
      <c r="F740" s="24"/>
      <c r="G740" s="1"/>
      <c r="H740" s="2"/>
      <c r="I740" s="2"/>
      <c r="J740" s="2"/>
      <c r="K740" s="13">
        <f t="shared" si="226"/>
        <v>0</v>
      </c>
      <c r="L740" s="13" t="e">
        <f>VLOOKUP(B740,Sheet1!$C$1:$D$12,2,FALSE)</f>
        <v>#N/A</v>
      </c>
      <c r="M740" s="13" t="e">
        <f t="shared" si="227"/>
        <v>#N/A</v>
      </c>
      <c r="N740" s="13">
        <f t="shared" si="228"/>
        <v>0</v>
      </c>
      <c r="O740" s="13" t="e">
        <f>VLOOKUP(B740,Sheet1!$C$1:$D$12,2,FALSE)</f>
        <v>#N/A</v>
      </c>
      <c r="P740" s="13" t="e">
        <f t="shared" si="229"/>
        <v>#N/A</v>
      </c>
      <c r="Q740" s="13">
        <f t="shared" si="230"/>
        <v>0</v>
      </c>
      <c r="R740" s="13" t="e">
        <f>VLOOKUP(B740,Sheet1!$C$1:$D$12,2,FALSE)</f>
        <v>#N/A</v>
      </c>
      <c r="S740" s="13" t="e">
        <f t="shared" si="231"/>
        <v>#N/A</v>
      </c>
      <c r="T740" s="13">
        <f t="shared" si="221"/>
        <v>0</v>
      </c>
      <c r="U740" s="13" t="e">
        <f>VLOOKUP(B740,Sheet1!$C$1:$F$12,4,FALSE)</f>
        <v>#N/A</v>
      </c>
      <c r="V740" s="13" t="e">
        <f t="shared" si="232"/>
        <v>#N/A</v>
      </c>
      <c r="W740" s="13">
        <f t="shared" si="233"/>
        <v>0</v>
      </c>
      <c r="X740" s="13">
        <f t="shared" si="234"/>
        <v>0</v>
      </c>
      <c r="Y740" s="13">
        <f t="shared" si="235"/>
        <v>0</v>
      </c>
      <c r="Z740" s="13" t="e">
        <f t="shared" si="236"/>
        <v>#N/A</v>
      </c>
      <c r="AA740" s="14" t="str">
        <f t="shared" si="237"/>
        <v/>
      </c>
      <c r="AB740" s="14">
        <f t="shared" si="238"/>
        <v>0</v>
      </c>
      <c r="AC740" s="14">
        <f t="shared" si="239"/>
        <v>0</v>
      </c>
      <c r="AD740" s="13">
        <f t="shared" si="222"/>
        <v>0</v>
      </c>
      <c r="AE740" s="13" t="e">
        <f>VLOOKUP(B740,Sheet1!$C$1:$D$12,2,FALSE)</f>
        <v>#N/A</v>
      </c>
      <c r="AF740" s="13" t="e">
        <f t="shared" si="240"/>
        <v>#N/A</v>
      </c>
      <c r="AG740" s="13">
        <f t="shared" si="223"/>
        <v>0</v>
      </c>
      <c r="AH740" s="13">
        <f t="shared" si="224"/>
        <v>0</v>
      </c>
      <c r="AI740" s="13" t="e">
        <f t="shared" si="241"/>
        <v>#N/A</v>
      </c>
      <c r="AJ740" s="14" t="str">
        <f t="shared" si="242"/>
        <v/>
      </c>
      <c r="AK740" s="14">
        <f t="shared" si="225"/>
        <v>0</v>
      </c>
    </row>
    <row r="741" spans="1:37" ht="15" customHeight="1" x14ac:dyDescent="0.25">
      <c r="A741" s="1"/>
      <c r="B741" s="1"/>
      <c r="C741" s="24"/>
      <c r="D741" s="1"/>
      <c r="E741" s="1"/>
      <c r="F741" s="24"/>
      <c r="G741" s="1"/>
      <c r="H741" s="2"/>
      <c r="I741" s="2"/>
      <c r="J741" s="2"/>
      <c r="K741" s="13">
        <f t="shared" si="226"/>
        <v>0</v>
      </c>
      <c r="L741" s="13" t="e">
        <f>VLOOKUP(B741,Sheet1!$C$1:$D$12,2,FALSE)</f>
        <v>#N/A</v>
      </c>
      <c r="M741" s="13" t="e">
        <f t="shared" si="227"/>
        <v>#N/A</v>
      </c>
      <c r="N741" s="13">
        <f t="shared" si="228"/>
        <v>0</v>
      </c>
      <c r="O741" s="13" t="e">
        <f>VLOOKUP(B741,Sheet1!$C$1:$D$12,2,FALSE)</f>
        <v>#N/A</v>
      </c>
      <c r="P741" s="13" t="e">
        <f t="shared" si="229"/>
        <v>#N/A</v>
      </c>
      <c r="Q741" s="13">
        <f t="shared" si="230"/>
        <v>0</v>
      </c>
      <c r="R741" s="13" t="e">
        <f>VLOOKUP(B741,Sheet1!$C$1:$D$12,2,FALSE)</f>
        <v>#N/A</v>
      </c>
      <c r="S741" s="13" t="e">
        <f t="shared" si="231"/>
        <v>#N/A</v>
      </c>
      <c r="T741" s="13">
        <f t="shared" si="221"/>
        <v>0</v>
      </c>
      <c r="U741" s="13" t="e">
        <f>VLOOKUP(B741,Sheet1!$C$1:$F$12,4,FALSE)</f>
        <v>#N/A</v>
      </c>
      <c r="V741" s="13" t="e">
        <f t="shared" si="232"/>
        <v>#N/A</v>
      </c>
      <c r="W741" s="13">
        <f t="shared" si="233"/>
        <v>0</v>
      </c>
      <c r="X741" s="13">
        <f t="shared" si="234"/>
        <v>0</v>
      </c>
      <c r="Y741" s="13">
        <f t="shared" si="235"/>
        <v>0</v>
      </c>
      <c r="Z741" s="13" t="e">
        <f t="shared" si="236"/>
        <v>#N/A</v>
      </c>
      <c r="AA741" s="14" t="str">
        <f t="shared" si="237"/>
        <v/>
      </c>
      <c r="AB741" s="14">
        <f t="shared" si="238"/>
        <v>0</v>
      </c>
      <c r="AC741" s="14">
        <f t="shared" si="239"/>
        <v>0</v>
      </c>
      <c r="AD741" s="13">
        <f t="shared" si="222"/>
        <v>0</v>
      </c>
      <c r="AE741" s="13" t="e">
        <f>VLOOKUP(B741,Sheet1!$C$1:$D$12,2,FALSE)</f>
        <v>#N/A</v>
      </c>
      <c r="AF741" s="13" t="e">
        <f t="shared" si="240"/>
        <v>#N/A</v>
      </c>
      <c r="AG741" s="13">
        <f t="shared" si="223"/>
        <v>0</v>
      </c>
      <c r="AH741" s="13">
        <f t="shared" si="224"/>
        <v>0</v>
      </c>
      <c r="AI741" s="13" t="e">
        <f t="shared" si="241"/>
        <v>#N/A</v>
      </c>
      <c r="AJ741" s="14" t="str">
        <f t="shared" si="242"/>
        <v/>
      </c>
      <c r="AK741" s="14">
        <f t="shared" si="225"/>
        <v>0</v>
      </c>
    </row>
    <row r="742" spans="1:37" ht="15" customHeight="1" x14ac:dyDescent="0.25">
      <c r="A742" s="1"/>
      <c r="B742" s="1"/>
      <c r="C742" s="24"/>
      <c r="D742" s="1"/>
      <c r="E742" s="1"/>
      <c r="F742" s="24"/>
      <c r="G742" s="1"/>
      <c r="H742" s="2"/>
      <c r="I742" s="2"/>
      <c r="J742" s="2"/>
      <c r="K742" s="13">
        <f t="shared" si="226"/>
        <v>0</v>
      </c>
      <c r="L742" s="13" t="e">
        <f>VLOOKUP(B742,Sheet1!$C$1:$D$12,2,FALSE)</f>
        <v>#N/A</v>
      </c>
      <c r="M742" s="13" t="e">
        <f t="shared" si="227"/>
        <v>#N/A</v>
      </c>
      <c r="N742" s="13">
        <f t="shared" si="228"/>
        <v>0</v>
      </c>
      <c r="O742" s="13" t="e">
        <f>VLOOKUP(B742,Sheet1!$C$1:$D$12,2,FALSE)</f>
        <v>#N/A</v>
      </c>
      <c r="P742" s="13" t="e">
        <f t="shared" si="229"/>
        <v>#N/A</v>
      </c>
      <c r="Q742" s="13">
        <f t="shared" si="230"/>
        <v>0</v>
      </c>
      <c r="R742" s="13" t="e">
        <f>VLOOKUP(B742,Sheet1!$C$1:$D$12,2,FALSE)</f>
        <v>#N/A</v>
      </c>
      <c r="S742" s="13" t="e">
        <f t="shared" si="231"/>
        <v>#N/A</v>
      </c>
      <c r="T742" s="13">
        <f t="shared" ref="T742:T805" si="243">IF(G742="AF",35,0)</f>
        <v>0</v>
      </c>
      <c r="U742" s="13" t="e">
        <f>VLOOKUP(B742,Sheet1!$C$1:$F$12,4,FALSE)</f>
        <v>#N/A</v>
      </c>
      <c r="V742" s="13" t="e">
        <f t="shared" si="232"/>
        <v>#N/A</v>
      </c>
      <c r="W742" s="13">
        <f t="shared" si="233"/>
        <v>0</v>
      </c>
      <c r="X742" s="13">
        <f t="shared" si="234"/>
        <v>0</v>
      </c>
      <c r="Y742" s="13">
        <f t="shared" si="235"/>
        <v>0</v>
      </c>
      <c r="Z742" s="13" t="e">
        <f t="shared" si="236"/>
        <v>#N/A</v>
      </c>
      <c r="AA742" s="14" t="str">
        <f t="shared" si="237"/>
        <v/>
      </c>
      <c r="AB742" s="14">
        <f t="shared" si="238"/>
        <v>0</v>
      </c>
      <c r="AC742" s="14">
        <f t="shared" si="239"/>
        <v>0</v>
      </c>
      <c r="AD742" s="13">
        <f t="shared" ref="AD742:AD805" si="244">IF(G742="DR/R",120,0)</f>
        <v>0</v>
      </c>
      <c r="AE742" s="13" t="e">
        <f>VLOOKUP(B742,Sheet1!$C$1:$D$12,2,FALSE)</f>
        <v>#N/A</v>
      </c>
      <c r="AF742" s="13" t="e">
        <f t="shared" si="240"/>
        <v>#N/A</v>
      </c>
      <c r="AG742" s="13">
        <f t="shared" ref="AG742:AG805" si="245">IF(G742="AF",0,0)</f>
        <v>0</v>
      </c>
      <c r="AH742" s="13">
        <f t="shared" ref="AH742:AH805" si="246">IF(G742="NML",120,0)</f>
        <v>0</v>
      </c>
      <c r="AI742" s="13" t="e">
        <f t="shared" si="241"/>
        <v>#N/A</v>
      </c>
      <c r="AJ742" s="14" t="str">
        <f t="shared" si="242"/>
        <v/>
      </c>
      <c r="AK742" s="14">
        <f t="shared" ref="AK742:AK805" si="247">IF(OR(G742="DR/R",G742="NML/R"),35,0)</f>
        <v>0</v>
      </c>
    </row>
    <row r="743" spans="1:37" ht="15" customHeight="1" x14ac:dyDescent="0.25">
      <c r="A743" s="1"/>
      <c r="B743" s="1"/>
      <c r="C743" s="24"/>
      <c r="D743" s="1"/>
      <c r="E743" s="1"/>
      <c r="F743" s="24"/>
      <c r="G743" s="1"/>
      <c r="H743" s="2"/>
      <c r="I743" s="2"/>
      <c r="J743" s="2"/>
      <c r="K743" s="13">
        <f t="shared" ref="K743:K806" si="248">IF(AND(G743="DR/R",A743=2027),226,0)</f>
        <v>0</v>
      </c>
      <c r="L743" s="13" t="e">
        <f>VLOOKUP(B743,Sheet1!$C$1:$D$12,2,FALSE)</f>
        <v>#N/A</v>
      </c>
      <c r="M743" s="13" t="e">
        <f t="shared" ref="M743:M806" si="249">ROUND(+K743/12*L743,2)</f>
        <v>#N/A</v>
      </c>
      <c r="N743" s="13">
        <f t="shared" ref="N743:N806" si="250">IF(AND(G743="DR/R",A743=2025),212,0)</f>
        <v>0</v>
      </c>
      <c r="O743" s="13" t="e">
        <f>VLOOKUP(B743,Sheet1!$C$1:$D$12,2,FALSE)</f>
        <v>#N/A</v>
      </c>
      <c r="P743" s="13" t="e">
        <f t="shared" ref="P743:P806" si="251">ROUND(+N743/12*O743,2)</f>
        <v>#N/A</v>
      </c>
      <c r="Q743" s="13">
        <f t="shared" ref="Q743:Q806" si="252">IF(AND(G743="DR/R",A743=2026),219,)</f>
        <v>0</v>
      </c>
      <c r="R743" s="13" t="e">
        <f>VLOOKUP(B743,Sheet1!$C$1:$D$12,2,FALSE)</f>
        <v>#N/A</v>
      </c>
      <c r="S743" s="13" t="e">
        <f t="shared" ref="S743:S806" si="253">ROUND(+Q743/12*R743,2)</f>
        <v>#N/A</v>
      </c>
      <c r="T743" s="13">
        <f t="shared" si="243"/>
        <v>0</v>
      </c>
      <c r="U743" s="13" t="e">
        <f>VLOOKUP(B743,Sheet1!$C$1:$F$12,4,FALSE)</f>
        <v>#N/A</v>
      </c>
      <c r="V743" s="13" t="e">
        <f t="shared" ref="V743:V806" si="254">ROUND(+T743/4*U743,2)</f>
        <v>#N/A</v>
      </c>
      <c r="W743" s="13">
        <f t="shared" ref="W743:W806" si="255">IF(AND(G743="NML",A743=2027),226,0)</f>
        <v>0</v>
      </c>
      <c r="X743" s="13">
        <f t="shared" ref="X743:X806" si="256">IF(AND(G743="NML",A743=2025),212,0)</f>
        <v>0</v>
      </c>
      <c r="Y743" s="13">
        <f t="shared" ref="Y743:Y806" si="257">IF(AND(G743="NML",A743=2026),219,0)</f>
        <v>0</v>
      </c>
      <c r="Z743" s="13" t="e">
        <f t="shared" ref="Z743:Z806" si="258">+M743+V743+W743+P743+X743+Y743+S743</f>
        <v>#N/A</v>
      </c>
      <c r="AA743" s="14" t="str">
        <f t="shared" ref="AA743:AA806" si="259">IF(ISNA(Z743),"",Z743)</f>
        <v/>
      </c>
      <c r="AB743" s="14">
        <f t="shared" ref="AB743:AB806" si="260">IF(OR(G743="DR/R",G743="NML/R"),85,0)</f>
        <v>0</v>
      </c>
      <c r="AC743" s="14">
        <f t="shared" ref="AC743:AC806" si="261">IF(AND(A743=2019,AB743&gt;0),AB743-10,AB743)</f>
        <v>0</v>
      </c>
      <c r="AD743" s="13">
        <f t="shared" si="244"/>
        <v>0</v>
      </c>
      <c r="AE743" s="13" t="e">
        <f>VLOOKUP(B743,Sheet1!$C$1:$D$12,2,FALSE)</f>
        <v>#N/A</v>
      </c>
      <c r="AF743" s="13" t="e">
        <f t="shared" ref="AF743:AF806" si="262">+AD743/12*AE743</f>
        <v>#N/A</v>
      </c>
      <c r="AG743" s="13">
        <f t="shared" si="245"/>
        <v>0</v>
      </c>
      <c r="AH743" s="13">
        <f t="shared" si="246"/>
        <v>0</v>
      </c>
      <c r="AI743" s="13" t="e">
        <f t="shared" ref="AI743:AI806" si="263">+AF743+AG743+AH743</f>
        <v>#N/A</v>
      </c>
      <c r="AJ743" s="14" t="str">
        <f t="shared" ref="AJ743:AJ806" si="264">IF(ISNA(AI743),"",AI743)</f>
        <v/>
      </c>
      <c r="AK743" s="14">
        <f t="shared" si="247"/>
        <v>0</v>
      </c>
    </row>
    <row r="744" spans="1:37" ht="15" customHeight="1" x14ac:dyDescent="0.25">
      <c r="A744" s="1"/>
      <c r="B744" s="1"/>
      <c r="C744" s="24"/>
      <c r="D744" s="1"/>
      <c r="E744" s="1"/>
      <c r="F744" s="24"/>
      <c r="G744" s="1"/>
      <c r="H744" s="2"/>
      <c r="I744" s="2"/>
      <c r="J744" s="2"/>
      <c r="K744" s="13">
        <f t="shared" si="248"/>
        <v>0</v>
      </c>
      <c r="L744" s="13" t="e">
        <f>VLOOKUP(B744,Sheet1!$C$1:$D$12,2,FALSE)</f>
        <v>#N/A</v>
      </c>
      <c r="M744" s="13" t="e">
        <f t="shared" si="249"/>
        <v>#N/A</v>
      </c>
      <c r="N744" s="13">
        <f t="shared" si="250"/>
        <v>0</v>
      </c>
      <c r="O744" s="13" t="e">
        <f>VLOOKUP(B744,Sheet1!$C$1:$D$12,2,FALSE)</f>
        <v>#N/A</v>
      </c>
      <c r="P744" s="13" t="e">
        <f t="shared" si="251"/>
        <v>#N/A</v>
      </c>
      <c r="Q744" s="13">
        <f t="shared" si="252"/>
        <v>0</v>
      </c>
      <c r="R744" s="13" t="e">
        <f>VLOOKUP(B744,Sheet1!$C$1:$D$12,2,FALSE)</f>
        <v>#N/A</v>
      </c>
      <c r="S744" s="13" t="e">
        <f t="shared" si="253"/>
        <v>#N/A</v>
      </c>
      <c r="T744" s="13">
        <f t="shared" si="243"/>
        <v>0</v>
      </c>
      <c r="U744" s="13" t="e">
        <f>VLOOKUP(B744,Sheet1!$C$1:$F$12,4,FALSE)</f>
        <v>#N/A</v>
      </c>
      <c r="V744" s="13" t="e">
        <f t="shared" si="254"/>
        <v>#N/A</v>
      </c>
      <c r="W744" s="13">
        <f t="shared" si="255"/>
        <v>0</v>
      </c>
      <c r="X744" s="13">
        <f t="shared" si="256"/>
        <v>0</v>
      </c>
      <c r="Y744" s="13">
        <f t="shared" si="257"/>
        <v>0</v>
      </c>
      <c r="Z744" s="13" t="e">
        <f t="shared" si="258"/>
        <v>#N/A</v>
      </c>
      <c r="AA744" s="14" t="str">
        <f t="shared" si="259"/>
        <v/>
      </c>
      <c r="AB744" s="14">
        <f t="shared" si="260"/>
        <v>0</v>
      </c>
      <c r="AC744" s="14">
        <f t="shared" si="261"/>
        <v>0</v>
      </c>
      <c r="AD744" s="13">
        <f t="shared" si="244"/>
        <v>0</v>
      </c>
      <c r="AE744" s="13" t="e">
        <f>VLOOKUP(B744,Sheet1!$C$1:$D$12,2,FALSE)</f>
        <v>#N/A</v>
      </c>
      <c r="AF744" s="13" t="e">
        <f t="shared" si="262"/>
        <v>#N/A</v>
      </c>
      <c r="AG744" s="13">
        <f t="shared" si="245"/>
        <v>0</v>
      </c>
      <c r="AH744" s="13">
        <f t="shared" si="246"/>
        <v>0</v>
      </c>
      <c r="AI744" s="13" t="e">
        <f t="shared" si="263"/>
        <v>#N/A</v>
      </c>
      <c r="AJ744" s="14" t="str">
        <f t="shared" si="264"/>
        <v/>
      </c>
      <c r="AK744" s="14">
        <f t="shared" si="247"/>
        <v>0</v>
      </c>
    </row>
    <row r="745" spans="1:37" ht="15" customHeight="1" x14ac:dyDescent="0.25">
      <c r="A745" s="1"/>
      <c r="B745" s="1"/>
      <c r="C745" s="24"/>
      <c r="D745" s="1"/>
      <c r="E745" s="1"/>
      <c r="F745" s="24"/>
      <c r="G745" s="1"/>
      <c r="H745" s="2"/>
      <c r="I745" s="2"/>
      <c r="J745" s="2"/>
      <c r="K745" s="13">
        <f t="shared" si="248"/>
        <v>0</v>
      </c>
      <c r="L745" s="13" t="e">
        <f>VLOOKUP(B745,Sheet1!$C$1:$D$12,2,FALSE)</f>
        <v>#N/A</v>
      </c>
      <c r="M745" s="13" t="e">
        <f t="shared" si="249"/>
        <v>#N/A</v>
      </c>
      <c r="N745" s="13">
        <f t="shared" si="250"/>
        <v>0</v>
      </c>
      <c r="O745" s="13" t="e">
        <f>VLOOKUP(B745,Sheet1!$C$1:$D$12,2,FALSE)</f>
        <v>#N/A</v>
      </c>
      <c r="P745" s="13" t="e">
        <f t="shared" si="251"/>
        <v>#N/A</v>
      </c>
      <c r="Q745" s="13">
        <f t="shared" si="252"/>
        <v>0</v>
      </c>
      <c r="R745" s="13" t="e">
        <f>VLOOKUP(B745,Sheet1!$C$1:$D$12,2,FALSE)</f>
        <v>#N/A</v>
      </c>
      <c r="S745" s="13" t="e">
        <f t="shared" si="253"/>
        <v>#N/A</v>
      </c>
      <c r="T745" s="13">
        <f t="shared" si="243"/>
        <v>0</v>
      </c>
      <c r="U745" s="13" t="e">
        <f>VLOOKUP(B745,Sheet1!$C$1:$F$12,4,FALSE)</f>
        <v>#N/A</v>
      </c>
      <c r="V745" s="13" t="e">
        <f t="shared" si="254"/>
        <v>#N/A</v>
      </c>
      <c r="W745" s="13">
        <f t="shared" si="255"/>
        <v>0</v>
      </c>
      <c r="X745" s="13">
        <f t="shared" si="256"/>
        <v>0</v>
      </c>
      <c r="Y745" s="13">
        <f t="shared" si="257"/>
        <v>0</v>
      </c>
      <c r="Z745" s="13" t="e">
        <f t="shared" si="258"/>
        <v>#N/A</v>
      </c>
      <c r="AA745" s="14" t="str">
        <f t="shared" si="259"/>
        <v/>
      </c>
      <c r="AB745" s="14">
        <f t="shared" si="260"/>
        <v>0</v>
      </c>
      <c r="AC745" s="14">
        <f t="shared" si="261"/>
        <v>0</v>
      </c>
      <c r="AD745" s="13">
        <f t="shared" si="244"/>
        <v>0</v>
      </c>
      <c r="AE745" s="13" t="e">
        <f>VLOOKUP(B745,Sheet1!$C$1:$D$12,2,FALSE)</f>
        <v>#N/A</v>
      </c>
      <c r="AF745" s="13" t="e">
        <f t="shared" si="262"/>
        <v>#N/A</v>
      </c>
      <c r="AG745" s="13">
        <f t="shared" si="245"/>
        <v>0</v>
      </c>
      <c r="AH745" s="13">
        <f t="shared" si="246"/>
        <v>0</v>
      </c>
      <c r="AI745" s="13" t="e">
        <f t="shared" si="263"/>
        <v>#N/A</v>
      </c>
      <c r="AJ745" s="14" t="str">
        <f t="shared" si="264"/>
        <v/>
      </c>
      <c r="AK745" s="14">
        <f t="shared" si="247"/>
        <v>0</v>
      </c>
    </row>
    <row r="746" spans="1:37" ht="15" customHeight="1" x14ac:dyDescent="0.25">
      <c r="A746" s="1"/>
      <c r="B746" s="1"/>
      <c r="C746" s="24"/>
      <c r="D746" s="1"/>
      <c r="E746" s="1"/>
      <c r="F746" s="24"/>
      <c r="G746" s="1"/>
      <c r="H746" s="2"/>
      <c r="I746" s="2"/>
      <c r="J746" s="2"/>
      <c r="K746" s="13">
        <f t="shared" si="248"/>
        <v>0</v>
      </c>
      <c r="L746" s="13" t="e">
        <f>VLOOKUP(B746,Sheet1!$C$1:$D$12,2,FALSE)</f>
        <v>#N/A</v>
      </c>
      <c r="M746" s="13" t="e">
        <f t="shared" si="249"/>
        <v>#N/A</v>
      </c>
      <c r="N746" s="13">
        <f t="shared" si="250"/>
        <v>0</v>
      </c>
      <c r="O746" s="13" t="e">
        <f>VLOOKUP(B746,Sheet1!$C$1:$D$12,2,FALSE)</f>
        <v>#N/A</v>
      </c>
      <c r="P746" s="13" t="e">
        <f t="shared" si="251"/>
        <v>#N/A</v>
      </c>
      <c r="Q746" s="13">
        <f t="shared" si="252"/>
        <v>0</v>
      </c>
      <c r="R746" s="13" t="e">
        <f>VLOOKUP(B746,Sheet1!$C$1:$D$12,2,FALSE)</f>
        <v>#N/A</v>
      </c>
      <c r="S746" s="13" t="e">
        <f t="shared" si="253"/>
        <v>#N/A</v>
      </c>
      <c r="T746" s="13">
        <f t="shared" si="243"/>
        <v>0</v>
      </c>
      <c r="U746" s="13" t="e">
        <f>VLOOKUP(B746,Sheet1!$C$1:$F$12,4,FALSE)</f>
        <v>#N/A</v>
      </c>
      <c r="V746" s="13" t="e">
        <f t="shared" si="254"/>
        <v>#N/A</v>
      </c>
      <c r="W746" s="13">
        <f t="shared" si="255"/>
        <v>0</v>
      </c>
      <c r="X746" s="13">
        <f t="shared" si="256"/>
        <v>0</v>
      </c>
      <c r="Y746" s="13">
        <f t="shared" si="257"/>
        <v>0</v>
      </c>
      <c r="Z746" s="13" t="e">
        <f t="shared" si="258"/>
        <v>#N/A</v>
      </c>
      <c r="AA746" s="14" t="str">
        <f t="shared" si="259"/>
        <v/>
      </c>
      <c r="AB746" s="14">
        <f t="shared" si="260"/>
        <v>0</v>
      </c>
      <c r="AC746" s="14">
        <f t="shared" si="261"/>
        <v>0</v>
      </c>
      <c r="AD746" s="13">
        <f t="shared" si="244"/>
        <v>0</v>
      </c>
      <c r="AE746" s="13" t="e">
        <f>VLOOKUP(B746,Sheet1!$C$1:$D$12,2,FALSE)</f>
        <v>#N/A</v>
      </c>
      <c r="AF746" s="13" t="e">
        <f t="shared" si="262"/>
        <v>#N/A</v>
      </c>
      <c r="AG746" s="13">
        <f t="shared" si="245"/>
        <v>0</v>
      </c>
      <c r="AH746" s="13">
        <f t="shared" si="246"/>
        <v>0</v>
      </c>
      <c r="AI746" s="13" t="e">
        <f t="shared" si="263"/>
        <v>#N/A</v>
      </c>
      <c r="AJ746" s="14" t="str">
        <f t="shared" si="264"/>
        <v/>
      </c>
      <c r="AK746" s="14">
        <f t="shared" si="247"/>
        <v>0</v>
      </c>
    </row>
    <row r="747" spans="1:37" ht="15" customHeight="1" x14ac:dyDescent="0.25">
      <c r="A747" s="1"/>
      <c r="B747" s="1"/>
      <c r="C747" s="24"/>
      <c r="D747" s="1"/>
      <c r="E747" s="1"/>
      <c r="F747" s="24"/>
      <c r="G747" s="1"/>
      <c r="H747" s="2"/>
      <c r="I747" s="2"/>
      <c r="J747" s="2"/>
      <c r="K747" s="13">
        <f t="shared" si="248"/>
        <v>0</v>
      </c>
      <c r="L747" s="13" t="e">
        <f>VLOOKUP(B747,Sheet1!$C$1:$D$12,2,FALSE)</f>
        <v>#N/A</v>
      </c>
      <c r="M747" s="13" t="e">
        <f t="shared" si="249"/>
        <v>#N/A</v>
      </c>
      <c r="N747" s="13">
        <f t="shared" si="250"/>
        <v>0</v>
      </c>
      <c r="O747" s="13" t="e">
        <f>VLOOKUP(B747,Sheet1!$C$1:$D$12,2,FALSE)</f>
        <v>#N/A</v>
      </c>
      <c r="P747" s="13" t="e">
        <f t="shared" si="251"/>
        <v>#N/A</v>
      </c>
      <c r="Q747" s="13">
        <f t="shared" si="252"/>
        <v>0</v>
      </c>
      <c r="R747" s="13" t="e">
        <f>VLOOKUP(B747,Sheet1!$C$1:$D$12,2,FALSE)</f>
        <v>#N/A</v>
      </c>
      <c r="S747" s="13" t="e">
        <f t="shared" si="253"/>
        <v>#N/A</v>
      </c>
      <c r="T747" s="13">
        <f t="shared" si="243"/>
        <v>0</v>
      </c>
      <c r="U747" s="13" t="e">
        <f>VLOOKUP(B747,Sheet1!$C$1:$F$12,4,FALSE)</f>
        <v>#N/A</v>
      </c>
      <c r="V747" s="13" t="e">
        <f t="shared" si="254"/>
        <v>#N/A</v>
      </c>
      <c r="W747" s="13">
        <f t="shared" si="255"/>
        <v>0</v>
      </c>
      <c r="X747" s="13">
        <f t="shared" si="256"/>
        <v>0</v>
      </c>
      <c r="Y747" s="13">
        <f t="shared" si="257"/>
        <v>0</v>
      </c>
      <c r="Z747" s="13" t="e">
        <f t="shared" si="258"/>
        <v>#N/A</v>
      </c>
      <c r="AA747" s="14" t="str">
        <f t="shared" si="259"/>
        <v/>
      </c>
      <c r="AB747" s="14">
        <f t="shared" si="260"/>
        <v>0</v>
      </c>
      <c r="AC747" s="14">
        <f t="shared" si="261"/>
        <v>0</v>
      </c>
      <c r="AD747" s="13">
        <f t="shared" si="244"/>
        <v>0</v>
      </c>
      <c r="AE747" s="13" t="e">
        <f>VLOOKUP(B747,Sheet1!$C$1:$D$12,2,FALSE)</f>
        <v>#N/A</v>
      </c>
      <c r="AF747" s="13" t="e">
        <f t="shared" si="262"/>
        <v>#N/A</v>
      </c>
      <c r="AG747" s="13">
        <f t="shared" si="245"/>
        <v>0</v>
      </c>
      <c r="AH747" s="13">
        <f t="shared" si="246"/>
        <v>0</v>
      </c>
      <c r="AI747" s="13" t="e">
        <f t="shared" si="263"/>
        <v>#N/A</v>
      </c>
      <c r="AJ747" s="14" t="str">
        <f t="shared" si="264"/>
        <v/>
      </c>
      <c r="AK747" s="14">
        <f t="shared" si="247"/>
        <v>0</v>
      </c>
    </row>
    <row r="748" spans="1:37" ht="15" customHeight="1" x14ac:dyDescent="0.25">
      <c r="A748" s="1"/>
      <c r="B748" s="1"/>
      <c r="C748" s="24"/>
      <c r="D748" s="1"/>
      <c r="E748" s="1"/>
      <c r="F748" s="24"/>
      <c r="G748" s="1"/>
      <c r="H748" s="2"/>
      <c r="I748" s="2"/>
      <c r="J748" s="2"/>
      <c r="K748" s="13">
        <f t="shared" si="248"/>
        <v>0</v>
      </c>
      <c r="L748" s="13" t="e">
        <f>VLOOKUP(B748,Sheet1!$C$1:$D$12,2,FALSE)</f>
        <v>#N/A</v>
      </c>
      <c r="M748" s="13" t="e">
        <f t="shared" si="249"/>
        <v>#N/A</v>
      </c>
      <c r="N748" s="13">
        <f t="shared" si="250"/>
        <v>0</v>
      </c>
      <c r="O748" s="13" t="e">
        <f>VLOOKUP(B748,Sheet1!$C$1:$D$12,2,FALSE)</f>
        <v>#N/A</v>
      </c>
      <c r="P748" s="13" t="e">
        <f t="shared" si="251"/>
        <v>#N/A</v>
      </c>
      <c r="Q748" s="13">
        <f t="shared" si="252"/>
        <v>0</v>
      </c>
      <c r="R748" s="13" t="e">
        <f>VLOOKUP(B748,Sheet1!$C$1:$D$12,2,FALSE)</f>
        <v>#N/A</v>
      </c>
      <c r="S748" s="13" t="e">
        <f t="shared" si="253"/>
        <v>#N/A</v>
      </c>
      <c r="T748" s="13">
        <f t="shared" si="243"/>
        <v>0</v>
      </c>
      <c r="U748" s="13" t="e">
        <f>VLOOKUP(B748,Sheet1!$C$1:$F$12,4,FALSE)</f>
        <v>#N/A</v>
      </c>
      <c r="V748" s="13" t="e">
        <f t="shared" si="254"/>
        <v>#N/A</v>
      </c>
      <c r="W748" s="13">
        <f t="shared" si="255"/>
        <v>0</v>
      </c>
      <c r="X748" s="13">
        <f t="shared" si="256"/>
        <v>0</v>
      </c>
      <c r="Y748" s="13">
        <f t="shared" si="257"/>
        <v>0</v>
      </c>
      <c r="Z748" s="13" t="e">
        <f t="shared" si="258"/>
        <v>#N/A</v>
      </c>
      <c r="AA748" s="14" t="str">
        <f t="shared" si="259"/>
        <v/>
      </c>
      <c r="AB748" s="14">
        <f t="shared" si="260"/>
        <v>0</v>
      </c>
      <c r="AC748" s="14">
        <f t="shared" si="261"/>
        <v>0</v>
      </c>
      <c r="AD748" s="13">
        <f t="shared" si="244"/>
        <v>0</v>
      </c>
      <c r="AE748" s="13" t="e">
        <f>VLOOKUP(B748,Sheet1!$C$1:$D$12,2,FALSE)</f>
        <v>#N/A</v>
      </c>
      <c r="AF748" s="13" t="e">
        <f t="shared" si="262"/>
        <v>#N/A</v>
      </c>
      <c r="AG748" s="13">
        <f t="shared" si="245"/>
        <v>0</v>
      </c>
      <c r="AH748" s="13">
        <f t="shared" si="246"/>
        <v>0</v>
      </c>
      <c r="AI748" s="13" t="e">
        <f t="shared" si="263"/>
        <v>#N/A</v>
      </c>
      <c r="AJ748" s="14" t="str">
        <f t="shared" si="264"/>
        <v/>
      </c>
      <c r="AK748" s="14">
        <f t="shared" si="247"/>
        <v>0</v>
      </c>
    </row>
    <row r="749" spans="1:37" ht="15" customHeight="1" x14ac:dyDescent="0.25">
      <c r="A749" s="1"/>
      <c r="B749" s="1"/>
      <c r="C749" s="24"/>
      <c r="D749" s="1"/>
      <c r="E749" s="1"/>
      <c r="F749" s="24"/>
      <c r="G749" s="1"/>
      <c r="H749" s="2"/>
      <c r="I749" s="2"/>
      <c r="J749" s="2"/>
      <c r="K749" s="13">
        <f t="shared" si="248"/>
        <v>0</v>
      </c>
      <c r="L749" s="13" t="e">
        <f>VLOOKUP(B749,Sheet1!$C$1:$D$12,2,FALSE)</f>
        <v>#N/A</v>
      </c>
      <c r="M749" s="13" t="e">
        <f t="shared" si="249"/>
        <v>#N/A</v>
      </c>
      <c r="N749" s="13">
        <f t="shared" si="250"/>
        <v>0</v>
      </c>
      <c r="O749" s="13" t="e">
        <f>VLOOKUP(B749,Sheet1!$C$1:$D$12,2,FALSE)</f>
        <v>#N/A</v>
      </c>
      <c r="P749" s="13" t="e">
        <f t="shared" si="251"/>
        <v>#N/A</v>
      </c>
      <c r="Q749" s="13">
        <f t="shared" si="252"/>
        <v>0</v>
      </c>
      <c r="R749" s="13" t="e">
        <f>VLOOKUP(B749,Sheet1!$C$1:$D$12,2,FALSE)</f>
        <v>#N/A</v>
      </c>
      <c r="S749" s="13" t="e">
        <f t="shared" si="253"/>
        <v>#N/A</v>
      </c>
      <c r="T749" s="13">
        <f t="shared" si="243"/>
        <v>0</v>
      </c>
      <c r="U749" s="13" t="e">
        <f>VLOOKUP(B749,Sheet1!$C$1:$F$12,4,FALSE)</f>
        <v>#N/A</v>
      </c>
      <c r="V749" s="13" t="e">
        <f t="shared" si="254"/>
        <v>#N/A</v>
      </c>
      <c r="W749" s="13">
        <f t="shared" si="255"/>
        <v>0</v>
      </c>
      <c r="X749" s="13">
        <f t="shared" si="256"/>
        <v>0</v>
      </c>
      <c r="Y749" s="13">
        <f t="shared" si="257"/>
        <v>0</v>
      </c>
      <c r="Z749" s="13" t="e">
        <f t="shared" si="258"/>
        <v>#N/A</v>
      </c>
      <c r="AA749" s="14" t="str">
        <f t="shared" si="259"/>
        <v/>
      </c>
      <c r="AB749" s="14">
        <f t="shared" si="260"/>
        <v>0</v>
      </c>
      <c r="AC749" s="14">
        <f t="shared" si="261"/>
        <v>0</v>
      </c>
      <c r="AD749" s="13">
        <f t="shared" si="244"/>
        <v>0</v>
      </c>
      <c r="AE749" s="13" t="e">
        <f>VLOOKUP(B749,Sheet1!$C$1:$D$12,2,FALSE)</f>
        <v>#N/A</v>
      </c>
      <c r="AF749" s="13" t="e">
        <f t="shared" si="262"/>
        <v>#N/A</v>
      </c>
      <c r="AG749" s="13">
        <f t="shared" si="245"/>
        <v>0</v>
      </c>
      <c r="AH749" s="13">
        <f t="shared" si="246"/>
        <v>0</v>
      </c>
      <c r="AI749" s="13" t="e">
        <f t="shared" si="263"/>
        <v>#N/A</v>
      </c>
      <c r="AJ749" s="14" t="str">
        <f t="shared" si="264"/>
        <v/>
      </c>
      <c r="AK749" s="14">
        <f t="shared" si="247"/>
        <v>0</v>
      </c>
    </row>
    <row r="750" spans="1:37" ht="15" customHeight="1" x14ac:dyDescent="0.25">
      <c r="A750" s="1"/>
      <c r="B750" s="1"/>
      <c r="C750" s="24"/>
      <c r="D750" s="1"/>
      <c r="E750" s="1"/>
      <c r="F750" s="24"/>
      <c r="G750" s="1"/>
      <c r="H750" s="2"/>
      <c r="I750" s="2"/>
      <c r="J750" s="2"/>
      <c r="K750" s="13">
        <f t="shared" si="248"/>
        <v>0</v>
      </c>
      <c r="L750" s="13" t="e">
        <f>VLOOKUP(B750,Sheet1!$C$1:$D$12,2,FALSE)</f>
        <v>#N/A</v>
      </c>
      <c r="M750" s="13" t="e">
        <f t="shared" si="249"/>
        <v>#N/A</v>
      </c>
      <c r="N750" s="13">
        <f t="shared" si="250"/>
        <v>0</v>
      </c>
      <c r="O750" s="13" t="e">
        <f>VLOOKUP(B750,Sheet1!$C$1:$D$12,2,FALSE)</f>
        <v>#N/A</v>
      </c>
      <c r="P750" s="13" t="e">
        <f t="shared" si="251"/>
        <v>#N/A</v>
      </c>
      <c r="Q750" s="13">
        <f t="shared" si="252"/>
        <v>0</v>
      </c>
      <c r="R750" s="13" t="e">
        <f>VLOOKUP(B750,Sheet1!$C$1:$D$12,2,FALSE)</f>
        <v>#N/A</v>
      </c>
      <c r="S750" s="13" t="e">
        <f t="shared" si="253"/>
        <v>#N/A</v>
      </c>
      <c r="T750" s="13">
        <f t="shared" si="243"/>
        <v>0</v>
      </c>
      <c r="U750" s="13" t="e">
        <f>VLOOKUP(B750,Sheet1!$C$1:$F$12,4,FALSE)</f>
        <v>#N/A</v>
      </c>
      <c r="V750" s="13" t="e">
        <f t="shared" si="254"/>
        <v>#N/A</v>
      </c>
      <c r="W750" s="13">
        <f t="shared" si="255"/>
        <v>0</v>
      </c>
      <c r="X750" s="13">
        <f t="shared" si="256"/>
        <v>0</v>
      </c>
      <c r="Y750" s="13">
        <f t="shared" si="257"/>
        <v>0</v>
      </c>
      <c r="Z750" s="13" t="e">
        <f t="shared" si="258"/>
        <v>#N/A</v>
      </c>
      <c r="AA750" s="14" t="str">
        <f t="shared" si="259"/>
        <v/>
      </c>
      <c r="AB750" s="14">
        <f t="shared" si="260"/>
        <v>0</v>
      </c>
      <c r="AC750" s="14">
        <f t="shared" si="261"/>
        <v>0</v>
      </c>
      <c r="AD750" s="13">
        <f t="shared" si="244"/>
        <v>0</v>
      </c>
      <c r="AE750" s="13" t="e">
        <f>VLOOKUP(B750,Sheet1!$C$1:$D$12,2,FALSE)</f>
        <v>#N/A</v>
      </c>
      <c r="AF750" s="13" t="e">
        <f t="shared" si="262"/>
        <v>#N/A</v>
      </c>
      <c r="AG750" s="13">
        <f t="shared" si="245"/>
        <v>0</v>
      </c>
      <c r="AH750" s="13">
        <f t="shared" si="246"/>
        <v>0</v>
      </c>
      <c r="AI750" s="13" t="e">
        <f t="shared" si="263"/>
        <v>#N/A</v>
      </c>
      <c r="AJ750" s="14" t="str">
        <f t="shared" si="264"/>
        <v/>
      </c>
      <c r="AK750" s="14">
        <f t="shared" si="247"/>
        <v>0</v>
      </c>
    </row>
    <row r="751" spans="1:37" ht="15" customHeight="1" x14ac:dyDescent="0.25">
      <c r="A751" s="1"/>
      <c r="B751" s="1"/>
      <c r="C751" s="24"/>
      <c r="D751" s="1"/>
      <c r="E751" s="1"/>
      <c r="F751" s="24"/>
      <c r="G751" s="1"/>
      <c r="H751" s="2"/>
      <c r="I751" s="2"/>
      <c r="J751" s="2"/>
      <c r="K751" s="13">
        <f t="shared" si="248"/>
        <v>0</v>
      </c>
      <c r="L751" s="13" t="e">
        <f>VLOOKUP(B751,Sheet1!$C$1:$D$12,2,FALSE)</f>
        <v>#N/A</v>
      </c>
      <c r="M751" s="13" t="e">
        <f t="shared" si="249"/>
        <v>#N/A</v>
      </c>
      <c r="N751" s="13">
        <f t="shared" si="250"/>
        <v>0</v>
      </c>
      <c r="O751" s="13" t="e">
        <f>VLOOKUP(B751,Sheet1!$C$1:$D$12,2,FALSE)</f>
        <v>#N/A</v>
      </c>
      <c r="P751" s="13" t="e">
        <f t="shared" si="251"/>
        <v>#N/A</v>
      </c>
      <c r="Q751" s="13">
        <f t="shared" si="252"/>
        <v>0</v>
      </c>
      <c r="R751" s="13" t="e">
        <f>VLOOKUP(B751,Sheet1!$C$1:$D$12,2,FALSE)</f>
        <v>#N/A</v>
      </c>
      <c r="S751" s="13" t="e">
        <f t="shared" si="253"/>
        <v>#N/A</v>
      </c>
      <c r="T751" s="13">
        <f t="shared" si="243"/>
        <v>0</v>
      </c>
      <c r="U751" s="13" t="e">
        <f>VLOOKUP(B751,Sheet1!$C$1:$F$12,4,FALSE)</f>
        <v>#N/A</v>
      </c>
      <c r="V751" s="13" t="e">
        <f t="shared" si="254"/>
        <v>#N/A</v>
      </c>
      <c r="W751" s="13">
        <f t="shared" si="255"/>
        <v>0</v>
      </c>
      <c r="X751" s="13">
        <f t="shared" si="256"/>
        <v>0</v>
      </c>
      <c r="Y751" s="13">
        <f t="shared" si="257"/>
        <v>0</v>
      </c>
      <c r="Z751" s="13" t="e">
        <f t="shared" si="258"/>
        <v>#N/A</v>
      </c>
      <c r="AA751" s="14" t="str">
        <f t="shared" si="259"/>
        <v/>
      </c>
      <c r="AB751" s="14">
        <f t="shared" si="260"/>
        <v>0</v>
      </c>
      <c r="AC751" s="14">
        <f t="shared" si="261"/>
        <v>0</v>
      </c>
      <c r="AD751" s="13">
        <f t="shared" si="244"/>
        <v>0</v>
      </c>
      <c r="AE751" s="13" t="e">
        <f>VLOOKUP(B751,Sheet1!$C$1:$D$12,2,FALSE)</f>
        <v>#N/A</v>
      </c>
      <c r="AF751" s="13" t="e">
        <f t="shared" si="262"/>
        <v>#N/A</v>
      </c>
      <c r="AG751" s="13">
        <f t="shared" si="245"/>
        <v>0</v>
      </c>
      <c r="AH751" s="13">
        <f t="shared" si="246"/>
        <v>0</v>
      </c>
      <c r="AI751" s="13" t="e">
        <f t="shared" si="263"/>
        <v>#N/A</v>
      </c>
      <c r="AJ751" s="14" t="str">
        <f t="shared" si="264"/>
        <v/>
      </c>
      <c r="AK751" s="14">
        <f t="shared" si="247"/>
        <v>0</v>
      </c>
    </row>
    <row r="752" spans="1:37" ht="15" customHeight="1" x14ac:dyDescent="0.25">
      <c r="A752" s="1"/>
      <c r="B752" s="1"/>
      <c r="C752" s="24"/>
      <c r="D752" s="1"/>
      <c r="E752" s="1"/>
      <c r="F752" s="24"/>
      <c r="G752" s="1"/>
      <c r="H752" s="2"/>
      <c r="I752" s="2"/>
      <c r="J752" s="2"/>
      <c r="K752" s="13">
        <f t="shared" si="248"/>
        <v>0</v>
      </c>
      <c r="L752" s="13" t="e">
        <f>VLOOKUP(B752,Sheet1!$C$1:$D$12,2,FALSE)</f>
        <v>#N/A</v>
      </c>
      <c r="M752" s="13" t="e">
        <f t="shared" si="249"/>
        <v>#N/A</v>
      </c>
      <c r="N752" s="13">
        <f t="shared" si="250"/>
        <v>0</v>
      </c>
      <c r="O752" s="13" t="e">
        <f>VLOOKUP(B752,Sheet1!$C$1:$D$12,2,FALSE)</f>
        <v>#N/A</v>
      </c>
      <c r="P752" s="13" t="e">
        <f t="shared" si="251"/>
        <v>#N/A</v>
      </c>
      <c r="Q752" s="13">
        <f t="shared" si="252"/>
        <v>0</v>
      </c>
      <c r="R752" s="13" t="e">
        <f>VLOOKUP(B752,Sheet1!$C$1:$D$12,2,FALSE)</f>
        <v>#N/A</v>
      </c>
      <c r="S752" s="13" t="e">
        <f t="shared" si="253"/>
        <v>#N/A</v>
      </c>
      <c r="T752" s="13">
        <f t="shared" si="243"/>
        <v>0</v>
      </c>
      <c r="U752" s="13" t="e">
        <f>VLOOKUP(B752,Sheet1!$C$1:$F$12,4,FALSE)</f>
        <v>#N/A</v>
      </c>
      <c r="V752" s="13" t="e">
        <f t="shared" si="254"/>
        <v>#N/A</v>
      </c>
      <c r="W752" s="13">
        <f t="shared" si="255"/>
        <v>0</v>
      </c>
      <c r="X752" s="13">
        <f t="shared" si="256"/>
        <v>0</v>
      </c>
      <c r="Y752" s="13">
        <f t="shared" si="257"/>
        <v>0</v>
      </c>
      <c r="Z752" s="13" t="e">
        <f t="shared" si="258"/>
        <v>#N/A</v>
      </c>
      <c r="AA752" s="14" t="str">
        <f t="shared" si="259"/>
        <v/>
      </c>
      <c r="AB752" s="14">
        <f t="shared" si="260"/>
        <v>0</v>
      </c>
      <c r="AC752" s="14">
        <f t="shared" si="261"/>
        <v>0</v>
      </c>
      <c r="AD752" s="13">
        <f t="shared" si="244"/>
        <v>0</v>
      </c>
      <c r="AE752" s="13" t="e">
        <f>VLOOKUP(B752,Sheet1!$C$1:$D$12,2,FALSE)</f>
        <v>#N/A</v>
      </c>
      <c r="AF752" s="13" t="e">
        <f t="shared" si="262"/>
        <v>#N/A</v>
      </c>
      <c r="AG752" s="13">
        <f t="shared" si="245"/>
        <v>0</v>
      </c>
      <c r="AH752" s="13">
        <f t="shared" si="246"/>
        <v>0</v>
      </c>
      <c r="AI752" s="13" t="e">
        <f t="shared" si="263"/>
        <v>#N/A</v>
      </c>
      <c r="AJ752" s="14" t="str">
        <f t="shared" si="264"/>
        <v/>
      </c>
      <c r="AK752" s="14">
        <f t="shared" si="247"/>
        <v>0</v>
      </c>
    </row>
    <row r="753" spans="1:37" ht="15" customHeight="1" x14ac:dyDescent="0.25">
      <c r="A753" s="1"/>
      <c r="B753" s="1"/>
      <c r="C753" s="24"/>
      <c r="D753" s="1"/>
      <c r="E753" s="1"/>
      <c r="F753" s="24"/>
      <c r="G753" s="1"/>
      <c r="H753" s="2"/>
      <c r="I753" s="2"/>
      <c r="J753" s="2"/>
      <c r="K753" s="13">
        <f t="shared" si="248"/>
        <v>0</v>
      </c>
      <c r="L753" s="13" t="e">
        <f>VLOOKUP(B753,Sheet1!$C$1:$D$12,2,FALSE)</f>
        <v>#N/A</v>
      </c>
      <c r="M753" s="13" t="e">
        <f t="shared" si="249"/>
        <v>#N/A</v>
      </c>
      <c r="N753" s="13">
        <f t="shared" si="250"/>
        <v>0</v>
      </c>
      <c r="O753" s="13" t="e">
        <f>VLOOKUP(B753,Sheet1!$C$1:$D$12,2,FALSE)</f>
        <v>#N/A</v>
      </c>
      <c r="P753" s="13" t="e">
        <f t="shared" si="251"/>
        <v>#N/A</v>
      </c>
      <c r="Q753" s="13">
        <f t="shared" si="252"/>
        <v>0</v>
      </c>
      <c r="R753" s="13" t="e">
        <f>VLOOKUP(B753,Sheet1!$C$1:$D$12,2,FALSE)</f>
        <v>#N/A</v>
      </c>
      <c r="S753" s="13" t="e">
        <f t="shared" si="253"/>
        <v>#N/A</v>
      </c>
      <c r="T753" s="13">
        <f t="shared" si="243"/>
        <v>0</v>
      </c>
      <c r="U753" s="13" t="e">
        <f>VLOOKUP(B753,Sheet1!$C$1:$F$12,4,FALSE)</f>
        <v>#N/A</v>
      </c>
      <c r="V753" s="13" t="e">
        <f t="shared" si="254"/>
        <v>#N/A</v>
      </c>
      <c r="W753" s="13">
        <f t="shared" si="255"/>
        <v>0</v>
      </c>
      <c r="X753" s="13">
        <f t="shared" si="256"/>
        <v>0</v>
      </c>
      <c r="Y753" s="13">
        <f t="shared" si="257"/>
        <v>0</v>
      </c>
      <c r="Z753" s="13" t="e">
        <f t="shared" si="258"/>
        <v>#N/A</v>
      </c>
      <c r="AA753" s="14" t="str">
        <f t="shared" si="259"/>
        <v/>
      </c>
      <c r="AB753" s="14">
        <f t="shared" si="260"/>
        <v>0</v>
      </c>
      <c r="AC753" s="14">
        <f t="shared" si="261"/>
        <v>0</v>
      </c>
      <c r="AD753" s="13">
        <f t="shared" si="244"/>
        <v>0</v>
      </c>
      <c r="AE753" s="13" t="e">
        <f>VLOOKUP(B753,Sheet1!$C$1:$D$12,2,FALSE)</f>
        <v>#N/A</v>
      </c>
      <c r="AF753" s="13" t="e">
        <f t="shared" si="262"/>
        <v>#N/A</v>
      </c>
      <c r="AG753" s="13">
        <f t="shared" si="245"/>
        <v>0</v>
      </c>
      <c r="AH753" s="13">
        <f t="shared" si="246"/>
        <v>0</v>
      </c>
      <c r="AI753" s="13" t="e">
        <f t="shared" si="263"/>
        <v>#N/A</v>
      </c>
      <c r="AJ753" s="14" t="str">
        <f t="shared" si="264"/>
        <v/>
      </c>
      <c r="AK753" s="14">
        <f t="shared" si="247"/>
        <v>0</v>
      </c>
    </row>
    <row r="754" spans="1:37" ht="15" customHeight="1" x14ac:dyDescent="0.25">
      <c r="A754" s="1"/>
      <c r="B754" s="1"/>
      <c r="C754" s="24"/>
      <c r="D754" s="1"/>
      <c r="E754" s="1"/>
      <c r="F754" s="24"/>
      <c r="G754" s="1"/>
      <c r="H754" s="2"/>
      <c r="I754" s="2"/>
      <c r="J754" s="2"/>
      <c r="K754" s="13">
        <f t="shared" si="248"/>
        <v>0</v>
      </c>
      <c r="L754" s="13" t="e">
        <f>VLOOKUP(B754,Sheet1!$C$1:$D$12,2,FALSE)</f>
        <v>#N/A</v>
      </c>
      <c r="M754" s="13" t="e">
        <f t="shared" si="249"/>
        <v>#N/A</v>
      </c>
      <c r="N754" s="13">
        <f t="shared" si="250"/>
        <v>0</v>
      </c>
      <c r="O754" s="13" t="e">
        <f>VLOOKUP(B754,Sheet1!$C$1:$D$12,2,FALSE)</f>
        <v>#N/A</v>
      </c>
      <c r="P754" s="13" t="e">
        <f t="shared" si="251"/>
        <v>#N/A</v>
      </c>
      <c r="Q754" s="13">
        <f t="shared" si="252"/>
        <v>0</v>
      </c>
      <c r="R754" s="13" t="e">
        <f>VLOOKUP(B754,Sheet1!$C$1:$D$12,2,FALSE)</f>
        <v>#N/A</v>
      </c>
      <c r="S754" s="13" t="e">
        <f t="shared" si="253"/>
        <v>#N/A</v>
      </c>
      <c r="T754" s="13">
        <f t="shared" si="243"/>
        <v>0</v>
      </c>
      <c r="U754" s="13" t="e">
        <f>VLOOKUP(B754,Sheet1!$C$1:$F$12,4,FALSE)</f>
        <v>#N/A</v>
      </c>
      <c r="V754" s="13" t="e">
        <f t="shared" si="254"/>
        <v>#N/A</v>
      </c>
      <c r="W754" s="13">
        <f t="shared" si="255"/>
        <v>0</v>
      </c>
      <c r="X754" s="13">
        <f t="shared" si="256"/>
        <v>0</v>
      </c>
      <c r="Y754" s="13">
        <f t="shared" si="257"/>
        <v>0</v>
      </c>
      <c r="Z754" s="13" t="e">
        <f t="shared" si="258"/>
        <v>#N/A</v>
      </c>
      <c r="AA754" s="14" t="str">
        <f t="shared" si="259"/>
        <v/>
      </c>
      <c r="AB754" s="14">
        <f t="shared" si="260"/>
        <v>0</v>
      </c>
      <c r="AC754" s="14">
        <f t="shared" si="261"/>
        <v>0</v>
      </c>
      <c r="AD754" s="13">
        <f t="shared" si="244"/>
        <v>0</v>
      </c>
      <c r="AE754" s="13" t="e">
        <f>VLOOKUP(B754,Sheet1!$C$1:$D$12,2,FALSE)</f>
        <v>#N/A</v>
      </c>
      <c r="AF754" s="13" t="e">
        <f t="shared" si="262"/>
        <v>#N/A</v>
      </c>
      <c r="AG754" s="13">
        <f t="shared" si="245"/>
        <v>0</v>
      </c>
      <c r="AH754" s="13">
        <f t="shared" si="246"/>
        <v>0</v>
      </c>
      <c r="AI754" s="13" t="e">
        <f t="shared" si="263"/>
        <v>#N/A</v>
      </c>
      <c r="AJ754" s="14" t="str">
        <f t="shared" si="264"/>
        <v/>
      </c>
      <c r="AK754" s="14">
        <f t="shared" si="247"/>
        <v>0</v>
      </c>
    </row>
    <row r="755" spans="1:37" ht="15" customHeight="1" x14ac:dyDescent="0.25">
      <c r="A755" s="1"/>
      <c r="B755" s="1"/>
      <c r="C755" s="24"/>
      <c r="D755" s="1"/>
      <c r="E755" s="1"/>
      <c r="F755" s="24"/>
      <c r="G755" s="1"/>
      <c r="H755" s="2"/>
      <c r="I755" s="2"/>
      <c r="J755" s="2"/>
      <c r="K755" s="13">
        <f t="shared" si="248"/>
        <v>0</v>
      </c>
      <c r="L755" s="13" t="e">
        <f>VLOOKUP(B755,Sheet1!$C$1:$D$12,2,FALSE)</f>
        <v>#N/A</v>
      </c>
      <c r="M755" s="13" t="e">
        <f t="shared" si="249"/>
        <v>#N/A</v>
      </c>
      <c r="N755" s="13">
        <f t="shared" si="250"/>
        <v>0</v>
      </c>
      <c r="O755" s="13" t="e">
        <f>VLOOKUP(B755,Sheet1!$C$1:$D$12,2,FALSE)</f>
        <v>#N/A</v>
      </c>
      <c r="P755" s="13" t="e">
        <f t="shared" si="251"/>
        <v>#N/A</v>
      </c>
      <c r="Q755" s="13">
        <f t="shared" si="252"/>
        <v>0</v>
      </c>
      <c r="R755" s="13" t="e">
        <f>VLOOKUP(B755,Sheet1!$C$1:$D$12,2,FALSE)</f>
        <v>#N/A</v>
      </c>
      <c r="S755" s="13" t="e">
        <f t="shared" si="253"/>
        <v>#N/A</v>
      </c>
      <c r="T755" s="13">
        <f t="shared" si="243"/>
        <v>0</v>
      </c>
      <c r="U755" s="13" t="e">
        <f>VLOOKUP(B755,Sheet1!$C$1:$F$12,4,FALSE)</f>
        <v>#N/A</v>
      </c>
      <c r="V755" s="13" t="e">
        <f t="shared" si="254"/>
        <v>#N/A</v>
      </c>
      <c r="W755" s="13">
        <f t="shared" si="255"/>
        <v>0</v>
      </c>
      <c r="X755" s="13">
        <f t="shared" si="256"/>
        <v>0</v>
      </c>
      <c r="Y755" s="13">
        <f t="shared" si="257"/>
        <v>0</v>
      </c>
      <c r="Z755" s="13" t="e">
        <f t="shared" si="258"/>
        <v>#N/A</v>
      </c>
      <c r="AA755" s="14" t="str">
        <f t="shared" si="259"/>
        <v/>
      </c>
      <c r="AB755" s="14">
        <f t="shared" si="260"/>
        <v>0</v>
      </c>
      <c r="AC755" s="14">
        <f t="shared" si="261"/>
        <v>0</v>
      </c>
      <c r="AD755" s="13">
        <f t="shared" si="244"/>
        <v>0</v>
      </c>
      <c r="AE755" s="13" t="e">
        <f>VLOOKUP(B755,Sheet1!$C$1:$D$12,2,FALSE)</f>
        <v>#N/A</v>
      </c>
      <c r="AF755" s="13" t="e">
        <f t="shared" si="262"/>
        <v>#N/A</v>
      </c>
      <c r="AG755" s="13">
        <f t="shared" si="245"/>
        <v>0</v>
      </c>
      <c r="AH755" s="13">
        <f t="shared" si="246"/>
        <v>0</v>
      </c>
      <c r="AI755" s="13" t="e">
        <f t="shared" si="263"/>
        <v>#N/A</v>
      </c>
      <c r="AJ755" s="14" t="str">
        <f t="shared" si="264"/>
        <v/>
      </c>
      <c r="AK755" s="14">
        <f t="shared" si="247"/>
        <v>0</v>
      </c>
    </row>
    <row r="756" spans="1:37" ht="15" customHeight="1" x14ac:dyDescent="0.25">
      <c r="A756" s="1"/>
      <c r="B756" s="1"/>
      <c r="C756" s="24"/>
      <c r="D756" s="1"/>
      <c r="E756" s="1"/>
      <c r="F756" s="24"/>
      <c r="G756" s="1"/>
      <c r="H756" s="2"/>
      <c r="I756" s="2"/>
      <c r="J756" s="2"/>
      <c r="K756" s="13">
        <f t="shared" si="248"/>
        <v>0</v>
      </c>
      <c r="L756" s="13" t="e">
        <f>VLOOKUP(B756,Sheet1!$C$1:$D$12,2,FALSE)</f>
        <v>#N/A</v>
      </c>
      <c r="M756" s="13" t="e">
        <f t="shared" si="249"/>
        <v>#N/A</v>
      </c>
      <c r="N756" s="13">
        <f t="shared" si="250"/>
        <v>0</v>
      </c>
      <c r="O756" s="13" t="e">
        <f>VLOOKUP(B756,Sheet1!$C$1:$D$12,2,FALSE)</f>
        <v>#N/A</v>
      </c>
      <c r="P756" s="13" t="e">
        <f t="shared" si="251"/>
        <v>#N/A</v>
      </c>
      <c r="Q756" s="13">
        <f t="shared" si="252"/>
        <v>0</v>
      </c>
      <c r="R756" s="13" t="e">
        <f>VLOOKUP(B756,Sheet1!$C$1:$D$12,2,FALSE)</f>
        <v>#N/A</v>
      </c>
      <c r="S756" s="13" t="e">
        <f t="shared" si="253"/>
        <v>#N/A</v>
      </c>
      <c r="T756" s="13">
        <f t="shared" si="243"/>
        <v>0</v>
      </c>
      <c r="U756" s="13" t="e">
        <f>VLOOKUP(B756,Sheet1!$C$1:$F$12,4,FALSE)</f>
        <v>#N/A</v>
      </c>
      <c r="V756" s="13" t="e">
        <f t="shared" si="254"/>
        <v>#N/A</v>
      </c>
      <c r="W756" s="13">
        <f t="shared" si="255"/>
        <v>0</v>
      </c>
      <c r="X756" s="13">
        <f t="shared" si="256"/>
        <v>0</v>
      </c>
      <c r="Y756" s="13">
        <f t="shared" si="257"/>
        <v>0</v>
      </c>
      <c r="Z756" s="13" t="e">
        <f t="shared" si="258"/>
        <v>#N/A</v>
      </c>
      <c r="AA756" s="14" t="str">
        <f t="shared" si="259"/>
        <v/>
      </c>
      <c r="AB756" s="14">
        <f t="shared" si="260"/>
        <v>0</v>
      </c>
      <c r="AC756" s="14">
        <f t="shared" si="261"/>
        <v>0</v>
      </c>
      <c r="AD756" s="13">
        <f t="shared" si="244"/>
        <v>0</v>
      </c>
      <c r="AE756" s="13" t="e">
        <f>VLOOKUP(B756,Sheet1!$C$1:$D$12,2,FALSE)</f>
        <v>#N/A</v>
      </c>
      <c r="AF756" s="13" t="e">
        <f t="shared" si="262"/>
        <v>#N/A</v>
      </c>
      <c r="AG756" s="13">
        <f t="shared" si="245"/>
        <v>0</v>
      </c>
      <c r="AH756" s="13">
        <f t="shared" si="246"/>
        <v>0</v>
      </c>
      <c r="AI756" s="13" t="e">
        <f t="shared" si="263"/>
        <v>#N/A</v>
      </c>
      <c r="AJ756" s="14" t="str">
        <f t="shared" si="264"/>
        <v/>
      </c>
      <c r="AK756" s="14">
        <f t="shared" si="247"/>
        <v>0</v>
      </c>
    </row>
    <row r="757" spans="1:37" ht="15" customHeight="1" x14ac:dyDescent="0.25">
      <c r="A757" s="1"/>
      <c r="B757" s="1"/>
      <c r="C757" s="24"/>
      <c r="D757" s="1"/>
      <c r="E757" s="1"/>
      <c r="F757" s="24"/>
      <c r="G757" s="1"/>
      <c r="H757" s="2"/>
      <c r="I757" s="2"/>
      <c r="J757" s="2"/>
      <c r="K757" s="13">
        <f t="shared" si="248"/>
        <v>0</v>
      </c>
      <c r="L757" s="13" t="e">
        <f>VLOOKUP(B757,Sheet1!$C$1:$D$12,2,FALSE)</f>
        <v>#N/A</v>
      </c>
      <c r="M757" s="13" t="e">
        <f t="shared" si="249"/>
        <v>#N/A</v>
      </c>
      <c r="N757" s="13">
        <f t="shared" si="250"/>
        <v>0</v>
      </c>
      <c r="O757" s="13" t="e">
        <f>VLOOKUP(B757,Sheet1!$C$1:$D$12,2,FALSE)</f>
        <v>#N/A</v>
      </c>
      <c r="P757" s="13" t="e">
        <f t="shared" si="251"/>
        <v>#N/A</v>
      </c>
      <c r="Q757" s="13">
        <f t="shared" si="252"/>
        <v>0</v>
      </c>
      <c r="R757" s="13" t="e">
        <f>VLOOKUP(B757,Sheet1!$C$1:$D$12,2,FALSE)</f>
        <v>#N/A</v>
      </c>
      <c r="S757" s="13" t="e">
        <f t="shared" si="253"/>
        <v>#N/A</v>
      </c>
      <c r="T757" s="13">
        <f t="shared" si="243"/>
        <v>0</v>
      </c>
      <c r="U757" s="13" t="e">
        <f>VLOOKUP(B757,Sheet1!$C$1:$F$12,4,FALSE)</f>
        <v>#N/A</v>
      </c>
      <c r="V757" s="13" t="e">
        <f t="shared" si="254"/>
        <v>#N/A</v>
      </c>
      <c r="W757" s="13">
        <f t="shared" si="255"/>
        <v>0</v>
      </c>
      <c r="X757" s="13">
        <f t="shared" si="256"/>
        <v>0</v>
      </c>
      <c r="Y757" s="13">
        <f t="shared" si="257"/>
        <v>0</v>
      </c>
      <c r="Z757" s="13" t="e">
        <f t="shared" si="258"/>
        <v>#N/A</v>
      </c>
      <c r="AA757" s="14" t="str">
        <f t="shared" si="259"/>
        <v/>
      </c>
      <c r="AB757" s="14">
        <f t="shared" si="260"/>
        <v>0</v>
      </c>
      <c r="AC757" s="14">
        <f t="shared" si="261"/>
        <v>0</v>
      </c>
      <c r="AD757" s="13">
        <f t="shared" si="244"/>
        <v>0</v>
      </c>
      <c r="AE757" s="13" t="e">
        <f>VLOOKUP(B757,Sheet1!$C$1:$D$12,2,FALSE)</f>
        <v>#N/A</v>
      </c>
      <c r="AF757" s="13" t="e">
        <f t="shared" si="262"/>
        <v>#N/A</v>
      </c>
      <c r="AG757" s="13">
        <f t="shared" si="245"/>
        <v>0</v>
      </c>
      <c r="AH757" s="13">
        <f t="shared" si="246"/>
        <v>0</v>
      </c>
      <c r="AI757" s="13" t="e">
        <f t="shared" si="263"/>
        <v>#N/A</v>
      </c>
      <c r="AJ757" s="14" t="str">
        <f t="shared" si="264"/>
        <v/>
      </c>
      <c r="AK757" s="14">
        <f t="shared" si="247"/>
        <v>0</v>
      </c>
    </row>
    <row r="758" spans="1:37" ht="15" customHeight="1" x14ac:dyDescent="0.25">
      <c r="A758" s="1"/>
      <c r="B758" s="1"/>
      <c r="C758" s="24"/>
      <c r="D758" s="1"/>
      <c r="E758" s="1"/>
      <c r="F758" s="24"/>
      <c r="G758" s="1"/>
      <c r="H758" s="2"/>
      <c r="I758" s="2"/>
      <c r="J758" s="2"/>
      <c r="K758" s="13">
        <f t="shared" si="248"/>
        <v>0</v>
      </c>
      <c r="L758" s="13" t="e">
        <f>VLOOKUP(B758,Sheet1!$C$1:$D$12,2,FALSE)</f>
        <v>#N/A</v>
      </c>
      <c r="M758" s="13" t="e">
        <f t="shared" si="249"/>
        <v>#N/A</v>
      </c>
      <c r="N758" s="13">
        <f t="shared" si="250"/>
        <v>0</v>
      </c>
      <c r="O758" s="13" t="e">
        <f>VLOOKUP(B758,Sheet1!$C$1:$D$12,2,FALSE)</f>
        <v>#N/A</v>
      </c>
      <c r="P758" s="13" t="e">
        <f t="shared" si="251"/>
        <v>#N/A</v>
      </c>
      <c r="Q758" s="13">
        <f t="shared" si="252"/>
        <v>0</v>
      </c>
      <c r="R758" s="13" t="e">
        <f>VLOOKUP(B758,Sheet1!$C$1:$D$12,2,FALSE)</f>
        <v>#N/A</v>
      </c>
      <c r="S758" s="13" t="e">
        <f t="shared" si="253"/>
        <v>#N/A</v>
      </c>
      <c r="T758" s="13">
        <f t="shared" si="243"/>
        <v>0</v>
      </c>
      <c r="U758" s="13" t="e">
        <f>VLOOKUP(B758,Sheet1!$C$1:$F$12,4,FALSE)</f>
        <v>#N/A</v>
      </c>
      <c r="V758" s="13" t="e">
        <f t="shared" si="254"/>
        <v>#N/A</v>
      </c>
      <c r="W758" s="13">
        <f t="shared" si="255"/>
        <v>0</v>
      </c>
      <c r="X758" s="13">
        <f t="shared" si="256"/>
        <v>0</v>
      </c>
      <c r="Y758" s="13">
        <f t="shared" si="257"/>
        <v>0</v>
      </c>
      <c r="Z758" s="13" t="e">
        <f t="shared" si="258"/>
        <v>#N/A</v>
      </c>
      <c r="AA758" s="14" t="str">
        <f t="shared" si="259"/>
        <v/>
      </c>
      <c r="AB758" s="14">
        <f t="shared" si="260"/>
        <v>0</v>
      </c>
      <c r="AC758" s="14">
        <f t="shared" si="261"/>
        <v>0</v>
      </c>
      <c r="AD758" s="13">
        <f t="shared" si="244"/>
        <v>0</v>
      </c>
      <c r="AE758" s="13" t="e">
        <f>VLOOKUP(B758,Sheet1!$C$1:$D$12,2,FALSE)</f>
        <v>#N/A</v>
      </c>
      <c r="AF758" s="13" t="e">
        <f t="shared" si="262"/>
        <v>#N/A</v>
      </c>
      <c r="AG758" s="13">
        <f t="shared" si="245"/>
        <v>0</v>
      </c>
      <c r="AH758" s="13">
        <f t="shared" si="246"/>
        <v>0</v>
      </c>
      <c r="AI758" s="13" t="e">
        <f t="shared" si="263"/>
        <v>#N/A</v>
      </c>
      <c r="AJ758" s="14" t="str">
        <f t="shared" si="264"/>
        <v/>
      </c>
      <c r="AK758" s="14">
        <f t="shared" si="247"/>
        <v>0</v>
      </c>
    </row>
    <row r="759" spans="1:37" ht="15" customHeight="1" x14ac:dyDescent="0.25">
      <c r="A759" s="1"/>
      <c r="B759" s="1"/>
      <c r="C759" s="24"/>
      <c r="D759" s="1"/>
      <c r="E759" s="1"/>
      <c r="F759" s="24"/>
      <c r="G759" s="1"/>
      <c r="H759" s="2"/>
      <c r="I759" s="2"/>
      <c r="J759" s="2"/>
      <c r="K759" s="13">
        <f t="shared" si="248"/>
        <v>0</v>
      </c>
      <c r="L759" s="13" t="e">
        <f>VLOOKUP(B759,Sheet1!$C$1:$D$12,2,FALSE)</f>
        <v>#N/A</v>
      </c>
      <c r="M759" s="13" t="e">
        <f t="shared" si="249"/>
        <v>#N/A</v>
      </c>
      <c r="N759" s="13">
        <f t="shared" si="250"/>
        <v>0</v>
      </c>
      <c r="O759" s="13" t="e">
        <f>VLOOKUP(B759,Sheet1!$C$1:$D$12,2,FALSE)</f>
        <v>#N/A</v>
      </c>
      <c r="P759" s="13" t="e">
        <f t="shared" si="251"/>
        <v>#N/A</v>
      </c>
      <c r="Q759" s="13">
        <f t="shared" si="252"/>
        <v>0</v>
      </c>
      <c r="R759" s="13" t="e">
        <f>VLOOKUP(B759,Sheet1!$C$1:$D$12,2,FALSE)</f>
        <v>#N/A</v>
      </c>
      <c r="S759" s="13" t="e">
        <f t="shared" si="253"/>
        <v>#N/A</v>
      </c>
      <c r="T759" s="13">
        <f t="shared" si="243"/>
        <v>0</v>
      </c>
      <c r="U759" s="13" t="e">
        <f>VLOOKUP(B759,Sheet1!$C$1:$F$12,4,FALSE)</f>
        <v>#N/A</v>
      </c>
      <c r="V759" s="13" t="e">
        <f t="shared" si="254"/>
        <v>#N/A</v>
      </c>
      <c r="W759" s="13">
        <f t="shared" si="255"/>
        <v>0</v>
      </c>
      <c r="X759" s="13">
        <f t="shared" si="256"/>
        <v>0</v>
      </c>
      <c r="Y759" s="13">
        <f t="shared" si="257"/>
        <v>0</v>
      </c>
      <c r="Z759" s="13" t="e">
        <f t="shared" si="258"/>
        <v>#N/A</v>
      </c>
      <c r="AA759" s="14" t="str">
        <f t="shared" si="259"/>
        <v/>
      </c>
      <c r="AB759" s="14">
        <f t="shared" si="260"/>
        <v>0</v>
      </c>
      <c r="AC759" s="14">
        <f t="shared" si="261"/>
        <v>0</v>
      </c>
      <c r="AD759" s="13">
        <f t="shared" si="244"/>
        <v>0</v>
      </c>
      <c r="AE759" s="13" t="e">
        <f>VLOOKUP(B759,Sheet1!$C$1:$D$12,2,FALSE)</f>
        <v>#N/A</v>
      </c>
      <c r="AF759" s="13" t="e">
        <f t="shared" si="262"/>
        <v>#N/A</v>
      </c>
      <c r="AG759" s="13">
        <f t="shared" si="245"/>
        <v>0</v>
      </c>
      <c r="AH759" s="13">
        <f t="shared" si="246"/>
        <v>0</v>
      </c>
      <c r="AI759" s="13" t="e">
        <f t="shared" si="263"/>
        <v>#N/A</v>
      </c>
      <c r="AJ759" s="14" t="str">
        <f t="shared" si="264"/>
        <v/>
      </c>
      <c r="AK759" s="14">
        <f t="shared" si="247"/>
        <v>0</v>
      </c>
    </row>
    <row r="760" spans="1:37" ht="15" customHeight="1" x14ac:dyDescent="0.25">
      <c r="A760" s="1"/>
      <c r="B760" s="1"/>
      <c r="C760" s="24"/>
      <c r="D760" s="1"/>
      <c r="E760" s="1"/>
      <c r="F760" s="24"/>
      <c r="G760" s="1"/>
      <c r="H760" s="2"/>
      <c r="I760" s="2"/>
      <c r="J760" s="2"/>
      <c r="K760" s="13">
        <f t="shared" si="248"/>
        <v>0</v>
      </c>
      <c r="L760" s="13" t="e">
        <f>VLOOKUP(B760,Sheet1!$C$1:$D$12,2,FALSE)</f>
        <v>#N/A</v>
      </c>
      <c r="M760" s="13" t="e">
        <f t="shared" si="249"/>
        <v>#N/A</v>
      </c>
      <c r="N760" s="13">
        <f t="shared" si="250"/>
        <v>0</v>
      </c>
      <c r="O760" s="13" t="e">
        <f>VLOOKUP(B760,Sheet1!$C$1:$D$12,2,FALSE)</f>
        <v>#N/A</v>
      </c>
      <c r="P760" s="13" t="e">
        <f t="shared" si="251"/>
        <v>#N/A</v>
      </c>
      <c r="Q760" s="13">
        <f t="shared" si="252"/>
        <v>0</v>
      </c>
      <c r="R760" s="13" t="e">
        <f>VLOOKUP(B760,Sheet1!$C$1:$D$12,2,FALSE)</f>
        <v>#N/A</v>
      </c>
      <c r="S760" s="13" t="e">
        <f t="shared" si="253"/>
        <v>#N/A</v>
      </c>
      <c r="T760" s="13">
        <f t="shared" si="243"/>
        <v>0</v>
      </c>
      <c r="U760" s="13" t="e">
        <f>VLOOKUP(B760,Sheet1!$C$1:$F$12,4,FALSE)</f>
        <v>#N/A</v>
      </c>
      <c r="V760" s="13" t="e">
        <f t="shared" si="254"/>
        <v>#N/A</v>
      </c>
      <c r="W760" s="13">
        <f t="shared" si="255"/>
        <v>0</v>
      </c>
      <c r="X760" s="13">
        <f t="shared" si="256"/>
        <v>0</v>
      </c>
      <c r="Y760" s="13">
        <f t="shared" si="257"/>
        <v>0</v>
      </c>
      <c r="Z760" s="13" t="e">
        <f t="shared" si="258"/>
        <v>#N/A</v>
      </c>
      <c r="AA760" s="14" t="str">
        <f t="shared" si="259"/>
        <v/>
      </c>
      <c r="AB760" s="14">
        <f t="shared" si="260"/>
        <v>0</v>
      </c>
      <c r="AC760" s="14">
        <f t="shared" si="261"/>
        <v>0</v>
      </c>
      <c r="AD760" s="13">
        <f t="shared" si="244"/>
        <v>0</v>
      </c>
      <c r="AE760" s="13" t="e">
        <f>VLOOKUP(B760,Sheet1!$C$1:$D$12,2,FALSE)</f>
        <v>#N/A</v>
      </c>
      <c r="AF760" s="13" t="e">
        <f t="shared" si="262"/>
        <v>#N/A</v>
      </c>
      <c r="AG760" s="13">
        <f t="shared" si="245"/>
        <v>0</v>
      </c>
      <c r="AH760" s="13">
        <f t="shared" si="246"/>
        <v>0</v>
      </c>
      <c r="AI760" s="13" t="e">
        <f t="shared" si="263"/>
        <v>#N/A</v>
      </c>
      <c r="AJ760" s="14" t="str">
        <f t="shared" si="264"/>
        <v/>
      </c>
      <c r="AK760" s="14">
        <f t="shared" si="247"/>
        <v>0</v>
      </c>
    </row>
    <row r="761" spans="1:37" ht="15" customHeight="1" x14ac:dyDescent="0.25">
      <c r="A761" s="1"/>
      <c r="B761" s="1"/>
      <c r="C761" s="24"/>
      <c r="D761" s="1"/>
      <c r="E761" s="1"/>
      <c r="F761" s="24"/>
      <c r="G761" s="1"/>
      <c r="H761" s="2"/>
      <c r="I761" s="2"/>
      <c r="J761" s="2"/>
      <c r="K761" s="13">
        <f t="shared" si="248"/>
        <v>0</v>
      </c>
      <c r="L761" s="13" t="e">
        <f>VLOOKUP(B761,Sheet1!$C$1:$D$12,2,FALSE)</f>
        <v>#N/A</v>
      </c>
      <c r="M761" s="13" t="e">
        <f t="shared" si="249"/>
        <v>#N/A</v>
      </c>
      <c r="N761" s="13">
        <f t="shared" si="250"/>
        <v>0</v>
      </c>
      <c r="O761" s="13" t="e">
        <f>VLOOKUP(B761,Sheet1!$C$1:$D$12,2,FALSE)</f>
        <v>#N/A</v>
      </c>
      <c r="P761" s="13" t="e">
        <f t="shared" si="251"/>
        <v>#N/A</v>
      </c>
      <c r="Q761" s="13">
        <f t="shared" si="252"/>
        <v>0</v>
      </c>
      <c r="R761" s="13" t="e">
        <f>VLOOKUP(B761,Sheet1!$C$1:$D$12,2,FALSE)</f>
        <v>#N/A</v>
      </c>
      <c r="S761" s="13" t="e">
        <f t="shared" si="253"/>
        <v>#N/A</v>
      </c>
      <c r="T761" s="13">
        <f t="shared" si="243"/>
        <v>0</v>
      </c>
      <c r="U761" s="13" t="e">
        <f>VLOOKUP(B761,Sheet1!$C$1:$F$12,4,FALSE)</f>
        <v>#N/A</v>
      </c>
      <c r="V761" s="13" t="e">
        <f t="shared" si="254"/>
        <v>#N/A</v>
      </c>
      <c r="W761" s="13">
        <f t="shared" si="255"/>
        <v>0</v>
      </c>
      <c r="X761" s="13">
        <f t="shared" si="256"/>
        <v>0</v>
      </c>
      <c r="Y761" s="13">
        <f t="shared" si="257"/>
        <v>0</v>
      </c>
      <c r="Z761" s="13" t="e">
        <f t="shared" si="258"/>
        <v>#N/A</v>
      </c>
      <c r="AA761" s="14" t="str">
        <f t="shared" si="259"/>
        <v/>
      </c>
      <c r="AB761" s="14">
        <f t="shared" si="260"/>
        <v>0</v>
      </c>
      <c r="AC761" s="14">
        <f t="shared" si="261"/>
        <v>0</v>
      </c>
      <c r="AD761" s="13">
        <f t="shared" si="244"/>
        <v>0</v>
      </c>
      <c r="AE761" s="13" t="e">
        <f>VLOOKUP(B761,Sheet1!$C$1:$D$12,2,FALSE)</f>
        <v>#N/A</v>
      </c>
      <c r="AF761" s="13" t="e">
        <f t="shared" si="262"/>
        <v>#N/A</v>
      </c>
      <c r="AG761" s="13">
        <f t="shared" si="245"/>
        <v>0</v>
      </c>
      <c r="AH761" s="13">
        <f t="shared" si="246"/>
        <v>0</v>
      </c>
      <c r="AI761" s="13" t="e">
        <f t="shared" si="263"/>
        <v>#N/A</v>
      </c>
      <c r="AJ761" s="14" t="str">
        <f t="shared" si="264"/>
        <v/>
      </c>
      <c r="AK761" s="14">
        <f t="shared" si="247"/>
        <v>0</v>
      </c>
    </row>
    <row r="762" spans="1:37" ht="15" customHeight="1" x14ac:dyDescent="0.25">
      <c r="A762" s="1"/>
      <c r="B762" s="1"/>
      <c r="C762" s="24"/>
      <c r="D762" s="1"/>
      <c r="E762" s="1"/>
      <c r="F762" s="24"/>
      <c r="G762" s="1"/>
      <c r="H762" s="2"/>
      <c r="I762" s="2"/>
      <c r="J762" s="2"/>
      <c r="K762" s="13">
        <f t="shared" si="248"/>
        <v>0</v>
      </c>
      <c r="L762" s="13" t="e">
        <f>VLOOKUP(B762,Sheet1!$C$1:$D$12,2,FALSE)</f>
        <v>#N/A</v>
      </c>
      <c r="M762" s="13" t="e">
        <f t="shared" si="249"/>
        <v>#N/A</v>
      </c>
      <c r="N762" s="13">
        <f t="shared" si="250"/>
        <v>0</v>
      </c>
      <c r="O762" s="13" t="e">
        <f>VLOOKUP(B762,Sheet1!$C$1:$D$12,2,FALSE)</f>
        <v>#N/A</v>
      </c>
      <c r="P762" s="13" t="e">
        <f t="shared" si="251"/>
        <v>#N/A</v>
      </c>
      <c r="Q762" s="13">
        <f t="shared" si="252"/>
        <v>0</v>
      </c>
      <c r="R762" s="13" t="e">
        <f>VLOOKUP(B762,Sheet1!$C$1:$D$12,2,FALSE)</f>
        <v>#N/A</v>
      </c>
      <c r="S762" s="13" t="e">
        <f t="shared" si="253"/>
        <v>#N/A</v>
      </c>
      <c r="T762" s="13">
        <f t="shared" si="243"/>
        <v>0</v>
      </c>
      <c r="U762" s="13" t="e">
        <f>VLOOKUP(B762,Sheet1!$C$1:$F$12,4,FALSE)</f>
        <v>#N/A</v>
      </c>
      <c r="V762" s="13" t="e">
        <f t="shared" si="254"/>
        <v>#N/A</v>
      </c>
      <c r="W762" s="13">
        <f t="shared" si="255"/>
        <v>0</v>
      </c>
      <c r="X762" s="13">
        <f t="shared" si="256"/>
        <v>0</v>
      </c>
      <c r="Y762" s="13">
        <f t="shared" si="257"/>
        <v>0</v>
      </c>
      <c r="Z762" s="13" t="e">
        <f t="shared" si="258"/>
        <v>#N/A</v>
      </c>
      <c r="AA762" s="14" t="str">
        <f t="shared" si="259"/>
        <v/>
      </c>
      <c r="AB762" s="14">
        <f t="shared" si="260"/>
        <v>0</v>
      </c>
      <c r="AC762" s="14">
        <f t="shared" si="261"/>
        <v>0</v>
      </c>
      <c r="AD762" s="13">
        <f t="shared" si="244"/>
        <v>0</v>
      </c>
      <c r="AE762" s="13" t="e">
        <f>VLOOKUP(B762,Sheet1!$C$1:$D$12,2,FALSE)</f>
        <v>#N/A</v>
      </c>
      <c r="AF762" s="13" t="e">
        <f t="shared" si="262"/>
        <v>#N/A</v>
      </c>
      <c r="AG762" s="13">
        <f t="shared" si="245"/>
        <v>0</v>
      </c>
      <c r="AH762" s="13">
        <f t="shared" si="246"/>
        <v>0</v>
      </c>
      <c r="AI762" s="13" t="e">
        <f t="shared" si="263"/>
        <v>#N/A</v>
      </c>
      <c r="AJ762" s="14" t="str">
        <f t="shared" si="264"/>
        <v/>
      </c>
      <c r="AK762" s="14">
        <f t="shared" si="247"/>
        <v>0</v>
      </c>
    </row>
    <row r="763" spans="1:37" ht="15" customHeight="1" x14ac:dyDescent="0.25">
      <c r="A763" s="1"/>
      <c r="B763" s="1"/>
      <c r="C763" s="24"/>
      <c r="D763" s="1"/>
      <c r="E763" s="1"/>
      <c r="F763" s="24"/>
      <c r="G763" s="1"/>
      <c r="H763" s="2"/>
      <c r="I763" s="2"/>
      <c r="J763" s="2"/>
      <c r="K763" s="13">
        <f t="shared" si="248"/>
        <v>0</v>
      </c>
      <c r="L763" s="13" t="e">
        <f>VLOOKUP(B763,Sheet1!$C$1:$D$12,2,FALSE)</f>
        <v>#N/A</v>
      </c>
      <c r="M763" s="13" t="e">
        <f t="shared" si="249"/>
        <v>#N/A</v>
      </c>
      <c r="N763" s="13">
        <f t="shared" si="250"/>
        <v>0</v>
      </c>
      <c r="O763" s="13" t="e">
        <f>VLOOKUP(B763,Sheet1!$C$1:$D$12,2,FALSE)</f>
        <v>#N/A</v>
      </c>
      <c r="P763" s="13" t="e">
        <f t="shared" si="251"/>
        <v>#N/A</v>
      </c>
      <c r="Q763" s="13">
        <f t="shared" si="252"/>
        <v>0</v>
      </c>
      <c r="R763" s="13" t="e">
        <f>VLOOKUP(B763,Sheet1!$C$1:$D$12,2,FALSE)</f>
        <v>#N/A</v>
      </c>
      <c r="S763" s="13" t="e">
        <f t="shared" si="253"/>
        <v>#N/A</v>
      </c>
      <c r="T763" s="13">
        <f t="shared" si="243"/>
        <v>0</v>
      </c>
      <c r="U763" s="13" t="e">
        <f>VLOOKUP(B763,Sheet1!$C$1:$F$12,4,FALSE)</f>
        <v>#N/A</v>
      </c>
      <c r="V763" s="13" t="e">
        <f t="shared" si="254"/>
        <v>#N/A</v>
      </c>
      <c r="W763" s="13">
        <f t="shared" si="255"/>
        <v>0</v>
      </c>
      <c r="X763" s="13">
        <f t="shared" si="256"/>
        <v>0</v>
      </c>
      <c r="Y763" s="13">
        <f t="shared" si="257"/>
        <v>0</v>
      </c>
      <c r="Z763" s="13" t="e">
        <f t="shared" si="258"/>
        <v>#N/A</v>
      </c>
      <c r="AA763" s="14" t="str">
        <f t="shared" si="259"/>
        <v/>
      </c>
      <c r="AB763" s="14">
        <f t="shared" si="260"/>
        <v>0</v>
      </c>
      <c r="AC763" s="14">
        <f t="shared" si="261"/>
        <v>0</v>
      </c>
      <c r="AD763" s="13">
        <f t="shared" si="244"/>
        <v>0</v>
      </c>
      <c r="AE763" s="13" t="e">
        <f>VLOOKUP(B763,Sheet1!$C$1:$D$12,2,FALSE)</f>
        <v>#N/A</v>
      </c>
      <c r="AF763" s="13" t="e">
        <f t="shared" si="262"/>
        <v>#N/A</v>
      </c>
      <c r="AG763" s="13">
        <f t="shared" si="245"/>
        <v>0</v>
      </c>
      <c r="AH763" s="13">
        <f t="shared" si="246"/>
        <v>0</v>
      </c>
      <c r="AI763" s="13" t="e">
        <f t="shared" si="263"/>
        <v>#N/A</v>
      </c>
      <c r="AJ763" s="14" t="str">
        <f t="shared" si="264"/>
        <v/>
      </c>
      <c r="AK763" s="14">
        <f t="shared" si="247"/>
        <v>0</v>
      </c>
    </row>
    <row r="764" spans="1:37" ht="15" customHeight="1" x14ac:dyDescent="0.25">
      <c r="A764" s="1"/>
      <c r="B764" s="1"/>
      <c r="C764" s="24"/>
      <c r="D764" s="1"/>
      <c r="E764" s="1"/>
      <c r="F764" s="24"/>
      <c r="G764" s="1"/>
      <c r="H764" s="2"/>
      <c r="I764" s="2"/>
      <c r="J764" s="2"/>
      <c r="K764" s="13">
        <f t="shared" si="248"/>
        <v>0</v>
      </c>
      <c r="L764" s="13" t="e">
        <f>VLOOKUP(B764,Sheet1!$C$1:$D$12,2,FALSE)</f>
        <v>#N/A</v>
      </c>
      <c r="M764" s="13" t="e">
        <f t="shared" si="249"/>
        <v>#N/A</v>
      </c>
      <c r="N764" s="13">
        <f t="shared" si="250"/>
        <v>0</v>
      </c>
      <c r="O764" s="13" t="e">
        <f>VLOOKUP(B764,Sheet1!$C$1:$D$12,2,FALSE)</f>
        <v>#N/A</v>
      </c>
      <c r="P764" s="13" t="e">
        <f t="shared" si="251"/>
        <v>#N/A</v>
      </c>
      <c r="Q764" s="13">
        <f t="shared" si="252"/>
        <v>0</v>
      </c>
      <c r="R764" s="13" t="e">
        <f>VLOOKUP(B764,Sheet1!$C$1:$D$12,2,FALSE)</f>
        <v>#N/A</v>
      </c>
      <c r="S764" s="13" t="e">
        <f t="shared" si="253"/>
        <v>#N/A</v>
      </c>
      <c r="T764" s="13">
        <f t="shared" si="243"/>
        <v>0</v>
      </c>
      <c r="U764" s="13" t="e">
        <f>VLOOKUP(B764,Sheet1!$C$1:$F$12,4,FALSE)</f>
        <v>#N/A</v>
      </c>
      <c r="V764" s="13" t="e">
        <f t="shared" si="254"/>
        <v>#N/A</v>
      </c>
      <c r="W764" s="13">
        <f t="shared" si="255"/>
        <v>0</v>
      </c>
      <c r="X764" s="13">
        <f t="shared" si="256"/>
        <v>0</v>
      </c>
      <c r="Y764" s="13">
        <f t="shared" si="257"/>
        <v>0</v>
      </c>
      <c r="Z764" s="13" t="e">
        <f t="shared" si="258"/>
        <v>#N/A</v>
      </c>
      <c r="AA764" s="14" t="str">
        <f t="shared" si="259"/>
        <v/>
      </c>
      <c r="AB764" s="14">
        <f t="shared" si="260"/>
        <v>0</v>
      </c>
      <c r="AC764" s="14">
        <f t="shared" si="261"/>
        <v>0</v>
      </c>
      <c r="AD764" s="13">
        <f t="shared" si="244"/>
        <v>0</v>
      </c>
      <c r="AE764" s="13" t="e">
        <f>VLOOKUP(B764,Sheet1!$C$1:$D$12,2,FALSE)</f>
        <v>#N/A</v>
      </c>
      <c r="AF764" s="13" t="e">
        <f t="shared" si="262"/>
        <v>#N/A</v>
      </c>
      <c r="AG764" s="13">
        <f t="shared" si="245"/>
        <v>0</v>
      </c>
      <c r="AH764" s="13">
        <f t="shared" si="246"/>
        <v>0</v>
      </c>
      <c r="AI764" s="13" t="e">
        <f t="shared" si="263"/>
        <v>#N/A</v>
      </c>
      <c r="AJ764" s="14" t="str">
        <f t="shared" si="264"/>
        <v/>
      </c>
      <c r="AK764" s="14">
        <f t="shared" si="247"/>
        <v>0</v>
      </c>
    </row>
    <row r="765" spans="1:37" ht="15" customHeight="1" x14ac:dyDescent="0.25">
      <c r="A765" s="1"/>
      <c r="B765" s="1"/>
      <c r="C765" s="24"/>
      <c r="D765" s="1"/>
      <c r="E765" s="1"/>
      <c r="F765" s="24"/>
      <c r="G765" s="1"/>
      <c r="H765" s="2"/>
      <c r="I765" s="2"/>
      <c r="J765" s="2"/>
      <c r="K765" s="13">
        <f t="shared" si="248"/>
        <v>0</v>
      </c>
      <c r="L765" s="13" t="e">
        <f>VLOOKUP(B765,Sheet1!$C$1:$D$12,2,FALSE)</f>
        <v>#N/A</v>
      </c>
      <c r="M765" s="13" t="e">
        <f t="shared" si="249"/>
        <v>#N/A</v>
      </c>
      <c r="N765" s="13">
        <f t="shared" si="250"/>
        <v>0</v>
      </c>
      <c r="O765" s="13" t="e">
        <f>VLOOKUP(B765,Sheet1!$C$1:$D$12,2,FALSE)</f>
        <v>#N/A</v>
      </c>
      <c r="P765" s="13" t="e">
        <f t="shared" si="251"/>
        <v>#N/A</v>
      </c>
      <c r="Q765" s="13">
        <f t="shared" si="252"/>
        <v>0</v>
      </c>
      <c r="R765" s="13" t="e">
        <f>VLOOKUP(B765,Sheet1!$C$1:$D$12,2,FALSE)</f>
        <v>#N/A</v>
      </c>
      <c r="S765" s="13" t="e">
        <f t="shared" si="253"/>
        <v>#N/A</v>
      </c>
      <c r="T765" s="13">
        <f t="shared" si="243"/>
        <v>0</v>
      </c>
      <c r="U765" s="13" t="e">
        <f>VLOOKUP(B765,Sheet1!$C$1:$F$12,4,FALSE)</f>
        <v>#N/A</v>
      </c>
      <c r="V765" s="13" t="e">
        <f t="shared" si="254"/>
        <v>#N/A</v>
      </c>
      <c r="W765" s="13">
        <f t="shared" si="255"/>
        <v>0</v>
      </c>
      <c r="X765" s="13">
        <f t="shared" si="256"/>
        <v>0</v>
      </c>
      <c r="Y765" s="13">
        <f t="shared" si="257"/>
        <v>0</v>
      </c>
      <c r="Z765" s="13" t="e">
        <f t="shared" si="258"/>
        <v>#N/A</v>
      </c>
      <c r="AA765" s="14" t="str">
        <f t="shared" si="259"/>
        <v/>
      </c>
      <c r="AB765" s="14">
        <f t="shared" si="260"/>
        <v>0</v>
      </c>
      <c r="AC765" s="14">
        <f t="shared" si="261"/>
        <v>0</v>
      </c>
      <c r="AD765" s="13">
        <f t="shared" si="244"/>
        <v>0</v>
      </c>
      <c r="AE765" s="13" t="e">
        <f>VLOOKUP(B765,Sheet1!$C$1:$D$12,2,FALSE)</f>
        <v>#N/A</v>
      </c>
      <c r="AF765" s="13" t="e">
        <f t="shared" si="262"/>
        <v>#N/A</v>
      </c>
      <c r="AG765" s="13">
        <f t="shared" si="245"/>
        <v>0</v>
      </c>
      <c r="AH765" s="13">
        <f t="shared" si="246"/>
        <v>0</v>
      </c>
      <c r="AI765" s="13" t="e">
        <f t="shared" si="263"/>
        <v>#N/A</v>
      </c>
      <c r="AJ765" s="14" t="str">
        <f t="shared" si="264"/>
        <v/>
      </c>
      <c r="AK765" s="14">
        <f t="shared" si="247"/>
        <v>0</v>
      </c>
    </row>
    <row r="766" spans="1:37" ht="15" customHeight="1" x14ac:dyDescent="0.25">
      <c r="A766" s="1"/>
      <c r="B766" s="1"/>
      <c r="C766" s="24"/>
      <c r="D766" s="1"/>
      <c r="E766" s="1"/>
      <c r="F766" s="24"/>
      <c r="G766" s="1"/>
      <c r="H766" s="2"/>
      <c r="I766" s="2"/>
      <c r="J766" s="2"/>
      <c r="K766" s="13">
        <f t="shared" si="248"/>
        <v>0</v>
      </c>
      <c r="L766" s="13" t="e">
        <f>VLOOKUP(B766,Sheet1!$C$1:$D$12,2,FALSE)</f>
        <v>#N/A</v>
      </c>
      <c r="M766" s="13" t="e">
        <f t="shared" si="249"/>
        <v>#N/A</v>
      </c>
      <c r="N766" s="13">
        <f t="shared" si="250"/>
        <v>0</v>
      </c>
      <c r="O766" s="13" t="e">
        <f>VLOOKUP(B766,Sheet1!$C$1:$D$12,2,FALSE)</f>
        <v>#N/A</v>
      </c>
      <c r="P766" s="13" t="e">
        <f t="shared" si="251"/>
        <v>#N/A</v>
      </c>
      <c r="Q766" s="13">
        <f t="shared" si="252"/>
        <v>0</v>
      </c>
      <c r="R766" s="13" t="e">
        <f>VLOOKUP(B766,Sheet1!$C$1:$D$12,2,FALSE)</f>
        <v>#N/A</v>
      </c>
      <c r="S766" s="13" t="e">
        <f t="shared" si="253"/>
        <v>#N/A</v>
      </c>
      <c r="T766" s="13">
        <f t="shared" si="243"/>
        <v>0</v>
      </c>
      <c r="U766" s="13" t="e">
        <f>VLOOKUP(B766,Sheet1!$C$1:$F$12,4,FALSE)</f>
        <v>#N/A</v>
      </c>
      <c r="V766" s="13" t="e">
        <f t="shared" si="254"/>
        <v>#N/A</v>
      </c>
      <c r="W766" s="13">
        <f t="shared" si="255"/>
        <v>0</v>
      </c>
      <c r="X766" s="13">
        <f t="shared" si="256"/>
        <v>0</v>
      </c>
      <c r="Y766" s="13">
        <f t="shared" si="257"/>
        <v>0</v>
      </c>
      <c r="Z766" s="13" t="e">
        <f t="shared" si="258"/>
        <v>#N/A</v>
      </c>
      <c r="AA766" s="14" t="str">
        <f t="shared" si="259"/>
        <v/>
      </c>
      <c r="AB766" s="14">
        <f t="shared" si="260"/>
        <v>0</v>
      </c>
      <c r="AC766" s="14">
        <f t="shared" si="261"/>
        <v>0</v>
      </c>
      <c r="AD766" s="13">
        <f t="shared" si="244"/>
        <v>0</v>
      </c>
      <c r="AE766" s="13" t="e">
        <f>VLOOKUP(B766,Sheet1!$C$1:$D$12,2,FALSE)</f>
        <v>#N/A</v>
      </c>
      <c r="AF766" s="13" t="e">
        <f t="shared" si="262"/>
        <v>#N/A</v>
      </c>
      <c r="AG766" s="13">
        <f t="shared" si="245"/>
        <v>0</v>
      </c>
      <c r="AH766" s="13">
        <f t="shared" si="246"/>
        <v>0</v>
      </c>
      <c r="AI766" s="13" t="e">
        <f t="shared" si="263"/>
        <v>#N/A</v>
      </c>
      <c r="AJ766" s="14" t="str">
        <f t="shared" si="264"/>
        <v/>
      </c>
      <c r="AK766" s="14">
        <f t="shared" si="247"/>
        <v>0</v>
      </c>
    </row>
    <row r="767" spans="1:37" ht="15" customHeight="1" x14ac:dyDescent="0.25">
      <c r="A767" s="1"/>
      <c r="B767" s="1"/>
      <c r="C767" s="24"/>
      <c r="D767" s="1"/>
      <c r="E767" s="1"/>
      <c r="F767" s="24"/>
      <c r="G767" s="1"/>
      <c r="H767" s="2"/>
      <c r="I767" s="2"/>
      <c r="J767" s="2"/>
      <c r="K767" s="13">
        <f t="shared" si="248"/>
        <v>0</v>
      </c>
      <c r="L767" s="13" t="e">
        <f>VLOOKUP(B767,Sheet1!$C$1:$D$12,2,FALSE)</f>
        <v>#N/A</v>
      </c>
      <c r="M767" s="13" t="e">
        <f t="shared" si="249"/>
        <v>#N/A</v>
      </c>
      <c r="N767" s="13">
        <f t="shared" si="250"/>
        <v>0</v>
      </c>
      <c r="O767" s="13" t="e">
        <f>VLOOKUP(B767,Sheet1!$C$1:$D$12,2,FALSE)</f>
        <v>#N/A</v>
      </c>
      <c r="P767" s="13" t="e">
        <f t="shared" si="251"/>
        <v>#N/A</v>
      </c>
      <c r="Q767" s="13">
        <f t="shared" si="252"/>
        <v>0</v>
      </c>
      <c r="R767" s="13" t="e">
        <f>VLOOKUP(B767,Sheet1!$C$1:$D$12,2,FALSE)</f>
        <v>#N/A</v>
      </c>
      <c r="S767" s="13" t="e">
        <f t="shared" si="253"/>
        <v>#N/A</v>
      </c>
      <c r="T767" s="13">
        <f t="shared" si="243"/>
        <v>0</v>
      </c>
      <c r="U767" s="13" t="e">
        <f>VLOOKUP(B767,Sheet1!$C$1:$F$12,4,FALSE)</f>
        <v>#N/A</v>
      </c>
      <c r="V767" s="13" t="e">
        <f t="shared" si="254"/>
        <v>#N/A</v>
      </c>
      <c r="W767" s="13">
        <f t="shared" si="255"/>
        <v>0</v>
      </c>
      <c r="X767" s="13">
        <f t="shared" si="256"/>
        <v>0</v>
      </c>
      <c r="Y767" s="13">
        <f t="shared" si="257"/>
        <v>0</v>
      </c>
      <c r="Z767" s="13" t="e">
        <f t="shared" si="258"/>
        <v>#N/A</v>
      </c>
      <c r="AA767" s="14" t="str">
        <f t="shared" si="259"/>
        <v/>
      </c>
      <c r="AB767" s="14">
        <f t="shared" si="260"/>
        <v>0</v>
      </c>
      <c r="AC767" s="14">
        <f t="shared" si="261"/>
        <v>0</v>
      </c>
      <c r="AD767" s="13">
        <f t="shared" si="244"/>
        <v>0</v>
      </c>
      <c r="AE767" s="13" t="e">
        <f>VLOOKUP(B767,Sheet1!$C$1:$D$12,2,FALSE)</f>
        <v>#N/A</v>
      </c>
      <c r="AF767" s="13" t="e">
        <f t="shared" si="262"/>
        <v>#N/A</v>
      </c>
      <c r="AG767" s="13">
        <f t="shared" si="245"/>
        <v>0</v>
      </c>
      <c r="AH767" s="13">
        <f t="shared" si="246"/>
        <v>0</v>
      </c>
      <c r="AI767" s="13" t="e">
        <f t="shared" si="263"/>
        <v>#N/A</v>
      </c>
      <c r="AJ767" s="14" t="str">
        <f t="shared" si="264"/>
        <v/>
      </c>
      <c r="AK767" s="14">
        <f t="shared" si="247"/>
        <v>0</v>
      </c>
    </row>
    <row r="768" spans="1:37" ht="15" customHeight="1" x14ac:dyDescent="0.25">
      <c r="A768" s="1"/>
      <c r="B768" s="1"/>
      <c r="C768" s="24"/>
      <c r="D768" s="1"/>
      <c r="E768" s="1"/>
      <c r="F768" s="24"/>
      <c r="G768" s="1"/>
      <c r="H768" s="2"/>
      <c r="I768" s="2"/>
      <c r="J768" s="2"/>
      <c r="K768" s="13">
        <f t="shared" si="248"/>
        <v>0</v>
      </c>
      <c r="L768" s="13" t="e">
        <f>VLOOKUP(B768,Sheet1!$C$1:$D$12,2,FALSE)</f>
        <v>#N/A</v>
      </c>
      <c r="M768" s="13" t="e">
        <f t="shared" si="249"/>
        <v>#N/A</v>
      </c>
      <c r="N768" s="13">
        <f t="shared" si="250"/>
        <v>0</v>
      </c>
      <c r="O768" s="13" t="e">
        <f>VLOOKUP(B768,Sheet1!$C$1:$D$12,2,FALSE)</f>
        <v>#N/A</v>
      </c>
      <c r="P768" s="13" t="e">
        <f t="shared" si="251"/>
        <v>#N/A</v>
      </c>
      <c r="Q768" s="13">
        <f t="shared" si="252"/>
        <v>0</v>
      </c>
      <c r="R768" s="13" t="e">
        <f>VLOOKUP(B768,Sheet1!$C$1:$D$12,2,FALSE)</f>
        <v>#N/A</v>
      </c>
      <c r="S768" s="13" t="e">
        <f t="shared" si="253"/>
        <v>#N/A</v>
      </c>
      <c r="T768" s="13">
        <f t="shared" si="243"/>
        <v>0</v>
      </c>
      <c r="U768" s="13" t="e">
        <f>VLOOKUP(B768,Sheet1!$C$1:$F$12,4,FALSE)</f>
        <v>#N/A</v>
      </c>
      <c r="V768" s="13" t="e">
        <f t="shared" si="254"/>
        <v>#N/A</v>
      </c>
      <c r="W768" s="13">
        <f t="shared" si="255"/>
        <v>0</v>
      </c>
      <c r="X768" s="13">
        <f t="shared" si="256"/>
        <v>0</v>
      </c>
      <c r="Y768" s="13">
        <f t="shared" si="257"/>
        <v>0</v>
      </c>
      <c r="Z768" s="13" t="e">
        <f t="shared" si="258"/>
        <v>#N/A</v>
      </c>
      <c r="AA768" s="14" t="str">
        <f t="shared" si="259"/>
        <v/>
      </c>
      <c r="AB768" s="14">
        <f t="shared" si="260"/>
        <v>0</v>
      </c>
      <c r="AC768" s="14">
        <f t="shared" si="261"/>
        <v>0</v>
      </c>
      <c r="AD768" s="13">
        <f t="shared" si="244"/>
        <v>0</v>
      </c>
      <c r="AE768" s="13" t="e">
        <f>VLOOKUP(B768,Sheet1!$C$1:$D$12,2,FALSE)</f>
        <v>#N/A</v>
      </c>
      <c r="AF768" s="13" t="e">
        <f t="shared" si="262"/>
        <v>#N/A</v>
      </c>
      <c r="AG768" s="13">
        <f t="shared" si="245"/>
        <v>0</v>
      </c>
      <c r="AH768" s="13">
        <f t="shared" si="246"/>
        <v>0</v>
      </c>
      <c r="AI768" s="13" t="e">
        <f t="shared" si="263"/>
        <v>#N/A</v>
      </c>
      <c r="AJ768" s="14" t="str">
        <f t="shared" si="264"/>
        <v/>
      </c>
      <c r="AK768" s="14">
        <f t="shared" si="247"/>
        <v>0</v>
      </c>
    </row>
    <row r="769" spans="1:37" ht="15" customHeight="1" x14ac:dyDescent="0.25">
      <c r="A769" s="1"/>
      <c r="B769" s="1"/>
      <c r="C769" s="24"/>
      <c r="D769" s="1"/>
      <c r="E769" s="1"/>
      <c r="F769" s="24"/>
      <c r="G769" s="1"/>
      <c r="H769" s="2"/>
      <c r="I769" s="2"/>
      <c r="J769" s="2"/>
      <c r="K769" s="13">
        <f t="shared" si="248"/>
        <v>0</v>
      </c>
      <c r="L769" s="13" t="e">
        <f>VLOOKUP(B769,Sheet1!$C$1:$D$12,2,FALSE)</f>
        <v>#N/A</v>
      </c>
      <c r="M769" s="13" t="e">
        <f t="shared" si="249"/>
        <v>#N/A</v>
      </c>
      <c r="N769" s="13">
        <f t="shared" si="250"/>
        <v>0</v>
      </c>
      <c r="O769" s="13" t="e">
        <f>VLOOKUP(B769,Sheet1!$C$1:$D$12,2,FALSE)</f>
        <v>#N/A</v>
      </c>
      <c r="P769" s="13" t="e">
        <f t="shared" si="251"/>
        <v>#N/A</v>
      </c>
      <c r="Q769" s="13">
        <f t="shared" si="252"/>
        <v>0</v>
      </c>
      <c r="R769" s="13" t="e">
        <f>VLOOKUP(B769,Sheet1!$C$1:$D$12,2,FALSE)</f>
        <v>#N/A</v>
      </c>
      <c r="S769" s="13" t="e">
        <f t="shared" si="253"/>
        <v>#N/A</v>
      </c>
      <c r="T769" s="13">
        <f t="shared" si="243"/>
        <v>0</v>
      </c>
      <c r="U769" s="13" t="e">
        <f>VLOOKUP(B769,Sheet1!$C$1:$F$12,4,FALSE)</f>
        <v>#N/A</v>
      </c>
      <c r="V769" s="13" t="e">
        <f t="shared" si="254"/>
        <v>#N/A</v>
      </c>
      <c r="W769" s="13">
        <f t="shared" si="255"/>
        <v>0</v>
      </c>
      <c r="X769" s="13">
        <f t="shared" si="256"/>
        <v>0</v>
      </c>
      <c r="Y769" s="13">
        <f t="shared" si="257"/>
        <v>0</v>
      </c>
      <c r="Z769" s="13" t="e">
        <f t="shared" si="258"/>
        <v>#N/A</v>
      </c>
      <c r="AA769" s="14" t="str">
        <f t="shared" si="259"/>
        <v/>
      </c>
      <c r="AB769" s="14">
        <f t="shared" si="260"/>
        <v>0</v>
      </c>
      <c r="AC769" s="14">
        <f t="shared" si="261"/>
        <v>0</v>
      </c>
      <c r="AD769" s="13">
        <f t="shared" si="244"/>
        <v>0</v>
      </c>
      <c r="AE769" s="13" t="e">
        <f>VLOOKUP(B769,Sheet1!$C$1:$D$12,2,FALSE)</f>
        <v>#N/A</v>
      </c>
      <c r="AF769" s="13" t="e">
        <f t="shared" si="262"/>
        <v>#N/A</v>
      </c>
      <c r="AG769" s="13">
        <f t="shared" si="245"/>
        <v>0</v>
      </c>
      <c r="AH769" s="13">
        <f t="shared" si="246"/>
        <v>0</v>
      </c>
      <c r="AI769" s="13" t="e">
        <f t="shared" si="263"/>
        <v>#N/A</v>
      </c>
      <c r="AJ769" s="14" t="str">
        <f t="shared" si="264"/>
        <v/>
      </c>
      <c r="AK769" s="14">
        <f t="shared" si="247"/>
        <v>0</v>
      </c>
    </row>
    <row r="770" spans="1:37" ht="15" customHeight="1" x14ac:dyDescent="0.25">
      <c r="A770" s="1"/>
      <c r="B770" s="1"/>
      <c r="C770" s="24"/>
      <c r="D770" s="1"/>
      <c r="E770" s="1"/>
      <c r="F770" s="24"/>
      <c r="G770" s="1"/>
      <c r="H770" s="2"/>
      <c r="I770" s="2"/>
      <c r="J770" s="2"/>
      <c r="K770" s="13">
        <f t="shared" si="248"/>
        <v>0</v>
      </c>
      <c r="L770" s="13" t="e">
        <f>VLOOKUP(B770,Sheet1!$C$1:$D$12,2,FALSE)</f>
        <v>#N/A</v>
      </c>
      <c r="M770" s="13" t="e">
        <f t="shared" si="249"/>
        <v>#N/A</v>
      </c>
      <c r="N770" s="13">
        <f t="shared" si="250"/>
        <v>0</v>
      </c>
      <c r="O770" s="13" t="e">
        <f>VLOOKUP(B770,Sheet1!$C$1:$D$12,2,FALSE)</f>
        <v>#N/A</v>
      </c>
      <c r="P770" s="13" t="e">
        <f t="shared" si="251"/>
        <v>#N/A</v>
      </c>
      <c r="Q770" s="13">
        <f t="shared" si="252"/>
        <v>0</v>
      </c>
      <c r="R770" s="13" t="e">
        <f>VLOOKUP(B770,Sheet1!$C$1:$D$12,2,FALSE)</f>
        <v>#N/A</v>
      </c>
      <c r="S770" s="13" t="e">
        <f t="shared" si="253"/>
        <v>#N/A</v>
      </c>
      <c r="T770" s="13">
        <f t="shared" si="243"/>
        <v>0</v>
      </c>
      <c r="U770" s="13" t="e">
        <f>VLOOKUP(B770,Sheet1!$C$1:$F$12,4,FALSE)</f>
        <v>#N/A</v>
      </c>
      <c r="V770" s="13" t="e">
        <f t="shared" si="254"/>
        <v>#N/A</v>
      </c>
      <c r="W770" s="13">
        <f t="shared" si="255"/>
        <v>0</v>
      </c>
      <c r="X770" s="13">
        <f t="shared" si="256"/>
        <v>0</v>
      </c>
      <c r="Y770" s="13">
        <f t="shared" si="257"/>
        <v>0</v>
      </c>
      <c r="Z770" s="13" t="e">
        <f t="shared" si="258"/>
        <v>#N/A</v>
      </c>
      <c r="AA770" s="14" t="str">
        <f t="shared" si="259"/>
        <v/>
      </c>
      <c r="AB770" s="14">
        <f t="shared" si="260"/>
        <v>0</v>
      </c>
      <c r="AC770" s="14">
        <f t="shared" si="261"/>
        <v>0</v>
      </c>
      <c r="AD770" s="13">
        <f t="shared" si="244"/>
        <v>0</v>
      </c>
      <c r="AE770" s="13" t="e">
        <f>VLOOKUP(B770,Sheet1!$C$1:$D$12,2,FALSE)</f>
        <v>#N/A</v>
      </c>
      <c r="AF770" s="13" t="e">
        <f t="shared" si="262"/>
        <v>#N/A</v>
      </c>
      <c r="AG770" s="13">
        <f t="shared" si="245"/>
        <v>0</v>
      </c>
      <c r="AH770" s="13">
        <f t="shared" si="246"/>
        <v>0</v>
      </c>
      <c r="AI770" s="13" t="e">
        <f t="shared" si="263"/>
        <v>#N/A</v>
      </c>
      <c r="AJ770" s="14" t="str">
        <f t="shared" si="264"/>
        <v/>
      </c>
      <c r="AK770" s="14">
        <f t="shared" si="247"/>
        <v>0</v>
      </c>
    </row>
    <row r="771" spans="1:37" ht="15" customHeight="1" x14ac:dyDescent="0.25">
      <c r="A771" s="1"/>
      <c r="B771" s="1"/>
      <c r="C771" s="24"/>
      <c r="D771" s="1"/>
      <c r="E771" s="1"/>
      <c r="F771" s="24"/>
      <c r="G771" s="1"/>
      <c r="H771" s="2"/>
      <c r="I771" s="2"/>
      <c r="J771" s="2"/>
      <c r="K771" s="13">
        <f t="shared" si="248"/>
        <v>0</v>
      </c>
      <c r="L771" s="13" t="e">
        <f>VLOOKUP(B771,Sheet1!$C$1:$D$12,2,FALSE)</f>
        <v>#N/A</v>
      </c>
      <c r="M771" s="13" t="e">
        <f t="shared" si="249"/>
        <v>#N/A</v>
      </c>
      <c r="N771" s="13">
        <f t="shared" si="250"/>
        <v>0</v>
      </c>
      <c r="O771" s="13" t="e">
        <f>VLOOKUP(B771,Sheet1!$C$1:$D$12,2,FALSE)</f>
        <v>#N/A</v>
      </c>
      <c r="P771" s="13" t="e">
        <f t="shared" si="251"/>
        <v>#N/A</v>
      </c>
      <c r="Q771" s="13">
        <f t="shared" si="252"/>
        <v>0</v>
      </c>
      <c r="R771" s="13" t="e">
        <f>VLOOKUP(B771,Sheet1!$C$1:$D$12,2,FALSE)</f>
        <v>#N/A</v>
      </c>
      <c r="S771" s="13" t="e">
        <f t="shared" si="253"/>
        <v>#N/A</v>
      </c>
      <c r="T771" s="13">
        <f t="shared" si="243"/>
        <v>0</v>
      </c>
      <c r="U771" s="13" t="e">
        <f>VLOOKUP(B771,Sheet1!$C$1:$F$12,4,FALSE)</f>
        <v>#N/A</v>
      </c>
      <c r="V771" s="13" t="e">
        <f t="shared" si="254"/>
        <v>#N/A</v>
      </c>
      <c r="W771" s="13">
        <f t="shared" si="255"/>
        <v>0</v>
      </c>
      <c r="X771" s="13">
        <f t="shared" si="256"/>
        <v>0</v>
      </c>
      <c r="Y771" s="13">
        <f t="shared" si="257"/>
        <v>0</v>
      </c>
      <c r="Z771" s="13" t="e">
        <f t="shared" si="258"/>
        <v>#N/A</v>
      </c>
      <c r="AA771" s="14" t="str">
        <f t="shared" si="259"/>
        <v/>
      </c>
      <c r="AB771" s="14">
        <f t="shared" si="260"/>
        <v>0</v>
      </c>
      <c r="AC771" s="14">
        <f t="shared" si="261"/>
        <v>0</v>
      </c>
      <c r="AD771" s="13">
        <f t="shared" si="244"/>
        <v>0</v>
      </c>
      <c r="AE771" s="13" t="e">
        <f>VLOOKUP(B771,Sheet1!$C$1:$D$12,2,FALSE)</f>
        <v>#N/A</v>
      </c>
      <c r="AF771" s="13" t="e">
        <f t="shared" si="262"/>
        <v>#N/A</v>
      </c>
      <c r="AG771" s="13">
        <f t="shared" si="245"/>
        <v>0</v>
      </c>
      <c r="AH771" s="13">
        <f t="shared" si="246"/>
        <v>0</v>
      </c>
      <c r="AI771" s="13" t="e">
        <f t="shared" si="263"/>
        <v>#N/A</v>
      </c>
      <c r="AJ771" s="14" t="str">
        <f t="shared" si="264"/>
        <v/>
      </c>
      <c r="AK771" s="14">
        <f t="shared" si="247"/>
        <v>0</v>
      </c>
    </row>
    <row r="772" spans="1:37" ht="15" customHeight="1" x14ac:dyDescent="0.25">
      <c r="A772" s="1"/>
      <c r="B772" s="1"/>
      <c r="C772" s="24"/>
      <c r="D772" s="1"/>
      <c r="E772" s="1"/>
      <c r="F772" s="24"/>
      <c r="G772" s="1"/>
      <c r="H772" s="2"/>
      <c r="I772" s="2"/>
      <c r="J772" s="2"/>
      <c r="K772" s="13">
        <f t="shared" si="248"/>
        <v>0</v>
      </c>
      <c r="L772" s="13" t="e">
        <f>VLOOKUP(B772,Sheet1!$C$1:$D$12,2,FALSE)</f>
        <v>#N/A</v>
      </c>
      <c r="M772" s="13" t="e">
        <f t="shared" si="249"/>
        <v>#N/A</v>
      </c>
      <c r="N772" s="13">
        <f t="shared" si="250"/>
        <v>0</v>
      </c>
      <c r="O772" s="13" t="e">
        <f>VLOOKUP(B772,Sheet1!$C$1:$D$12,2,FALSE)</f>
        <v>#N/A</v>
      </c>
      <c r="P772" s="13" t="e">
        <f t="shared" si="251"/>
        <v>#N/A</v>
      </c>
      <c r="Q772" s="13">
        <f t="shared" si="252"/>
        <v>0</v>
      </c>
      <c r="R772" s="13" t="e">
        <f>VLOOKUP(B772,Sheet1!$C$1:$D$12,2,FALSE)</f>
        <v>#N/A</v>
      </c>
      <c r="S772" s="13" t="e">
        <f t="shared" si="253"/>
        <v>#N/A</v>
      </c>
      <c r="T772" s="13">
        <f t="shared" si="243"/>
        <v>0</v>
      </c>
      <c r="U772" s="13" t="e">
        <f>VLOOKUP(B772,Sheet1!$C$1:$F$12,4,FALSE)</f>
        <v>#N/A</v>
      </c>
      <c r="V772" s="13" t="e">
        <f t="shared" si="254"/>
        <v>#N/A</v>
      </c>
      <c r="W772" s="13">
        <f t="shared" si="255"/>
        <v>0</v>
      </c>
      <c r="X772" s="13">
        <f t="shared" si="256"/>
        <v>0</v>
      </c>
      <c r="Y772" s="13">
        <f t="shared" si="257"/>
        <v>0</v>
      </c>
      <c r="Z772" s="13" t="e">
        <f t="shared" si="258"/>
        <v>#N/A</v>
      </c>
      <c r="AA772" s="14" t="str">
        <f t="shared" si="259"/>
        <v/>
      </c>
      <c r="AB772" s="14">
        <f t="shared" si="260"/>
        <v>0</v>
      </c>
      <c r="AC772" s="14">
        <f t="shared" si="261"/>
        <v>0</v>
      </c>
      <c r="AD772" s="13">
        <f t="shared" si="244"/>
        <v>0</v>
      </c>
      <c r="AE772" s="13" t="e">
        <f>VLOOKUP(B772,Sheet1!$C$1:$D$12,2,FALSE)</f>
        <v>#N/A</v>
      </c>
      <c r="AF772" s="13" t="e">
        <f t="shared" si="262"/>
        <v>#N/A</v>
      </c>
      <c r="AG772" s="13">
        <f t="shared" si="245"/>
        <v>0</v>
      </c>
      <c r="AH772" s="13">
        <f t="shared" si="246"/>
        <v>0</v>
      </c>
      <c r="AI772" s="13" t="e">
        <f t="shared" si="263"/>
        <v>#N/A</v>
      </c>
      <c r="AJ772" s="14" t="str">
        <f t="shared" si="264"/>
        <v/>
      </c>
      <c r="AK772" s="14">
        <f t="shared" si="247"/>
        <v>0</v>
      </c>
    </row>
    <row r="773" spans="1:37" ht="15" customHeight="1" x14ac:dyDescent="0.25">
      <c r="A773" s="1"/>
      <c r="B773" s="1"/>
      <c r="C773" s="24"/>
      <c r="D773" s="1"/>
      <c r="E773" s="1"/>
      <c r="F773" s="24"/>
      <c r="G773" s="1"/>
      <c r="H773" s="2"/>
      <c r="I773" s="2"/>
      <c r="J773" s="2"/>
      <c r="K773" s="13">
        <f t="shared" si="248"/>
        <v>0</v>
      </c>
      <c r="L773" s="13" t="e">
        <f>VLOOKUP(B773,Sheet1!$C$1:$D$12,2,FALSE)</f>
        <v>#N/A</v>
      </c>
      <c r="M773" s="13" t="e">
        <f t="shared" si="249"/>
        <v>#N/A</v>
      </c>
      <c r="N773" s="13">
        <f t="shared" si="250"/>
        <v>0</v>
      </c>
      <c r="O773" s="13" t="e">
        <f>VLOOKUP(B773,Sheet1!$C$1:$D$12,2,FALSE)</f>
        <v>#N/A</v>
      </c>
      <c r="P773" s="13" t="e">
        <f t="shared" si="251"/>
        <v>#N/A</v>
      </c>
      <c r="Q773" s="13">
        <f t="shared" si="252"/>
        <v>0</v>
      </c>
      <c r="R773" s="13" t="e">
        <f>VLOOKUP(B773,Sheet1!$C$1:$D$12,2,FALSE)</f>
        <v>#N/A</v>
      </c>
      <c r="S773" s="13" t="e">
        <f t="shared" si="253"/>
        <v>#N/A</v>
      </c>
      <c r="T773" s="13">
        <f t="shared" si="243"/>
        <v>0</v>
      </c>
      <c r="U773" s="13" t="e">
        <f>VLOOKUP(B773,Sheet1!$C$1:$F$12,4,FALSE)</f>
        <v>#N/A</v>
      </c>
      <c r="V773" s="13" t="e">
        <f t="shared" si="254"/>
        <v>#N/A</v>
      </c>
      <c r="W773" s="13">
        <f t="shared" si="255"/>
        <v>0</v>
      </c>
      <c r="X773" s="13">
        <f t="shared" si="256"/>
        <v>0</v>
      </c>
      <c r="Y773" s="13">
        <f t="shared" si="257"/>
        <v>0</v>
      </c>
      <c r="Z773" s="13" t="e">
        <f t="shared" si="258"/>
        <v>#N/A</v>
      </c>
      <c r="AA773" s="14" t="str">
        <f t="shared" si="259"/>
        <v/>
      </c>
      <c r="AB773" s="14">
        <f t="shared" si="260"/>
        <v>0</v>
      </c>
      <c r="AC773" s="14">
        <f t="shared" si="261"/>
        <v>0</v>
      </c>
      <c r="AD773" s="13">
        <f t="shared" si="244"/>
        <v>0</v>
      </c>
      <c r="AE773" s="13" t="e">
        <f>VLOOKUP(B773,Sheet1!$C$1:$D$12,2,FALSE)</f>
        <v>#N/A</v>
      </c>
      <c r="AF773" s="13" t="e">
        <f t="shared" si="262"/>
        <v>#N/A</v>
      </c>
      <c r="AG773" s="13">
        <f t="shared" si="245"/>
        <v>0</v>
      </c>
      <c r="AH773" s="13">
        <f t="shared" si="246"/>
        <v>0</v>
      </c>
      <c r="AI773" s="13" t="e">
        <f t="shared" si="263"/>
        <v>#N/A</v>
      </c>
      <c r="AJ773" s="14" t="str">
        <f t="shared" si="264"/>
        <v/>
      </c>
      <c r="AK773" s="14">
        <f t="shared" si="247"/>
        <v>0</v>
      </c>
    </row>
    <row r="774" spans="1:37" ht="15" customHeight="1" x14ac:dyDescent="0.25">
      <c r="A774" s="1"/>
      <c r="B774" s="1"/>
      <c r="C774" s="24"/>
      <c r="D774" s="1"/>
      <c r="E774" s="1"/>
      <c r="F774" s="24"/>
      <c r="G774" s="1"/>
      <c r="H774" s="2"/>
      <c r="I774" s="2"/>
      <c r="J774" s="2"/>
      <c r="K774" s="13">
        <f t="shared" si="248"/>
        <v>0</v>
      </c>
      <c r="L774" s="13" t="e">
        <f>VLOOKUP(B774,Sheet1!$C$1:$D$12,2,FALSE)</f>
        <v>#N/A</v>
      </c>
      <c r="M774" s="13" t="e">
        <f t="shared" si="249"/>
        <v>#N/A</v>
      </c>
      <c r="N774" s="13">
        <f t="shared" si="250"/>
        <v>0</v>
      </c>
      <c r="O774" s="13" t="e">
        <f>VLOOKUP(B774,Sheet1!$C$1:$D$12,2,FALSE)</f>
        <v>#N/A</v>
      </c>
      <c r="P774" s="13" t="e">
        <f t="shared" si="251"/>
        <v>#N/A</v>
      </c>
      <c r="Q774" s="13">
        <f t="shared" si="252"/>
        <v>0</v>
      </c>
      <c r="R774" s="13" t="e">
        <f>VLOOKUP(B774,Sheet1!$C$1:$D$12,2,FALSE)</f>
        <v>#N/A</v>
      </c>
      <c r="S774" s="13" t="e">
        <f t="shared" si="253"/>
        <v>#N/A</v>
      </c>
      <c r="T774" s="13">
        <f t="shared" si="243"/>
        <v>0</v>
      </c>
      <c r="U774" s="13" t="e">
        <f>VLOOKUP(B774,Sheet1!$C$1:$F$12,4,FALSE)</f>
        <v>#N/A</v>
      </c>
      <c r="V774" s="13" t="e">
        <f t="shared" si="254"/>
        <v>#N/A</v>
      </c>
      <c r="W774" s="13">
        <f t="shared" si="255"/>
        <v>0</v>
      </c>
      <c r="X774" s="13">
        <f t="shared" si="256"/>
        <v>0</v>
      </c>
      <c r="Y774" s="13">
        <f t="shared" si="257"/>
        <v>0</v>
      </c>
      <c r="Z774" s="13" t="e">
        <f t="shared" si="258"/>
        <v>#N/A</v>
      </c>
      <c r="AA774" s="14" t="str">
        <f t="shared" si="259"/>
        <v/>
      </c>
      <c r="AB774" s="14">
        <f t="shared" si="260"/>
        <v>0</v>
      </c>
      <c r="AC774" s="14">
        <f t="shared" si="261"/>
        <v>0</v>
      </c>
      <c r="AD774" s="13">
        <f t="shared" si="244"/>
        <v>0</v>
      </c>
      <c r="AE774" s="13" t="e">
        <f>VLOOKUP(B774,Sheet1!$C$1:$D$12,2,FALSE)</f>
        <v>#N/A</v>
      </c>
      <c r="AF774" s="13" t="e">
        <f t="shared" si="262"/>
        <v>#N/A</v>
      </c>
      <c r="AG774" s="13">
        <f t="shared" si="245"/>
        <v>0</v>
      </c>
      <c r="AH774" s="13">
        <f t="shared" si="246"/>
        <v>0</v>
      </c>
      <c r="AI774" s="13" t="e">
        <f t="shared" si="263"/>
        <v>#N/A</v>
      </c>
      <c r="AJ774" s="14" t="str">
        <f t="shared" si="264"/>
        <v/>
      </c>
      <c r="AK774" s="14">
        <f t="shared" si="247"/>
        <v>0</v>
      </c>
    </row>
    <row r="775" spans="1:37" ht="15" customHeight="1" x14ac:dyDescent="0.25">
      <c r="A775" s="1"/>
      <c r="B775" s="1"/>
      <c r="C775" s="24"/>
      <c r="D775" s="1"/>
      <c r="E775" s="1"/>
      <c r="F775" s="24"/>
      <c r="G775" s="1"/>
      <c r="H775" s="2"/>
      <c r="I775" s="2"/>
      <c r="J775" s="2"/>
      <c r="K775" s="13">
        <f t="shared" si="248"/>
        <v>0</v>
      </c>
      <c r="L775" s="13" t="e">
        <f>VLOOKUP(B775,Sheet1!$C$1:$D$12,2,FALSE)</f>
        <v>#N/A</v>
      </c>
      <c r="M775" s="13" t="e">
        <f t="shared" si="249"/>
        <v>#N/A</v>
      </c>
      <c r="N775" s="13">
        <f t="shared" si="250"/>
        <v>0</v>
      </c>
      <c r="O775" s="13" t="e">
        <f>VLOOKUP(B775,Sheet1!$C$1:$D$12,2,FALSE)</f>
        <v>#N/A</v>
      </c>
      <c r="P775" s="13" t="e">
        <f t="shared" si="251"/>
        <v>#N/A</v>
      </c>
      <c r="Q775" s="13">
        <f t="shared" si="252"/>
        <v>0</v>
      </c>
      <c r="R775" s="13" t="e">
        <f>VLOOKUP(B775,Sheet1!$C$1:$D$12,2,FALSE)</f>
        <v>#N/A</v>
      </c>
      <c r="S775" s="13" t="e">
        <f t="shared" si="253"/>
        <v>#N/A</v>
      </c>
      <c r="T775" s="13">
        <f t="shared" si="243"/>
        <v>0</v>
      </c>
      <c r="U775" s="13" t="e">
        <f>VLOOKUP(B775,Sheet1!$C$1:$F$12,4,FALSE)</f>
        <v>#N/A</v>
      </c>
      <c r="V775" s="13" t="e">
        <f t="shared" si="254"/>
        <v>#N/A</v>
      </c>
      <c r="W775" s="13">
        <f t="shared" si="255"/>
        <v>0</v>
      </c>
      <c r="X775" s="13">
        <f t="shared" si="256"/>
        <v>0</v>
      </c>
      <c r="Y775" s="13">
        <f t="shared" si="257"/>
        <v>0</v>
      </c>
      <c r="Z775" s="13" t="e">
        <f t="shared" si="258"/>
        <v>#N/A</v>
      </c>
      <c r="AA775" s="14" t="str">
        <f t="shared" si="259"/>
        <v/>
      </c>
      <c r="AB775" s="14">
        <f t="shared" si="260"/>
        <v>0</v>
      </c>
      <c r="AC775" s="14">
        <f t="shared" si="261"/>
        <v>0</v>
      </c>
      <c r="AD775" s="13">
        <f t="shared" si="244"/>
        <v>0</v>
      </c>
      <c r="AE775" s="13" t="e">
        <f>VLOOKUP(B775,Sheet1!$C$1:$D$12,2,FALSE)</f>
        <v>#N/A</v>
      </c>
      <c r="AF775" s="13" t="e">
        <f t="shared" si="262"/>
        <v>#N/A</v>
      </c>
      <c r="AG775" s="13">
        <f t="shared" si="245"/>
        <v>0</v>
      </c>
      <c r="AH775" s="13">
        <f t="shared" si="246"/>
        <v>0</v>
      </c>
      <c r="AI775" s="13" t="e">
        <f t="shared" si="263"/>
        <v>#N/A</v>
      </c>
      <c r="AJ775" s="14" t="str">
        <f t="shared" si="264"/>
        <v/>
      </c>
      <c r="AK775" s="14">
        <f t="shared" si="247"/>
        <v>0</v>
      </c>
    </row>
    <row r="776" spans="1:37" ht="15" customHeight="1" x14ac:dyDescent="0.25">
      <c r="A776" s="1"/>
      <c r="B776" s="1"/>
      <c r="C776" s="24"/>
      <c r="D776" s="1"/>
      <c r="E776" s="1"/>
      <c r="F776" s="24"/>
      <c r="G776" s="1"/>
      <c r="H776" s="2"/>
      <c r="I776" s="2"/>
      <c r="J776" s="2"/>
      <c r="K776" s="13">
        <f t="shared" si="248"/>
        <v>0</v>
      </c>
      <c r="L776" s="13" t="e">
        <f>VLOOKUP(B776,Sheet1!$C$1:$D$12,2,FALSE)</f>
        <v>#N/A</v>
      </c>
      <c r="M776" s="13" t="e">
        <f t="shared" si="249"/>
        <v>#N/A</v>
      </c>
      <c r="N776" s="13">
        <f t="shared" si="250"/>
        <v>0</v>
      </c>
      <c r="O776" s="13" t="e">
        <f>VLOOKUP(B776,Sheet1!$C$1:$D$12,2,FALSE)</f>
        <v>#N/A</v>
      </c>
      <c r="P776" s="13" t="e">
        <f t="shared" si="251"/>
        <v>#N/A</v>
      </c>
      <c r="Q776" s="13">
        <f t="shared" si="252"/>
        <v>0</v>
      </c>
      <c r="R776" s="13" t="e">
        <f>VLOOKUP(B776,Sheet1!$C$1:$D$12,2,FALSE)</f>
        <v>#N/A</v>
      </c>
      <c r="S776" s="13" t="e">
        <f t="shared" si="253"/>
        <v>#N/A</v>
      </c>
      <c r="T776" s="13">
        <f t="shared" si="243"/>
        <v>0</v>
      </c>
      <c r="U776" s="13" t="e">
        <f>VLOOKUP(B776,Sheet1!$C$1:$F$12,4,FALSE)</f>
        <v>#N/A</v>
      </c>
      <c r="V776" s="13" t="e">
        <f t="shared" si="254"/>
        <v>#N/A</v>
      </c>
      <c r="W776" s="13">
        <f t="shared" si="255"/>
        <v>0</v>
      </c>
      <c r="X776" s="13">
        <f t="shared" si="256"/>
        <v>0</v>
      </c>
      <c r="Y776" s="13">
        <f t="shared" si="257"/>
        <v>0</v>
      </c>
      <c r="Z776" s="13" t="e">
        <f t="shared" si="258"/>
        <v>#N/A</v>
      </c>
      <c r="AA776" s="14" t="str">
        <f t="shared" si="259"/>
        <v/>
      </c>
      <c r="AB776" s="14">
        <f t="shared" si="260"/>
        <v>0</v>
      </c>
      <c r="AC776" s="14">
        <f t="shared" si="261"/>
        <v>0</v>
      </c>
      <c r="AD776" s="13">
        <f t="shared" si="244"/>
        <v>0</v>
      </c>
      <c r="AE776" s="13" t="e">
        <f>VLOOKUP(B776,Sheet1!$C$1:$D$12,2,FALSE)</f>
        <v>#N/A</v>
      </c>
      <c r="AF776" s="13" t="e">
        <f t="shared" si="262"/>
        <v>#N/A</v>
      </c>
      <c r="AG776" s="13">
        <f t="shared" si="245"/>
        <v>0</v>
      </c>
      <c r="AH776" s="13">
        <f t="shared" si="246"/>
        <v>0</v>
      </c>
      <c r="AI776" s="13" t="e">
        <f t="shared" si="263"/>
        <v>#N/A</v>
      </c>
      <c r="AJ776" s="14" t="str">
        <f t="shared" si="264"/>
        <v/>
      </c>
      <c r="AK776" s="14">
        <f t="shared" si="247"/>
        <v>0</v>
      </c>
    </row>
    <row r="777" spans="1:37" ht="15" customHeight="1" x14ac:dyDescent="0.25">
      <c r="A777" s="1"/>
      <c r="B777" s="1"/>
      <c r="C777" s="24"/>
      <c r="D777" s="1"/>
      <c r="E777" s="1"/>
      <c r="F777" s="24"/>
      <c r="G777" s="1"/>
      <c r="H777" s="2"/>
      <c r="I777" s="2"/>
      <c r="J777" s="2"/>
      <c r="K777" s="13">
        <f t="shared" si="248"/>
        <v>0</v>
      </c>
      <c r="L777" s="13" t="e">
        <f>VLOOKUP(B777,Sheet1!$C$1:$D$12,2,FALSE)</f>
        <v>#N/A</v>
      </c>
      <c r="M777" s="13" t="e">
        <f t="shared" si="249"/>
        <v>#N/A</v>
      </c>
      <c r="N777" s="13">
        <f t="shared" si="250"/>
        <v>0</v>
      </c>
      <c r="O777" s="13" t="e">
        <f>VLOOKUP(B777,Sheet1!$C$1:$D$12,2,FALSE)</f>
        <v>#N/A</v>
      </c>
      <c r="P777" s="13" t="e">
        <f t="shared" si="251"/>
        <v>#N/A</v>
      </c>
      <c r="Q777" s="13">
        <f t="shared" si="252"/>
        <v>0</v>
      </c>
      <c r="R777" s="13" t="e">
        <f>VLOOKUP(B777,Sheet1!$C$1:$D$12,2,FALSE)</f>
        <v>#N/A</v>
      </c>
      <c r="S777" s="13" t="e">
        <f t="shared" si="253"/>
        <v>#N/A</v>
      </c>
      <c r="T777" s="13">
        <f t="shared" si="243"/>
        <v>0</v>
      </c>
      <c r="U777" s="13" t="e">
        <f>VLOOKUP(B777,Sheet1!$C$1:$F$12,4,FALSE)</f>
        <v>#N/A</v>
      </c>
      <c r="V777" s="13" t="e">
        <f t="shared" si="254"/>
        <v>#N/A</v>
      </c>
      <c r="W777" s="13">
        <f t="shared" si="255"/>
        <v>0</v>
      </c>
      <c r="X777" s="13">
        <f t="shared" si="256"/>
        <v>0</v>
      </c>
      <c r="Y777" s="13">
        <f t="shared" si="257"/>
        <v>0</v>
      </c>
      <c r="Z777" s="13" t="e">
        <f t="shared" si="258"/>
        <v>#N/A</v>
      </c>
      <c r="AA777" s="14" t="str">
        <f t="shared" si="259"/>
        <v/>
      </c>
      <c r="AB777" s="14">
        <f t="shared" si="260"/>
        <v>0</v>
      </c>
      <c r="AC777" s="14">
        <f t="shared" si="261"/>
        <v>0</v>
      </c>
      <c r="AD777" s="13">
        <f t="shared" si="244"/>
        <v>0</v>
      </c>
      <c r="AE777" s="13" t="e">
        <f>VLOOKUP(B777,Sheet1!$C$1:$D$12,2,FALSE)</f>
        <v>#N/A</v>
      </c>
      <c r="AF777" s="13" t="e">
        <f t="shared" si="262"/>
        <v>#N/A</v>
      </c>
      <c r="AG777" s="13">
        <f t="shared" si="245"/>
        <v>0</v>
      </c>
      <c r="AH777" s="13">
        <f t="shared" si="246"/>
        <v>0</v>
      </c>
      <c r="AI777" s="13" t="e">
        <f t="shared" si="263"/>
        <v>#N/A</v>
      </c>
      <c r="AJ777" s="14" t="str">
        <f t="shared" si="264"/>
        <v/>
      </c>
      <c r="AK777" s="14">
        <f t="shared" si="247"/>
        <v>0</v>
      </c>
    </row>
    <row r="778" spans="1:37" ht="15" customHeight="1" x14ac:dyDescent="0.25">
      <c r="A778" s="1"/>
      <c r="B778" s="1"/>
      <c r="C778" s="24"/>
      <c r="D778" s="1"/>
      <c r="E778" s="1"/>
      <c r="F778" s="24"/>
      <c r="G778" s="1"/>
      <c r="H778" s="2"/>
      <c r="I778" s="2"/>
      <c r="J778" s="2"/>
      <c r="K778" s="13">
        <f t="shared" si="248"/>
        <v>0</v>
      </c>
      <c r="L778" s="13" t="e">
        <f>VLOOKUP(B778,Sheet1!$C$1:$D$12,2,FALSE)</f>
        <v>#N/A</v>
      </c>
      <c r="M778" s="13" t="e">
        <f t="shared" si="249"/>
        <v>#N/A</v>
      </c>
      <c r="N778" s="13">
        <f t="shared" si="250"/>
        <v>0</v>
      </c>
      <c r="O778" s="13" t="e">
        <f>VLOOKUP(B778,Sheet1!$C$1:$D$12,2,FALSE)</f>
        <v>#N/A</v>
      </c>
      <c r="P778" s="13" t="e">
        <f t="shared" si="251"/>
        <v>#N/A</v>
      </c>
      <c r="Q778" s="13">
        <f t="shared" si="252"/>
        <v>0</v>
      </c>
      <c r="R778" s="13" t="e">
        <f>VLOOKUP(B778,Sheet1!$C$1:$D$12,2,FALSE)</f>
        <v>#N/A</v>
      </c>
      <c r="S778" s="13" t="e">
        <f t="shared" si="253"/>
        <v>#N/A</v>
      </c>
      <c r="T778" s="13">
        <f t="shared" si="243"/>
        <v>0</v>
      </c>
      <c r="U778" s="13" t="e">
        <f>VLOOKUP(B778,Sheet1!$C$1:$F$12,4,FALSE)</f>
        <v>#N/A</v>
      </c>
      <c r="V778" s="13" t="e">
        <f t="shared" si="254"/>
        <v>#N/A</v>
      </c>
      <c r="W778" s="13">
        <f t="shared" si="255"/>
        <v>0</v>
      </c>
      <c r="X778" s="13">
        <f t="shared" si="256"/>
        <v>0</v>
      </c>
      <c r="Y778" s="13">
        <f t="shared" si="257"/>
        <v>0</v>
      </c>
      <c r="Z778" s="13" t="e">
        <f t="shared" si="258"/>
        <v>#N/A</v>
      </c>
      <c r="AA778" s="14" t="str">
        <f t="shared" si="259"/>
        <v/>
      </c>
      <c r="AB778" s="14">
        <f t="shared" si="260"/>
        <v>0</v>
      </c>
      <c r="AC778" s="14">
        <f t="shared" si="261"/>
        <v>0</v>
      </c>
      <c r="AD778" s="13">
        <f t="shared" si="244"/>
        <v>0</v>
      </c>
      <c r="AE778" s="13" t="e">
        <f>VLOOKUP(B778,Sheet1!$C$1:$D$12,2,FALSE)</f>
        <v>#N/A</v>
      </c>
      <c r="AF778" s="13" t="e">
        <f t="shared" si="262"/>
        <v>#N/A</v>
      </c>
      <c r="AG778" s="13">
        <f t="shared" si="245"/>
        <v>0</v>
      </c>
      <c r="AH778" s="13">
        <f t="shared" si="246"/>
        <v>0</v>
      </c>
      <c r="AI778" s="13" t="e">
        <f t="shared" si="263"/>
        <v>#N/A</v>
      </c>
      <c r="AJ778" s="14" t="str">
        <f t="shared" si="264"/>
        <v/>
      </c>
      <c r="AK778" s="14">
        <f t="shared" si="247"/>
        <v>0</v>
      </c>
    </row>
    <row r="779" spans="1:37" ht="15" customHeight="1" x14ac:dyDescent="0.25">
      <c r="A779" s="1"/>
      <c r="B779" s="1"/>
      <c r="C779" s="24"/>
      <c r="D779" s="1"/>
      <c r="E779" s="1"/>
      <c r="F779" s="24"/>
      <c r="G779" s="1"/>
      <c r="H779" s="2"/>
      <c r="I779" s="2"/>
      <c r="J779" s="2"/>
      <c r="K779" s="13">
        <f t="shared" si="248"/>
        <v>0</v>
      </c>
      <c r="L779" s="13" t="e">
        <f>VLOOKUP(B779,Sheet1!$C$1:$D$12,2,FALSE)</f>
        <v>#N/A</v>
      </c>
      <c r="M779" s="13" t="e">
        <f t="shared" si="249"/>
        <v>#N/A</v>
      </c>
      <c r="N779" s="13">
        <f t="shared" si="250"/>
        <v>0</v>
      </c>
      <c r="O779" s="13" t="e">
        <f>VLOOKUP(B779,Sheet1!$C$1:$D$12,2,FALSE)</f>
        <v>#N/A</v>
      </c>
      <c r="P779" s="13" t="e">
        <f t="shared" si="251"/>
        <v>#N/A</v>
      </c>
      <c r="Q779" s="13">
        <f t="shared" si="252"/>
        <v>0</v>
      </c>
      <c r="R779" s="13" t="e">
        <f>VLOOKUP(B779,Sheet1!$C$1:$D$12,2,FALSE)</f>
        <v>#N/A</v>
      </c>
      <c r="S779" s="13" t="e">
        <f t="shared" si="253"/>
        <v>#N/A</v>
      </c>
      <c r="T779" s="13">
        <f t="shared" si="243"/>
        <v>0</v>
      </c>
      <c r="U779" s="13" t="e">
        <f>VLOOKUP(B779,Sheet1!$C$1:$F$12,4,FALSE)</f>
        <v>#N/A</v>
      </c>
      <c r="V779" s="13" t="e">
        <f t="shared" si="254"/>
        <v>#N/A</v>
      </c>
      <c r="W779" s="13">
        <f t="shared" si="255"/>
        <v>0</v>
      </c>
      <c r="X779" s="13">
        <f t="shared" si="256"/>
        <v>0</v>
      </c>
      <c r="Y779" s="13">
        <f t="shared" si="257"/>
        <v>0</v>
      </c>
      <c r="Z779" s="13" t="e">
        <f t="shared" si="258"/>
        <v>#N/A</v>
      </c>
      <c r="AA779" s="14" t="str">
        <f t="shared" si="259"/>
        <v/>
      </c>
      <c r="AB779" s="14">
        <f t="shared" si="260"/>
        <v>0</v>
      </c>
      <c r="AC779" s="14">
        <f t="shared" si="261"/>
        <v>0</v>
      </c>
      <c r="AD779" s="13">
        <f t="shared" si="244"/>
        <v>0</v>
      </c>
      <c r="AE779" s="13" t="e">
        <f>VLOOKUP(B779,Sheet1!$C$1:$D$12,2,FALSE)</f>
        <v>#N/A</v>
      </c>
      <c r="AF779" s="13" t="e">
        <f t="shared" si="262"/>
        <v>#N/A</v>
      </c>
      <c r="AG779" s="13">
        <f t="shared" si="245"/>
        <v>0</v>
      </c>
      <c r="AH779" s="13">
        <f t="shared" si="246"/>
        <v>0</v>
      </c>
      <c r="AI779" s="13" t="e">
        <f t="shared" si="263"/>
        <v>#N/A</v>
      </c>
      <c r="AJ779" s="14" t="str">
        <f t="shared" si="264"/>
        <v/>
      </c>
      <c r="AK779" s="14">
        <f t="shared" si="247"/>
        <v>0</v>
      </c>
    </row>
    <row r="780" spans="1:37" ht="15" customHeight="1" x14ac:dyDescent="0.25">
      <c r="A780" s="1"/>
      <c r="B780" s="1"/>
      <c r="C780" s="24"/>
      <c r="D780" s="1"/>
      <c r="E780" s="1"/>
      <c r="F780" s="24"/>
      <c r="G780" s="1"/>
      <c r="H780" s="2"/>
      <c r="I780" s="2"/>
      <c r="J780" s="2"/>
      <c r="K780" s="13">
        <f t="shared" si="248"/>
        <v>0</v>
      </c>
      <c r="L780" s="13" t="e">
        <f>VLOOKUP(B780,Sheet1!$C$1:$D$12,2,FALSE)</f>
        <v>#N/A</v>
      </c>
      <c r="M780" s="13" t="e">
        <f t="shared" si="249"/>
        <v>#N/A</v>
      </c>
      <c r="N780" s="13">
        <f t="shared" si="250"/>
        <v>0</v>
      </c>
      <c r="O780" s="13" t="e">
        <f>VLOOKUP(B780,Sheet1!$C$1:$D$12,2,FALSE)</f>
        <v>#N/A</v>
      </c>
      <c r="P780" s="13" t="e">
        <f t="shared" si="251"/>
        <v>#N/A</v>
      </c>
      <c r="Q780" s="13">
        <f t="shared" si="252"/>
        <v>0</v>
      </c>
      <c r="R780" s="13" t="e">
        <f>VLOOKUP(B780,Sheet1!$C$1:$D$12,2,FALSE)</f>
        <v>#N/A</v>
      </c>
      <c r="S780" s="13" t="e">
        <f t="shared" si="253"/>
        <v>#N/A</v>
      </c>
      <c r="T780" s="13">
        <f t="shared" si="243"/>
        <v>0</v>
      </c>
      <c r="U780" s="13" t="e">
        <f>VLOOKUP(B780,Sheet1!$C$1:$F$12,4,FALSE)</f>
        <v>#N/A</v>
      </c>
      <c r="V780" s="13" t="e">
        <f t="shared" si="254"/>
        <v>#N/A</v>
      </c>
      <c r="W780" s="13">
        <f t="shared" si="255"/>
        <v>0</v>
      </c>
      <c r="X780" s="13">
        <f t="shared" si="256"/>
        <v>0</v>
      </c>
      <c r="Y780" s="13">
        <f t="shared" si="257"/>
        <v>0</v>
      </c>
      <c r="Z780" s="13" t="e">
        <f t="shared" si="258"/>
        <v>#N/A</v>
      </c>
      <c r="AA780" s="14" t="str">
        <f t="shared" si="259"/>
        <v/>
      </c>
      <c r="AB780" s="14">
        <f t="shared" si="260"/>
        <v>0</v>
      </c>
      <c r="AC780" s="14">
        <f t="shared" si="261"/>
        <v>0</v>
      </c>
      <c r="AD780" s="13">
        <f t="shared" si="244"/>
        <v>0</v>
      </c>
      <c r="AE780" s="13" t="e">
        <f>VLOOKUP(B780,Sheet1!$C$1:$D$12,2,FALSE)</f>
        <v>#N/A</v>
      </c>
      <c r="AF780" s="13" t="e">
        <f t="shared" si="262"/>
        <v>#N/A</v>
      </c>
      <c r="AG780" s="13">
        <f t="shared" si="245"/>
        <v>0</v>
      </c>
      <c r="AH780" s="13">
        <f t="shared" si="246"/>
        <v>0</v>
      </c>
      <c r="AI780" s="13" t="e">
        <f t="shared" si="263"/>
        <v>#N/A</v>
      </c>
      <c r="AJ780" s="14" t="str">
        <f t="shared" si="264"/>
        <v/>
      </c>
      <c r="AK780" s="14">
        <f t="shared" si="247"/>
        <v>0</v>
      </c>
    </row>
    <row r="781" spans="1:37" ht="15" customHeight="1" x14ac:dyDescent="0.25">
      <c r="A781" s="1"/>
      <c r="B781" s="1"/>
      <c r="C781" s="24"/>
      <c r="D781" s="1"/>
      <c r="E781" s="1"/>
      <c r="F781" s="24"/>
      <c r="G781" s="1"/>
      <c r="H781" s="2"/>
      <c r="I781" s="2"/>
      <c r="J781" s="2"/>
      <c r="K781" s="13">
        <f t="shared" si="248"/>
        <v>0</v>
      </c>
      <c r="L781" s="13" t="e">
        <f>VLOOKUP(B781,Sheet1!$C$1:$D$12,2,FALSE)</f>
        <v>#N/A</v>
      </c>
      <c r="M781" s="13" t="e">
        <f t="shared" si="249"/>
        <v>#N/A</v>
      </c>
      <c r="N781" s="13">
        <f t="shared" si="250"/>
        <v>0</v>
      </c>
      <c r="O781" s="13" t="e">
        <f>VLOOKUP(B781,Sheet1!$C$1:$D$12,2,FALSE)</f>
        <v>#N/A</v>
      </c>
      <c r="P781" s="13" t="e">
        <f t="shared" si="251"/>
        <v>#N/A</v>
      </c>
      <c r="Q781" s="13">
        <f t="shared" si="252"/>
        <v>0</v>
      </c>
      <c r="R781" s="13" t="e">
        <f>VLOOKUP(B781,Sheet1!$C$1:$D$12,2,FALSE)</f>
        <v>#N/A</v>
      </c>
      <c r="S781" s="13" t="e">
        <f t="shared" si="253"/>
        <v>#N/A</v>
      </c>
      <c r="T781" s="13">
        <f t="shared" si="243"/>
        <v>0</v>
      </c>
      <c r="U781" s="13" t="e">
        <f>VLOOKUP(B781,Sheet1!$C$1:$F$12,4,FALSE)</f>
        <v>#N/A</v>
      </c>
      <c r="V781" s="13" t="e">
        <f t="shared" si="254"/>
        <v>#N/A</v>
      </c>
      <c r="W781" s="13">
        <f t="shared" si="255"/>
        <v>0</v>
      </c>
      <c r="X781" s="13">
        <f t="shared" si="256"/>
        <v>0</v>
      </c>
      <c r="Y781" s="13">
        <f t="shared" si="257"/>
        <v>0</v>
      </c>
      <c r="Z781" s="13" t="e">
        <f t="shared" si="258"/>
        <v>#N/A</v>
      </c>
      <c r="AA781" s="14" t="str">
        <f t="shared" si="259"/>
        <v/>
      </c>
      <c r="AB781" s="14">
        <f t="shared" si="260"/>
        <v>0</v>
      </c>
      <c r="AC781" s="14">
        <f t="shared" si="261"/>
        <v>0</v>
      </c>
      <c r="AD781" s="13">
        <f t="shared" si="244"/>
        <v>0</v>
      </c>
      <c r="AE781" s="13" t="e">
        <f>VLOOKUP(B781,Sheet1!$C$1:$D$12,2,FALSE)</f>
        <v>#N/A</v>
      </c>
      <c r="AF781" s="13" t="e">
        <f t="shared" si="262"/>
        <v>#N/A</v>
      </c>
      <c r="AG781" s="13">
        <f t="shared" si="245"/>
        <v>0</v>
      </c>
      <c r="AH781" s="13">
        <f t="shared" si="246"/>
        <v>0</v>
      </c>
      <c r="AI781" s="13" t="e">
        <f t="shared" si="263"/>
        <v>#N/A</v>
      </c>
      <c r="AJ781" s="14" t="str">
        <f t="shared" si="264"/>
        <v/>
      </c>
      <c r="AK781" s="14">
        <f t="shared" si="247"/>
        <v>0</v>
      </c>
    </row>
    <row r="782" spans="1:37" ht="15" customHeight="1" x14ac:dyDescent="0.25">
      <c r="A782" s="1"/>
      <c r="B782" s="1"/>
      <c r="C782" s="24"/>
      <c r="D782" s="1"/>
      <c r="E782" s="1"/>
      <c r="F782" s="24"/>
      <c r="G782" s="1"/>
      <c r="H782" s="2"/>
      <c r="I782" s="2"/>
      <c r="J782" s="2"/>
      <c r="K782" s="13">
        <f t="shared" si="248"/>
        <v>0</v>
      </c>
      <c r="L782" s="13" t="e">
        <f>VLOOKUP(B782,Sheet1!$C$1:$D$12,2,FALSE)</f>
        <v>#N/A</v>
      </c>
      <c r="M782" s="13" t="e">
        <f t="shared" si="249"/>
        <v>#N/A</v>
      </c>
      <c r="N782" s="13">
        <f t="shared" si="250"/>
        <v>0</v>
      </c>
      <c r="O782" s="13" t="e">
        <f>VLOOKUP(B782,Sheet1!$C$1:$D$12,2,FALSE)</f>
        <v>#N/A</v>
      </c>
      <c r="P782" s="13" t="e">
        <f t="shared" si="251"/>
        <v>#N/A</v>
      </c>
      <c r="Q782" s="13">
        <f t="shared" si="252"/>
        <v>0</v>
      </c>
      <c r="R782" s="13" t="e">
        <f>VLOOKUP(B782,Sheet1!$C$1:$D$12,2,FALSE)</f>
        <v>#N/A</v>
      </c>
      <c r="S782" s="13" t="e">
        <f t="shared" si="253"/>
        <v>#N/A</v>
      </c>
      <c r="T782" s="13">
        <f t="shared" si="243"/>
        <v>0</v>
      </c>
      <c r="U782" s="13" t="e">
        <f>VLOOKUP(B782,Sheet1!$C$1:$F$12,4,FALSE)</f>
        <v>#N/A</v>
      </c>
      <c r="V782" s="13" t="e">
        <f t="shared" si="254"/>
        <v>#N/A</v>
      </c>
      <c r="W782" s="13">
        <f t="shared" si="255"/>
        <v>0</v>
      </c>
      <c r="X782" s="13">
        <f t="shared" si="256"/>
        <v>0</v>
      </c>
      <c r="Y782" s="13">
        <f t="shared" si="257"/>
        <v>0</v>
      </c>
      <c r="Z782" s="13" t="e">
        <f t="shared" si="258"/>
        <v>#N/A</v>
      </c>
      <c r="AA782" s="14" t="str">
        <f t="shared" si="259"/>
        <v/>
      </c>
      <c r="AB782" s="14">
        <f t="shared" si="260"/>
        <v>0</v>
      </c>
      <c r="AC782" s="14">
        <f t="shared" si="261"/>
        <v>0</v>
      </c>
      <c r="AD782" s="13">
        <f t="shared" si="244"/>
        <v>0</v>
      </c>
      <c r="AE782" s="13" t="e">
        <f>VLOOKUP(B782,Sheet1!$C$1:$D$12,2,FALSE)</f>
        <v>#N/A</v>
      </c>
      <c r="AF782" s="13" t="e">
        <f t="shared" si="262"/>
        <v>#N/A</v>
      </c>
      <c r="AG782" s="13">
        <f t="shared" si="245"/>
        <v>0</v>
      </c>
      <c r="AH782" s="13">
        <f t="shared" si="246"/>
        <v>0</v>
      </c>
      <c r="AI782" s="13" t="e">
        <f t="shared" si="263"/>
        <v>#N/A</v>
      </c>
      <c r="AJ782" s="14" t="str">
        <f t="shared" si="264"/>
        <v/>
      </c>
      <c r="AK782" s="14">
        <f t="shared" si="247"/>
        <v>0</v>
      </c>
    </row>
    <row r="783" spans="1:37" ht="15" customHeight="1" x14ac:dyDescent="0.25">
      <c r="A783" s="1"/>
      <c r="B783" s="1"/>
      <c r="C783" s="24"/>
      <c r="D783" s="1"/>
      <c r="E783" s="1"/>
      <c r="F783" s="24"/>
      <c r="G783" s="1"/>
      <c r="H783" s="2"/>
      <c r="I783" s="2"/>
      <c r="J783" s="2"/>
      <c r="K783" s="13">
        <f t="shared" si="248"/>
        <v>0</v>
      </c>
      <c r="L783" s="13" t="e">
        <f>VLOOKUP(B783,Sheet1!$C$1:$D$12,2,FALSE)</f>
        <v>#N/A</v>
      </c>
      <c r="M783" s="13" t="e">
        <f t="shared" si="249"/>
        <v>#N/A</v>
      </c>
      <c r="N783" s="13">
        <f t="shared" si="250"/>
        <v>0</v>
      </c>
      <c r="O783" s="13" t="e">
        <f>VLOOKUP(B783,Sheet1!$C$1:$D$12,2,FALSE)</f>
        <v>#N/A</v>
      </c>
      <c r="P783" s="13" t="e">
        <f t="shared" si="251"/>
        <v>#N/A</v>
      </c>
      <c r="Q783" s="13">
        <f t="shared" si="252"/>
        <v>0</v>
      </c>
      <c r="R783" s="13" t="e">
        <f>VLOOKUP(B783,Sheet1!$C$1:$D$12,2,FALSE)</f>
        <v>#N/A</v>
      </c>
      <c r="S783" s="13" t="e">
        <f t="shared" si="253"/>
        <v>#N/A</v>
      </c>
      <c r="T783" s="13">
        <f t="shared" si="243"/>
        <v>0</v>
      </c>
      <c r="U783" s="13" t="e">
        <f>VLOOKUP(B783,Sheet1!$C$1:$F$12,4,FALSE)</f>
        <v>#N/A</v>
      </c>
      <c r="V783" s="13" t="e">
        <f t="shared" si="254"/>
        <v>#N/A</v>
      </c>
      <c r="W783" s="13">
        <f t="shared" si="255"/>
        <v>0</v>
      </c>
      <c r="X783" s="13">
        <f t="shared" si="256"/>
        <v>0</v>
      </c>
      <c r="Y783" s="13">
        <f t="shared" si="257"/>
        <v>0</v>
      </c>
      <c r="Z783" s="13" t="e">
        <f t="shared" si="258"/>
        <v>#N/A</v>
      </c>
      <c r="AA783" s="14" t="str">
        <f t="shared" si="259"/>
        <v/>
      </c>
      <c r="AB783" s="14">
        <f t="shared" si="260"/>
        <v>0</v>
      </c>
      <c r="AC783" s="14">
        <f t="shared" si="261"/>
        <v>0</v>
      </c>
      <c r="AD783" s="13">
        <f t="shared" si="244"/>
        <v>0</v>
      </c>
      <c r="AE783" s="13" t="e">
        <f>VLOOKUP(B783,Sheet1!$C$1:$D$12,2,FALSE)</f>
        <v>#N/A</v>
      </c>
      <c r="AF783" s="13" t="e">
        <f t="shared" si="262"/>
        <v>#N/A</v>
      </c>
      <c r="AG783" s="13">
        <f t="shared" si="245"/>
        <v>0</v>
      </c>
      <c r="AH783" s="13">
        <f t="shared" si="246"/>
        <v>0</v>
      </c>
      <c r="AI783" s="13" t="e">
        <f t="shared" si="263"/>
        <v>#N/A</v>
      </c>
      <c r="AJ783" s="14" t="str">
        <f t="shared" si="264"/>
        <v/>
      </c>
      <c r="AK783" s="14">
        <f t="shared" si="247"/>
        <v>0</v>
      </c>
    </row>
    <row r="784" spans="1:37" ht="15" customHeight="1" x14ac:dyDescent="0.25">
      <c r="A784" s="1"/>
      <c r="B784" s="1"/>
      <c r="C784" s="24"/>
      <c r="D784" s="1"/>
      <c r="E784" s="1"/>
      <c r="F784" s="24"/>
      <c r="G784" s="1"/>
      <c r="H784" s="2"/>
      <c r="I784" s="2"/>
      <c r="J784" s="2"/>
      <c r="K784" s="13">
        <f t="shared" si="248"/>
        <v>0</v>
      </c>
      <c r="L784" s="13" t="e">
        <f>VLOOKUP(B784,Sheet1!$C$1:$D$12,2,FALSE)</f>
        <v>#N/A</v>
      </c>
      <c r="M784" s="13" t="e">
        <f t="shared" si="249"/>
        <v>#N/A</v>
      </c>
      <c r="N784" s="13">
        <f t="shared" si="250"/>
        <v>0</v>
      </c>
      <c r="O784" s="13" t="e">
        <f>VLOOKUP(B784,Sheet1!$C$1:$D$12,2,FALSE)</f>
        <v>#N/A</v>
      </c>
      <c r="P784" s="13" t="e">
        <f t="shared" si="251"/>
        <v>#N/A</v>
      </c>
      <c r="Q784" s="13">
        <f t="shared" si="252"/>
        <v>0</v>
      </c>
      <c r="R784" s="13" t="e">
        <f>VLOOKUP(B784,Sheet1!$C$1:$D$12,2,FALSE)</f>
        <v>#N/A</v>
      </c>
      <c r="S784" s="13" t="e">
        <f t="shared" si="253"/>
        <v>#N/A</v>
      </c>
      <c r="T784" s="13">
        <f t="shared" si="243"/>
        <v>0</v>
      </c>
      <c r="U784" s="13" t="e">
        <f>VLOOKUP(B784,Sheet1!$C$1:$F$12,4,FALSE)</f>
        <v>#N/A</v>
      </c>
      <c r="V784" s="13" t="e">
        <f t="shared" si="254"/>
        <v>#N/A</v>
      </c>
      <c r="W784" s="13">
        <f t="shared" si="255"/>
        <v>0</v>
      </c>
      <c r="X784" s="13">
        <f t="shared" si="256"/>
        <v>0</v>
      </c>
      <c r="Y784" s="13">
        <f t="shared" si="257"/>
        <v>0</v>
      </c>
      <c r="Z784" s="13" t="e">
        <f t="shared" si="258"/>
        <v>#N/A</v>
      </c>
      <c r="AA784" s="14" t="str">
        <f t="shared" si="259"/>
        <v/>
      </c>
      <c r="AB784" s="14">
        <f t="shared" si="260"/>
        <v>0</v>
      </c>
      <c r="AC784" s="14">
        <f t="shared" si="261"/>
        <v>0</v>
      </c>
      <c r="AD784" s="13">
        <f t="shared" si="244"/>
        <v>0</v>
      </c>
      <c r="AE784" s="13" t="e">
        <f>VLOOKUP(B784,Sheet1!$C$1:$D$12,2,FALSE)</f>
        <v>#N/A</v>
      </c>
      <c r="AF784" s="13" t="e">
        <f t="shared" si="262"/>
        <v>#N/A</v>
      </c>
      <c r="AG784" s="13">
        <f t="shared" si="245"/>
        <v>0</v>
      </c>
      <c r="AH784" s="13">
        <f t="shared" si="246"/>
        <v>0</v>
      </c>
      <c r="AI784" s="13" t="e">
        <f t="shared" si="263"/>
        <v>#N/A</v>
      </c>
      <c r="AJ784" s="14" t="str">
        <f t="shared" si="264"/>
        <v/>
      </c>
      <c r="AK784" s="14">
        <f t="shared" si="247"/>
        <v>0</v>
      </c>
    </row>
    <row r="785" spans="1:37" ht="15" customHeight="1" x14ac:dyDescent="0.25">
      <c r="A785" s="1"/>
      <c r="B785" s="1"/>
      <c r="C785" s="24"/>
      <c r="D785" s="1"/>
      <c r="E785" s="1"/>
      <c r="F785" s="24"/>
      <c r="G785" s="1"/>
      <c r="H785" s="2"/>
      <c r="I785" s="2"/>
      <c r="J785" s="2"/>
      <c r="K785" s="13">
        <f t="shared" si="248"/>
        <v>0</v>
      </c>
      <c r="L785" s="13" t="e">
        <f>VLOOKUP(B785,Sheet1!$C$1:$D$12,2,FALSE)</f>
        <v>#N/A</v>
      </c>
      <c r="M785" s="13" t="e">
        <f t="shared" si="249"/>
        <v>#N/A</v>
      </c>
      <c r="N785" s="13">
        <f t="shared" si="250"/>
        <v>0</v>
      </c>
      <c r="O785" s="13" t="e">
        <f>VLOOKUP(B785,Sheet1!$C$1:$D$12,2,FALSE)</f>
        <v>#N/A</v>
      </c>
      <c r="P785" s="13" t="e">
        <f t="shared" si="251"/>
        <v>#N/A</v>
      </c>
      <c r="Q785" s="13">
        <f t="shared" si="252"/>
        <v>0</v>
      </c>
      <c r="R785" s="13" t="e">
        <f>VLOOKUP(B785,Sheet1!$C$1:$D$12,2,FALSE)</f>
        <v>#N/A</v>
      </c>
      <c r="S785" s="13" t="e">
        <f t="shared" si="253"/>
        <v>#N/A</v>
      </c>
      <c r="T785" s="13">
        <f t="shared" si="243"/>
        <v>0</v>
      </c>
      <c r="U785" s="13" t="e">
        <f>VLOOKUP(B785,Sheet1!$C$1:$F$12,4,FALSE)</f>
        <v>#N/A</v>
      </c>
      <c r="V785" s="13" t="e">
        <f t="shared" si="254"/>
        <v>#N/A</v>
      </c>
      <c r="W785" s="13">
        <f t="shared" si="255"/>
        <v>0</v>
      </c>
      <c r="X785" s="13">
        <f t="shared" si="256"/>
        <v>0</v>
      </c>
      <c r="Y785" s="13">
        <f t="shared" si="257"/>
        <v>0</v>
      </c>
      <c r="Z785" s="13" t="e">
        <f t="shared" si="258"/>
        <v>#N/A</v>
      </c>
      <c r="AA785" s="14" t="str">
        <f t="shared" si="259"/>
        <v/>
      </c>
      <c r="AB785" s="14">
        <f t="shared" si="260"/>
        <v>0</v>
      </c>
      <c r="AC785" s="14">
        <f t="shared" si="261"/>
        <v>0</v>
      </c>
      <c r="AD785" s="13">
        <f t="shared" si="244"/>
        <v>0</v>
      </c>
      <c r="AE785" s="13" t="e">
        <f>VLOOKUP(B785,Sheet1!$C$1:$D$12,2,FALSE)</f>
        <v>#N/A</v>
      </c>
      <c r="AF785" s="13" t="e">
        <f t="shared" si="262"/>
        <v>#N/A</v>
      </c>
      <c r="AG785" s="13">
        <f t="shared" si="245"/>
        <v>0</v>
      </c>
      <c r="AH785" s="13">
        <f t="shared" si="246"/>
        <v>0</v>
      </c>
      <c r="AI785" s="13" t="e">
        <f t="shared" si="263"/>
        <v>#N/A</v>
      </c>
      <c r="AJ785" s="14" t="str">
        <f t="shared" si="264"/>
        <v/>
      </c>
      <c r="AK785" s="14">
        <f t="shared" si="247"/>
        <v>0</v>
      </c>
    </row>
    <row r="786" spans="1:37" ht="15" customHeight="1" x14ac:dyDescent="0.25">
      <c r="A786" s="1"/>
      <c r="B786" s="1"/>
      <c r="C786" s="24"/>
      <c r="D786" s="1"/>
      <c r="E786" s="1"/>
      <c r="F786" s="24"/>
      <c r="G786" s="1"/>
      <c r="H786" s="2"/>
      <c r="I786" s="2"/>
      <c r="J786" s="2"/>
      <c r="K786" s="13">
        <f t="shared" si="248"/>
        <v>0</v>
      </c>
      <c r="L786" s="13" t="e">
        <f>VLOOKUP(B786,Sheet1!$C$1:$D$12,2,FALSE)</f>
        <v>#N/A</v>
      </c>
      <c r="M786" s="13" t="e">
        <f t="shared" si="249"/>
        <v>#N/A</v>
      </c>
      <c r="N786" s="13">
        <f t="shared" si="250"/>
        <v>0</v>
      </c>
      <c r="O786" s="13" t="e">
        <f>VLOOKUP(B786,Sheet1!$C$1:$D$12,2,FALSE)</f>
        <v>#N/A</v>
      </c>
      <c r="P786" s="13" t="e">
        <f t="shared" si="251"/>
        <v>#N/A</v>
      </c>
      <c r="Q786" s="13">
        <f t="shared" si="252"/>
        <v>0</v>
      </c>
      <c r="R786" s="13" t="e">
        <f>VLOOKUP(B786,Sheet1!$C$1:$D$12,2,FALSE)</f>
        <v>#N/A</v>
      </c>
      <c r="S786" s="13" t="e">
        <f t="shared" si="253"/>
        <v>#N/A</v>
      </c>
      <c r="T786" s="13">
        <f t="shared" si="243"/>
        <v>0</v>
      </c>
      <c r="U786" s="13" t="e">
        <f>VLOOKUP(B786,Sheet1!$C$1:$F$12,4,FALSE)</f>
        <v>#N/A</v>
      </c>
      <c r="V786" s="13" t="e">
        <f t="shared" si="254"/>
        <v>#N/A</v>
      </c>
      <c r="W786" s="13">
        <f t="shared" si="255"/>
        <v>0</v>
      </c>
      <c r="X786" s="13">
        <f t="shared" si="256"/>
        <v>0</v>
      </c>
      <c r="Y786" s="13">
        <f t="shared" si="257"/>
        <v>0</v>
      </c>
      <c r="Z786" s="13" t="e">
        <f t="shared" si="258"/>
        <v>#N/A</v>
      </c>
      <c r="AA786" s="14" t="str">
        <f t="shared" si="259"/>
        <v/>
      </c>
      <c r="AB786" s="14">
        <f t="shared" si="260"/>
        <v>0</v>
      </c>
      <c r="AC786" s="14">
        <f t="shared" si="261"/>
        <v>0</v>
      </c>
      <c r="AD786" s="13">
        <f t="shared" si="244"/>
        <v>0</v>
      </c>
      <c r="AE786" s="13" t="e">
        <f>VLOOKUP(B786,Sheet1!$C$1:$D$12,2,FALSE)</f>
        <v>#N/A</v>
      </c>
      <c r="AF786" s="13" t="e">
        <f t="shared" si="262"/>
        <v>#N/A</v>
      </c>
      <c r="AG786" s="13">
        <f t="shared" si="245"/>
        <v>0</v>
      </c>
      <c r="AH786" s="13">
        <f t="shared" si="246"/>
        <v>0</v>
      </c>
      <c r="AI786" s="13" t="e">
        <f t="shared" si="263"/>
        <v>#N/A</v>
      </c>
      <c r="AJ786" s="14" t="str">
        <f t="shared" si="264"/>
        <v/>
      </c>
      <c r="AK786" s="14">
        <f t="shared" si="247"/>
        <v>0</v>
      </c>
    </row>
    <row r="787" spans="1:37" ht="15" customHeight="1" x14ac:dyDescent="0.25">
      <c r="A787" s="1"/>
      <c r="B787" s="1"/>
      <c r="C787" s="24"/>
      <c r="D787" s="1"/>
      <c r="E787" s="1"/>
      <c r="F787" s="24"/>
      <c r="G787" s="1"/>
      <c r="H787" s="2"/>
      <c r="I787" s="2"/>
      <c r="J787" s="2"/>
      <c r="K787" s="13">
        <f t="shared" si="248"/>
        <v>0</v>
      </c>
      <c r="L787" s="13" t="e">
        <f>VLOOKUP(B787,Sheet1!$C$1:$D$12,2,FALSE)</f>
        <v>#N/A</v>
      </c>
      <c r="M787" s="13" t="e">
        <f t="shared" si="249"/>
        <v>#N/A</v>
      </c>
      <c r="N787" s="13">
        <f t="shared" si="250"/>
        <v>0</v>
      </c>
      <c r="O787" s="13" t="e">
        <f>VLOOKUP(B787,Sheet1!$C$1:$D$12,2,FALSE)</f>
        <v>#N/A</v>
      </c>
      <c r="P787" s="13" t="e">
        <f t="shared" si="251"/>
        <v>#N/A</v>
      </c>
      <c r="Q787" s="13">
        <f t="shared" si="252"/>
        <v>0</v>
      </c>
      <c r="R787" s="13" t="e">
        <f>VLOOKUP(B787,Sheet1!$C$1:$D$12,2,FALSE)</f>
        <v>#N/A</v>
      </c>
      <c r="S787" s="13" t="e">
        <f t="shared" si="253"/>
        <v>#N/A</v>
      </c>
      <c r="T787" s="13">
        <f t="shared" si="243"/>
        <v>0</v>
      </c>
      <c r="U787" s="13" t="e">
        <f>VLOOKUP(B787,Sheet1!$C$1:$F$12,4,FALSE)</f>
        <v>#N/A</v>
      </c>
      <c r="V787" s="13" t="e">
        <f t="shared" si="254"/>
        <v>#N/A</v>
      </c>
      <c r="W787" s="13">
        <f t="shared" si="255"/>
        <v>0</v>
      </c>
      <c r="X787" s="13">
        <f t="shared" si="256"/>
        <v>0</v>
      </c>
      <c r="Y787" s="13">
        <f t="shared" si="257"/>
        <v>0</v>
      </c>
      <c r="Z787" s="13" t="e">
        <f t="shared" si="258"/>
        <v>#N/A</v>
      </c>
      <c r="AA787" s="14" t="str">
        <f t="shared" si="259"/>
        <v/>
      </c>
      <c r="AB787" s="14">
        <f t="shared" si="260"/>
        <v>0</v>
      </c>
      <c r="AC787" s="14">
        <f t="shared" si="261"/>
        <v>0</v>
      </c>
      <c r="AD787" s="13">
        <f t="shared" si="244"/>
        <v>0</v>
      </c>
      <c r="AE787" s="13" t="e">
        <f>VLOOKUP(B787,Sheet1!$C$1:$D$12,2,FALSE)</f>
        <v>#N/A</v>
      </c>
      <c r="AF787" s="13" t="e">
        <f t="shared" si="262"/>
        <v>#N/A</v>
      </c>
      <c r="AG787" s="13">
        <f t="shared" si="245"/>
        <v>0</v>
      </c>
      <c r="AH787" s="13">
        <f t="shared" si="246"/>
        <v>0</v>
      </c>
      <c r="AI787" s="13" t="e">
        <f t="shared" si="263"/>
        <v>#N/A</v>
      </c>
      <c r="AJ787" s="14" t="str">
        <f t="shared" si="264"/>
        <v/>
      </c>
      <c r="AK787" s="14">
        <f t="shared" si="247"/>
        <v>0</v>
      </c>
    </row>
    <row r="788" spans="1:37" ht="15" customHeight="1" x14ac:dyDescent="0.25">
      <c r="A788" s="1"/>
      <c r="B788" s="1"/>
      <c r="C788" s="24"/>
      <c r="D788" s="1"/>
      <c r="E788" s="1"/>
      <c r="F788" s="24"/>
      <c r="G788" s="1"/>
      <c r="H788" s="2"/>
      <c r="I788" s="2"/>
      <c r="J788" s="2"/>
      <c r="K788" s="13">
        <f t="shared" si="248"/>
        <v>0</v>
      </c>
      <c r="L788" s="13" t="e">
        <f>VLOOKUP(B788,Sheet1!$C$1:$D$12,2,FALSE)</f>
        <v>#N/A</v>
      </c>
      <c r="M788" s="13" t="e">
        <f t="shared" si="249"/>
        <v>#N/A</v>
      </c>
      <c r="N788" s="13">
        <f t="shared" si="250"/>
        <v>0</v>
      </c>
      <c r="O788" s="13" t="e">
        <f>VLOOKUP(B788,Sheet1!$C$1:$D$12,2,FALSE)</f>
        <v>#N/A</v>
      </c>
      <c r="P788" s="13" t="e">
        <f t="shared" si="251"/>
        <v>#N/A</v>
      </c>
      <c r="Q788" s="13">
        <f t="shared" si="252"/>
        <v>0</v>
      </c>
      <c r="R788" s="13" t="e">
        <f>VLOOKUP(B788,Sheet1!$C$1:$D$12,2,FALSE)</f>
        <v>#N/A</v>
      </c>
      <c r="S788" s="13" t="e">
        <f t="shared" si="253"/>
        <v>#N/A</v>
      </c>
      <c r="T788" s="13">
        <f t="shared" si="243"/>
        <v>0</v>
      </c>
      <c r="U788" s="13" t="e">
        <f>VLOOKUP(B788,Sheet1!$C$1:$F$12,4,FALSE)</f>
        <v>#N/A</v>
      </c>
      <c r="V788" s="13" t="e">
        <f t="shared" si="254"/>
        <v>#N/A</v>
      </c>
      <c r="W788" s="13">
        <f t="shared" si="255"/>
        <v>0</v>
      </c>
      <c r="X788" s="13">
        <f t="shared" si="256"/>
        <v>0</v>
      </c>
      <c r="Y788" s="13">
        <f t="shared" si="257"/>
        <v>0</v>
      </c>
      <c r="Z788" s="13" t="e">
        <f t="shared" si="258"/>
        <v>#N/A</v>
      </c>
      <c r="AA788" s="14" t="str">
        <f t="shared" si="259"/>
        <v/>
      </c>
      <c r="AB788" s="14">
        <f t="shared" si="260"/>
        <v>0</v>
      </c>
      <c r="AC788" s="14">
        <f t="shared" si="261"/>
        <v>0</v>
      </c>
      <c r="AD788" s="13">
        <f t="shared" si="244"/>
        <v>0</v>
      </c>
      <c r="AE788" s="13" t="e">
        <f>VLOOKUP(B788,Sheet1!$C$1:$D$12,2,FALSE)</f>
        <v>#N/A</v>
      </c>
      <c r="AF788" s="13" t="e">
        <f t="shared" si="262"/>
        <v>#N/A</v>
      </c>
      <c r="AG788" s="13">
        <f t="shared" si="245"/>
        <v>0</v>
      </c>
      <c r="AH788" s="13">
        <f t="shared" si="246"/>
        <v>0</v>
      </c>
      <c r="AI788" s="13" t="e">
        <f t="shared" si="263"/>
        <v>#N/A</v>
      </c>
      <c r="AJ788" s="14" t="str">
        <f t="shared" si="264"/>
        <v/>
      </c>
      <c r="AK788" s="14">
        <f t="shared" si="247"/>
        <v>0</v>
      </c>
    </row>
    <row r="789" spans="1:37" ht="15" customHeight="1" x14ac:dyDescent="0.25">
      <c r="A789" s="1"/>
      <c r="B789" s="1"/>
      <c r="C789" s="24"/>
      <c r="D789" s="1"/>
      <c r="E789" s="1"/>
      <c r="F789" s="24"/>
      <c r="G789" s="1"/>
      <c r="H789" s="2"/>
      <c r="I789" s="2"/>
      <c r="J789" s="2"/>
      <c r="K789" s="13">
        <f t="shared" si="248"/>
        <v>0</v>
      </c>
      <c r="L789" s="13" t="e">
        <f>VLOOKUP(B789,Sheet1!$C$1:$D$12,2,FALSE)</f>
        <v>#N/A</v>
      </c>
      <c r="M789" s="13" t="e">
        <f t="shared" si="249"/>
        <v>#N/A</v>
      </c>
      <c r="N789" s="13">
        <f t="shared" si="250"/>
        <v>0</v>
      </c>
      <c r="O789" s="13" t="e">
        <f>VLOOKUP(B789,Sheet1!$C$1:$D$12,2,FALSE)</f>
        <v>#N/A</v>
      </c>
      <c r="P789" s="13" t="e">
        <f t="shared" si="251"/>
        <v>#N/A</v>
      </c>
      <c r="Q789" s="13">
        <f t="shared" si="252"/>
        <v>0</v>
      </c>
      <c r="R789" s="13" t="e">
        <f>VLOOKUP(B789,Sheet1!$C$1:$D$12,2,FALSE)</f>
        <v>#N/A</v>
      </c>
      <c r="S789" s="13" t="e">
        <f t="shared" si="253"/>
        <v>#N/A</v>
      </c>
      <c r="T789" s="13">
        <f t="shared" si="243"/>
        <v>0</v>
      </c>
      <c r="U789" s="13" t="e">
        <f>VLOOKUP(B789,Sheet1!$C$1:$F$12,4,FALSE)</f>
        <v>#N/A</v>
      </c>
      <c r="V789" s="13" t="e">
        <f t="shared" si="254"/>
        <v>#N/A</v>
      </c>
      <c r="W789" s="13">
        <f t="shared" si="255"/>
        <v>0</v>
      </c>
      <c r="X789" s="13">
        <f t="shared" si="256"/>
        <v>0</v>
      </c>
      <c r="Y789" s="13">
        <f t="shared" si="257"/>
        <v>0</v>
      </c>
      <c r="Z789" s="13" t="e">
        <f t="shared" si="258"/>
        <v>#N/A</v>
      </c>
      <c r="AA789" s="14" t="str">
        <f t="shared" si="259"/>
        <v/>
      </c>
      <c r="AB789" s="14">
        <f t="shared" si="260"/>
        <v>0</v>
      </c>
      <c r="AC789" s="14">
        <f t="shared" si="261"/>
        <v>0</v>
      </c>
      <c r="AD789" s="13">
        <f t="shared" si="244"/>
        <v>0</v>
      </c>
      <c r="AE789" s="13" t="e">
        <f>VLOOKUP(B789,Sheet1!$C$1:$D$12,2,FALSE)</f>
        <v>#N/A</v>
      </c>
      <c r="AF789" s="13" t="e">
        <f t="shared" si="262"/>
        <v>#N/A</v>
      </c>
      <c r="AG789" s="13">
        <f t="shared" si="245"/>
        <v>0</v>
      </c>
      <c r="AH789" s="13">
        <f t="shared" si="246"/>
        <v>0</v>
      </c>
      <c r="AI789" s="13" t="e">
        <f t="shared" si="263"/>
        <v>#N/A</v>
      </c>
      <c r="AJ789" s="14" t="str">
        <f t="shared" si="264"/>
        <v/>
      </c>
      <c r="AK789" s="14">
        <f t="shared" si="247"/>
        <v>0</v>
      </c>
    </row>
    <row r="790" spans="1:37" ht="15" customHeight="1" x14ac:dyDescent="0.25">
      <c r="A790" s="1"/>
      <c r="B790" s="1"/>
      <c r="C790" s="24"/>
      <c r="D790" s="1"/>
      <c r="E790" s="1"/>
      <c r="F790" s="24"/>
      <c r="G790" s="1"/>
      <c r="H790" s="2"/>
      <c r="I790" s="2"/>
      <c r="J790" s="2"/>
      <c r="K790" s="13">
        <f t="shared" si="248"/>
        <v>0</v>
      </c>
      <c r="L790" s="13" t="e">
        <f>VLOOKUP(B790,Sheet1!$C$1:$D$12,2,FALSE)</f>
        <v>#N/A</v>
      </c>
      <c r="M790" s="13" t="e">
        <f t="shared" si="249"/>
        <v>#N/A</v>
      </c>
      <c r="N790" s="13">
        <f t="shared" si="250"/>
        <v>0</v>
      </c>
      <c r="O790" s="13" t="e">
        <f>VLOOKUP(B790,Sheet1!$C$1:$D$12,2,FALSE)</f>
        <v>#N/A</v>
      </c>
      <c r="P790" s="13" t="e">
        <f t="shared" si="251"/>
        <v>#N/A</v>
      </c>
      <c r="Q790" s="13">
        <f t="shared" si="252"/>
        <v>0</v>
      </c>
      <c r="R790" s="13" t="e">
        <f>VLOOKUP(B790,Sheet1!$C$1:$D$12,2,FALSE)</f>
        <v>#N/A</v>
      </c>
      <c r="S790" s="13" t="e">
        <f t="shared" si="253"/>
        <v>#N/A</v>
      </c>
      <c r="T790" s="13">
        <f t="shared" si="243"/>
        <v>0</v>
      </c>
      <c r="U790" s="13" t="e">
        <f>VLOOKUP(B790,Sheet1!$C$1:$F$12,4,FALSE)</f>
        <v>#N/A</v>
      </c>
      <c r="V790" s="13" t="e">
        <f t="shared" si="254"/>
        <v>#N/A</v>
      </c>
      <c r="W790" s="13">
        <f t="shared" si="255"/>
        <v>0</v>
      </c>
      <c r="X790" s="13">
        <f t="shared" si="256"/>
        <v>0</v>
      </c>
      <c r="Y790" s="13">
        <f t="shared" si="257"/>
        <v>0</v>
      </c>
      <c r="Z790" s="13" t="e">
        <f t="shared" si="258"/>
        <v>#N/A</v>
      </c>
      <c r="AA790" s="14" t="str">
        <f t="shared" si="259"/>
        <v/>
      </c>
      <c r="AB790" s="14">
        <f t="shared" si="260"/>
        <v>0</v>
      </c>
      <c r="AC790" s="14">
        <f t="shared" si="261"/>
        <v>0</v>
      </c>
      <c r="AD790" s="13">
        <f t="shared" si="244"/>
        <v>0</v>
      </c>
      <c r="AE790" s="13" t="e">
        <f>VLOOKUP(B790,Sheet1!$C$1:$D$12,2,FALSE)</f>
        <v>#N/A</v>
      </c>
      <c r="AF790" s="13" t="e">
        <f t="shared" si="262"/>
        <v>#N/A</v>
      </c>
      <c r="AG790" s="13">
        <f t="shared" si="245"/>
        <v>0</v>
      </c>
      <c r="AH790" s="13">
        <f t="shared" si="246"/>
        <v>0</v>
      </c>
      <c r="AI790" s="13" t="e">
        <f t="shared" si="263"/>
        <v>#N/A</v>
      </c>
      <c r="AJ790" s="14" t="str">
        <f t="shared" si="264"/>
        <v/>
      </c>
      <c r="AK790" s="14">
        <f t="shared" si="247"/>
        <v>0</v>
      </c>
    </row>
    <row r="791" spans="1:37" ht="15" customHeight="1" x14ac:dyDescent="0.25">
      <c r="A791" s="1"/>
      <c r="B791" s="1"/>
      <c r="C791" s="24"/>
      <c r="D791" s="1"/>
      <c r="E791" s="1"/>
      <c r="F791" s="24"/>
      <c r="G791" s="1"/>
      <c r="H791" s="2"/>
      <c r="I791" s="2"/>
      <c r="J791" s="2"/>
      <c r="K791" s="13">
        <f t="shared" si="248"/>
        <v>0</v>
      </c>
      <c r="L791" s="13" t="e">
        <f>VLOOKUP(B791,Sheet1!$C$1:$D$12,2,FALSE)</f>
        <v>#N/A</v>
      </c>
      <c r="M791" s="13" t="e">
        <f t="shared" si="249"/>
        <v>#N/A</v>
      </c>
      <c r="N791" s="13">
        <f t="shared" si="250"/>
        <v>0</v>
      </c>
      <c r="O791" s="13" t="e">
        <f>VLOOKUP(B791,Sheet1!$C$1:$D$12,2,FALSE)</f>
        <v>#N/A</v>
      </c>
      <c r="P791" s="13" t="e">
        <f t="shared" si="251"/>
        <v>#N/A</v>
      </c>
      <c r="Q791" s="13">
        <f t="shared" si="252"/>
        <v>0</v>
      </c>
      <c r="R791" s="13" t="e">
        <f>VLOOKUP(B791,Sheet1!$C$1:$D$12,2,FALSE)</f>
        <v>#N/A</v>
      </c>
      <c r="S791" s="13" t="e">
        <f t="shared" si="253"/>
        <v>#N/A</v>
      </c>
      <c r="T791" s="13">
        <f t="shared" si="243"/>
        <v>0</v>
      </c>
      <c r="U791" s="13" t="e">
        <f>VLOOKUP(B791,Sheet1!$C$1:$F$12,4,FALSE)</f>
        <v>#N/A</v>
      </c>
      <c r="V791" s="13" t="e">
        <f t="shared" si="254"/>
        <v>#N/A</v>
      </c>
      <c r="W791" s="13">
        <f t="shared" si="255"/>
        <v>0</v>
      </c>
      <c r="X791" s="13">
        <f t="shared" si="256"/>
        <v>0</v>
      </c>
      <c r="Y791" s="13">
        <f t="shared" si="257"/>
        <v>0</v>
      </c>
      <c r="Z791" s="13" t="e">
        <f t="shared" si="258"/>
        <v>#N/A</v>
      </c>
      <c r="AA791" s="14" t="str">
        <f t="shared" si="259"/>
        <v/>
      </c>
      <c r="AB791" s="14">
        <f t="shared" si="260"/>
        <v>0</v>
      </c>
      <c r="AC791" s="14">
        <f t="shared" si="261"/>
        <v>0</v>
      </c>
      <c r="AD791" s="13">
        <f t="shared" si="244"/>
        <v>0</v>
      </c>
      <c r="AE791" s="13" t="e">
        <f>VLOOKUP(B791,Sheet1!$C$1:$D$12,2,FALSE)</f>
        <v>#N/A</v>
      </c>
      <c r="AF791" s="13" t="e">
        <f t="shared" si="262"/>
        <v>#N/A</v>
      </c>
      <c r="AG791" s="13">
        <f t="shared" si="245"/>
        <v>0</v>
      </c>
      <c r="AH791" s="13">
        <f t="shared" si="246"/>
        <v>0</v>
      </c>
      <c r="AI791" s="13" t="e">
        <f t="shared" si="263"/>
        <v>#N/A</v>
      </c>
      <c r="AJ791" s="14" t="str">
        <f t="shared" si="264"/>
        <v/>
      </c>
      <c r="AK791" s="14">
        <f t="shared" si="247"/>
        <v>0</v>
      </c>
    </row>
    <row r="792" spans="1:37" ht="15" customHeight="1" x14ac:dyDescent="0.25">
      <c r="A792" s="1"/>
      <c r="B792" s="1"/>
      <c r="C792" s="24"/>
      <c r="D792" s="1"/>
      <c r="E792" s="1"/>
      <c r="F792" s="24"/>
      <c r="G792" s="1"/>
      <c r="H792" s="2"/>
      <c r="I792" s="2"/>
      <c r="J792" s="2"/>
      <c r="K792" s="13">
        <f t="shared" si="248"/>
        <v>0</v>
      </c>
      <c r="L792" s="13" t="e">
        <f>VLOOKUP(B792,Sheet1!$C$1:$D$12,2,FALSE)</f>
        <v>#N/A</v>
      </c>
      <c r="M792" s="13" t="e">
        <f t="shared" si="249"/>
        <v>#N/A</v>
      </c>
      <c r="N792" s="13">
        <f t="shared" si="250"/>
        <v>0</v>
      </c>
      <c r="O792" s="13" t="e">
        <f>VLOOKUP(B792,Sheet1!$C$1:$D$12,2,FALSE)</f>
        <v>#N/A</v>
      </c>
      <c r="P792" s="13" t="e">
        <f t="shared" si="251"/>
        <v>#N/A</v>
      </c>
      <c r="Q792" s="13">
        <f t="shared" si="252"/>
        <v>0</v>
      </c>
      <c r="R792" s="13" t="e">
        <f>VLOOKUP(B792,Sheet1!$C$1:$D$12,2,FALSE)</f>
        <v>#N/A</v>
      </c>
      <c r="S792" s="13" t="e">
        <f t="shared" si="253"/>
        <v>#N/A</v>
      </c>
      <c r="T792" s="13">
        <f t="shared" si="243"/>
        <v>0</v>
      </c>
      <c r="U792" s="13" t="e">
        <f>VLOOKUP(B792,Sheet1!$C$1:$F$12,4,FALSE)</f>
        <v>#N/A</v>
      </c>
      <c r="V792" s="13" t="e">
        <f t="shared" si="254"/>
        <v>#N/A</v>
      </c>
      <c r="W792" s="13">
        <f t="shared" si="255"/>
        <v>0</v>
      </c>
      <c r="X792" s="13">
        <f t="shared" si="256"/>
        <v>0</v>
      </c>
      <c r="Y792" s="13">
        <f t="shared" si="257"/>
        <v>0</v>
      </c>
      <c r="Z792" s="13" t="e">
        <f t="shared" si="258"/>
        <v>#N/A</v>
      </c>
      <c r="AA792" s="14" t="str">
        <f t="shared" si="259"/>
        <v/>
      </c>
      <c r="AB792" s="14">
        <f t="shared" si="260"/>
        <v>0</v>
      </c>
      <c r="AC792" s="14">
        <f t="shared" si="261"/>
        <v>0</v>
      </c>
      <c r="AD792" s="13">
        <f t="shared" si="244"/>
        <v>0</v>
      </c>
      <c r="AE792" s="13" t="e">
        <f>VLOOKUP(B792,Sheet1!$C$1:$D$12,2,FALSE)</f>
        <v>#N/A</v>
      </c>
      <c r="AF792" s="13" t="e">
        <f t="shared" si="262"/>
        <v>#N/A</v>
      </c>
      <c r="AG792" s="13">
        <f t="shared" si="245"/>
        <v>0</v>
      </c>
      <c r="AH792" s="13">
        <f t="shared" si="246"/>
        <v>0</v>
      </c>
      <c r="AI792" s="13" t="e">
        <f t="shared" si="263"/>
        <v>#N/A</v>
      </c>
      <c r="AJ792" s="14" t="str">
        <f t="shared" si="264"/>
        <v/>
      </c>
      <c r="AK792" s="14">
        <f t="shared" si="247"/>
        <v>0</v>
      </c>
    </row>
    <row r="793" spans="1:37" ht="15" customHeight="1" x14ac:dyDescent="0.25">
      <c r="A793" s="1"/>
      <c r="B793" s="1"/>
      <c r="C793" s="24"/>
      <c r="D793" s="1"/>
      <c r="E793" s="1"/>
      <c r="F793" s="24"/>
      <c r="G793" s="1"/>
      <c r="H793" s="2"/>
      <c r="I793" s="2"/>
      <c r="J793" s="2"/>
      <c r="K793" s="13">
        <f t="shared" si="248"/>
        <v>0</v>
      </c>
      <c r="L793" s="13" t="e">
        <f>VLOOKUP(B793,Sheet1!$C$1:$D$12,2,FALSE)</f>
        <v>#N/A</v>
      </c>
      <c r="M793" s="13" t="e">
        <f t="shared" si="249"/>
        <v>#N/A</v>
      </c>
      <c r="N793" s="13">
        <f t="shared" si="250"/>
        <v>0</v>
      </c>
      <c r="O793" s="13" t="e">
        <f>VLOOKUP(B793,Sheet1!$C$1:$D$12,2,FALSE)</f>
        <v>#N/A</v>
      </c>
      <c r="P793" s="13" t="e">
        <f t="shared" si="251"/>
        <v>#N/A</v>
      </c>
      <c r="Q793" s="13">
        <f t="shared" si="252"/>
        <v>0</v>
      </c>
      <c r="R793" s="13" t="e">
        <f>VLOOKUP(B793,Sheet1!$C$1:$D$12,2,FALSE)</f>
        <v>#N/A</v>
      </c>
      <c r="S793" s="13" t="e">
        <f t="shared" si="253"/>
        <v>#N/A</v>
      </c>
      <c r="T793" s="13">
        <f t="shared" si="243"/>
        <v>0</v>
      </c>
      <c r="U793" s="13" t="e">
        <f>VLOOKUP(B793,Sheet1!$C$1:$F$12,4,FALSE)</f>
        <v>#N/A</v>
      </c>
      <c r="V793" s="13" t="e">
        <f t="shared" si="254"/>
        <v>#N/A</v>
      </c>
      <c r="W793" s="13">
        <f t="shared" si="255"/>
        <v>0</v>
      </c>
      <c r="X793" s="13">
        <f t="shared" si="256"/>
        <v>0</v>
      </c>
      <c r="Y793" s="13">
        <f t="shared" si="257"/>
        <v>0</v>
      </c>
      <c r="Z793" s="13" t="e">
        <f t="shared" si="258"/>
        <v>#N/A</v>
      </c>
      <c r="AA793" s="14" t="str">
        <f t="shared" si="259"/>
        <v/>
      </c>
      <c r="AB793" s="14">
        <f t="shared" si="260"/>
        <v>0</v>
      </c>
      <c r="AC793" s="14">
        <f t="shared" si="261"/>
        <v>0</v>
      </c>
      <c r="AD793" s="13">
        <f t="shared" si="244"/>
        <v>0</v>
      </c>
      <c r="AE793" s="13" t="e">
        <f>VLOOKUP(B793,Sheet1!$C$1:$D$12,2,FALSE)</f>
        <v>#N/A</v>
      </c>
      <c r="AF793" s="13" t="e">
        <f t="shared" si="262"/>
        <v>#N/A</v>
      </c>
      <c r="AG793" s="13">
        <f t="shared" si="245"/>
        <v>0</v>
      </c>
      <c r="AH793" s="13">
        <f t="shared" si="246"/>
        <v>0</v>
      </c>
      <c r="AI793" s="13" t="e">
        <f t="shared" si="263"/>
        <v>#N/A</v>
      </c>
      <c r="AJ793" s="14" t="str">
        <f t="shared" si="264"/>
        <v/>
      </c>
      <c r="AK793" s="14">
        <f t="shared" si="247"/>
        <v>0</v>
      </c>
    </row>
    <row r="794" spans="1:37" ht="15" customHeight="1" x14ac:dyDescent="0.25">
      <c r="A794" s="1"/>
      <c r="B794" s="1"/>
      <c r="C794" s="24"/>
      <c r="D794" s="1"/>
      <c r="E794" s="1"/>
      <c r="F794" s="24"/>
      <c r="G794" s="1"/>
      <c r="H794" s="2"/>
      <c r="I794" s="2"/>
      <c r="J794" s="2"/>
      <c r="K794" s="13">
        <f t="shared" si="248"/>
        <v>0</v>
      </c>
      <c r="L794" s="13" t="e">
        <f>VLOOKUP(B794,Sheet1!$C$1:$D$12,2,FALSE)</f>
        <v>#N/A</v>
      </c>
      <c r="M794" s="13" t="e">
        <f t="shared" si="249"/>
        <v>#N/A</v>
      </c>
      <c r="N794" s="13">
        <f t="shared" si="250"/>
        <v>0</v>
      </c>
      <c r="O794" s="13" t="e">
        <f>VLOOKUP(B794,Sheet1!$C$1:$D$12,2,FALSE)</f>
        <v>#N/A</v>
      </c>
      <c r="P794" s="13" t="e">
        <f t="shared" si="251"/>
        <v>#N/A</v>
      </c>
      <c r="Q794" s="13">
        <f t="shared" si="252"/>
        <v>0</v>
      </c>
      <c r="R794" s="13" t="e">
        <f>VLOOKUP(B794,Sheet1!$C$1:$D$12,2,FALSE)</f>
        <v>#N/A</v>
      </c>
      <c r="S794" s="13" t="e">
        <f t="shared" si="253"/>
        <v>#N/A</v>
      </c>
      <c r="T794" s="13">
        <f t="shared" si="243"/>
        <v>0</v>
      </c>
      <c r="U794" s="13" t="e">
        <f>VLOOKUP(B794,Sheet1!$C$1:$F$12,4,FALSE)</f>
        <v>#N/A</v>
      </c>
      <c r="V794" s="13" t="e">
        <f t="shared" si="254"/>
        <v>#N/A</v>
      </c>
      <c r="W794" s="13">
        <f t="shared" si="255"/>
        <v>0</v>
      </c>
      <c r="X794" s="13">
        <f t="shared" si="256"/>
        <v>0</v>
      </c>
      <c r="Y794" s="13">
        <f t="shared" si="257"/>
        <v>0</v>
      </c>
      <c r="Z794" s="13" t="e">
        <f t="shared" si="258"/>
        <v>#N/A</v>
      </c>
      <c r="AA794" s="14" t="str">
        <f t="shared" si="259"/>
        <v/>
      </c>
      <c r="AB794" s="14">
        <f t="shared" si="260"/>
        <v>0</v>
      </c>
      <c r="AC794" s="14">
        <f t="shared" si="261"/>
        <v>0</v>
      </c>
      <c r="AD794" s="13">
        <f t="shared" si="244"/>
        <v>0</v>
      </c>
      <c r="AE794" s="13" t="e">
        <f>VLOOKUP(B794,Sheet1!$C$1:$D$12,2,FALSE)</f>
        <v>#N/A</v>
      </c>
      <c r="AF794" s="13" t="e">
        <f t="shared" si="262"/>
        <v>#N/A</v>
      </c>
      <c r="AG794" s="13">
        <f t="shared" si="245"/>
        <v>0</v>
      </c>
      <c r="AH794" s="13">
        <f t="shared" si="246"/>
        <v>0</v>
      </c>
      <c r="AI794" s="13" t="e">
        <f t="shared" si="263"/>
        <v>#N/A</v>
      </c>
      <c r="AJ794" s="14" t="str">
        <f t="shared" si="264"/>
        <v/>
      </c>
      <c r="AK794" s="14">
        <f t="shared" si="247"/>
        <v>0</v>
      </c>
    </row>
    <row r="795" spans="1:37" ht="15" customHeight="1" x14ac:dyDescent="0.25">
      <c r="A795" s="1"/>
      <c r="B795" s="1"/>
      <c r="C795" s="24"/>
      <c r="D795" s="1"/>
      <c r="E795" s="1"/>
      <c r="F795" s="24"/>
      <c r="G795" s="1"/>
      <c r="H795" s="2"/>
      <c r="I795" s="2"/>
      <c r="J795" s="2"/>
      <c r="K795" s="13">
        <f t="shared" si="248"/>
        <v>0</v>
      </c>
      <c r="L795" s="13" t="e">
        <f>VLOOKUP(B795,Sheet1!$C$1:$D$12,2,FALSE)</f>
        <v>#N/A</v>
      </c>
      <c r="M795" s="13" t="e">
        <f t="shared" si="249"/>
        <v>#N/A</v>
      </c>
      <c r="N795" s="13">
        <f t="shared" si="250"/>
        <v>0</v>
      </c>
      <c r="O795" s="13" t="e">
        <f>VLOOKUP(B795,Sheet1!$C$1:$D$12,2,FALSE)</f>
        <v>#N/A</v>
      </c>
      <c r="P795" s="13" t="e">
        <f t="shared" si="251"/>
        <v>#N/A</v>
      </c>
      <c r="Q795" s="13">
        <f t="shared" si="252"/>
        <v>0</v>
      </c>
      <c r="R795" s="13" t="e">
        <f>VLOOKUP(B795,Sheet1!$C$1:$D$12,2,FALSE)</f>
        <v>#N/A</v>
      </c>
      <c r="S795" s="13" t="e">
        <f t="shared" si="253"/>
        <v>#N/A</v>
      </c>
      <c r="T795" s="13">
        <f t="shared" si="243"/>
        <v>0</v>
      </c>
      <c r="U795" s="13" t="e">
        <f>VLOOKUP(B795,Sheet1!$C$1:$F$12,4,FALSE)</f>
        <v>#N/A</v>
      </c>
      <c r="V795" s="13" t="e">
        <f t="shared" si="254"/>
        <v>#N/A</v>
      </c>
      <c r="W795" s="13">
        <f t="shared" si="255"/>
        <v>0</v>
      </c>
      <c r="X795" s="13">
        <f t="shared" si="256"/>
        <v>0</v>
      </c>
      <c r="Y795" s="13">
        <f t="shared" si="257"/>
        <v>0</v>
      </c>
      <c r="Z795" s="13" t="e">
        <f t="shared" si="258"/>
        <v>#N/A</v>
      </c>
      <c r="AA795" s="14" t="str">
        <f t="shared" si="259"/>
        <v/>
      </c>
      <c r="AB795" s="14">
        <f t="shared" si="260"/>
        <v>0</v>
      </c>
      <c r="AC795" s="14">
        <f t="shared" si="261"/>
        <v>0</v>
      </c>
      <c r="AD795" s="13">
        <f t="shared" si="244"/>
        <v>0</v>
      </c>
      <c r="AE795" s="13" t="e">
        <f>VLOOKUP(B795,Sheet1!$C$1:$D$12,2,FALSE)</f>
        <v>#N/A</v>
      </c>
      <c r="AF795" s="13" t="e">
        <f t="shared" si="262"/>
        <v>#N/A</v>
      </c>
      <c r="AG795" s="13">
        <f t="shared" si="245"/>
        <v>0</v>
      </c>
      <c r="AH795" s="13">
        <f t="shared" si="246"/>
        <v>0</v>
      </c>
      <c r="AI795" s="13" t="e">
        <f t="shared" si="263"/>
        <v>#N/A</v>
      </c>
      <c r="AJ795" s="14" t="str">
        <f t="shared" si="264"/>
        <v/>
      </c>
      <c r="AK795" s="14">
        <f t="shared" si="247"/>
        <v>0</v>
      </c>
    </row>
    <row r="796" spans="1:37" ht="15" customHeight="1" x14ac:dyDescent="0.25">
      <c r="A796" s="1"/>
      <c r="B796" s="1"/>
      <c r="C796" s="24"/>
      <c r="D796" s="1"/>
      <c r="E796" s="1"/>
      <c r="F796" s="24"/>
      <c r="G796" s="1"/>
      <c r="H796" s="2"/>
      <c r="I796" s="2"/>
      <c r="J796" s="2"/>
      <c r="K796" s="13">
        <f t="shared" si="248"/>
        <v>0</v>
      </c>
      <c r="L796" s="13" t="e">
        <f>VLOOKUP(B796,Sheet1!$C$1:$D$12,2,FALSE)</f>
        <v>#N/A</v>
      </c>
      <c r="M796" s="13" t="e">
        <f t="shared" si="249"/>
        <v>#N/A</v>
      </c>
      <c r="N796" s="13">
        <f t="shared" si="250"/>
        <v>0</v>
      </c>
      <c r="O796" s="13" t="e">
        <f>VLOOKUP(B796,Sheet1!$C$1:$D$12,2,FALSE)</f>
        <v>#N/A</v>
      </c>
      <c r="P796" s="13" t="e">
        <f t="shared" si="251"/>
        <v>#N/A</v>
      </c>
      <c r="Q796" s="13">
        <f t="shared" si="252"/>
        <v>0</v>
      </c>
      <c r="R796" s="13" t="e">
        <f>VLOOKUP(B796,Sheet1!$C$1:$D$12,2,FALSE)</f>
        <v>#N/A</v>
      </c>
      <c r="S796" s="13" t="e">
        <f t="shared" si="253"/>
        <v>#N/A</v>
      </c>
      <c r="T796" s="13">
        <f t="shared" si="243"/>
        <v>0</v>
      </c>
      <c r="U796" s="13" t="e">
        <f>VLOOKUP(B796,Sheet1!$C$1:$F$12,4,FALSE)</f>
        <v>#N/A</v>
      </c>
      <c r="V796" s="13" t="e">
        <f t="shared" si="254"/>
        <v>#N/A</v>
      </c>
      <c r="W796" s="13">
        <f t="shared" si="255"/>
        <v>0</v>
      </c>
      <c r="X796" s="13">
        <f t="shared" si="256"/>
        <v>0</v>
      </c>
      <c r="Y796" s="13">
        <f t="shared" si="257"/>
        <v>0</v>
      </c>
      <c r="Z796" s="13" t="e">
        <f t="shared" si="258"/>
        <v>#N/A</v>
      </c>
      <c r="AA796" s="14" t="str">
        <f t="shared" si="259"/>
        <v/>
      </c>
      <c r="AB796" s="14">
        <f t="shared" si="260"/>
        <v>0</v>
      </c>
      <c r="AC796" s="14">
        <f t="shared" si="261"/>
        <v>0</v>
      </c>
      <c r="AD796" s="13">
        <f t="shared" si="244"/>
        <v>0</v>
      </c>
      <c r="AE796" s="13" t="e">
        <f>VLOOKUP(B796,Sheet1!$C$1:$D$12,2,FALSE)</f>
        <v>#N/A</v>
      </c>
      <c r="AF796" s="13" t="e">
        <f t="shared" si="262"/>
        <v>#N/A</v>
      </c>
      <c r="AG796" s="13">
        <f t="shared" si="245"/>
        <v>0</v>
      </c>
      <c r="AH796" s="13">
        <f t="shared" si="246"/>
        <v>0</v>
      </c>
      <c r="AI796" s="13" t="e">
        <f t="shared" si="263"/>
        <v>#N/A</v>
      </c>
      <c r="AJ796" s="14" t="str">
        <f t="shared" si="264"/>
        <v/>
      </c>
      <c r="AK796" s="14">
        <f t="shared" si="247"/>
        <v>0</v>
      </c>
    </row>
    <row r="797" spans="1:37" ht="15" customHeight="1" x14ac:dyDescent="0.25">
      <c r="A797" s="1"/>
      <c r="B797" s="1"/>
      <c r="C797" s="24"/>
      <c r="D797" s="1"/>
      <c r="E797" s="1"/>
      <c r="F797" s="24"/>
      <c r="G797" s="1"/>
      <c r="H797" s="2"/>
      <c r="I797" s="2"/>
      <c r="J797" s="2"/>
      <c r="K797" s="13">
        <f t="shared" si="248"/>
        <v>0</v>
      </c>
      <c r="L797" s="13" t="e">
        <f>VLOOKUP(B797,Sheet1!$C$1:$D$12,2,FALSE)</f>
        <v>#N/A</v>
      </c>
      <c r="M797" s="13" t="e">
        <f t="shared" si="249"/>
        <v>#N/A</v>
      </c>
      <c r="N797" s="13">
        <f t="shared" si="250"/>
        <v>0</v>
      </c>
      <c r="O797" s="13" t="e">
        <f>VLOOKUP(B797,Sheet1!$C$1:$D$12,2,FALSE)</f>
        <v>#N/A</v>
      </c>
      <c r="P797" s="13" t="e">
        <f t="shared" si="251"/>
        <v>#N/A</v>
      </c>
      <c r="Q797" s="13">
        <f t="shared" si="252"/>
        <v>0</v>
      </c>
      <c r="R797" s="13" t="e">
        <f>VLOOKUP(B797,Sheet1!$C$1:$D$12,2,FALSE)</f>
        <v>#N/A</v>
      </c>
      <c r="S797" s="13" t="e">
        <f t="shared" si="253"/>
        <v>#N/A</v>
      </c>
      <c r="T797" s="13">
        <f t="shared" si="243"/>
        <v>0</v>
      </c>
      <c r="U797" s="13" t="e">
        <f>VLOOKUP(B797,Sheet1!$C$1:$F$12,4,FALSE)</f>
        <v>#N/A</v>
      </c>
      <c r="V797" s="13" t="e">
        <f t="shared" si="254"/>
        <v>#N/A</v>
      </c>
      <c r="W797" s="13">
        <f t="shared" si="255"/>
        <v>0</v>
      </c>
      <c r="X797" s="13">
        <f t="shared" si="256"/>
        <v>0</v>
      </c>
      <c r="Y797" s="13">
        <f t="shared" si="257"/>
        <v>0</v>
      </c>
      <c r="Z797" s="13" t="e">
        <f t="shared" si="258"/>
        <v>#N/A</v>
      </c>
      <c r="AA797" s="14" t="str">
        <f t="shared" si="259"/>
        <v/>
      </c>
      <c r="AB797" s="14">
        <f t="shared" si="260"/>
        <v>0</v>
      </c>
      <c r="AC797" s="14">
        <f t="shared" si="261"/>
        <v>0</v>
      </c>
      <c r="AD797" s="13">
        <f t="shared" si="244"/>
        <v>0</v>
      </c>
      <c r="AE797" s="13" t="e">
        <f>VLOOKUP(B797,Sheet1!$C$1:$D$12,2,FALSE)</f>
        <v>#N/A</v>
      </c>
      <c r="AF797" s="13" t="e">
        <f t="shared" si="262"/>
        <v>#N/A</v>
      </c>
      <c r="AG797" s="13">
        <f t="shared" si="245"/>
        <v>0</v>
      </c>
      <c r="AH797" s="13">
        <f t="shared" si="246"/>
        <v>0</v>
      </c>
      <c r="AI797" s="13" t="e">
        <f t="shared" si="263"/>
        <v>#N/A</v>
      </c>
      <c r="AJ797" s="14" t="str">
        <f t="shared" si="264"/>
        <v/>
      </c>
      <c r="AK797" s="14">
        <f t="shared" si="247"/>
        <v>0</v>
      </c>
    </row>
    <row r="798" spans="1:37" ht="15" customHeight="1" x14ac:dyDescent="0.25">
      <c r="A798" s="1"/>
      <c r="B798" s="1"/>
      <c r="C798" s="24"/>
      <c r="D798" s="1"/>
      <c r="E798" s="1"/>
      <c r="F798" s="24"/>
      <c r="G798" s="1"/>
      <c r="H798" s="2"/>
      <c r="I798" s="2"/>
      <c r="J798" s="2"/>
      <c r="K798" s="13">
        <f t="shared" si="248"/>
        <v>0</v>
      </c>
      <c r="L798" s="13" t="e">
        <f>VLOOKUP(B798,Sheet1!$C$1:$D$12,2,FALSE)</f>
        <v>#N/A</v>
      </c>
      <c r="M798" s="13" t="e">
        <f t="shared" si="249"/>
        <v>#N/A</v>
      </c>
      <c r="N798" s="13">
        <f t="shared" si="250"/>
        <v>0</v>
      </c>
      <c r="O798" s="13" t="e">
        <f>VLOOKUP(B798,Sheet1!$C$1:$D$12,2,FALSE)</f>
        <v>#N/A</v>
      </c>
      <c r="P798" s="13" t="e">
        <f t="shared" si="251"/>
        <v>#N/A</v>
      </c>
      <c r="Q798" s="13">
        <f t="shared" si="252"/>
        <v>0</v>
      </c>
      <c r="R798" s="13" t="e">
        <f>VLOOKUP(B798,Sheet1!$C$1:$D$12,2,FALSE)</f>
        <v>#N/A</v>
      </c>
      <c r="S798" s="13" t="e">
        <f t="shared" si="253"/>
        <v>#N/A</v>
      </c>
      <c r="T798" s="13">
        <f t="shared" si="243"/>
        <v>0</v>
      </c>
      <c r="U798" s="13" t="e">
        <f>VLOOKUP(B798,Sheet1!$C$1:$F$12,4,FALSE)</f>
        <v>#N/A</v>
      </c>
      <c r="V798" s="13" t="e">
        <f t="shared" si="254"/>
        <v>#N/A</v>
      </c>
      <c r="W798" s="13">
        <f t="shared" si="255"/>
        <v>0</v>
      </c>
      <c r="X798" s="13">
        <f t="shared" si="256"/>
        <v>0</v>
      </c>
      <c r="Y798" s="13">
        <f t="shared" si="257"/>
        <v>0</v>
      </c>
      <c r="Z798" s="13" t="e">
        <f t="shared" si="258"/>
        <v>#N/A</v>
      </c>
      <c r="AA798" s="14" t="str">
        <f t="shared" si="259"/>
        <v/>
      </c>
      <c r="AB798" s="14">
        <f t="shared" si="260"/>
        <v>0</v>
      </c>
      <c r="AC798" s="14">
        <f t="shared" si="261"/>
        <v>0</v>
      </c>
      <c r="AD798" s="13">
        <f t="shared" si="244"/>
        <v>0</v>
      </c>
      <c r="AE798" s="13" t="e">
        <f>VLOOKUP(B798,Sheet1!$C$1:$D$12,2,FALSE)</f>
        <v>#N/A</v>
      </c>
      <c r="AF798" s="13" t="e">
        <f t="shared" si="262"/>
        <v>#N/A</v>
      </c>
      <c r="AG798" s="13">
        <f t="shared" si="245"/>
        <v>0</v>
      </c>
      <c r="AH798" s="13">
        <f t="shared" si="246"/>
        <v>0</v>
      </c>
      <c r="AI798" s="13" t="e">
        <f t="shared" si="263"/>
        <v>#N/A</v>
      </c>
      <c r="AJ798" s="14" t="str">
        <f t="shared" si="264"/>
        <v/>
      </c>
      <c r="AK798" s="14">
        <f t="shared" si="247"/>
        <v>0</v>
      </c>
    </row>
    <row r="799" spans="1:37" ht="15" customHeight="1" x14ac:dyDescent="0.25">
      <c r="A799" s="1"/>
      <c r="B799" s="1"/>
      <c r="C799" s="24"/>
      <c r="D799" s="1"/>
      <c r="E799" s="1"/>
      <c r="F799" s="24"/>
      <c r="G799" s="1"/>
      <c r="H799" s="2"/>
      <c r="I799" s="2"/>
      <c r="J799" s="2"/>
      <c r="K799" s="13">
        <f t="shared" si="248"/>
        <v>0</v>
      </c>
      <c r="L799" s="13" t="e">
        <f>VLOOKUP(B799,Sheet1!$C$1:$D$12,2,FALSE)</f>
        <v>#N/A</v>
      </c>
      <c r="M799" s="13" t="e">
        <f t="shared" si="249"/>
        <v>#N/A</v>
      </c>
      <c r="N799" s="13">
        <f t="shared" si="250"/>
        <v>0</v>
      </c>
      <c r="O799" s="13" t="e">
        <f>VLOOKUP(B799,Sheet1!$C$1:$D$12,2,FALSE)</f>
        <v>#N/A</v>
      </c>
      <c r="P799" s="13" t="e">
        <f t="shared" si="251"/>
        <v>#N/A</v>
      </c>
      <c r="Q799" s="13">
        <f t="shared" si="252"/>
        <v>0</v>
      </c>
      <c r="R799" s="13" t="e">
        <f>VLOOKUP(B799,Sheet1!$C$1:$D$12,2,FALSE)</f>
        <v>#N/A</v>
      </c>
      <c r="S799" s="13" t="e">
        <f t="shared" si="253"/>
        <v>#N/A</v>
      </c>
      <c r="T799" s="13">
        <f t="shared" si="243"/>
        <v>0</v>
      </c>
      <c r="U799" s="13" t="e">
        <f>VLOOKUP(B799,Sheet1!$C$1:$F$12,4,FALSE)</f>
        <v>#N/A</v>
      </c>
      <c r="V799" s="13" t="e">
        <f t="shared" si="254"/>
        <v>#N/A</v>
      </c>
      <c r="W799" s="13">
        <f t="shared" si="255"/>
        <v>0</v>
      </c>
      <c r="X799" s="13">
        <f t="shared" si="256"/>
        <v>0</v>
      </c>
      <c r="Y799" s="13">
        <f t="shared" si="257"/>
        <v>0</v>
      </c>
      <c r="Z799" s="13" t="e">
        <f t="shared" si="258"/>
        <v>#N/A</v>
      </c>
      <c r="AA799" s="14" t="str">
        <f t="shared" si="259"/>
        <v/>
      </c>
      <c r="AB799" s="14">
        <f t="shared" si="260"/>
        <v>0</v>
      </c>
      <c r="AC799" s="14">
        <f t="shared" si="261"/>
        <v>0</v>
      </c>
      <c r="AD799" s="13">
        <f t="shared" si="244"/>
        <v>0</v>
      </c>
      <c r="AE799" s="13" t="e">
        <f>VLOOKUP(B799,Sheet1!$C$1:$D$12,2,FALSE)</f>
        <v>#N/A</v>
      </c>
      <c r="AF799" s="13" t="e">
        <f t="shared" si="262"/>
        <v>#N/A</v>
      </c>
      <c r="AG799" s="13">
        <f t="shared" si="245"/>
        <v>0</v>
      </c>
      <c r="AH799" s="13">
        <f t="shared" si="246"/>
        <v>0</v>
      </c>
      <c r="AI799" s="13" t="e">
        <f t="shared" si="263"/>
        <v>#N/A</v>
      </c>
      <c r="AJ799" s="14" t="str">
        <f t="shared" si="264"/>
        <v/>
      </c>
      <c r="AK799" s="14">
        <f t="shared" si="247"/>
        <v>0</v>
      </c>
    </row>
    <row r="800" spans="1:37" ht="15" customHeight="1" x14ac:dyDescent="0.25">
      <c r="A800" s="1"/>
      <c r="B800" s="1"/>
      <c r="C800" s="24"/>
      <c r="D800" s="1"/>
      <c r="E800" s="1"/>
      <c r="F800" s="24"/>
      <c r="G800" s="1"/>
      <c r="H800" s="2"/>
      <c r="I800" s="2"/>
      <c r="J800" s="2"/>
      <c r="K800" s="13">
        <f t="shared" si="248"/>
        <v>0</v>
      </c>
      <c r="L800" s="13" t="e">
        <f>VLOOKUP(B800,Sheet1!$C$1:$D$12,2,FALSE)</f>
        <v>#N/A</v>
      </c>
      <c r="M800" s="13" t="e">
        <f t="shared" si="249"/>
        <v>#N/A</v>
      </c>
      <c r="N800" s="13">
        <f t="shared" si="250"/>
        <v>0</v>
      </c>
      <c r="O800" s="13" t="e">
        <f>VLOOKUP(B800,Sheet1!$C$1:$D$12,2,FALSE)</f>
        <v>#N/A</v>
      </c>
      <c r="P800" s="13" t="e">
        <f t="shared" si="251"/>
        <v>#N/A</v>
      </c>
      <c r="Q800" s="13">
        <f t="shared" si="252"/>
        <v>0</v>
      </c>
      <c r="R800" s="13" t="e">
        <f>VLOOKUP(B800,Sheet1!$C$1:$D$12,2,FALSE)</f>
        <v>#N/A</v>
      </c>
      <c r="S800" s="13" t="e">
        <f t="shared" si="253"/>
        <v>#N/A</v>
      </c>
      <c r="T800" s="13">
        <f t="shared" si="243"/>
        <v>0</v>
      </c>
      <c r="U800" s="13" t="e">
        <f>VLOOKUP(B800,Sheet1!$C$1:$F$12,4,FALSE)</f>
        <v>#N/A</v>
      </c>
      <c r="V800" s="13" t="e">
        <f t="shared" si="254"/>
        <v>#N/A</v>
      </c>
      <c r="W800" s="13">
        <f t="shared" si="255"/>
        <v>0</v>
      </c>
      <c r="X800" s="13">
        <f t="shared" si="256"/>
        <v>0</v>
      </c>
      <c r="Y800" s="13">
        <f t="shared" si="257"/>
        <v>0</v>
      </c>
      <c r="Z800" s="13" t="e">
        <f t="shared" si="258"/>
        <v>#N/A</v>
      </c>
      <c r="AA800" s="14" t="str">
        <f t="shared" si="259"/>
        <v/>
      </c>
      <c r="AB800" s="14">
        <f t="shared" si="260"/>
        <v>0</v>
      </c>
      <c r="AC800" s="14">
        <f t="shared" si="261"/>
        <v>0</v>
      </c>
      <c r="AD800" s="13">
        <f t="shared" si="244"/>
        <v>0</v>
      </c>
      <c r="AE800" s="13" t="e">
        <f>VLOOKUP(B800,Sheet1!$C$1:$D$12,2,FALSE)</f>
        <v>#N/A</v>
      </c>
      <c r="AF800" s="13" t="e">
        <f t="shared" si="262"/>
        <v>#N/A</v>
      </c>
      <c r="AG800" s="13">
        <f t="shared" si="245"/>
        <v>0</v>
      </c>
      <c r="AH800" s="13">
        <f t="shared" si="246"/>
        <v>0</v>
      </c>
      <c r="AI800" s="13" t="e">
        <f t="shared" si="263"/>
        <v>#N/A</v>
      </c>
      <c r="AJ800" s="14" t="str">
        <f t="shared" si="264"/>
        <v/>
      </c>
      <c r="AK800" s="14">
        <f t="shared" si="247"/>
        <v>0</v>
      </c>
    </row>
    <row r="801" spans="1:37" ht="15" customHeight="1" x14ac:dyDescent="0.25">
      <c r="A801" s="1"/>
      <c r="B801" s="1"/>
      <c r="C801" s="24"/>
      <c r="D801" s="1"/>
      <c r="E801" s="1"/>
      <c r="F801" s="24"/>
      <c r="G801" s="1"/>
      <c r="H801" s="2"/>
      <c r="I801" s="2"/>
      <c r="J801" s="2"/>
      <c r="K801" s="13">
        <f t="shared" si="248"/>
        <v>0</v>
      </c>
      <c r="L801" s="13" t="e">
        <f>VLOOKUP(B801,Sheet1!$C$1:$D$12,2,FALSE)</f>
        <v>#N/A</v>
      </c>
      <c r="M801" s="13" t="e">
        <f t="shared" si="249"/>
        <v>#N/A</v>
      </c>
      <c r="N801" s="13">
        <f t="shared" si="250"/>
        <v>0</v>
      </c>
      <c r="O801" s="13" t="e">
        <f>VLOOKUP(B801,Sheet1!$C$1:$D$12,2,FALSE)</f>
        <v>#N/A</v>
      </c>
      <c r="P801" s="13" t="e">
        <f t="shared" si="251"/>
        <v>#N/A</v>
      </c>
      <c r="Q801" s="13">
        <f t="shared" si="252"/>
        <v>0</v>
      </c>
      <c r="R801" s="13" t="e">
        <f>VLOOKUP(B801,Sheet1!$C$1:$D$12,2,FALSE)</f>
        <v>#N/A</v>
      </c>
      <c r="S801" s="13" t="e">
        <f t="shared" si="253"/>
        <v>#N/A</v>
      </c>
      <c r="T801" s="13">
        <f t="shared" si="243"/>
        <v>0</v>
      </c>
      <c r="U801" s="13" t="e">
        <f>VLOOKUP(B801,Sheet1!$C$1:$F$12,4,FALSE)</f>
        <v>#N/A</v>
      </c>
      <c r="V801" s="13" t="e">
        <f t="shared" si="254"/>
        <v>#N/A</v>
      </c>
      <c r="W801" s="13">
        <f t="shared" si="255"/>
        <v>0</v>
      </c>
      <c r="X801" s="13">
        <f t="shared" si="256"/>
        <v>0</v>
      </c>
      <c r="Y801" s="13">
        <f t="shared" si="257"/>
        <v>0</v>
      </c>
      <c r="Z801" s="13" t="e">
        <f t="shared" si="258"/>
        <v>#N/A</v>
      </c>
      <c r="AA801" s="14" t="str">
        <f t="shared" si="259"/>
        <v/>
      </c>
      <c r="AB801" s="14">
        <f t="shared" si="260"/>
        <v>0</v>
      </c>
      <c r="AC801" s="14">
        <f t="shared" si="261"/>
        <v>0</v>
      </c>
      <c r="AD801" s="13">
        <f t="shared" si="244"/>
        <v>0</v>
      </c>
      <c r="AE801" s="13" t="e">
        <f>VLOOKUP(B801,Sheet1!$C$1:$D$12,2,FALSE)</f>
        <v>#N/A</v>
      </c>
      <c r="AF801" s="13" t="e">
        <f t="shared" si="262"/>
        <v>#N/A</v>
      </c>
      <c r="AG801" s="13">
        <f t="shared" si="245"/>
        <v>0</v>
      </c>
      <c r="AH801" s="13">
        <f t="shared" si="246"/>
        <v>0</v>
      </c>
      <c r="AI801" s="13" t="e">
        <f t="shared" si="263"/>
        <v>#N/A</v>
      </c>
      <c r="AJ801" s="14" t="str">
        <f t="shared" si="264"/>
        <v/>
      </c>
      <c r="AK801" s="14">
        <f t="shared" si="247"/>
        <v>0</v>
      </c>
    </row>
    <row r="802" spans="1:37" ht="15" customHeight="1" x14ac:dyDescent="0.25">
      <c r="A802" s="1"/>
      <c r="B802" s="1"/>
      <c r="C802" s="24"/>
      <c r="D802" s="1"/>
      <c r="E802" s="1"/>
      <c r="F802" s="24"/>
      <c r="G802" s="1"/>
      <c r="H802" s="2"/>
      <c r="I802" s="2"/>
      <c r="J802" s="2"/>
      <c r="K802" s="13">
        <f t="shared" si="248"/>
        <v>0</v>
      </c>
      <c r="L802" s="13" t="e">
        <f>VLOOKUP(B802,Sheet1!$C$1:$D$12,2,FALSE)</f>
        <v>#N/A</v>
      </c>
      <c r="M802" s="13" t="e">
        <f t="shared" si="249"/>
        <v>#N/A</v>
      </c>
      <c r="N802" s="13">
        <f t="shared" si="250"/>
        <v>0</v>
      </c>
      <c r="O802" s="13" t="e">
        <f>VLOOKUP(B802,Sheet1!$C$1:$D$12,2,FALSE)</f>
        <v>#N/A</v>
      </c>
      <c r="P802" s="13" t="e">
        <f t="shared" si="251"/>
        <v>#N/A</v>
      </c>
      <c r="Q802" s="13">
        <f t="shared" si="252"/>
        <v>0</v>
      </c>
      <c r="R802" s="13" t="e">
        <f>VLOOKUP(B802,Sheet1!$C$1:$D$12,2,FALSE)</f>
        <v>#N/A</v>
      </c>
      <c r="S802" s="13" t="e">
        <f t="shared" si="253"/>
        <v>#N/A</v>
      </c>
      <c r="T802" s="13">
        <f t="shared" si="243"/>
        <v>0</v>
      </c>
      <c r="U802" s="13" t="e">
        <f>VLOOKUP(B802,Sheet1!$C$1:$F$12,4,FALSE)</f>
        <v>#N/A</v>
      </c>
      <c r="V802" s="13" t="e">
        <f t="shared" si="254"/>
        <v>#N/A</v>
      </c>
      <c r="W802" s="13">
        <f t="shared" si="255"/>
        <v>0</v>
      </c>
      <c r="X802" s="13">
        <f t="shared" si="256"/>
        <v>0</v>
      </c>
      <c r="Y802" s="13">
        <f t="shared" si="257"/>
        <v>0</v>
      </c>
      <c r="Z802" s="13" t="e">
        <f t="shared" si="258"/>
        <v>#N/A</v>
      </c>
      <c r="AA802" s="14" t="str">
        <f t="shared" si="259"/>
        <v/>
      </c>
      <c r="AB802" s="14">
        <f t="shared" si="260"/>
        <v>0</v>
      </c>
      <c r="AC802" s="14">
        <f t="shared" si="261"/>
        <v>0</v>
      </c>
      <c r="AD802" s="13">
        <f t="shared" si="244"/>
        <v>0</v>
      </c>
      <c r="AE802" s="13" t="e">
        <f>VLOOKUP(B802,Sheet1!$C$1:$D$12,2,FALSE)</f>
        <v>#N/A</v>
      </c>
      <c r="AF802" s="13" t="e">
        <f t="shared" si="262"/>
        <v>#N/A</v>
      </c>
      <c r="AG802" s="13">
        <f t="shared" si="245"/>
        <v>0</v>
      </c>
      <c r="AH802" s="13">
        <f t="shared" si="246"/>
        <v>0</v>
      </c>
      <c r="AI802" s="13" t="e">
        <f t="shared" si="263"/>
        <v>#N/A</v>
      </c>
      <c r="AJ802" s="14" t="str">
        <f t="shared" si="264"/>
        <v/>
      </c>
      <c r="AK802" s="14">
        <f t="shared" si="247"/>
        <v>0</v>
      </c>
    </row>
    <row r="803" spans="1:37" ht="15" customHeight="1" x14ac:dyDescent="0.25">
      <c r="A803" s="1"/>
      <c r="B803" s="1"/>
      <c r="C803" s="24"/>
      <c r="D803" s="1"/>
      <c r="E803" s="1"/>
      <c r="F803" s="24"/>
      <c r="G803" s="1"/>
      <c r="H803" s="2"/>
      <c r="I803" s="2"/>
      <c r="J803" s="2"/>
      <c r="K803" s="13">
        <f t="shared" si="248"/>
        <v>0</v>
      </c>
      <c r="L803" s="13" t="e">
        <f>VLOOKUP(B803,Sheet1!$C$1:$D$12,2,FALSE)</f>
        <v>#N/A</v>
      </c>
      <c r="M803" s="13" t="e">
        <f t="shared" si="249"/>
        <v>#N/A</v>
      </c>
      <c r="N803" s="13">
        <f t="shared" si="250"/>
        <v>0</v>
      </c>
      <c r="O803" s="13" t="e">
        <f>VLOOKUP(B803,Sheet1!$C$1:$D$12,2,FALSE)</f>
        <v>#N/A</v>
      </c>
      <c r="P803" s="13" t="e">
        <f t="shared" si="251"/>
        <v>#N/A</v>
      </c>
      <c r="Q803" s="13">
        <f t="shared" si="252"/>
        <v>0</v>
      </c>
      <c r="R803" s="13" t="e">
        <f>VLOOKUP(B803,Sheet1!$C$1:$D$12,2,FALSE)</f>
        <v>#N/A</v>
      </c>
      <c r="S803" s="13" t="e">
        <f t="shared" si="253"/>
        <v>#N/A</v>
      </c>
      <c r="T803" s="13">
        <f t="shared" si="243"/>
        <v>0</v>
      </c>
      <c r="U803" s="13" t="e">
        <f>VLOOKUP(B803,Sheet1!$C$1:$F$12,4,FALSE)</f>
        <v>#N/A</v>
      </c>
      <c r="V803" s="13" t="e">
        <f t="shared" si="254"/>
        <v>#N/A</v>
      </c>
      <c r="W803" s="13">
        <f t="shared" si="255"/>
        <v>0</v>
      </c>
      <c r="X803" s="13">
        <f t="shared" si="256"/>
        <v>0</v>
      </c>
      <c r="Y803" s="13">
        <f t="shared" si="257"/>
        <v>0</v>
      </c>
      <c r="Z803" s="13" t="e">
        <f t="shared" si="258"/>
        <v>#N/A</v>
      </c>
      <c r="AA803" s="14" t="str">
        <f t="shared" si="259"/>
        <v/>
      </c>
      <c r="AB803" s="14">
        <f t="shared" si="260"/>
        <v>0</v>
      </c>
      <c r="AC803" s="14">
        <f t="shared" si="261"/>
        <v>0</v>
      </c>
      <c r="AD803" s="13">
        <f t="shared" si="244"/>
        <v>0</v>
      </c>
      <c r="AE803" s="13" t="e">
        <f>VLOOKUP(B803,Sheet1!$C$1:$D$12,2,FALSE)</f>
        <v>#N/A</v>
      </c>
      <c r="AF803" s="13" t="e">
        <f t="shared" si="262"/>
        <v>#N/A</v>
      </c>
      <c r="AG803" s="13">
        <f t="shared" si="245"/>
        <v>0</v>
      </c>
      <c r="AH803" s="13">
        <f t="shared" si="246"/>
        <v>0</v>
      </c>
      <c r="AI803" s="13" t="e">
        <f t="shared" si="263"/>
        <v>#N/A</v>
      </c>
      <c r="AJ803" s="14" t="str">
        <f t="shared" si="264"/>
        <v/>
      </c>
      <c r="AK803" s="14">
        <f t="shared" si="247"/>
        <v>0</v>
      </c>
    </row>
    <row r="804" spans="1:37" ht="15" customHeight="1" x14ac:dyDescent="0.25">
      <c r="A804" s="1"/>
      <c r="B804" s="1"/>
      <c r="C804" s="24"/>
      <c r="D804" s="1"/>
      <c r="E804" s="1"/>
      <c r="F804" s="24"/>
      <c r="G804" s="1"/>
      <c r="H804" s="2"/>
      <c r="I804" s="2"/>
      <c r="J804" s="2"/>
      <c r="K804" s="13">
        <f t="shared" si="248"/>
        <v>0</v>
      </c>
      <c r="L804" s="13" t="e">
        <f>VLOOKUP(B804,Sheet1!$C$1:$D$12,2,FALSE)</f>
        <v>#N/A</v>
      </c>
      <c r="M804" s="13" t="e">
        <f t="shared" si="249"/>
        <v>#N/A</v>
      </c>
      <c r="N804" s="13">
        <f t="shared" si="250"/>
        <v>0</v>
      </c>
      <c r="O804" s="13" t="e">
        <f>VLOOKUP(B804,Sheet1!$C$1:$D$12,2,FALSE)</f>
        <v>#N/A</v>
      </c>
      <c r="P804" s="13" t="e">
        <f t="shared" si="251"/>
        <v>#N/A</v>
      </c>
      <c r="Q804" s="13">
        <f t="shared" si="252"/>
        <v>0</v>
      </c>
      <c r="R804" s="13" t="e">
        <f>VLOOKUP(B804,Sheet1!$C$1:$D$12,2,FALSE)</f>
        <v>#N/A</v>
      </c>
      <c r="S804" s="13" t="e">
        <f t="shared" si="253"/>
        <v>#N/A</v>
      </c>
      <c r="T804" s="13">
        <f t="shared" si="243"/>
        <v>0</v>
      </c>
      <c r="U804" s="13" t="e">
        <f>VLOOKUP(B804,Sheet1!$C$1:$F$12,4,FALSE)</f>
        <v>#N/A</v>
      </c>
      <c r="V804" s="13" t="e">
        <f t="shared" si="254"/>
        <v>#N/A</v>
      </c>
      <c r="W804" s="13">
        <f t="shared" si="255"/>
        <v>0</v>
      </c>
      <c r="X804" s="13">
        <f t="shared" si="256"/>
        <v>0</v>
      </c>
      <c r="Y804" s="13">
        <f t="shared" si="257"/>
        <v>0</v>
      </c>
      <c r="Z804" s="13" t="e">
        <f t="shared" si="258"/>
        <v>#N/A</v>
      </c>
      <c r="AA804" s="14" t="str">
        <f t="shared" si="259"/>
        <v/>
      </c>
      <c r="AB804" s="14">
        <f t="shared" si="260"/>
        <v>0</v>
      </c>
      <c r="AC804" s="14">
        <f t="shared" si="261"/>
        <v>0</v>
      </c>
      <c r="AD804" s="13">
        <f t="shared" si="244"/>
        <v>0</v>
      </c>
      <c r="AE804" s="13" t="e">
        <f>VLOOKUP(B804,Sheet1!$C$1:$D$12,2,FALSE)</f>
        <v>#N/A</v>
      </c>
      <c r="AF804" s="13" t="e">
        <f t="shared" si="262"/>
        <v>#N/A</v>
      </c>
      <c r="AG804" s="13">
        <f t="shared" si="245"/>
        <v>0</v>
      </c>
      <c r="AH804" s="13">
        <f t="shared" si="246"/>
        <v>0</v>
      </c>
      <c r="AI804" s="13" t="e">
        <f t="shared" si="263"/>
        <v>#N/A</v>
      </c>
      <c r="AJ804" s="14" t="str">
        <f t="shared" si="264"/>
        <v/>
      </c>
      <c r="AK804" s="14">
        <f t="shared" si="247"/>
        <v>0</v>
      </c>
    </row>
    <row r="805" spans="1:37" ht="15" customHeight="1" x14ac:dyDescent="0.25">
      <c r="A805" s="1"/>
      <c r="B805" s="1"/>
      <c r="C805" s="24"/>
      <c r="D805" s="1"/>
      <c r="E805" s="1"/>
      <c r="F805" s="24"/>
      <c r="G805" s="1"/>
      <c r="H805" s="2"/>
      <c r="I805" s="2"/>
      <c r="J805" s="2"/>
      <c r="K805" s="13">
        <f t="shared" si="248"/>
        <v>0</v>
      </c>
      <c r="L805" s="13" t="e">
        <f>VLOOKUP(B805,Sheet1!$C$1:$D$12,2,FALSE)</f>
        <v>#N/A</v>
      </c>
      <c r="M805" s="13" t="e">
        <f t="shared" si="249"/>
        <v>#N/A</v>
      </c>
      <c r="N805" s="13">
        <f t="shared" si="250"/>
        <v>0</v>
      </c>
      <c r="O805" s="13" t="e">
        <f>VLOOKUP(B805,Sheet1!$C$1:$D$12,2,FALSE)</f>
        <v>#N/A</v>
      </c>
      <c r="P805" s="13" t="e">
        <f t="shared" si="251"/>
        <v>#N/A</v>
      </c>
      <c r="Q805" s="13">
        <f t="shared" si="252"/>
        <v>0</v>
      </c>
      <c r="R805" s="13" t="e">
        <f>VLOOKUP(B805,Sheet1!$C$1:$D$12,2,FALSE)</f>
        <v>#N/A</v>
      </c>
      <c r="S805" s="13" t="e">
        <f t="shared" si="253"/>
        <v>#N/A</v>
      </c>
      <c r="T805" s="13">
        <f t="shared" si="243"/>
        <v>0</v>
      </c>
      <c r="U805" s="13" t="e">
        <f>VLOOKUP(B805,Sheet1!$C$1:$F$12,4,FALSE)</f>
        <v>#N/A</v>
      </c>
      <c r="V805" s="13" t="e">
        <f t="shared" si="254"/>
        <v>#N/A</v>
      </c>
      <c r="W805" s="13">
        <f t="shared" si="255"/>
        <v>0</v>
      </c>
      <c r="X805" s="13">
        <f t="shared" si="256"/>
        <v>0</v>
      </c>
      <c r="Y805" s="13">
        <f t="shared" si="257"/>
        <v>0</v>
      </c>
      <c r="Z805" s="13" t="e">
        <f t="shared" si="258"/>
        <v>#N/A</v>
      </c>
      <c r="AA805" s="14" t="str">
        <f t="shared" si="259"/>
        <v/>
      </c>
      <c r="AB805" s="14">
        <f t="shared" si="260"/>
        <v>0</v>
      </c>
      <c r="AC805" s="14">
        <f t="shared" si="261"/>
        <v>0</v>
      </c>
      <c r="AD805" s="13">
        <f t="shared" si="244"/>
        <v>0</v>
      </c>
      <c r="AE805" s="13" t="e">
        <f>VLOOKUP(B805,Sheet1!$C$1:$D$12,2,FALSE)</f>
        <v>#N/A</v>
      </c>
      <c r="AF805" s="13" t="e">
        <f t="shared" si="262"/>
        <v>#N/A</v>
      </c>
      <c r="AG805" s="13">
        <f t="shared" si="245"/>
        <v>0</v>
      </c>
      <c r="AH805" s="13">
        <f t="shared" si="246"/>
        <v>0</v>
      </c>
      <c r="AI805" s="13" t="e">
        <f t="shared" si="263"/>
        <v>#N/A</v>
      </c>
      <c r="AJ805" s="14" t="str">
        <f t="shared" si="264"/>
        <v/>
      </c>
      <c r="AK805" s="14">
        <f t="shared" si="247"/>
        <v>0</v>
      </c>
    </row>
    <row r="806" spans="1:37" ht="15" customHeight="1" x14ac:dyDescent="0.25">
      <c r="A806" s="1"/>
      <c r="B806" s="1"/>
      <c r="C806" s="24"/>
      <c r="D806" s="1"/>
      <c r="E806" s="1"/>
      <c r="F806" s="24"/>
      <c r="G806" s="1"/>
      <c r="H806" s="2"/>
      <c r="I806" s="2"/>
      <c r="J806" s="2"/>
      <c r="K806" s="13">
        <f t="shared" si="248"/>
        <v>0</v>
      </c>
      <c r="L806" s="13" t="e">
        <f>VLOOKUP(B806,Sheet1!$C$1:$D$12,2,FALSE)</f>
        <v>#N/A</v>
      </c>
      <c r="M806" s="13" t="e">
        <f t="shared" si="249"/>
        <v>#N/A</v>
      </c>
      <c r="N806" s="13">
        <f t="shared" si="250"/>
        <v>0</v>
      </c>
      <c r="O806" s="13" t="e">
        <f>VLOOKUP(B806,Sheet1!$C$1:$D$12,2,FALSE)</f>
        <v>#N/A</v>
      </c>
      <c r="P806" s="13" t="e">
        <f t="shared" si="251"/>
        <v>#N/A</v>
      </c>
      <c r="Q806" s="13">
        <f t="shared" si="252"/>
        <v>0</v>
      </c>
      <c r="R806" s="13" t="e">
        <f>VLOOKUP(B806,Sheet1!$C$1:$D$12,2,FALSE)</f>
        <v>#N/A</v>
      </c>
      <c r="S806" s="13" t="e">
        <f t="shared" si="253"/>
        <v>#N/A</v>
      </c>
      <c r="T806" s="13">
        <f t="shared" ref="T806:T869" si="265">IF(G806="AF",35,0)</f>
        <v>0</v>
      </c>
      <c r="U806" s="13" t="e">
        <f>VLOOKUP(B806,Sheet1!$C$1:$F$12,4,FALSE)</f>
        <v>#N/A</v>
      </c>
      <c r="V806" s="13" t="e">
        <f t="shared" si="254"/>
        <v>#N/A</v>
      </c>
      <c r="W806" s="13">
        <f t="shared" si="255"/>
        <v>0</v>
      </c>
      <c r="X806" s="13">
        <f t="shared" si="256"/>
        <v>0</v>
      </c>
      <c r="Y806" s="13">
        <f t="shared" si="257"/>
        <v>0</v>
      </c>
      <c r="Z806" s="13" t="e">
        <f t="shared" si="258"/>
        <v>#N/A</v>
      </c>
      <c r="AA806" s="14" t="str">
        <f t="shared" si="259"/>
        <v/>
      </c>
      <c r="AB806" s="14">
        <f t="shared" si="260"/>
        <v>0</v>
      </c>
      <c r="AC806" s="14">
        <f t="shared" si="261"/>
        <v>0</v>
      </c>
      <c r="AD806" s="13">
        <f t="shared" ref="AD806:AD869" si="266">IF(G806="DR/R",120,0)</f>
        <v>0</v>
      </c>
      <c r="AE806" s="13" t="e">
        <f>VLOOKUP(B806,Sheet1!$C$1:$D$12,2,FALSE)</f>
        <v>#N/A</v>
      </c>
      <c r="AF806" s="13" t="e">
        <f t="shared" si="262"/>
        <v>#N/A</v>
      </c>
      <c r="AG806" s="13">
        <f t="shared" ref="AG806:AG869" si="267">IF(G806="AF",0,0)</f>
        <v>0</v>
      </c>
      <c r="AH806" s="13">
        <f t="shared" ref="AH806:AH869" si="268">IF(G806="NML",120,0)</f>
        <v>0</v>
      </c>
      <c r="AI806" s="13" t="e">
        <f t="shared" si="263"/>
        <v>#N/A</v>
      </c>
      <c r="AJ806" s="14" t="str">
        <f t="shared" si="264"/>
        <v/>
      </c>
      <c r="AK806" s="14">
        <f t="shared" ref="AK806:AK869" si="269">IF(OR(G806="DR/R",G806="NML/R"),35,0)</f>
        <v>0</v>
      </c>
    </row>
    <row r="807" spans="1:37" ht="15" customHeight="1" x14ac:dyDescent="0.25">
      <c r="A807" s="1"/>
      <c r="B807" s="1"/>
      <c r="C807" s="24"/>
      <c r="D807" s="1"/>
      <c r="E807" s="1"/>
      <c r="F807" s="24"/>
      <c r="G807" s="1"/>
      <c r="H807" s="2"/>
      <c r="I807" s="2"/>
      <c r="J807" s="2"/>
      <c r="K807" s="13">
        <f t="shared" ref="K807:K870" si="270">IF(AND(G807="DR/R",A807=2027),226,0)</f>
        <v>0</v>
      </c>
      <c r="L807" s="13" t="e">
        <f>VLOOKUP(B807,Sheet1!$C$1:$D$12,2,FALSE)</f>
        <v>#N/A</v>
      </c>
      <c r="M807" s="13" t="e">
        <f t="shared" ref="M807:M870" si="271">ROUND(+K807/12*L807,2)</f>
        <v>#N/A</v>
      </c>
      <c r="N807" s="13">
        <f t="shared" ref="N807:N870" si="272">IF(AND(G807="DR/R",A807=2025),212,0)</f>
        <v>0</v>
      </c>
      <c r="O807" s="13" t="e">
        <f>VLOOKUP(B807,Sheet1!$C$1:$D$12,2,FALSE)</f>
        <v>#N/A</v>
      </c>
      <c r="P807" s="13" t="e">
        <f t="shared" ref="P807:P870" si="273">ROUND(+N807/12*O807,2)</f>
        <v>#N/A</v>
      </c>
      <c r="Q807" s="13">
        <f t="shared" ref="Q807:Q870" si="274">IF(AND(G807="DR/R",A807=2026),219,)</f>
        <v>0</v>
      </c>
      <c r="R807" s="13" t="e">
        <f>VLOOKUP(B807,Sheet1!$C$1:$D$12,2,FALSE)</f>
        <v>#N/A</v>
      </c>
      <c r="S807" s="13" t="e">
        <f t="shared" ref="S807:S870" si="275">ROUND(+Q807/12*R807,2)</f>
        <v>#N/A</v>
      </c>
      <c r="T807" s="13">
        <f t="shared" si="265"/>
        <v>0</v>
      </c>
      <c r="U807" s="13" t="e">
        <f>VLOOKUP(B807,Sheet1!$C$1:$F$12,4,FALSE)</f>
        <v>#N/A</v>
      </c>
      <c r="V807" s="13" t="e">
        <f t="shared" ref="V807:V870" si="276">ROUND(+T807/4*U807,2)</f>
        <v>#N/A</v>
      </c>
      <c r="W807" s="13">
        <f t="shared" ref="W807:W870" si="277">IF(AND(G807="NML",A807=2027),226,0)</f>
        <v>0</v>
      </c>
      <c r="X807" s="13">
        <f t="shared" ref="X807:X870" si="278">IF(AND(G807="NML",A807=2025),212,0)</f>
        <v>0</v>
      </c>
      <c r="Y807" s="13">
        <f t="shared" ref="Y807:Y870" si="279">IF(AND(G807="NML",A807=2026),219,0)</f>
        <v>0</v>
      </c>
      <c r="Z807" s="13" t="e">
        <f t="shared" ref="Z807:Z870" si="280">+M807+V807+W807+P807+X807+Y807+S807</f>
        <v>#N/A</v>
      </c>
      <c r="AA807" s="14" t="str">
        <f t="shared" ref="AA807:AA870" si="281">IF(ISNA(Z807),"",Z807)</f>
        <v/>
      </c>
      <c r="AB807" s="14">
        <f t="shared" ref="AB807:AB870" si="282">IF(OR(G807="DR/R",G807="NML/R"),85,0)</f>
        <v>0</v>
      </c>
      <c r="AC807" s="14">
        <f t="shared" ref="AC807:AC870" si="283">IF(AND(A807=2019,AB807&gt;0),AB807-10,AB807)</f>
        <v>0</v>
      </c>
      <c r="AD807" s="13">
        <f t="shared" si="266"/>
        <v>0</v>
      </c>
      <c r="AE807" s="13" t="e">
        <f>VLOOKUP(B807,Sheet1!$C$1:$D$12,2,FALSE)</f>
        <v>#N/A</v>
      </c>
      <c r="AF807" s="13" t="e">
        <f t="shared" ref="AF807:AF870" si="284">+AD807/12*AE807</f>
        <v>#N/A</v>
      </c>
      <c r="AG807" s="13">
        <f t="shared" si="267"/>
        <v>0</v>
      </c>
      <c r="AH807" s="13">
        <f t="shared" si="268"/>
        <v>0</v>
      </c>
      <c r="AI807" s="13" t="e">
        <f t="shared" ref="AI807:AI870" si="285">+AF807+AG807+AH807</f>
        <v>#N/A</v>
      </c>
      <c r="AJ807" s="14" t="str">
        <f t="shared" ref="AJ807:AJ870" si="286">IF(ISNA(AI807),"",AI807)</f>
        <v/>
      </c>
      <c r="AK807" s="14">
        <f t="shared" si="269"/>
        <v>0</v>
      </c>
    </row>
    <row r="808" spans="1:37" ht="15" customHeight="1" x14ac:dyDescent="0.25">
      <c r="A808" s="1"/>
      <c r="B808" s="1"/>
      <c r="C808" s="24"/>
      <c r="D808" s="1"/>
      <c r="E808" s="1"/>
      <c r="F808" s="24"/>
      <c r="G808" s="1"/>
      <c r="H808" s="2"/>
      <c r="I808" s="2"/>
      <c r="J808" s="2"/>
      <c r="K808" s="13">
        <f t="shared" si="270"/>
        <v>0</v>
      </c>
      <c r="L808" s="13" t="e">
        <f>VLOOKUP(B808,Sheet1!$C$1:$D$12,2,FALSE)</f>
        <v>#N/A</v>
      </c>
      <c r="M808" s="13" t="e">
        <f t="shared" si="271"/>
        <v>#N/A</v>
      </c>
      <c r="N808" s="13">
        <f t="shared" si="272"/>
        <v>0</v>
      </c>
      <c r="O808" s="13" t="e">
        <f>VLOOKUP(B808,Sheet1!$C$1:$D$12,2,FALSE)</f>
        <v>#N/A</v>
      </c>
      <c r="P808" s="13" t="e">
        <f t="shared" si="273"/>
        <v>#N/A</v>
      </c>
      <c r="Q808" s="13">
        <f t="shared" si="274"/>
        <v>0</v>
      </c>
      <c r="R808" s="13" t="e">
        <f>VLOOKUP(B808,Sheet1!$C$1:$D$12,2,FALSE)</f>
        <v>#N/A</v>
      </c>
      <c r="S808" s="13" t="e">
        <f t="shared" si="275"/>
        <v>#N/A</v>
      </c>
      <c r="T808" s="13">
        <f t="shared" si="265"/>
        <v>0</v>
      </c>
      <c r="U808" s="13" t="e">
        <f>VLOOKUP(B808,Sheet1!$C$1:$F$12,4,FALSE)</f>
        <v>#N/A</v>
      </c>
      <c r="V808" s="13" t="e">
        <f t="shared" si="276"/>
        <v>#N/A</v>
      </c>
      <c r="W808" s="13">
        <f t="shared" si="277"/>
        <v>0</v>
      </c>
      <c r="X808" s="13">
        <f t="shared" si="278"/>
        <v>0</v>
      </c>
      <c r="Y808" s="13">
        <f t="shared" si="279"/>
        <v>0</v>
      </c>
      <c r="Z808" s="13" t="e">
        <f t="shared" si="280"/>
        <v>#N/A</v>
      </c>
      <c r="AA808" s="14" t="str">
        <f t="shared" si="281"/>
        <v/>
      </c>
      <c r="AB808" s="14">
        <f t="shared" si="282"/>
        <v>0</v>
      </c>
      <c r="AC808" s="14">
        <f t="shared" si="283"/>
        <v>0</v>
      </c>
      <c r="AD808" s="13">
        <f t="shared" si="266"/>
        <v>0</v>
      </c>
      <c r="AE808" s="13" t="e">
        <f>VLOOKUP(B808,Sheet1!$C$1:$D$12,2,FALSE)</f>
        <v>#N/A</v>
      </c>
      <c r="AF808" s="13" t="e">
        <f t="shared" si="284"/>
        <v>#N/A</v>
      </c>
      <c r="AG808" s="13">
        <f t="shared" si="267"/>
        <v>0</v>
      </c>
      <c r="AH808" s="13">
        <f t="shared" si="268"/>
        <v>0</v>
      </c>
      <c r="AI808" s="13" t="e">
        <f t="shared" si="285"/>
        <v>#N/A</v>
      </c>
      <c r="AJ808" s="14" t="str">
        <f t="shared" si="286"/>
        <v/>
      </c>
      <c r="AK808" s="14">
        <f t="shared" si="269"/>
        <v>0</v>
      </c>
    </row>
    <row r="809" spans="1:37" ht="15" customHeight="1" x14ac:dyDescent="0.25">
      <c r="A809" s="1"/>
      <c r="B809" s="1"/>
      <c r="C809" s="24"/>
      <c r="D809" s="1"/>
      <c r="E809" s="1"/>
      <c r="F809" s="24"/>
      <c r="G809" s="1"/>
      <c r="H809" s="2"/>
      <c r="I809" s="2"/>
      <c r="J809" s="2"/>
      <c r="K809" s="13">
        <f t="shared" si="270"/>
        <v>0</v>
      </c>
      <c r="L809" s="13" t="e">
        <f>VLOOKUP(B809,Sheet1!$C$1:$D$12,2,FALSE)</f>
        <v>#N/A</v>
      </c>
      <c r="M809" s="13" t="e">
        <f t="shared" si="271"/>
        <v>#N/A</v>
      </c>
      <c r="N809" s="13">
        <f t="shared" si="272"/>
        <v>0</v>
      </c>
      <c r="O809" s="13" t="e">
        <f>VLOOKUP(B809,Sheet1!$C$1:$D$12,2,FALSE)</f>
        <v>#N/A</v>
      </c>
      <c r="P809" s="13" t="e">
        <f t="shared" si="273"/>
        <v>#N/A</v>
      </c>
      <c r="Q809" s="13">
        <f t="shared" si="274"/>
        <v>0</v>
      </c>
      <c r="R809" s="13" t="e">
        <f>VLOOKUP(B809,Sheet1!$C$1:$D$12,2,FALSE)</f>
        <v>#N/A</v>
      </c>
      <c r="S809" s="13" t="e">
        <f t="shared" si="275"/>
        <v>#N/A</v>
      </c>
      <c r="T809" s="13">
        <f t="shared" si="265"/>
        <v>0</v>
      </c>
      <c r="U809" s="13" t="e">
        <f>VLOOKUP(B809,Sheet1!$C$1:$F$12,4,FALSE)</f>
        <v>#N/A</v>
      </c>
      <c r="V809" s="13" t="e">
        <f t="shared" si="276"/>
        <v>#N/A</v>
      </c>
      <c r="W809" s="13">
        <f t="shared" si="277"/>
        <v>0</v>
      </c>
      <c r="X809" s="13">
        <f t="shared" si="278"/>
        <v>0</v>
      </c>
      <c r="Y809" s="13">
        <f t="shared" si="279"/>
        <v>0</v>
      </c>
      <c r="Z809" s="13" t="e">
        <f t="shared" si="280"/>
        <v>#N/A</v>
      </c>
      <c r="AA809" s="14" t="str">
        <f t="shared" si="281"/>
        <v/>
      </c>
      <c r="AB809" s="14">
        <f t="shared" si="282"/>
        <v>0</v>
      </c>
      <c r="AC809" s="14">
        <f t="shared" si="283"/>
        <v>0</v>
      </c>
      <c r="AD809" s="13">
        <f t="shared" si="266"/>
        <v>0</v>
      </c>
      <c r="AE809" s="13" t="e">
        <f>VLOOKUP(B809,Sheet1!$C$1:$D$12,2,FALSE)</f>
        <v>#N/A</v>
      </c>
      <c r="AF809" s="13" t="e">
        <f t="shared" si="284"/>
        <v>#N/A</v>
      </c>
      <c r="AG809" s="13">
        <f t="shared" si="267"/>
        <v>0</v>
      </c>
      <c r="AH809" s="13">
        <f t="shared" si="268"/>
        <v>0</v>
      </c>
      <c r="AI809" s="13" t="e">
        <f t="shared" si="285"/>
        <v>#N/A</v>
      </c>
      <c r="AJ809" s="14" t="str">
        <f t="shared" si="286"/>
        <v/>
      </c>
      <c r="AK809" s="14">
        <f t="shared" si="269"/>
        <v>0</v>
      </c>
    </row>
    <row r="810" spans="1:37" ht="15" customHeight="1" x14ac:dyDescent="0.25">
      <c r="A810" s="1"/>
      <c r="B810" s="1"/>
      <c r="C810" s="24"/>
      <c r="D810" s="1"/>
      <c r="E810" s="1"/>
      <c r="F810" s="24"/>
      <c r="G810" s="1"/>
      <c r="H810" s="2"/>
      <c r="I810" s="2"/>
      <c r="J810" s="2"/>
      <c r="K810" s="13">
        <f t="shared" si="270"/>
        <v>0</v>
      </c>
      <c r="L810" s="13" t="e">
        <f>VLOOKUP(B810,Sheet1!$C$1:$D$12,2,FALSE)</f>
        <v>#N/A</v>
      </c>
      <c r="M810" s="13" t="e">
        <f t="shared" si="271"/>
        <v>#N/A</v>
      </c>
      <c r="N810" s="13">
        <f t="shared" si="272"/>
        <v>0</v>
      </c>
      <c r="O810" s="13" t="e">
        <f>VLOOKUP(B810,Sheet1!$C$1:$D$12,2,FALSE)</f>
        <v>#N/A</v>
      </c>
      <c r="P810" s="13" t="e">
        <f t="shared" si="273"/>
        <v>#N/A</v>
      </c>
      <c r="Q810" s="13">
        <f t="shared" si="274"/>
        <v>0</v>
      </c>
      <c r="R810" s="13" t="e">
        <f>VLOOKUP(B810,Sheet1!$C$1:$D$12,2,FALSE)</f>
        <v>#N/A</v>
      </c>
      <c r="S810" s="13" t="e">
        <f t="shared" si="275"/>
        <v>#N/A</v>
      </c>
      <c r="T810" s="13">
        <f t="shared" si="265"/>
        <v>0</v>
      </c>
      <c r="U810" s="13" t="e">
        <f>VLOOKUP(B810,Sheet1!$C$1:$F$12,4,FALSE)</f>
        <v>#N/A</v>
      </c>
      <c r="V810" s="13" t="e">
        <f t="shared" si="276"/>
        <v>#N/A</v>
      </c>
      <c r="W810" s="13">
        <f t="shared" si="277"/>
        <v>0</v>
      </c>
      <c r="X810" s="13">
        <f t="shared" si="278"/>
        <v>0</v>
      </c>
      <c r="Y810" s="13">
        <f t="shared" si="279"/>
        <v>0</v>
      </c>
      <c r="Z810" s="13" t="e">
        <f t="shared" si="280"/>
        <v>#N/A</v>
      </c>
      <c r="AA810" s="14" t="str">
        <f t="shared" si="281"/>
        <v/>
      </c>
      <c r="AB810" s="14">
        <f t="shared" si="282"/>
        <v>0</v>
      </c>
      <c r="AC810" s="14">
        <f t="shared" si="283"/>
        <v>0</v>
      </c>
      <c r="AD810" s="13">
        <f t="shared" si="266"/>
        <v>0</v>
      </c>
      <c r="AE810" s="13" t="e">
        <f>VLOOKUP(B810,Sheet1!$C$1:$D$12,2,FALSE)</f>
        <v>#N/A</v>
      </c>
      <c r="AF810" s="13" t="e">
        <f t="shared" si="284"/>
        <v>#N/A</v>
      </c>
      <c r="AG810" s="13">
        <f t="shared" si="267"/>
        <v>0</v>
      </c>
      <c r="AH810" s="13">
        <f t="shared" si="268"/>
        <v>0</v>
      </c>
      <c r="AI810" s="13" t="e">
        <f t="shared" si="285"/>
        <v>#N/A</v>
      </c>
      <c r="AJ810" s="14" t="str">
        <f t="shared" si="286"/>
        <v/>
      </c>
      <c r="AK810" s="14">
        <f t="shared" si="269"/>
        <v>0</v>
      </c>
    </row>
    <row r="811" spans="1:37" ht="15" customHeight="1" x14ac:dyDescent="0.25">
      <c r="A811" s="1"/>
      <c r="B811" s="1"/>
      <c r="C811" s="24"/>
      <c r="D811" s="1"/>
      <c r="E811" s="1"/>
      <c r="F811" s="24"/>
      <c r="G811" s="1"/>
      <c r="H811" s="2"/>
      <c r="I811" s="2"/>
      <c r="J811" s="2"/>
      <c r="K811" s="13">
        <f t="shared" si="270"/>
        <v>0</v>
      </c>
      <c r="L811" s="13" t="e">
        <f>VLOOKUP(B811,Sheet1!$C$1:$D$12,2,FALSE)</f>
        <v>#N/A</v>
      </c>
      <c r="M811" s="13" t="e">
        <f t="shared" si="271"/>
        <v>#N/A</v>
      </c>
      <c r="N811" s="13">
        <f t="shared" si="272"/>
        <v>0</v>
      </c>
      <c r="O811" s="13" t="e">
        <f>VLOOKUP(B811,Sheet1!$C$1:$D$12,2,FALSE)</f>
        <v>#N/A</v>
      </c>
      <c r="P811" s="13" t="e">
        <f t="shared" si="273"/>
        <v>#N/A</v>
      </c>
      <c r="Q811" s="13">
        <f t="shared" si="274"/>
        <v>0</v>
      </c>
      <c r="R811" s="13" t="e">
        <f>VLOOKUP(B811,Sheet1!$C$1:$D$12,2,FALSE)</f>
        <v>#N/A</v>
      </c>
      <c r="S811" s="13" t="e">
        <f t="shared" si="275"/>
        <v>#N/A</v>
      </c>
      <c r="T811" s="13">
        <f t="shared" si="265"/>
        <v>0</v>
      </c>
      <c r="U811" s="13" t="e">
        <f>VLOOKUP(B811,Sheet1!$C$1:$F$12,4,FALSE)</f>
        <v>#N/A</v>
      </c>
      <c r="V811" s="13" t="e">
        <f t="shared" si="276"/>
        <v>#N/A</v>
      </c>
      <c r="W811" s="13">
        <f t="shared" si="277"/>
        <v>0</v>
      </c>
      <c r="X811" s="13">
        <f t="shared" si="278"/>
        <v>0</v>
      </c>
      <c r="Y811" s="13">
        <f t="shared" si="279"/>
        <v>0</v>
      </c>
      <c r="Z811" s="13" t="e">
        <f t="shared" si="280"/>
        <v>#N/A</v>
      </c>
      <c r="AA811" s="14" t="str">
        <f t="shared" si="281"/>
        <v/>
      </c>
      <c r="AB811" s="14">
        <f t="shared" si="282"/>
        <v>0</v>
      </c>
      <c r="AC811" s="14">
        <f t="shared" si="283"/>
        <v>0</v>
      </c>
      <c r="AD811" s="13">
        <f t="shared" si="266"/>
        <v>0</v>
      </c>
      <c r="AE811" s="13" t="e">
        <f>VLOOKUP(B811,Sheet1!$C$1:$D$12,2,FALSE)</f>
        <v>#N/A</v>
      </c>
      <c r="AF811" s="13" t="e">
        <f t="shared" si="284"/>
        <v>#N/A</v>
      </c>
      <c r="AG811" s="13">
        <f t="shared" si="267"/>
        <v>0</v>
      </c>
      <c r="AH811" s="13">
        <f t="shared" si="268"/>
        <v>0</v>
      </c>
      <c r="AI811" s="13" t="e">
        <f t="shared" si="285"/>
        <v>#N/A</v>
      </c>
      <c r="AJ811" s="14" t="str">
        <f t="shared" si="286"/>
        <v/>
      </c>
      <c r="AK811" s="14">
        <f t="shared" si="269"/>
        <v>0</v>
      </c>
    </row>
    <row r="812" spans="1:37" ht="15" customHeight="1" x14ac:dyDescent="0.25">
      <c r="A812" s="1"/>
      <c r="B812" s="1"/>
      <c r="C812" s="24"/>
      <c r="D812" s="1"/>
      <c r="E812" s="1"/>
      <c r="F812" s="24"/>
      <c r="G812" s="1"/>
      <c r="H812" s="2"/>
      <c r="I812" s="2"/>
      <c r="J812" s="2"/>
      <c r="K812" s="13">
        <f t="shared" si="270"/>
        <v>0</v>
      </c>
      <c r="L812" s="13" t="e">
        <f>VLOOKUP(B812,Sheet1!$C$1:$D$12,2,FALSE)</f>
        <v>#N/A</v>
      </c>
      <c r="M812" s="13" t="e">
        <f t="shared" si="271"/>
        <v>#N/A</v>
      </c>
      <c r="N812" s="13">
        <f t="shared" si="272"/>
        <v>0</v>
      </c>
      <c r="O812" s="13" t="e">
        <f>VLOOKUP(B812,Sheet1!$C$1:$D$12,2,FALSE)</f>
        <v>#N/A</v>
      </c>
      <c r="P812" s="13" t="e">
        <f t="shared" si="273"/>
        <v>#N/A</v>
      </c>
      <c r="Q812" s="13">
        <f t="shared" si="274"/>
        <v>0</v>
      </c>
      <c r="R812" s="13" t="e">
        <f>VLOOKUP(B812,Sheet1!$C$1:$D$12,2,FALSE)</f>
        <v>#N/A</v>
      </c>
      <c r="S812" s="13" t="e">
        <f t="shared" si="275"/>
        <v>#N/A</v>
      </c>
      <c r="T812" s="13">
        <f t="shared" si="265"/>
        <v>0</v>
      </c>
      <c r="U812" s="13" t="e">
        <f>VLOOKUP(B812,Sheet1!$C$1:$F$12,4,FALSE)</f>
        <v>#N/A</v>
      </c>
      <c r="V812" s="13" t="e">
        <f t="shared" si="276"/>
        <v>#N/A</v>
      </c>
      <c r="W812" s="13">
        <f t="shared" si="277"/>
        <v>0</v>
      </c>
      <c r="X812" s="13">
        <f t="shared" si="278"/>
        <v>0</v>
      </c>
      <c r="Y812" s="13">
        <f t="shared" si="279"/>
        <v>0</v>
      </c>
      <c r="Z812" s="13" t="e">
        <f t="shared" si="280"/>
        <v>#N/A</v>
      </c>
      <c r="AA812" s="14" t="str">
        <f t="shared" si="281"/>
        <v/>
      </c>
      <c r="AB812" s="14">
        <f t="shared" si="282"/>
        <v>0</v>
      </c>
      <c r="AC812" s="14">
        <f t="shared" si="283"/>
        <v>0</v>
      </c>
      <c r="AD812" s="13">
        <f t="shared" si="266"/>
        <v>0</v>
      </c>
      <c r="AE812" s="13" t="e">
        <f>VLOOKUP(B812,Sheet1!$C$1:$D$12,2,FALSE)</f>
        <v>#N/A</v>
      </c>
      <c r="AF812" s="13" t="e">
        <f t="shared" si="284"/>
        <v>#N/A</v>
      </c>
      <c r="AG812" s="13">
        <f t="shared" si="267"/>
        <v>0</v>
      </c>
      <c r="AH812" s="13">
        <f t="shared" si="268"/>
        <v>0</v>
      </c>
      <c r="AI812" s="13" t="e">
        <f t="shared" si="285"/>
        <v>#N/A</v>
      </c>
      <c r="AJ812" s="14" t="str">
        <f t="shared" si="286"/>
        <v/>
      </c>
      <c r="AK812" s="14">
        <f t="shared" si="269"/>
        <v>0</v>
      </c>
    </row>
    <row r="813" spans="1:37" ht="15" customHeight="1" x14ac:dyDescent="0.25">
      <c r="A813" s="1"/>
      <c r="B813" s="1"/>
      <c r="C813" s="24"/>
      <c r="D813" s="1"/>
      <c r="E813" s="1"/>
      <c r="F813" s="24"/>
      <c r="G813" s="1"/>
      <c r="H813" s="2"/>
      <c r="I813" s="2"/>
      <c r="J813" s="2"/>
      <c r="K813" s="13">
        <f t="shared" si="270"/>
        <v>0</v>
      </c>
      <c r="L813" s="13" t="e">
        <f>VLOOKUP(B813,Sheet1!$C$1:$D$12,2,FALSE)</f>
        <v>#N/A</v>
      </c>
      <c r="M813" s="13" t="e">
        <f t="shared" si="271"/>
        <v>#N/A</v>
      </c>
      <c r="N813" s="13">
        <f t="shared" si="272"/>
        <v>0</v>
      </c>
      <c r="O813" s="13" t="e">
        <f>VLOOKUP(B813,Sheet1!$C$1:$D$12,2,FALSE)</f>
        <v>#N/A</v>
      </c>
      <c r="P813" s="13" t="e">
        <f t="shared" si="273"/>
        <v>#N/A</v>
      </c>
      <c r="Q813" s="13">
        <f t="shared" si="274"/>
        <v>0</v>
      </c>
      <c r="R813" s="13" t="e">
        <f>VLOOKUP(B813,Sheet1!$C$1:$D$12,2,FALSE)</f>
        <v>#N/A</v>
      </c>
      <c r="S813" s="13" t="e">
        <f t="shared" si="275"/>
        <v>#N/A</v>
      </c>
      <c r="T813" s="13">
        <f t="shared" si="265"/>
        <v>0</v>
      </c>
      <c r="U813" s="13" t="e">
        <f>VLOOKUP(B813,Sheet1!$C$1:$F$12,4,FALSE)</f>
        <v>#N/A</v>
      </c>
      <c r="V813" s="13" t="e">
        <f t="shared" si="276"/>
        <v>#N/A</v>
      </c>
      <c r="W813" s="13">
        <f t="shared" si="277"/>
        <v>0</v>
      </c>
      <c r="X813" s="13">
        <f t="shared" si="278"/>
        <v>0</v>
      </c>
      <c r="Y813" s="13">
        <f t="shared" si="279"/>
        <v>0</v>
      </c>
      <c r="Z813" s="13" t="e">
        <f t="shared" si="280"/>
        <v>#N/A</v>
      </c>
      <c r="AA813" s="14" t="str">
        <f t="shared" si="281"/>
        <v/>
      </c>
      <c r="AB813" s="14">
        <f t="shared" si="282"/>
        <v>0</v>
      </c>
      <c r="AC813" s="14">
        <f t="shared" si="283"/>
        <v>0</v>
      </c>
      <c r="AD813" s="13">
        <f t="shared" si="266"/>
        <v>0</v>
      </c>
      <c r="AE813" s="13" t="e">
        <f>VLOOKUP(B813,Sheet1!$C$1:$D$12,2,FALSE)</f>
        <v>#N/A</v>
      </c>
      <c r="AF813" s="13" t="e">
        <f t="shared" si="284"/>
        <v>#N/A</v>
      </c>
      <c r="AG813" s="13">
        <f t="shared" si="267"/>
        <v>0</v>
      </c>
      <c r="AH813" s="13">
        <f t="shared" si="268"/>
        <v>0</v>
      </c>
      <c r="AI813" s="13" t="e">
        <f t="shared" si="285"/>
        <v>#N/A</v>
      </c>
      <c r="AJ813" s="14" t="str">
        <f t="shared" si="286"/>
        <v/>
      </c>
      <c r="AK813" s="14">
        <f t="shared" si="269"/>
        <v>0</v>
      </c>
    </row>
    <row r="814" spans="1:37" ht="15" customHeight="1" x14ac:dyDescent="0.25">
      <c r="A814" s="1"/>
      <c r="B814" s="1"/>
      <c r="C814" s="24"/>
      <c r="D814" s="1"/>
      <c r="E814" s="1"/>
      <c r="F814" s="24"/>
      <c r="G814" s="1"/>
      <c r="H814" s="2"/>
      <c r="I814" s="2"/>
      <c r="J814" s="2"/>
      <c r="K814" s="13">
        <f t="shared" si="270"/>
        <v>0</v>
      </c>
      <c r="L814" s="13" t="e">
        <f>VLOOKUP(B814,Sheet1!$C$1:$D$12,2,FALSE)</f>
        <v>#N/A</v>
      </c>
      <c r="M814" s="13" t="e">
        <f t="shared" si="271"/>
        <v>#N/A</v>
      </c>
      <c r="N814" s="13">
        <f t="shared" si="272"/>
        <v>0</v>
      </c>
      <c r="O814" s="13" t="e">
        <f>VLOOKUP(B814,Sheet1!$C$1:$D$12,2,FALSE)</f>
        <v>#N/A</v>
      </c>
      <c r="P814" s="13" t="e">
        <f t="shared" si="273"/>
        <v>#N/A</v>
      </c>
      <c r="Q814" s="13">
        <f t="shared" si="274"/>
        <v>0</v>
      </c>
      <c r="R814" s="13" t="e">
        <f>VLOOKUP(B814,Sheet1!$C$1:$D$12,2,FALSE)</f>
        <v>#N/A</v>
      </c>
      <c r="S814" s="13" t="e">
        <f t="shared" si="275"/>
        <v>#N/A</v>
      </c>
      <c r="T814" s="13">
        <f t="shared" si="265"/>
        <v>0</v>
      </c>
      <c r="U814" s="13" t="e">
        <f>VLOOKUP(B814,Sheet1!$C$1:$F$12,4,FALSE)</f>
        <v>#N/A</v>
      </c>
      <c r="V814" s="13" t="e">
        <f t="shared" si="276"/>
        <v>#N/A</v>
      </c>
      <c r="W814" s="13">
        <f t="shared" si="277"/>
        <v>0</v>
      </c>
      <c r="X814" s="13">
        <f t="shared" si="278"/>
        <v>0</v>
      </c>
      <c r="Y814" s="13">
        <f t="shared" si="279"/>
        <v>0</v>
      </c>
      <c r="Z814" s="13" t="e">
        <f t="shared" si="280"/>
        <v>#N/A</v>
      </c>
      <c r="AA814" s="14" t="str">
        <f t="shared" si="281"/>
        <v/>
      </c>
      <c r="AB814" s="14">
        <f t="shared" si="282"/>
        <v>0</v>
      </c>
      <c r="AC814" s="14">
        <f t="shared" si="283"/>
        <v>0</v>
      </c>
      <c r="AD814" s="13">
        <f t="shared" si="266"/>
        <v>0</v>
      </c>
      <c r="AE814" s="13" t="e">
        <f>VLOOKUP(B814,Sheet1!$C$1:$D$12,2,FALSE)</f>
        <v>#N/A</v>
      </c>
      <c r="AF814" s="13" t="e">
        <f t="shared" si="284"/>
        <v>#N/A</v>
      </c>
      <c r="AG814" s="13">
        <f t="shared" si="267"/>
        <v>0</v>
      </c>
      <c r="AH814" s="13">
        <f t="shared" si="268"/>
        <v>0</v>
      </c>
      <c r="AI814" s="13" t="e">
        <f t="shared" si="285"/>
        <v>#N/A</v>
      </c>
      <c r="AJ814" s="14" t="str">
        <f t="shared" si="286"/>
        <v/>
      </c>
      <c r="AK814" s="14">
        <f t="shared" si="269"/>
        <v>0</v>
      </c>
    </row>
    <row r="815" spans="1:37" ht="15" customHeight="1" x14ac:dyDescent="0.25">
      <c r="A815" s="1"/>
      <c r="B815" s="1"/>
      <c r="C815" s="24"/>
      <c r="D815" s="1"/>
      <c r="E815" s="1"/>
      <c r="F815" s="24"/>
      <c r="G815" s="1"/>
      <c r="H815" s="2"/>
      <c r="I815" s="2"/>
      <c r="J815" s="2"/>
      <c r="K815" s="13">
        <f t="shared" si="270"/>
        <v>0</v>
      </c>
      <c r="L815" s="13" t="e">
        <f>VLOOKUP(B815,Sheet1!$C$1:$D$12,2,FALSE)</f>
        <v>#N/A</v>
      </c>
      <c r="M815" s="13" t="e">
        <f t="shared" si="271"/>
        <v>#N/A</v>
      </c>
      <c r="N815" s="13">
        <f t="shared" si="272"/>
        <v>0</v>
      </c>
      <c r="O815" s="13" t="e">
        <f>VLOOKUP(B815,Sheet1!$C$1:$D$12,2,FALSE)</f>
        <v>#N/A</v>
      </c>
      <c r="P815" s="13" t="e">
        <f t="shared" si="273"/>
        <v>#N/A</v>
      </c>
      <c r="Q815" s="13">
        <f t="shared" si="274"/>
        <v>0</v>
      </c>
      <c r="R815" s="13" t="e">
        <f>VLOOKUP(B815,Sheet1!$C$1:$D$12,2,FALSE)</f>
        <v>#N/A</v>
      </c>
      <c r="S815" s="13" t="e">
        <f t="shared" si="275"/>
        <v>#N/A</v>
      </c>
      <c r="T815" s="13">
        <f t="shared" si="265"/>
        <v>0</v>
      </c>
      <c r="U815" s="13" t="e">
        <f>VLOOKUP(B815,Sheet1!$C$1:$F$12,4,FALSE)</f>
        <v>#N/A</v>
      </c>
      <c r="V815" s="13" t="e">
        <f t="shared" si="276"/>
        <v>#N/A</v>
      </c>
      <c r="W815" s="13">
        <f t="shared" si="277"/>
        <v>0</v>
      </c>
      <c r="X815" s="13">
        <f t="shared" si="278"/>
        <v>0</v>
      </c>
      <c r="Y815" s="13">
        <f t="shared" si="279"/>
        <v>0</v>
      </c>
      <c r="Z815" s="13" t="e">
        <f t="shared" si="280"/>
        <v>#N/A</v>
      </c>
      <c r="AA815" s="14" t="str">
        <f t="shared" si="281"/>
        <v/>
      </c>
      <c r="AB815" s="14">
        <f t="shared" si="282"/>
        <v>0</v>
      </c>
      <c r="AC815" s="14">
        <f t="shared" si="283"/>
        <v>0</v>
      </c>
      <c r="AD815" s="13">
        <f t="shared" si="266"/>
        <v>0</v>
      </c>
      <c r="AE815" s="13" t="e">
        <f>VLOOKUP(B815,Sheet1!$C$1:$D$12,2,FALSE)</f>
        <v>#N/A</v>
      </c>
      <c r="AF815" s="13" t="e">
        <f t="shared" si="284"/>
        <v>#N/A</v>
      </c>
      <c r="AG815" s="13">
        <f t="shared" si="267"/>
        <v>0</v>
      </c>
      <c r="AH815" s="13">
        <f t="shared" si="268"/>
        <v>0</v>
      </c>
      <c r="AI815" s="13" t="e">
        <f t="shared" si="285"/>
        <v>#N/A</v>
      </c>
      <c r="AJ815" s="14" t="str">
        <f t="shared" si="286"/>
        <v/>
      </c>
      <c r="AK815" s="14">
        <f t="shared" si="269"/>
        <v>0</v>
      </c>
    </row>
    <row r="816" spans="1:37" ht="15" customHeight="1" x14ac:dyDescent="0.25">
      <c r="A816" s="1"/>
      <c r="B816" s="1"/>
      <c r="C816" s="24"/>
      <c r="D816" s="1"/>
      <c r="E816" s="1"/>
      <c r="F816" s="24"/>
      <c r="G816" s="1"/>
      <c r="H816" s="2"/>
      <c r="I816" s="2"/>
      <c r="J816" s="2"/>
      <c r="K816" s="13">
        <f t="shared" si="270"/>
        <v>0</v>
      </c>
      <c r="L816" s="13" t="e">
        <f>VLOOKUP(B816,Sheet1!$C$1:$D$12,2,FALSE)</f>
        <v>#N/A</v>
      </c>
      <c r="M816" s="13" t="e">
        <f t="shared" si="271"/>
        <v>#N/A</v>
      </c>
      <c r="N816" s="13">
        <f t="shared" si="272"/>
        <v>0</v>
      </c>
      <c r="O816" s="13" t="e">
        <f>VLOOKUP(B816,Sheet1!$C$1:$D$12,2,FALSE)</f>
        <v>#N/A</v>
      </c>
      <c r="P816" s="13" t="e">
        <f t="shared" si="273"/>
        <v>#N/A</v>
      </c>
      <c r="Q816" s="13">
        <f t="shared" si="274"/>
        <v>0</v>
      </c>
      <c r="R816" s="13" t="e">
        <f>VLOOKUP(B816,Sheet1!$C$1:$D$12,2,FALSE)</f>
        <v>#N/A</v>
      </c>
      <c r="S816" s="13" t="e">
        <f t="shared" si="275"/>
        <v>#N/A</v>
      </c>
      <c r="T816" s="13">
        <f t="shared" si="265"/>
        <v>0</v>
      </c>
      <c r="U816" s="13" t="e">
        <f>VLOOKUP(B816,Sheet1!$C$1:$F$12,4,FALSE)</f>
        <v>#N/A</v>
      </c>
      <c r="V816" s="13" t="e">
        <f t="shared" si="276"/>
        <v>#N/A</v>
      </c>
      <c r="W816" s="13">
        <f t="shared" si="277"/>
        <v>0</v>
      </c>
      <c r="X816" s="13">
        <f t="shared" si="278"/>
        <v>0</v>
      </c>
      <c r="Y816" s="13">
        <f t="shared" si="279"/>
        <v>0</v>
      </c>
      <c r="Z816" s="13" t="e">
        <f t="shared" si="280"/>
        <v>#N/A</v>
      </c>
      <c r="AA816" s="14" t="str">
        <f t="shared" si="281"/>
        <v/>
      </c>
      <c r="AB816" s="14">
        <f t="shared" si="282"/>
        <v>0</v>
      </c>
      <c r="AC816" s="14">
        <f t="shared" si="283"/>
        <v>0</v>
      </c>
      <c r="AD816" s="13">
        <f t="shared" si="266"/>
        <v>0</v>
      </c>
      <c r="AE816" s="13" t="e">
        <f>VLOOKUP(B816,Sheet1!$C$1:$D$12,2,FALSE)</f>
        <v>#N/A</v>
      </c>
      <c r="AF816" s="13" t="e">
        <f t="shared" si="284"/>
        <v>#N/A</v>
      </c>
      <c r="AG816" s="13">
        <f t="shared" si="267"/>
        <v>0</v>
      </c>
      <c r="AH816" s="13">
        <f t="shared" si="268"/>
        <v>0</v>
      </c>
      <c r="AI816" s="13" t="e">
        <f t="shared" si="285"/>
        <v>#N/A</v>
      </c>
      <c r="AJ816" s="14" t="str">
        <f t="shared" si="286"/>
        <v/>
      </c>
      <c r="AK816" s="14">
        <f t="shared" si="269"/>
        <v>0</v>
      </c>
    </row>
    <row r="817" spans="1:37" ht="15" customHeight="1" x14ac:dyDescent="0.25">
      <c r="A817" s="1"/>
      <c r="B817" s="1"/>
      <c r="C817" s="24"/>
      <c r="D817" s="1"/>
      <c r="E817" s="1"/>
      <c r="F817" s="24"/>
      <c r="G817" s="1"/>
      <c r="H817" s="2"/>
      <c r="I817" s="2"/>
      <c r="J817" s="2"/>
      <c r="K817" s="13">
        <f t="shared" si="270"/>
        <v>0</v>
      </c>
      <c r="L817" s="13" t="e">
        <f>VLOOKUP(B817,Sheet1!$C$1:$D$12,2,FALSE)</f>
        <v>#N/A</v>
      </c>
      <c r="M817" s="13" t="e">
        <f t="shared" si="271"/>
        <v>#N/A</v>
      </c>
      <c r="N817" s="13">
        <f t="shared" si="272"/>
        <v>0</v>
      </c>
      <c r="O817" s="13" t="e">
        <f>VLOOKUP(B817,Sheet1!$C$1:$D$12,2,FALSE)</f>
        <v>#N/A</v>
      </c>
      <c r="P817" s="13" t="e">
        <f t="shared" si="273"/>
        <v>#N/A</v>
      </c>
      <c r="Q817" s="13">
        <f t="shared" si="274"/>
        <v>0</v>
      </c>
      <c r="R817" s="13" t="e">
        <f>VLOOKUP(B817,Sheet1!$C$1:$D$12,2,FALSE)</f>
        <v>#N/A</v>
      </c>
      <c r="S817" s="13" t="e">
        <f t="shared" si="275"/>
        <v>#N/A</v>
      </c>
      <c r="T817" s="13">
        <f t="shared" si="265"/>
        <v>0</v>
      </c>
      <c r="U817" s="13" t="e">
        <f>VLOOKUP(B817,Sheet1!$C$1:$F$12,4,FALSE)</f>
        <v>#N/A</v>
      </c>
      <c r="V817" s="13" t="e">
        <f t="shared" si="276"/>
        <v>#N/A</v>
      </c>
      <c r="W817" s="13">
        <f t="shared" si="277"/>
        <v>0</v>
      </c>
      <c r="X817" s="13">
        <f t="shared" si="278"/>
        <v>0</v>
      </c>
      <c r="Y817" s="13">
        <f t="shared" si="279"/>
        <v>0</v>
      </c>
      <c r="Z817" s="13" t="e">
        <f t="shared" si="280"/>
        <v>#N/A</v>
      </c>
      <c r="AA817" s="14" t="str">
        <f t="shared" si="281"/>
        <v/>
      </c>
      <c r="AB817" s="14">
        <f t="shared" si="282"/>
        <v>0</v>
      </c>
      <c r="AC817" s="14">
        <f t="shared" si="283"/>
        <v>0</v>
      </c>
      <c r="AD817" s="13">
        <f t="shared" si="266"/>
        <v>0</v>
      </c>
      <c r="AE817" s="13" t="e">
        <f>VLOOKUP(B817,Sheet1!$C$1:$D$12,2,FALSE)</f>
        <v>#N/A</v>
      </c>
      <c r="AF817" s="13" t="e">
        <f t="shared" si="284"/>
        <v>#N/A</v>
      </c>
      <c r="AG817" s="13">
        <f t="shared" si="267"/>
        <v>0</v>
      </c>
      <c r="AH817" s="13">
        <f t="shared" si="268"/>
        <v>0</v>
      </c>
      <c r="AI817" s="13" t="e">
        <f t="shared" si="285"/>
        <v>#N/A</v>
      </c>
      <c r="AJ817" s="14" t="str">
        <f t="shared" si="286"/>
        <v/>
      </c>
      <c r="AK817" s="14">
        <f t="shared" si="269"/>
        <v>0</v>
      </c>
    </row>
    <row r="818" spans="1:37" ht="15" customHeight="1" x14ac:dyDescent="0.25">
      <c r="A818" s="1"/>
      <c r="B818" s="1"/>
      <c r="C818" s="24"/>
      <c r="D818" s="1"/>
      <c r="E818" s="1"/>
      <c r="F818" s="24"/>
      <c r="G818" s="1"/>
      <c r="H818" s="2"/>
      <c r="I818" s="2"/>
      <c r="J818" s="2"/>
      <c r="K818" s="13">
        <f t="shared" si="270"/>
        <v>0</v>
      </c>
      <c r="L818" s="13" t="e">
        <f>VLOOKUP(B818,Sheet1!$C$1:$D$12,2,FALSE)</f>
        <v>#N/A</v>
      </c>
      <c r="M818" s="13" t="e">
        <f t="shared" si="271"/>
        <v>#N/A</v>
      </c>
      <c r="N818" s="13">
        <f t="shared" si="272"/>
        <v>0</v>
      </c>
      <c r="O818" s="13" t="e">
        <f>VLOOKUP(B818,Sheet1!$C$1:$D$12,2,FALSE)</f>
        <v>#N/A</v>
      </c>
      <c r="P818" s="13" t="e">
        <f t="shared" si="273"/>
        <v>#N/A</v>
      </c>
      <c r="Q818" s="13">
        <f t="shared" si="274"/>
        <v>0</v>
      </c>
      <c r="R818" s="13" t="e">
        <f>VLOOKUP(B818,Sheet1!$C$1:$D$12,2,FALSE)</f>
        <v>#N/A</v>
      </c>
      <c r="S818" s="13" t="e">
        <f t="shared" si="275"/>
        <v>#N/A</v>
      </c>
      <c r="T818" s="13">
        <f t="shared" si="265"/>
        <v>0</v>
      </c>
      <c r="U818" s="13" t="e">
        <f>VLOOKUP(B818,Sheet1!$C$1:$F$12,4,FALSE)</f>
        <v>#N/A</v>
      </c>
      <c r="V818" s="13" t="e">
        <f t="shared" si="276"/>
        <v>#N/A</v>
      </c>
      <c r="W818" s="13">
        <f t="shared" si="277"/>
        <v>0</v>
      </c>
      <c r="X818" s="13">
        <f t="shared" si="278"/>
        <v>0</v>
      </c>
      <c r="Y818" s="13">
        <f t="shared" si="279"/>
        <v>0</v>
      </c>
      <c r="Z818" s="13" t="e">
        <f t="shared" si="280"/>
        <v>#N/A</v>
      </c>
      <c r="AA818" s="14" t="str">
        <f t="shared" si="281"/>
        <v/>
      </c>
      <c r="AB818" s="14">
        <f t="shared" si="282"/>
        <v>0</v>
      </c>
      <c r="AC818" s="14">
        <f t="shared" si="283"/>
        <v>0</v>
      </c>
      <c r="AD818" s="13">
        <f t="shared" si="266"/>
        <v>0</v>
      </c>
      <c r="AE818" s="13" t="e">
        <f>VLOOKUP(B818,Sheet1!$C$1:$D$12,2,FALSE)</f>
        <v>#N/A</v>
      </c>
      <c r="AF818" s="13" t="e">
        <f t="shared" si="284"/>
        <v>#N/A</v>
      </c>
      <c r="AG818" s="13">
        <f t="shared" si="267"/>
        <v>0</v>
      </c>
      <c r="AH818" s="13">
        <f t="shared" si="268"/>
        <v>0</v>
      </c>
      <c r="AI818" s="13" t="e">
        <f t="shared" si="285"/>
        <v>#N/A</v>
      </c>
      <c r="AJ818" s="14" t="str">
        <f t="shared" si="286"/>
        <v/>
      </c>
      <c r="AK818" s="14">
        <f t="shared" si="269"/>
        <v>0</v>
      </c>
    </row>
    <row r="819" spans="1:37" ht="15" customHeight="1" x14ac:dyDescent="0.25">
      <c r="A819" s="1"/>
      <c r="B819" s="1"/>
      <c r="C819" s="24"/>
      <c r="D819" s="1"/>
      <c r="E819" s="1"/>
      <c r="F819" s="24"/>
      <c r="G819" s="1"/>
      <c r="H819" s="2"/>
      <c r="I819" s="2"/>
      <c r="J819" s="2"/>
      <c r="K819" s="13">
        <f t="shared" si="270"/>
        <v>0</v>
      </c>
      <c r="L819" s="13" t="e">
        <f>VLOOKUP(B819,Sheet1!$C$1:$D$12,2,FALSE)</f>
        <v>#N/A</v>
      </c>
      <c r="M819" s="13" t="e">
        <f t="shared" si="271"/>
        <v>#N/A</v>
      </c>
      <c r="N819" s="13">
        <f t="shared" si="272"/>
        <v>0</v>
      </c>
      <c r="O819" s="13" t="e">
        <f>VLOOKUP(B819,Sheet1!$C$1:$D$12,2,FALSE)</f>
        <v>#N/A</v>
      </c>
      <c r="P819" s="13" t="e">
        <f t="shared" si="273"/>
        <v>#N/A</v>
      </c>
      <c r="Q819" s="13">
        <f t="shared" si="274"/>
        <v>0</v>
      </c>
      <c r="R819" s="13" t="e">
        <f>VLOOKUP(B819,Sheet1!$C$1:$D$12,2,FALSE)</f>
        <v>#N/A</v>
      </c>
      <c r="S819" s="13" t="e">
        <f t="shared" si="275"/>
        <v>#N/A</v>
      </c>
      <c r="T819" s="13">
        <f t="shared" si="265"/>
        <v>0</v>
      </c>
      <c r="U819" s="13" t="e">
        <f>VLOOKUP(B819,Sheet1!$C$1:$F$12,4,FALSE)</f>
        <v>#N/A</v>
      </c>
      <c r="V819" s="13" t="e">
        <f t="shared" si="276"/>
        <v>#N/A</v>
      </c>
      <c r="W819" s="13">
        <f t="shared" si="277"/>
        <v>0</v>
      </c>
      <c r="X819" s="13">
        <f t="shared" si="278"/>
        <v>0</v>
      </c>
      <c r="Y819" s="13">
        <f t="shared" si="279"/>
        <v>0</v>
      </c>
      <c r="Z819" s="13" t="e">
        <f t="shared" si="280"/>
        <v>#N/A</v>
      </c>
      <c r="AA819" s="14" t="str">
        <f t="shared" si="281"/>
        <v/>
      </c>
      <c r="AB819" s="14">
        <f t="shared" si="282"/>
        <v>0</v>
      </c>
      <c r="AC819" s="14">
        <f t="shared" si="283"/>
        <v>0</v>
      </c>
      <c r="AD819" s="13">
        <f t="shared" si="266"/>
        <v>0</v>
      </c>
      <c r="AE819" s="13" t="e">
        <f>VLOOKUP(B819,Sheet1!$C$1:$D$12,2,FALSE)</f>
        <v>#N/A</v>
      </c>
      <c r="AF819" s="13" t="e">
        <f t="shared" si="284"/>
        <v>#N/A</v>
      </c>
      <c r="AG819" s="13">
        <f t="shared" si="267"/>
        <v>0</v>
      </c>
      <c r="AH819" s="13">
        <f t="shared" si="268"/>
        <v>0</v>
      </c>
      <c r="AI819" s="13" t="e">
        <f t="shared" si="285"/>
        <v>#N/A</v>
      </c>
      <c r="AJ819" s="14" t="str">
        <f t="shared" si="286"/>
        <v/>
      </c>
      <c r="AK819" s="14">
        <f t="shared" si="269"/>
        <v>0</v>
      </c>
    </row>
    <row r="820" spans="1:37" ht="15" customHeight="1" x14ac:dyDescent="0.25">
      <c r="A820" s="1"/>
      <c r="B820" s="1"/>
      <c r="C820" s="24"/>
      <c r="D820" s="1"/>
      <c r="E820" s="1"/>
      <c r="F820" s="24"/>
      <c r="G820" s="1"/>
      <c r="H820" s="2"/>
      <c r="I820" s="2"/>
      <c r="J820" s="2"/>
      <c r="K820" s="13">
        <f t="shared" si="270"/>
        <v>0</v>
      </c>
      <c r="L820" s="13" t="e">
        <f>VLOOKUP(B820,Sheet1!$C$1:$D$12,2,FALSE)</f>
        <v>#N/A</v>
      </c>
      <c r="M820" s="13" t="e">
        <f t="shared" si="271"/>
        <v>#N/A</v>
      </c>
      <c r="N820" s="13">
        <f t="shared" si="272"/>
        <v>0</v>
      </c>
      <c r="O820" s="13" t="e">
        <f>VLOOKUP(B820,Sheet1!$C$1:$D$12,2,FALSE)</f>
        <v>#N/A</v>
      </c>
      <c r="P820" s="13" t="e">
        <f t="shared" si="273"/>
        <v>#N/A</v>
      </c>
      <c r="Q820" s="13">
        <f t="shared" si="274"/>
        <v>0</v>
      </c>
      <c r="R820" s="13" t="e">
        <f>VLOOKUP(B820,Sheet1!$C$1:$D$12,2,FALSE)</f>
        <v>#N/A</v>
      </c>
      <c r="S820" s="13" t="e">
        <f t="shared" si="275"/>
        <v>#N/A</v>
      </c>
      <c r="T820" s="13">
        <f t="shared" si="265"/>
        <v>0</v>
      </c>
      <c r="U820" s="13" t="e">
        <f>VLOOKUP(B820,Sheet1!$C$1:$F$12,4,FALSE)</f>
        <v>#N/A</v>
      </c>
      <c r="V820" s="13" t="e">
        <f t="shared" si="276"/>
        <v>#N/A</v>
      </c>
      <c r="W820" s="13">
        <f t="shared" si="277"/>
        <v>0</v>
      </c>
      <c r="X820" s="13">
        <f t="shared" si="278"/>
        <v>0</v>
      </c>
      <c r="Y820" s="13">
        <f t="shared" si="279"/>
        <v>0</v>
      </c>
      <c r="Z820" s="13" t="e">
        <f t="shared" si="280"/>
        <v>#N/A</v>
      </c>
      <c r="AA820" s="14" t="str">
        <f t="shared" si="281"/>
        <v/>
      </c>
      <c r="AB820" s="14">
        <f t="shared" si="282"/>
        <v>0</v>
      </c>
      <c r="AC820" s="14">
        <f t="shared" si="283"/>
        <v>0</v>
      </c>
      <c r="AD820" s="13">
        <f t="shared" si="266"/>
        <v>0</v>
      </c>
      <c r="AE820" s="13" t="e">
        <f>VLOOKUP(B820,Sheet1!$C$1:$D$12,2,FALSE)</f>
        <v>#N/A</v>
      </c>
      <c r="AF820" s="13" t="e">
        <f t="shared" si="284"/>
        <v>#N/A</v>
      </c>
      <c r="AG820" s="13">
        <f t="shared" si="267"/>
        <v>0</v>
      </c>
      <c r="AH820" s="13">
        <f t="shared" si="268"/>
        <v>0</v>
      </c>
      <c r="AI820" s="13" t="e">
        <f t="shared" si="285"/>
        <v>#N/A</v>
      </c>
      <c r="AJ820" s="14" t="str">
        <f t="shared" si="286"/>
        <v/>
      </c>
      <c r="AK820" s="14">
        <f t="shared" si="269"/>
        <v>0</v>
      </c>
    </row>
    <row r="821" spans="1:37" ht="15" customHeight="1" x14ac:dyDescent="0.25">
      <c r="A821" s="1"/>
      <c r="B821" s="1"/>
      <c r="C821" s="24"/>
      <c r="D821" s="1"/>
      <c r="E821" s="1"/>
      <c r="F821" s="24"/>
      <c r="G821" s="1"/>
      <c r="H821" s="2"/>
      <c r="I821" s="2"/>
      <c r="J821" s="2"/>
      <c r="K821" s="13">
        <f t="shared" si="270"/>
        <v>0</v>
      </c>
      <c r="L821" s="13" t="e">
        <f>VLOOKUP(B821,Sheet1!$C$1:$D$12,2,FALSE)</f>
        <v>#N/A</v>
      </c>
      <c r="M821" s="13" t="e">
        <f t="shared" si="271"/>
        <v>#N/A</v>
      </c>
      <c r="N821" s="13">
        <f t="shared" si="272"/>
        <v>0</v>
      </c>
      <c r="O821" s="13" t="e">
        <f>VLOOKUP(B821,Sheet1!$C$1:$D$12,2,FALSE)</f>
        <v>#N/A</v>
      </c>
      <c r="P821" s="13" t="e">
        <f t="shared" si="273"/>
        <v>#N/A</v>
      </c>
      <c r="Q821" s="13">
        <f t="shared" si="274"/>
        <v>0</v>
      </c>
      <c r="R821" s="13" t="e">
        <f>VLOOKUP(B821,Sheet1!$C$1:$D$12,2,FALSE)</f>
        <v>#N/A</v>
      </c>
      <c r="S821" s="13" t="e">
        <f t="shared" si="275"/>
        <v>#N/A</v>
      </c>
      <c r="T821" s="13">
        <f t="shared" si="265"/>
        <v>0</v>
      </c>
      <c r="U821" s="13" t="e">
        <f>VLOOKUP(B821,Sheet1!$C$1:$F$12,4,FALSE)</f>
        <v>#N/A</v>
      </c>
      <c r="V821" s="13" t="e">
        <f t="shared" si="276"/>
        <v>#N/A</v>
      </c>
      <c r="W821" s="13">
        <f t="shared" si="277"/>
        <v>0</v>
      </c>
      <c r="X821" s="13">
        <f t="shared" si="278"/>
        <v>0</v>
      </c>
      <c r="Y821" s="13">
        <f t="shared" si="279"/>
        <v>0</v>
      </c>
      <c r="Z821" s="13" t="e">
        <f t="shared" si="280"/>
        <v>#N/A</v>
      </c>
      <c r="AA821" s="14" t="str">
        <f t="shared" si="281"/>
        <v/>
      </c>
      <c r="AB821" s="14">
        <f t="shared" si="282"/>
        <v>0</v>
      </c>
      <c r="AC821" s="14">
        <f t="shared" si="283"/>
        <v>0</v>
      </c>
      <c r="AD821" s="13">
        <f t="shared" si="266"/>
        <v>0</v>
      </c>
      <c r="AE821" s="13" t="e">
        <f>VLOOKUP(B821,Sheet1!$C$1:$D$12,2,FALSE)</f>
        <v>#N/A</v>
      </c>
      <c r="AF821" s="13" t="e">
        <f t="shared" si="284"/>
        <v>#N/A</v>
      </c>
      <c r="AG821" s="13">
        <f t="shared" si="267"/>
        <v>0</v>
      </c>
      <c r="AH821" s="13">
        <f t="shared" si="268"/>
        <v>0</v>
      </c>
      <c r="AI821" s="13" t="e">
        <f t="shared" si="285"/>
        <v>#N/A</v>
      </c>
      <c r="AJ821" s="14" t="str">
        <f t="shared" si="286"/>
        <v/>
      </c>
      <c r="AK821" s="14">
        <f t="shared" si="269"/>
        <v>0</v>
      </c>
    </row>
    <row r="822" spans="1:37" ht="15" customHeight="1" x14ac:dyDescent="0.25">
      <c r="A822" s="1"/>
      <c r="B822" s="1"/>
      <c r="C822" s="24"/>
      <c r="D822" s="1"/>
      <c r="E822" s="1"/>
      <c r="F822" s="24"/>
      <c r="G822" s="1"/>
      <c r="H822" s="2"/>
      <c r="I822" s="2"/>
      <c r="J822" s="2"/>
      <c r="K822" s="13">
        <f t="shared" si="270"/>
        <v>0</v>
      </c>
      <c r="L822" s="13" t="e">
        <f>VLOOKUP(B822,Sheet1!$C$1:$D$12,2,FALSE)</f>
        <v>#N/A</v>
      </c>
      <c r="M822" s="13" t="e">
        <f t="shared" si="271"/>
        <v>#N/A</v>
      </c>
      <c r="N822" s="13">
        <f t="shared" si="272"/>
        <v>0</v>
      </c>
      <c r="O822" s="13" t="e">
        <f>VLOOKUP(B822,Sheet1!$C$1:$D$12,2,FALSE)</f>
        <v>#N/A</v>
      </c>
      <c r="P822" s="13" t="e">
        <f t="shared" si="273"/>
        <v>#N/A</v>
      </c>
      <c r="Q822" s="13">
        <f t="shared" si="274"/>
        <v>0</v>
      </c>
      <c r="R822" s="13" t="e">
        <f>VLOOKUP(B822,Sheet1!$C$1:$D$12,2,FALSE)</f>
        <v>#N/A</v>
      </c>
      <c r="S822" s="13" t="e">
        <f t="shared" si="275"/>
        <v>#N/A</v>
      </c>
      <c r="T822" s="13">
        <f t="shared" si="265"/>
        <v>0</v>
      </c>
      <c r="U822" s="13" t="e">
        <f>VLOOKUP(B822,Sheet1!$C$1:$F$12,4,FALSE)</f>
        <v>#N/A</v>
      </c>
      <c r="V822" s="13" t="e">
        <f t="shared" si="276"/>
        <v>#N/A</v>
      </c>
      <c r="W822" s="13">
        <f t="shared" si="277"/>
        <v>0</v>
      </c>
      <c r="X822" s="13">
        <f t="shared" si="278"/>
        <v>0</v>
      </c>
      <c r="Y822" s="13">
        <f t="shared" si="279"/>
        <v>0</v>
      </c>
      <c r="Z822" s="13" t="e">
        <f t="shared" si="280"/>
        <v>#N/A</v>
      </c>
      <c r="AA822" s="14" t="str">
        <f t="shared" si="281"/>
        <v/>
      </c>
      <c r="AB822" s="14">
        <f t="shared" si="282"/>
        <v>0</v>
      </c>
      <c r="AC822" s="14">
        <f t="shared" si="283"/>
        <v>0</v>
      </c>
      <c r="AD822" s="13">
        <f t="shared" si="266"/>
        <v>0</v>
      </c>
      <c r="AE822" s="13" t="e">
        <f>VLOOKUP(B822,Sheet1!$C$1:$D$12,2,FALSE)</f>
        <v>#N/A</v>
      </c>
      <c r="AF822" s="13" t="e">
        <f t="shared" si="284"/>
        <v>#N/A</v>
      </c>
      <c r="AG822" s="13">
        <f t="shared" si="267"/>
        <v>0</v>
      </c>
      <c r="AH822" s="13">
        <f t="shared" si="268"/>
        <v>0</v>
      </c>
      <c r="AI822" s="13" t="e">
        <f t="shared" si="285"/>
        <v>#N/A</v>
      </c>
      <c r="AJ822" s="14" t="str">
        <f t="shared" si="286"/>
        <v/>
      </c>
      <c r="AK822" s="14">
        <f t="shared" si="269"/>
        <v>0</v>
      </c>
    </row>
    <row r="823" spans="1:37" ht="15" customHeight="1" x14ac:dyDescent="0.25">
      <c r="A823" s="1"/>
      <c r="B823" s="1"/>
      <c r="C823" s="24"/>
      <c r="D823" s="1"/>
      <c r="E823" s="1"/>
      <c r="F823" s="24"/>
      <c r="G823" s="1"/>
      <c r="H823" s="2"/>
      <c r="I823" s="2"/>
      <c r="J823" s="2"/>
      <c r="K823" s="13">
        <f t="shared" si="270"/>
        <v>0</v>
      </c>
      <c r="L823" s="13" t="e">
        <f>VLOOKUP(B823,Sheet1!$C$1:$D$12,2,FALSE)</f>
        <v>#N/A</v>
      </c>
      <c r="M823" s="13" t="e">
        <f t="shared" si="271"/>
        <v>#N/A</v>
      </c>
      <c r="N823" s="13">
        <f t="shared" si="272"/>
        <v>0</v>
      </c>
      <c r="O823" s="13" t="e">
        <f>VLOOKUP(B823,Sheet1!$C$1:$D$12,2,FALSE)</f>
        <v>#N/A</v>
      </c>
      <c r="P823" s="13" t="e">
        <f t="shared" si="273"/>
        <v>#N/A</v>
      </c>
      <c r="Q823" s="13">
        <f t="shared" si="274"/>
        <v>0</v>
      </c>
      <c r="R823" s="13" t="e">
        <f>VLOOKUP(B823,Sheet1!$C$1:$D$12,2,FALSE)</f>
        <v>#N/A</v>
      </c>
      <c r="S823" s="13" t="e">
        <f t="shared" si="275"/>
        <v>#N/A</v>
      </c>
      <c r="T823" s="13">
        <f t="shared" si="265"/>
        <v>0</v>
      </c>
      <c r="U823" s="13" t="e">
        <f>VLOOKUP(B823,Sheet1!$C$1:$F$12,4,FALSE)</f>
        <v>#N/A</v>
      </c>
      <c r="V823" s="13" t="e">
        <f t="shared" si="276"/>
        <v>#N/A</v>
      </c>
      <c r="W823" s="13">
        <f t="shared" si="277"/>
        <v>0</v>
      </c>
      <c r="X823" s="13">
        <f t="shared" si="278"/>
        <v>0</v>
      </c>
      <c r="Y823" s="13">
        <f t="shared" si="279"/>
        <v>0</v>
      </c>
      <c r="Z823" s="13" t="e">
        <f t="shared" si="280"/>
        <v>#N/A</v>
      </c>
      <c r="AA823" s="14" t="str">
        <f t="shared" si="281"/>
        <v/>
      </c>
      <c r="AB823" s="14">
        <f t="shared" si="282"/>
        <v>0</v>
      </c>
      <c r="AC823" s="14">
        <f t="shared" si="283"/>
        <v>0</v>
      </c>
      <c r="AD823" s="13">
        <f t="shared" si="266"/>
        <v>0</v>
      </c>
      <c r="AE823" s="13" t="e">
        <f>VLOOKUP(B823,Sheet1!$C$1:$D$12,2,FALSE)</f>
        <v>#N/A</v>
      </c>
      <c r="AF823" s="13" t="e">
        <f t="shared" si="284"/>
        <v>#N/A</v>
      </c>
      <c r="AG823" s="13">
        <f t="shared" si="267"/>
        <v>0</v>
      </c>
      <c r="AH823" s="13">
        <f t="shared" si="268"/>
        <v>0</v>
      </c>
      <c r="AI823" s="13" t="e">
        <f t="shared" si="285"/>
        <v>#N/A</v>
      </c>
      <c r="AJ823" s="14" t="str">
        <f t="shared" si="286"/>
        <v/>
      </c>
      <c r="AK823" s="14">
        <f t="shared" si="269"/>
        <v>0</v>
      </c>
    </row>
    <row r="824" spans="1:37" ht="15" customHeight="1" x14ac:dyDescent="0.25">
      <c r="A824" s="1"/>
      <c r="B824" s="1"/>
      <c r="C824" s="24"/>
      <c r="D824" s="1"/>
      <c r="E824" s="1"/>
      <c r="F824" s="24"/>
      <c r="G824" s="1"/>
      <c r="H824" s="2"/>
      <c r="I824" s="2"/>
      <c r="J824" s="2"/>
      <c r="K824" s="13">
        <f t="shared" si="270"/>
        <v>0</v>
      </c>
      <c r="L824" s="13" t="e">
        <f>VLOOKUP(B824,Sheet1!$C$1:$D$12,2,FALSE)</f>
        <v>#N/A</v>
      </c>
      <c r="M824" s="13" t="e">
        <f t="shared" si="271"/>
        <v>#N/A</v>
      </c>
      <c r="N824" s="13">
        <f t="shared" si="272"/>
        <v>0</v>
      </c>
      <c r="O824" s="13" t="e">
        <f>VLOOKUP(B824,Sheet1!$C$1:$D$12,2,FALSE)</f>
        <v>#N/A</v>
      </c>
      <c r="P824" s="13" t="e">
        <f t="shared" si="273"/>
        <v>#N/A</v>
      </c>
      <c r="Q824" s="13">
        <f t="shared" si="274"/>
        <v>0</v>
      </c>
      <c r="R824" s="13" t="e">
        <f>VLOOKUP(B824,Sheet1!$C$1:$D$12,2,FALSE)</f>
        <v>#N/A</v>
      </c>
      <c r="S824" s="13" t="e">
        <f t="shared" si="275"/>
        <v>#N/A</v>
      </c>
      <c r="T824" s="13">
        <f t="shared" si="265"/>
        <v>0</v>
      </c>
      <c r="U824" s="13" t="e">
        <f>VLOOKUP(B824,Sheet1!$C$1:$F$12,4,FALSE)</f>
        <v>#N/A</v>
      </c>
      <c r="V824" s="13" t="e">
        <f t="shared" si="276"/>
        <v>#N/A</v>
      </c>
      <c r="W824" s="13">
        <f t="shared" si="277"/>
        <v>0</v>
      </c>
      <c r="X824" s="13">
        <f t="shared" si="278"/>
        <v>0</v>
      </c>
      <c r="Y824" s="13">
        <f t="shared" si="279"/>
        <v>0</v>
      </c>
      <c r="Z824" s="13" t="e">
        <f t="shared" si="280"/>
        <v>#N/A</v>
      </c>
      <c r="AA824" s="14" t="str">
        <f t="shared" si="281"/>
        <v/>
      </c>
      <c r="AB824" s="14">
        <f t="shared" si="282"/>
        <v>0</v>
      </c>
      <c r="AC824" s="14">
        <f t="shared" si="283"/>
        <v>0</v>
      </c>
      <c r="AD824" s="13">
        <f t="shared" si="266"/>
        <v>0</v>
      </c>
      <c r="AE824" s="13" t="e">
        <f>VLOOKUP(B824,Sheet1!$C$1:$D$12,2,FALSE)</f>
        <v>#N/A</v>
      </c>
      <c r="AF824" s="13" t="e">
        <f t="shared" si="284"/>
        <v>#N/A</v>
      </c>
      <c r="AG824" s="13">
        <f t="shared" si="267"/>
        <v>0</v>
      </c>
      <c r="AH824" s="13">
        <f t="shared" si="268"/>
        <v>0</v>
      </c>
      <c r="AI824" s="13" t="e">
        <f t="shared" si="285"/>
        <v>#N/A</v>
      </c>
      <c r="AJ824" s="14" t="str">
        <f t="shared" si="286"/>
        <v/>
      </c>
      <c r="AK824" s="14">
        <f t="shared" si="269"/>
        <v>0</v>
      </c>
    </row>
    <row r="825" spans="1:37" ht="15" customHeight="1" x14ac:dyDescent="0.25">
      <c r="A825" s="1"/>
      <c r="B825" s="1"/>
      <c r="C825" s="24"/>
      <c r="D825" s="1"/>
      <c r="E825" s="1"/>
      <c r="F825" s="24"/>
      <c r="G825" s="1"/>
      <c r="H825" s="2"/>
      <c r="I825" s="2"/>
      <c r="J825" s="2"/>
      <c r="K825" s="13">
        <f t="shared" si="270"/>
        <v>0</v>
      </c>
      <c r="L825" s="13" t="e">
        <f>VLOOKUP(B825,Sheet1!$C$1:$D$12,2,FALSE)</f>
        <v>#N/A</v>
      </c>
      <c r="M825" s="13" t="e">
        <f t="shared" si="271"/>
        <v>#N/A</v>
      </c>
      <c r="N825" s="13">
        <f t="shared" si="272"/>
        <v>0</v>
      </c>
      <c r="O825" s="13" t="e">
        <f>VLOOKUP(B825,Sheet1!$C$1:$D$12,2,FALSE)</f>
        <v>#N/A</v>
      </c>
      <c r="P825" s="13" t="e">
        <f t="shared" si="273"/>
        <v>#N/A</v>
      </c>
      <c r="Q825" s="13">
        <f t="shared" si="274"/>
        <v>0</v>
      </c>
      <c r="R825" s="13" t="e">
        <f>VLOOKUP(B825,Sheet1!$C$1:$D$12,2,FALSE)</f>
        <v>#N/A</v>
      </c>
      <c r="S825" s="13" t="e">
        <f t="shared" si="275"/>
        <v>#N/A</v>
      </c>
      <c r="T825" s="13">
        <f t="shared" si="265"/>
        <v>0</v>
      </c>
      <c r="U825" s="13" t="e">
        <f>VLOOKUP(B825,Sheet1!$C$1:$F$12,4,FALSE)</f>
        <v>#N/A</v>
      </c>
      <c r="V825" s="13" t="e">
        <f t="shared" si="276"/>
        <v>#N/A</v>
      </c>
      <c r="W825" s="13">
        <f t="shared" si="277"/>
        <v>0</v>
      </c>
      <c r="X825" s="13">
        <f t="shared" si="278"/>
        <v>0</v>
      </c>
      <c r="Y825" s="13">
        <f t="shared" si="279"/>
        <v>0</v>
      </c>
      <c r="Z825" s="13" t="e">
        <f t="shared" si="280"/>
        <v>#N/A</v>
      </c>
      <c r="AA825" s="14" t="str">
        <f t="shared" si="281"/>
        <v/>
      </c>
      <c r="AB825" s="14">
        <f t="shared" si="282"/>
        <v>0</v>
      </c>
      <c r="AC825" s="14">
        <f t="shared" si="283"/>
        <v>0</v>
      </c>
      <c r="AD825" s="13">
        <f t="shared" si="266"/>
        <v>0</v>
      </c>
      <c r="AE825" s="13" t="e">
        <f>VLOOKUP(B825,Sheet1!$C$1:$D$12,2,FALSE)</f>
        <v>#N/A</v>
      </c>
      <c r="AF825" s="13" t="e">
        <f t="shared" si="284"/>
        <v>#N/A</v>
      </c>
      <c r="AG825" s="13">
        <f t="shared" si="267"/>
        <v>0</v>
      </c>
      <c r="AH825" s="13">
        <f t="shared" si="268"/>
        <v>0</v>
      </c>
      <c r="AI825" s="13" t="e">
        <f t="shared" si="285"/>
        <v>#N/A</v>
      </c>
      <c r="AJ825" s="14" t="str">
        <f t="shared" si="286"/>
        <v/>
      </c>
      <c r="AK825" s="14">
        <f t="shared" si="269"/>
        <v>0</v>
      </c>
    </row>
    <row r="826" spans="1:37" ht="15" customHeight="1" x14ac:dyDescent="0.25">
      <c r="A826" s="1"/>
      <c r="B826" s="1"/>
      <c r="C826" s="24"/>
      <c r="D826" s="1"/>
      <c r="E826" s="1"/>
      <c r="F826" s="24"/>
      <c r="G826" s="1"/>
      <c r="H826" s="2"/>
      <c r="I826" s="2"/>
      <c r="J826" s="2"/>
      <c r="K826" s="13">
        <f t="shared" si="270"/>
        <v>0</v>
      </c>
      <c r="L826" s="13" t="e">
        <f>VLOOKUP(B826,Sheet1!$C$1:$D$12,2,FALSE)</f>
        <v>#N/A</v>
      </c>
      <c r="M826" s="13" t="e">
        <f t="shared" si="271"/>
        <v>#N/A</v>
      </c>
      <c r="N826" s="13">
        <f t="shared" si="272"/>
        <v>0</v>
      </c>
      <c r="O826" s="13" t="e">
        <f>VLOOKUP(B826,Sheet1!$C$1:$D$12,2,FALSE)</f>
        <v>#N/A</v>
      </c>
      <c r="P826" s="13" t="e">
        <f t="shared" si="273"/>
        <v>#N/A</v>
      </c>
      <c r="Q826" s="13">
        <f t="shared" si="274"/>
        <v>0</v>
      </c>
      <c r="R826" s="13" t="e">
        <f>VLOOKUP(B826,Sheet1!$C$1:$D$12,2,FALSE)</f>
        <v>#N/A</v>
      </c>
      <c r="S826" s="13" t="e">
        <f t="shared" si="275"/>
        <v>#N/A</v>
      </c>
      <c r="T826" s="13">
        <f t="shared" si="265"/>
        <v>0</v>
      </c>
      <c r="U826" s="13" t="e">
        <f>VLOOKUP(B826,Sheet1!$C$1:$F$12,4,FALSE)</f>
        <v>#N/A</v>
      </c>
      <c r="V826" s="13" t="e">
        <f t="shared" si="276"/>
        <v>#N/A</v>
      </c>
      <c r="W826" s="13">
        <f t="shared" si="277"/>
        <v>0</v>
      </c>
      <c r="X826" s="13">
        <f t="shared" si="278"/>
        <v>0</v>
      </c>
      <c r="Y826" s="13">
        <f t="shared" si="279"/>
        <v>0</v>
      </c>
      <c r="Z826" s="13" t="e">
        <f t="shared" si="280"/>
        <v>#N/A</v>
      </c>
      <c r="AA826" s="14" t="str">
        <f t="shared" si="281"/>
        <v/>
      </c>
      <c r="AB826" s="14">
        <f t="shared" si="282"/>
        <v>0</v>
      </c>
      <c r="AC826" s="14">
        <f t="shared" si="283"/>
        <v>0</v>
      </c>
      <c r="AD826" s="13">
        <f t="shared" si="266"/>
        <v>0</v>
      </c>
      <c r="AE826" s="13" t="e">
        <f>VLOOKUP(B826,Sheet1!$C$1:$D$12,2,FALSE)</f>
        <v>#N/A</v>
      </c>
      <c r="AF826" s="13" t="e">
        <f t="shared" si="284"/>
        <v>#N/A</v>
      </c>
      <c r="AG826" s="13">
        <f t="shared" si="267"/>
        <v>0</v>
      </c>
      <c r="AH826" s="13">
        <f t="shared" si="268"/>
        <v>0</v>
      </c>
      <c r="AI826" s="13" t="e">
        <f t="shared" si="285"/>
        <v>#N/A</v>
      </c>
      <c r="AJ826" s="14" t="str">
        <f t="shared" si="286"/>
        <v/>
      </c>
      <c r="AK826" s="14">
        <f t="shared" si="269"/>
        <v>0</v>
      </c>
    </row>
    <row r="827" spans="1:37" ht="15" customHeight="1" x14ac:dyDescent="0.25">
      <c r="A827" s="1"/>
      <c r="B827" s="1"/>
      <c r="C827" s="24"/>
      <c r="D827" s="1"/>
      <c r="E827" s="1"/>
      <c r="F827" s="24"/>
      <c r="G827" s="1"/>
      <c r="H827" s="2"/>
      <c r="I827" s="2"/>
      <c r="J827" s="2"/>
      <c r="K827" s="13">
        <f t="shared" si="270"/>
        <v>0</v>
      </c>
      <c r="L827" s="13" t="e">
        <f>VLOOKUP(B827,Sheet1!$C$1:$D$12,2,FALSE)</f>
        <v>#N/A</v>
      </c>
      <c r="M827" s="13" t="e">
        <f t="shared" si="271"/>
        <v>#N/A</v>
      </c>
      <c r="N827" s="13">
        <f t="shared" si="272"/>
        <v>0</v>
      </c>
      <c r="O827" s="13" t="e">
        <f>VLOOKUP(B827,Sheet1!$C$1:$D$12,2,FALSE)</f>
        <v>#N/A</v>
      </c>
      <c r="P827" s="13" t="e">
        <f t="shared" si="273"/>
        <v>#N/A</v>
      </c>
      <c r="Q827" s="13">
        <f t="shared" si="274"/>
        <v>0</v>
      </c>
      <c r="R827" s="13" t="e">
        <f>VLOOKUP(B827,Sheet1!$C$1:$D$12,2,FALSE)</f>
        <v>#N/A</v>
      </c>
      <c r="S827" s="13" t="e">
        <f t="shared" si="275"/>
        <v>#N/A</v>
      </c>
      <c r="T827" s="13">
        <f t="shared" si="265"/>
        <v>0</v>
      </c>
      <c r="U827" s="13" t="e">
        <f>VLOOKUP(B827,Sheet1!$C$1:$F$12,4,FALSE)</f>
        <v>#N/A</v>
      </c>
      <c r="V827" s="13" t="e">
        <f t="shared" si="276"/>
        <v>#N/A</v>
      </c>
      <c r="W827" s="13">
        <f t="shared" si="277"/>
        <v>0</v>
      </c>
      <c r="X827" s="13">
        <f t="shared" si="278"/>
        <v>0</v>
      </c>
      <c r="Y827" s="13">
        <f t="shared" si="279"/>
        <v>0</v>
      </c>
      <c r="Z827" s="13" t="e">
        <f t="shared" si="280"/>
        <v>#N/A</v>
      </c>
      <c r="AA827" s="14" t="str">
        <f t="shared" si="281"/>
        <v/>
      </c>
      <c r="AB827" s="14">
        <f t="shared" si="282"/>
        <v>0</v>
      </c>
      <c r="AC827" s="14">
        <f t="shared" si="283"/>
        <v>0</v>
      </c>
      <c r="AD827" s="13">
        <f t="shared" si="266"/>
        <v>0</v>
      </c>
      <c r="AE827" s="13" t="e">
        <f>VLOOKUP(B827,Sheet1!$C$1:$D$12,2,FALSE)</f>
        <v>#N/A</v>
      </c>
      <c r="AF827" s="13" t="e">
        <f t="shared" si="284"/>
        <v>#N/A</v>
      </c>
      <c r="AG827" s="13">
        <f t="shared" si="267"/>
        <v>0</v>
      </c>
      <c r="AH827" s="13">
        <f t="shared" si="268"/>
        <v>0</v>
      </c>
      <c r="AI827" s="13" t="e">
        <f t="shared" si="285"/>
        <v>#N/A</v>
      </c>
      <c r="AJ827" s="14" t="str">
        <f t="shared" si="286"/>
        <v/>
      </c>
      <c r="AK827" s="14">
        <f t="shared" si="269"/>
        <v>0</v>
      </c>
    </row>
    <row r="828" spans="1:37" ht="15" customHeight="1" x14ac:dyDescent="0.25">
      <c r="A828" s="1"/>
      <c r="B828" s="1"/>
      <c r="C828" s="24"/>
      <c r="D828" s="1"/>
      <c r="E828" s="1"/>
      <c r="F828" s="24"/>
      <c r="G828" s="1"/>
      <c r="H828" s="2"/>
      <c r="I828" s="2"/>
      <c r="J828" s="2"/>
      <c r="K828" s="13">
        <f t="shared" si="270"/>
        <v>0</v>
      </c>
      <c r="L828" s="13" t="e">
        <f>VLOOKUP(B828,Sheet1!$C$1:$D$12,2,FALSE)</f>
        <v>#N/A</v>
      </c>
      <c r="M828" s="13" t="e">
        <f t="shared" si="271"/>
        <v>#N/A</v>
      </c>
      <c r="N828" s="13">
        <f t="shared" si="272"/>
        <v>0</v>
      </c>
      <c r="O828" s="13" t="e">
        <f>VLOOKUP(B828,Sheet1!$C$1:$D$12,2,FALSE)</f>
        <v>#N/A</v>
      </c>
      <c r="P828" s="13" t="e">
        <f t="shared" si="273"/>
        <v>#N/A</v>
      </c>
      <c r="Q828" s="13">
        <f t="shared" si="274"/>
        <v>0</v>
      </c>
      <c r="R828" s="13" t="e">
        <f>VLOOKUP(B828,Sheet1!$C$1:$D$12,2,FALSE)</f>
        <v>#N/A</v>
      </c>
      <c r="S828" s="13" t="e">
        <f t="shared" si="275"/>
        <v>#N/A</v>
      </c>
      <c r="T828" s="13">
        <f t="shared" si="265"/>
        <v>0</v>
      </c>
      <c r="U828" s="13" t="e">
        <f>VLOOKUP(B828,Sheet1!$C$1:$F$12,4,FALSE)</f>
        <v>#N/A</v>
      </c>
      <c r="V828" s="13" t="e">
        <f t="shared" si="276"/>
        <v>#N/A</v>
      </c>
      <c r="W828" s="13">
        <f t="shared" si="277"/>
        <v>0</v>
      </c>
      <c r="X828" s="13">
        <f t="shared" si="278"/>
        <v>0</v>
      </c>
      <c r="Y828" s="13">
        <f t="shared" si="279"/>
        <v>0</v>
      </c>
      <c r="Z828" s="13" t="e">
        <f t="shared" si="280"/>
        <v>#N/A</v>
      </c>
      <c r="AA828" s="14" t="str">
        <f t="shared" si="281"/>
        <v/>
      </c>
      <c r="AB828" s="14">
        <f t="shared" si="282"/>
        <v>0</v>
      </c>
      <c r="AC828" s="14">
        <f t="shared" si="283"/>
        <v>0</v>
      </c>
      <c r="AD828" s="13">
        <f t="shared" si="266"/>
        <v>0</v>
      </c>
      <c r="AE828" s="13" t="e">
        <f>VLOOKUP(B828,Sheet1!$C$1:$D$12,2,FALSE)</f>
        <v>#N/A</v>
      </c>
      <c r="AF828" s="13" t="e">
        <f t="shared" si="284"/>
        <v>#N/A</v>
      </c>
      <c r="AG828" s="13">
        <f t="shared" si="267"/>
        <v>0</v>
      </c>
      <c r="AH828" s="13">
        <f t="shared" si="268"/>
        <v>0</v>
      </c>
      <c r="AI828" s="13" t="e">
        <f t="shared" si="285"/>
        <v>#N/A</v>
      </c>
      <c r="AJ828" s="14" t="str">
        <f t="shared" si="286"/>
        <v/>
      </c>
      <c r="AK828" s="14">
        <f t="shared" si="269"/>
        <v>0</v>
      </c>
    </row>
    <row r="829" spans="1:37" ht="15" customHeight="1" x14ac:dyDescent="0.25">
      <c r="A829" s="1"/>
      <c r="B829" s="1"/>
      <c r="C829" s="24"/>
      <c r="D829" s="1"/>
      <c r="E829" s="1"/>
      <c r="F829" s="24"/>
      <c r="G829" s="1"/>
      <c r="H829" s="2"/>
      <c r="I829" s="2"/>
      <c r="J829" s="2"/>
      <c r="K829" s="13">
        <f t="shared" si="270"/>
        <v>0</v>
      </c>
      <c r="L829" s="13" t="e">
        <f>VLOOKUP(B829,Sheet1!$C$1:$D$12,2,FALSE)</f>
        <v>#N/A</v>
      </c>
      <c r="M829" s="13" t="e">
        <f t="shared" si="271"/>
        <v>#N/A</v>
      </c>
      <c r="N829" s="13">
        <f t="shared" si="272"/>
        <v>0</v>
      </c>
      <c r="O829" s="13" t="e">
        <f>VLOOKUP(B829,Sheet1!$C$1:$D$12,2,FALSE)</f>
        <v>#N/A</v>
      </c>
      <c r="P829" s="13" t="e">
        <f t="shared" si="273"/>
        <v>#N/A</v>
      </c>
      <c r="Q829" s="13">
        <f t="shared" si="274"/>
        <v>0</v>
      </c>
      <c r="R829" s="13" t="e">
        <f>VLOOKUP(B829,Sheet1!$C$1:$D$12,2,FALSE)</f>
        <v>#N/A</v>
      </c>
      <c r="S829" s="13" t="e">
        <f t="shared" si="275"/>
        <v>#N/A</v>
      </c>
      <c r="T829" s="13">
        <f t="shared" si="265"/>
        <v>0</v>
      </c>
      <c r="U829" s="13" t="e">
        <f>VLOOKUP(B829,Sheet1!$C$1:$F$12,4,FALSE)</f>
        <v>#N/A</v>
      </c>
      <c r="V829" s="13" t="e">
        <f t="shared" si="276"/>
        <v>#N/A</v>
      </c>
      <c r="W829" s="13">
        <f t="shared" si="277"/>
        <v>0</v>
      </c>
      <c r="X829" s="13">
        <f t="shared" si="278"/>
        <v>0</v>
      </c>
      <c r="Y829" s="13">
        <f t="shared" si="279"/>
        <v>0</v>
      </c>
      <c r="Z829" s="13" t="e">
        <f t="shared" si="280"/>
        <v>#N/A</v>
      </c>
      <c r="AA829" s="14" t="str">
        <f t="shared" si="281"/>
        <v/>
      </c>
      <c r="AB829" s="14">
        <f t="shared" si="282"/>
        <v>0</v>
      </c>
      <c r="AC829" s="14">
        <f t="shared" si="283"/>
        <v>0</v>
      </c>
      <c r="AD829" s="13">
        <f t="shared" si="266"/>
        <v>0</v>
      </c>
      <c r="AE829" s="13" t="e">
        <f>VLOOKUP(B829,Sheet1!$C$1:$D$12,2,FALSE)</f>
        <v>#N/A</v>
      </c>
      <c r="AF829" s="13" t="e">
        <f t="shared" si="284"/>
        <v>#N/A</v>
      </c>
      <c r="AG829" s="13">
        <f t="shared" si="267"/>
        <v>0</v>
      </c>
      <c r="AH829" s="13">
        <f t="shared" si="268"/>
        <v>0</v>
      </c>
      <c r="AI829" s="13" t="e">
        <f t="shared" si="285"/>
        <v>#N/A</v>
      </c>
      <c r="AJ829" s="14" t="str">
        <f t="shared" si="286"/>
        <v/>
      </c>
      <c r="AK829" s="14">
        <f t="shared" si="269"/>
        <v>0</v>
      </c>
    </row>
    <row r="830" spans="1:37" ht="15" customHeight="1" x14ac:dyDescent="0.25">
      <c r="A830" s="1"/>
      <c r="B830" s="1"/>
      <c r="C830" s="24"/>
      <c r="D830" s="1"/>
      <c r="E830" s="1"/>
      <c r="F830" s="24"/>
      <c r="G830" s="1"/>
      <c r="H830" s="2"/>
      <c r="I830" s="2"/>
      <c r="J830" s="2"/>
      <c r="K830" s="13">
        <f t="shared" si="270"/>
        <v>0</v>
      </c>
      <c r="L830" s="13" t="e">
        <f>VLOOKUP(B830,Sheet1!$C$1:$D$12,2,FALSE)</f>
        <v>#N/A</v>
      </c>
      <c r="M830" s="13" t="e">
        <f t="shared" si="271"/>
        <v>#N/A</v>
      </c>
      <c r="N830" s="13">
        <f t="shared" si="272"/>
        <v>0</v>
      </c>
      <c r="O830" s="13" t="e">
        <f>VLOOKUP(B830,Sheet1!$C$1:$D$12,2,FALSE)</f>
        <v>#N/A</v>
      </c>
      <c r="P830" s="13" t="e">
        <f t="shared" si="273"/>
        <v>#N/A</v>
      </c>
      <c r="Q830" s="13">
        <f t="shared" si="274"/>
        <v>0</v>
      </c>
      <c r="R830" s="13" t="e">
        <f>VLOOKUP(B830,Sheet1!$C$1:$D$12,2,FALSE)</f>
        <v>#N/A</v>
      </c>
      <c r="S830" s="13" t="e">
        <f t="shared" si="275"/>
        <v>#N/A</v>
      </c>
      <c r="T830" s="13">
        <f t="shared" si="265"/>
        <v>0</v>
      </c>
      <c r="U830" s="13" t="e">
        <f>VLOOKUP(B830,Sheet1!$C$1:$F$12,4,FALSE)</f>
        <v>#N/A</v>
      </c>
      <c r="V830" s="13" t="e">
        <f t="shared" si="276"/>
        <v>#N/A</v>
      </c>
      <c r="W830" s="13">
        <f t="shared" si="277"/>
        <v>0</v>
      </c>
      <c r="X830" s="13">
        <f t="shared" si="278"/>
        <v>0</v>
      </c>
      <c r="Y830" s="13">
        <f t="shared" si="279"/>
        <v>0</v>
      </c>
      <c r="Z830" s="13" t="e">
        <f t="shared" si="280"/>
        <v>#N/A</v>
      </c>
      <c r="AA830" s="14" t="str">
        <f t="shared" si="281"/>
        <v/>
      </c>
      <c r="AB830" s="14">
        <f t="shared" si="282"/>
        <v>0</v>
      </c>
      <c r="AC830" s="14">
        <f t="shared" si="283"/>
        <v>0</v>
      </c>
      <c r="AD830" s="13">
        <f t="shared" si="266"/>
        <v>0</v>
      </c>
      <c r="AE830" s="13" t="e">
        <f>VLOOKUP(B830,Sheet1!$C$1:$D$12,2,FALSE)</f>
        <v>#N/A</v>
      </c>
      <c r="AF830" s="13" t="e">
        <f t="shared" si="284"/>
        <v>#N/A</v>
      </c>
      <c r="AG830" s="13">
        <f t="shared" si="267"/>
        <v>0</v>
      </c>
      <c r="AH830" s="13">
        <f t="shared" si="268"/>
        <v>0</v>
      </c>
      <c r="AI830" s="13" t="e">
        <f t="shared" si="285"/>
        <v>#N/A</v>
      </c>
      <c r="AJ830" s="14" t="str">
        <f t="shared" si="286"/>
        <v/>
      </c>
      <c r="AK830" s="14">
        <f t="shared" si="269"/>
        <v>0</v>
      </c>
    </row>
    <row r="831" spans="1:37" ht="15" customHeight="1" x14ac:dyDescent="0.25">
      <c r="A831" s="1"/>
      <c r="B831" s="1"/>
      <c r="C831" s="24"/>
      <c r="D831" s="1"/>
      <c r="E831" s="1"/>
      <c r="F831" s="24"/>
      <c r="G831" s="1"/>
      <c r="H831" s="2"/>
      <c r="I831" s="2"/>
      <c r="J831" s="2"/>
      <c r="K831" s="13">
        <f t="shared" si="270"/>
        <v>0</v>
      </c>
      <c r="L831" s="13" t="e">
        <f>VLOOKUP(B831,Sheet1!$C$1:$D$12,2,FALSE)</f>
        <v>#N/A</v>
      </c>
      <c r="M831" s="13" t="e">
        <f t="shared" si="271"/>
        <v>#N/A</v>
      </c>
      <c r="N831" s="13">
        <f t="shared" si="272"/>
        <v>0</v>
      </c>
      <c r="O831" s="13" t="e">
        <f>VLOOKUP(B831,Sheet1!$C$1:$D$12,2,FALSE)</f>
        <v>#N/A</v>
      </c>
      <c r="P831" s="13" t="e">
        <f t="shared" si="273"/>
        <v>#N/A</v>
      </c>
      <c r="Q831" s="13">
        <f t="shared" si="274"/>
        <v>0</v>
      </c>
      <c r="R831" s="13" t="e">
        <f>VLOOKUP(B831,Sheet1!$C$1:$D$12,2,FALSE)</f>
        <v>#N/A</v>
      </c>
      <c r="S831" s="13" t="e">
        <f t="shared" si="275"/>
        <v>#N/A</v>
      </c>
      <c r="T831" s="13">
        <f t="shared" si="265"/>
        <v>0</v>
      </c>
      <c r="U831" s="13" t="e">
        <f>VLOOKUP(B831,Sheet1!$C$1:$F$12,4,FALSE)</f>
        <v>#N/A</v>
      </c>
      <c r="V831" s="13" t="e">
        <f t="shared" si="276"/>
        <v>#N/A</v>
      </c>
      <c r="W831" s="13">
        <f t="shared" si="277"/>
        <v>0</v>
      </c>
      <c r="X831" s="13">
        <f t="shared" si="278"/>
        <v>0</v>
      </c>
      <c r="Y831" s="13">
        <f t="shared" si="279"/>
        <v>0</v>
      </c>
      <c r="Z831" s="13" t="e">
        <f t="shared" si="280"/>
        <v>#N/A</v>
      </c>
      <c r="AA831" s="14" t="str">
        <f t="shared" si="281"/>
        <v/>
      </c>
      <c r="AB831" s="14">
        <f t="shared" si="282"/>
        <v>0</v>
      </c>
      <c r="AC831" s="14">
        <f t="shared" si="283"/>
        <v>0</v>
      </c>
      <c r="AD831" s="13">
        <f t="shared" si="266"/>
        <v>0</v>
      </c>
      <c r="AE831" s="13" t="e">
        <f>VLOOKUP(B831,Sheet1!$C$1:$D$12,2,FALSE)</f>
        <v>#N/A</v>
      </c>
      <c r="AF831" s="13" t="e">
        <f t="shared" si="284"/>
        <v>#N/A</v>
      </c>
      <c r="AG831" s="13">
        <f t="shared" si="267"/>
        <v>0</v>
      </c>
      <c r="AH831" s="13">
        <f t="shared" si="268"/>
        <v>0</v>
      </c>
      <c r="AI831" s="13" t="e">
        <f t="shared" si="285"/>
        <v>#N/A</v>
      </c>
      <c r="AJ831" s="14" t="str">
        <f t="shared" si="286"/>
        <v/>
      </c>
      <c r="AK831" s="14">
        <f t="shared" si="269"/>
        <v>0</v>
      </c>
    </row>
    <row r="832" spans="1:37" ht="15" customHeight="1" x14ac:dyDescent="0.25">
      <c r="A832" s="1"/>
      <c r="B832" s="1"/>
      <c r="C832" s="24"/>
      <c r="D832" s="1"/>
      <c r="E832" s="1"/>
      <c r="F832" s="24"/>
      <c r="G832" s="1"/>
      <c r="H832" s="2"/>
      <c r="I832" s="2"/>
      <c r="J832" s="2"/>
      <c r="K832" s="13">
        <f t="shared" si="270"/>
        <v>0</v>
      </c>
      <c r="L832" s="13" t="e">
        <f>VLOOKUP(B832,Sheet1!$C$1:$D$12,2,FALSE)</f>
        <v>#N/A</v>
      </c>
      <c r="M832" s="13" t="e">
        <f t="shared" si="271"/>
        <v>#N/A</v>
      </c>
      <c r="N832" s="13">
        <f t="shared" si="272"/>
        <v>0</v>
      </c>
      <c r="O832" s="13" t="e">
        <f>VLOOKUP(B832,Sheet1!$C$1:$D$12,2,FALSE)</f>
        <v>#N/A</v>
      </c>
      <c r="P832" s="13" t="e">
        <f t="shared" si="273"/>
        <v>#N/A</v>
      </c>
      <c r="Q832" s="13">
        <f t="shared" si="274"/>
        <v>0</v>
      </c>
      <c r="R832" s="13" t="e">
        <f>VLOOKUP(B832,Sheet1!$C$1:$D$12,2,FALSE)</f>
        <v>#N/A</v>
      </c>
      <c r="S832" s="13" t="e">
        <f t="shared" si="275"/>
        <v>#N/A</v>
      </c>
      <c r="T832" s="13">
        <f t="shared" si="265"/>
        <v>0</v>
      </c>
      <c r="U832" s="13" t="e">
        <f>VLOOKUP(B832,Sheet1!$C$1:$F$12,4,FALSE)</f>
        <v>#N/A</v>
      </c>
      <c r="V832" s="13" t="e">
        <f t="shared" si="276"/>
        <v>#N/A</v>
      </c>
      <c r="W832" s="13">
        <f t="shared" si="277"/>
        <v>0</v>
      </c>
      <c r="X832" s="13">
        <f t="shared" si="278"/>
        <v>0</v>
      </c>
      <c r="Y832" s="13">
        <f t="shared" si="279"/>
        <v>0</v>
      </c>
      <c r="Z832" s="13" t="e">
        <f t="shared" si="280"/>
        <v>#N/A</v>
      </c>
      <c r="AA832" s="14" t="str">
        <f t="shared" si="281"/>
        <v/>
      </c>
      <c r="AB832" s="14">
        <f t="shared" si="282"/>
        <v>0</v>
      </c>
      <c r="AC832" s="14">
        <f t="shared" si="283"/>
        <v>0</v>
      </c>
      <c r="AD832" s="13">
        <f t="shared" si="266"/>
        <v>0</v>
      </c>
      <c r="AE832" s="13" t="e">
        <f>VLOOKUP(B832,Sheet1!$C$1:$D$12,2,FALSE)</f>
        <v>#N/A</v>
      </c>
      <c r="AF832" s="13" t="e">
        <f t="shared" si="284"/>
        <v>#N/A</v>
      </c>
      <c r="AG832" s="13">
        <f t="shared" si="267"/>
        <v>0</v>
      </c>
      <c r="AH832" s="13">
        <f t="shared" si="268"/>
        <v>0</v>
      </c>
      <c r="AI832" s="13" t="e">
        <f t="shared" si="285"/>
        <v>#N/A</v>
      </c>
      <c r="AJ832" s="14" t="str">
        <f t="shared" si="286"/>
        <v/>
      </c>
      <c r="AK832" s="14">
        <f t="shared" si="269"/>
        <v>0</v>
      </c>
    </row>
    <row r="833" spans="1:37" ht="15" customHeight="1" x14ac:dyDescent="0.25">
      <c r="A833" s="1"/>
      <c r="B833" s="1"/>
      <c r="C833" s="24"/>
      <c r="D833" s="1"/>
      <c r="E833" s="1"/>
      <c r="F833" s="24"/>
      <c r="G833" s="1"/>
      <c r="H833" s="2"/>
      <c r="I833" s="2"/>
      <c r="J833" s="2"/>
      <c r="K833" s="13">
        <f t="shared" si="270"/>
        <v>0</v>
      </c>
      <c r="L833" s="13" t="e">
        <f>VLOOKUP(B833,Sheet1!$C$1:$D$12,2,FALSE)</f>
        <v>#N/A</v>
      </c>
      <c r="M833" s="13" t="e">
        <f t="shared" si="271"/>
        <v>#N/A</v>
      </c>
      <c r="N833" s="13">
        <f t="shared" si="272"/>
        <v>0</v>
      </c>
      <c r="O833" s="13" t="e">
        <f>VLOOKUP(B833,Sheet1!$C$1:$D$12,2,FALSE)</f>
        <v>#N/A</v>
      </c>
      <c r="P833" s="13" t="e">
        <f t="shared" si="273"/>
        <v>#N/A</v>
      </c>
      <c r="Q833" s="13">
        <f t="shared" si="274"/>
        <v>0</v>
      </c>
      <c r="R833" s="13" t="e">
        <f>VLOOKUP(B833,Sheet1!$C$1:$D$12,2,FALSE)</f>
        <v>#N/A</v>
      </c>
      <c r="S833" s="13" t="e">
        <f t="shared" si="275"/>
        <v>#N/A</v>
      </c>
      <c r="T833" s="13">
        <f t="shared" si="265"/>
        <v>0</v>
      </c>
      <c r="U833" s="13" t="e">
        <f>VLOOKUP(B833,Sheet1!$C$1:$F$12,4,FALSE)</f>
        <v>#N/A</v>
      </c>
      <c r="V833" s="13" t="e">
        <f t="shared" si="276"/>
        <v>#N/A</v>
      </c>
      <c r="W833" s="13">
        <f t="shared" si="277"/>
        <v>0</v>
      </c>
      <c r="X833" s="13">
        <f t="shared" si="278"/>
        <v>0</v>
      </c>
      <c r="Y833" s="13">
        <f t="shared" si="279"/>
        <v>0</v>
      </c>
      <c r="Z833" s="13" t="e">
        <f t="shared" si="280"/>
        <v>#N/A</v>
      </c>
      <c r="AA833" s="14" t="str">
        <f t="shared" si="281"/>
        <v/>
      </c>
      <c r="AB833" s="14">
        <f t="shared" si="282"/>
        <v>0</v>
      </c>
      <c r="AC833" s="14">
        <f t="shared" si="283"/>
        <v>0</v>
      </c>
      <c r="AD833" s="13">
        <f t="shared" si="266"/>
        <v>0</v>
      </c>
      <c r="AE833" s="13" t="e">
        <f>VLOOKUP(B833,Sheet1!$C$1:$D$12,2,FALSE)</f>
        <v>#N/A</v>
      </c>
      <c r="AF833" s="13" t="e">
        <f t="shared" si="284"/>
        <v>#N/A</v>
      </c>
      <c r="AG833" s="13">
        <f t="shared" si="267"/>
        <v>0</v>
      </c>
      <c r="AH833" s="13">
        <f t="shared" si="268"/>
        <v>0</v>
      </c>
      <c r="AI833" s="13" t="e">
        <f t="shared" si="285"/>
        <v>#N/A</v>
      </c>
      <c r="AJ833" s="14" t="str">
        <f t="shared" si="286"/>
        <v/>
      </c>
      <c r="AK833" s="14">
        <f t="shared" si="269"/>
        <v>0</v>
      </c>
    </row>
    <row r="834" spans="1:37" ht="15" customHeight="1" x14ac:dyDescent="0.25">
      <c r="A834" s="1"/>
      <c r="B834" s="1"/>
      <c r="C834" s="24"/>
      <c r="D834" s="1"/>
      <c r="E834" s="1"/>
      <c r="F834" s="24"/>
      <c r="G834" s="1"/>
      <c r="H834" s="2"/>
      <c r="I834" s="2"/>
      <c r="J834" s="2"/>
      <c r="K834" s="13">
        <f t="shared" si="270"/>
        <v>0</v>
      </c>
      <c r="L834" s="13" t="e">
        <f>VLOOKUP(B834,Sheet1!$C$1:$D$12,2,FALSE)</f>
        <v>#N/A</v>
      </c>
      <c r="M834" s="13" t="e">
        <f t="shared" si="271"/>
        <v>#N/A</v>
      </c>
      <c r="N834" s="13">
        <f t="shared" si="272"/>
        <v>0</v>
      </c>
      <c r="O834" s="13" t="e">
        <f>VLOOKUP(B834,Sheet1!$C$1:$D$12,2,FALSE)</f>
        <v>#N/A</v>
      </c>
      <c r="P834" s="13" t="e">
        <f t="shared" si="273"/>
        <v>#N/A</v>
      </c>
      <c r="Q834" s="13">
        <f t="shared" si="274"/>
        <v>0</v>
      </c>
      <c r="R834" s="13" t="e">
        <f>VLOOKUP(B834,Sheet1!$C$1:$D$12,2,FALSE)</f>
        <v>#N/A</v>
      </c>
      <c r="S834" s="13" t="e">
        <f t="shared" si="275"/>
        <v>#N/A</v>
      </c>
      <c r="T834" s="13">
        <f t="shared" si="265"/>
        <v>0</v>
      </c>
      <c r="U834" s="13" t="e">
        <f>VLOOKUP(B834,Sheet1!$C$1:$F$12,4,FALSE)</f>
        <v>#N/A</v>
      </c>
      <c r="V834" s="13" t="e">
        <f t="shared" si="276"/>
        <v>#N/A</v>
      </c>
      <c r="W834" s="13">
        <f t="shared" si="277"/>
        <v>0</v>
      </c>
      <c r="X834" s="13">
        <f t="shared" si="278"/>
        <v>0</v>
      </c>
      <c r="Y834" s="13">
        <f t="shared" si="279"/>
        <v>0</v>
      </c>
      <c r="Z834" s="13" t="e">
        <f t="shared" si="280"/>
        <v>#N/A</v>
      </c>
      <c r="AA834" s="14" t="str">
        <f t="shared" si="281"/>
        <v/>
      </c>
      <c r="AB834" s="14">
        <f t="shared" si="282"/>
        <v>0</v>
      </c>
      <c r="AC834" s="14">
        <f t="shared" si="283"/>
        <v>0</v>
      </c>
      <c r="AD834" s="13">
        <f t="shared" si="266"/>
        <v>0</v>
      </c>
      <c r="AE834" s="13" t="e">
        <f>VLOOKUP(B834,Sheet1!$C$1:$D$12,2,FALSE)</f>
        <v>#N/A</v>
      </c>
      <c r="AF834" s="13" t="e">
        <f t="shared" si="284"/>
        <v>#N/A</v>
      </c>
      <c r="AG834" s="13">
        <f t="shared" si="267"/>
        <v>0</v>
      </c>
      <c r="AH834" s="13">
        <f t="shared" si="268"/>
        <v>0</v>
      </c>
      <c r="AI834" s="13" t="e">
        <f t="shared" si="285"/>
        <v>#N/A</v>
      </c>
      <c r="AJ834" s="14" t="str">
        <f t="shared" si="286"/>
        <v/>
      </c>
      <c r="AK834" s="14">
        <f t="shared" si="269"/>
        <v>0</v>
      </c>
    </row>
    <row r="835" spans="1:37" ht="15" customHeight="1" x14ac:dyDescent="0.25">
      <c r="A835" s="1"/>
      <c r="B835" s="1"/>
      <c r="C835" s="24"/>
      <c r="D835" s="1"/>
      <c r="E835" s="1"/>
      <c r="F835" s="24"/>
      <c r="G835" s="1"/>
      <c r="H835" s="2"/>
      <c r="I835" s="2"/>
      <c r="J835" s="2"/>
      <c r="K835" s="13">
        <f t="shared" si="270"/>
        <v>0</v>
      </c>
      <c r="L835" s="13" t="e">
        <f>VLOOKUP(B835,Sheet1!$C$1:$D$12,2,FALSE)</f>
        <v>#N/A</v>
      </c>
      <c r="M835" s="13" t="e">
        <f t="shared" si="271"/>
        <v>#N/A</v>
      </c>
      <c r="N835" s="13">
        <f t="shared" si="272"/>
        <v>0</v>
      </c>
      <c r="O835" s="13" t="e">
        <f>VLOOKUP(B835,Sheet1!$C$1:$D$12,2,FALSE)</f>
        <v>#N/A</v>
      </c>
      <c r="P835" s="13" t="e">
        <f t="shared" si="273"/>
        <v>#N/A</v>
      </c>
      <c r="Q835" s="13">
        <f t="shared" si="274"/>
        <v>0</v>
      </c>
      <c r="R835" s="13" t="e">
        <f>VLOOKUP(B835,Sheet1!$C$1:$D$12,2,FALSE)</f>
        <v>#N/A</v>
      </c>
      <c r="S835" s="13" t="e">
        <f t="shared" si="275"/>
        <v>#N/A</v>
      </c>
      <c r="T835" s="13">
        <f t="shared" si="265"/>
        <v>0</v>
      </c>
      <c r="U835" s="13" t="e">
        <f>VLOOKUP(B835,Sheet1!$C$1:$F$12,4,FALSE)</f>
        <v>#N/A</v>
      </c>
      <c r="V835" s="13" t="e">
        <f t="shared" si="276"/>
        <v>#N/A</v>
      </c>
      <c r="W835" s="13">
        <f t="shared" si="277"/>
        <v>0</v>
      </c>
      <c r="X835" s="13">
        <f t="shared" si="278"/>
        <v>0</v>
      </c>
      <c r="Y835" s="13">
        <f t="shared" si="279"/>
        <v>0</v>
      </c>
      <c r="Z835" s="13" t="e">
        <f t="shared" si="280"/>
        <v>#N/A</v>
      </c>
      <c r="AA835" s="14" t="str">
        <f t="shared" si="281"/>
        <v/>
      </c>
      <c r="AB835" s="14">
        <f t="shared" si="282"/>
        <v>0</v>
      </c>
      <c r="AC835" s="14">
        <f t="shared" si="283"/>
        <v>0</v>
      </c>
      <c r="AD835" s="13">
        <f t="shared" si="266"/>
        <v>0</v>
      </c>
      <c r="AE835" s="13" t="e">
        <f>VLOOKUP(B835,Sheet1!$C$1:$D$12,2,FALSE)</f>
        <v>#N/A</v>
      </c>
      <c r="AF835" s="13" t="e">
        <f t="shared" si="284"/>
        <v>#N/A</v>
      </c>
      <c r="AG835" s="13">
        <f t="shared" si="267"/>
        <v>0</v>
      </c>
      <c r="AH835" s="13">
        <f t="shared" si="268"/>
        <v>0</v>
      </c>
      <c r="AI835" s="13" t="e">
        <f t="shared" si="285"/>
        <v>#N/A</v>
      </c>
      <c r="AJ835" s="14" t="str">
        <f t="shared" si="286"/>
        <v/>
      </c>
      <c r="AK835" s="14">
        <f t="shared" si="269"/>
        <v>0</v>
      </c>
    </row>
    <row r="836" spans="1:37" ht="15" customHeight="1" x14ac:dyDescent="0.25">
      <c r="A836" s="1"/>
      <c r="B836" s="1"/>
      <c r="C836" s="24"/>
      <c r="D836" s="1"/>
      <c r="E836" s="1"/>
      <c r="F836" s="24"/>
      <c r="G836" s="1"/>
      <c r="H836" s="2"/>
      <c r="I836" s="2"/>
      <c r="J836" s="2"/>
      <c r="K836" s="13">
        <f t="shared" si="270"/>
        <v>0</v>
      </c>
      <c r="L836" s="13" t="e">
        <f>VLOOKUP(B836,Sheet1!$C$1:$D$12,2,FALSE)</f>
        <v>#N/A</v>
      </c>
      <c r="M836" s="13" t="e">
        <f t="shared" si="271"/>
        <v>#N/A</v>
      </c>
      <c r="N836" s="13">
        <f t="shared" si="272"/>
        <v>0</v>
      </c>
      <c r="O836" s="13" t="e">
        <f>VLOOKUP(B836,Sheet1!$C$1:$D$12,2,FALSE)</f>
        <v>#N/A</v>
      </c>
      <c r="P836" s="13" t="e">
        <f t="shared" si="273"/>
        <v>#N/A</v>
      </c>
      <c r="Q836" s="13">
        <f t="shared" si="274"/>
        <v>0</v>
      </c>
      <c r="R836" s="13" t="e">
        <f>VLOOKUP(B836,Sheet1!$C$1:$D$12,2,FALSE)</f>
        <v>#N/A</v>
      </c>
      <c r="S836" s="13" t="e">
        <f t="shared" si="275"/>
        <v>#N/A</v>
      </c>
      <c r="T836" s="13">
        <f t="shared" si="265"/>
        <v>0</v>
      </c>
      <c r="U836" s="13" t="e">
        <f>VLOOKUP(B836,Sheet1!$C$1:$F$12,4,FALSE)</f>
        <v>#N/A</v>
      </c>
      <c r="V836" s="13" t="e">
        <f t="shared" si="276"/>
        <v>#N/A</v>
      </c>
      <c r="W836" s="13">
        <f t="shared" si="277"/>
        <v>0</v>
      </c>
      <c r="X836" s="13">
        <f t="shared" si="278"/>
        <v>0</v>
      </c>
      <c r="Y836" s="13">
        <f t="shared" si="279"/>
        <v>0</v>
      </c>
      <c r="Z836" s="13" t="e">
        <f t="shared" si="280"/>
        <v>#N/A</v>
      </c>
      <c r="AA836" s="14" t="str">
        <f t="shared" si="281"/>
        <v/>
      </c>
      <c r="AB836" s="14">
        <f t="shared" si="282"/>
        <v>0</v>
      </c>
      <c r="AC836" s="14">
        <f t="shared" si="283"/>
        <v>0</v>
      </c>
      <c r="AD836" s="13">
        <f t="shared" si="266"/>
        <v>0</v>
      </c>
      <c r="AE836" s="13" t="e">
        <f>VLOOKUP(B836,Sheet1!$C$1:$D$12,2,FALSE)</f>
        <v>#N/A</v>
      </c>
      <c r="AF836" s="13" t="e">
        <f t="shared" si="284"/>
        <v>#N/A</v>
      </c>
      <c r="AG836" s="13">
        <f t="shared" si="267"/>
        <v>0</v>
      </c>
      <c r="AH836" s="13">
        <f t="shared" si="268"/>
        <v>0</v>
      </c>
      <c r="AI836" s="13" t="e">
        <f t="shared" si="285"/>
        <v>#N/A</v>
      </c>
      <c r="AJ836" s="14" t="str">
        <f t="shared" si="286"/>
        <v/>
      </c>
      <c r="AK836" s="14">
        <f t="shared" si="269"/>
        <v>0</v>
      </c>
    </row>
    <row r="837" spans="1:37" ht="15" customHeight="1" x14ac:dyDescent="0.25">
      <c r="A837" s="1"/>
      <c r="B837" s="1"/>
      <c r="C837" s="24"/>
      <c r="D837" s="1"/>
      <c r="E837" s="1"/>
      <c r="F837" s="24"/>
      <c r="G837" s="1"/>
      <c r="H837" s="2"/>
      <c r="I837" s="2"/>
      <c r="J837" s="2"/>
      <c r="K837" s="13">
        <f t="shared" si="270"/>
        <v>0</v>
      </c>
      <c r="L837" s="13" t="e">
        <f>VLOOKUP(B837,Sheet1!$C$1:$D$12,2,FALSE)</f>
        <v>#N/A</v>
      </c>
      <c r="M837" s="13" t="e">
        <f t="shared" si="271"/>
        <v>#N/A</v>
      </c>
      <c r="N837" s="13">
        <f t="shared" si="272"/>
        <v>0</v>
      </c>
      <c r="O837" s="13" t="e">
        <f>VLOOKUP(B837,Sheet1!$C$1:$D$12,2,FALSE)</f>
        <v>#N/A</v>
      </c>
      <c r="P837" s="13" t="e">
        <f t="shared" si="273"/>
        <v>#N/A</v>
      </c>
      <c r="Q837" s="13">
        <f t="shared" si="274"/>
        <v>0</v>
      </c>
      <c r="R837" s="13" t="e">
        <f>VLOOKUP(B837,Sheet1!$C$1:$D$12,2,FALSE)</f>
        <v>#N/A</v>
      </c>
      <c r="S837" s="13" t="e">
        <f t="shared" si="275"/>
        <v>#N/A</v>
      </c>
      <c r="T837" s="13">
        <f t="shared" si="265"/>
        <v>0</v>
      </c>
      <c r="U837" s="13" t="e">
        <f>VLOOKUP(B837,Sheet1!$C$1:$F$12,4,FALSE)</f>
        <v>#N/A</v>
      </c>
      <c r="V837" s="13" t="e">
        <f t="shared" si="276"/>
        <v>#N/A</v>
      </c>
      <c r="W837" s="13">
        <f t="shared" si="277"/>
        <v>0</v>
      </c>
      <c r="X837" s="13">
        <f t="shared" si="278"/>
        <v>0</v>
      </c>
      <c r="Y837" s="13">
        <f t="shared" si="279"/>
        <v>0</v>
      </c>
      <c r="Z837" s="13" t="e">
        <f t="shared" si="280"/>
        <v>#N/A</v>
      </c>
      <c r="AA837" s="14" t="str">
        <f t="shared" si="281"/>
        <v/>
      </c>
      <c r="AB837" s="14">
        <f t="shared" si="282"/>
        <v>0</v>
      </c>
      <c r="AC837" s="14">
        <f t="shared" si="283"/>
        <v>0</v>
      </c>
      <c r="AD837" s="13">
        <f t="shared" si="266"/>
        <v>0</v>
      </c>
      <c r="AE837" s="13" t="e">
        <f>VLOOKUP(B837,Sheet1!$C$1:$D$12,2,FALSE)</f>
        <v>#N/A</v>
      </c>
      <c r="AF837" s="13" t="e">
        <f t="shared" si="284"/>
        <v>#N/A</v>
      </c>
      <c r="AG837" s="13">
        <f t="shared" si="267"/>
        <v>0</v>
      </c>
      <c r="AH837" s="13">
        <f t="shared" si="268"/>
        <v>0</v>
      </c>
      <c r="AI837" s="13" t="e">
        <f t="shared" si="285"/>
        <v>#N/A</v>
      </c>
      <c r="AJ837" s="14" t="str">
        <f t="shared" si="286"/>
        <v/>
      </c>
      <c r="AK837" s="14">
        <f t="shared" si="269"/>
        <v>0</v>
      </c>
    </row>
    <row r="838" spans="1:37" ht="15" customHeight="1" x14ac:dyDescent="0.25">
      <c r="A838" s="1"/>
      <c r="B838" s="1"/>
      <c r="C838" s="24"/>
      <c r="D838" s="1"/>
      <c r="E838" s="1"/>
      <c r="F838" s="24"/>
      <c r="G838" s="1"/>
      <c r="H838" s="2"/>
      <c r="I838" s="2"/>
      <c r="J838" s="2"/>
      <c r="K838" s="13">
        <f t="shared" si="270"/>
        <v>0</v>
      </c>
      <c r="L838" s="13" t="e">
        <f>VLOOKUP(B838,Sheet1!$C$1:$D$12,2,FALSE)</f>
        <v>#N/A</v>
      </c>
      <c r="M838" s="13" t="e">
        <f t="shared" si="271"/>
        <v>#N/A</v>
      </c>
      <c r="N838" s="13">
        <f t="shared" si="272"/>
        <v>0</v>
      </c>
      <c r="O838" s="13" t="e">
        <f>VLOOKUP(B838,Sheet1!$C$1:$D$12,2,FALSE)</f>
        <v>#N/A</v>
      </c>
      <c r="P838" s="13" t="e">
        <f t="shared" si="273"/>
        <v>#N/A</v>
      </c>
      <c r="Q838" s="13">
        <f t="shared" si="274"/>
        <v>0</v>
      </c>
      <c r="R838" s="13" t="e">
        <f>VLOOKUP(B838,Sheet1!$C$1:$D$12,2,FALSE)</f>
        <v>#N/A</v>
      </c>
      <c r="S838" s="13" t="e">
        <f t="shared" si="275"/>
        <v>#N/A</v>
      </c>
      <c r="T838" s="13">
        <f t="shared" si="265"/>
        <v>0</v>
      </c>
      <c r="U838" s="13" t="e">
        <f>VLOOKUP(B838,Sheet1!$C$1:$F$12,4,FALSE)</f>
        <v>#N/A</v>
      </c>
      <c r="V838" s="13" t="e">
        <f t="shared" si="276"/>
        <v>#N/A</v>
      </c>
      <c r="W838" s="13">
        <f t="shared" si="277"/>
        <v>0</v>
      </c>
      <c r="X838" s="13">
        <f t="shared" si="278"/>
        <v>0</v>
      </c>
      <c r="Y838" s="13">
        <f t="shared" si="279"/>
        <v>0</v>
      </c>
      <c r="Z838" s="13" t="e">
        <f t="shared" si="280"/>
        <v>#N/A</v>
      </c>
      <c r="AA838" s="14" t="str">
        <f t="shared" si="281"/>
        <v/>
      </c>
      <c r="AB838" s="14">
        <f t="shared" si="282"/>
        <v>0</v>
      </c>
      <c r="AC838" s="14">
        <f t="shared" si="283"/>
        <v>0</v>
      </c>
      <c r="AD838" s="13">
        <f t="shared" si="266"/>
        <v>0</v>
      </c>
      <c r="AE838" s="13" t="e">
        <f>VLOOKUP(B838,Sheet1!$C$1:$D$12,2,FALSE)</f>
        <v>#N/A</v>
      </c>
      <c r="AF838" s="13" t="e">
        <f t="shared" si="284"/>
        <v>#N/A</v>
      </c>
      <c r="AG838" s="13">
        <f t="shared" si="267"/>
        <v>0</v>
      </c>
      <c r="AH838" s="13">
        <f t="shared" si="268"/>
        <v>0</v>
      </c>
      <c r="AI838" s="13" t="e">
        <f t="shared" si="285"/>
        <v>#N/A</v>
      </c>
      <c r="AJ838" s="14" t="str">
        <f t="shared" si="286"/>
        <v/>
      </c>
      <c r="AK838" s="14">
        <f t="shared" si="269"/>
        <v>0</v>
      </c>
    </row>
    <row r="839" spans="1:37" ht="15" customHeight="1" x14ac:dyDescent="0.25">
      <c r="A839" s="1"/>
      <c r="B839" s="1"/>
      <c r="C839" s="24"/>
      <c r="D839" s="1"/>
      <c r="E839" s="1"/>
      <c r="F839" s="24"/>
      <c r="G839" s="1"/>
      <c r="H839" s="2"/>
      <c r="I839" s="2"/>
      <c r="J839" s="2"/>
      <c r="K839" s="13">
        <f t="shared" si="270"/>
        <v>0</v>
      </c>
      <c r="L839" s="13" t="e">
        <f>VLOOKUP(B839,Sheet1!$C$1:$D$12,2,FALSE)</f>
        <v>#N/A</v>
      </c>
      <c r="M839" s="13" t="e">
        <f t="shared" si="271"/>
        <v>#N/A</v>
      </c>
      <c r="N839" s="13">
        <f t="shared" si="272"/>
        <v>0</v>
      </c>
      <c r="O839" s="13" t="e">
        <f>VLOOKUP(B839,Sheet1!$C$1:$D$12,2,FALSE)</f>
        <v>#N/A</v>
      </c>
      <c r="P839" s="13" t="e">
        <f t="shared" si="273"/>
        <v>#N/A</v>
      </c>
      <c r="Q839" s="13">
        <f t="shared" si="274"/>
        <v>0</v>
      </c>
      <c r="R839" s="13" t="e">
        <f>VLOOKUP(B839,Sheet1!$C$1:$D$12,2,FALSE)</f>
        <v>#N/A</v>
      </c>
      <c r="S839" s="13" t="e">
        <f t="shared" si="275"/>
        <v>#N/A</v>
      </c>
      <c r="T839" s="13">
        <f t="shared" si="265"/>
        <v>0</v>
      </c>
      <c r="U839" s="13" t="e">
        <f>VLOOKUP(B839,Sheet1!$C$1:$F$12,4,FALSE)</f>
        <v>#N/A</v>
      </c>
      <c r="V839" s="13" t="e">
        <f t="shared" si="276"/>
        <v>#N/A</v>
      </c>
      <c r="W839" s="13">
        <f t="shared" si="277"/>
        <v>0</v>
      </c>
      <c r="X839" s="13">
        <f t="shared" si="278"/>
        <v>0</v>
      </c>
      <c r="Y839" s="13">
        <f t="shared" si="279"/>
        <v>0</v>
      </c>
      <c r="Z839" s="13" t="e">
        <f t="shared" si="280"/>
        <v>#N/A</v>
      </c>
      <c r="AA839" s="14" t="str">
        <f t="shared" si="281"/>
        <v/>
      </c>
      <c r="AB839" s="14">
        <f t="shared" si="282"/>
        <v>0</v>
      </c>
      <c r="AC839" s="14">
        <f t="shared" si="283"/>
        <v>0</v>
      </c>
      <c r="AD839" s="13">
        <f t="shared" si="266"/>
        <v>0</v>
      </c>
      <c r="AE839" s="13" t="e">
        <f>VLOOKUP(B839,Sheet1!$C$1:$D$12,2,FALSE)</f>
        <v>#N/A</v>
      </c>
      <c r="AF839" s="13" t="e">
        <f t="shared" si="284"/>
        <v>#N/A</v>
      </c>
      <c r="AG839" s="13">
        <f t="shared" si="267"/>
        <v>0</v>
      </c>
      <c r="AH839" s="13">
        <f t="shared" si="268"/>
        <v>0</v>
      </c>
      <c r="AI839" s="13" t="e">
        <f t="shared" si="285"/>
        <v>#N/A</v>
      </c>
      <c r="AJ839" s="14" t="str">
        <f t="shared" si="286"/>
        <v/>
      </c>
      <c r="AK839" s="14">
        <f t="shared" si="269"/>
        <v>0</v>
      </c>
    </row>
    <row r="840" spans="1:37" ht="15" customHeight="1" x14ac:dyDescent="0.25">
      <c r="A840" s="1"/>
      <c r="B840" s="1"/>
      <c r="C840" s="24"/>
      <c r="D840" s="1"/>
      <c r="E840" s="1"/>
      <c r="F840" s="24"/>
      <c r="G840" s="1"/>
      <c r="H840" s="2"/>
      <c r="I840" s="2"/>
      <c r="J840" s="2"/>
      <c r="K840" s="13">
        <f t="shared" si="270"/>
        <v>0</v>
      </c>
      <c r="L840" s="13" t="e">
        <f>VLOOKUP(B840,Sheet1!$C$1:$D$12,2,FALSE)</f>
        <v>#N/A</v>
      </c>
      <c r="M840" s="13" t="e">
        <f t="shared" si="271"/>
        <v>#N/A</v>
      </c>
      <c r="N840" s="13">
        <f t="shared" si="272"/>
        <v>0</v>
      </c>
      <c r="O840" s="13" t="e">
        <f>VLOOKUP(B840,Sheet1!$C$1:$D$12,2,FALSE)</f>
        <v>#N/A</v>
      </c>
      <c r="P840" s="13" t="e">
        <f t="shared" si="273"/>
        <v>#N/A</v>
      </c>
      <c r="Q840" s="13">
        <f t="shared" si="274"/>
        <v>0</v>
      </c>
      <c r="R840" s="13" t="e">
        <f>VLOOKUP(B840,Sheet1!$C$1:$D$12,2,FALSE)</f>
        <v>#N/A</v>
      </c>
      <c r="S840" s="13" t="e">
        <f t="shared" si="275"/>
        <v>#N/A</v>
      </c>
      <c r="T840" s="13">
        <f t="shared" si="265"/>
        <v>0</v>
      </c>
      <c r="U840" s="13" t="e">
        <f>VLOOKUP(B840,Sheet1!$C$1:$F$12,4,FALSE)</f>
        <v>#N/A</v>
      </c>
      <c r="V840" s="13" t="e">
        <f t="shared" si="276"/>
        <v>#N/A</v>
      </c>
      <c r="W840" s="13">
        <f t="shared" si="277"/>
        <v>0</v>
      </c>
      <c r="X840" s="13">
        <f t="shared" si="278"/>
        <v>0</v>
      </c>
      <c r="Y840" s="13">
        <f t="shared" si="279"/>
        <v>0</v>
      </c>
      <c r="Z840" s="13" t="e">
        <f t="shared" si="280"/>
        <v>#N/A</v>
      </c>
      <c r="AA840" s="14" t="str">
        <f t="shared" si="281"/>
        <v/>
      </c>
      <c r="AB840" s="14">
        <f t="shared" si="282"/>
        <v>0</v>
      </c>
      <c r="AC840" s="14">
        <f t="shared" si="283"/>
        <v>0</v>
      </c>
      <c r="AD840" s="13">
        <f t="shared" si="266"/>
        <v>0</v>
      </c>
      <c r="AE840" s="13" t="e">
        <f>VLOOKUP(B840,Sheet1!$C$1:$D$12,2,FALSE)</f>
        <v>#N/A</v>
      </c>
      <c r="AF840" s="13" t="e">
        <f t="shared" si="284"/>
        <v>#N/A</v>
      </c>
      <c r="AG840" s="13">
        <f t="shared" si="267"/>
        <v>0</v>
      </c>
      <c r="AH840" s="13">
        <f t="shared" si="268"/>
        <v>0</v>
      </c>
      <c r="AI840" s="13" t="e">
        <f t="shared" si="285"/>
        <v>#N/A</v>
      </c>
      <c r="AJ840" s="14" t="str">
        <f t="shared" si="286"/>
        <v/>
      </c>
      <c r="AK840" s="14">
        <f t="shared" si="269"/>
        <v>0</v>
      </c>
    </row>
    <row r="841" spans="1:37" ht="15" customHeight="1" x14ac:dyDescent="0.25">
      <c r="A841" s="1"/>
      <c r="B841" s="1"/>
      <c r="C841" s="24"/>
      <c r="D841" s="1"/>
      <c r="E841" s="1"/>
      <c r="F841" s="24"/>
      <c r="G841" s="1"/>
      <c r="H841" s="2"/>
      <c r="I841" s="2"/>
      <c r="J841" s="2"/>
      <c r="K841" s="13">
        <f t="shared" si="270"/>
        <v>0</v>
      </c>
      <c r="L841" s="13" t="e">
        <f>VLOOKUP(B841,Sheet1!$C$1:$D$12,2,FALSE)</f>
        <v>#N/A</v>
      </c>
      <c r="M841" s="13" t="e">
        <f t="shared" si="271"/>
        <v>#N/A</v>
      </c>
      <c r="N841" s="13">
        <f t="shared" si="272"/>
        <v>0</v>
      </c>
      <c r="O841" s="13" t="e">
        <f>VLOOKUP(B841,Sheet1!$C$1:$D$12,2,FALSE)</f>
        <v>#N/A</v>
      </c>
      <c r="P841" s="13" t="e">
        <f t="shared" si="273"/>
        <v>#N/A</v>
      </c>
      <c r="Q841" s="13">
        <f t="shared" si="274"/>
        <v>0</v>
      </c>
      <c r="R841" s="13" t="e">
        <f>VLOOKUP(B841,Sheet1!$C$1:$D$12,2,FALSE)</f>
        <v>#N/A</v>
      </c>
      <c r="S841" s="13" t="e">
        <f t="shared" si="275"/>
        <v>#N/A</v>
      </c>
      <c r="T841" s="13">
        <f t="shared" si="265"/>
        <v>0</v>
      </c>
      <c r="U841" s="13" t="e">
        <f>VLOOKUP(B841,Sheet1!$C$1:$F$12,4,FALSE)</f>
        <v>#N/A</v>
      </c>
      <c r="V841" s="13" t="e">
        <f t="shared" si="276"/>
        <v>#N/A</v>
      </c>
      <c r="W841" s="13">
        <f t="shared" si="277"/>
        <v>0</v>
      </c>
      <c r="X841" s="13">
        <f t="shared" si="278"/>
        <v>0</v>
      </c>
      <c r="Y841" s="13">
        <f t="shared" si="279"/>
        <v>0</v>
      </c>
      <c r="Z841" s="13" t="e">
        <f t="shared" si="280"/>
        <v>#N/A</v>
      </c>
      <c r="AA841" s="14" t="str">
        <f t="shared" si="281"/>
        <v/>
      </c>
      <c r="AB841" s="14">
        <f t="shared" si="282"/>
        <v>0</v>
      </c>
      <c r="AC841" s="14">
        <f t="shared" si="283"/>
        <v>0</v>
      </c>
      <c r="AD841" s="13">
        <f t="shared" si="266"/>
        <v>0</v>
      </c>
      <c r="AE841" s="13" t="e">
        <f>VLOOKUP(B841,Sheet1!$C$1:$D$12,2,FALSE)</f>
        <v>#N/A</v>
      </c>
      <c r="AF841" s="13" t="e">
        <f t="shared" si="284"/>
        <v>#N/A</v>
      </c>
      <c r="AG841" s="13">
        <f t="shared" si="267"/>
        <v>0</v>
      </c>
      <c r="AH841" s="13">
        <f t="shared" si="268"/>
        <v>0</v>
      </c>
      <c r="AI841" s="13" t="e">
        <f t="shared" si="285"/>
        <v>#N/A</v>
      </c>
      <c r="AJ841" s="14" t="str">
        <f t="shared" si="286"/>
        <v/>
      </c>
      <c r="AK841" s="14">
        <f t="shared" si="269"/>
        <v>0</v>
      </c>
    </row>
    <row r="842" spans="1:37" ht="15" customHeight="1" x14ac:dyDescent="0.25">
      <c r="A842" s="1"/>
      <c r="B842" s="1"/>
      <c r="C842" s="24"/>
      <c r="D842" s="1"/>
      <c r="E842" s="1"/>
      <c r="F842" s="24"/>
      <c r="G842" s="1"/>
      <c r="H842" s="2"/>
      <c r="I842" s="2"/>
      <c r="J842" s="2"/>
      <c r="K842" s="13">
        <f t="shared" si="270"/>
        <v>0</v>
      </c>
      <c r="L842" s="13" t="e">
        <f>VLOOKUP(B842,Sheet1!$C$1:$D$12,2,FALSE)</f>
        <v>#N/A</v>
      </c>
      <c r="M842" s="13" t="e">
        <f t="shared" si="271"/>
        <v>#N/A</v>
      </c>
      <c r="N842" s="13">
        <f t="shared" si="272"/>
        <v>0</v>
      </c>
      <c r="O842" s="13" t="e">
        <f>VLOOKUP(B842,Sheet1!$C$1:$D$12,2,FALSE)</f>
        <v>#N/A</v>
      </c>
      <c r="P842" s="13" t="e">
        <f t="shared" si="273"/>
        <v>#N/A</v>
      </c>
      <c r="Q842" s="13">
        <f t="shared" si="274"/>
        <v>0</v>
      </c>
      <c r="R842" s="13" t="e">
        <f>VLOOKUP(B842,Sheet1!$C$1:$D$12,2,FALSE)</f>
        <v>#N/A</v>
      </c>
      <c r="S842" s="13" t="e">
        <f t="shared" si="275"/>
        <v>#N/A</v>
      </c>
      <c r="T842" s="13">
        <f t="shared" si="265"/>
        <v>0</v>
      </c>
      <c r="U842" s="13" t="e">
        <f>VLOOKUP(B842,Sheet1!$C$1:$F$12,4,FALSE)</f>
        <v>#N/A</v>
      </c>
      <c r="V842" s="13" t="e">
        <f t="shared" si="276"/>
        <v>#N/A</v>
      </c>
      <c r="W842" s="13">
        <f t="shared" si="277"/>
        <v>0</v>
      </c>
      <c r="X842" s="13">
        <f t="shared" si="278"/>
        <v>0</v>
      </c>
      <c r="Y842" s="13">
        <f t="shared" si="279"/>
        <v>0</v>
      </c>
      <c r="Z842" s="13" t="e">
        <f t="shared" si="280"/>
        <v>#N/A</v>
      </c>
      <c r="AA842" s="14" t="str">
        <f t="shared" si="281"/>
        <v/>
      </c>
      <c r="AB842" s="14">
        <f t="shared" si="282"/>
        <v>0</v>
      </c>
      <c r="AC842" s="14">
        <f t="shared" si="283"/>
        <v>0</v>
      </c>
      <c r="AD842" s="13">
        <f t="shared" si="266"/>
        <v>0</v>
      </c>
      <c r="AE842" s="13" t="e">
        <f>VLOOKUP(B842,Sheet1!$C$1:$D$12,2,FALSE)</f>
        <v>#N/A</v>
      </c>
      <c r="AF842" s="13" t="e">
        <f t="shared" si="284"/>
        <v>#N/A</v>
      </c>
      <c r="AG842" s="13">
        <f t="shared" si="267"/>
        <v>0</v>
      </c>
      <c r="AH842" s="13">
        <f t="shared" si="268"/>
        <v>0</v>
      </c>
      <c r="AI842" s="13" t="e">
        <f t="shared" si="285"/>
        <v>#N/A</v>
      </c>
      <c r="AJ842" s="14" t="str">
        <f t="shared" si="286"/>
        <v/>
      </c>
      <c r="AK842" s="14">
        <f t="shared" si="269"/>
        <v>0</v>
      </c>
    </row>
    <row r="843" spans="1:37" ht="15" customHeight="1" x14ac:dyDescent="0.25">
      <c r="A843" s="1"/>
      <c r="B843" s="1"/>
      <c r="C843" s="24"/>
      <c r="D843" s="1"/>
      <c r="E843" s="1"/>
      <c r="F843" s="24"/>
      <c r="G843" s="1"/>
      <c r="H843" s="2"/>
      <c r="I843" s="2"/>
      <c r="J843" s="2"/>
      <c r="K843" s="13">
        <f t="shared" si="270"/>
        <v>0</v>
      </c>
      <c r="L843" s="13" t="e">
        <f>VLOOKUP(B843,Sheet1!$C$1:$D$12,2,FALSE)</f>
        <v>#N/A</v>
      </c>
      <c r="M843" s="13" t="e">
        <f t="shared" si="271"/>
        <v>#N/A</v>
      </c>
      <c r="N843" s="13">
        <f t="shared" si="272"/>
        <v>0</v>
      </c>
      <c r="O843" s="13" t="e">
        <f>VLOOKUP(B843,Sheet1!$C$1:$D$12,2,FALSE)</f>
        <v>#N/A</v>
      </c>
      <c r="P843" s="13" t="e">
        <f t="shared" si="273"/>
        <v>#N/A</v>
      </c>
      <c r="Q843" s="13">
        <f t="shared" si="274"/>
        <v>0</v>
      </c>
      <c r="R843" s="13" t="e">
        <f>VLOOKUP(B843,Sheet1!$C$1:$D$12,2,FALSE)</f>
        <v>#N/A</v>
      </c>
      <c r="S843" s="13" t="e">
        <f t="shared" si="275"/>
        <v>#N/A</v>
      </c>
      <c r="T843" s="13">
        <f t="shared" si="265"/>
        <v>0</v>
      </c>
      <c r="U843" s="13" t="e">
        <f>VLOOKUP(B843,Sheet1!$C$1:$F$12,4,FALSE)</f>
        <v>#N/A</v>
      </c>
      <c r="V843" s="13" t="e">
        <f t="shared" si="276"/>
        <v>#N/A</v>
      </c>
      <c r="W843" s="13">
        <f t="shared" si="277"/>
        <v>0</v>
      </c>
      <c r="X843" s="13">
        <f t="shared" si="278"/>
        <v>0</v>
      </c>
      <c r="Y843" s="13">
        <f t="shared" si="279"/>
        <v>0</v>
      </c>
      <c r="Z843" s="13" t="e">
        <f t="shared" si="280"/>
        <v>#N/A</v>
      </c>
      <c r="AA843" s="14" t="str">
        <f t="shared" si="281"/>
        <v/>
      </c>
      <c r="AB843" s="14">
        <f t="shared" si="282"/>
        <v>0</v>
      </c>
      <c r="AC843" s="14">
        <f t="shared" si="283"/>
        <v>0</v>
      </c>
      <c r="AD843" s="13">
        <f t="shared" si="266"/>
        <v>0</v>
      </c>
      <c r="AE843" s="13" t="e">
        <f>VLOOKUP(B843,Sheet1!$C$1:$D$12,2,FALSE)</f>
        <v>#N/A</v>
      </c>
      <c r="AF843" s="13" t="e">
        <f t="shared" si="284"/>
        <v>#N/A</v>
      </c>
      <c r="AG843" s="13">
        <f t="shared" si="267"/>
        <v>0</v>
      </c>
      <c r="AH843" s="13">
        <f t="shared" si="268"/>
        <v>0</v>
      </c>
      <c r="AI843" s="13" t="e">
        <f t="shared" si="285"/>
        <v>#N/A</v>
      </c>
      <c r="AJ843" s="14" t="str">
        <f t="shared" si="286"/>
        <v/>
      </c>
      <c r="AK843" s="14">
        <f t="shared" si="269"/>
        <v>0</v>
      </c>
    </row>
    <row r="844" spans="1:37" ht="15" customHeight="1" x14ac:dyDescent="0.25">
      <c r="A844" s="1"/>
      <c r="B844" s="1"/>
      <c r="C844" s="24"/>
      <c r="D844" s="1"/>
      <c r="E844" s="1"/>
      <c r="F844" s="24"/>
      <c r="G844" s="1"/>
      <c r="H844" s="2"/>
      <c r="I844" s="2"/>
      <c r="J844" s="2"/>
      <c r="K844" s="13">
        <f t="shared" si="270"/>
        <v>0</v>
      </c>
      <c r="L844" s="13" t="e">
        <f>VLOOKUP(B844,Sheet1!$C$1:$D$12,2,FALSE)</f>
        <v>#N/A</v>
      </c>
      <c r="M844" s="13" t="e">
        <f t="shared" si="271"/>
        <v>#N/A</v>
      </c>
      <c r="N844" s="13">
        <f t="shared" si="272"/>
        <v>0</v>
      </c>
      <c r="O844" s="13" t="e">
        <f>VLOOKUP(B844,Sheet1!$C$1:$D$12,2,FALSE)</f>
        <v>#N/A</v>
      </c>
      <c r="P844" s="13" t="e">
        <f t="shared" si="273"/>
        <v>#N/A</v>
      </c>
      <c r="Q844" s="13">
        <f t="shared" si="274"/>
        <v>0</v>
      </c>
      <c r="R844" s="13" t="e">
        <f>VLOOKUP(B844,Sheet1!$C$1:$D$12,2,FALSE)</f>
        <v>#N/A</v>
      </c>
      <c r="S844" s="13" t="e">
        <f t="shared" si="275"/>
        <v>#N/A</v>
      </c>
      <c r="T844" s="13">
        <f t="shared" si="265"/>
        <v>0</v>
      </c>
      <c r="U844" s="13" t="e">
        <f>VLOOKUP(B844,Sheet1!$C$1:$F$12,4,FALSE)</f>
        <v>#N/A</v>
      </c>
      <c r="V844" s="13" t="e">
        <f t="shared" si="276"/>
        <v>#N/A</v>
      </c>
      <c r="W844" s="13">
        <f t="shared" si="277"/>
        <v>0</v>
      </c>
      <c r="X844" s="13">
        <f t="shared" si="278"/>
        <v>0</v>
      </c>
      <c r="Y844" s="13">
        <f t="shared" si="279"/>
        <v>0</v>
      </c>
      <c r="Z844" s="13" t="e">
        <f t="shared" si="280"/>
        <v>#N/A</v>
      </c>
      <c r="AA844" s="14" t="str">
        <f t="shared" si="281"/>
        <v/>
      </c>
      <c r="AB844" s="14">
        <f t="shared" si="282"/>
        <v>0</v>
      </c>
      <c r="AC844" s="14">
        <f t="shared" si="283"/>
        <v>0</v>
      </c>
      <c r="AD844" s="13">
        <f t="shared" si="266"/>
        <v>0</v>
      </c>
      <c r="AE844" s="13" t="e">
        <f>VLOOKUP(B844,Sheet1!$C$1:$D$12,2,FALSE)</f>
        <v>#N/A</v>
      </c>
      <c r="AF844" s="13" t="e">
        <f t="shared" si="284"/>
        <v>#N/A</v>
      </c>
      <c r="AG844" s="13">
        <f t="shared" si="267"/>
        <v>0</v>
      </c>
      <c r="AH844" s="13">
        <f t="shared" si="268"/>
        <v>0</v>
      </c>
      <c r="AI844" s="13" t="e">
        <f t="shared" si="285"/>
        <v>#N/A</v>
      </c>
      <c r="AJ844" s="14" t="str">
        <f t="shared" si="286"/>
        <v/>
      </c>
      <c r="AK844" s="14">
        <f t="shared" si="269"/>
        <v>0</v>
      </c>
    </row>
    <row r="845" spans="1:37" ht="15" customHeight="1" x14ac:dyDescent="0.25">
      <c r="A845" s="1"/>
      <c r="B845" s="1"/>
      <c r="C845" s="24"/>
      <c r="D845" s="1"/>
      <c r="E845" s="1"/>
      <c r="F845" s="24"/>
      <c r="G845" s="1"/>
      <c r="H845" s="2"/>
      <c r="I845" s="2"/>
      <c r="J845" s="2"/>
      <c r="K845" s="13">
        <f t="shared" si="270"/>
        <v>0</v>
      </c>
      <c r="L845" s="13" t="e">
        <f>VLOOKUP(B845,Sheet1!$C$1:$D$12,2,FALSE)</f>
        <v>#N/A</v>
      </c>
      <c r="M845" s="13" t="e">
        <f t="shared" si="271"/>
        <v>#N/A</v>
      </c>
      <c r="N845" s="13">
        <f t="shared" si="272"/>
        <v>0</v>
      </c>
      <c r="O845" s="13" t="e">
        <f>VLOOKUP(B845,Sheet1!$C$1:$D$12,2,FALSE)</f>
        <v>#N/A</v>
      </c>
      <c r="P845" s="13" t="e">
        <f t="shared" si="273"/>
        <v>#N/A</v>
      </c>
      <c r="Q845" s="13">
        <f t="shared" si="274"/>
        <v>0</v>
      </c>
      <c r="R845" s="13" t="e">
        <f>VLOOKUP(B845,Sheet1!$C$1:$D$12,2,FALSE)</f>
        <v>#N/A</v>
      </c>
      <c r="S845" s="13" t="e">
        <f t="shared" si="275"/>
        <v>#N/A</v>
      </c>
      <c r="T845" s="13">
        <f t="shared" si="265"/>
        <v>0</v>
      </c>
      <c r="U845" s="13" t="e">
        <f>VLOOKUP(B845,Sheet1!$C$1:$F$12,4,FALSE)</f>
        <v>#N/A</v>
      </c>
      <c r="V845" s="13" t="e">
        <f t="shared" si="276"/>
        <v>#N/A</v>
      </c>
      <c r="W845" s="13">
        <f t="shared" si="277"/>
        <v>0</v>
      </c>
      <c r="X845" s="13">
        <f t="shared" si="278"/>
        <v>0</v>
      </c>
      <c r="Y845" s="13">
        <f t="shared" si="279"/>
        <v>0</v>
      </c>
      <c r="Z845" s="13" t="e">
        <f t="shared" si="280"/>
        <v>#N/A</v>
      </c>
      <c r="AA845" s="14" t="str">
        <f t="shared" si="281"/>
        <v/>
      </c>
      <c r="AB845" s="14">
        <f t="shared" si="282"/>
        <v>0</v>
      </c>
      <c r="AC845" s="14">
        <f t="shared" si="283"/>
        <v>0</v>
      </c>
      <c r="AD845" s="13">
        <f t="shared" si="266"/>
        <v>0</v>
      </c>
      <c r="AE845" s="13" t="e">
        <f>VLOOKUP(B845,Sheet1!$C$1:$D$12,2,FALSE)</f>
        <v>#N/A</v>
      </c>
      <c r="AF845" s="13" t="e">
        <f t="shared" si="284"/>
        <v>#N/A</v>
      </c>
      <c r="AG845" s="13">
        <f t="shared" si="267"/>
        <v>0</v>
      </c>
      <c r="AH845" s="13">
        <f t="shared" si="268"/>
        <v>0</v>
      </c>
      <c r="AI845" s="13" t="e">
        <f t="shared" si="285"/>
        <v>#N/A</v>
      </c>
      <c r="AJ845" s="14" t="str">
        <f t="shared" si="286"/>
        <v/>
      </c>
      <c r="AK845" s="14">
        <f t="shared" si="269"/>
        <v>0</v>
      </c>
    </row>
    <row r="846" spans="1:37" ht="15" customHeight="1" x14ac:dyDescent="0.25">
      <c r="A846" s="1"/>
      <c r="B846" s="1"/>
      <c r="C846" s="24"/>
      <c r="D846" s="1"/>
      <c r="E846" s="1"/>
      <c r="F846" s="24"/>
      <c r="G846" s="1"/>
      <c r="H846" s="2"/>
      <c r="I846" s="2"/>
      <c r="J846" s="2"/>
      <c r="K846" s="13">
        <f t="shared" si="270"/>
        <v>0</v>
      </c>
      <c r="L846" s="13" t="e">
        <f>VLOOKUP(B846,Sheet1!$C$1:$D$12,2,FALSE)</f>
        <v>#N/A</v>
      </c>
      <c r="M846" s="13" t="e">
        <f t="shared" si="271"/>
        <v>#N/A</v>
      </c>
      <c r="N846" s="13">
        <f t="shared" si="272"/>
        <v>0</v>
      </c>
      <c r="O846" s="13" t="e">
        <f>VLOOKUP(B846,Sheet1!$C$1:$D$12,2,FALSE)</f>
        <v>#N/A</v>
      </c>
      <c r="P846" s="13" t="e">
        <f t="shared" si="273"/>
        <v>#N/A</v>
      </c>
      <c r="Q846" s="13">
        <f t="shared" si="274"/>
        <v>0</v>
      </c>
      <c r="R846" s="13" t="e">
        <f>VLOOKUP(B846,Sheet1!$C$1:$D$12,2,FALSE)</f>
        <v>#N/A</v>
      </c>
      <c r="S846" s="13" t="e">
        <f t="shared" si="275"/>
        <v>#N/A</v>
      </c>
      <c r="T846" s="13">
        <f t="shared" si="265"/>
        <v>0</v>
      </c>
      <c r="U846" s="13" t="e">
        <f>VLOOKUP(B846,Sheet1!$C$1:$F$12,4,FALSE)</f>
        <v>#N/A</v>
      </c>
      <c r="V846" s="13" t="e">
        <f t="shared" si="276"/>
        <v>#N/A</v>
      </c>
      <c r="W846" s="13">
        <f t="shared" si="277"/>
        <v>0</v>
      </c>
      <c r="X846" s="13">
        <f t="shared" si="278"/>
        <v>0</v>
      </c>
      <c r="Y846" s="13">
        <f t="shared" si="279"/>
        <v>0</v>
      </c>
      <c r="Z846" s="13" t="e">
        <f t="shared" si="280"/>
        <v>#N/A</v>
      </c>
      <c r="AA846" s="14" t="str">
        <f t="shared" si="281"/>
        <v/>
      </c>
      <c r="AB846" s="14">
        <f t="shared" si="282"/>
        <v>0</v>
      </c>
      <c r="AC846" s="14">
        <f t="shared" si="283"/>
        <v>0</v>
      </c>
      <c r="AD846" s="13">
        <f t="shared" si="266"/>
        <v>0</v>
      </c>
      <c r="AE846" s="13" t="e">
        <f>VLOOKUP(B846,Sheet1!$C$1:$D$12,2,FALSE)</f>
        <v>#N/A</v>
      </c>
      <c r="AF846" s="13" t="e">
        <f t="shared" si="284"/>
        <v>#N/A</v>
      </c>
      <c r="AG846" s="13">
        <f t="shared" si="267"/>
        <v>0</v>
      </c>
      <c r="AH846" s="13">
        <f t="shared" si="268"/>
        <v>0</v>
      </c>
      <c r="AI846" s="13" t="e">
        <f t="shared" si="285"/>
        <v>#N/A</v>
      </c>
      <c r="AJ846" s="14" t="str">
        <f t="shared" si="286"/>
        <v/>
      </c>
      <c r="AK846" s="14">
        <f t="shared" si="269"/>
        <v>0</v>
      </c>
    </row>
    <row r="847" spans="1:37" ht="15" customHeight="1" x14ac:dyDescent="0.25">
      <c r="A847" s="1"/>
      <c r="B847" s="1"/>
      <c r="C847" s="24"/>
      <c r="D847" s="1"/>
      <c r="E847" s="1"/>
      <c r="F847" s="24"/>
      <c r="G847" s="1"/>
      <c r="H847" s="2"/>
      <c r="I847" s="2"/>
      <c r="J847" s="2"/>
      <c r="K847" s="13">
        <f t="shared" si="270"/>
        <v>0</v>
      </c>
      <c r="L847" s="13" t="e">
        <f>VLOOKUP(B847,Sheet1!$C$1:$D$12,2,FALSE)</f>
        <v>#N/A</v>
      </c>
      <c r="M847" s="13" t="e">
        <f t="shared" si="271"/>
        <v>#N/A</v>
      </c>
      <c r="N847" s="13">
        <f t="shared" si="272"/>
        <v>0</v>
      </c>
      <c r="O847" s="13" t="e">
        <f>VLOOKUP(B847,Sheet1!$C$1:$D$12,2,FALSE)</f>
        <v>#N/A</v>
      </c>
      <c r="P847" s="13" t="e">
        <f t="shared" si="273"/>
        <v>#N/A</v>
      </c>
      <c r="Q847" s="13">
        <f t="shared" si="274"/>
        <v>0</v>
      </c>
      <c r="R847" s="13" t="e">
        <f>VLOOKUP(B847,Sheet1!$C$1:$D$12,2,FALSE)</f>
        <v>#N/A</v>
      </c>
      <c r="S847" s="13" t="e">
        <f t="shared" si="275"/>
        <v>#N/A</v>
      </c>
      <c r="T847" s="13">
        <f t="shared" si="265"/>
        <v>0</v>
      </c>
      <c r="U847" s="13" t="e">
        <f>VLOOKUP(B847,Sheet1!$C$1:$F$12,4,FALSE)</f>
        <v>#N/A</v>
      </c>
      <c r="V847" s="13" t="e">
        <f t="shared" si="276"/>
        <v>#N/A</v>
      </c>
      <c r="W847" s="13">
        <f t="shared" si="277"/>
        <v>0</v>
      </c>
      <c r="X847" s="13">
        <f t="shared" si="278"/>
        <v>0</v>
      </c>
      <c r="Y847" s="13">
        <f t="shared" si="279"/>
        <v>0</v>
      </c>
      <c r="Z847" s="13" t="e">
        <f t="shared" si="280"/>
        <v>#N/A</v>
      </c>
      <c r="AA847" s="14" t="str">
        <f t="shared" si="281"/>
        <v/>
      </c>
      <c r="AB847" s="14">
        <f t="shared" si="282"/>
        <v>0</v>
      </c>
      <c r="AC847" s="14">
        <f t="shared" si="283"/>
        <v>0</v>
      </c>
      <c r="AD847" s="13">
        <f t="shared" si="266"/>
        <v>0</v>
      </c>
      <c r="AE847" s="13" t="e">
        <f>VLOOKUP(B847,Sheet1!$C$1:$D$12,2,FALSE)</f>
        <v>#N/A</v>
      </c>
      <c r="AF847" s="13" t="e">
        <f t="shared" si="284"/>
        <v>#N/A</v>
      </c>
      <c r="AG847" s="13">
        <f t="shared" si="267"/>
        <v>0</v>
      </c>
      <c r="AH847" s="13">
        <f t="shared" si="268"/>
        <v>0</v>
      </c>
      <c r="AI847" s="13" t="e">
        <f t="shared" si="285"/>
        <v>#N/A</v>
      </c>
      <c r="AJ847" s="14" t="str">
        <f t="shared" si="286"/>
        <v/>
      </c>
      <c r="AK847" s="14">
        <f t="shared" si="269"/>
        <v>0</v>
      </c>
    </row>
    <row r="848" spans="1:37" ht="15" customHeight="1" x14ac:dyDescent="0.25">
      <c r="A848" s="1"/>
      <c r="B848" s="1"/>
      <c r="C848" s="24"/>
      <c r="D848" s="1"/>
      <c r="E848" s="1"/>
      <c r="F848" s="24"/>
      <c r="G848" s="1"/>
      <c r="H848" s="2"/>
      <c r="I848" s="2"/>
      <c r="J848" s="2"/>
      <c r="K848" s="13">
        <f t="shared" si="270"/>
        <v>0</v>
      </c>
      <c r="L848" s="13" t="e">
        <f>VLOOKUP(B848,Sheet1!$C$1:$D$12,2,FALSE)</f>
        <v>#N/A</v>
      </c>
      <c r="M848" s="13" t="e">
        <f t="shared" si="271"/>
        <v>#N/A</v>
      </c>
      <c r="N848" s="13">
        <f t="shared" si="272"/>
        <v>0</v>
      </c>
      <c r="O848" s="13" t="e">
        <f>VLOOKUP(B848,Sheet1!$C$1:$D$12,2,FALSE)</f>
        <v>#N/A</v>
      </c>
      <c r="P848" s="13" t="e">
        <f t="shared" si="273"/>
        <v>#N/A</v>
      </c>
      <c r="Q848" s="13">
        <f t="shared" si="274"/>
        <v>0</v>
      </c>
      <c r="R848" s="13" t="e">
        <f>VLOOKUP(B848,Sheet1!$C$1:$D$12,2,FALSE)</f>
        <v>#N/A</v>
      </c>
      <c r="S848" s="13" t="e">
        <f t="shared" si="275"/>
        <v>#N/A</v>
      </c>
      <c r="T848" s="13">
        <f t="shared" si="265"/>
        <v>0</v>
      </c>
      <c r="U848" s="13" t="e">
        <f>VLOOKUP(B848,Sheet1!$C$1:$F$12,4,FALSE)</f>
        <v>#N/A</v>
      </c>
      <c r="V848" s="13" t="e">
        <f t="shared" si="276"/>
        <v>#N/A</v>
      </c>
      <c r="W848" s="13">
        <f t="shared" si="277"/>
        <v>0</v>
      </c>
      <c r="X848" s="13">
        <f t="shared" si="278"/>
        <v>0</v>
      </c>
      <c r="Y848" s="13">
        <f t="shared" si="279"/>
        <v>0</v>
      </c>
      <c r="Z848" s="13" t="e">
        <f t="shared" si="280"/>
        <v>#N/A</v>
      </c>
      <c r="AA848" s="14" t="str">
        <f t="shared" si="281"/>
        <v/>
      </c>
      <c r="AB848" s="14">
        <f t="shared" si="282"/>
        <v>0</v>
      </c>
      <c r="AC848" s="14">
        <f t="shared" si="283"/>
        <v>0</v>
      </c>
      <c r="AD848" s="13">
        <f t="shared" si="266"/>
        <v>0</v>
      </c>
      <c r="AE848" s="13" t="e">
        <f>VLOOKUP(B848,Sheet1!$C$1:$D$12,2,FALSE)</f>
        <v>#N/A</v>
      </c>
      <c r="AF848" s="13" t="e">
        <f t="shared" si="284"/>
        <v>#N/A</v>
      </c>
      <c r="AG848" s="13">
        <f t="shared" si="267"/>
        <v>0</v>
      </c>
      <c r="AH848" s="13">
        <f t="shared" si="268"/>
        <v>0</v>
      </c>
      <c r="AI848" s="13" t="e">
        <f t="shared" si="285"/>
        <v>#N/A</v>
      </c>
      <c r="AJ848" s="14" t="str">
        <f t="shared" si="286"/>
        <v/>
      </c>
      <c r="AK848" s="14">
        <f t="shared" si="269"/>
        <v>0</v>
      </c>
    </row>
    <row r="849" spans="1:37" ht="15" customHeight="1" x14ac:dyDescent="0.25">
      <c r="A849" s="1"/>
      <c r="B849" s="1"/>
      <c r="C849" s="24"/>
      <c r="D849" s="1"/>
      <c r="E849" s="1"/>
      <c r="F849" s="24"/>
      <c r="G849" s="1"/>
      <c r="H849" s="2"/>
      <c r="I849" s="2"/>
      <c r="J849" s="2"/>
      <c r="K849" s="13">
        <f t="shared" si="270"/>
        <v>0</v>
      </c>
      <c r="L849" s="13" t="e">
        <f>VLOOKUP(B849,Sheet1!$C$1:$D$12,2,FALSE)</f>
        <v>#N/A</v>
      </c>
      <c r="M849" s="13" t="e">
        <f t="shared" si="271"/>
        <v>#N/A</v>
      </c>
      <c r="N849" s="13">
        <f t="shared" si="272"/>
        <v>0</v>
      </c>
      <c r="O849" s="13" t="e">
        <f>VLOOKUP(B849,Sheet1!$C$1:$D$12,2,FALSE)</f>
        <v>#N/A</v>
      </c>
      <c r="P849" s="13" t="e">
        <f t="shared" si="273"/>
        <v>#N/A</v>
      </c>
      <c r="Q849" s="13">
        <f t="shared" si="274"/>
        <v>0</v>
      </c>
      <c r="R849" s="13" t="e">
        <f>VLOOKUP(B849,Sheet1!$C$1:$D$12,2,FALSE)</f>
        <v>#N/A</v>
      </c>
      <c r="S849" s="13" t="e">
        <f t="shared" si="275"/>
        <v>#N/A</v>
      </c>
      <c r="T849" s="13">
        <f t="shared" si="265"/>
        <v>0</v>
      </c>
      <c r="U849" s="13" t="e">
        <f>VLOOKUP(B849,Sheet1!$C$1:$F$12,4,FALSE)</f>
        <v>#N/A</v>
      </c>
      <c r="V849" s="13" t="e">
        <f t="shared" si="276"/>
        <v>#N/A</v>
      </c>
      <c r="W849" s="13">
        <f t="shared" si="277"/>
        <v>0</v>
      </c>
      <c r="X849" s="13">
        <f t="shared" si="278"/>
        <v>0</v>
      </c>
      <c r="Y849" s="13">
        <f t="shared" si="279"/>
        <v>0</v>
      </c>
      <c r="Z849" s="13" t="e">
        <f t="shared" si="280"/>
        <v>#N/A</v>
      </c>
      <c r="AA849" s="14" t="str">
        <f t="shared" si="281"/>
        <v/>
      </c>
      <c r="AB849" s="14">
        <f t="shared" si="282"/>
        <v>0</v>
      </c>
      <c r="AC849" s="14">
        <f t="shared" si="283"/>
        <v>0</v>
      </c>
      <c r="AD849" s="13">
        <f t="shared" si="266"/>
        <v>0</v>
      </c>
      <c r="AE849" s="13" t="e">
        <f>VLOOKUP(B849,Sheet1!$C$1:$D$12,2,FALSE)</f>
        <v>#N/A</v>
      </c>
      <c r="AF849" s="13" t="e">
        <f t="shared" si="284"/>
        <v>#N/A</v>
      </c>
      <c r="AG849" s="13">
        <f t="shared" si="267"/>
        <v>0</v>
      </c>
      <c r="AH849" s="13">
        <f t="shared" si="268"/>
        <v>0</v>
      </c>
      <c r="AI849" s="13" t="e">
        <f t="shared" si="285"/>
        <v>#N/A</v>
      </c>
      <c r="AJ849" s="14" t="str">
        <f t="shared" si="286"/>
        <v/>
      </c>
      <c r="AK849" s="14">
        <f t="shared" si="269"/>
        <v>0</v>
      </c>
    </row>
    <row r="850" spans="1:37" ht="15" customHeight="1" x14ac:dyDescent="0.25">
      <c r="A850" s="1"/>
      <c r="B850" s="1"/>
      <c r="C850" s="24"/>
      <c r="D850" s="1"/>
      <c r="E850" s="1"/>
      <c r="F850" s="24"/>
      <c r="G850" s="1"/>
      <c r="H850" s="2"/>
      <c r="I850" s="2"/>
      <c r="J850" s="2"/>
      <c r="K850" s="13">
        <f t="shared" si="270"/>
        <v>0</v>
      </c>
      <c r="L850" s="13" t="e">
        <f>VLOOKUP(B850,Sheet1!$C$1:$D$12,2,FALSE)</f>
        <v>#N/A</v>
      </c>
      <c r="M850" s="13" t="e">
        <f t="shared" si="271"/>
        <v>#N/A</v>
      </c>
      <c r="N850" s="13">
        <f t="shared" si="272"/>
        <v>0</v>
      </c>
      <c r="O850" s="13" t="e">
        <f>VLOOKUP(B850,Sheet1!$C$1:$D$12,2,FALSE)</f>
        <v>#N/A</v>
      </c>
      <c r="P850" s="13" t="e">
        <f t="shared" si="273"/>
        <v>#N/A</v>
      </c>
      <c r="Q850" s="13">
        <f t="shared" si="274"/>
        <v>0</v>
      </c>
      <c r="R850" s="13" t="e">
        <f>VLOOKUP(B850,Sheet1!$C$1:$D$12,2,FALSE)</f>
        <v>#N/A</v>
      </c>
      <c r="S850" s="13" t="e">
        <f t="shared" si="275"/>
        <v>#N/A</v>
      </c>
      <c r="T850" s="13">
        <f t="shared" si="265"/>
        <v>0</v>
      </c>
      <c r="U850" s="13" t="e">
        <f>VLOOKUP(B850,Sheet1!$C$1:$F$12,4,FALSE)</f>
        <v>#N/A</v>
      </c>
      <c r="V850" s="13" t="e">
        <f t="shared" si="276"/>
        <v>#N/A</v>
      </c>
      <c r="W850" s="13">
        <f t="shared" si="277"/>
        <v>0</v>
      </c>
      <c r="X850" s="13">
        <f t="shared" si="278"/>
        <v>0</v>
      </c>
      <c r="Y850" s="13">
        <f t="shared" si="279"/>
        <v>0</v>
      </c>
      <c r="Z850" s="13" t="e">
        <f t="shared" si="280"/>
        <v>#N/A</v>
      </c>
      <c r="AA850" s="14" t="str">
        <f t="shared" si="281"/>
        <v/>
      </c>
      <c r="AB850" s="14">
        <f t="shared" si="282"/>
        <v>0</v>
      </c>
      <c r="AC850" s="14">
        <f t="shared" si="283"/>
        <v>0</v>
      </c>
      <c r="AD850" s="13">
        <f t="shared" si="266"/>
        <v>0</v>
      </c>
      <c r="AE850" s="13" t="e">
        <f>VLOOKUP(B850,Sheet1!$C$1:$D$12,2,FALSE)</f>
        <v>#N/A</v>
      </c>
      <c r="AF850" s="13" t="e">
        <f t="shared" si="284"/>
        <v>#N/A</v>
      </c>
      <c r="AG850" s="13">
        <f t="shared" si="267"/>
        <v>0</v>
      </c>
      <c r="AH850" s="13">
        <f t="shared" si="268"/>
        <v>0</v>
      </c>
      <c r="AI850" s="13" t="e">
        <f t="shared" si="285"/>
        <v>#N/A</v>
      </c>
      <c r="AJ850" s="14" t="str">
        <f t="shared" si="286"/>
        <v/>
      </c>
      <c r="AK850" s="14">
        <f t="shared" si="269"/>
        <v>0</v>
      </c>
    </row>
    <row r="851" spans="1:37" ht="15" customHeight="1" x14ac:dyDescent="0.25">
      <c r="A851" s="1"/>
      <c r="B851" s="1"/>
      <c r="C851" s="24"/>
      <c r="D851" s="1"/>
      <c r="E851" s="1"/>
      <c r="F851" s="24"/>
      <c r="G851" s="1"/>
      <c r="H851" s="2"/>
      <c r="I851" s="2"/>
      <c r="J851" s="2"/>
      <c r="K851" s="13">
        <f t="shared" si="270"/>
        <v>0</v>
      </c>
      <c r="L851" s="13" t="e">
        <f>VLOOKUP(B851,Sheet1!$C$1:$D$12,2,FALSE)</f>
        <v>#N/A</v>
      </c>
      <c r="M851" s="13" t="e">
        <f t="shared" si="271"/>
        <v>#N/A</v>
      </c>
      <c r="N851" s="13">
        <f t="shared" si="272"/>
        <v>0</v>
      </c>
      <c r="O851" s="13" t="e">
        <f>VLOOKUP(B851,Sheet1!$C$1:$D$12,2,FALSE)</f>
        <v>#N/A</v>
      </c>
      <c r="P851" s="13" t="e">
        <f t="shared" si="273"/>
        <v>#N/A</v>
      </c>
      <c r="Q851" s="13">
        <f t="shared" si="274"/>
        <v>0</v>
      </c>
      <c r="R851" s="13" t="e">
        <f>VLOOKUP(B851,Sheet1!$C$1:$D$12,2,FALSE)</f>
        <v>#N/A</v>
      </c>
      <c r="S851" s="13" t="e">
        <f t="shared" si="275"/>
        <v>#N/A</v>
      </c>
      <c r="T851" s="13">
        <f t="shared" si="265"/>
        <v>0</v>
      </c>
      <c r="U851" s="13" t="e">
        <f>VLOOKUP(B851,Sheet1!$C$1:$F$12,4,FALSE)</f>
        <v>#N/A</v>
      </c>
      <c r="V851" s="13" t="e">
        <f t="shared" si="276"/>
        <v>#N/A</v>
      </c>
      <c r="W851" s="13">
        <f t="shared" si="277"/>
        <v>0</v>
      </c>
      <c r="X851" s="13">
        <f t="shared" si="278"/>
        <v>0</v>
      </c>
      <c r="Y851" s="13">
        <f t="shared" si="279"/>
        <v>0</v>
      </c>
      <c r="Z851" s="13" t="e">
        <f t="shared" si="280"/>
        <v>#N/A</v>
      </c>
      <c r="AA851" s="14" t="str">
        <f t="shared" si="281"/>
        <v/>
      </c>
      <c r="AB851" s="14">
        <f t="shared" si="282"/>
        <v>0</v>
      </c>
      <c r="AC851" s="14">
        <f t="shared" si="283"/>
        <v>0</v>
      </c>
      <c r="AD851" s="13">
        <f t="shared" si="266"/>
        <v>0</v>
      </c>
      <c r="AE851" s="13" t="e">
        <f>VLOOKUP(B851,Sheet1!$C$1:$D$12,2,FALSE)</f>
        <v>#N/A</v>
      </c>
      <c r="AF851" s="13" t="e">
        <f t="shared" si="284"/>
        <v>#N/A</v>
      </c>
      <c r="AG851" s="13">
        <f t="shared" si="267"/>
        <v>0</v>
      </c>
      <c r="AH851" s="13">
        <f t="shared" si="268"/>
        <v>0</v>
      </c>
      <c r="AI851" s="13" t="e">
        <f t="shared" si="285"/>
        <v>#N/A</v>
      </c>
      <c r="AJ851" s="14" t="str">
        <f t="shared" si="286"/>
        <v/>
      </c>
      <c r="AK851" s="14">
        <f t="shared" si="269"/>
        <v>0</v>
      </c>
    </row>
    <row r="852" spans="1:37" ht="15" customHeight="1" x14ac:dyDescent="0.25">
      <c r="A852" s="1"/>
      <c r="B852" s="1"/>
      <c r="C852" s="24"/>
      <c r="D852" s="1"/>
      <c r="E852" s="1"/>
      <c r="F852" s="24"/>
      <c r="G852" s="1"/>
      <c r="H852" s="2"/>
      <c r="I852" s="2"/>
      <c r="J852" s="2"/>
      <c r="K852" s="13">
        <f t="shared" si="270"/>
        <v>0</v>
      </c>
      <c r="L852" s="13" t="e">
        <f>VLOOKUP(B852,Sheet1!$C$1:$D$12,2,FALSE)</f>
        <v>#N/A</v>
      </c>
      <c r="M852" s="13" t="e">
        <f t="shared" si="271"/>
        <v>#N/A</v>
      </c>
      <c r="N852" s="13">
        <f t="shared" si="272"/>
        <v>0</v>
      </c>
      <c r="O852" s="13" t="e">
        <f>VLOOKUP(B852,Sheet1!$C$1:$D$12,2,FALSE)</f>
        <v>#N/A</v>
      </c>
      <c r="P852" s="13" t="e">
        <f t="shared" si="273"/>
        <v>#N/A</v>
      </c>
      <c r="Q852" s="13">
        <f t="shared" si="274"/>
        <v>0</v>
      </c>
      <c r="R852" s="13" t="e">
        <f>VLOOKUP(B852,Sheet1!$C$1:$D$12,2,FALSE)</f>
        <v>#N/A</v>
      </c>
      <c r="S852" s="13" t="e">
        <f t="shared" si="275"/>
        <v>#N/A</v>
      </c>
      <c r="T852" s="13">
        <f t="shared" si="265"/>
        <v>0</v>
      </c>
      <c r="U852" s="13" t="e">
        <f>VLOOKUP(B852,Sheet1!$C$1:$F$12,4,FALSE)</f>
        <v>#N/A</v>
      </c>
      <c r="V852" s="13" t="e">
        <f t="shared" si="276"/>
        <v>#N/A</v>
      </c>
      <c r="W852" s="13">
        <f t="shared" si="277"/>
        <v>0</v>
      </c>
      <c r="X852" s="13">
        <f t="shared" si="278"/>
        <v>0</v>
      </c>
      <c r="Y852" s="13">
        <f t="shared" si="279"/>
        <v>0</v>
      </c>
      <c r="Z852" s="13" t="e">
        <f t="shared" si="280"/>
        <v>#N/A</v>
      </c>
      <c r="AA852" s="14" t="str">
        <f t="shared" si="281"/>
        <v/>
      </c>
      <c r="AB852" s="14">
        <f t="shared" si="282"/>
        <v>0</v>
      </c>
      <c r="AC852" s="14">
        <f t="shared" si="283"/>
        <v>0</v>
      </c>
      <c r="AD852" s="13">
        <f t="shared" si="266"/>
        <v>0</v>
      </c>
      <c r="AE852" s="13" t="e">
        <f>VLOOKUP(B852,Sheet1!$C$1:$D$12,2,FALSE)</f>
        <v>#N/A</v>
      </c>
      <c r="AF852" s="13" t="e">
        <f t="shared" si="284"/>
        <v>#N/A</v>
      </c>
      <c r="AG852" s="13">
        <f t="shared" si="267"/>
        <v>0</v>
      </c>
      <c r="AH852" s="13">
        <f t="shared" si="268"/>
        <v>0</v>
      </c>
      <c r="AI852" s="13" t="e">
        <f t="shared" si="285"/>
        <v>#N/A</v>
      </c>
      <c r="AJ852" s="14" t="str">
        <f t="shared" si="286"/>
        <v/>
      </c>
      <c r="AK852" s="14">
        <f t="shared" si="269"/>
        <v>0</v>
      </c>
    </row>
    <row r="853" spans="1:37" ht="15" customHeight="1" x14ac:dyDescent="0.25">
      <c r="A853" s="1"/>
      <c r="B853" s="1"/>
      <c r="C853" s="24"/>
      <c r="D853" s="1"/>
      <c r="E853" s="1"/>
      <c r="F853" s="24"/>
      <c r="G853" s="1"/>
      <c r="H853" s="2"/>
      <c r="I853" s="2"/>
      <c r="J853" s="2"/>
      <c r="K853" s="13">
        <f t="shared" si="270"/>
        <v>0</v>
      </c>
      <c r="L853" s="13" t="e">
        <f>VLOOKUP(B853,Sheet1!$C$1:$D$12,2,FALSE)</f>
        <v>#N/A</v>
      </c>
      <c r="M853" s="13" t="e">
        <f t="shared" si="271"/>
        <v>#N/A</v>
      </c>
      <c r="N853" s="13">
        <f t="shared" si="272"/>
        <v>0</v>
      </c>
      <c r="O853" s="13" t="e">
        <f>VLOOKUP(B853,Sheet1!$C$1:$D$12,2,FALSE)</f>
        <v>#N/A</v>
      </c>
      <c r="P853" s="13" t="e">
        <f t="shared" si="273"/>
        <v>#N/A</v>
      </c>
      <c r="Q853" s="13">
        <f t="shared" si="274"/>
        <v>0</v>
      </c>
      <c r="R853" s="13" t="e">
        <f>VLOOKUP(B853,Sheet1!$C$1:$D$12,2,FALSE)</f>
        <v>#N/A</v>
      </c>
      <c r="S853" s="13" t="e">
        <f t="shared" si="275"/>
        <v>#N/A</v>
      </c>
      <c r="T853" s="13">
        <f t="shared" si="265"/>
        <v>0</v>
      </c>
      <c r="U853" s="13" t="e">
        <f>VLOOKUP(B853,Sheet1!$C$1:$F$12,4,FALSE)</f>
        <v>#N/A</v>
      </c>
      <c r="V853" s="13" t="e">
        <f t="shared" si="276"/>
        <v>#N/A</v>
      </c>
      <c r="W853" s="13">
        <f t="shared" si="277"/>
        <v>0</v>
      </c>
      <c r="X853" s="13">
        <f t="shared" si="278"/>
        <v>0</v>
      </c>
      <c r="Y853" s="13">
        <f t="shared" si="279"/>
        <v>0</v>
      </c>
      <c r="Z853" s="13" t="e">
        <f t="shared" si="280"/>
        <v>#N/A</v>
      </c>
      <c r="AA853" s="14" t="str">
        <f t="shared" si="281"/>
        <v/>
      </c>
      <c r="AB853" s="14">
        <f t="shared" si="282"/>
        <v>0</v>
      </c>
      <c r="AC853" s="14">
        <f t="shared" si="283"/>
        <v>0</v>
      </c>
      <c r="AD853" s="13">
        <f t="shared" si="266"/>
        <v>0</v>
      </c>
      <c r="AE853" s="13" t="e">
        <f>VLOOKUP(B853,Sheet1!$C$1:$D$12,2,FALSE)</f>
        <v>#N/A</v>
      </c>
      <c r="AF853" s="13" t="e">
        <f t="shared" si="284"/>
        <v>#N/A</v>
      </c>
      <c r="AG853" s="13">
        <f t="shared" si="267"/>
        <v>0</v>
      </c>
      <c r="AH853" s="13">
        <f t="shared" si="268"/>
        <v>0</v>
      </c>
      <c r="AI853" s="13" t="e">
        <f t="shared" si="285"/>
        <v>#N/A</v>
      </c>
      <c r="AJ853" s="14" t="str">
        <f t="shared" si="286"/>
        <v/>
      </c>
      <c r="AK853" s="14">
        <f t="shared" si="269"/>
        <v>0</v>
      </c>
    </row>
    <row r="854" spans="1:37" ht="15" customHeight="1" x14ac:dyDescent="0.25">
      <c r="A854" s="1"/>
      <c r="B854" s="1"/>
      <c r="C854" s="24"/>
      <c r="D854" s="1"/>
      <c r="E854" s="1"/>
      <c r="F854" s="24"/>
      <c r="G854" s="1"/>
      <c r="H854" s="2"/>
      <c r="I854" s="2"/>
      <c r="J854" s="2"/>
      <c r="K854" s="13">
        <f t="shared" si="270"/>
        <v>0</v>
      </c>
      <c r="L854" s="13" t="e">
        <f>VLOOKUP(B854,Sheet1!$C$1:$D$12,2,FALSE)</f>
        <v>#N/A</v>
      </c>
      <c r="M854" s="13" t="e">
        <f t="shared" si="271"/>
        <v>#N/A</v>
      </c>
      <c r="N854" s="13">
        <f t="shared" si="272"/>
        <v>0</v>
      </c>
      <c r="O854" s="13" t="e">
        <f>VLOOKUP(B854,Sheet1!$C$1:$D$12,2,FALSE)</f>
        <v>#N/A</v>
      </c>
      <c r="P854" s="13" t="e">
        <f t="shared" si="273"/>
        <v>#N/A</v>
      </c>
      <c r="Q854" s="13">
        <f t="shared" si="274"/>
        <v>0</v>
      </c>
      <c r="R854" s="13" t="e">
        <f>VLOOKUP(B854,Sheet1!$C$1:$D$12,2,FALSE)</f>
        <v>#N/A</v>
      </c>
      <c r="S854" s="13" t="e">
        <f t="shared" si="275"/>
        <v>#N/A</v>
      </c>
      <c r="T854" s="13">
        <f t="shared" si="265"/>
        <v>0</v>
      </c>
      <c r="U854" s="13" t="e">
        <f>VLOOKUP(B854,Sheet1!$C$1:$F$12,4,FALSE)</f>
        <v>#N/A</v>
      </c>
      <c r="V854" s="13" t="e">
        <f t="shared" si="276"/>
        <v>#N/A</v>
      </c>
      <c r="W854" s="13">
        <f t="shared" si="277"/>
        <v>0</v>
      </c>
      <c r="X854" s="13">
        <f t="shared" si="278"/>
        <v>0</v>
      </c>
      <c r="Y854" s="13">
        <f t="shared" si="279"/>
        <v>0</v>
      </c>
      <c r="Z854" s="13" t="e">
        <f t="shared" si="280"/>
        <v>#N/A</v>
      </c>
      <c r="AA854" s="14" t="str">
        <f t="shared" si="281"/>
        <v/>
      </c>
      <c r="AB854" s="14">
        <f t="shared" si="282"/>
        <v>0</v>
      </c>
      <c r="AC854" s="14">
        <f t="shared" si="283"/>
        <v>0</v>
      </c>
      <c r="AD854" s="13">
        <f t="shared" si="266"/>
        <v>0</v>
      </c>
      <c r="AE854" s="13" t="e">
        <f>VLOOKUP(B854,Sheet1!$C$1:$D$12,2,FALSE)</f>
        <v>#N/A</v>
      </c>
      <c r="AF854" s="13" t="e">
        <f t="shared" si="284"/>
        <v>#N/A</v>
      </c>
      <c r="AG854" s="13">
        <f t="shared" si="267"/>
        <v>0</v>
      </c>
      <c r="AH854" s="13">
        <f t="shared" si="268"/>
        <v>0</v>
      </c>
      <c r="AI854" s="13" t="e">
        <f t="shared" si="285"/>
        <v>#N/A</v>
      </c>
      <c r="AJ854" s="14" t="str">
        <f t="shared" si="286"/>
        <v/>
      </c>
      <c r="AK854" s="14">
        <f t="shared" si="269"/>
        <v>0</v>
      </c>
    </row>
    <row r="855" spans="1:37" ht="15" customHeight="1" x14ac:dyDescent="0.25">
      <c r="A855" s="1"/>
      <c r="B855" s="1"/>
      <c r="C855" s="24"/>
      <c r="D855" s="1"/>
      <c r="E855" s="1"/>
      <c r="F855" s="24"/>
      <c r="G855" s="1"/>
      <c r="H855" s="2"/>
      <c r="I855" s="2"/>
      <c r="J855" s="2"/>
      <c r="K855" s="13">
        <f t="shared" si="270"/>
        <v>0</v>
      </c>
      <c r="L855" s="13" t="e">
        <f>VLOOKUP(B855,Sheet1!$C$1:$D$12,2,FALSE)</f>
        <v>#N/A</v>
      </c>
      <c r="M855" s="13" t="e">
        <f t="shared" si="271"/>
        <v>#N/A</v>
      </c>
      <c r="N855" s="13">
        <f t="shared" si="272"/>
        <v>0</v>
      </c>
      <c r="O855" s="13" t="e">
        <f>VLOOKUP(B855,Sheet1!$C$1:$D$12,2,FALSE)</f>
        <v>#N/A</v>
      </c>
      <c r="P855" s="13" t="e">
        <f t="shared" si="273"/>
        <v>#N/A</v>
      </c>
      <c r="Q855" s="13">
        <f t="shared" si="274"/>
        <v>0</v>
      </c>
      <c r="R855" s="13" t="e">
        <f>VLOOKUP(B855,Sheet1!$C$1:$D$12,2,FALSE)</f>
        <v>#N/A</v>
      </c>
      <c r="S855" s="13" t="e">
        <f t="shared" si="275"/>
        <v>#N/A</v>
      </c>
      <c r="T855" s="13">
        <f t="shared" si="265"/>
        <v>0</v>
      </c>
      <c r="U855" s="13" t="e">
        <f>VLOOKUP(B855,Sheet1!$C$1:$F$12,4,FALSE)</f>
        <v>#N/A</v>
      </c>
      <c r="V855" s="13" t="e">
        <f t="shared" si="276"/>
        <v>#N/A</v>
      </c>
      <c r="W855" s="13">
        <f t="shared" si="277"/>
        <v>0</v>
      </c>
      <c r="X855" s="13">
        <f t="shared" si="278"/>
        <v>0</v>
      </c>
      <c r="Y855" s="13">
        <f t="shared" si="279"/>
        <v>0</v>
      </c>
      <c r="Z855" s="13" t="e">
        <f t="shared" si="280"/>
        <v>#N/A</v>
      </c>
      <c r="AA855" s="14" t="str">
        <f t="shared" si="281"/>
        <v/>
      </c>
      <c r="AB855" s="14">
        <f t="shared" si="282"/>
        <v>0</v>
      </c>
      <c r="AC855" s="14">
        <f t="shared" si="283"/>
        <v>0</v>
      </c>
      <c r="AD855" s="13">
        <f t="shared" si="266"/>
        <v>0</v>
      </c>
      <c r="AE855" s="13" t="e">
        <f>VLOOKUP(B855,Sheet1!$C$1:$D$12,2,FALSE)</f>
        <v>#N/A</v>
      </c>
      <c r="AF855" s="13" t="e">
        <f t="shared" si="284"/>
        <v>#N/A</v>
      </c>
      <c r="AG855" s="13">
        <f t="shared" si="267"/>
        <v>0</v>
      </c>
      <c r="AH855" s="13">
        <f t="shared" si="268"/>
        <v>0</v>
      </c>
      <c r="AI855" s="13" t="e">
        <f t="shared" si="285"/>
        <v>#N/A</v>
      </c>
      <c r="AJ855" s="14" t="str">
        <f t="shared" si="286"/>
        <v/>
      </c>
      <c r="AK855" s="14">
        <f t="shared" si="269"/>
        <v>0</v>
      </c>
    </row>
    <row r="856" spans="1:37" ht="15" customHeight="1" x14ac:dyDescent="0.25">
      <c r="A856" s="1"/>
      <c r="B856" s="1"/>
      <c r="C856" s="24"/>
      <c r="D856" s="1"/>
      <c r="E856" s="1"/>
      <c r="F856" s="24"/>
      <c r="G856" s="1"/>
      <c r="H856" s="2"/>
      <c r="I856" s="2"/>
      <c r="J856" s="2"/>
      <c r="K856" s="13">
        <f t="shared" si="270"/>
        <v>0</v>
      </c>
      <c r="L856" s="13" t="e">
        <f>VLOOKUP(B856,Sheet1!$C$1:$D$12,2,FALSE)</f>
        <v>#N/A</v>
      </c>
      <c r="M856" s="13" t="e">
        <f t="shared" si="271"/>
        <v>#N/A</v>
      </c>
      <c r="N856" s="13">
        <f t="shared" si="272"/>
        <v>0</v>
      </c>
      <c r="O856" s="13" t="e">
        <f>VLOOKUP(B856,Sheet1!$C$1:$D$12,2,FALSE)</f>
        <v>#N/A</v>
      </c>
      <c r="P856" s="13" t="e">
        <f t="shared" si="273"/>
        <v>#N/A</v>
      </c>
      <c r="Q856" s="13">
        <f t="shared" si="274"/>
        <v>0</v>
      </c>
      <c r="R856" s="13" t="e">
        <f>VLOOKUP(B856,Sheet1!$C$1:$D$12,2,FALSE)</f>
        <v>#N/A</v>
      </c>
      <c r="S856" s="13" t="e">
        <f t="shared" si="275"/>
        <v>#N/A</v>
      </c>
      <c r="T856" s="13">
        <f t="shared" si="265"/>
        <v>0</v>
      </c>
      <c r="U856" s="13" t="e">
        <f>VLOOKUP(B856,Sheet1!$C$1:$F$12,4,FALSE)</f>
        <v>#N/A</v>
      </c>
      <c r="V856" s="13" t="e">
        <f t="shared" si="276"/>
        <v>#N/A</v>
      </c>
      <c r="W856" s="13">
        <f t="shared" si="277"/>
        <v>0</v>
      </c>
      <c r="X856" s="13">
        <f t="shared" si="278"/>
        <v>0</v>
      </c>
      <c r="Y856" s="13">
        <f t="shared" si="279"/>
        <v>0</v>
      </c>
      <c r="Z856" s="13" t="e">
        <f t="shared" si="280"/>
        <v>#N/A</v>
      </c>
      <c r="AA856" s="14" t="str">
        <f t="shared" si="281"/>
        <v/>
      </c>
      <c r="AB856" s="14">
        <f t="shared" si="282"/>
        <v>0</v>
      </c>
      <c r="AC856" s="14">
        <f t="shared" si="283"/>
        <v>0</v>
      </c>
      <c r="AD856" s="13">
        <f t="shared" si="266"/>
        <v>0</v>
      </c>
      <c r="AE856" s="13" t="e">
        <f>VLOOKUP(B856,Sheet1!$C$1:$D$12,2,FALSE)</f>
        <v>#N/A</v>
      </c>
      <c r="AF856" s="13" t="e">
        <f t="shared" si="284"/>
        <v>#N/A</v>
      </c>
      <c r="AG856" s="13">
        <f t="shared" si="267"/>
        <v>0</v>
      </c>
      <c r="AH856" s="13">
        <f t="shared" si="268"/>
        <v>0</v>
      </c>
      <c r="AI856" s="13" t="e">
        <f t="shared" si="285"/>
        <v>#N/A</v>
      </c>
      <c r="AJ856" s="14" t="str">
        <f t="shared" si="286"/>
        <v/>
      </c>
      <c r="AK856" s="14">
        <f t="shared" si="269"/>
        <v>0</v>
      </c>
    </row>
    <row r="857" spans="1:37" ht="15" customHeight="1" x14ac:dyDescent="0.25">
      <c r="A857" s="1"/>
      <c r="B857" s="1"/>
      <c r="C857" s="24"/>
      <c r="D857" s="1"/>
      <c r="E857" s="1"/>
      <c r="F857" s="24"/>
      <c r="G857" s="1"/>
      <c r="H857" s="2"/>
      <c r="I857" s="2"/>
      <c r="J857" s="2"/>
      <c r="K857" s="13">
        <f t="shared" si="270"/>
        <v>0</v>
      </c>
      <c r="L857" s="13" t="e">
        <f>VLOOKUP(B857,Sheet1!$C$1:$D$12,2,FALSE)</f>
        <v>#N/A</v>
      </c>
      <c r="M857" s="13" t="e">
        <f t="shared" si="271"/>
        <v>#N/A</v>
      </c>
      <c r="N857" s="13">
        <f t="shared" si="272"/>
        <v>0</v>
      </c>
      <c r="O857" s="13" t="e">
        <f>VLOOKUP(B857,Sheet1!$C$1:$D$12,2,FALSE)</f>
        <v>#N/A</v>
      </c>
      <c r="P857" s="13" t="e">
        <f t="shared" si="273"/>
        <v>#N/A</v>
      </c>
      <c r="Q857" s="13">
        <f t="shared" si="274"/>
        <v>0</v>
      </c>
      <c r="R857" s="13" t="e">
        <f>VLOOKUP(B857,Sheet1!$C$1:$D$12,2,FALSE)</f>
        <v>#N/A</v>
      </c>
      <c r="S857" s="13" t="e">
        <f t="shared" si="275"/>
        <v>#N/A</v>
      </c>
      <c r="T857" s="13">
        <f t="shared" si="265"/>
        <v>0</v>
      </c>
      <c r="U857" s="13" t="e">
        <f>VLOOKUP(B857,Sheet1!$C$1:$F$12,4,FALSE)</f>
        <v>#N/A</v>
      </c>
      <c r="V857" s="13" t="e">
        <f t="shared" si="276"/>
        <v>#N/A</v>
      </c>
      <c r="W857" s="13">
        <f t="shared" si="277"/>
        <v>0</v>
      </c>
      <c r="X857" s="13">
        <f t="shared" si="278"/>
        <v>0</v>
      </c>
      <c r="Y857" s="13">
        <f t="shared" si="279"/>
        <v>0</v>
      </c>
      <c r="Z857" s="13" t="e">
        <f t="shared" si="280"/>
        <v>#N/A</v>
      </c>
      <c r="AA857" s="14" t="str">
        <f t="shared" si="281"/>
        <v/>
      </c>
      <c r="AB857" s="14">
        <f t="shared" si="282"/>
        <v>0</v>
      </c>
      <c r="AC857" s="14">
        <f t="shared" si="283"/>
        <v>0</v>
      </c>
      <c r="AD857" s="13">
        <f t="shared" si="266"/>
        <v>0</v>
      </c>
      <c r="AE857" s="13" t="e">
        <f>VLOOKUP(B857,Sheet1!$C$1:$D$12,2,FALSE)</f>
        <v>#N/A</v>
      </c>
      <c r="AF857" s="13" t="e">
        <f t="shared" si="284"/>
        <v>#N/A</v>
      </c>
      <c r="AG857" s="13">
        <f t="shared" si="267"/>
        <v>0</v>
      </c>
      <c r="AH857" s="13">
        <f t="shared" si="268"/>
        <v>0</v>
      </c>
      <c r="AI857" s="13" t="e">
        <f t="shared" si="285"/>
        <v>#N/A</v>
      </c>
      <c r="AJ857" s="14" t="str">
        <f t="shared" si="286"/>
        <v/>
      </c>
      <c r="AK857" s="14">
        <f t="shared" si="269"/>
        <v>0</v>
      </c>
    </row>
    <row r="858" spans="1:37" ht="15" customHeight="1" x14ac:dyDescent="0.25">
      <c r="A858" s="1"/>
      <c r="B858" s="1"/>
      <c r="C858" s="24"/>
      <c r="D858" s="1"/>
      <c r="E858" s="1"/>
      <c r="F858" s="24"/>
      <c r="G858" s="1"/>
      <c r="H858" s="2"/>
      <c r="I858" s="2"/>
      <c r="J858" s="2"/>
      <c r="K858" s="13">
        <f t="shared" si="270"/>
        <v>0</v>
      </c>
      <c r="L858" s="13" t="e">
        <f>VLOOKUP(B858,Sheet1!$C$1:$D$12,2,FALSE)</f>
        <v>#N/A</v>
      </c>
      <c r="M858" s="13" t="e">
        <f t="shared" si="271"/>
        <v>#N/A</v>
      </c>
      <c r="N858" s="13">
        <f t="shared" si="272"/>
        <v>0</v>
      </c>
      <c r="O858" s="13" t="e">
        <f>VLOOKUP(B858,Sheet1!$C$1:$D$12,2,FALSE)</f>
        <v>#N/A</v>
      </c>
      <c r="P858" s="13" t="e">
        <f t="shared" si="273"/>
        <v>#N/A</v>
      </c>
      <c r="Q858" s="13">
        <f t="shared" si="274"/>
        <v>0</v>
      </c>
      <c r="R858" s="13" t="e">
        <f>VLOOKUP(B858,Sheet1!$C$1:$D$12,2,FALSE)</f>
        <v>#N/A</v>
      </c>
      <c r="S858" s="13" t="e">
        <f t="shared" si="275"/>
        <v>#N/A</v>
      </c>
      <c r="T858" s="13">
        <f t="shared" si="265"/>
        <v>0</v>
      </c>
      <c r="U858" s="13" t="e">
        <f>VLOOKUP(B858,Sheet1!$C$1:$F$12,4,FALSE)</f>
        <v>#N/A</v>
      </c>
      <c r="V858" s="13" t="e">
        <f t="shared" si="276"/>
        <v>#N/A</v>
      </c>
      <c r="W858" s="13">
        <f t="shared" si="277"/>
        <v>0</v>
      </c>
      <c r="X858" s="13">
        <f t="shared" si="278"/>
        <v>0</v>
      </c>
      <c r="Y858" s="13">
        <f t="shared" si="279"/>
        <v>0</v>
      </c>
      <c r="Z858" s="13" t="e">
        <f t="shared" si="280"/>
        <v>#N/A</v>
      </c>
      <c r="AA858" s="14" t="str">
        <f t="shared" si="281"/>
        <v/>
      </c>
      <c r="AB858" s="14">
        <f t="shared" si="282"/>
        <v>0</v>
      </c>
      <c r="AC858" s="14">
        <f t="shared" si="283"/>
        <v>0</v>
      </c>
      <c r="AD858" s="13">
        <f t="shared" si="266"/>
        <v>0</v>
      </c>
      <c r="AE858" s="13" t="e">
        <f>VLOOKUP(B858,Sheet1!$C$1:$D$12,2,FALSE)</f>
        <v>#N/A</v>
      </c>
      <c r="AF858" s="13" t="e">
        <f t="shared" si="284"/>
        <v>#N/A</v>
      </c>
      <c r="AG858" s="13">
        <f t="shared" si="267"/>
        <v>0</v>
      </c>
      <c r="AH858" s="13">
        <f t="shared" si="268"/>
        <v>0</v>
      </c>
      <c r="AI858" s="13" t="e">
        <f t="shared" si="285"/>
        <v>#N/A</v>
      </c>
      <c r="AJ858" s="14" t="str">
        <f t="shared" si="286"/>
        <v/>
      </c>
      <c r="AK858" s="14">
        <f t="shared" si="269"/>
        <v>0</v>
      </c>
    </row>
    <row r="859" spans="1:37" ht="15" customHeight="1" x14ac:dyDescent="0.25">
      <c r="A859" s="1"/>
      <c r="B859" s="1"/>
      <c r="C859" s="24"/>
      <c r="D859" s="1"/>
      <c r="E859" s="1"/>
      <c r="F859" s="24"/>
      <c r="G859" s="1"/>
      <c r="H859" s="2"/>
      <c r="I859" s="2"/>
      <c r="J859" s="2"/>
      <c r="K859" s="13">
        <f t="shared" si="270"/>
        <v>0</v>
      </c>
      <c r="L859" s="13" t="e">
        <f>VLOOKUP(B859,Sheet1!$C$1:$D$12,2,FALSE)</f>
        <v>#N/A</v>
      </c>
      <c r="M859" s="13" t="e">
        <f t="shared" si="271"/>
        <v>#N/A</v>
      </c>
      <c r="N859" s="13">
        <f t="shared" si="272"/>
        <v>0</v>
      </c>
      <c r="O859" s="13" t="e">
        <f>VLOOKUP(B859,Sheet1!$C$1:$D$12,2,FALSE)</f>
        <v>#N/A</v>
      </c>
      <c r="P859" s="13" t="e">
        <f t="shared" si="273"/>
        <v>#N/A</v>
      </c>
      <c r="Q859" s="13">
        <f t="shared" si="274"/>
        <v>0</v>
      </c>
      <c r="R859" s="13" t="e">
        <f>VLOOKUP(B859,Sheet1!$C$1:$D$12,2,FALSE)</f>
        <v>#N/A</v>
      </c>
      <c r="S859" s="13" t="e">
        <f t="shared" si="275"/>
        <v>#N/A</v>
      </c>
      <c r="T859" s="13">
        <f t="shared" si="265"/>
        <v>0</v>
      </c>
      <c r="U859" s="13" t="e">
        <f>VLOOKUP(B859,Sheet1!$C$1:$F$12,4,FALSE)</f>
        <v>#N/A</v>
      </c>
      <c r="V859" s="13" t="e">
        <f t="shared" si="276"/>
        <v>#N/A</v>
      </c>
      <c r="W859" s="13">
        <f t="shared" si="277"/>
        <v>0</v>
      </c>
      <c r="X859" s="13">
        <f t="shared" si="278"/>
        <v>0</v>
      </c>
      <c r="Y859" s="13">
        <f t="shared" si="279"/>
        <v>0</v>
      </c>
      <c r="Z859" s="13" t="e">
        <f t="shared" si="280"/>
        <v>#N/A</v>
      </c>
      <c r="AA859" s="14" t="str">
        <f t="shared" si="281"/>
        <v/>
      </c>
      <c r="AB859" s="14">
        <f t="shared" si="282"/>
        <v>0</v>
      </c>
      <c r="AC859" s="14">
        <f t="shared" si="283"/>
        <v>0</v>
      </c>
      <c r="AD859" s="13">
        <f t="shared" si="266"/>
        <v>0</v>
      </c>
      <c r="AE859" s="13" t="e">
        <f>VLOOKUP(B859,Sheet1!$C$1:$D$12,2,FALSE)</f>
        <v>#N/A</v>
      </c>
      <c r="AF859" s="13" t="e">
        <f t="shared" si="284"/>
        <v>#N/A</v>
      </c>
      <c r="AG859" s="13">
        <f t="shared" si="267"/>
        <v>0</v>
      </c>
      <c r="AH859" s="13">
        <f t="shared" si="268"/>
        <v>0</v>
      </c>
      <c r="AI859" s="13" t="e">
        <f t="shared" si="285"/>
        <v>#N/A</v>
      </c>
      <c r="AJ859" s="14" t="str">
        <f t="shared" si="286"/>
        <v/>
      </c>
      <c r="AK859" s="14">
        <f t="shared" si="269"/>
        <v>0</v>
      </c>
    </row>
    <row r="860" spans="1:37" ht="15" customHeight="1" x14ac:dyDescent="0.25">
      <c r="A860" s="1"/>
      <c r="B860" s="1"/>
      <c r="C860" s="24"/>
      <c r="D860" s="1"/>
      <c r="E860" s="1"/>
      <c r="F860" s="24"/>
      <c r="G860" s="1"/>
      <c r="H860" s="2"/>
      <c r="I860" s="2"/>
      <c r="J860" s="2"/>
      <c r="K860" s="13">
        <f t="shared" si="270"/>
        <v>0</v>
      </c>
      <c r="L860" s="13" t="e">
        <f>VLOOKUP(B860,Sheet1!$C$1:$D$12,2,FALSE)</f>
        <v>#N/A</v>
      </c>
      <c r="M860" s="13" t="e">
        <f t="shared" si="271"/>
        <v>#N/A</v>
      </c>
      <c r="N860" s="13">
        <f t="shared" si="272"/>
        <v>0</v>
      </c>
      <c r="O860" s="13" t="e">
        <f>VLOOKUP(B860,Sheet1!$C$1:$D$12,2,FALSE)</f>
        <v>#N/A</v>
      </c>
      <c r="P860" s="13" t="e">
        <f t="shared" si="273"/>
        <v>#N/A</v>
      </c>
      <c r="Q860" s="13">
        <f t="shared" si="274"/>
        <v>0</v>
      </c>
      <c r="R860" s="13" t="e">
        <f>VLOOKUP(B860,Sheet1!$C$1:$D$12,2,FALSE)</f>
        <v>#N/A</v>
      </c>
      <c r="S860" s="13" t="e">
        <f t="shared" si="275"/>
        <v>#N/A</v>
      </c>
      <c r="T860" s="13">
        <f t="shared" si="265"/>
        <v>0</v>
      </c>
      <c r="U860" s="13" t="e">
        <f>VLOOKUP(B860,Sheet1!$C$1:$F$12,4,FALSE)</f>
        <v>#N/A</v>
      </c>
      <c r="V860" s="13" t="e">
        <f t="shared" si="276"/>
        <v>#N/A</v>
      </c>
      <c r="W860" s="13">
        <f t="shared" si="277"/>
        <v>0</v>
      </c>
      <c r="X860" s="13">
        <f t="shared" si="278"/>
        <v>0</v>
      </c>
      <c r="Y860" s="13">
        <f t="shared" si="279"/>
        <v>0</v>
      </c>
      <c r="Z860" s="13" t="e">
        <f t="shared" si="280"/>
        <v>#N/A</v>
      </c>
      <c r="AA860" s="14" t="str">
        <f t="shared" si="281"/>
        <v/>
      </c>
      <c r="AB860" s="14">
        <f t="shared" si="282"/>
        <v>0</v>
      </c>
      <c r="AC860" s="14">
        <f t="shared" si="283"/>
        <v>0</v>
      </c>
      <c r="AD860" s="13">
        <f t="shared" si="266"/>
        <v>0</v>
      </c>
      <c r="AE860" s="13" t="e">
        <f>VLOOKUP(B860,Sheet1!$C$1:$D$12,2,FALSE)</f>
        <v>#N/A</v>
      </c>
      <c r="AF860" s="13" t="e">
        <f t="shared" si="284"/>
        <v>#N/A</v>
      </c>
      <c r="AG860" s="13">
        <f t="shared" si="267"/>
        <v>0</v>
      </c>
      <c r="AH860" s="13">
        <f t="shared" si="268"/>
        <v>0</v>
      </c>
      <c r="AI860" s="13" t="e">
        <f t="shared" si="285"/>
        <v>#N/A</v>
      </c>
      <c r="AJ860" s="14" t="str">
        <f t="shared" si="286"/>
        <v/>
      </c>
      <c r="AK860" s="14">
        <f t="shared" si="269"/>
        <v>0</v>
      </c>
    </row>
    <row r="861" spans="1:37" ht="15" customHeight="1" x14ac:dyDescent="0.25">
      <c r="A861" s="1"/>
      <c r="B861" s="1"/>
      <c r="C861" s="24"/>
      <c r="D861" s="1"/>
      <c r="E861" s="1"/>
      <c r="F861" s="24"/>
      <c r="G861" s="1"/>
      <c r="H861" s="2"/>
      <c r="I861" s="2"/>
      <c r="J861" s="2"/>
      <c r="K861" s="13">
        <f t="shared" si="270"/>
        <v>0</v>
      </c>
      <c r="L861" s="13" t="e">
        <f>VLOOKUP(B861,Sheet1!$C$1:$D$12,2,FALSE)</f>
        <v>#N/A</v>
      </c>
      <c r="M861" s="13" t="e">
        <f t="shared" si="271"/>
        <v>#N/A</v>
      </c>
      <c r="N861" s="13">
        <f t="shared" si="272"/>
        <v>0</v>
      </c>
      <c r="O861" s="13" t="e">
        <f>VLOOKUP(B861,Sheet1!$C$1:$D$12,2,FALSE)</f>
        <v>#N/A</v>
      </c>
      <c r="P861" s="13" t="e">
        <f t="shared" si="273"/>
        <v>#N/A</v>
      </c>
      <c r="Q861" s="13">
        <f t="shared" si="274"/>
        <v>0</v>
      </c>
      <c r="R861" s="13" t="e">
        <f>VLOOKUP(B861,Sheet1!$C$1:$D$12,2,FALSE)</f>
        <v>#N/A</v>
      </c>
      <c r="S861" s="13" t="e">
        <f t="shared" si="275"/>
        <v>#N/A</v>
      </c>
      <c r="T861" s="13">
        <f t="shared" si="265"/>
        <v>0</v>
      </c>
      <c r="U861" s="13" t="e">
        <f>VLOOKUP(B861,Sheet1!$C$1:$F$12,4,FALSE)</f>
        <v>#N/A</v>
      </c>
      <c r="V861" s="13" t="e">
        <f t="shared" si="276"/>
        <v>#N/A</v>
      </c>
      <c r="W861" s="13">
        <f t="shared" si="277"/>
        <v>0</v>
      </c>
      <c r="X861" s="13">
        <f t="shared" si="278"/>
        <v>0</v>
      </c>
      <c r="Y861" s="13">
        <f t="shared" si="279"/>
        <v>0</v>
      </c>
      <c r="Z861" s="13" t="e">
        <f t="shared" si="280"/>
        <v>#N/A</v>
      </c>
      <c r="AA861" s="14" t="str">
        <f t="shared" si="281"/>
        <v/>
      </c>
      <c r="AB861" s="14">
        <f t="shared" si="282"/>
        <v>0</v>
      </c>
      <c r="AC861" s="14">
        <f t="shared" si="283"/>
        <v>0</v>
      </c>
      <c r="AD861" s="13">
        <f t="shared" si="266"/>
        <v>0</v>
      </c>
      <c r="AE861" s="13" t="e">
        <f>VLOOKUP(B861,Sheet1!$C$1:$D$12,2,FALSE)</f>
        <v>#N/A</v>
      </c>
      <c r="AF861" s="13" t="e">
        <f t="shared" si="284"/>
        <v>#N/A</v>
      </c>
      <c r="AG861" s="13">
        <f t="shared" si="267"/>
        <v>0</v>
      </c>
      <c r="AH861" s="13">
        <f t="shared" si="268"/>
        <v>0</v>
      </c>
      <c r="AI861" s="13" t="e">
        <f t="shared" si="285"/>
        <v>#N/A</v>
      </c>
      <c r="AJ861" s="14" t="str">
        <f t="shared" si="286"/>
        <v/>
      </c>
      <c r="AK861" s="14">
        <f t="shared" si="269"/>
        <v>0</v>
      </c>
    </row>
    <row r="862" spans="1:37" ht="15" customHeight="1" x14ac:dyDescent="0.25">
      <c r="A862" s="1"/>
      <c r="B862" s="1"/>
      <c r="C862" s="24"/>
      <c r="D862" s="1"/>
      <c r="E862" s="1"/>
      <c r="F862" s="24"/>
      <c r="G862" s="1"/>
      <c r="H862" s="2"/>
      <c r="I862" s="2"/>
      <c r="J862" s="2"/>
      <c r="K862" s="13">
        <f t="shared" si="270"/>
        <v>0</v>
      </c>
      <c r="L862" s="13" t="e">
        <f>VLOOKUP(B862,Sheet1!$C$1:$D$12,2,FALSE)</f>
        <v>#N/A</v>
      </c>
      <c r="M862" s="13" t="e">
        <f t="shared" si="271"/>
        <v>#N/A</v>
      </c>
      <c r="N862" s="13">
        <f t="shared" si="272"/>
        <v>0</v>
      </c>
      <c r="O862" s="13" t="e">
        <f>VLOOKUP(B862,Sheet1!$C$1:$D$12,2,FALSE)</f>
        <v>#N/A</v>
      </c>
      <c r="P862" s="13" t="e">
        <f t="shared" si="273"/>
        <v>#N/A</v>
      </c>
      <c r="Q862" s="13">
        <f t="shared" si="274"/>
        <v>0</v>
      </c>
      <c r="R862" s="13" t="e">
        <f>VLOOKUP(B862,Sheet1!$C$1:$D$12,2,FALSE)</f>
        <v>#N/A</v>
      </c>
      <c r="S862" s="13" t="e">
        <f t="shared" si="275"/>
        <v>#N/A</v>
      </c>
      <c r="T862" s="13">
        <f t="shared" si="265"/>
        <v>0</v>
      </c>
      <c r="U862" s="13" t="e">
        <f>VLOOKUP(B862,Sheet1!$C$1:$F$12,4,FALSE)</f>
        <v>#N/A</v>
      </c>
      <c r="V862" s="13" t="e">
        <f t="shared" si="276"/>
        <v>#N/A</v>
      </c>
      <c r="W862" s="13">
        <f t="shared" si="277"/>
        <v>0</v>
      </c>
      <c r="X862" s="13">
        <f t="shared" si="278"/>
        <v>0</v>
      </c>
      <c r="Y862" s="13">
        <f t="shared" si="279"/>
        <v>0</v>
      </c>
      <c r="Z862" s="13" t="e">
        <f t="shared" si="280"/>
        <v>#N/A</v>
      </c>
      <c r="AA862" s="14" t="str">
        <f t="shared" si="281"/>
        <v/>
      </c>
      <c r="AB862" s="14">
        <f t="shared" si="282"/>
        <v>0</v>
      </c>
      <c r="AC862" s="14">
        <f t="shared" si="283"/>
        <v>0</v>
      </c>
      <c r="AD862" s="13">
        <f t="shared" si="266"/>
        <v>0</v>
      </c>
      <c r="AE862" s="13" t="e">
        <f>VLOOKUP(B862,Sheet1!$C$1:$D$12,2,FALSE)</f>
        <v>#N/A</v>
      </c>
      <c r="AF862" s="13" t="e">
        <f t="shared" si="284"/>
        <v>#N/A</v>
      </c>
      <c r="AG862" s="13">
        <f t="shared" si="267"/>
        <v>0</v>
      </c>
      <c r="AH862" s="13">
        <f t="shared" si="268"/>
        <v>0</v>
      </c>
      <c r="AI862" s="13" t="e">
        <f t="shared" si="285"/>
        <v>#N/A</v>
      </c>
      <c r="AJ862" s="14" t="str">
        <f t="shared" si="286"/>
        <v/>
      </c>
      <c r="AK862" s="14">
        <f t="shared" si="269"/>
        <v>0</v>
      </c>
    </row>
    <row r="863" spans="1:37" ht="15" customHeight="1" x14ac:dyDescent="0.25">
      <c r="A863" s="1"/>
      <c r="B863" s="1"/>
      <c r="C863" s="24"/>
      <c r="D863" s="1"/>
      <c r="E863" s="1"/>
      <c r="F863" s="24"/>
      <c r="G863" s="1"/>
      <c r="H863" s="2"/>
      <c r="I863" s="2"/>
      <c r="J863" s="2"/>
      <c r="K863" s="13">
        <f t="shared" si="270"/>
        <v>0</v>
      </c>
      <c r="L863" s="13" t="e">
        <f>VLOOKUP(B863,Sheet1!$C$1:$D$12,2,FALSE)</f>
        <v>#N/A</v>
      </c>
      <c r="M863" s="13" t="e">
        <f t="shared" si="271"/>
        <v>#N/A</v>
      </c>
      <c r="N863" s="13">
        <f t="shared" si="272"/>
        <v>0</v>
      </c>
      <c r="O863" s="13" t="e">
        <f>VLOOKUP(B863,Sheet1!$C$1:$D$12,2,FALSE)</f>
        <v>#N/A</v>
      </c>
      <c r="P863" s="13" t="e">
        <f t="shared" si="273"/>
        <v>#N/A</v>
      </c>
      <c r="Q863" s="13">
        <f t="shared" si="274"/>
        <v>0</v>
      </c>
      <c r="R863" s="13" t="e">
        <f>VLOOKUP(B863,Sheet1!$C$1:$D$12,2,FALSE)</f>
        <v>#N/A</v>
      </c>
      <c r="S863" s="13" t="e">
        <f t="shared" si="275"/>
        <v>#N/A</v>
      </c>
      <c r="T863" s="13">
        <f t="shared" si="265"/>
        <v>0</v>
      </c>
      <c r="U863" s="13" t="e">
        <f>VLOOKUP(B863,Sheet1!$C$1:$F$12,4,FALSE)</f>
        <v>#N/A</v>
      </c>
      <c r="V863" s="13" t="e">
        <f t="shared" si="276"/>
        <v>#N/A</v>
      </c>
      <c r="W863" s="13">
        <f t="shared" si="277"/>
        <v>0</v>
      </c>
      <c r="X863" s="13">
        <f t="shared" si="278"/>
        <v>0</v>
      </c>
      <c r="Y863" s="13">
        <f t="shared" si="279"/>
        <v>0</v>
      </c>
      <c r="Z863" s="13" t="e">
        <f t="shared" si="280"/>
        <v>#N/A</v>
      </c>
      <c r="AA863" s="14" t="str">
        <f t="shared" si="281"/>
        <v/>
      </c>
      <c r="AB863" s="14">
        <f t="shared" si="282"/>
        <v>0</v>
      </c>
      <c r="AC863" s="14">
        <f t="shared" si="283"/>
        <v>0</v>
      </c>
      <c r="AD863" s="13">
        <f t="shared" si="266"/>
        <v>0</v>
      </c>
      <c r="AE863" s="13" t="e">
        <f>VLOOKUP(B863,Sheet1!$C$1:$D$12,2,FALSE)</f>
        <v>#N/A</v>
      </c>
      <c r="AF863" s="13" t="e">
        <f t="shared" si="284"/>
        <v>#N/A</v>
      </c>
      <c r="AG863" s="13">
        <f t="shared" si="267"/>
        <v>0</v>
      </c>
      <c r="AH863" s="13">
        <f t="shared" si="268"/>
        <v>0</v>
      </c>
      <c r="AI863" s="13" t="e">
        <f t="shared" si="285"/>
        <v>#N/A</v>
      </c>
      <c r="AJ863" s="14" t="str">
        <f t="shared" si="286"/>
        <v/>
      </c>
      <c r="AK863" s="14">
        <f t="shared" si="269"/>
        <v>0</v>
      </c>
    </row>
    <row r="864" spans="1:37" ht="15" customHeight="1" x14ac:dyDescent="0.25">
      <c r="A864" s="1"/>
      <c r="B864" s="1"/>
      <c r="C864" s="24"/>
      <c r="D864" s="1"/>
      <c r="E864" s="1"/>
      <c r="F864" s="24"/>
      <c r="G864" s="1"/>
      <c r="H864" s="2"/>
      <c r="I864" s="2"/>
      <c r="J864" s="2"/>
      <c r="K864" s="13">
        <f t="shared" si="270"/>
        <v>0</v>
      </c>
      <c r="L864" s="13" t="e">
        <f>VLOOKUP(B864,Sheet1!$C$1:$D$12,2,FALSE)</f>
        <v>#N/A</v>
      </c>
      <c r="M864" s="13" t="e">
        <f t="shared" si="271"/>
        <v>#N/A</v>
      </c>
      <c r="N864" s="13">
        <f t="shared" si="272"/>
        <v>0</v>
      </c>
      <c r="O864" s="13" t="e">
        <f>VLOOKUP(B864,Sheet1!$C$1:$D$12,2,FALSE)</f>
        <v>#N/A</v>
      </c>
      <c r="P864" s="13" t="e">
        <f t="shared" si="273"/>
        <v>#N/A</v>
      </c>
      <c r="Q864" s="13">
        <f t="shared" si="274"/>
        <v>0</v>
      </c>
      <c r="R864" s="13" t="e">
        <f>VLOOKUP(B864,Sheet1!$C$1:$D$12,2,FALSE)</f>
        <v>#N/A</v>
      </c>
      <c r="S864" s="13" t="e">
        <f t="shared" si="275"/>
        <v>#N/A</v>
      </c>
      <c r="T864" s="13">
        <f t="shared" si="265"/>
        <v>0</v>
      </c>
      <c r="U864" s="13" t="e">
        <f>VLOOKUP(B864,Sheet1!$C$1:$F$12,4,FALSE)</f>
        <v>#N/A</v>
      </c>
      <c r="V864" s="13" t="e">
        <f t="shared" si="276"/>
        <v>#N/A</v>
      </c>
      <c r="W864" s="13">
        <f t="shared" si="277"/>
        <v>0</v>
      </c>
      <c r="X864" s="13">
        <f t="shared" si="278"/>
        <v>0</v>
      </c>
      <c r="Y864" s="13">
        <f t="shared" si="279"/>
        <v>0</v>
      </c>
      <c r="Z864" s="13" t="e">
        <f t="shared" si="280"/>
        <v>#N/A</v>
      </c>
      <c r="AA864" s="14" t="str">
        <f t="shared" si="281"/>
        <v/>
      </c>
      <c r="AB864" s="14">
        <f t="shared" si="282"/>
        <v>0</v>
      </c>
      <c r="AC864" s="14">
        <f t="shared" si="283"/>
        <v>0</v>
      </c>
      <c r="AD864" s="13">
        <f t="shared" si="266"/>
        <v>0</v>
      </c>
      <c r="AE864" s="13" t="e">
        <f>VLOOKUP(B864,Sheet1!$C$1:$D$12,2,FALSE)</f>
        <v>#N/A</v>
      </c>
      <c r="AF864" s="13" t="e">
        <f t="shared" si="284"/>
        <v>#N/A</v>
      </c>
      <c r="AG864" s="13">
        <f t="shared" si="267"/>
        <v>0</v>
      </c>
      <c r="AH864" s="13">
        <f t="shared" si="268"/>
        <v>0</v>
      </c>
      <c r="AI864" s="13" t="e">
        <f t="shared" si="285"/>
        <v>#N/A</v>
      </c>
      <c r="AJ864" s="14" t="str">
        <f t="shared" si="286"/>
        <v/>
      </c>
      <c r="AK864" s="14">
        <f t="shared" si="269"/>
        <v>0</v>
      </c>
    </row>
    <row r="865" spans="1:37" ht="15" customHeight="1" x14ac:dyDescent="0.25">
      <c r="A865" s="1"/>
      <c r="B865" s="1"/>
      <c r="C865" s="24"/>
      <c r="D865" s="1"/>
      <c r="E865" s="1"/>
      <c r="F865" s="24"/>
      <c r="G865" s="1"/>
      <c r="H865" s="2"/>
      <c r="I865" s="2"/>
      <c r="J865" s="2"/>
      <c r="K865" s="13">
        <f t="shared" si="270"/>
        <v>0</v>
      </c>
      <c r="L865" s="13" t="e">
        <f>VLOOKUP(B865,Sheet1!$C$1:$D$12,2,FALSE)</f>
        <v>#N/A</v>
      </c>
      <c r="M865" s="13" t="e">
        <f t="shared" si="271"/>
        <v>#N/A</v>
      </c>
      <c r="N865" s="13">
        <f t="shared" si="272"/>
        <v>0</v>
      </c>
      <c r="O865" s="13" t="e">
        <f>VLOOKUP(B865,Sheet1!$C$1:$D$12,2,FALSE)</f>
        <v>#N/A</v>
      </c>
      <c r="P865" s="13" t="e">
        <f t="shared" si="273"/>
        <v>#N/A</v>
      </c>
      <c r="Q865" s="13">
        <f t="shared" si="274"/>
        <v>0</v>
      </c>
      <c r="R865" s="13" t="e">
        <f>VLOOKUP(B865,Sheet1!$C$1:$D$12,2,FALSE)</f>
        <v>#N/A</v>
      </c>
      <c r="S865" s="13" t="e">
        <f t="shared" si="275"/>
        <v>#N/A</v>
      </c>
      <c r="T865" s="13">
        <f t="shared" si="265"/>
        <v>0</v>
      </c>
      <c r="U865" s="13" t="e">
        <f>VLOOKUP(B865,Sheet1!$C$1:$F$12,4,FALSE)</f>
        <v>#N/A</v>
      </c>
      <c r="V865" s="13" t="e">
        <f t="shared" si="276"/>
        <v>#N/A</v>
      </c>
      <c r="W865" s="13">
        <f t="shared" si="277"/>
        <v>0</v>
      </c>
      <c r="X865" s="13">
        <f t="shared" si="278"/>
        <v>0</v>
      </c>
      <c r="Y865" s="13">
        <f t="shared" si="279"/>
        <v>0</v>
      </c>
      <c r="Z865" s="13" t="e">
        <f t="shared" si="280"/>
        <v>#N/A</v>
      </c>
      <c r="AA865" s="14" t="str">
        <f t="shared" si="281"/>
        <v/>
      </c>
      <c r="AB865" s="14">
        <f t="shared" si="282"/>
        <v>0</v>
      </c>
      <c r="AC865" s="14">
        <f t="shared" si="283"/>
        <v>0</v>
      </c>
      <c r="AD865" s="13">
        <f t="shared" si="266"/>
        <v>0</v>
      </c>
      <c r="AE865" s="13" t="e">
        <f>VLOOKUP(B865,Sheet1!$C$1:$D$12,2,FALSE)</f>
        <v>#N/A</v>
      </c>
      <c r="AF865" s="13" t="e">
        <f t="shared" si="284"/>
        <v>#N/A</v>
      </c>
      <c r="AG865" s="13">
        <f t="shared" si="267"/>
        <v>0</v>
      </c>
      <c r="AH865" s="13">
        <f t="shared" si="268"/>
        <v>0</v>
      </c>
      <c r="AI865" s="13" t="e">
        <f t="shared" si="285"/>
        <v>#N/A</v>
      </c>
      <c r="AJ865" s="14" t="str">
        <f t="shared" si="286"/>
        <v/>
      </c>
      <c r="AK865" s="14">
        <f t="shared" si="269"/>
        <v>0</v>
      </c>
    </row>
    <row r="866" spans="1:37" ht="15" customHeight="1" x14ac:dyDescent="0.25">
      <c r="A866" s="1"/>
      <c r="B866" s="1"/>
      <c r="C866" s="24"/>
      <c r="D866" s="1"/>
      <c r="E866" s="1"/>
      <c r="F866" s="24"/>
      <c r="G866" s="1"/>
      <c r="H866" s="2"/>
      <c r="I866" s="2"/>
      <c r="J866" s="2"/>
      <c r="K866" s="13">
        <f t="shared" si="270"/>
        <v>0</v>
      </c>
      <c r="L866" s="13" t="e">
        <f>VLOOKUP(B866,Sheet1!$C$1:$D$12,2,FALSE)</f>
        <v>#N/A</v>
      </c>
      <c r="M866" s="13" t="e">
        <f t="shared" si="271"/>
        <v>#N/A</v>
      </c>
      <c r="N866" s="13">
        <f t="shared" si="272"/>
        <v>0</v>
      </c>
      <c r="O866" s="13" t="e">
        <f>VLOOKUP(B866,Sheet1!$C$1:$D$12,2,FALSE)</f>
        <v>#N/A</v>
      </c>
      <c r="P866" s="13" t="e">
        <f t="shared" si="273"/>
        <v>#N/A</v>
      </c>
      <c r="Q866" s="13">
        <f t="shared" si="274"/>
        <v>0</v>
      </c>
      <c r="R866" s="13" t="e">
        <f>VLOOKUP(B866,Sheet1!$C$1:$D$12,2,FALSE)</f>
        <v>#N/A</v>
      </c>
      <c r="S866" s="13" t="e">
        <f t="shared" si="275"/>
        <v>#N/A</v>
      </c>
      <c r="T866" s="13">
        <f t="shared" si="265"/>
        <v>0</v>
      </c>
      <c r="U866" s="13" t="e">
        <f>VLOOKUP(B866,Sheet1!$C$1:$F$12,4,FALSE)</f>
        <v>#N/A</v>
      </c>
      <c r="V866" s="13" t="e">
        <f t="shared" si="276"/>
        <v>#N/A</v>
      </c>
      <c r="W866" s="13">
        <f t="shared" si="277"/>
        <v>0</v>
      </c>
      <c r="X866" s="13">
        <f t="shared" si="278"/>
        <v>0</v>
      </c>
      <c r="Y866" s="13">
        <f t="shared" si="279"/>
        <v>0</v>
      </c>
      <c r="Z866" s="13" t="e">
        <f t="shared" si="280"/>
        <v>#N/A</v>
      </c>
      <c r="AA866" s="14" t="str">
        <f t="shared" si="281"/>
        <v/>
      </c>
      <c r="AB866" s="14">
        <f t="shared" si="282"/>
        <v>0</v>
      </c>
      <c r="AC866" s="14">
        <f t="shared" si="283"/>
        <v>0</v>
      </c>
      <c r="AD866" s="13">
        <f t="shared" si="266"/>
        <v>0</v>
      </c>
      <c r="AE866" s="13" t="e">
        <f>VLOOKUP(B866,Sheet1!$C$1:$D$12,2,FALSE)</f>
        <v>#N/A</v>
      </c>
      <c r="AF866" s="13" t="e">
        <f t="shared" si="284"/>
        <v>#N/A</v>
      </c>
      <c r="AG866" s="13">
        <f t="shared" si="267"/>
        <v>0</v>
      </c>
      <c r="AH866" s="13">
        <f t="shared" si="268"/>
        <v>0</v>
      </c>
      <c r="AI866" s="13" t="e">
        <f t="shared" si="285"/>
        <v>#N/A</v>
      </c>
      <c r="AJ866" s="14" t="str">
        <f t="shared" si="286"/>
        <v/>
      </c>
      <c r="AK866" s="14">
        <f t="shared" si="269"/>
        <v>0</v>
      </c>
    </row>
    <row r="867" spans="1:37" ht="15" customHeight="1" x14ac:dyDescent="0.25">
      <c r="A867" s="1"/>
      <c r="B867" s="1"/>
      <c r="C867" s="24"/>
      <c r="D867" s="1"/>
      <c r="E867" s="1"/>
      <c r="F867" s="24"/>
      <c r="G867" s="1"/>
      <c r="H867" s="2"/>
      <c r="I867" s="2"/>
      <c r="J867" s="2"/>
      <c r="K867" s="13">
        <f t="shared" si="270"/>
        <v>0</v>
      </c>
      <c r="L867" s="13" t="e">
        <f>VLOOKUP(B867,Sheet1!$C$1:$D$12,2,FALSE)</f>
        <v>#N/A</v>
      </c>
      <c r="M867" s="13" t="e">
        <f t="shared" si="271"/>
        <v>#N/A</v>
      </c>
      <c r="N867" s="13">
        <f t="shared" si="272"/>
        <v>0</v>
      </c>
      <c r="O867" s="13" t="e">
        <f>VLOOKUP(B867,Sheet1!$C$1:$D$12,2,FALSE)</f>
        <v>#N/A</v>
      </c>
      <c r="P867" s="13" t="e">
        <f t="shared" si="273"/>
        <v>#N/A</v>
      </c>
      <c r="Q867" s="13">
        <f t="shared" si="274"/>
        <v>0</v>
      </c>
      <c r="R867" s="13" t="e">
        <f>VLOOKUP(B867,Sheet1!$C$1:$D$12,2,FALSE)</f>
        <v>#N/A</v>
      </c>
      <c r="S867" s="13" t="e">
        <f t="shared" si="275"/>
        <v>#N/A</v>
      </c>
      <c r="T867" s="13">
        <f t="shared" si="265"/>
        <v>0</v>
      </c>
      <c r="U867" s="13" t="e">
        <f>VLOOKUP(B867,Sheet1!$C$1:$F$12,4,FALSE)</f>
        <v>#N/A</v>
      </c>
      <c r="V867" s="13" t="e">
        <f t="shared" si="276"/>
        <v>#N/A</v>
      </c>
      <c r="W867" s="13">
        <f t="shared" si="277"/>
        <v>0</v>
      </c>
      <c r="X867" s="13">
        <f t="shared" si="278"/>
        <v>0</v>
      </c>
      <c r="Y867" s="13">
        <f t="shared" si="279"/>
        <v>0</v>
      </c>
      <c r="Z867" s="13" t="e">
        <f t="shared" si="280"/>
        <v>#N/A</v>
      </c>
      <c r="AA867" s="14" t="str">
        <f t="shared" si="281"/>
        <v/>
      </c>
      <c r="AB867" s="14">
        <f t="shared" si="282"/>
        <v>0</v>
      </c>
      <c r="AC867" s="14">
        <f t="shared" si="283"/>
        <v>0</v>
      </c>
      <c r="AD867" s="13">
        <f t="shared" si="266"/>
        <v>0</v>
      </c>
      <c r="AE867" s="13" t="e">
        <f>VLOOKUP(B867,Sheet1!$C$1:$D$12,2,FALSE)</f>
        <v>#N/A</v>
      </c>
      <c r="AF867" s="13" t="e">
        <f t="shared" si="284"/>
        <v>#N/A</v>
      </c>
      <c r="AG867" s="13">
        <f t="shared" si="267"/>
        <v>0</v>
      </c>
      <c r="AH867" s="13">
        <f t="shared" si="268"/>
        <v>0</v>
      </c>
      <c r="AI867" s="13" t="e">
        <f t="shared" si="285"/>
        <v>#N/A</v>
      </c>
      <c r="AJ867" s="14" t="str">
        <f t="shared" si="286"/>
        <v/>
      </c>
      <c r="AK867" s="14">
        <f t="shared" si="269"/>
        <v>0</v>
      </c>
    </row>
    <row r="868" spans="1:37" ht="15" customHeight="1" x14ac:dyDescent="0.25">
      <c r="A868" s="1"/>
      <c r="B868" s="1"/>
      <c r="C868" s="24"/>
      <c r="D868" s="1"/>
      <c r="E868" s="1"/>
      <c r="F868" s="24"/>
      <c r="G868" s="1"/>
      <c r="H868" s="2"/>
      <c r="I868" s="2"/>
      <c r="J868" s="2"/>
      <c r="K868" s="13">
        <f t="shared" si="270"/>
        <v>0</v>
      </c>
      <c r="L868" s="13" t="e">
        <f>VLOOKUP(B868,Sheet1!$C$1:$D$12,2,FALSE)</f>
        <v>#N/A</v>
      </c>
      <c r="M868" s="13" t="e">
        <f t="shared" si="271"/>
        <v>#N/A</v>
      </c>
      <c r="N868" s="13">
        <f t="shared" si="272"/>
        <v>0</v>
      </c>
      <c r="O868" s="13" t="e">
        <f>VLOOKUP(B868,Sheet1!$C$1:$D$12,2,FALSE)</f>
        <v>#N/A</v>
      </c>
      <c r="P868" s="13" t="e">
        <f t="shared" si="273"/>
        <v>#N/A</v>
      </c>
      <c r="Q868" s="13">
        <f t="shared" si="274"/>
        <v>0</v>
      </c>
      <c r="R868" s="13" t="e">
        <f>VLOOKUP(B868,Sheet1!$C$1:$D$12,2,FALSE)</f>
        <v>#N/A</v>
      </c>
      <c r="S868" s="13" t="e">
        <f t="shared" si="275"/>
        <v>#N/A</v>
      </c>
      <c r="T868" s="13">
        <f t="shared" si="265"/>
        <v>0</v>
      </c>
      <c r="U868" s="13" t="e">
        <f>VLOOKUP(B868,Sheet1!$C$1:$F$12,4,FALSE)</f>
        <v>#N/A</v>
      </c>
      <c r="V868" s="13" t="e">
        <f t="shared" si="276"/>
        <v>#N/A</v>
      </c>
      <c r="W868" s="13">
        <f t="shared" si="277"/>
        <v>0</v>
      </c>
      <c r="X868" s="13">
        <f t="shared" si="278"/>
        <v>0</v>
      </c>
      <c r="Y868" s="13">
        <f t="shared" si="279"/>
        <v>0</v>
      </c>
      <c r="Z868" s="13" t="e">
        <f t="shared" si="280"/>
        <v>#N/A</v>
      </c>
      <c r="AA868" s="14" t="str">
        <f t="shared" si="281"/>
        <v/>
      </c>
      <c r="AB868" s="14">
        <f t="shared" si="282"/>
        <v>0</v>
      </c>
      <c r="AC868" s="14">
        <f t="shared" si="283"/>
        <v>0</v>
      </c>
      <c r="AD868" s="13">
        <f t="shared" si="266"/>
        <v>0</v>
      </c>
      <c r="AE868" s="13" t="e">
        <f>VLOOKUP(B868,Sheet1!$C$1:$D$12,2,FALSE)</f>
        <v>#N/A</v>
      </c>
      <c r="AF868" s="13" t="e">
        <f t="shared" si="284"/>
        <v>#N/A</v>
      </c>
      <c r="AG868" s="13">
        <f t="shared" si="267"/>
        <v>0</v>
      </c>
      <c r="AH868" s="13">
        <f t="shared" si="268"/>
        <v>0</v>
      </c>
      <c r="AI868" s="13" t="e">
        <f t="shared" si="285"/>
        <v>#N/A</v>
      </c>
      <c r="AJ868" s="14" t="str">
        <f t="shared" si="286"/>
        <v/>
      </c>
      <c r="AK868" s="14">
        <f t="shared" si="269"/>
        <v>0</v>
      </c>
    </row>
    <row r="869" spans="1:37" ht="15" customHeight="1" x14ac:dyDescent="0.25">
      <c r="A869" s="1"/>
      <c r="B869" s="1"/>
      <c r="C869" s="24"/>
      <c r="D869" s="1"/>
      <c r="E869" s="1"/>
      <c r="F869" s="24"/>
      <c r="G869" s="1"/>
      <c r="H869" s="2"/>
      <c r="I869" s="2"/>
      <c r="J869" s="2"/>
      <c r="K869" s="13">
        <f t="shared" si="270"/>
        <v>0</v>
      </c>
      <c r="L869" s="13" t="e">
        <f>VLOOKUP(B869,Sheet1!$C$1:$D$12,2,FALSE)</f>
        <v>#N/A</v>
      </c>
      <c r="M869" s="13" t="e">
        <f t="shared" si="271"/>
        <v>#N/A</v>
      </c>
      <c r="N869" s="13">
        <f t="shared" si="272"/>
        <v>0</v>
      </c>
      <c r="O869" s="13" t="e">
        <f>VLOOKUP(B869,Sheet1!$C$1:$D$12,2,FALSE)</f>
        <v>#N/A</v>
      </c>
      <c r="P869" s="13" t="e">
        <f t="shared" si="273"/>
        <v>#N/A</v>
      </c>
      <c r="Q869" s="13">
        <f t="shared" si="274"/>
        <v>0</v>
      </c>
      <c r="R869" s="13" t="e">
        <f>VLOOKUP(B869,Sheet1!$C$1:$D$12,2,FALSE)</f>
        <v>#N/A</v>
      </c>
      <c r="S869" s="13" t="e">
        <f t="shared" si="275"/>
        <v>#N/A</v>
      </c>
      <c r="T869" s="13">
        <f t="shared" si="265"/>
        <v>0</v>
      </c>
      <c r="U869" s="13" t="e">
        <f>VLOOKUP(B869,Sheet1!$C$1:$F$12,4,FALSE)</f>
        <v>#N/A</v>
      </c>
      <c r="V869" s="13" t="e">
        <f t="shared" si="276"/>
        <v>#N/A</v>
      </c>
      <c r="W869" s="13">
        <f t="shared" si="277"/>
        <v>0</v>
      </c>
      <c r="X869" s="13">
        <f t="shared" si="278"/>
        <v>0</v>
      </c>
      <c r="Y869" s="13">
        <f t="shared" si="279"/>
        <v>0</v>
      </c>
      <c r="Z869" s="13" t="e">
        <f t="shared" si="280"/>
        <v>#N/A</v>
      </c>
      <c r="AA869" s="14" t="str">
        <f t="shared" si="281"/>
        <v/>
      </c>
      <c r="AB869" s="14">
        <f t="shared" si="282"/>
        <v>0</v>
      </c>
      <c r="AC869" s="14">
        <f t="shared" si="283"/>
        <v>0</v>
      </c>
      <c r="AD869" s="13">
        <f t="shared" si="266"/>
        <v>0</v>
      </c>
      <c r="AE869" s="13" t="e">
        <f>VLOOKUP(B869,Sheet1!$C$1:$D$12,2,FALSE)</f>
        <v>#N/A</v>
      </c>
      <c r="AF869" s="13" t="e">
        <f t="shared" si="284"/>
        <v>#N/A</v>
      </c>
      <c r="AG869" s="13">
        <f t="shared" si="267"/>
        <v>0</v>
      </c>
      <c r="AH869" s="13">
        <f t="shared" si="268"/>
        <v>0</v>
      </c>
      <c r="AI869" s="13" t="e">
        <f t="shared" si="285"/>
        <v>#N/A</v>
      </c>
      <c r="AJ869" s="14" t="str">
        <f t="shared" si="286"/>
        <v/>
      </c>
      <c r="AK869" s="14">
        <f t="shared" si="269"/>
        <v>0</v>
      </c>
    </row>
    <row r="870" spans="1:37" ht="15" customHeight="1" x14ac:dyDescent="0.25">
      <c r="A870" s="1"/>
      <c r="B870" s="1"/>
      <c r="C870" s="24"/>
      <c r="D870" s="1"/>
      <c r="E870" s="1"/>
      <c r="F870" s="24"/>
      <c r="G870" s="1"/>
      <c r="H870" s="2"/>
      <c r="I870" s="2"/>
      <c r="J870" s="2"/>
      <c r="K870" s="13">
        <f t="shared" si="270"/>
        <v>0</v>
      </c>
      <c r="L870" s="13" t="e">
        <f>VLOOKUP(B870,Sheet1!$C$1:$D$12,2,FALSE)</f>
        <v>#N/A</v>
      </c>
      <c r="M870" s="13" t="e">
        <f t="shared" si="271"/>
        <v>#N/A</v>
      </c>
      <c r="N870" s="13">
        <f t="shared" si="272"/>
        <v>0</v>
      </c>
      <c r="O870" s="13" t="e">
        <f>VLOOKUP(B870,Sheet1!$C$1:$D$12,2,FALSE)</f>
        <v>#N/A</v>
      </c>
      <c r="P870" s="13" t="e">
        <f t="shared" si="273"/>
        <v>#N/A</v>
      </c>
      <c r="Q870" s="13">
        <f t="shared" si="274"/>
        <v>0</v>
      </c>
      <c r="R870" s="13" t="e">
        <f>VLOOKUP(B870,Sheet1!$C$1:$D$12,2,FALSE)</f>
        <v>#N/A</v>
      </c>
      <c r="S870" s="13" t="e">
        <f t="shared" si="275"/>
        <v>#N/A</v>
      </c>
      <c r="T870" s="13">
        <f t="shared" ref="T870:T933" si="287">IF(G870="AF",35,0)</f>
        <v>0</v>
      </c>
      <c r="U870" s="13" t="e">
        <f>VLOOKUP(B870,Sheet1!$C$1:$F$12,4,FALSE)</f>
        <v>#N/A</v>
      </c>
      <c r="V870" s="13" t="e">
        <f t="shared" si="276"/>
        <v>#N/A</v>
      </c>
      <c r="W870" s="13">
        <f t="shared" si="277"/>
        <v>0</v>
      </c>
      <c r="X870" s="13">
        <f t="shared" si="278"/>
        <v>0</v>
      </c>
      <c r="Y870" s="13">
        <f t="shared" si="279"/>
        <v>0</v>
      </c>
      <c r="Z870" s="13" t="e">
        <f t="shared" si="280"/>
        <v>#N/A</v>
      </c>
      <c r="AA870" s="14" t="str">
        <f t="shared" si="281"/>
        <v/>
      </c>
      <c r="AB870" s="14">
        <f t="shared" si="282"/>
        <v>0</v>
      </c>
      <c r="AC870" s="14">
        <f t="shared" si="283"/>
        <v>0</v>
      </c>
      <c r="AD870" s="13">
        <f t="shared" ref="AD870:AD933" si="288">IF(G870="DR/R",120,0)</f>
        <v>0</v>
      </c>
      <c r="AE870" s="13" t="e">
        <f>VLOOKUP(B870,Sheet1!$C$1:$D$12,2,FALSE)</f>
        <v>#N/A</v>
      </c>
      <c r="AF870" s="13" t="e">
        <f t="shared" si="284"/>
        <v>#N/A</v>
      </c>
      <c r="AG870" s="13">
        <f t="shared" ref="AG870:AG933" si="289">IF(G870="AF",0,0)</f>
        <v>0</v>
      </c>
      <c r="AH870" s="13">
        <f t="shared" ref="AH870:AH933" si="290">IF(G870="NML",120,0)</f>
        <v>0</v>
      </c>
      <c r="AI870" s="13" t="e">
        <f t="shared" si="285"/>
        <v>#N/A</v>
      </c>
      <c r="AJ870" s="14" t="str">
        <f t="shared" si="286"/>
        <v/>
      </c>
      <c r="AK870" s="14">
        <f t="shared" ref="AK870:AK933" si="291">IF(OR(G870="DR/R",G870="NML/R"),35,0)</f>
        <v>0</v>
      </c>
    </row>
    <row r="871" spans="1:37" ht="15" customHeight="1" x14ac:dyDescent="0.25">
      <c r="A871" s="1"/>
      <c r="B871" s="1"/>
      <c r="C871" s="24"/>
      <c r="D871" s="1"/>
      <c r="E871" s="1"/>
      <c r="F871" s="24"/>
      <c r="G871" s="1"/>
      <c r="H871" s="2"/>
      <c r="I871" s="2"/>
      <c r="J871" s="2"/>
      <c r="K871" s="13">
        <f t="shared" ref="K871:K934" si="292">IF(AND(G871="DR/R",A871=2027),226,0)</f>
        <v>0</v>
      </c>
      <c r="L871" s="13" t="e">
        <f>VLOOKUP(B871,Sheet1!$C$1:$D$12,2,FALSE)</f>
        <v>#N/A</v>
      </c>
      <c r="M871" s="13" t="e">
        <f t="shared" ref="M871:M934" si="293">ROUND(+K871/12*L871,2)</f>
        <v>#N/A</v>
      </c>
      <c r="N871" s="13">
        <f t="shared" ref="N871:N934" si="294">IF(AND(G871="DR/R",A871=2025),212,0)</f>
        <v>0</v>
      </c>
      <c r="O871" s="13" t="e">
        <f>VLOOKUP(B871,Sheet1!$C$1:$D$12,2,FALSE)</f>
        <v>#N/A</v>
      </c>
      <c r="P871" s="13" t="e">
        <f t="shared" ref="P871:P934" si="295">ROUND(+N871/12*O871,2)</f>
        <v>#N/A</v>
      </c>
      <c r="Q871" s="13">
        <f t="shared" ref="Q871:Q934" si="296">IF(AND(G871="DR/R",A871=2026),219,)</f>
        <v>0</v>
      </c>
      <c r="R871" s="13" t="e">
        <f>VLOOKUP(B871,Sheet1!$C$1:$D$12,2,FALSE)</f>
        <v>#N/A</v>
      </c>
      <c r="S871" s="13" t="e">
        <f t="shared" ref="S871:S934" si="297">ROUND(+Q871/12*R871,2)</f>
        <v>#N/A</v>
      </c>
      <c r="T871" s="13">
        <f t="shared" si="287"/>
        <v>0</v>
      </c>
      <c r="U871" s="13" t="e">
        <f>VLOOKUP(B871,Sheet1!$C$1:$F$12,4,FALSE)</f>
        <v>#N/A</v>
      </c>
      <c r="V871" s="13" t="e">
        <f t="shared" ref="V871:V934" si="298">ROUND(+T871/4*U871,2)</f>
        <v>#N/A</v>
      </c>
      <c r="W871" s="13">
        <f t="shared" ref="W871:W934" si="299">IF(AND(G871="NML",A871=2027),226,0)</f>
        <v>0</v>
      </c>
      <c r="X871" s="13">
        <f t="shared" ref="X871:X934" si="300">IF(AND(G871="NML",A871=2025),212,0)</f>
        <v>0</v>
      </c>
      <c r="Y871" s="13">
        <f t="shared" ref="Y871:Y934" si="301">IF(AND(G871="NML",A871=2026),219,0)</f>
        <v>0</v>
      </c>
      <c r="Z871" s="13" t="e">
        <f t="shared" ref="Z871:Z934" si="302">+M871+V871+W871+P871+X871+Y871+S871</f>
        <v>#N/A</v>
      </c>
      <c r="AA871" s="14" t="str">
        <f t="shared" ref="AA871:AA934" si="303">IF(ISNA(Z871),"",Z871)</f>
        <v/>
      </c>
      <c r="AB871" s="14">
        <f t="shared" ref="AB871:AB934" si="304">IF(OR(G871="DR/R",G871="NML/R"),85,0)</f>
        <v>0</v>
      </c>
      <c r="AC871" s="14">
        <f t="shared" ref="AC871:AC934" si="305">IF(AND(A871=2019,AB871&gt;0),AB871-10,AB871)</f>
        <v>0</v>
      </c>
      <c r="AD871" s="13">
        <f t="shared" si="288"/>
        <v>0</v>
      </c>
      <c r="AE871" s="13" t="e">
        <f>VLOOKUP(B871,Sheet1!$C$1:$D$12,2,FALSE)</f>
        <v>#N/A</v>
      </c>
      <c r="AF871" s="13" t="e">
        <f t="shared" ref="AF871:AF934" si="306">+AD871/12*AE871</f>
        <v>#N/A</v>
      </c>
      <c r="AG871" s="13">
        <f t="shared" si="289"/>
        <v>0</v>
      </c>
      <c r="AH871" s="13">
        <f t="shared" si="290"/>
        <v>0</v>
      </c>
      <c r="AI871" s="13" t="e">
        <f t="shared" ref="AI871:AI934" si="307">+AF871+AG871+AH871</f>
        <v>#N/A</v>
      </c>
      <c r="AJ871" s="14" t="str">
        <f t="shared" ref="AJ871:AJ934" si="308">IF(ISNA(AI871),"",AI871)</f>
        <v/>
      </c>
      <c r="AK871" s="14">
        <f t="shared" si="291"/>
        <v>0</v>
      </c>
    </row>
    <row r="872" spans="1:37" ht="15" customHeight="1" x14ac:dyDescent="0.25">
      <c r="A872" s="1"/>
      <c r="B872" s="1"/>
      <c r="C872" s="24"/>
      <c r="D872" s="1"/>
      <c r="E872" s="1"/>
      <c r="F872" s="24"/>
      <c r="G872" s="1"/>
      <c r="H872" s="2"/>
      <c r="I872" s="2"/>
      <c r="J872" s="2"/>
      <c r="K872" s="13">
        <f t="shared" si="292"/>
        <v>0</v>
      </c>
      <c r="L872" s="13" t="e">
        <f>VLOOKUP(B872,Sheet1!$C$1:$D$12,2,FALSE)</f>
        <v>#N/A</v>
      </c>
      <c r="M872" s="13" t="e">
        <f t="shared" si="293"/>
        <v>#N/A</v>
      </c>
      <c r="N872" s="13">
        <f t="shared" si="294"/>
        <v>0</v>
      </c>
      <c r="O872" s="13" t="e">
        <f>VLOOKUP(B872,Sheet1!$C$1:$D$12,2,FALSE)</f>
        <v>#N/A</v>
      </c>
      <c r="P872" s="13" t="e">
        <f t="shared" si="295"/>
        <v>#N/A</v>
      </c>
      <c r="Q872" s="13">
        <f t="shared" si="296"/>
        <v>0</v>
      </c>
      <c r="R872" s="13" t="e">
        <f>VLOOKUP(B872,Sheet1!$C$1:$D$12,2,FALSE)</f>
        <v>#N/A</v>
      </c>
      <c r="S872" s="13" t="e">
        <f t="shared" si="297"/>
        <v>#N/A</v>
      </c>
      <c r="T872" s="13">
        <f t="shared" si="287"/>
        <v>0</v>
      </c>
      <c r="U872" s="13" t="e">
        <f>VLOOKUP(B872,Sheet1!$C$1:$F$12,4,FALSE)</f>
        <v>#N/A</v>
      </c>
      <c r="V872" s="13" t="e">
        <f t="shared" si="298"/>
        <v>#N/A</v>
      </c>
      <c r="W872" s="13">
        <f t="shared" si="299"/>
        <v>0</v>
      </c>
      <c r="X872" s="13">
        <f t="shared" si="300"/>
        <v>0</v>
      </c>
      <c r="Y872" s="13">
        <f t="shared" si="301"/>
        <v>0</v>
      </c>
      <c r="Z872" s="13" t="e">
        <f t="shared" si="302"/>
        <v>#N/A</v>
      </c>
      <c r="AA872" s="14" t="str">
        <f t="shared" si="303"/>
        <v/>
      </c>
      <c r="AB872" s="14">
        <f t="shared" si="304"/>
        <v>0</v>
      </c>
      <c r="AC872" s="14">
        <f t="shared" si="305"/>
        <v>0</v>
      </c>
      <c r="AD872" s="13">
        <f t="shared" si="288"/>
        <v>0</v>
      </c>
      <c r="AE872" s="13" t="e">
        <f>VLOOKUP(B872,Sheet1!$C$1:$D$12,2,FALSE)</f>
        <v>#N/A</v>
      </c>
      <c r="AF872" s="13" t="e">
        <f t="shared" si="306"/>
        <v>#N/A</v>
      </c>
      <c r="AG872" s="13">
        <f t="shared" si="289"/>
        <v>0</v>
      </c>
      <c r="AH872" s="13">
        <f t="shared" si="290"/>
        <v>0</v>
      </c>
      <c r="AI872" s="13" t="e">
        <f t="shared" si="307"/>
        <v>#N/A</v>
      </c>
      <c r="AJ872" s="14" t="str">
        <f t="shared" si="308"/>
        <v/>
      </c>
      <c r="AK872" s="14">
        <f t="shared" si="291"/>
        <v>0</v>
      </c>
    </row>
    <row r="873" spans="1:37" ht="15" customHeight="1" x14ac:dyDescent="0.25">
      <c r="A873" s="1"/>
      <c r="B873" s="1"/>
      <c r="C873" s="24"/>
      <c r="D873" s="1"/>
      <c r="E873" s="1"/>
      <c r="F873" s="24"/>
      <c r="G873" s="1"/>
      <c r="H873" s="2"/>
      <c r="I873" s="2"/>
      <c r="J873" s="2"/>
      <c r="K873" s="13">
        <f t="shared" si="292"/>
        <v>0</v>
      </c>
      <c r="L873" s="13" t="e">
        <f>VLOOKUP(B873,Sheet1!$C$1:$D$12,2,FALSE)</f>
        <v>#N/A</v>
      </c>
      <c r="M873" s="13" t="e">
        <f t="shared" si="293"/>
        <v>#N/A</v>
      </c>
      <c r="N873" s="13">
        <f t="shared" si="294"/>
        <v>0</v>
      </c>
      <c r="O873" s="13" t="e">
        <f>VLOOKUP(B873,Sheet1!$C$1:$D$12,2,FALSE)</f>
        <v>#N/A</v>
      </c>
      <c r="P873" s="13" t="e">
        <f t="shared" si="295"/>
        <v>#N/A</v>
      </c>
      <c r="Q873" s="13">
        <f t="shared" si="296"/>
        <v>0</v>
      </c>
      <c r="R873" s="13" t="e">
        <f>VLOOKUP(B873,Sheet1!$C$1:$D$12,2,FALSE)</f>
        <v>#N/A</v>
      </c>
      <c r="S873" s="13" t="e">
        <f t="shared" si="297"/>
        <v>#N/A</v>
      </c>
      <c r="T873" s="13">
        <f t="shared" si="287"/>
        <v>0</v>
      </c>
      <c r="U873" s="13" t="e">
        <f>VLOOKUP(B873,Sheet1!$C$1:$F$12,4,FALSE)</f>
        <v>#N/A</v>
      </c>
      <c r="V873" s="13" t="e">
        <f t="shared" si="298"/>
        <v>#N/A</v>
      </c>
      <c r="W873" s="13">
        <f t="shared" si="299"/>
        <v>0</v>
      </c>
      <c r="X873" s="13">
        <f t="shared" si="300"/>
        <v>0</v>
      </c>
      <c r="Y873" s="13">
        <f t="shared" si="301"/>
        <v>0</v>
      </c>
      <c r="Z873" s="13" t="e">
        <f t="shared" si="302"/>
        <v>#N/A</v>
      </c>
      <c r="AA873" s="14" t="str">
        <f t="shared" si="303"/>
        <v/>
      </c>
      <c r="AB873" s="14">
        <f t="shared" si="304"/>
        <v>0</v>
      </c>
      <c r="AC873" s="14">
        <f t="shared" si="305"/>
        <v>0</v>
      </c>
      <c r="AD873" s="13">
        <f t="shared" si="288"/>
        <v>0</v>
      </c>
      <c r="AE873" s="13" t="e">
        <f>VLOOKUP(B873,Sheet1!$C$1:$D$12,2,FALSE)</f>
        <v>#N/A</v>
      </c>
      <c r="AF873" s="13" t="e">
        <f t="shared" si="306"/>
        <v>#N/A</v>
      </c>
      <c r="AG873" s="13">
        <f t="shared" si="289"/>
        <v>0</v>
      </c>
      <c r="AH873" s="13">
        <f t="shared" si="290"/>
        <v>0</v>
      </c>
      <c r="AI873" s="13" t="e">
        <f t="shared" si="307"/>
        <v>#N/A</v>
      </c>
      <c r="AJ873" s="14" t="str">
        <f t="shared" si="308"/>
        <v/>
      </c>
      <c r="AK873" s="14">
        <f t="shared" si="291"/>
        <v>0</v>
      </c>
    </row>
    <row r="874" spans="1:37" ht="15" customHeight="1" x14ac:dyDescent="0.25">
      <c r="A874" s="1"/>
      <c r="B874" s="1"/>
      <c r="C874" s="24"/>
      <c r="D874" s="1"/>
      <c r="E874" s="1"/>
      <c r="F874" s="24"/>
      <c r="G874" s="1"/>
      <c r="H874" s="2"/>
      <c r="I874" s="2"/>
      <c r="J874" s="2"/>
      <c r="K874" s="13">
        <f t="shared" si="292"/>
        <v>0</v>
      </c>
      <c r="L874" s="13" t="e">
        <f>VLOOKUP(B874,Sheet1!$C$1:$D$12,2,FALSE)</f>
        <v>#N/A</v>
      </c>
      <c r="M874" s="13" t="e">
        <f t="shared" si="293"/>
        <v>#N/A</v>
      </c>
      <c r="N874" s="13">
        <f t="shared" si="294"/>
        <v>0</v>
      </c>
      <c r="O874" s="13" t="e">
        <f>VLOOKUP(B874,Sheet1!$C$1:$D$12,2,FALSE)</f>
        <v>#N/A</v>
      </c>
      <c r="P874" s="13" t="e">
        <f t="shared" si="295"/>
        <v>#N/A</v>
      </c>
      <c r="Q874" s="13">
        <f t="shared" si="296"/>
        <v>0</v>
      </c>
      <c r="R874" s="13" t="e">
        <f>VLOOKUP(B874,Sheet1!$C$1:$D$12,2,FALSE)</f>
        <v>#N/A</v>
      </c>
      <c r="S874" s="13" t="e">
        <f t="shared" si="297"/>
        <v>#N/A</v>
      </c>
      <c r="T874" s="13">
        <f t="shared" si="287"/>
        <v>0</v>
      </c>
      <c r="U874" s="13" t="e">
        <f>VLOOKUP(B874,Sheet1!$C$1:$F$12,4,FALSE)</f>
        <v>#N/A</v>
      </c>
      <c r="V874" s="13" t="e">
        <f t="shared" si="298"/>
        <v>#N/A</v>
      </c>
      <c r="W874" s="13">
        <f t="shared" si="299"/>
        <v>0</v>
      </c>
      <c r="X874" s="13">
        <f t="shared" si="300"/>
        <v>0</v>
      </c>
      <c r="Y874" s="13">
        <f t="shared" si="301"/>
        <v>0</v>
      </c>
      <c r="Z874" s="13" t="e">
        <f t="shared" si="302"/>
        <v>#N/A</v>
      </c>
      <c r="AA874" s="14" t="str">
        <f t="shared" si="303"/>
        <v/>
      </c>
      <c r="AB874" s="14">
        <f t="shared" si="304"/>
        <v>0</v>
      </c>
      <c r="AC874" s="14">
        <f t="shared" si="305"/>
        <v>0</v>
      </c>
      <c r="AD874" s="13">
        <f t="shared" si="288"/>
        <v>0</v>
      </c>
      <c r="AE874" s="13" t="e">
        <f>VLOOKUP(B874,Sheet1!$C$1:$D$12,2,FALSE)</f>
        <v>#N/A</v>
      </c>
      <c r="AF874" s="13" t="e">
        <f t="shared" si="306"/>
        <v>#N/A</v>
      </c>
      <c r="AG874" s="13">
        <f t="shared" si="289"/>
        <v>0</v>
      </c>
      <c r="AH874" s="13">
        <f t="shared" si="290"/>
        <v>0</v>
      </c>
      <c r="AI874" s="13" t="e">
        <f t="shared" si="307"/>
        <v>#N/A</v>
      </c>
      <c r="AJ874" s="14" t="str">
        <f t="shared" si="308"/>
        <v/>
      </c>
      <c r="AK874" s="14">
        <f t="shared" si="291"/>
        <v>0</v>
      </c>
    </row>
    <row r="875" spans="1:37" ht="15" customHeight="1" x14ac:dyDescent="0.25">
      <c r="A875" s="1"/>
      <c r="B875" s="1"/>
      <c r="C875" s="24"/>
      <c r="D875" s="1"/>
      <c r="E875" s="1"/>
      <c r="F875" s="24"/>
      <c r="G875" s="1"/>
      <c r="H875" s="2"/>
      <c r="I875" s="2"/>
      <c r="J875" s="2"/>
      <c r="K875" s="13">
        <f t="shared" si="292"/>
        <v>0</v>
      </c>
      <c r="L875" s="13" t="e">
        <f>VLOOKUP(B875,Sheet1!$C$1:$D$12,2,FALSE)</f>
        <v>#N/A</v>
      </c>
      <c r="M875" s="13" t="e">
        <f t="shared" si="293"/>
        <v>#N/A</v>
      </c>
      <c r="N875" s="13">
        <f t="shared" si="294"/>
        <v>0</v>
      </c>
      <c r="O875" s="13" t="e">
        <f>VLOOKUP(B875,Sheet1!$C$1:$D$12,2,FALSE)</f>
        <v>#N/A</v>
      </c>
      <c r="P875" s="13" t="e">
        <f t="shared" si="295"/>
        <v>#N/A</v>
      </c>
      <c r="Q875" s="13">
        <f t="shared" si="296"/>
        <v>0</v>
      </c>
      <c r="R875" s="13" t="e">
        <f>VLOOKUP(B875,Sheet1!$C$1:$D$12,2,FALSE)</f>
        <v>#N/A</v>
      </c>
      <c r="S875" s="13" t="e">
        <f t="shared" si="297"/>
        <v>#N/A</v>
      </c>
      <c r="T875" s="13">
        <f t="shared" si="287"/>
        <v>0</v>
      </c>
      <c r="U875" s="13" t="e">
        <f>VLOOKUP(B875,Sheet1!$C$1:$F$12,4,FALSE)</f>
        <v>#N/A</v>
      </c>
      <c r="V875" s="13" t="e">
        <f t="shared" si="298"/>
        <v>#N/A</v>
      </c>
      <c r="W875" s="13">
        <f t="shared" si="299"/>
        <v>0</v>
      </c>
      <c r="X875" s="13">
        <f t="shared" si="300"/>
        <v>0</v>
      </c>
      <c r="Y875" s="13">
        <f t="shared" si="301"/>
        <v>0</v>
      </c>
      <c r="Z875" s="13" t="e">
        <f t="shared" si="302"/>
        <v>#N/A</v>
      </c>
      <c r="AA875" s="14" t="str">
        <f t="shared" si="303"/>
        <v/>
      </c>
      <c r="AB875" s="14">
        <f t="shared" si="304"/>
        <v>0</v>
      </c>
      <c r="AC875" s="14">
        <f t="shared" si="305"/>
        <v>0</v>
      </c>
      <c r="AD875" s="13">
        <f t="shared" si="288"/>
        <v>0</v>
      </c>
      <c r="AE875" s="13" t="e">
        <f>VLOOKUP(B875,Sheet1!$C$1:$D$12,2,FALSE)</f>
        <v>#N/A</v>
      </c>
      <c r="AF875" s="13" t="e">
        <f t="shared" si="306"/>
        <v>#N/A</v>
      </c>
      <c r="AG875" s="13">
        <f t="shared" si="289"/>
        <v>0</v>
      </c>
      <c r="AH875" s="13">
        <f t="shared" si="290"/>
        <v>0</v>
      </c>
      <c r="AI875" s="13" t="e">
        <f t="shared" si="307"/>
        <v>#N/A</v>
      </c>
      <c r="AJ875" s="14" t="str">
        <f t="shared" si="308"/>
        <v/>
      </c>
      <c r="AK875" s="14">
        <f t="shared" si="291"/>
        <v>0</v>
      </c>
    </row>
    <row r="876" spans="1:37" ht="15" customHeight="1" x14ac:dyDescent="0.25">
      <c r="A876" s="1"/>
      <c r="B876" s="1"/>
      <c r="C876" s="24"/>
      <c r="D876" s="1"/>
      <c r="E876" s="1"/>
      <c r="F876" s="24"/>
      <c r="G876" s="1"/>
      <c r="H876" s="2"/>
      <c r="I876" s="2"/>
      <c r="J876" s="2"/>
      <c r="K876" s="13">
        <f t="shared" si="292"/>
        <v>0</v>
      </c>
      <c r="L876" s="13" t="e">
        <f>VLOOKUP(B876,Sheet1!$C$1:$D$12,2,FALSE)</f>
        <v>#N/A</v>
      </c>
      <c r="M876" s="13" t="e">
        <f t="shared" si="293"/>
        <v>#N/A</v>
      </c>
      <c r="N876" s="13">
        <f t="shared" si="294"/>
        <v>0</v>
      </c>
      <c r="O876" s="13" t="e">
        <f>VLOOKUP(B876,Sheet1!$C$1:$D$12,2,FALSE)</f>
        <v>#N/A</v>
      </c>
      <c r="P876" s="13" t="e">
        <f t="shared" si="295"/>
        <v>#N/A</v>
      </c>
      <c r="Q876" s="13">
        <f t="shared" si="296"/>
        <v>0</v>
      </c>
      <c r="R876" s="13" t="e">
        <f>VLOOKUP(B876,Sheet1!$C$1:$D$12,2,FALSE)</f>
        <v>#N/A</v>
      </c>
      <c r="S876" s="13" t="e">
        <f t="shared" si="297"/>
        <v>#N/A</v>
      </c>
      <c r="T876" s="13">
        <f t="shared" si="287"/>
        <v>0</v>
      </c>
      <c r="U876" s="13" t="e">
        <f>VLOOKUP(B876,Sheet1!$C$1:$F$12,4,FALSE)</f>
        <v>#N/A</v>
      </c>
      <c r="V876" s="13" t="e">
        <f t="shared" si="298"/>
        <v>#N/A</v>
      </c>
      <c r="W876" s="13">
        <f t="shared" si="299"/>
        <v>0</v>
      </c>
      <c r="X876" s="13">
        <f t="shared" si="300"/>
        <v>0</v>
      </c>
      <c r="Y876" s="13">
        <f t="shared" si="301"/>
        <v>0</v>
      </c>
      <c r="Z876" s="13" t="e">
        <f t="shared" si="302"/>
        <v>#N/A</v>
      </c>
      <c r="AA876" s="14" t="str">
        <f t="shared" si="303"/>
        <v/>
      </c>
      <c r="AB876" s="14">
        <f t="shared" si="304"/>
        <v>0</v>
      </c>
      <c r="AC876" s="14">
        <f t="shared" si="305"/>
        <v>0</v>
      </c>
      <c r="AD876" s="13">
        <f t="shared" si="288"/>
        <v>0</v>
      </c>
      <c r="AE876" s="13" t="e">
        <f>VLOOKUP(B876,Sheet1!$C$1:$D$12,2,FALSE)</f>
        <v>#N/A</v>
      </c>
      <c r="AF876" s="13" t="e">
        <f t="shared" si="306"/>
        <v>#N/A</v>
      </c>
      <c r="AG876" s="13">
        <f t="shared" si="289"/>
        <v>0</v>
      </c>
      <c r="AH876" s="13">
        <f t="shared" si="290"/>
        <v>0</v>
      </c>
      <c r="AI876" s="13" t="e">
        <f t="shared" si="307"/>
        <v>#N/A</v>
      </c>
      <c r="AJ876" s="14" t="str">
        <f t="shared" si="308"/>
        <v/>
      </c>
      <c r="AK876" s="14">
        <f t="shared" si="291"/>
        <v>0</v>
      </c>
    </row>
    <row r="877" spans="1:37" ht="15" customHeight="1" x14ac:dyDescent="0.25">
      <c r="A877" s="1"/>
      <c r="B877" s="1"/>
      <c r="C877" s="24"/>
      <c r="D877" s="1"/>
      <c r="E877" s="1"/>
      <c r="F877" s="24"/>
      <c r="G877" s="1"/>
      <c r="H877" s="2"/>
      <c r="I877" s="2"/>
      <c r="J877" s="2"/>
      <c r="K877" s="13">
        <f t="shared" si="292"/>
        <v>0</v>
      </c>
      <c r="L877" s="13" t="e">
        <f>VLOOKUP(B877,Sheet1!$C$1:$D$12,2,FALSE)</f>
        <v>#N/A</v>
      </c>
      <c r="M877" s="13" t="e">
        <f t="shared" si="293"/>
        <v>#N/A</v>
      </c>
      <c r="N877" s="13">
        <f t="shared" si="294"/>
        <v>0</v>
      </c>
      <c r="O877" s="13" t="e">
        <f>VLOOKUP(B877,Sheet1!$C$1:$D$12,2,FALSE)</f>
        <v>#N/A</v>
      </c>
      <c r="P877" s="13" t="e">
        <f t="shared" si="295"/>
        <v>#N/A</v>
      </c>
      <c r="Q877" s="13">
        <f t="shared" si="296"/>
        <v>0</v>
      </c>
      <c r="R877" s="13" t="e">
        <f>VLOOKUP(B877,Sheet1!$C$1:$D$12,2,FALSE)</f>
        <v>#N/A</v>
      </c>
      <c r="S877" s="13" t="e">
        <f t="shared" si="297"/>
        <v>#N/A</v>
      </c>
      <c r="T877" s="13">
        <f t="shared" si="287"/>
        <v>0</v>
      </c>
      <c r="U877" s="13" t="e">
        <f>VLOOKUP(B877,Sheet1!$C$1:$F$12,4,FALSE)</f>
        <v>#N/A</v>
      </c>
      <c r="V877" s="13" t="e">
        <f t="shared" si="298"/>
        <v>#N/A</v>
      </c>
      <c r="W877" s="13">
        <f t="shared" si="299"/>
        <v>0</v>
      </c>
      <c r="X877" s="13">
        <f t="shared" si="300"/>
        <v>0</v>
      </c>
      <c r="Y877" s="13">
        <f t="shared" si="301"/>
        <v>0</v>
      </c>
      <c r="Z877" s="13" t="e">
        <f t="shared" si="302"/>
        <v>#N/A</v>
      </c>
      <c r="AA877" s="14" t="str">
        <f t="shared" si="303"/>
        <v/>
      </c>
      <c r="AB877" s="14">
        <f t="shared" si="304"/>
        <v>0</v>
      </c>
      <c r="AC877" s="14">
        <f t="shared" si="305"/>
        <v>0</v>
      </c>
      <c r="AD877" s="13">
        <f t="shared" si="288"/>
        <v>0</v>
      </c>
      <c r="AE877" s="13" t="e">
        <f>VLOOKUP(B877,Sheet1!$C$1:$D$12,2,FALSE)</f>
        <v>#N/A</v>
      </c>
      <c r="AF877" s="13" t="e">
        <f t="shared" si="306"/>
        <v>#N/A</v>
      </c>
      <c r="AG877" s="13">
        <f t="shared" si="289"/>
        <v>0</v>
      </c>
      <c r="AH877" s="13">
        <f t="shared" si="290"/>
        <v>0</v>
      </c>
      <c r="AI877" s="13" t="e">
        <f t="shared" si="307"/>
        <v>#N/A</v>
      </c>
      <c r="AJ877" s="14" t="str">
        <f t="shared" si="308"/>
        <v/>
      </c>
      <c r="AK877" s="14">
        <f t="shared" si="291"/>
        <v>0</v>
      </c>
    </row>
    <row r="878" spans="1:37" ht="15" customHeight="1" x14ac:dyDescent="0.25">
      <c r="A878" s="1"/>
      <c r="B878" s="1"/>
      <c r="C878" s="24"/>
      <c r="D878" s="1"/>
      <c r="E878" s="1"/>
      <c r="F878" s="24"/>
      <c r="G878" s="1"/>
      <c r="H878" s="2"/>
      <c r="I878" s="2"/>
      <c r="J878" s="2"/>
      <c r="K878" s="13">
        <f t="shared" si="292"/>
        <v>0</v>
      </c>
      <c r="L878" s="13" t="e">
        <f>VLOOKUP(B878,Sheet1!$C$1:$D$12,2,FALSE)</f>
        <v>#N/A</v>
      </c>
      <c r="M878" s="13" t="e">
        <f t="shared" si="293"/>
        <v>#N/A</v>
      </c>
      <c r="N878" s="13">
        <f t="shared" si="294"/>
        <v>0</v>
      </c>
      <c r="O878" s="13" t="e">
        <f>VLOOKUP(B878,Sheet1!$C$1:$D$12,2,FALSE)</f>
        <v>#N/A</v>
      </c>
      <c r="P878" s="13" t="e">
        <f t="shared" si="295"/>
        <v>#N/A</v>
      </c>
      <c r="Q878" s="13">
        <f t="shared" si="296"/>
        <v>0</v>
      </c>
      <c r="R878" s="13" t="e">
        <f>VLOOKUP(B878,Sheet1!$C$1:$D$12,2,FALSE)</f>
        <v>#N/A</v>
      </c>
      <c r="S878" s="13" t="e">
        <f t="shared" si="297"/>
        <v>#N/A</v>
      </c>
      <c r="T878" s="13">
        <f t="shared" si="287"/>
        <v>0</v>
      </c>
      <c r="U878" s="13" t="e">
        <f>VLOOKUP(B878,Sheet1!$C$1:$F$12,4,FALSE)</f>
        <v>#N/A</v>
      </c>
      <c r="V878" s="13" t="e">
        <f t="shared" si="298"/>
        <v>#N/A</v>
      </c>
      <c r="W878" s="13">
        <f t="shared" si="299"/>
        <v>0</v>
      </c>
      <c r="X878" s="13">
        <f t="shared" si="300"/>
        <v>0</v>
      </c>
      <c r="Y878" s="13">
        <f t="shared" si="301"/>
        <v>0</v>
      </c>
      <c r="Z878" s="13" t="e">
        <f t="shared" si="302"/>
        <v>#N/A</v>
      </c>
      <c r="AA878" s="14" t="str">
        <f t="shared" si="303"/>
        <v/>
      </c>
      <c r="AB878" s="14">
        <f t="shared" si="304"/>
        <v>0</v>
      </c>
      <c r="AC878" s="14">
        <f t="shared" si="305"/>
        <v>0</v>
      </c>
      <c r="AD878" s="13">
        <f t="shared" si="288"/>
        <v>0</v>
      </c>
      <c r="AE878" s="13" t="e">
        <f>VLOOKUP(B878,Sheet1!$C$1:$D$12,2,FALSE)</f>
        <v>#N/A</v>
      </c>
      <c r="AF878" s="13" t="e">
        <f t="shared" si="306"/>
        <v>#N/A</v>
      </c>
      <c r="AG878" s="13">
        <f t="shared" si="289"/>
        <v>0</v>
      </c>
      <c r="AH878" s="13">
        <f t="shared" si="290"/>
        <v>0</v>
      </c>
      <c r="AI878" s="13" t="e">
        <f t="shared" si="307"/>
        <v>#N/A</v>
      </c>
      <c r="AJ878" s="14" t="str">
        <f t="shared" si="308"/>
        <v/>
      </c>
      <c r="AK878" s="14">
        <f t="shared" si="291"/>
        <v>0</v>
      </c>
    </row>
    <row r="879" spans="1:37" ht="15" customHeight="1" x14ac:dyDescent="0.25">
      <c r="A879" s="1"/>
      <c r="B879" s="1"/>
      <c r="C879" s="24"/>
      <c r="D879" s="1"/>
      <c r="E879" s="1"/>
      <c r="F879" s="24"/>
      <c r="G879" s="1"/>
      <c r="H879" s="2"/>
      <c r="I879" s="2"/>
      <c r="J879" s="2"/>
      <c r="K879" s="13">
        <f t="shared" si="292"/>
        <v>0</v>
      </c>
      <c r="L879" s="13" t="e">
        <f>VLOOKUP(B879,Sheet1!$C$1:$D$12,2,FALSE)</f>
        <v>#N/A</v>
      </c>
      <c r="M879" s="13" t="e">
        <f t="shared" si="293"/>
        <v>#N/A</v>
      </c>
      <c r="N879" s="13">
        <f t="shared" si="294"/>
        <v>0</v>
      </c>
      <c r="O879" s="13" t="e">
        <f>VLOOKUP(B879,Sheet1!$C$1:$D$12,2,FALSE)</f>
        <v>#N/A</v>
      </c>
      <c r="P879" s="13" t="e">
        <f t="shared" si="295"/>
        <v>#N/A</v>
      </c>
      <c r="Q879" s="13">
        <f t="shared" si="296"/>
        <v>0</v>
      </c>
      <c r="R879" s="13" t="e">
        <f>VLOOKUP(B879,Sheet1!$C$1:$D$12,2,FALSE)</f>
        <v>#N/A</v>
      </c>
      <c r="S879" s="13" t="e">
        <f t="shared" si="297"/>
        <v>#N/A</v>
      </c>
      <c r="T879" s="13">
        <f t="shared" si="287"/>
        <v>0</v>
      </c>
      <c r="U879" s="13" t="e">
        <f>VLOOKUP(B879,Sheet1!$C$1:$F$12,4,FALSE)</f>
        <v>#N/A</v>
      </c>
      <c r="V879" s="13" t="e">
        <f t="shared" si="298"/>
        <v>#N/A</v>
      </c>
      <c r="W879" s="13">
        <f t="shared" si="299"/>
        <v>0</v>
      </c>
      <c r="X879" s="13">
        <f t="shared" si="300"/>
        <v>0</v>
      </c>
      <c r="Y879" s="13">
        <f t="shared" si="301"/>
        <v>0</v>
      </c>
      <c r="Z879" s="13" t="e">
        <f t="shared" si="302"/>
        <v>#N/A</v>
      </c>
      <c r="AA879" s="14" t="str">
        <f t="shared" si="303"/>
        <v/>
      </c>
      <c r="AB879" s="14">
        <f t="shared" si="304"/>
        <v>0</v>
      </c>
      <c r="AC879" s="14">
        <f t="shared" si="305"/>
        <v>0</v>
      </c>
      <c r="AD879" s="13">
        <f t="shared" si="288"/>
        <v>0</v>
      </c>
      <c r="AE879" s="13" t="e">
        <f>VLOOKUP(B879,Sheet1!$C$1:$D$12,2,FALSE)</f>
        <v>#N/A</v>
      </c>
      <c r="AF879" s="13" t="e">
        <f t="shared" si="306"/>
        <v>#N/A</v>
      </c>
      <c r="AG879" s="13">
        <f t="shared" si="289"/>
        <v>0</v>
      </c>
      <c r="AH879" s="13">
        <f t="shared" si="290"/>
        <v>0</v>
      </c>
      <c r="AI879" s="13" t="e">
        <f t="shared" si="307"/>
        <v>#N/A</v>
      </c>
      <c r="AJ879" s="14" t="str">
        <f t="shared" si="308"/>
        <v/>
      </c>
      <c r="AK879" s="14">
        <f t="shared" si="291"/>
        <v>0</v>
      </c>
    </row>
    <row r="880" spans="1:37" ht="15" customHeight="1" x14ac:dyDescent="0.25">
      <c r="A880" s="1"/>
      <c r="B880" s="1"/>
      <c r="C880" s="24"/>
      <c r="D880" s="1"/>
      <c r="E880" s="1"/>
      <c r="F880" s="24"/>
      <c r="G880" s="1"/>
      <c r="H880" s="2"/>
      <c r="I880" s="2"/>
      <c r="J880" s="2"/>
      <c r="K880" s="13">
        <f t="shared" si="292"/>
        <v>0</v>
      </c>
      <c r="L880" s="13" t="e">
        <f>VLOOKUP(B880,Sheet1!$C$1:$D$12,2,FALSE)</f>
        <v>#N/A</v>
      </c>
      <c r="M880" s="13" t="e">
        <f t="shared" si="293"/>
        <v>#N/A</v>
      </c>
      <c r="N880" s="13">
        <f t="shared" si="294"/>
        <v>0</v>
      </c>
      <c r="O880" s="13" t="e">
        <f>VLOOKUP(B880,Sheet1!$C$1:$D$12,2,FALSE)</f>
        <v>#N/A</v>
      </c>
      <c r="P880" s="13" t="e">
        <f t="shared" si="295"/>
        <v>#N/A</v>
      </c>
      <c r="Q880" s="13">
        <f t="shared" si="296"/>
        <v>0</v>
      </c>
      <c r="R880" s="13" t="e">
        <f>VLOOKUP(B880,Sheet1!$C$1:$D$12,2,FALSE)</f>
        <v>#N/A</v>
      </c>
      <c r="S880" s="13" t="e">
        <f t="shared" si="297"/>
        <v>#N/A</v>
      </c>
      <c r="T880" s="13">
        <f t="shared" si="287"/>
        <v>0</v>
      </c>
      <c r="U880" s="13" t="e">
        <f>VLOOKUP(B880,Sheet1!$C$1:$F$12,4,FALSE)</f>
        <v>#N/A</v>
      </c>
      <c r="V880" s="13" t="e">
        <f t="shared" si="298"/>
        <v>#N/A</v>
      </c>
      <c r="W880" s="13">
        <f t="shared" si="299"/>
        <v>0</v>
      </c>
      <c r="X880" s="13">
        <f t="shared" si="300"/>
        <v>0</v>
      </c>
      <c r="Y880" s="13">
        <f t="shared" si="301"/>
        <v>0</v>
      </c>
      <c r="Z880" s="13" t="e">
        <f t="shared" si="302"/>
        <v>#N/A</v>
      </c>
      <c r="AA880" s="14" t="str">
        <f t="shared" si="303"/>
        <v/>
      </c>
      <c r="AB880" s="14">
        <f t="shared" si="304"/>
        <v>0</v>
      </c>
      <c r="AC880" s="14">
        <f t="shared" si="305"/>
        <v>0</v>
      </c>
      <c r="AD880" s="13">
        <f t="shared" si="288"/>
        <v>0</v>
      </c>
      <c r="AE880" s="13" t="e">
        <f>VLOOKUP(B880,Sheet1!$C$1:$D$12,2,FALSE)</f>
        <v>#N/A</v>
      </c>
      <c r="AF880" s="13" t="e">
        <f t="shared" si="306"/>
        <v>#N/A</v>
      </c>
      <c r="AG880" s="13">
        <f t="shared" si="289"/>
        <v>0</v>
      </c>
      <c r="AH880" s="13">
        <f t="shared" si="290"/>
        <v>0</v>
      </c>
      <c r="AI880" s="13" t="e">
        <f t="shared" si="307"/>
        <v>#N/A</v>
      </c>
      <c r="AJ880" s="14" t="str">
        <f t="shared" si="308"/>
        <v/>
      </c>
      <c r="AK880" s="14">
        <f t="shared" si="291"/>
        <v>0</v>
      </c>
    </row>
    <row r="881" spans="1:37" ht="15" customHeight="1" x14ac:dyDescent="0.25">
      <c r="A881" s="1"/>
      <c r="B881" s="1"/>
      <c r="C881" s="24"/>
      <c r="D881" s="1"/>
      <c r="E881" s="1"/>
      <c r="F881" s="24"/>
      <c r="G881" s="1"/>
      <c r="H881" s="2"/>
      <c r="I881" s="2"/>
      <c r="J881" s="2"/>
      <c r="K881" s="13">
        <f t="shared" si="292"/>
        <v>0</v>
      </c>
      <c r="L881" s="13" t="e">
        <f>VLOOKUP(B881,Sheet1!$C$1:$D$12,2,FALSE)</f>
        <v>#N/A</v>
      </c>
      <c r="M881" s="13" t="e">
        <f t="shared" si="293"/>
        <v>#N/A</v>
      </c>
      <c r="N881" s="13">
        <f t="shared" si="294"/>
        <v>0</v>
      </c>
      <c r="O881" s="13" t="e">
        <f>VLOOKUP(B881,Sheet1!$C$1:$D$12,2,FALSE)</f>
        <v>#N/A</v>
      </c>
      <c r="P881" s="13" t="e">
        <f t="shared" si="295"/>
        <v>#N/A</v>
      </c>
      <c r="Q881" s="13">
        <f t="shared" si="296"/>
        <v>0</v>
      </c>
      <c r="R881" s="13" t="e">
        <f>VLOOKUP(B881,Sheet1!$C$1:$D$12,2,FALSE)</f>
        <v>#N/A</v>
      </c>
      <c r="S881" s="13" t="e">
        <f t="shared" si="297"/>
        <v>#N/A</v>
      </c>
      <c r="T881" s="13">
        <f t="shared" si="287"/>
        <v>0</v>
      </c>
      <c r="U881" s="13" t="e">
        <f>VLOOKUP(B881,Sheet1!$C$1:$F$12,4,FALSE)</f>
        <v>#N/A</v>
      </c>
      <c r="V881" s="13" t="e">
        <f t="shared" si="298"/>
        <v>#N/A</v>
      </c>
      <c r="W881" s="13">
        <f t="shared" si="299"/>
        <v>0</v>
      </c>
      <c r="X881" s="13">
        <f t="shared" si="300"/>
        <v>0</v>
      </c>
      <c r="Y881" s="13">
        <f t="shared" si="301"/>
        <v>0</v>
      </c>
      <c r="Z881" s="13" t="e">
        <f t="shared" si="302"/>
        <v>#N/A</v>
      </c>
      <c r="AA881" s="14" t="str">
        <f t="shared" si="303"/>
        <v/>
      </c>
      <c r="AB881" s="14">
        <f t="shared" si="304"/>
        <v>0</v>
      </c>
      <c r="AC881" s="14">
        <f t="shared" si="305"/>
        <v>0</v>
      </c>
      <c r="AD881" s="13">
        <f t="shared" si="288"/>
        <v>0</v>
      </c>
      <c r="AE881" s="13" t="e">
        <f>VLOOKUP(B881,Sheet1!$C$1:$D$12,2,FALSE)</f>
        <v>#N/A</v>
      </c>
      <c r="AF881" s="13" t="e">
        <f t="shared" si="306"/>
        <v>#N/A</v>
      </c>
      <c r="AG881" s="13">
        <f t="shared" si="289"/>
        <v>0</v>
      </c>
      <c r="AH881" s="13">
        <f t="shared" si="290"/>
        <v>0</v>
      </c>
      <c r="AI881" s="13" t="e">
        <f t="shared" si="307"/>
        <v>#N/A</v>
      </c>
      <c r="AJ881" s="14" t="str">
        <f t="shared" si="308"/>
        <v/>
      </c>
      <c r="AK881" s="14">
        <f t="shared" si="291"/>
        <v>0</v>
      </c>
    </row>
    <row r="882" spans="1:37" ht="15" customHeight="1" x14ac:dyDescent="0.25">
      <c r="A882" s="1"/>
      <c r="B882" s="1"/>
      <c r="C882" s="24"/>
      <c r="D882" s="1"/>
      <c r="E882" s="1"/>
      <c r="F882" s="24"/>
      <c r="G882" s="1"/>
      <c r="H882" s="2"/>
      <c r="I882" s="2"/>
      <c r="J882" s="2"/>
      <c r="K882" s="13">
        <f t="shared" si="292"/>
        <v>0</v>
      </c>
      <c r="L882" s="13" t="e">
        <f>VLOOKUP(B882,Sheet1!$C$1:$D$12,2,FALSE)</f>
        <v>#N/A</v>
      </c>
      <c r="M882" s="13" t="e">
        <f t="shared" si="293"/>
        <v>#N/A</v>
      </c>
      <c r="N882" s="13">
        <f t="shared" si="294"/>
        <v>0</v>
      </c>
      <c r="O882" s="13" t="e">
        <f>VLOOKUP(B882,Sheet1!$C$1:$D$12,2,FALSE)</f>
        <v>#N/A</v>
      </c>
      <c r="P882" s="13" t="e">
        <f t="shared" si="295"/>
        <v>#N/A</v>
      </c>
      <c r="Q882" s="13">
        <f t="shared" si="296"/>
        <v>0</v>
      </c>
      <c r="R882" s="13" t="e">
        <f>VLOOKUP(B882,Sheet1!$C$1:$D$12,2,FALSE)</f>
        <v>#N/A</v>
      </c>
      <c r="S882" s="13" t="e">
        <f t="shared" si="297"/>
        <v>#N/A</v>
      </c>
      <c r="T882" s="13">
        <f t="shared" si="287"/>
        <v>0</v>
      </c>
      <c r="U882" s="13" t="e">
        <f>VLOOKUP(B882,Sheet1!$C$1:$F$12,4,FALSE)</f>
        <v>#N/A</v>
      </c>
      <c r="V882" s="13" t="e">
        <f t="shared" si="298"/>
        <v>#N/A</v>
      </c>
      <c r="W882" s="13">
        <f t="shared" si="299"/>
        <v>0</v>
      </c>
      <c r="X882" s="13">
        <f t="shared" si="300"/>
        <v>0</v>
      </c>
      <c r="Y882" s="13">
        <f t="shared" si="301"/>
        <v>0</v>
      </c>
      <c r="Z882" s="13" t="e">
        <f t="shared" si="302"/>
        <v>#N/A</v>
      </c>
      <c r="AA882" s="14" t="str">
        <f t="shared" si="303"/>
        <v/>
      </c>
      <c r="AB882" s="14">
        <f t="shared" si="304"/>
        <v>0</v>
      </c>
      <c r="AC882" s="14">
        <f t="shared" si="305"/>
        <v>0</v>
      </c>
      <c r="AD882" s="13">
        <f t="shared" si="288"/>
        <v>0</v>
      </c>
      <c r="AE882" s="13" t="e">
        <f>VLOOKUP(B882,Sheet1!$C$1:$D$12,2,FALSE)</f>
        <v>#N/A</v>
      </c>
      <c r="AF882" s="13" t="e">
        <f t="shared" si="306"/>
        <v>#N/A</v>
      </c>
      <c r="AG882" s="13">
        <f t="shared" si="289"/>
        <v>0</v>
      </c>
      <c r="AH882" s="13">
        <f t="shared" si="290"/>
        <v>0</v>
      </c>
      <c r="AI882" s="13" t="e">
        <f t="shared" si="307"/>
        <v>#N/A</v>
      </c>
      <c r="AJ882" s="14" t="str">
        <f t="shared" si="308"/>
        <v/>
      </c>
      <c r="AK882" s="14">
        <f t="shared" si="291"/>
        <v>0</v>
      </c>
    </row>
    <row r="883" spans="1:37" ht="15" customHeight="1" x14ac:dyDescent="0.25">
      <c r="A883" s="1"/>
      <c r="B883" s="1"/>
      <c r="C883" s="24"/>
      <c r="D883" s="1"/>
      <c r="E883" s="1"/>
      <c r="F883" s="24"/>
      <c r="G883" s="1"/>
      <c r="H883" s="2"/>
      <c r="I883" s="2"/>
      <c r="J883" s="2"/>
      <c r="K883" s="13">
        <f t="shared" si="292"/>
        <v>0</v>
      </c>
      <c r="L883" s="13" t="e">
        <f>VLOOKUP(B883,Sheet1!$C$1:$D$12,2,FALSE)</f>
        <v>#N/A</v>
      </c>
      <c r="M883" s="13" t="e">
        <f t="shared" si="293"/>
        <v>#N/A</v>
      </c>
      <c r="N883" s="13">
        <f t="shared" si="294"/>
        <v>0</v>
      </c>
      <c r="O883" s="13" t="e">
        <f>VLOOKUP(B883,Sheet1!$C$1:$D$12,2,FALSE)</f>
        <v>#N/A</v>
      </c>
      <c r="P883" s="13" t="e">
        <f t="shared" si="295"/>
        <v>#N/A</v>
      </c>
      <c r="Q883" s="13">
        <f t="shared" si="296"/>
        <v>0</v>
      </c>
      <c r="R883" s="13" t="e">
        <f>VLOOKUP(B883,Sheet1!$C$1:$D$12,2,FALSE)</f>
        <v>#N/A</v>
      </c>
      <c r="S883" s="13" t="e">
        <f t="shared" si="297"/>
        <v>#N/A</v>
      </c>
      <c r="T883" s="13">
        <f t="shared" si="287"/>
        <v>0</v>
      </c>
      <c r="U883" s="13" t="e">
        <f>VLOOKUP(B883,Sheet1!$C$1:$F$12,4,FALSE)</f>
        <v>#N/A</v>
      </c>
      <c r="V883" s="13" t="e">
        <f t="shared" si="298"/>
        <v>#N/A</v>
      </c>
      <c r="W883" s="13">
        <f t="shared" si="299"/>
        <v>0</v>
      </c>
      <c r="X883" s="13">
        <f t="shared" si="300"/>
        <v>0</v>
      </c>
      <c r="Y883" s="13">
        <f t="shared" si="301"/>
        <v>0</v>
      </c>
      <c r="Z883" s="13" t="e">
        <f t="shared" si="302"/>
        <v>#N/A</v>
      </c>
      <c r="AA883" s="14" t="str">
        <f t="shared" si="303"/>
        <v/>
      </c>
      <c r="AB883" s="14">
        <f t="shared" si="304"/>
        <v>0</v>
      </c>
      <c r="AC883" s="14">
        <f t="shared" si="305"/>
        <v>0</v>
      </c>
      <c r="AD883" s="13">
        <f t="shared" si="288"/>
        <v>0</v>
      </c>
      <c r="AE883" s="13" t="e">
        <f>VLOOKUP(B883,Sheet1!$C$1:$D$12,2,FALSE)</f>
        <v>#N/A</v>
      </c>
      <c r="AF883" s="13" t="e">
        <f t="shared" si="306"/>
        <v>#N/A</v>
      </c>
      <c r="AG883" s="13">
        <f t="shared" si="289"/>
        <v>0</v>
      </c>
      <c r="AH883" s="13">
        <f t="shared" si="290"/>
        <v>0</v>
      </c>
      <c r="AI883" s="13" t="e">
        <f t="shared" si="307"/>
        <v>#N/A</v>
      </c>
      <c r="AJ883" s="14" t="str">
        <f t="shared" si="308"/>
        <v/>
      </c>
      <c r="AK883" s="14">
        <f t="shared" si="291"/>
        <v>0</v>
      </c>
    </row>
    <row r="884" spans="1:37" ht="15" customHeight="1" x14ac:dyDescent="0.25">
      <c r="A884" s="1"/>
      <c r="B884" s="1"/>
      <c r="C884" s="24"/>
      <c r="D884" s="1"/>
      <c r="E884" s="1"/>
      <c r="F884" s="24"/>
      <c r="G884" s="1"/>
      <c r="H884" s="2"/>
      <c r="I884" s="2"/>
      <c r="J884" s="2"/>
      <c r="K884" s="13">
        <f t="shared" si="292"/>
        <v>0</v>
      </c>
      <c r="L884" s="13" t="e">
        <f>VLOOKUP(B884,Sheet1!$C$1:$D$12,2,FALSE)</f>
        <v>#N/A</v>
      </c>
      <c r="M884" s="13" t="e">
        <f t="shared" si="293"/>
        <v>#N/A</v>
      </c>
      <c r="N884" s="13">
        <f t="shared" si="294"/>
        <v>0</v>
      </c>
      <c r="O884" s="13" t="e">
        <f>VLOOKUP(B884,Sheet1!$C$1:$D$12,2,FALSE)</f>
        <v>#N/A</v>
      </c>
      <c r="P884" s="13" t="e">
        <f t="shared" si="295"/>
        <v>#N/A</v>
      </c>
      <c r="Q884" s="13">
        <f t="shared" si="296"/>
        <v>0</v>
      </c>
      <c r="R884" s="13" t="e">
        <f>VLOOKUP(B884,Sheet1!$C$1:$D$12,2,FALSE)</f>
        <v>#N/A</v>
      </c>
      <c r="S884" s="13" t="e">
        <f t="shared" si="297"/>
        <v>#N/A</v>
      </c>
      <c r="T884" s="13">
        <f t="shared" si="287"/>
        <v>0</v>
      </c>
      <c r="U884" s="13" t="e">
        <f>VLOOKUP(B884,Sheet1!$C$1:$F$12,4,FALSE)</f>
        <v>#N/A</v>
      </c>
      <c r="V884" s="13" t="e">
        <f t="shared" si="298"/>
        <v>#N/A</v>
      </c>
      <c r="W884" s="13">
        <f t="shared" si="299"/>
        <v>0</v>
      </c>
      <c r="X884" s="13">
        <f t="shared" si="300"/>
        <v>0</v>
      </c>
      <c r="Y884" s="13">
        <f t="shared" si="301"/>
        <v>0</v>
      </c>
      <c r="Z884" s="13" t="e">
        <f t="shared" si="302"/>
        <v>#N/A</v>
      </c>
      <c r="AA884" s="14" t="str">
        <f t="shared" si="303"/>
        <v/>
      </c>
      <c r="AB884" s="14">
        <f t="shared" si="304"/>
        <v>0</v>
      </c>
      <c r="AC884" s="14">
        <f t="shared" si="305"/>
        <v>0</v>
      </c>
      <c r="AD884" s="13">
        <f t="shared" si="288"/>
        <v>0</v>
      </c>
      <c r="AE884" s="13" t="e">
        <f>VLOOKUP(B884,Sheet1!$C$1:$D$12,2,FALSE)</f>
        <v>#N/A</v>
      </c>
      <c r="AF884" s="13" t="e">
        <f t="shared" si="306"/>
        <v>#N/A</v>
      </c>
      <c r="AG884" s="13">
        <f t="shared" si="289"/>
        <v>0</v>
      </c>
      <c r="AH884" s="13">
        <f t="shared" si="290"/>
        <v>0</v>
      </c>
      <c r="AI884" s="13" t="e">
        <f t="shared" si="307"/>
        <v>#N/A</v>
      </c>
      <c r="AJ884" s="14" t="str">
        <f t="shared" si="308"/>
        <v/>
      </c>
      <c r="AK884" s="14">
        <f t="shared" si="291"/>
        <v>0</v>
      </c>
    </row>
    <row r="885" spans="1:37" ht="15" customHeight="1" x14ac:dyDescent="0.25">
      <c r="A885" s="1"/>
      <c r="B885" s="1"/>
      <c r="C885" s="24"/>
      <c r="D885" s="1"/>
      <c r="E885" s="1"/>
      <c r="F885" s="24"/>
      <c r="G885" s="1"/>
      <c r="H885" s="2"/>
      <c r="I885" s="2"/>
      <c r="J885" s="2"/>
      <c r="K885" s="13">
        <f t="shared" si="292"/>
        <v>0</v>
      </c>
      <c r="L885" s="13" t="e">
        <f>VLOOKUP(B885,Sheet1!$C$1:$D$12,2,FALSE)</f>
        <v>#N/A</v>
      </c>
      <c r="M885" s="13" t="e">
        <f t="shared" si="293"/>
        <v>#N/A</v>
      </c>
      <c r="N885" s="13">
        <f t="shared" si="294"/>
        <v>0</v>
      </c>
      <c r="O885" s="13" t="e">
        <f>VLOOKUP(B885,Sheet1!$C$1:$D$12,2,FALSE)</f>
        <v>#N/A</v>
      </c>
      <c r="P885" s="13" t="e">
        <f t="shared" si="295"/>
        <v>#N/A</v>
      </c>
      <c r="Q885" s="13">
        <f t="shared" si="296"/>
        <v>0</v>
      </c>
      <c r="R885" s="13" t="e">
        <f>VLOOKUP(B885,Sheet1!$C$1:$D$12,2,FALSE)</f>
        <v>#N/A</v>
      </c>
      <c r="S885" s="13" t="e">
        <f t="shared" si="297"/>
        <v>#N/A</v>
      </c>
      <c r="T885" s="13">
        <f t="shared" si="287"/>
        <v>0</v>
      </c>
      <c r="U885" s="13" t="e">
        <f>VLOOKUP(B885,Sheet1!$C$1:$F$12,4,FALSE)</f>
        <v>#N/A</v>
      </c>
      <c r="V885" s="13" t="e">
        <f t="shared" si="298"/>
        <v>#N/A</v>
      </c>
      <c r="W885" s="13">
        <f t="shared" si="299"/>
        <v>0</v>
      </c>
      <c r="X885" s="13">
        <f t="shared" si="300"/>
        <v>0</v>
      </c>
      <c r="Y885" s="13">
        <f t="shared" si="301"/>
        <v>0</v>
      </c>
      <c r="Z885" s="13" t="e">
        <f t="shared" si="302"/>
        <v>#N/A</v>
      </c>
      <c r="AA885" s="14" t="str">
        <f t="shared" si="303"/>
        <v/>
      </c>
      <c r="AB885" s="14">
        <f t="shared" si="304"/>
        <v>0</v>
      </c>
      <c r="AC885" s="14">
        <f t="shared" si="305"/>
        <v>0</v>
      </c>
      <c r="AD885" s="13">
        <f t="shared" si="288"/>
        <v>0</v>
      </c>
      <c r="AE885" s="13" t="e">
        <f>VLOOKUP(B885,Sheet1!$C$1:$D$12,2,FALSE)</f>
        <v>#N/A</v>
      </c>
      <c r="AF885" s="13" t="e">
        <f t="shared" si="306"/>
        <v>#N/A</v>
      </c>
      <c r="AG885" s="13">
        <f t="shared" si="289"/>
        <v>0</v>
      </c>
      <c r="AH885" s="13">
        <f t="shared" si="290"/>
        <v>0</v>
      </c>
      <c r="AI885" s="13" t="e">
        <f t="shared" si="307"/>
        <v>#N/A</v>
      </c>
      <c r="AJ885" s="14" t="str">
        <f t="shared" si="308"/>
        <v/>
      </c>
      <c r="AK885" s="14">
        <f t="shared" si="291"/>
        <v>0</v>
      </c>
    </row>
    <row r="886" spans="1:37" ht="15" customHeight="1" x14ac:dyDescent="0.25">
      <c r="A886" s="1"/>
      <c r="B886" s="1"/>
      <c r="C886" s="24"/>
      <c r="D886" s="1"/>
      <c r="E886" s="1"/>
      <c r="F886" s="24"/>
      <c r="G886" s="1"/>
      <c r="H886" s="2"/>
      <c r="I886" s="2"/>
      <c r="J886" s="2"/>
      <c r="K886" s="13">
        <f t="shared" si="292"/>
        <v>0</v>
      </c>
      <c r="L886" s="13" t="e">
        <f>VLOOKUP(B886,Sheet1!$C$1:$D$12,2,FALSE)</f>
        <v>#N/A</v>
      </c>
      <c r="M886" s="13" t="e">
        <f t="shared" si="293"/>
        <v>#N/A</v>
      </c>
      <c r="N886" s="13">
        <f t="shared" si="294"/>
        <v>0</v>
      </c>
      <c r="O886" s="13" t="e">
        <f>VLOOKUP(B886,Sheet1!$C$1:$D$12,2,FALSE)</f>
        <v>#N/A</v>
      </c>
      <c r="P886" s="13" t="e">
        <f t="shared" si="295"/>
        <v>#N/A</v>
      </c>
      <c r="Q886" s="13">
        <f t="shared" si="296"/>
        <v>0</v>
      </c>
      <c r="R886" s="13" t="e">
        <f>VLOOKUP(B886,Sheet1!$C$1:$D$12,2,FALSE)</f>
        <v>#N/A</v>
      </c>
      <c r="S886" s="13" t="e">
        <f t="shared" si="297"/>
        <v>#N/A</v>
      </c>
      <c r="T886" s="13">
        <f t="shared" si="287"/>
        <v>0</v>
      </c>
      <c r="U886" s="13" t="e">
        <f>VLOOKUP(B886,Sheet1!$C$1:$F$12,4,FALSE)</f>
        <v>#N/A</v>
      </c>
      <c r="V886" s="13" t="e">
        <f t="shared" si="298"/>
        <v>#N/A</v>
      </c>
      <c r="W886" s="13">
        <f t="shared" si="299"/>
        <v>0</v>
      </c>
      <c r="X886" s="13">
        <f t="shared" si="300"/>
        <v>0</v>
      </c>
      <c r="Y886" s="13">
        <f t="shared" si="301"/>
        <v>0</v>
      </c>
      <c r="Z886" s="13" t="e">
        <f t="shared" si="302"/>
        <v>#N/A</v>
      </c>
      <c r="AA886" s="14" t="str">
        <f t="shared" si="303"/>
        <v/>
      </c>
      <c r="AB886" s="14">
        <f t="shared" si="304"/>
        <v>0</v>
      </c>
      <c r="AC886" s="14">
        <f t="shared" si="305"/>
        <v>0</v>
      </c>
      <c r="AD886" s="13">
        <f t="shared" si="288"/>
        <v>0</v>
      </c>
      <c r="AE886" s="13" t="e">
        <f>VLOOKUP(B886,Sheet1!$C$1:$D$12,2,FALSE)</f>
        <v>#N/A</v>
      </c>
      <c r="AF886" s="13" t="e">
        <f t="shared" si="306"/>
        <v>#N/A</v>
      </c>
      <c r="AG886" s="13">
        <f t="shared" si="289"/>
        <v>0</v>
      </c>
      <c r="AH886" s="13">
        <f t="shared" si="290"/>
        <v>0</v>
      </c>
      <c r="AI886" s="13" t="e">
        <f t="shared" si="307"/>
        <v>#N/A</v>
      </c>
      <c r="AJ886" s="14" t="str">
        <f t="shared" si="308"/>
        <v/>
      </c>
      <c r="AK886" s="14">
        <f t="shared" si="291"/>
        <v>0</v>
      </c>
    </row>
    <row r="887" spans="1:37" ht="15" customHeight="1" x14ac:dyDescent="0.25">
      <c r="A887" s="1"/>
      <c r="B887" s="1"/>
      <c r="C887" s="24"/>
      <c r="D887" s="1"/>
      <c r="E887" s="1"/>
      <c r="F887" s="24"/>
      <c r="G887" s="1"/>
      <c r="H887" s="2"/>
      <c r="I887" s="2"/>
      <c r="J887" s="2"/>
      <c r="K887" s="13">
        <f t="shared" si="292"/>
        <v>0</v>
      </c>
      <c r="L887" s="13" t="e">
        <f>VLOOKUP(B887,Sheet1!$C$1:$D$12,2,FALSE)</f>
        <v>#N/A</v>
      </c>
      <c r="M887" s="13" t="e">
        <f t="shared" si="293"/>
        <v>#N/A</v>
      </c>
      <c r="N887" s="13">
        <f t="shared" si="294"/>
        <v>0</v>
      </c>
      <c r="O887" s="13" t="e">
        <f>VLOOKUP(B887,Sheet1!$C$1:$D$12,2,FALSE)</f>
        <v>#N/A</v>
      </c>
      <c r="P887" s="13" t="e">
        <f t="shared" si="295"/>
        <v>#N/A</v>
      </c>
      <c r="Q887" s="13">
        <f t="shared" si="296"/>
        <v>0</v>
      </c>
      <c r="R887" s="13" t="e">
        <f>VLOOKUP(B887,Sheet1!$C$1:$D$12,2,FALSE)</f>
        <v>#N/A</v>
      </c>
      <c r="S887" s="13" t="e">
        <f t="shared" si="297"/>
        <v>#N/A</v>
      </c>
      <c r="T887" s="13">
        <f t="shared" si="287"/>
        <v>0</v>
      </c>
      <c r="U887" s="13" t="e">
        <f>VLOOKUP(B887,Sheet1!$C$1:$F$12,4,FALSE)</f>
        <v>#N/A</v>
      </c>
      <c r="V887" s="13" t="e">
        <f t="shared" si="298"/>
        <v>#N/A</v>
      </c>
      <c r="W887" s="13">
        <f t="shared" si="299"/>
        <v>0</v>
      </c>
      <c r="X887" s="13">
        <f t="shared" si="300"/>
        <v>0</v>
      </c>
      <c r="Y887" s="13">
        <f t="shared" si="301"/>
        <v>0</v>
      </c>
      <c r="Z887" s="13" t="e">
        <f t="shared" si="302"/>
        <v>#N/A</v>
      </c>
      <c r="AA887" s="14" t="str">
        <f t="shared" si="303"/>
        <v/>
      </c>
      <c r="AB887" s="14">
        <f t="shared" si="304"/>
        <v>0</v>
      </c>
      <c r="AC887" s="14">
        <f t="shared" si="305"/>
        <v>0</v>
      </c>
      <c r="AD887" s="13">
        <f t="shared" si="288"/>
        <v>0</v>
      </c>
      <c r="AE887" s="13" t="e">
        <f>VLOOKUP(B887,Sheet1!$C$1:$D$12,2,FALSE)</f>
        <v>#N/A</v>
      </c>
      <c r="AF887" s="13" t="e">
        <f t="shared" si="306"/>
        <v>#N/A</v>
      </c>
      <c r="AG887" s="13">
        <f t="shared" si="289"/>
        <v>0</v>
      </c>
      <c r="AH887" s="13">
        <f t="shared" si="290"/>
        <v>0</v>
      </c>
      <c r="AI887" s="13" t="e">
        <f t="shared" si="307"/>
        <v>#N/A</v>
      </c>
      <c r="AJ887" s="14" t="str">
        <f t="shared" si="308"/>
        <v/>
      </c>
      <c r="AK887" s="14">
        <f t="shared" si="291"/>
        <v>0</v>
      </c>
    </row>
    <row r="888" spans="1:37" ht="15" customHeight="1" x14ac:dyDescent="0.25">
      <c r="A888" s="1"/>
      <c r="B888" s="1"/>
      <c r="C888" s="24"/>
      <c r="D888" s="1"/>
      <c r="E888" s="1"/>
      <c r="F888" s="24"/>
      <c r="G888" s="1"/>
      <c r="H888" s="2"/>
      <c r="I888" s="2"/>
      <c r="J888" s="2"/>
      <c r="K888" s="13">
        <f t="shared" si="292"/>
        <v>0</v>
      </c>
      <c r="L888" s="13" t="e">
        <f>VLOOKUP(B888,Sheet1!$C$1:$D$12,2,FALSE)</f>
        <v>#N/A</v>
      </c>
      <c r="M888" s="13" t="e">
        <f t="shared" si="293"/>
        <v>#N/A</v>
      </c>
      <c r="N888" s="13">
        <f t="shared" si="294"/>
        <v>0</v>
      </c>
      <c r="O888" s="13" t="e">
        <f>VLOOKUP(B888,Sheet1!$C$1:$D$12,2,FALSE)</f>
        <v>#N/A</v>
      </c>
      <c r="P888" s="13" t="e">
        <f t="shared" si="295"/>
        <v>#N/A</v>
      </c>
      <c r="Q888" s="13">
        <f t="shared" si="296"/>
        <v>0</v>
      </c>
      <c r="R888" s="13" t="e">
        <f>VLOOKUP(B888,Sheet1!$C$1:$D$12,2,FALSE)</f>
        <v>#N/A</v>
      </c>
      <c r="S888" s="13" t="e">
        <f t="shared" si="297"/>
        <v>#N/A</v>
      </c>
      <c r="T888" s="13">
        <f t="shared" si="287"/>
        <v>0</v>
      </c>
      <c r="U888" s="13" t="e">
        <f>VLOOKUP(B888,Sheet1!$C$1:$F$12,4,FALSE)</f>
        <v>#N/A</v>
      </c>
      <c r="V888" s="13" t="e">
        <f t="shared" si="298"/>
        <v>#N/A</v>
      </c>
      <c r="W888" s="13">
        <f t="shared" si="299"/>
        <v>0</v>
      </c>
      <c r="X888" s="13">
        <f t="shared" si="300"/>
        <v>0</v>
      </c>
      <c r="Y888" s="13">
        <f t="shared" si="301"/>
        <v>0</v>
      </c>
      <c r="Z888" s="13" t="e">
        <f t="shared" si="302"/>
        <v>#N/A</v>
      </c>
      <c r="AA888" s="14" t="str">
        <f t="shared" si="303"/>
        <v/>
      </c>
      <c r="AB888" s="14">
        <f t="shared" si="304"/>
        <v>0</v>
      </c>
      <c r="AC888" s="14">
        <f t="shared" si="305"/>
        <v>0</v>
      </c>
      <c r="AD888" s="13">
        <f t="shared" si="288"/>
        <v>0</v>
      </c>
      <c r="AE888" s="13" t="e">
        <f>VLOOKUP(B888,Sheet1!$C$1:$D$12,2,FALSE)</f>
        <v>#N/A</v>
      </c>
      <c r="AF888" s="13" t="e">
        <f t="shared" si="306"/>
        <v>#N/A</v>
      </c>
      <c r="AG888" s="13">
        <f t="shared" si="289"/>
        <v>0</v>
      </c>
      <c r="AH888" s="13">
        <f t="shared" si="290"/>
        <v>0</v>
      </c>
      <c r="AI888" s="13" t="e">
        <f t="shared" si="307"/>
        <v>#N/A</v>
      </c>
      <c r="AJ888" s="14" t="str">
        <f t="shared" si="308"/>
        <v/>
      </c>
      <c r="AK888" s="14">
        <f t="shared" si="291"/>
        <v>0</v>
      </c>
    </row>
    <row r="889" spans="1:37" ht="15" customHeight="1" x14ac:dyDescent="0.25">
      <c r="A889" s="1"/>
      <c r="B889" s="1"/>
      <c r="C889" s="24"/>
      <c r="D889" s="1"/>
      <c r="E889" s="1"/>
      <c r="F889" s="24"/>
      <c r="G889" s="1"/>
      <c r="H889" s="2"/>
      <c r="I889" s="2"/>
      <c r="J889" s="2"/>
      <c r="K889" s="13">
        <f t="shared" si="292"/>
        <v>0</v>
      </c>
      <c r="L889" s="13" t="e">
        <f>VLOOKUP(B889,Sheet1!$C$1:$D$12,2,FALSE)</f>
        <v>#N/A</v>
      </c>
      <c r="M889" s="13" t="e">
        <f t="shared" si="293"/>
        <v>#N/A</v>
      </c>
      <c r="N889" s="13">
        <f t="shared" si="294"/>
        <v>0</v>
      </c>
      <c r="O889" s="13" t="e">
        <f>VLOOKUP(B889,Sheet1!$C$1:$D$12,2,FALSE)</f>
        <v>#N/A</v>
      </c>
      <c r="P889" s="13" t="e">
        <f t="shared" si="295"/>
        <v>#N/A</v>
      </c>
      <c r="Q889" s="13">
        <f t="shared" si="296"/>
        <v>0</v>
      </c>
      <c r="R889" s="13" t="e">
        <f>VLOOKUP(B889,Sheet1!$C$1:$D$12,2,FALSE)</f>
        <v>#N/A</v>
      </c>
      <c r="S889" s="13" t="e">
        <f t="shared" si="297"/>
        <v>#N/A</v>
      </c>
      <c r="T889" s="13">
        <f t="shared" si="287"/>
        <v>0</v>
      </c>
      <c r="U889" s="13" t="e">
        <f>VLOOKUP(B889,Sheet1!$C$1:$F$12,4,FALSE)</f>
        <v>#N/A</v>
      </c>
      <c r="V889" s="13" t="e">
        <f t="shared" si="298"/>
        <v>#N/A</v>
      </c>
      <c r="W889" s="13">
        <f t="shared" si="299"/>
        <v>0</v>
      </c>
      <c r="X889" s="13">
        <f t="shared" si="300"/>
        <v>0</v>
      </c>
      <c r="Y889" s="13">
        <f t="shared" si="301"/>
        <v>0</v>
      </c>
      <c r="Z889" s="13" t="e">
        <f t="shared" si="302"/>
        <v>#N/A</v>
      </c>
      <c r="AA889" s="14" t="str">
        <f t="shared" si="303"/>
        <v/>
      </c>
      <c r="AB889" s="14">
        <f t="shared" si="304"/>
        <v>0</v>
      </c>
      <c r="AC889" s="14">
        <f t="shared" si="305"/>
        <v>0</v>
      </c>
      <c r="AD889" s="13">
        <f t="shared" si="288"/>
        <v>0</v>
      </c>
      <c r="AE889" s="13" t="e">
        <f>VLOOKUP(B889,Sheet1!$C$1:$D$12,2,FALSE)</f>
        <v>#N/A</v>
      </c>
      <c r="AF889" s="13" t="e">
        <f t="shared" si="306"/>
        <v>#N/A</v>
      </c>
      <c r="AG889" s="13">
        <f t="shared" si="289"/>
        <v>0</v>
      </c>
      <c r="AH889" s="13">
        <f t="shared" si="290"/>
        <v>0</v>
      </c>
      <c r="AI889" s="13" t="e">
        <f t="shared" si="307"/>
        <v>#N/A</v>
      </c>
      <c r="AJ889" s="14" t="str">
        <f t="shared" si="308"/>
        <v/>
      </c>
      <c r="AK889" s="14">
        <f t="shared" si="291"/>
        <v>0</v>
      </c>
    </row>
    <row r="890" spans="1:37" ht="15" customHeight="1" x14ac:dyDescent="0.25">
      <c r="A890" s="1"/>
      <c r="B890" s="1"/>
      <c r="C890" s="24"/>
      <c r="D890" s="1"/>
      <c r="E890" s="1"/>
      <c r="F890" s="24"/>
      <c r="G890" s="1"/>
      <c r="H890" s="2"/>
      <c r="I890" s="2"/>
      <c r="J890" s="2"/>
      <c r="K890" s="13">
        <f t="shared" si="292"/>
        <v>0</v>
      </c>
      <c r="L890" s="13" t="e">
        <f>VLOOKUP(B890,Sheet1!$C$1:$D$12,2,FALSE)</f>
        <v>#N/A</v>
      </c>
      <c r="M890" s="13" t="e">
        <f t="shared" si="293"/>
        <v>#N/A</v>
      </c>
      <c r="N890" s="13">
        <f t="shared" si="294"/>
        <v>0</v>
      </c>
      <c r="O890" s="13" t="e">
        <f>VLOOKUP(B890,Sheet1!$C$1:$D$12,2,FALSE)</f>
        <v>#N/A</v>
      </c>
      <c r="P890" s="13" t="e">
        <f t="shared" si="295"/>
        <v>#N/A</v>
      </c>
      <c r="Q890" s="13">
        <f t="shared" si="296"/>
        <v>0</v>
      </c>
      <c r="R890" s="13" t="e">
        <f>VLOOKUP(B890,Sheet1!$C$1:$D$12,2,FALSE)</f>
        <v>#N/A</v>
      </c>
      <c r="S890" s="13" t="e">
        <f t="shared" si="297"/>
        <v>#N/A</v>
      </c>
      <c r="T890" s="13">
        <f t="shared" si="287"/>
        <v>0</v>
      </c>
      <c r="U890" s="13" t="e">
        <f>VLOOKUP(B890,Sheet1!$C$1:$F$12,4,FALSE)</f>
        <v>#N/A</v>
      </c>
      <c r="V890" s="13" t="e">
        <f t="shared" si="298"/>
        <v>#N/A</v>
      </c>
      <c r="W890" s="13">
        <f t="shared" si="299"/>
        <v>0</v>
      </c>
      <c r="X890" s="13">
        <f t="shared" si="300"/>
        <v>0</v>
      </c>
      <c r="Y890" s="13">
        <f t="shared" si="301"/>
        <v>0</v>
      </c>
      <c r="Z890" s="13" t="e">
        <f t="shared" si="302"/>
        <v>#N/A</v>
      </c>
      <c r="AA890" s="14" t="str">
        <f t="shared" si="303"/>
        <v/>
      </c>
      <c r="AB890" s="14">
        <f t="shared" si="304"/>
        <v>0</v>
      </c>
      <c r="AC890" s="14">
        <f t="shared" si="305"/>
        <v>0</v>
      </c>
      <c r="AD890" s="13">
        <f t="shared" si="288"/>
        <v>0</v>
      </c>
      <c r="AE890" s="13" t="e">
        <f>VLOOKUP(B890,Sheet1!$C$1:$D$12,2,FALSE)</f>
        <v>#N/A</v>
      </c>
      <c r="AF890" s="13" t="e">
        <f t="shared" si="306"/>
        <v>#N/A</v>
      </c>
      <c r="AG890" s="13">
        <f t="shared" si="289"/>
        <v>0</v>
      </c>
      <c r="AH890" s="13">
        <f t="shared" si="290"/>
        <v>0</v>
      </c>
      <c r="AI890" s="13" t="e">
        <f t="shared" si="307"/>
        <v>#N/A</v>
      </c>
      <c r="AJ890" s="14" t="str">
        <f t="shared" si="308"/>
        <v/>
      </c>
      <c r="AK890" s="14">
        <f t="shared" si="291"/>
        <v>0</v>
      </c>
    </row>
    <row r="891" spans="1:37" ht="15" customHeight="1" x14ac:dyDescent="0.25">
      <c r="A891" s="1"/>
      <c r="B891" s="1"/>
      <c r="C891" s="24"/>
      <c r="D891" s="1"/>
      <c r="E891" s="1"/>
      <c r="F891" s="24"/>
      <c r="G891" s="1"/>
      <c r="H891" s="2"/>
      <c r="I891" s="2"/>
      <c r="J891" s="2"/>
      <c r="K891" s="13">
        <f t="shared" si="292"/>
        <v>0</v>
      </c>
      <c r="L891" s="13" t="e">
        <f>VLOOKUP(B891,Sheet1!$C$1:$D$12,2,FALSE)</f>
        <v>#N/A</v>
      </c>
      <c r="M891" s="13" t="e">
        <f t="shared" si="293"/>
        <v>#N/A</v>
      </c>
      <c r="N891" s="13">
        <f t="shared" si="294"/>
        <v>0</v>
      </c>
      <c r="O891" s="13" t="e">
        <f>VLOOKUP(B891,Sheet1!$C$1:$D$12,2,FALSE)</f>
        <v>#N/A</v>
      </c>
      <c r="P891" s="13" t="e">
        <f t="shared" si="295"/>
        <v>#N/A</v>
      </c>
      <c r="Q891" s="13">
        <f t="shared" si="296"/>
        <v>0</v>
      </c>
      <c r="R891" s="13" t="e">
        <f>VLOOKUP(B891,Sheet1!$C$1:$D$12,2,FALSE)</f>
        <v>#N/A</v>
      </c>
      <c r="S891" s="13" t="e">
        <f t="shared" si="297"/>
        <v>#N/A</v>
      </c>
      <c r="T891" s="13">
        <f t="shared" si="287"/>
        <v>0</v>
      </c>
      <c r="U891" s="13" t="e">
        <f>VLOOKUP(B891,Sheet1!$C$1:$F$12,4,FALSE)</f>
        <v>#N/A</v>
      </c>
      <c r="V891" s="13" t="e">
        <f t="shared" si="298"/>
        <v>#N/A</v>
      </c>
      <c r="W891" s="13">
        <f t="shared" si="299"/>
        <v>0</v>
      </c>
      <c r="X891" s="13">
        <f t="shared" si="300"/>
        <v>0</v>
      </c>
      <c r="Y891" s="13">
        <f t="shared" si="301"/>
        <v>0</v>
      </c>
      <c r="Z891" s="13" t="e">
        <f t="shared" si="302"/>
        <v>#N/A</v>
      </c>
      <c r="AA891" s="14" t="str">
        <f t="shared" si="303"/>
        <v/>
      </c>
      <c r="AB891" s="14">
        <f t="shared" si="304"/>
        <v>0</v>
      </c>
      <c r="AC891" s="14">
        <f t="shared" si="305"/>
        <v>0</v>
      </c>
      <c r="AD891" s="13">
        <f t="shared" si="288"/>
        <v>0</v>
      </c>
      <c r="AE891" s="13" t="e">
        <f>VLOOKUP(B891,Sheet1!$C$1:$D$12,2,FALSE)</f>
        <v>#N/A</v>
      </c>
      <c r="AF891" s="13" t="e">
        <f t="shared" si="306"/>
        <v>#N/A</v>
      </c>
      <c r="AG891" s="13">
        <f t="shared" si="289"/>
        <v>0</v>
      </c>
      <c r="AH891" s="13">
        <f t="shared" si="290"/>
        <v>0</v>
      </c>
      <c r="AI891" s="13" t="e">
        <f t="shared" si="307"/>
        <v>#N/A</v>
      </c>
      <c r="AJ891" s="14" t="str">
        <f t="shared" si="308"/>
        <v/>
      </c>
      <c r="AK891" s="14">
        <f t="shared" si="291"/>
        <v>0</v>
      </c>
    </row>
    <row r="892" spans="1:37" ht="15" customHeight="1" x14ac:dyDescent="0.25">
      <c r="A892" s="1"/>
      <c r="B892" s="1"/>
      <c r="C892" s="24"/>
      <c r="D892" s="1"/>
      <c r="E892" s="1"/>
      <c r="F892" s="24"/>
      <c r="G892" s="1"/>
      <c r="H892" s="2"/>
      <c r="I892" s="2"/>
      <c r="J892" s="2"/>
      <c r="K892" s="13">
        <f t="shared" si="292"/>
        <v>0</v>
      </c>
      <c r="L892" s="13" t="e">
        <f>VLOOKUP(B892,Sheet1!$C$1:$D$12,2,FALSE)</f>
        <v>#N/A</v>
      </c>
      <c r="M892" s="13" t="e">
        <f t="shared" si="293"/>
        <v>#N/A</v>
      </c>
      <c r="N892" s="13">
        <f t="shared" si="294"/>
        <v>0</v>
      </c>
      <c r="O892" s="13" t="e">
        <f>VLOOKUP(B892,Sheet1!$C$1:$D$12,2,FALSE)</f>
        <v>#N/A</v>
      </c>
      <c r="P892" s="13" t="e">
        <f t="shared" si="295"/>
        <v>#N/A</v>
      </c>
      <c r="Q892" s="13">
        <f t="shared" si="296"/>
        <v>0</v>
      </c>
      <c r="R892" s="13" t="e">
        <f>VLOOKUP(B892,Sheet1!$C$1:$D$12,2,FALSE)</f>
        <v>#N/A</v>
      </c>
      <c r="S892" s="13" t="e">
        <f t="shared" si="297"/>
        <v>#N/A</v>
      </c>
      <c r="T892" s="13">
        <f t="shared" si="287"/>
        <v>0</v>
      </c>
      <c r="U892" s="13" t="e">
        <f>VLOOKUP(B892,Sheet1!$C$1:$F$12,4,FALSE)</f>
        <v>#N/A</v>
      </c>
      <c r="V892" s="13" t="e">
        <f t="shared" si="298"/>
        <v>#N/A</v>
      </c>
      <c r="W892" s="13">
        <f t="shared" si="299"/>
        <v>0</v>
      </c>
      <c r="X892" s="13">
        <f t="shared" si="300"/>
        <v>0</v>
      </c>
      <c r="Y892" s="13">
        <f t="shared" si="301"/>
        <v>0</v>
      </c>
      <c r="Z892" s="13" t="e">
        <f t="shared" si="302"/>
        <v>#N/A</v>
      </c>
      <c r="AA892" s="14" t="str">
        <f t="shared" si="303"/>
        <v/>
      </c>
      <c r="AB892" s="14">
        <f t="shared" si="304"/>
        <v>0</v>
      </c>
      <c r="AC892" s="14">
        <f t="shared" si="305"/>
        <v>0</v>
      </c>
      <c r="AD892" s="13">
        <f t="shared" si="288"/>
        <v>0</v>
      </c>
      <c r="AE892" s="13" t="e">
        <f>VLOOKUP(B892,Sheet1!$C$1:$D$12,2,FALSE)</f>
        <v>#N/A</v>
      </c>
      <c r="AF892" s="13" t="e">
        <f t="shared" si="306"/>
        <v>#N/A</v>
      </c>
      <c r="AG892" s="13">
        <f t="shared" si="289"/>
        <v>0</v>
      </c>
      <c r="AH892" s="13">
        <f t="shared" si="290"/>
        <v>0</v>
      </c>
      <c r="AI892" s="13" t="e">
        <f t="shared" si="307"/>
        <v>#N/A</v>
      </c>
      <c r="AJ892" s="14" t="str">
        <f t="shared" si="308"/>
        <v/>
      </c>
      <c r="AK892" s="14">
        <f t="shared" si="291"/>
        <v>0</v>
      </c>
    </row>
    <row r="893" spans="1:37" ht="15" customHeight="1" x14ac:dyDescent="0.25">
      <c r="A893" s="1"/>
      <c r="B893" s="1"/>
      <c r="C893" s="24"/>
      <c r="D893" s="1"/>
      <c r="E893" s="1"/>
      <c r="F893" s="24"/>
      <c r="G893" s="1"/>
      <c r="H893" s="2"/>
      <c r="I893" s="2"/>
      <c r="J893" s="2"/>
      <c r="K893" s="13">
        <f t="shared" si="292"/>
        <v>0</v>
      </c>
      <c r="L893" s="13" t="e">
        <f>VLOOKUP(B893,Sheet1!$C$1:$D$12,2,FALSE)</f>
        <v>#N/A</v>
      </c>
      <c r="M893" s="13" t="e">
        <f t="shared" si="293"/>
        <v>#N/A</v>
      </c>
      <c r="N893" s="13">
        <f t="shared" si="294"/>
        <v>0</v>
      </c>
      <c r="O893" s="13" t="e">
        <f>VLOOKUP(B893,Sheet1!$C$1:$D$12,2,FALSE)</f>
        <v>#N/A</v>
      </c>
      <c r="P893" s="13" t="e">
        <f t="shared" si="295"/>
        <v>#N/A</v>
      </c>
      <c r="Q893" s="13">
        <f t="shared" si="296"/>
        <v>0</v>
      </c>
      <c r="R893" s="13" t="e">
        <f>VLOOKUP(B893,Sheet1!$C$1:$D$12,2,FALSE)</f>
        <v>#N/A</v>
      </c>
      <c r="S893" s="13" t="e">
        <f t="shared" si="297"/>
        <v>#N/A</v>
      </c>
      <c r="T893" s="13">
        <f t="shared" si="287"/>
        <v>0</v>
      </c>
      <c r="U893" s="13" t="e">
        <f>VLOOKUP(B893,Sheet1!$C$1:$F$12,4,FALSE)</f>
        <v>#N/A</v>
      </c>
      <c r="V893" s="13" t="e">
        <f t="shared" si="298"/>
        <v>#N/A</v>
      </c>
      <c r="W893" s="13">
        <f t="shared" si="299"/>
        <v>0</v>
      </c>
      <c r="X893" s="13">
        <f t="shared" si="300"/>
        <v>0</v>
      </c>
      <c r="Y893" s="13">
        <f t="shared" si="301"/>
        <v>0</v>
      </c>
      <c r="Z893" s="13" t="e">
        <f t="shared" si="302"/>
        <v>#N/A</v>
      </c>
      <c r="AA893" s="14" t="str">
        <f t="shared" si="303"/>
        <v/>
      </c>
      <c r="AB893" s="14">
        <f t="shared" si="304"/>
        <v>0</v>
      </c>
      <c r="AC893" s="14">
        <f t="shared" si="305"/>
        <v>0</v>
      </c>
      <c r="AD893" s="13">
        <f t="shared" si="288"/>
        <v>0</v>
      </c>
      <c r="AE893" s="13" t="e">
        <f>VLOOKUP(B893,Sheet1!$C$1:$D$12,2,FALSE)</f>
        <v>#N/A</v>
      </c>
      <c r="AF893" s="13" t="e">
        <f t="shared" si="306"/>
        <v>#N/A</v>
      </c>
      <c r="AG893" s="13">
        <f t="shared" si="289"/>
        <v>0</v>
      </c>
      <c r="AH893" s="13">
        <f t="shared" si="290"/>
        <v>0</v>
      </c>
      <c r="AI893" s="13" t="e">
        <f t="shared" si="307"/>
        <v>#N/A</v>
      </c>
      <c r="AJ893" s="14" t="str">
        <f t="shared" si="308"/>
        <v/>
      </c>
      <c r="AK893" s="14">
        <f t="shared" si="291"/>
        <v>0</v>
      </c>
    </row>
    <row r="894" spans="1:37" ht="15" customHeight="1" x14ac:dyDescent="0.25">
      <c r="A894" s="1"/>
      <c r="B894" s="1"/>
      <c r="C894" s="24"/>
      <c r="D894" s="1"/>
      <c r="E894" s="1"/>
      <c r="F894" s="24"/>
      <c r="G894" s="1"/>
      <c r="H894" s="2"/>
      <c r="I894" s="2"/>
      <c r="J894" s="2"/>
      <c r="K894" s="13">
        <f t="shared" si="292"/>
        <v>0</v>
      </c>
      <c r="L894" s="13" t="e">
        <f>VLOOKUP(B894,Sheet1!$C$1:$D$12,2,FALSE)</f>
        <v>#N/A</v>
      </c>
      <c r="M894" s="13" t="e">
        <f t="shared" si="293"/>
        <v>#N/A</v>
      </c>
      <c r="N894" s="13">
        <f t="shared" si="294"/>
        <v>0</v>
      </c>
      <c r="O894" s="13" t="e">
        <f>VLOOKUP(B894,Sheet1!$C$1:$D$12,2,FALSE)</f>
        <v>#N/A</v>
      </c>
      <c r="P894" s="13" t="e">
        <f t="shared" si="295"/>
        <v>#N/A</v>
      </c>
      <c r="Q894" s="13">
        <f t="shared" si="296"/>
        <v>0</v>
      </c>
      <c r="R894" s="13" t="e">
        <f>VLOOKUP(B894,Sheet1!$C$1:$D$12,2,FALSE)</f>
        <v>#N/A</v>
      </c>
      <c r="S894" s="13" t="e">
        <f t="shared" si="297"/>
        <v>#N/A</v>
      </c>
      <c r="T894" s="13">
        <f t="shared" si="287"/>
        <v>0</v>
      </c>
      <c r="U894" s="13" t="e">
        <f>VLOOKUP(B894,Sheet1!$C$1:$F$12,4,FALSE)</f>
        <v>#N/A</v>
      </c>
      <c r="V894" s="13" t="e">
        <f t="shared" si="298"/>
        <v>#N/A</v>
      </c>
      <c r="W894" s="13">
        <f t="shared" si="299"/>
        <v>0</v>
      </c>
      <c r="X894" s="13">
        <f t="shared" si="300"/>
        <v>0</v>
      </c>
      <c r="Y894" s="13">
        <f t="shared" si="301"/>
        <v>0</v>
      </c>
      <c r="Z894" s="13" t="e">
        <f t="shared" si="302"/>
        <v>#N/A</v>
      </c>
      <c r="AA894" s="14" t="str">
        <f t="shared" si="303"/>
        <v/>
      </c>
      <c r="AB894" s="14">
        <f t="shared" si="304"/>
        <v>0</v>
      </c>
      <c r="AC894" s="14">
        <f t="shared" si="305"/>
        <v>0</v>
      </c>
      <c r="AD894" s="13">
        <f t="shared" si="288"/>
        <v>0</v>
      </c>
      <c r="AE894" s="13" t="e">
        <f>VLOOKUP(B894,Sheet1!$C$1:$D$12,2,FALSE)</f>
        <v>#N/A</v>
      </c>
      <c r="AF894" s="13" t="e">
        <f t="shared" si="306"/>
        <v>#N/A</v>
      </c>
      <c r="AG894" s="13">
        <f t="shared" si="289"/>
        <v>0</v>
      </c>
      <c r="AH894" s="13">
        <f t="shared" si="290"/>
        <v>0</v>
      </c>
      <c r="AI894" s="13" t="e">
        <f t="shared" si="307"/>
        <v>#N/A</v>
      </c>
      <c r="AJ894" s="14" t="str">
        <f t="shared" si="308"/>
        <v/>
      </c>
      <c r="AK894" s="14">
        <f t="shared" si="291"/>
        <v>0</v>
      </c>
    </row>
    <row r="895" spans="1:37" ht="15" customHeight="1" x14ac:dyDescent="0.25">
      <c r="A895" s="1"/>
      <c r="B895" s="1"/>
      <c r="C895" s="24"/>
      <c r="D895" s="1"/>
      <c r="E895" s="1"/>
      <c r="F895" s="24"/>
      <c r="G895" s="1"/>
      <c r="H895" s="2"/>
      <c r="I895" s="2"/>
      <c r="J895" s="2"/>
      <c r="K895" s="13">
        <f t="shared" si="292"/>
        <v>0</v>
      </c>
      <c r="L895" s="13" t="e">
        <f>VLOOKUP(B895,Sheet1!$C$1:$D$12,2,FALSE)</f>
        <v>#N/A</v>
      </c>
      <c r="M895" s="13" t="e">
        <f t="shared" si="293"/>
        <v>#N/A</v>
      </c>
      <c r="N895" s="13">
        <f t="shared" si="294"/>
        <v>0</v>
      </c>
      <c r="O895" s="13" t="e">
        <f>VLOOKUP(B895,Sheet1!$C$1:$D$12,2,FALSE)</f>
        <v>#N/A</v>
      </c>
      <c r="P895" s="13" t="e">
        <f t="shared" si="295"/>
        <v>#N/A</v>
      </c>
      <c r="Q895" s="13">
        <f t="shared" si="296"/>
        <v>0</v>
      </c>
      <c r="R895" s="13" t="e">
        <f>VLOOKUP(B895,Sheet1!$C$1:$D$12,2,FALSE)</f>
        <v>#N/A</v>
      </c>
      <c r="S895" s="13" t="e">
        <f t="shared" si="297"/>
        <v>#N/A</v>
      </c>
      <c r="T895" s="13">
        <f t="shared" si="287"/>
        <v>0</v>
      </c>
      <c r="U895" s="13" t="e">
        <f>VLOOKUP(B895,Sheet1!$C$1:$F$12,4,FALSE)</f>
        <v>#N/A</v>
      </c>
      <c r="V895" s="13" t="e">
        <f t="shared" si="298"/>
        <v>#N/A</v>
      </c>
      <c r="W895" s="13">
        <f t="shared" si="299"/>
        <v>0</v>
      </c>
      <c r="X895" s="13">
        <f t="shared" si="300"/>
        <v>0</v>
      </c>
      <c r="Y895" s="13">
        <f t="shared" si="301"/>
        <v>0</v>
      </c>
      <c r="Z895" s="13" t="e">
        <f t="shared" si="302"/>
        <v>#N/A</v>
      </c>
      <c r="AA895" s="14" t="str">
        <f t="shared" si="303"/>
        <v/>
      </c>
      <c r="AB895" s="14">
        <f t="shared" si="304"/>
        <v>0</v>
      </c>
      <c r="AC895" s="14">
        <f t="shared" si="305"/>
        <v>0</v>
      </c>
      <c r="AD895" s="13">
        <f t="shared" si="288"/>
        <v>0</v>
      </c>
      <c r="AE895" s="13" t="e">
        <f>VLOOKUP(B895,Sheet1!$C$1:$D$12,2,FALSE)</f>
        <v>#N/A</v>
      </c>
      <c r="AF895" s="13" t="e">
        <f t="shared" si="306"/>
        <v>#N/A</v>
      </c>
      <c r="AG895" s="13">
        <f t="shared" si="289"/>
        <v>0</v>
      </c>
      <c r="AH895" s="13">
        <f t="shared" si="290"/>
        <v>0</v>
      </c>
      <c r="AI895" s="13" t="e">
        <f t="shared" si="307"/>
        <v>#N/A</v>
      </c>
      <c r="AJ895" s="14" t="str">
        <f t="shared" si="308"/>
        <v/>
      </c>
      <c r="AK895" s="14">
        <f t="shared" si="291"/>
        <v>0</v>
      </c>
    </row>
    <row r="896" spans="1:37" ht="15" customHeight="1" x14ac:dyDescent="0.25">
      <c r="A896" s="1"/>
      <c r="B896" s="1"/>
      <c r="C896" s="24"/>
      <c r="D896" s="1"/>
      <c r="E896" s="1"/>
      <c r="F896" s="24"/>
      <c r="G896" s="1"/>
      <c r="H896" s="2"/>
      <c r="I896" s="2"/>
      <c r="J896" s="2"/>
      <c r="K896" s="13">
        <f t="shared" si="292"/>
        <v>0</v>
      </c>
      <c r="L896" s="13" t="e">
        <f>VLOOKUP(B896,Sheet1!$C$1:$D$12,2,FALSE)</f>
        <v>#N/A</v>
      </c>
      <c r="M896" s="13" t="e">
        <f t="shared" si="293"/>
        <v>#N/A</v>
      </c>
      <c r="N896" s="13">
        <f t="shared" si="294"/>
        <v>0</v>
      </c>
      <c r="O896" s="13" t="e">
        <f>VLOOKUP(B896,Sheet1!$C$1:$D$12,2,FALSE)</f>
        <v>#N/A</v>
      </c>
      <c r="P896" s="13" t="e">
        <f t="shared" si="295"/>
        <v>#N/A</v>
      </c>
      <c r="Q896" s="13">
        <f t="shared" si="296"/>
        <v>0</v>
      </c>
      <c r="R896" s="13" t="e">
        <f>VLOOKUP(B896,Sheet1!$C$1:$D$12,2,FALSE)</f>
        <v>#N/A</v>
      </c>
      <c r="S896" s="13" t="e">
        <f t="shared" si="297"/>
        <v>#N/A</v>
      </c>
      <c r="T896" s="13">
        <f t="shared" si="287"/>
        <v>0</v>
      </c>
      <c r="U896" s="13" t="e">
        <f>VLOOKUP(B896,Sheet1!$C$1:$F$12,4,FALSE)</f>
        <v>#N/A</v>
      </c>
      <c r="V896" s="13" t="e">
        <f t="shared" si="298"/>
        <v>#N/A</v>
      </c>
      <c r="W896" s="13">
        <f t="shared" si="299"/>
        <v>0</v>
      </c>
      <c r="X896" s="13">
        <f t="shared" si="300"/>
        <v>0</v>
      </c>
      <c r="Y896" s="13">
        <f t="shared" si="301"/>
        <v>0</v>
      </c>
      <c r="Z896" s="13" t="e">
        <f t="shared" si="302"/>
        <v>#N/A</v>
      </c>
      <c r="AA896" s="14" t="str">
        <f t="shared" si="303"/>
        <v/>
      </c>
      <c r="AB896" s="14">
        <f t="shared" si="304"/>
        <v>0</v>
      </c>
      <c r="AC896" s="14">
        <f t="shared" si="305"/>
        <v>0</v>
      </c>
      <c r="AD896" s="13">
        <f t="shared" si="288"/>
        <v>0</v>
      </c>
      <c r="AE896" s="13" t="e">
        <f>VLOOKUP(B896,Sheet1!$C$1:$D$12,2,FALSE)</f>
        <v>#N/A</v>
      </c>
      <c r="AF896" s="13" t="e">
        <f t="shared" si="306"/>
        <v>#N/A</v>
      </c>
      <c r="AG896" s="13">
        <f t="shared" si="289"/>
        <v>0</v>
      </c>
      <c r="AH896" s="13">
        <f t="shared" si="290"/>
        <v>0</v>
      </c>
      <c r="AI896" s="13" t="e">
        <f t="shared" si="307"/>
        <v>#N/A</v>
      </c>
      <c r="AJ896" s="14" t="str">
        <f t="shared" si="308"/>
        <v/>
      </c>
      <c r="AK896" s="14">
        <f t="shared" si="291"/>
        <v>0</v>
      </c>
    </row>
    <row r="897" spans="1:37" ht="15" customHeight="1" x14ac:dyDescent="0.25">
      <c r="A897" s="1"/>
      <c r="B897" s="1"/>
      <c r="C897" s="24"/>
      <c r="D897" s="1"/>
      <c r="E897" s="1"/>
      <c r="F897" s="24"/>
      <c r="G897" s="1"/>
      <c r="H897" s="2"/>
      <c r="I897" s="2"/>
      <c r="J897" s="2"/>
      <c r="K897" s="13">
        <f t="shared" si="292"/>
        <v>0</v>
      </c>
      <c r="L897" s="13" t="e">
        <f>VLOOKUP(B897,Sheet1!$C$1:$D$12,2,FALSE)</f>
        <v>#N/A</v>
      </c>
      <c r="M897" s="13" t="e">
        <f t="shared" si="293"/>
        <v>#N/A</v>
      </c>
      <c r="N897" s="13">
        <f t="shared" si="294"/>
        <v>0</v>
      </c>
      <c r="O897" s="13" t="e">
        <f>VLOOKUP(B897,Sheet1!$C$1:$D$12,2,FALSE)</f>
        <v>#N/A</v>
      </c>
      <c r="P897" s="13" t="e">
        <f t="shared" si="295"/>
        <v>#N/A</v>
      </c>
      <c r="Q897" s="13">
        <f t="shared" si="296"/>
        <v>0</v>
      </c>
      <c r="R897" s="13" t="e">
        <f>VLOOKUP(B897,Sheet1!$C$1:$D$12,2,FALSE)</f>
        <v>#N/A</v>
      </c>
      <c r="S897" s="13" t="e">
        <f t="shared" si="297"/>
        <v>#N/A</v>
      </c>
      <c r="T897" s="13">
        <f t="shared" si="287"/>
        <v>0</v>
      </c>
      <c r="U897" s="13" t="e">
        <f>VLOOKUP(B897,Sheet1!$C$1:$F$12,4,FALSE)</f>
        <v>#N/A</v>
      </c>
      <c r="V897" s="13" t="e">
        <f t="shared" si="298"/>
        <v>#N/A</v>
      </c>
      <c r="W897" s="13">
        <f t="shared" si="299"/>
        <v>0</v>
      </c>
      <c r="X897" s="13">
        <f t="shared" si="300"/>
        <v>0</v>
      </c>
      <c r="Y897" s="13">
        <f t="shared" si="301"/>
        <v>0</v>
      </c>
      <c r="Z897" s="13" t="e">
        <f t="shared" si="302"/>
        <v>#N/A</v>
      </c>
      <c r="AA897" s="14" t="str">
        <f t="shared" si="303"/>
        <v/>
      </c>
      <c r="AB897" s="14">
        <f t="shared" si="304"/>
        <v>0</v>
      </c>
      <c r="AC897" s="14">
        <f t="shared" si="305"/>
        <v>0</v>
      </c>
      <c r="AD897" s="13">
        <f t="shared" si="288"/>
        <v>0</v>
      </c>
      <c r="AE897" s="13" t="e">
        <f>VLOOKUP(B897,Sheet1!$C$1:$D$12,2,FALSE)</f>
        <v>#N/A</v>
      </c>
      <c r="AF897" s="13" t="e">
        <f t="shared" si="306"/>
        <v>#N/A</v>
      </c>
      <c r="AG897" s="13">
        <f t="shared" si="289"/>
        <v>0</v>
      </c>
      <c r="AH897" s="13">
        <f t="shared" si="290"/>
        <v>0</v>
      </c>
      <c r="AI897" s="13" t="e">
        <f t="shared" si="307"/>
        <v>#N/A</v>
      </c>
      <c r="AJ897" s="14" t="str">
        <f t="shared" si="308"/>
        <v/>
      </c>
      <c r="AK897" s="14">
        <f t="shared" si="291"/>
        <v>0</v>
      </c>
    </row>
    <row r="898" spans="1:37" ht="15" customHeight="1" x14ac:dyDescent="0.25">
      <c r="A898" s="1"/>
      <c r="B898" s="1"/>
      <c r="C898" s="24"/>
      <c r="D898" s="1"/>
      <c r="E898" s="1"/>
      <c r="F898" s="24"/>
      <c r="G898" s="1"/>
      <c r="H898" s="2"/>
      <c r="I898" s="2"/>
      <c r="J898" s="2"/>
      <c r="K898" s="13">
        <f t="shared" si="292"/>
        <v>0</v>
      </c>
      <c r="L898" s="13" t="e">
        <f>VLOOKUP(B898,Sheet1!$C$1:$D$12,2,FALSE)</f>
        <v>#N/A</v>
      </c>
      <c r="M898" s="13" t="e">
        <f t="shared" si="293"/>
        <v>#N/A</v>
      </c>
      <c r="N898" s="13">
        <f t="shared" si="294"/>
        <v>0</v>
      </c>
      <c r="O898" s="13" t="e">
        <f>VLOOKUP(B898,Sheet1!$C$1:$D$12,2,FALSE)</f>
        <v>#N/A</v>
      </c>
      <c r="P898" s="13" t="e">
        <f t="shared" si="295"/>
        <v>#N/A</v>
      </c>
      <c r="Q898" s="13">
        <f t="shared" si="296"/>
        <v>0</v>
      </c>
      <c r="R898" s="13" t="e">
        <f>VLOOKUP(B898,Sheet1!$C$1:$D$12,2,FALSE)</f>
        <v>#N/A</v>
      </c>
      <c r="S898" s="13" t="e">
        <f t="shared" si="297"/>
        <v>#N/A</v>
      </c>
      <c r="T898" s="13">
        <f t="shared" si="287"/>
        <v>0</v>
      </c>
      <c r="U898" s="13" t="e">
        <f>VLOOKUP(B898,Sheet1!$C$1:$F$12,4,FALSE)</f>
        <v>#N/A</v>
      </c>
      <c r="V898" s="13" t="e">
        <f t="shared" si="298"/>
        <v>#N/A</v>
      </c>
      <c r="W898" s="13">
        <f t="shared" si="299"/>
        <v>0</v>
      </c>
      <c r="X898" s="13">
        <f t="shared" si="300"/>
        <v>0</v>
      </c>
      <c r="Y898" s="13">
        <f t="shared" si="301"/>
        <v>0</v>
      </c>
      <c r="Z898" s="13" t="e">
        <f t="shared" si="302"/>
        <v>#N/A</v>
      </c>
      <c r="AA898" s="14" t="str">
        <f t="shared" si="303"/>
        <v/>
      </c>
      <c r="AB898" s="14">
        <f t="shared" si="304"/>
        <v>0</v>
      </c>
      <c r="AC898" s="14">
        <f t="shared" si="305"/>
        <v>0</v>
      </c>
      <c r="AD898" s="13">
        <f t="shared" si="288"/>
        <v>0</v>
      </c>
      <c r="AE898" s="13" t="e">
        <f>VLOOKUP(B898,Sheet1!$C$1:$D$12,2,FALSE)</f>
        <v>#N/A</v>
      </c>
      <c r="AF898" s="13" t="e">
        <f t="shared" si="306"/>
        <v>#N/A</v>
      </c>
      <c r="AG898" s="13">
        <f t="shared" si="289"/>
        <v>0</v>
      </c>
      <c r="AH898" s="13">
        <f t="shared" si="290"/>
        <v>0</v>
      </c>
      <c r="AI898" s="13" t="e">
        <f t="shared" si="307"/>
        <v>#N/A</v>
      </c>
      <c r="AJ898" s="14" t="str">
        <f t="shared" si="308"/>
        <v/>
      </c>
      <c r="AK898" s="14">
        <f t="shared" si="291"/>
        <v>0</v>
      </c>
    </row>
    <row r="899" spans="1:37" ht="15" customHeight="1" x14ac:dyDescent="0.25">
      <c r="A899" s="1"/>
      <c r="B899" s="1"/>
      <c r="C899" s="24"/>
      <c r="D899" s="1"/>
      <c r="E899" s="1"/>
      <c r="F899" s="24"/>
      <c r="G899" s="1"/>
      <c r="H899" s="2"/>
      <c r="I899" s="2"/>
      <c r="J899" s="2"/>
      <c r="K899" s="13">
        <f t="shared" si="292"/>
        <v>0</v>
      </c>
      <c r="L899" s="13" t="e">
        <f>VLOOKUP(B899,Sheet1!$C$1:$D$12,2,FALSE)</f>
        <v>#N/A</v>
      </c>
      <c r="M899" s="13" t="e">
        <f t="shared" si="293"/>
        <v>#N/A</v>
      </c>
      <c r="N899" s="13">
        <f t="shared" si="294"/>
        <v>0</v>
      </c>
      <c r="O899" s="13" t="e">
        <f>VLOOKUP(B899,Sheet1!$C$1:$D$12,2,FALSE)</f>
        <v>#N/A</v>
      </c>
      <c r="P899" s="13" t="e">
        <f t="shared" si="295"/>
        <v>#N/A</v>
      </c>
      <c r="Q899" s="13">
        <f t="shared" si="296"/>
        <v>0</v>
      </c>
      <c r="R899" s="13" t="e">
        <f>VLOOKUP(B899,Sheet1!$C$1:$D$12,2,FALSE)</f>
        <v>#N/A</v>
      </c>
      <c r="S899" s="13" t="e">
        <f t="shared" si="297"/>
        <v>#N/A</v>
      </c>
      <c r="T899" s="13">
        <f t="shared" si="287"/>
        <v>0</v>
      </c>
      <c r="U899" s="13" t="e">
        <f>VLOOKUP(B899,Sheet1!$C$1:$F$12,4,FALSE)</f>
        <v>#N/A</v>
      </c>
      <c r="V899" s="13" t="e">
        <f t="shared" si="298"/>
        <v>#N/A</v>
      </c>
      <c r="W899" s="13">
        <f t="shared" si="299"/>
        <v>0</v>
      </c>
      <c r="X899" s="13">
        <f t="shared" si="300"/>
        <v>0</v>
      </c>
      <c r="Y899" s="13">
        <f t="shared" si="301"/>
        <v>0</v>
      </c>
      <c r="Z899" s="13" t="e">
        <f t="shared" si="302"/>
        <v>#N/A</v>
      </c>
      <c r="AA899" s="14" t="str">
        <f t="shared" si="303"/>
        <v/>
      </c>
      <c r="AB899" s="14">
        <f t="shared" si="304"/>
        <v>0</v>
      </c>
      <c r="AC899" s="14">
        <f t="shared" si="305"/>
        <v>0</v>
      </c>
      <c r="AD899" s="13">
        <f t="shared" si="288"/>
        <v>0</v>
      </c>
      <c r="AE899" s="13" t="e">
        <f>VLOOKUP(B899,Sheet1!$C$1:$D$12,2,FALSE)</f>
        <v>#N/A</v>
      </c>
      <c r="AF899" s="13" t="e">
        <f t="shared" si="306"/>
        <v>#N/A</v>
      </c>
      <c r="AG899" s="13">
        <f t="shared" si="289"/>
        <v>0</v>
      </c>
      <c r="AH899" s="13">
        <f t="shared" si="290"/>
        <v>0</v>
      </c>
      <c r="AI899" s="13" t="e">
        <f t="shared" si="307"/>
        <v>#N/A</v>
      </c>
      <c r="AJ899" s="14" t="str">
        <f t="shared" si="308"/>
        <v/>
      </c>
      <c r="AK899" s="14">
        <f t="shared" si="291"/>
        <v>0</v>
      </c>
    </row>
    <row r="900" spans="1:37" ht="15" customHeight="1" x14ac:dyDescent="0.25">
      <c r="A900" s="1"/>
      <c r="B900" s="1"/>
      <c r="C900" s="24"/>
      <c r="D900" s="1"/>
      <c r="E900" s="1"/>
      <c r="F900" s="24"/>
      <c r="G900" s="1"/>
      <c r="H900" s="2"/>
      <c r="I900" s="2"/>
      <c r="J900" s="2"/>
      <c r="K900" s="13">
        <f t="shared" si="292"/>
        <v>0</v>
      </c>
      <c r="L900" s="13" t="e">
        <f>VLOOKUP(B900,Sheet1!$C$1:$D$12,2,FALSE)</f>
        <v>#N/A</v>
      </c>
      <c r="M900" s="13" t="e">
        <f t="shared" si="293"/>
        <v>#N/A</v>
      </c>
      <c r="N900" s="13">
        <f t="shared" si="294"/>
        <v>0</v>
      </c>
      <c r="O900" s="13" t="e">
        <f>VLOOKUP(B900,Sheet1!$C$1:$D$12,2,FALSE)</f>
        <v>#N/A</v>
      </c>
      <c r="P900" s="13" t="e">
        <f t="shared" si="295"/>
        <v>#N/A</v>
      </c>
      <c r="Q900" s="13">
        <f t="shared" si="296"/>
        <v>0</v>
      </c>
      <c r="R900" s="13" t="e">
        <f>VLOOKUP(B900,Sheet1!$C$1:$D$12,2,FALSE)</f>
        <v>#N/A</v>
      </c>
      <c r="S900" s="13" t="e">
        <f t="shared" si="297"/>
        <v>#N/A</v>
      </c>
      <c r="T900" s="13">
        <f t="shared" si="287"/>
        <v>0</v>
      </c>
      <c r="U900" s="13" t="e">
        <f>VLOOKUP(B900,Sheet1!$C$1:$F$12,4,FALSE)</f>
        <v>#N/A</v>
      </c>
      <c r="V900" s="13" t="e">
        <f t="shared" si="298"/>
        <v>#N/A</v>
      </c>
      <c r="W900" s="13">
        <f t="shared" si="299"/>
        <v>0</v>
      </c>
      <c r="X900" s="13">
        <f t="shared" si="300"/>
        <v>0</v>
      </c>
      <c r="Y900" s="13">
        <f t="shared" si="301"/>
        <v>0</v>
      </c>
      <c r="Z900" s="13" t="e">
        <f t="shared" si="302"/>
        <v>#N/A</v>
      </c>
      <c r="AA900" s="14" t="str">
        <f t="shared" si="303"/>
        <v/>
      </c>
      <c r="AB900" s="14">
        <f t="shared" si="304"/>
        <v>0</v>
      </c>
      <c r="AC900" s="14">
        <f t="shared" si="305"/>
        <v>0</v>
      </c>
      <c r="AD900" s="13">
        <f t="shared" si="288"/>
        <v>0</v>
      </c>
      <c r="AE900" s="13" t="e">
        <f>VLOOKUP(B900,Sheet1!$C$1:$D$12,2,FALSE)</f>
        <v>#N/A</v>
      </c>
      <c r="AF900" s="13" t="e">
        <f t="shared" si="306"/>
        <v>#N/A</v>
      </c>
      <c r="AG900" s="13">
        <f t="shared" si="289"/>
        <v>0</v>
      </c>
      <c r="AH900" s="13">
        <f t="shared" si="290"/>
        <v>0</v>
      </c>
      <c r="AI900" s="13" t="e">
        <f t="shared" si="307"/>
        <v>#N/A</v>
      </c>
      <c r="AJ900" s="14" t="str">
        <f t="shared" si="308"/>
        <v/>
      </c>
      <c r="AK900" s="14">
        <f t="shared" si="291"/>
        <v>0</v>
      </c>
    </row>
    <row r="901" spans="1:37" ht="15" customHeight="1" x14ac:dyDescent="0.25">
      <c r="A901" s="1"/>
      <c r="B901" s="1"/>
      <c r="C901" s="24"/>
      <c r="D901" s="1"/>
      <c r="E901" s="1"/>
      <c r="F901" s="24"/>
      <c r="G901" s="1"/>
      <c r="H901" s="2"/>
      <c r="I901" s="2"/>
      <c r="J901" s="2"/>
      <c r="K901" s="13">
        <f t="shared" si="292"/>
        <v>0</v>
      </c>
      <c r="L901" s="13" t="e">
        <f>VLOOKUP(B901,Sheet1!$C$1:$D$12,2,FALSE)</f>
        <v>#N/A</v>
      </c>
      <c r="M901" s="13" t="e">
        <f t="shared" si="293"/>
        <v>#N/A</v>
      </c>
      <c r="N901" s="13">
        <f t="shared" si="294"/>
        <v>0</v>
      </c>
      <c r="O901" s="13" t="e">
        <f>VLOOKUP(B901,Sheet1!$C$1:$D$12,2,FALSE)</f>
        <v>#N/A</v>
      </c>
      <c r="P901" s="13" t="e">
        <f t="shared" si="295"/>
        <v>#N/A</v>
      </c>
      <c r="Q901" s="13">
        <f t="shared" si="296"/>
        <v>0</v>
      </c>
      <c r="R901" s="13" t="e">
        <f>VLOOKUP(B901,Sheet1!$C$1:$D$12,2,FALSE)</f>
        <v>#N/A</v>
      </c>
      <c r="S901" s="13" t="e">
        <f t="shared" si="297"/>
        <v>#N/A</v>
      </c>
      <c r="T901" s="13">
        <f t="shared" si="287"/>
        <v>0</v>
      </c>
      <c r="U901" s="13" t="e">
        <f>VLOOKUP(B901,Sheet1!$C$1:$F$12,4,FALSE)</f>
        <v>#N/A</v>
      </c>
      <c r="V901" s="13" t="e">
        <f t="shared" si="298"/>
        <v>#N/A</v>
      </c>
      <c r="W901" s="13">
        <f t="shared" si="299"/>
        <v>0</v>
      </c>
      <c r="X901" s="13">
        <f t="shared" si="300"/>
        <v>0</v>
      </c>
      <c r="Y901" s="13">
        <f t="shared" si="301"/>
        <v>0</v>
      </c>
      <c r="Z901" s="13" t="e">
        <f t="shared" si="302"/>
        <v>#N/A</v>
      </c>
      <c r="AA901" s="14" t="str">
        <f t="shared" si="303"/>
        <v/>
      </c>
      <c r="AB901" s="14">
        <f t="shared" si="304"/>
        <v>0</v>
      </c>
      <c r="AC901" s="14">
        <f t="shared" si="305"/>
        <v>0</v>
      </c>
      <c r="AD901" s="13">
        <f t="shared" si="288"/>
        <v>0</v>
      </c>
      <c r="AE901" s="13" t="e">
        <f>VLOOKUP(B901,Sheet1!$C$1:$D$12,2,FALSE)</f>
        <v>#N/A</v>
      </c>
      <c r="AF901" s="13" t="e">
        <f t="shared" si="306"/>
        <v>#N/A</v>
      </c>
      <c r="AG901" s="13">
        <f t="shared" si="289"/>
        <v>0</v>
      </c>
      <c r="AH901" s="13">
        <f t="shared" si="290"/>
        <v>0</v>
      </c>
      <c r="AI901" s="13" t="e">
        <f t="shared" si="307"/>
        <v>#N/A</v>
      </c>
      <c r="AJ901" s="14" t="str">
        <f t="shared" si="308"/>
        <v/>
      </c>
      <c r="AK901" s="14">
        <f t="shared" si="291"/>
        <v>0</v>
      </c>
    </row>
    <row r="902" spans="1:37" ht="15" customHeight="1" x14ac:dyDescent="0.25">
      <c r="A902" s="1"/>
      <c r="B902" s="1"/>
      <c r="C902" s="24"/>
      <c r="D902" s="1"/>
      <c r="E902" s="1"/>
      <c r="F902" s="24"/>
      <c r="G902" s="1"/>
      <c r="H902" s="2"/>
      <c r="I902" s="2"/>
      <c r="J902" s="2"/>
      <c r="K902" s="13">
        <f t="shared" si="292"/>
        <v>0</v>
      </c>
      <c r="L902" s="13" t="e">
        <f>VLOOKUP(B902,Sheet1!$C$1:$D$12,2,FALSE)</f>
        <v>#N/A</v>
      </c>
      <c r="M902" s="13" t="e">
        <f t="shared" si="293"/>
        <v>#N/A</v>
      </c>
      <c r="N902" s="13">
        <f t="shared" si="294"/>
        <v>0</v>
      </c>
      <c r="O902" s="13" t="e">
        <f>VLOOKUP(B902,Sheet1!$C$1:$D$12,2,FALSE)</f>
        <v>#N/A</v>
      </c>
      <c r="P902" s="13" t="e">
        <f t="shared" si="295"/>
        <v>#N/A</v>
      </c>
      <c r="Q902" s="13">
        <f t="shared" si="296"/>
        <v>0</v>
      </c>
      <c r="R902" s="13" t="e">
        <f>VLOOKUP(B902,Sheet1!$C$1:$D$12,2,FALSE)</f>
        <v>#N/A</v>
      </c>
      <c r="S902" s="13" t="e">
        <f t="shared" si="297"/>
        <v>#N/A</v>
      </c>
      <c r="T902" s="13">
        <f t="shared" si="287"/>
        <v>0</v>
      </c>
      <c r="U902" s="13" t="e">
        <f>VLOOKUP(B902,Sheet1!$C$1:$F$12,4,FALSE)</f>
        <v>#N/A</v>
      </c>
      <c r="V902" s="13" t="e">
        <f t="shared" si="298"/>
        <v>#N/A</v>
      </c>
      <c r="W902" s="13">
        <f t="shared" si="299"/>
        <v>0</v>
      </c>
      <c r="X902" s="13">
        <f t="shared" si="300"/>
        <v>0</v>
      </c>
      <c r="Y902" s="13">
        <f t="shared" si="301"/>
        <v>0</v>
      </c>
      <c r="Z902" s="13" t="e">
        <f t="shared" si="302"/>
        <v>#N/A</v>
      </c>
      <c r="AA902" s="14" t="str">
        <f t="shared" si="303"/>
        <v/>
      </c>
      <c r="AB902" s="14">
        <f t="shared" si="304"/>
        <v>0</v>
      </c>
      <c r="AC902" s="14">
        <f t="shared" si="305"/>
        <v>0</v>
      </c>
      <c r="AD902" s="13">
        <f t="shared" si="288"/>
        <v>0</v>
      </c>
      <c r="AE902" s="13" t="e">
        <f>VLOOKUP(B902,Sheet1!$C$1:$D$12,2,FALSE)</f>
        <v>#N/A</v>
      </c>
      <c r="AF902" s="13" t="e">
        <f t="shared" si="306"/>
        <v>#N/A</v>
      </c>
      <c r="AG902" s="13">
        <f t="shared" si="289"/>
        <v>0</v>
      </c>
      <c r="AH902" s="13">
        <f t="shared" si="290"/>
        <v>0</v>
      </c>
      <c r="AI902" s="13" t="e">
        <f t="shared" si="307"/>
        <v>#N/A</v>
      </c>
      <c r="AJ902" s="14" t="str">
        <f t="shared" si="308"/>
        <v/>
      </c>
      <c r="AK902" s="14">
        <f t="shared" si="291"/>
        <v>0</v>
      </c>
    </row>
    <row r="903" spans="1:37" ht="15" customHeight="1" x14ac:dyDescent="0.25">
      <c r="A903" s="1"/>
      <c r="B903" s="1"/>
      <c r="C903" s="24"/>
      <c r="D903" s="1"/>
      <c r="E903" s="1"/>
      <c r="F903" s="24"/>
      <c r="G903" s="1"/>
      <c r="H903" s="2"/>
      <c r="I903" s="2"/>
      <c r="J903" s="2"/>
      <c r="K903" s="13">
        <f t="shared" si="292"/>
        <v>0</v>
      </c>
      <c r="L903" s="13" t="e">
        <f>VLOOKUP(B903,Sheet1!$C$1:$D$12,2,FALSE)</f>
        <v>#N/A</v>
      </c>
      <c r="M903" s="13" t="e">
        <f t="shared" si="293"/>
        <v>#N/A</v>
      </c>
      <c r="N903" s="13">
        <f t="shared" si="294"/>
        <v>0</v>
      </c>
      <c r="O903" s="13" t="e">
        <f>VLOOKUP(B903,Sheet1!$C$1:$D$12,2,FALSE)</f>
        <v>#N/A</v>
      </c>
      <c r="P903" s="13" t="e">
        <f t="shared" si="295"/>
        <v>#N/A</v>
      </c>
      <c r="Q903" s="13">
        <f t="shared" si="296"/>
        <v>0</v>
      </c>
      <c r="R903" s="13" t="e">
        <f>VLOOKUP(B903,Sheet1!$C$1:$D$12,2,FALSE)</f>
        <v>#N/A</v>
      </c>
      <c r="S903" s="13" t="e">
        <f t="shared" si="297"/>
        <v>#N/A</v>
      </c>
      <c r="T903" s="13">
        <f t="shared" si="287"/>
        <v>0</v>
      </c>
      <c r="U903" s="13" t="e">
        <f>VLOOKUP(B903,Sheet1!$C$1:$F$12,4,FALSE)</f>
        <v>#N/A</v>
      </c>
      <c r="V903" s="13" t="e">
        <f t="shared" si="298"/>
        <v>#N/A</v>
      </c>
      <c r="W903" s="13">
        <f t="shared" si="299"/>
        <v>0</v>
      </c>
      <c r="X903" s="13">
        <f t="shared" si="300"/>
        <v>0</v>
      </c>
      <c r="Y903" s="13">
        <f t="shared" si="301"/>
        <v>0</v>
      </c>
      <c r="Z903" s="13" t="e">
        <f t="shared" si="302"/>
        <v>#N/A</v>
      </c>
      <c r="AA903" s="14" t="str">
        <f t="shared" si="303"/>
        <v/>
      </c>
      <c r="AB903" s="14">
        <f t="shared" si="304"/>
        <v>0</v>
      </c>
      <c r="AC903" s="14">
        <f t="shared" si="305"/>
        <v>0</v>
      </c>
      <c r="AD903" s="13">
        <f t="shared" si="288"/>
        <v>0</v>
      </c>
      <c r="AE903" s="13" t="e">
        <f>VLOOKUP(B903,Sheet1!$C$1:$D$12,2,FALSE)</f>
        <v>#N/A</v>
      </c>
      <c r="AF903" s="13" t="e">
        <f t="shared" si="306"/>
        <v>#N/A</v>
      </c>
      <c r="AG903" s="13">
        <f t="shared" si="289"/>
        <v>0</v>
      </c>
      <c r="AH903" s="13">
        <f t="shared" si="290"/>
        <v>0</v>
      </c>
      <c r="AI903" s="13" t="e">
        <f t="shared" si="307"/>
        <v>#N/A</v>
      </c>
      <c r="AJ903" s="14" t="str">
        <f t="shared" si="308"/>
        <v/>
      </c>
      <c r="AK903" s="14">
        <f t="shared" si="291"/>
        <v>0</v>
      </c>
    </row>
    <row r="904" spans="1:37" ht="15" customHeight="1" x14ac:dyDescent="0.25">
      <c r="A904" s="1"/>
      <c r="B904" s="1"/>
      <c r="C904" s="24"/>
      <c r="D904" s="1"/>
      <c r="E904" s="1"/>
      <c r="F904" s="24"/>
      <c r="G904" s="1"/>
      <c r="H904" s="2"/>
      <c r="I904" s="2"/>
      <c r="J904" s="2"/>
      <c r="K904" s="13">
        <f t="shared" si="292"/>
        <v>0</v>
      </c>
      <c r="L904" s="13" t="e">
        <f>VLOOKUP(B904,Sheet1!$C$1:$D$12,2,FALSE)</f>
        <v>#N/A</v>
      </c>
      <c r="M904" s="13" t="e">
        <f t="shared" si="293"/>
        <v>#N/A</v>
      </c>
      <c r="N904" s="13">
        <f t="shared" si="294"/>
        <v>0</v>
      </c>
      <c r="O904" s="13" t="e">
        <f>VLOOKUP(B904,Sheet1!$C$1:$D$12,2,FALSE)</f>
        <v>#N/A</v>
      </c>
      <c r="P904" s="13" t="e">
        <f t="shared" si="295"/>
        <v>#N/A</v>
      </c>
      <c r="Q904" s="13">
        <f t="shared" si="296"/>
        <v>0</v>
      </c>
      <c r="R904" s="13" t="e">
        <f>VLOOKUP(B904,Sheet1!$C$1:$D$12,2,FALSE)</f>
        <v>#N/A</v>
      </c>
      <c r="S904" s="13" t="e">
        <f t="shared" si="297"/>
        <v>#N/A</v>
      </c>
      <c r="T904" s="13">
        <f t="shared" si="287"/>
        <v>0</v>
      </c>
      <c r="U904" s="13" t="e">
        <f>VLOOKUP(B904,Sheet1!$C$1:$F$12,4,FALSE)</f>
        <v>#N/A</v>
      </c>
      <c r="V904" s="13" t="e">
        <f t="shared" si="298"/>
        <v>#N/A</v>
      </c>
      <c r="W904" s="13">
        <f t="shared" si="299"/>
        <v>0</v>
      </c>
      <c r="X904" s="13">
        <f t="shared" si="300"/>
        <v>0</v>
      </c>
      <c r="Y904" s="13">
        <f t="shared" si="301"/>
        <v>0</v>
      </c>
      <c r="Z904" s="13" t="e">
        <f t="shared" si="302"/>
        <v>#N/A</v>
      </c>
      <c r="AA904" s="14" t="str">
        <f t="shared" si="303"/>
        <v/>
      </c>
      <c r="AB904" s="14">
        <f t="shared" si="304"/>
        <v>0</v>
      </c>
      <c r="AC904" s="14">
        <f t="shared" si="305"/>
        <v>0</v>
      </c>
      <c r="AD904" s="13">
        <f t="shared" si="288"/>
        <v>0</v>
      </c>
      <c r="AE904" s="13" t="e">
        <f>VLOOKUP(B904,Sheet1!$C$1:$D$12,2,FALSE)</f>
        <v>#N/A</v>
      </c>
      <c r="AF904" s="13" t="e">
        <f t="shared" si="306"/>
        <v>#N/A</v>
      </c>
      <c r="AG904" s="13">
        <f t="shared" si="289"/>
        <v>0</v>
      </c>
      <c r="AH904" s="13">
        <f t="shared" si="290"/>
        <v>0</v>
      </c>
      <c r="AI904" s="13" t="e">
        <f t="shared" si="307"/>
        <v>#N/A</v>
      </c>
      <c r="AJ904" s="14" t="str">
        <f t="shared" si="308"/>
        <v/>
      </c>
      <c r="AK904" s="14">
        <f t="shared" si="291"/>
        <v>0</v>
      </c>
    </row>
    <row r="905" spans="1:37" ht="15" customHeight="1" x14ac:dyDescent="0.25">
      <c r="A905" s="1"/>
      <c r="B905" s="1"/>
      <c r="C905" s="24"/>
      <c r="D905" s="1"/>
      <c r="E905" s="1"/>
      <c r="F905" s="24"/>
      <c r="G905" s="1"/>
      <c r="H905" s="2"/>
      <c r="I905" s="2"/>
      <c r="J905" s="2"/>
      <c r="K905" s="13">
        <f t="shared" si="292"/>
        <v>0</v>
      </c>
      <c r="L905" s="13" t="e">
        <f>VLOOKUP(B905,Sheet1!$C$1:$D$12,2,FALSE)</f>
        <v>#N/A</v>
      </c>
      <c r="M905" s="13" t="e">
        <f t="shared" si="293"/>
        <v>#N/A</v>
      </c>
      <c r="N905" s="13">
        <f t="shared" si="294"/>
        <v>0</v>
      </c>
      <c r="O905" s="13" t="e">
        <f>VLOOKUP(B905,Sheet1!$C$1:$D$12,2,FALSE)</f>
        <v>#N/A</v>
      </c>
      <c r="P905" s="13" t="e">
        <f t="shared" si="295"/>
        <v>#N/A</v>
      </c>
      <c r="Q905" s="13">
        <f t="shared" si="296"/>
        <v>0</v>
      </c>
      <c r="R905" s="13" t="e">
        <f>VLOOKUP(B905,Sheet1!$C$1:$D$12,2,FALSE)</f>
        <v>#N/A</v>
      </c>
      <c r="S905" s="13" t="e">
        <f t="shared" si="297"/>
        <v>#N/A</v>
      </c>
      <c r="T905" s="13">
        <f t="shared" si="287"/>
        <v>0</v>
      </c>
      <c r="U905" s="13" t="e">
        <f>VLOOKUP(B905,Sheet1!$C$1:$F$12,4,FALSE)</f>
        <v>#N/A</v>
      </c>
      <c r="V905" s="13" t="e">
        <f t="shared" si="298"/>
        <v>#N/A</v>
      </c>
      <c r="W905" s="13">
        <f t="shared" si="299"/>
        <v>0</v>
      </c>
      <c r="X905" s="13">
        <f t="shared" si="300"/>
        <v>0</v>
      </c>
      <c r="Y905" s="13">
        <f t="shared" si="301"/>
        <v>0</v>
      </c>
      <c r="Z905" s="13" t="e">
        <f t="shared" si="302"/>
        <v>#N/A</v>
      </c>
      <c r="AA905" s="14" t="str">
        <f t="shared" si="303"/>
        <v/>
      </c>
      <c r="AB905" s="14">
        <f t="shared" si="304"/>
        <v>0</v>
      </c>
      <c r="AC905" s="14">
        <f t="shared" si="305"/>
        <v>0</v>
      </c>
      <c r="AD905" s="13">
        <f t="shared" si="288"/>
        <v>0</v>
      </c>
      <c r="AE905" s="13" t="e">
        <f>VLOOKUP(B905,Sheet1!$C$1:$D$12,2,FALSE)</f>
        <v>#N/A</v>
      </c>
      <c r="AF905" s="13" t="e">
        <f t="shared" si="306"/>
        <v>#N/A</v>
      </c>
      <c r="AG905" s="13">
        <f t="shared" si="289"/>
        <v>0</v>
      </c>
      <c r="AH905" s="13">
        <f t="shared" si="290"/>
        <v>0</v>
      </c>
      <c r="AI905" s="13" t="e">
        <f t="shared" si="307"/>
        <v>#N/A</v>
      </c>
      <c r="AJ905" s="14" t="str">
        <f t="shared" si="308"/>
        <v/>
      </c>
      <c r="AK905" s="14">
        <f t="shared" si="291"/>
        <v>0</v>
      </c>
    </row>
    <row r="906" spans="1:37" ht="15" customHeight="1" x14ac:dyDescent="0.25">
      <c r="A906" s="1"/>
      <c r="B906" s="1"/>
      <c r="C906" s="24"/>
      <c r="D906" s="1"/>
      <c r="E906" s="1"/>
      <c r="F906" s="24"/>
      <c r="G906" s="1"/>
      <c r="H906" s="2"/>
      <c r="I906" s="2"/>
      <c r="J906" s="2"/>
      <c r="K906" s="13">
        <f t="shared" si="292"/>
        <v>0</v>
      </c>
      <c r="L906" s="13" t="e">
        <f>VLOOKUP(B906,Sheet1!$C$1:$D$12,2,FALSE)</f>
        <v>#N/A</v>
      </c>
      <c r="M906" s="13" t="e">
        <f t="shared" si="293"/>
        <v>#N/A</v>
      </c>
      <c r="N906" s="13">
        <f t="shared" si="294"/>
        <v>0</v>
      </c>
      <c r="O906" s="13" t="e">
        <f>VLOOKUP(B906,Sheet1!$C$1:$D$12,2,FALSE)</f>
        <v>#N/A</v>
      </c>
      <c r="P906" s="13" t="e">
        <f t="shared" si="295"/>
        <v>#N/A</v>
      </c>
      <c r="Q906" s="13">
        <f t="shared" si="296"/>
        <v>0</v>
      </c>
      <c r="R906" s="13" t="e">
        <f>VLOOKUP(B906,Sheet1!$C$1:$D$12,2,FALSE)</f>
        <v>#N/A</v>
      </c>
      <c r="S906" s="13" t="e">
        <f t="shared" si="297"/>
        <v>#N/A</v>
      </c>
      <c r="T906" s="13">
        <f t="shared" si="287"/>
        <v>0</v>
      </c>
      <c r="U906" s="13" t="e">
        <f>VLOOKUP(B906,Sheet1!$C$1:$F$12,4,FALSE)</f>
        <v>#N/A</v>
      </c>
      <c r="V906" s="13" t="e">
        <f t="shared" si="298"/>
        <v>#N/A</v>
      </c>
      <c r="W906" s="13">
        <f t="shared" si="299"/>
        <v>0</v>
      </c>
      <c r="X906" s="13">
        <f t="shared" si="300"/>
        <v>0</v>
      </c>
      <c r="Y906" s="13">
        <f t="shared" si="301"/>
        <v>0</v>
      </c>
      <c r="Z906" s="13" t="e">
        <f t="shared" si="302"/>
        <v>#N/A</v>
      </c>
      <c r="AA906" s="14" t="str">
        <f t="shared" si="303"/>
        <v/>
      </c>
      <c r="AB906" s="14">
        <f t="shared" si="304"/>
        <v>0</v>
      </c>
      <c r="AC906" s="14">
        <f t="shared" si="305"/>
        <v>0</v>
      </c>
      <c r="AD906" s="13">
        <f t="shared" si="288"/>
        <v>0</v>
      </c>
      <c r="AE906" s="13" t="e">
        <f>VLOOKUP(B906,Sheet1!$C$1:$D$12,2,FALSE)</f>
        <v>#N/A</v>
      </c>
      <c r="AF906" s="13" t="e">
        <f t="shared" si="306"/>
        <v>#N/A</v>
      </c>
      <c r="AG906" s="13">
        <f t="shared" si="289"/>
        <v>0</v>
      </c>
      <c r="AH906" s="13">
        <f t="shared" si="290"/>
        <v>0</v>
      </c>
      <c r="AI906" s="13" t="e">
        <f t="shared" si="307"/>
        <v>#N/A</v>
      </c>
      <c r="AJ906" s="14" t="str">
        <f t="shared" si="308"/>
        <v/>
      </c>
      <c r="AK906" s="14">
        <f t="shared" si="291"/>
        <v>0</v>
      </c>
    </row>
    <row r="907" spans="1:37" ht="15" customHeight="1" x14ac:dyDescent="0.25">
      <c r="A907" s="1"/>
      <c r="B907" s="1"/>
      <c r="C907" s="24"/>
      <c r="D907" s="1"/>
      <c r="E907" s="1"/>
      <c r="F907" s="24"/>
      <c r="G907" s="1"/>
      <c r="H907" s="2"/>
      <c r="I907" s="2"/>
      <c r="J907" s="2"/>
      <c r="K907" s="13">
        <f t="shared" si="292"/>
        <v>0</v>
      </c>
      <c r="L907" s="13" t="e">
        <f>VLOOKUP(B907,Sheet1!$C$1:$D$12,2,FALSE)</f>
        <v>#N/A</v>
      </c>
      <c r="M907" s="13" t="e">
        <f t="shared" si="293"/>
        <v>#N/A</v>
      </c>
      <c r="N907" s="13">
        <f t="shared" si="294"/>
        <v>0</v>
      </c>
      <c r="O907" s="13" t="e">
        <f>VLOOKUP(B907,Sheet1!$C$1:$D$12,2,FALSE)</f>
        <v>#N/A</v>
      </c>
      <c r="P907" s="13" t="e">
        <f t="shared" si="295"/>
        <v>#N/A</v>
      </c>
      <c r="Q907" s="13">
        <f t="shared" si="296"/>
        <v>0</v>
      </c>
      <c r="R907" s="13" t="e">
        <f>VLOOKUP(B907,Sheet1!$C$1:$D$12,2,FALSE)</f>
        <v>#N/A</v>
      </c>
      <c r="S907" s="13" t="e">
        <f t="shared" si="297"/>
        <v>#N/A</v>
      </c>
      <c r="T907" s="13">
        <f t="shared" si="287"/>
        <v>0</v>
      </c>
      <c r="U907" s="13" t="e">
        <f>VLOOKUP(B907,Sheet1!$C$1:$F$12,4,FALSE)</f>
        <v>#N/A</v>
      </c>
      <c r="V907" s="13" t="e">
        <f t="shared" si="298"/>
        <v>#N/A</v>
      </c>
      <c r="W907" s="13">
        <f t="shared" si="299"/>
        <v>0</v>
      </c>
      <c r="X907" s="13">
        <f t="shared" si="300"/>
        <v>0</v>
      </c>
      <c r="Y907" s="13">
        <f t="shared" si="301"/>
        <v>0</v>
      </c>
      <c r="Z907" s="13" t="e">
        <f t="shared" si="302"/>
        <v>#N/A</v>
      </c>
      <c r="AA907" s="14" t="str">
        <f t="shared" si="303"/>
        <v/>
      </c>
      <c r="AB907" s="14">
        <f t="shared" si="304"/>
        <v>0</v>
      </c>
      <c r="AC907" s="14">
        <f t="shared" si="305"/>
        <v>0</v>
      </c>
      <c r="AD907" s="13">
        <f t="shared" si="288"/>
        <v>0</v>
      </c>
      <c r="AE907" s="13" t="e">
        <f>VLOOKUP(B907,Sheet1!$C$1:$D$12,2,FALSE)</f>
        <v>#N/A</v>
      </c>
      <c r="AF907" s="13" t="e">
        <f t="shared" si="306"/>
        <v>#N/A</v>
      </c>
      <c r="AG907" s="13">
        <f t="shared" si="289"/>
        <v>0</v>
      </c>
      <c r="AH907" s="13">
        <f t="shared" si="290"/>
        <v>0</v>
      </c>
      <c r="AI907" s="13" t="e">
        <f t="shared" si="307"/>
        <v>#N/A</v>
      </c>
      <c r="AJ907" s="14" t="str">
        <f t="shared" si="308"/>
        <v/>
      </c>
      <c r="AK907" s="14">
        <f t="shared" si="291"/>
        <v>0</v>
      </c>
    </row>
    <row r="908" spans="1:37" ht="15" customHeight="1" x14ac:dyDescent="0.25">
      <c r="A908" s="1"/>
      <c r="B908" s="1"/>
      <c r="C908" s="24"/>
      <c r="D908" s="1"/>
      <c r="E908" s="1"/>
      <c r="F908" s="24"/>
      <c r="G908" s="1"/>
      <c r="H908" s="2"/>
      <c r="I908" s="2"/>
      <c r="J908" s="2"/>
      <c r="K908" s="13">
        <f t="shared" si="292"/>
        <v>0</v>
      </c>
      <c r="L908" s="13" t="e">
        <f>VLOOKUP(B908,Sheet1!$C$1:$D$12,2,FALSE)</f>
        <v>#N/A</v>
      </c>
      <c r="M908" s="13" t="e">
        <f t="shared" si="293"/>
        <v>#N/A</v>
      </c>
      <c r="N908" s="13">
        <f t="shared" si="294"/>
        <v>0</v>
      </c>
      <c r="O908" s="13" t="e">
        <f>VLOOKUP(B908,Sheet1!$C$1:$D$12,2,FALSE)</f>
        <v>#N/A</v>
      </c>
      <c r="P908" s="13" t="e">
        <f t="shared" si="295"/>
        <v>#N/A</v>
      </c>
      <c r="Q908" s="13">
        <f t="shared" si="296"/>
        <v>0</v>
      </c>
      <c r="R908" s="13" t="e">
        <f>VLOOKUP(B908,Sheet1!$C$1:$D$12,2,FALSE)</f>
        <v>#N/A</v>
      </c>
      <c r="S908" s="13" t="e">
        <f t="shared" si="297"/>
        <v>#N/A</v>
      </c>
      <c r="T908" s="13">
        <f t="shared" si="287"/>
        <v>0</v>
      </c>
      <c r="U908" s="13" t="e">
        <f>VLOOKUP(B908,Sheet1!$C$1:$F$12,4,FALSE)</f>
        <v>#N/A</v>
      </c>
      <c r="V908" s="13" t="e">
        <f t="shared" si="298"/>
        <v>#N/A</v>
      </c>
      <c r="W908" s="13">
        <f t="shared" si="299"/>
        <v>0</v>
      </c>
      <c r="X908" s="13">
        <f t="shared" si="300"/>
        <v>0</v>
      </c>
      <c r="Y908" s="13">
        <f t="shared" si="301"/>
        <v>0</v>
      </c>
      <c r="Z908" s="13" t="e">
        <f t="shared" si="302"/>
        <v>#N/A</v>
      </c>
      <c r="AA908" s="14" t="str">
        <f t="shared" si="303"/>
        <v/>
      </c>
      <c r="AB908" s="14">
        <f t="shared" si="304"/>
        <v>0</v>
      </c>
      <c r="AC908" s="14">
        <f t="shared" si="305"/>
        <v>0</v>
      </c>
      <c r="AD908" s="13">
        <f t="shared" si="288"/>
        <v>0</v>
      </c>
      <c r="AE908" s="13" t="e">
        <f>VLOOKUP(B908,Sheet1!$C$1:$D$12,2,FALSE)</f>
        <v>#N/A</v>
      </c>
      <c r="AF908" s="13" t="e">
        <f t="shared" si="306"/>
        <v>#N/A</v>
      </c>
      <c r="AG908" s="13">
        <f t="shared" si="289"/>
        <v>0</v>
      </c>
      <c r="AH908" s="13">
        <f t="shared" si="290"/>
        <v>0</v>
      </c>
      <c r="AI908" s="13" t="e">
        <f t="shared" si="307"/>
        <v>#N/A</v>
      </c>
      <c r="AJ908" s="14" t="str">
        <f t="shared" si="308"/>
        <v/>
      </c>
      <c r="AK908" s="14">
        <f t="shared" si="291"/>
        <v>0</v>
      </c>
    </row>
    <row r="909" spans="1:37" ht="15" customHeight="1" x14ac:dyDescent="0.25">
      <c r="A909" s="1"/>
      <c r="B909" s="1"/>
      <c r="C909" s="24"/>
      <c r="D909" s="1"/>
      <c r="E909" s="1"/>
      <c r="F909" s="24"/>
      <c r="G909" s="1"/>
      <c r="H909" s="2"/>
      <c r="I909" s="2"/>
      <c r="J909" s="2"/>
      <c r="K909" s="13">
        <f t="shared" si="292"/>
        <v>0</v>
      </c>
      <c r="L909" s="13" t="e">
        <f>VLOOKUP(B909,Sheet1!$C$1:$D$12,2,FALSE)</f>
        <v>#N/A</v>
      </c>
      <c r="M909" s="13" t="e">
        <f t="shared" si="293"/>
        <v>#N/A</v>
      </c>
      <c r="N909" s="13">
        <f t="shared" si="294"/>
        <v>0</v>
      </c>
      <c r="O909" s="13" t="e">
        <f>VLOOKUP(B909,Sheet1!$C$1:$D$12,2,FALSE)</f>
        <v>#N/A</v>
      </c>
      <c r="P909" s="13" t="e">
        <f t="shared" si="295"/>
        <v>#N/A</v>
      </c>
      <c r="Q909" s="13">
        <f t="shared" si="296"/>
        <v>0</v>
      </c>
      <c r="R909" s="13" t="e">
        <f>VLOOKUP(B909,Sheet1!$C$1:$D$12,2,FALSE)</f>
        <v>#N/A</v>
      </c>
      <c r="S909" s="13" t="e">
        <f t="shared" si="297"/>
        <v>#N/A</v>
      </c>
      <c r="T909" s="13">
        <f t="shared" si="287"/>
        <v>0</v>
      </c>
      <c r="U909" s="13" t="e">
        <f>VLOOKUP(B909,Sheet1!$C$1:$F$12,4,FALSE)</f>
        <v>#N/A</v>
      </c>
      <c r="V909" s="13" t="e">
        <f t="shared" si="298"/>
        <v>#N/A</v>
      </c>
      <c r="W909" s="13">
        <f t="shared" si="299"/>
        <v>0</v>
      </c>
      <c r="X909" s="13">
        <f t="shared" si="300"/>
        <v>0</v>
      </c>
      <c r="Y909" s="13">
        <f t="shared" si="301"/>
        <v>0</v>
      </c>
      <c r="Z909" s="13" t="e">
        <f t="shared" si="302"/>
        <v>#N/A</v>
      </c>
      <c r="AA909" s="14" t="str">
        <f t="shared" si="303"/>
        <v/>
      </c>
      <c r="AB909" s="14">
        <f t="shared" si="304"/>
        <v>0</v>
      </c>
      <c r="AC909" s="14">
        <f t="shared" si="305"/>
        <v>0</v>
      </c>
      <c r="AD909" s="13">
        <f t="shared" si="288"/>
        <v>0</v>
      </c>
      <c r="AE909" s="13" t="e">
        <f>VLOOKUP(B909,Sheet1!$C$1:$D$12,2,FALSE)</f>
        <v>#N/A</v>
      </c>
      <c r="AF909" s="13" t="e">
        <f t="shared" si="306"/>
        <v>#N/A</v>
      </c>
      <c r="AG909" s="13">
        <f t="shared" si="289"/>
        <v>0</v>
      </c>
      <c r="AH909" s="13">
        <f t="shared" si="290"/>
        <v>0</v>
      </c>
      <c r="AI909" s="13" t="e">
        <f t="shared" si="307"/>
        <v>#N/A</v>
      </c>
      <c r="AJ909" s="14" t="str">
        <f t="shared" si="308"/>
        <v/>
      </c>
      <c r="AK909" s="14">
        <f t="shared" si="291"/>
        <v>0</v>
      </c>
    </row>
    <row r="910" spans="1:37" ht="15" customHeight="1" x14ac:dyDescent="0.25">
      <c r="A910" s="1"/>
      <c r="B910" s="1"/>
      <c r="C910" s="24"/>
      <c r="D910" s="1"/>
      <c r="E910" s="1"/>
      <c r="F910" s="24"/>
      <c r="G910" s="1"/>
      <c r="H910" s="2"/>
      <c r="I910" s="2"/>
      <c r="J910" s="2"/>
      <c r="K910" s="13">
        <f t="shared" si="292"/>
        <v>0</v>
      </c>
      <c r="L910" s="13" t="e">
        <f>VLOOKUP(B910,Sheet1!$C$1:$D$12,2,FALSE)</f>
        <v>#N/A</v>
      </c>
      <c r="M910" s="13" t="e">
        <f t="shared" si="293"/>
        <v>#N/A</v>
      </c>
      <c r="N910" s="13">
        <f t="shared" si="294"/>
        <v>0</v>
      </c>
      <c r="O910" s="13" t="e">
        <f>VLOOKUP(B910,Sheet1!$C$1:$D$12,2,FALSE)</f>
        <v>#N/A</v>
      </c>
      <c r="P910" s="13" t="e">
        <f t="shared" si="295"/>
        <v>#N/A</v>
      </c>
      <c r="Q910" s="13">
        <f t="shared" si="296"/>
        <v>0</v>
      </c>
      <c r="R910" s="13" t="e">
        <f>VLOOKUP(B910,Sheet1!$C$1:$D$12,2,FALSE)</f>
        <v>#N/A</v>
      </c>
      <c r="S910" s="13" t="e">
        <f t="shared" si="297"/>
        <v>#N/A</v>
      </c>
      <c r="T910" s="13">
        <f t="shared" si="287"/>
        <v>0</v>
      </c>
      <c r="U910" s="13" t="e">
        <f>VLOOKUP(B910,Sheet1!$C$1:$F$12,4,FALSE)</f>
        <v>#N/A</v>
      </c>
      <c r="V910" s="13" t="e">
        <f t="shared" si="298"/>
        <v>#N/A</v>
      </c>
      <c r="W910" s="13">
        <f t="shared" si="299"/>
        <v>0</v>
      </c>
      <c r="X910" s="13">
        <f t="shared" si="300"/>
        <v>0</v>
      </c>
      <c r="Y910" s="13">
        <f t="shared" si="301"/>
        <v>0</v>
      </c>
      <c r="Z910" s="13" t="e">
        <f t="shared" si="302"/>
        <v>#N/A</v>
      </c>
      <c r="AA910" s="14" t="str">
        <f t="shared" si="303"/>
        <v/>
      </c>
      <c r="AB910" s="14">
        <f t="shared" si="304"/>
        <v>0</v>
      </c>
      <c r="AC910" s="14">
        <f t="shared" si="305"/>
        <v>0</v>
      </c>
      <c r="AD910" s="13">
        <f t="shared" si="288"/>
        <v>0</v>
      </c>
      <c r="AE910" s="13" t="e">
        <f>VLOOKUP(B910,Sheet1!$C$1:$D$12,2,FALSE)</f>
        <v>#N/A</v>
      </c>
      <c r="AF910" s="13" t="e">
        <f t="shared" si="306"/>
        <v>#N/A</v>
      </c>
      <c r="AG910" s="13">
        <f t="shared" si="289"/>
        <v>0</v>
      </c>
      <c r="AH910" s="13">
        <f t="shared" si="290"/>
        <v>0</v>
      </c>
      <c r="AI910" s="13" t="e">
        <f t="shared" si="307"/>
        <v>#N/A</v>
      </c>
      <c r="AJ910" s="14" t="str">
        <f t="shared" si="308"/>
        <v/>
      </c>
      <c r="AK910" s="14">
        <f t="shared" si="291"/>
        <v>0</v>
      </c>
    </row>
    <row r="911" spans="1:37" ht="15" customHeight="1" x14ac:dyDescent="0.25">
      <c r="A911" s="1"/>
      <c r="B911" s="1"/>
      <c r="C911" s="24"/>
      <c r="D911" s="1"/>
      <c r="E911" s="1"/>
      <c r="F911" s="24"/>
      <c r="G911" s="1"/>
      <c r="H911" s="2"/>
      <c r="I911" s="2"/>
      <c r="J911" s="2"/>
      <c r="K911" s="13">
        <f t="shared" si="292"/>
        <v>0</v>
      </c>
      <c r="L911" s="13" t="e">
        <f>VLOOKUP(B911,Sheet1!$C$1:$D$12,2,FALSE)</f>
        <v>#N/A</v>
      </c>
      <c r="M911" s="13" t="e">
        <f t="shared" si="293"/>
        <v>#N/A</v>
      </c>
      <c r="N911" s="13">
        <f t="shared" si="294"/>
        <v>0</v>
      </c>
      <c r="O911" s="13" t="e">
        <f>VLOOKUP(B911,Sheet1!$C$1:$D$12,2,FALSE)</f>
        <v>#N/A</v>
      </c>
      <c r="P911" s="13" t="e">
        <f t="shared" si="295"/>
        <v>#N/A</v>
      </c>
      <c r="Q911" s="13">
        <f t="shared" si="296"/>
        <v>0</v>
      </c>
      <c r="R911" s="13" t="e">
        <f>VLOOKUP(B911,Sheet1!$C$1:$D$12,2,FALSE)</f>
        <v>#N/A</v>
      </c>
      <c r="S911" s="13" t="e">
        <f t="shared" si="297"/>
        <v>#N/A</v>
      </c>
      <c r="T911" s="13">
        <f t="shared" si="287"/>
        <v>0</v>
      </c>
      <c r="U911" s="13" t="e">
        <f>VLOOKUP(B911,Sheet1!$C$1:$F$12,4,FALSE)</f>
        <v>#N/A</v>
      </c>
      <c r="V911" s="13" t="e">
        <f t="shared" si="298"/>
        <v>#N/A</v>
      </c>
      <c r="W911" s="13">
        <f t="shared" si="299"/>
        <v>0</v>
      </c>
      <c r="X911" s="13">
        <f t="shared" si="300"/>
        <v>0</v>
      </c>
      <c r="Y911" s="13">
        <f t="shared" si="301"/>
        <v>0</v>
      </c>
      <c r="Z911" s="13" t="e">
        <f t="shared" si="302"/>
        <v>#N/A</v>
      </c>
      <c r="AA911" s="14" t="str">
        <f t="shared" si="303"/>
        <v/>
      </c>
      <c r="AB911" s="14">
        <f t="shared" si="304"/>
        <v>0</v>
      </c>
      <c r="AC911" s="14">
        <f t="shared" si="305"/>
        <v>0</v>
      </c>
      <c r="AD911" s="13">
        <f t="shared" si="288"/>
        <v>0</v>
      </c>
      <c r="AE911" s="13" t="e">
        <f>VLOOKUP(B911,Sheet1!$C$1:$D$12,2,FALSE)</f>
        <v>#N/A</v>
      </c>
      <c r="AF911" s="13" t="e">
        <f t="shared" si="306"/>
        <v>#N/A</v>
      </c>
      <c r="AG911" s="13">
        <f t="shared" si="289"/>
        <v>0</v>
      </c>
      <c r="AH911" s="13">
        <f t="shared" si="290"/>
        <v>0</v>
      </c>
      <c r="AI911" s="13" t="e">
        <f t="shared" si="307"/>
        <v>#N/A</v>
      </c>
      <c r="AJ911" s="14" t="str">
        <f t="shared" si="308"/>
        <v/>
      </c>
      <c r="AK911" s="14">
        <f t="shared" si="291"/>
        <v>0</v>
      </c>
    </row>
    <row r="912" spans="1:37" ht="15" customHeight="1" x14ac:dyDescent="0.25">
      <c r="A912" s="1"/>
      <c r="B912" s="1"/>
      <c r="C912" s="24"/>
      <c r="D912" s="1"/>
      <c r="E912" s="1"/>
      <c r="F912" s="24"/>
      <c r="G912" s="1"/>
      <c r="H912" s="2"/>
      <c r="I912" s="2"/>
      <c r="J912" s="2"/>
      <c r="K912" s="13">
        <f t="shared" si="292"/>
        <v>0</v>
      </c>
      <c r="L912" s="13" t="e">
        <f>VLOOKUP(B912,Sheet1!$C$1:$D$12,2,FALSE)</f>
        <v>#N/A</v>
      </c>
      <c r="M912" s="13" t="e">
        <f t="shared" si="293"/>
        <v>#N/A</v>
      </c>
      <c r="N912" s="13">
        <f t="shared" si="294"/>
        <v>0</v>
      </c>
      <c r="O912" s="13" t="e">
        <f>VLOOKUP(B912,Sheet1!$C$1:$D$12,2,FALSE)</f>
        <v>#N/A</v>
      </c>
      <c r="P912" s="13" t="e">
        <f t="shared" si="295"/>
        <v>#N/A</v>
      </c>
      <c r="Q912" s="13">
        <f t="shared" si="296"/>
        <v>0</v>
      </c>
      <c r="R912" s="13" t="e">
        <f>VLOOKUP(B912,Sheet1!$C$1:$D$12,2,FALSE)</f>
        <v>#N/A</v>
      </c>
      <c r="S912" s="13" t="e">
        <f t="shared" si="297"/>
        <v>#N/A</v>
      </c>
      <c r="T912" s="13">
        <f t="shared" si="287"/>
        <v>0</v>
      </c>
      <c r="U912" s="13" t="e">
        <f>VLOOKUP(B912,Sheet1!$C$1:$F$12,4,FALSE)</f>
        <v>#N/A</v>
      </c>
      <c r="V912" s="13" t="e">
        <f t="shared" si="298"/>
        <v>#N/A</v>
      </c>
      <c r="W912" s="13">
        <f t="shared" si="299"/>
        <v>0</v>
      </c>
      <c r="X912" s="13">
        <f t="shared" si="300"/>
        <v>0</v>
      </c>
      <c r="Y912" s="13">
        <f t="shared" si="301"/>
        <v>0</v>
      </c>
      <c r="Z912" s="13" t="e">
        <f t="shared" si="302"/>
        <v>#N/A</v>
      </c>
      <c r="AA912" s="14" t="str">
        <f t="shared" si="303"/>
        <v/>
      </c>
      <c r="AB912" s="14">
        <f t="shared" si="304"/>
        <v>0</v>
      </c>
      <c r="AC912" s="14">
        <f t="shared" si="305"/>
        <v>0</v>
      </c>
      <c r="AD912" s="13">
        <f t="shared" si="288"/>
        <v>0</v>
      </c>
      <c r="AE912" s="13" t="e">
        <f>VLOOKUP(B912,Sheet1!$C$1:$D$12,2,FALSE)</f>
        <v>#N/A</v>
      </c>
      <c r="AF912" s="13" t="e">
        <f t="shared" si="306"/>
        <v>#N/A</v>
      </c>
      <c r="AG912" s="13">
        <f t="shared" si="289"/>
        <v>0</v>
      </c>
      <c r="AH912" s="13">
        <f t="shared" si="290"/>
        <v>0</v>
      </c>
      <c r="AI912" s="13" t="e">
        <f t="shared" si="307"/>
        <v>#N/A</v>
      </c>
      <c r="AJ912" s="14" t="str">
        <f t="shared" si="308"/>
        <v/>
      </c>
      <c r="AK912" s="14">
        <f t="shared" si="291"/>
        <v>0</v>
      </c>
    </row>
    <row r="913" spans="1:37" ht="15" customHeight="1" x14ac:dyDescent="0.25">
      <c r="A913" s="1"/>
      <c r="B913" s="1"/>
      <c r="C913" s="24"/>
      <c r="D913" s="1"/>
      <c r="E913" s="1"/>
      <c r="F913" s="24"/>
      <c r="G913" s="1"/>
      <c r="H913" s="2"/>
      <c r="I913" s="2"/>
      <c r="J913" s="2"/>
      <c r="K913" s="13">
        <f t="shared" si="292"/>
        <v>0</v>
      </c>
      <c r="L913" s="13" t="e">
        <f>VLOOKUP(B913,Sheet1!$C$1:$D$12,2,FALSE)</f>
        <v>#N/A</v>
      </c>
      <c r="M913" s="13" t="e">
        <f t="shared" si="293"/>
        <v>#N/A</v>
      </c>
      <c r="N913" s="13">
        <f t="shared" si="294"/>
        <v>0</v>
      </c>
      <c r="O913" s="13" t="e">
        <f>VLOOKUP(B913,Sheet1!$C$1:$D$12,2,FALSE)</f>
        <v>#N/A</v>
      </c>
      <c r="P913" s="13" t="e">
        <f t="shared" si="295"/>
        <v>#N/A</v>
      </c>
      <c r="Q913" s="13">
        <f t="shared" si="296"/>
        <v>0</v>
      </c>
      <c r="R913" s="13" t="e">
        <f>VLOOKUP(B913,Sheet1!$C$1:$D$12,2,FALSE)</f>
        <v>#N/A</v>
      </c>
      <c r="S913" s="13" t="e">
        <f t="shared" si="297"/>
        <v>#N/A</v>
      </c>
      <c r="T913" s="13">
        <f t="shared" si="287"/>
        <v>0</v>
      </c>
      <c r="U913" s="13" t="e">
        <f>VLOOKUP(B913,Sheet1!$C$1:$F$12,4,FALSE)</f>
        <v>#N/A</v>
      </c>
      <c r="V913" s="13" t="e">
        <f t="shared" si="298"/>
        <v>#N/A</v>
      </c>
      <c r="W913" s="13">
        <f t="shared" si="299"/>
        <v>0</v>
      </c>
      <c r="X913" s="13">
        <f t="shared" si="300"/>
        <v>0</v>
      </c>
      <c r="Y913" s="13">
        <f t="shared" si="301"/>
        <v>0</v>
      </c>
      <c r="Z913" s="13" t="e">
        <f t="shared" si="302"/>
        <v>#N/A</v>
      </c>
      <c r="AA913" s="14" t="str">
        <f t="shared" si="303"/>
        <v/>
      </c>
      <c r="AB913" s="14">
        <f t="shared" si="304"/>
        <v>0</v>
      </c>
      <c r="AC913" s="14">
        <f t="shared" si="305"/>
        <v>0</v>
      </c>
      <c r="AD913" s="13">
        <f t="shared" si="288"/>
        <v>0</v>
      </c>
      <c r="AE913" s="13" t="e">
        <f>VLOOKUP(B913,Sheet1!$C$1:$D$12,2,FALSE)</f>
        <v>#N/A</v>
      </c>
      <c r="AF913" s="13" t="e">
        <f t="shared" si="306"/>
        <v>#N/A</v>
      </c>
      <c r="AG913" s="13">
        <f t="shared" si="289"/>
        <v>0</v>
      </c>
      <c r="AH913" s="13">
        <f t="shared" si="290"/>
        <v>0</v>
      </c>
      <c r="AI913" s="13" t="e">
        <f t="shared" si="307"/>
        <v>#N/A</v>
      </c>
      <c r="AJ913" s="14" t="str">
        <f t="shared" si="308"/>
        <v/>
      </c>
      <c r="AK913" s="14">
        <f t="shared" si="291"/>
        <v>0</v>
      </c>
    </row>
    <row r="914" spans="1:37" ht="15" customHeight="1" x14ac:dyDescent="0.25">
      <c r="A914" s="1"/>
      <c r="B914" s="1"/>
      <c r="C914" s="24"/>
      <c r="D914" s="1"/>
      <c r="E914" s="1"/>
      <c r="F914" s="24"/>
      <c r="G914" s="1"/>
      <c r="H914" s="2"/>
      <c r="I914" s="2"/>
      <c r="J914" s="2"/>
      <c r="K914" s="13">
        <f t="shared" si="292"/>
        <v>0</v>
      </c>
      <c r="L914" s="13" t="e">
        <f>VLOOKUP(B914,Sheet1!$C$1:$D$12,2,FALSE)</f>
        <v>#N/A</v>
      </c>
      <c r="M914" s="13" t="e">
        <f t="shared" si="293"/>
        <v>#N/A</v>
      </c>
      <c r="N914" s="13">
        <f t="shared" si="294"/>
        <v>0</v>
      </c>
      <c r="O914" s="13" t="e">
        <f>VLOOKUP(B914,Sheet1!$C$1:$D$12,2,FALSE)</f>
        <v>#N/A</v>
      </c>
      <c r="P914" s="13" t="e">
        <f t="shared" si="295"/>
        <v>#N/A</v>
      </c>
      <c r="Q914" s="13">
        <f t="shared" si="296"/>
        <v>0</v>
      </c>
      <c r="R914" s="13" t="e">
        <f>VLOOKUP(B914,Sheet1!$C$1:$D$12,2,FALSE)</f>
        <v>#N/A</v>
      </c>
      <c r="S914" s="13" t="e">
        <f t="shared" si="297"/>
        <v>#N/A</v>
      </c>
      <c r="T914" s="13">
        <f t="shared" si="287"/>
        <v>0</v>
      </c>
      <c r="U914" s="13" t="e">
        <f>VLOOKUP(B914,Sheet1!$C$1:$F$12,4,FALSE)</f>
        <v>#N/A</v>
      </c>
      <c r="V914" s="13" t="e">
        <f t="shared" si="298"/>
        <v>#N/A</v>
      </c>
      <c r="W914" s="13">
        <f t="shared" si="299"/>
        <v>0</v>
      </c>
      <c r="X914" s="13">
        <f t="shared" si="300"/>
        <v>0</v>
      </c>
      <c r="Y914" s="13">
        <f t="shared" si="301"/>
        <v>0</v>
      </c>
      <c r="Z914" s="13" t="e">
        <f t="shared" si="302"/>
        <v>#N/A</v>
      </c>
      <c r="AA914" s="14" t="str">
        <f t="shared" si="303"/>
        <v/>
      </c>
      <c r="AB914" s="14">
        <f t="shared" si="304"/>
        <v>0</v>
      </c>
      <c r="AC914" s="14">
        <f t="shared" si="305"/>
        <v>0</v>
      </c>
      <c r="AD914" s="13">
        <f t="shared" si="288"/>
        <v>0</v>
      </c>
      <c r="AE914" s="13" t="e">
        <f>VLOOKUP(B914,Sheet1!$C$1:$D$12,2,FALSE)</f>
        <v>#N/A</v>
      </c>
      <c r="AF914" s="13" t="e">
        <f t="shared" si="306"/>
        <v>#N/A</v>
      </c>
      <c r="AG914" s="13">
        <f t="shared" si="289"/>
        <v>0</v>
      </c>
      <c r="AH914" s="13">
        <f t="shared" si="290"/>
        <v>0</v>
      </c>
      <c r="AI914" s="13" t="e">
        <f t="shared" si="307"/>
        <v>#N/A</v>
      </c>
      <c r="AJ914" s="14" t="str">
        <f t="shared" si="308"/>
        <v/>
      </c>
      <c r="AK914" s="14">
        <f t="shared" si="291"/>
        <v>0</v>
      </c>
    </row>
    <row r="915" spans="1:37" ht="15" customHeight="1" x14ac:dyDescent="0.25">
      <c r="A915" s="1"/>
      <c r="B915" s="1"/>
      <c r="C915" s="24"/>
      <c r="D915" s="1"/>
      <c r="E915" s="1"/>
      <c r="F915" s="24"/>
      <c r="G915" s="1"/>
      <c r="H915" s="2"/>
      <c r="I915" s="2"/>
      <c r="J915" s="2"/>
      <c r="K915" s="13">
        <f t="shared" si="292"/>
        <v>0</v>
      </c>
      <c r="L915" s="13" t="e">
        <f>VLOOKUP(B915,Sheet1!$C$1:$D$12,2,FALSE)</f>
        <v>#N/A</v>
      </c>
      <c r="M915" s="13" t="e">
        <f t="shared" si="293"/>
        <v>#N/A</v>
      </c>
      <c r="N915" s="13">
        <f t="shared" si="294"/>
        <v>0</v>
      </c>
      <c r="O915" s="13" t="e">
        <f>VLOOKUP(B915,Sheet1!$C$1:$D$12,2,FALSE)</f>
        <v>#N/A</v>
      </c>
      <c r="P915" s="13" t="e">
        <f t="shared" si="295"/>
        <v>#N/A</v>
      </c>
      <c r="Q915" s="13">
        <f t="shared" si="296"/>
        <v>0</v>
      </c>
      <c r="R915" s="13" t="e">
        <f>VLOOKUP(B915,Sheet1!$C$1:$D$12,2,FALSE)</f>
        <v>#N/A</v>
      </c>
      <c r="S915" s="13" t="e">
        <f t="shared" si="297"/>
        <v>#N/A</v>
      </c>
      <c r="T915" s="13">
        <f t="shared" si="287"/>
        <v>0</v>
      </c>
      <c r="U915" s="13" t="e">
        <f>VLOOKUP(B915,Sheet1!$C$1:$F$12,4,FALSE)</f>
        <v>#N/A</v>
      </c>
      <c r="V915" s="13" t="e">
        <f t="shared" si="298"/>
        <v>#N/A</v>
      </c>
      <c r="W915" s="13">
        <f t="shared" si="299"/>
        <v>0</v>
      </c>
      <c r="X915" s="13">
        <f t="shared" si="300"/>
        <v>0</v>
      </c>
      <c r="Y915" s="13">
        <f t="shared" si="301"/>
        <v>0</v>
      </c>
      <c r="Z915" s="13" t="e">
        <f t="shared" si="302"/>
        <v>#N/A</v>
      </c>
      <c r="AA915" s="14" t="str">
        <f t="shared" si="303"/>
        <v/>
      </c>
      <c r="AB915" s="14">
        <f t="shared" si="304"/>
        <v>0</v>
      </c>
      <c r="AC915" s="14">
        <f t="shared" si="305"/>
        <v>0</v>
      </c>
      <c r="AD915" s="13">
        <f t="shared" si="288"/>
        <v>0</v>
      </c>
      <c r="AE915" s="13" t="e">
        <f>VLOOKUP(B915,Sheet1!$C$1:$D$12,2,FALSE)</f>
        <v>#N/A</v>
      </c>
      <c r="AF915" s="13" t="e">
        <f t="shared" si="306"/>
        <v>#N/A</v>
      </c>
      <c r="AG915" s="13">
        <f t="shared" si="289"/>
        <v>0</v>
      </c>
      <c r="AH915" s="13">
        <f t="shared" si="290"/>
        <v>0</v>
      </c>
      <c r="AI915" s="13" t="e">
        <f t="shared" si="307"/>
        <v>#N/A</v>
      </c>
      <c r="AJ915" s="14" t="str">
        <f t="shared" si="308"/>
        <v/>
      </c>
      <c r="AK915" s="14">
        <f t="shared" si="291"/>
        <v>0</v>
      </c>
    </row>
    <row r="916" spans="1:37" ht="15" customHeight="1" x14ac:dyDescent="0.25">
      <c r="A916" s="1"/>
      <c r="B916" s="1"/>
      <c r="C916" s="24"/>
      <c r="D916" s="1"/>
      <c r="E916" s="1"/>
      <c r="F916" s="24"/>
      <c r="G916" s="1"/>
      <c r="H916" s="2"/>
      <c r="I916" s="2"/>
      <c r="J916" s="2"/>
      <c r="K916" s="13">
        <f t="shared" si="292"/>
        <v>0</v>
      </c>
      <c r="L916" s="13" t="e">
        <f>VLOOKUP(B916,Sheet1!$C$1:$D$12,2,FALSE)</f>
        <v>#N/A</v>
      </c>
      <c r="M916" s="13" t="e">
        <f t="shared" si="293"/>
        <v>#N/A</v>
      </c>
      <c r="N916" s="13">
        <f t="shared" si="294"/>
        <v>0</v>
      </c>
      <c r="O916" s="13" t="e">
        <f>VLOOKUP(B916,Sheet1!$C$1:$D$12,2,FALSE)</f>
        <v>#N/A</v>
      </c>
      <c r="P916" s="13" t="e">
        <f t="shared" si="295"/>
        <v>#N/A</v>
      </c>
      <c r="Q916" s="13">
        <f t="shared" si="296"/>
        <v>0</v>
      </c>
      <c r="R916" s="13" t="e">
        <f>VLOOKUP(B916,Sheet1!$C$1:$D$12,2,FALSE)</f>
        <v>#N/A</v>
      </c>
      <c r="S916" s="13" t="e">
        <f t="shared" si="297"/>
        <v>#N/A</v>
      </c>
      <c r="T916" s="13">
        <f t="shared" si="287"/>
        <v>0</v>
      </c>
      <c r="U916" s="13" t="e">
        <f>VLOOKUP(B916,Sheet1!$C$1:$F$12,4,FALSE)</f>
        <v>#N/A</v>
      </c>
      <c r="V916" s="13" t="e">
        <f t="shared" si="298"/>
        <v>#N/A</v>
      </c>
      <c r="W916" s="13">
        <f t="shared" si="299"/>
        <v>0</v>
      </c>
      <c r="X916" s="13">
        <f t="shared" si="300"/>
        <v>0</v>
      </c>
      <c r="Y916" s="13">
        <f t="shared" si="301"/>
        <v>0</v>
      </c>
      <c r="Z916" s="13" t="e">
        <f t="shared" si="302"/>
        <v>#N/A</v>
      </c>
      <c r="AA916" s="14" t="str">
        <f t="shared" si="303"/>
        <v/>
      </c>
      <c r="AB916" s="14">
        <f t="shared" si="304"/>
        <v>0</v>
      </c>
      <c r="AC916" s="14">
        <f t="shared" si="305"/>
        <v>0</v>
      </c>
      <c r="AD916" s="13">
        <f t="shared" si="288"/>
        <v>0</v>
      </c>
      <c r="AE916" s="13" t="e">
        <f>VLOOKUP(B916,Sheet1!$C$1:$D$12,2,FALSE)</f>
        <v>#N/A</v>
      </c>
      <c r="AF916" s="13" t="e">
        <f t="shared" si="306"/>
        <v>#N/A</v>
      </c>
      <c r="AG916" s="13">
        <f t="shared" si="289"/>
        <v>0</v>
      </c>
      <c r="AH916" s="13">
        <f t="shared" si="290"/>
        <v>0</v>
      </c>
      <c r="AI916" s="13" t="e">
        <f t="shared" si="307"/>
        <v>#N/A</v>
      </c>
      <c r="AJ916" s="14" t="str">
        <f t="shared" si="308"/>
        <v/>
      </c>
      <c r="AK916" s="14">
        <f t="shared" si="291"/>
        <v>0</v>
      </c>
    </row>
    <row r="917" spans="1:37" ht="15" customHeight="1" x14ac:dyDescent="0.25">
      <c r="A917" s="1"/>
      <c r="B917" s="1"/>
      <c r="C917" s="24"/>
      <c r="D917" s="1"/>
      <c r="E917" s="1"/>
      <c r="F917" s="24"/>
      <c r="G917" s="1"/>
      <c r="H917" s="2"/>
      <c r="I917" s="2"/>
      <c r="J917" s="2"/>
      <c r="K917" s="13">
        <f t="shared" si="292"/>
        <v>0</v>
      </c>
      <c r="L917" s="13" t="e">
        <f>VLOOKUP(B917,Sheet1!$C$1:$D$12,2,FALSE)</f>
        <v>#N/A</v>
      </c>
      <c r="M917" s="13" t="e">
        <f t="shared" si="293"/>
        <v>#N/A</v>
      </c>
      <c r="N917" s="13">
        <f t="shared" si="294"/>
        <v>0</v>
      </c>
      <c r="O917" s="13" t="e">
        <f>VLOOKUP(B917,Sheet1!$C$1:$D$12,2,FALSE)</f>
        <v>#N/A</v>
      </c>
      <c r="P917" s="13" t="e">
        <f t="shared" si="295"/>
        <v>#N/A</v>
      </c>
      <c r="Q917" s="13">
        <f t="shared" si="296"/>
        <v>0</v>
      </c>
      <c r="R917" s="13" t="e">
        <f>VLOOKUP(B917,Sheet1!$C$1:$D$12,2,FALSE)</f>
        <v>#N/A</v>
      </c>
      <c r="S917" s="13" t="e">
        <f t="shared" si="297"/>
        <v>#N/A</v>
      </c>
      <c r="T917" s="13">
        <f t="shared" si="287"/>
        <v>0</v>
      </c>
      <c r="U917" s="13" t="e">
        <f>VLOOKUP(B917,Sheet1!$C$1:$F$12,4,FALSE)</f>
        <v>#N/A</v>
      </c>
      <c r="V917" s="13" t="e">
        <f t="shared" si="298"/>
        <v>#N/A</v>
      </c>
      <c r="W917" s="13">
        <f t="shared" si="299"/>
        <v>0</v>
      </c>
      <c r="X917" s="13">
        <f t="shared" si="300"/>
        <v>0</v>
      </c>
      <c r="Y917" s="13">
        <f t="shared" si="301"/>
        <v>0</v>
      </c>
      <c r="Z917" s="13" t="e">
        <f t="shared" si="302"/>
        <v>#N/A</v>
      </c>
      <c r="AA917" s="14" t="str">
        <f t="shared" si="303"/>
        <v/>
      </c>
      <c r="AB917" s="14">
        <f t="shared" si="304"/>
        <v>0</v>
      </c>
      <c r="AC917" s="14">
        <f t="shared" si="305"/>
        <v>0</v>
      </c>
      <c r="AD917" s="13">
        <f t="shared" si="288"/>
        <v>0</v>
      </c>
      <c r="AE917" s="13" t="e">
        <f>VLOOKUP(B917,Sheet1!$C$1:$D$12,2,FALSE)</f>
        <v>#N/A</v>
      </c>
      <c r="AF917" s="13" t="e">
        <f t="shared" si="306"/>
        <v>#N/A</v>
      </c>
      <c r="AG917" s="13">
        <f t="shared" si="289"/>
        <v>0</v>
      </c>
      <c r="AH917" s="13">
        <f t="shared" si="290"/>
        <v>0</v>
      </c>
      <c r="AI917" s="13" t="e">
        <f t="shared" si="307"/>
        <v>#N/A</v>
      </c>
      <c r="AJ917" s="14" t="str">
        <f t="shared" si="308"/>
        <v/>
      </c>
      <c r="AK917" s="14">
        <f t="shared" si="291"/>
        <v>0</v>
      </c>
    </row>
    <row r="918" spans="1:37" ht="15" customHeight="1" x14ac:dyDescent="0.25">
      <c r="A918" s="1"/>
      <c r="B918" s="1"/>
      <c r="C918" s="24"/>
      <c r="D918" s="1"/>
      <c r="E918" s="1"/>
      <c r="F918" s="24"/>
      <c r="G918" s="1"/>
      <c r="H918" s="2"/>
      <c r="I918" s="2"/>
      <c r="J918" s="2"/>
      <c r="K918" s="13">
        <f t="shared" si="292"/>
        <v>0</v>
      </c>
      <c r="L918" s="13" t="e">
        <f>VLOOKUP(B918,Sheet1!$C$1:$D$12,2,FALSE)</f>
        <v>#N/A</v>
      </c>
      <c r="M918" s="13" t="e">
        <f t="shared" si="293"/>
        <v>#N/A</v>
      </c>
      <c r="N918" s="13">
        <f t="shared" si="294"/>
        <v>0</v>
      </c>
      <c r="O918" s="13" t="e">
        <f>VLOOKUP(B918,Sheet1!$C$1:$D$12,2,FALSE)</f>
        <v>#N/A</v>
      </c>
      <c r="P918" s="13" t="e">
        <f t="shared" si="295"/>
        <v>#N/A</v>
      </c>
      <c r="Q918" s="13">
        <f t="shared" si="296"/>
        <v>0</v>
      </c>
      <c r="R918" s="13" t="e">
        <f>VLOOKUP(B918,Sheet1!$C$1:$D$12,2,FALSE)</f>
        <v>#N/A</v>
      </c>
      <c r="S918" s="13" t="e">
        <f t="shared" si="297"/>
        <v>#N/A</v>
      </c>
      <c r="T918" s="13">
        <f t="shared" si="287"/>
        <v>0</v>
      </c>
      <c r="U918" s="13" t="e">
        <f>VLOOKUP(B918,Sheet1!$C$1:$F$12,4,FALSE)</f>
        <v>#N/A</v>
      </c>
      <c r="V918" s="13" t="e">
        <f t="shared" si="298"/>
        <v>#N/A</v>
      </c>
      <c r="W918" s="13">
        <f t="shared" si="299"/>
        <v>0</v>
      </c>
      <c r="X918" s="13">
        <f t="shared" si="300"/>
        <v>0</v>
      </c>
      <c r="Y918" s="13">
        <f t="shared" si="301"/>
        <v>0</v>
      </c>
      <c r="Z918" s="13" t="e">
        <f t="shared" si="302"/>
        <v>#N/A</v>
      </c>
      <c r="AA918" s="14" t="str">
        <f t="shared" si="303"/>
        <v/>
      </c>
      <c r="AB918" s="14">
        <f t="shared" si="304"/>
        <v>0</v>
      </c>
      <c r="AC918" s="14">
        <f t="shared" si="305"/>
        <v>0</v>
      </c>
      <c r="AD918" s="13">
        <f t="shared" si="288"/>
        <v>0</v>
      </c>
      <c r="AE918" s="13" t="e">
        <f>VLOOKUP(B918,Sheet1!$C$1:$D$12,2,FALSE)</f>
        <v>#N/A</v>
      </c>
      <c r="AF918" s="13" t="e">
        <f t="shared" si="306"/>
        <v>#N/A</v>
      </c>
      <c r="AG918" s="13">
        <f t="shared" si="289"/>
        <v>0</v>
      </c>
      <c r="AH918" s="13">
        <f t="shared" si="290"/>
        <v>0</v>
      </c>
      <c r="AI918" s="13" t="e">
        <f t="shared" si="307"/>
        <v>#N/A</v>
      </c>
      <c r="AJ918" s="14" t="str">
        <f t="shared" si="308"/>
        <v/>
      </c>
      <c r="AK918" s="14">
        <f t="shared" si="291"/>
        <v>0</v>
      </c>
    </row>
    <row r="919" spans="1:37" ht="15" customHeight="1" x14ac:dyDescent="0.25">
      <c r="A919" s="1"/>
      <c r="B919" s="1"/>
      <c r="C919" s="24"/>
      <c r="D919" s="1"/>
      <c r="E919" s="1"/>
      <c r="F919" s="24"/>
      <c r="G919" s="1"/>
      <c r="H919" s="2"/>
      <c r="I919" s="2"/>
      <c r="J919" s="2"/>
      <c r="K919" s="13">
        <f t="shared" si="292"/>
        <v>0</v>
      </c>
      <c r="L919" s="13" t="e">
        <f>VLOOKUP(B919,Sheet1!$C$1:$D$12,2,FALSE)</f>
        <v>#N/A</v>
      </c>
      <c r="M919" s="13" t="e">
        <f t="shared" si="293"/>
        <v>#N/A</v>
      </c>
      <c r="N919" s="13">
        <f t="shared" si="294"/>
        <v>0</v>
      </c>
      <c r="O919" s="13" t="e">
        <f>VLOOKUP(B919,Sheet1!$C$1:$D$12,2,FALSE)</f>
        <v>#N/A</v>
      </c>
      <c r="P919" s="13" t="e">
        <f t="shared" si="295"/>
        <v>#N/A</v>
      </c>
      <c r="Q919" s="13">
        <f t="shared" si="296"/>
        <v>0</v>
      </c>
      <c r="R919" s="13" t="e">
        <f>VLOOKUP(B919,Sheet1!$C$1:$D$12,2,FALSE)</f>
        <v>#N/A</v>
      </c>
      <c r="S919" s="13" t="e">
        <f t="shared" si="297"/>
        <v>#N/A</v>
      </c>
      <c r="T919" s="13">
        <f t="shared" si="287"/>
        <v>0</v>
      </c>
      <c r="U919" s="13" t="e">
        <f>VLOOKUP(B919,Sheet1!$C$1:$F$12,4,FALSE)</f>
        <v>#N/A</v>
      </c>
      <c r="V919" s="13" t="e">
        <f t="shared" si="298"/>
        <v>#N/A</v>
      </c>
      <c r="W919" s="13">
        <f t="shared" si="299"/>
        <v>0</v>
      </c>
      <c r="X919" s="13">
        <f t="shared" si="300"/>
        <v>0</v>
      </c>
      <c r="Y919" s="13">
        <f t="shared" si="301"/>
        <v>0</v>
      </c>
      <c r="Z919" s="13" t="e">
        <f t="shared" si="302"/>
        <v>#N/A</v>
      </c>
      <c r="AA919" s="14" t="str">
        <f t="shared" si="303"/>
        <v/>
      </c>
      <c r="AB919" s="14">
        <f t="shared" si="304"/>
        <v>0</v>
      </c>
      <c r="AC919" s="14">
        <f t="shared" si="305"/>
        <v>0</v>
      </c>
      <c r="AD919" s="13">
        <f t="shared" si="288"/>
        <v>0</v>
      </c>
      <c r="AE919" s="13" t="e">
        <f>VLOOKUP(B919,Sheet1!$C$1:$D$12,2,FALSE)</f>
        <v>#N/A</v>
      </c>
      <c r="AF919" s="13" t="e">
        <f t="shared" si="306"/>
        <v>#N/A</v>
      </c>
      <c r="AG919" s="13">
        <f t="shared" si="289"/>
        <v>0</v>
      </c>
      <c r="AH919" s="13">
        <f t="shared" si="290"/>
        <v>0</v>
      </c>
      <c r="AI919" s="13" t="e">
        <f t="shared" si="307"/>
        <v>#N/A</v>
      </c>
      <c r="AJ919" s="14" t="str">
        <f t="shared" si="308"/>
        <v/>
      </c>
      <c r="AK919" s="14">
        <f t="shared" si="291"/>
        <v>0</v>
      </c>
    </row>
    <row r="920" spans="1:37" ht="15" customHeight="1" x14ac:dyDescent="0.25">
      <c r="A920" s="1"/>
      <c r="B920" s="1"/>
      <c r="C920" s="24"/>
      <c r="D920" s="1"/>
      <c r="E920" s="1"/>
      <c r="F920" s="24"/>
      <c r="G920" s="1"/>
      <c r="H920" s="2"/>
      <c r="I920" s="2"/>
      <c r="J920" s="2"/>
      <c r="K920" s="13">
        <f t="shared" si="292"/>
        <v>0</v>
      </c>
      <c r="L920" s="13" t="e">
        <f>VLOOKUP(B920,Sheet1!$C$1:$D$12,2,FALSE)</f>
        <v>#N/A</v>
      </c>
      <c r="M920" s="13" t="e">
        <f t="shared" si="293"/>
        <v>#N/A</v>
      </c>
      <c r="N920" s="13">
        <f t="shared" si="294"/>
        <v>0</v>
      </c>
      <c r="O920" s="13" t="e">
        <f>VLOOKUP(B920,Sheet1!$C$1:$D$12,2,FALSE)</f>
        <v>#N/A</v>
      </c>
      <c r="P920" s="13" t="e">
        <f t="shared" si="295"/>
        <v>#N/A</v>
      </c>
      <c r="Q920" s="13">
        <f t="shared" si="296"/>
        <v>0</v>
      </c>
      <c r="R920" s="13" t="e">
        <f>VLOOKUP(B920,Sheet1!$C$1:$D$12,2,FALSE)</f>
        <v>#N/A</v>
      </c>
      <c r="S920" s="13" t="e">
        <f t="shared" si="297"/>
        <v>#N/A</v>
      </c>
      <c r="T920" s="13">
        <f t="shared" si="287"/>
        <v>0</v>
      </c>
      <c r="U920" s="13" t="e">
        <f>VLOOKUP(B920,Sheet1!$C$1:$F$12,4,FALSE)</f>
        <v>#N/A</v>
      </c>
      <c r="V920" s="13" t="e">
        <f t="shared" si="298"/>
        <v>#N/A</v>
      </c>
      <c r="W920" s="13">
        <f t="shared" si="299"/>
        <v>0</v>
      </c>
      <c r="X920" s="13">
        <f t="shared" si="300"/>
        <v>0</v>
      </c>
      <c r="Y920" s="13">
        <f t="shared" si="301"/>
        <v>0</v>
      </c>
      <c r="Z920" s="13" t="e">
        <f t="shared" si="302"/>
        <v>#N/A</v>
      </c>
      <c r="AA920" s="14" t="str">
        <f t="shared" si="303"/>
        <v/>
      </c>
      <c r="AB920" s="14">
        <f t="shared" si="304"/>
        <v>0</v>
      </c>
      <c r="AC920" s="14">
        <f t="shared" si="305"/>
        <v>0</v>
      </c>
      <c r="AD920" s="13">
        <f t="shared" si="288"/>
        <v>0</v>
      </c>
      <c r="AE920" s="13" t="e">
        <f>VLOOKUP(B920,Sheet1!$C$1:$D$12,2,FALSE)</f>
        <v>#N/A</v>
      </c>
      <c r="AF920" s="13" t="e">
        <f t="shared" si="306"/>
        <v>#N/A</v>
      </c>
      <c r="AG920" s="13">
        <f t="shared" si="289"/>
        <v>0</v>
      </c>
      <c r="AH920" s="13">
        <f t="shared" si="290"/>
        <v>0</v>
      </c>
      <c r="AI920" s="13" t="e">
        <f t="shared" si="307"/>
        <v>#N/A</v>
      </c>
      <c r="AJ920" s="14" t="str">
        <f t="shared" si="308"/>
        <v/>
      </c>
      <c r="AK920" s="14">
        <f t="shared" si="291"/>
        <v>0</v>
      </c>
    </row>
    <row r="921" spans="1:37" ht="15" customHeight="1" x14ac:dyDescent="0.25">
      <c r="A921" s="1"/>
      <c r="B921" s="1"/>
      <c r="C921" s="24"/>
      <c r="D921" s="1"/>
      <c r="E921" s="1"/>
      <c r="F921" s="24"/>
      <c r="G921" s="1"/>
      <c r="H921" s="2"/>
      <c r="I921" s="2"/>
      <c r="J921" s="2"/>
      <c r="K921" s="13">
        <f t="shared" si="292"/>
        <v>0</v>
      </c>
      <c r="L921" s="13" t="e">
        <f>VLOOKUP(B921,Sheet1!$C$1:$D$12,2,FALSE)</f>
        <v>#N/A</v>
      </c>
      <c r="M921" s="13" t="e">
        <f t="shared" si="293"/>
        <v>#N/A</v>
      </c>
      <c r="N921" s="13">
        <f t="shared" si="294"/>
        <v>0</v>
      </c>
      <c r="O921" s="13" t="e">
        <f>VLOOKUP(B921,Sheet1!$C$1:$D$12,2,FALSE)</f>
        <v>#N/A</v>
      </c>
      <c r="P921" s="13" t="e">
        <f t="shared" si="295"/>
        <v>#N/A</v>
      </c>
      <c r="Q921" s="13">
        <f t="shared" si="296"/>
        <v>0</v>
      </c>
      <c r="R921" s="13" t="e">
        <f>VLOOKUP(B921,Sheet1!$C$1:$D$12,2,FALSE)</f>
        <v>#N/A</v>
      </c>
      <c r="S921" s="13" t="e">
        <f t="shared" si="297"/>
        <v>#N/A</v>
      </c>
      <c r="T921" s="13">
        <f t="shared" si="287"/>
        <v>0</v>
      </c>
      <c r="U921" s="13" t="e">
        <f>VLOOKUP(B921,Sheet1!$C$1:$F$12,4,FALSE)</f>
        <v>#N/A</v>
      </c>
      <c r="V921" s="13" t="e">
        <f t="shared" si="298"/>
        <v>#N/A</v>
      </c>
      <c r="W921" s="13">
        <f t="shared" si="299"/>
        <v>0</v>
      </c>
      <c r="X921" s="13">
        <f t="shared" si="300"/>
        <v>0</v>
      </c>
      <c r="Y921" s="13">
        <f t="shared" si="301"/>
        <v>0</v>
      </c>
      <c r="Z921" s="13" t="e">
        <f t="shared" si="302"/>
        <v>#N/A</v>
      </c>
      <c r="AA921" s="14" t="str">
        <f t="shared" si="303"/>
        <v/>
      </c>
      <c r="AB921" s="14">
        <f t="shared" si="304"/>
        <v>0</v>
      </c>
      <c r="AC921" s="14">
        <f t="shared" si="305"/>
        <v>0</v>
      </c>
      <c r="AD921" s="13">
        <f t="shared" si="288"/>
        <v>0</v>
      </c>
      <c r="AE921" s="13" t="e">
        <f>VLOOKUP(B921,Sheet1!$C$1:$D$12,2,FALSE)</f>
        <v>#N/A</v>
      </c>
      <c r="AF921" s="13" t="e">
        <f t="shared" si="306"/>
        <v>#N/A</v>
      </c>
      <c r="AG921" s="13">
        <f t="shared" si="289"/>
        <v>0</v>
      </c>
      <c r="AH921" s="13">
        <f t="shared" si="290"/>
        <v>0</v>
      </c>
      <c r="AI921" s="13" t="e">
        <f t="shared" si="307"/>
        <v>#N/A</v>
      </c>
      <c r="AJ921" s="14" t="str">
        <f t="shared" si="308"/>
        <v/>
      </c>
      <c r="AK921" s="14">
        <f t="shared" si="291"/>
        <v>0</v>
      </c>
    </row>
    <row r="922" spans="1:37" ht="15" customHeight="1" x14ac:dyDescent="0.25">
      <c r="A922" s="1"/>
      <c r="B922" s="1"/>
      <c r="C922" s="24"/>
      <c r="D922" s="1"/>
      <c r="E922" s="1"/>
      <c r="F922" s="24"/>
      <c r="G922" s="1"/>
      <c r="H922" s="2"/>
      <c r="I922" s="2"/>
      <c r="J922" s="2"/>
      <c r="K922" s="13">
        <f t="shared" si="292"/>
        <v>0</v>
      </c>
      <c r="L922" s="13" t="e">
        <f>VLOOKUP(B922,Sheet1!$C$1:$D$12,2,FALSE)</f>
        <v>#N/A</v>
      </c>
      <c r="M922" s="13" t="e">
        <f t="shared" si="293"/>
        <v>#N/A</v>
      </c>
      <c r="N922" s="13">
        <f t="shared" si="294"/>
        <v>0</v>
      </c>
      <c r="O922" s="13" t="e">
        <f>VLOOKUP(B922,Sheet1!$C$1:$D$12,2,FALSE)</f>
        <v>#N/A</v>
      </c>
      <c r="P922" s="13" t="e">
        <f t="shared" si="295"/>
        <v>#N/A</v>
      </c>
      <c r="Q922" s="13">
        <f t="shared" si="296"/>
        <v>0</v>
      </c>
      <c r="R922" s="13" t="e">
        <f>VLOOKUP(B922,Sheet1!$C$1:$D$12,2,FALSE)</f>
        <v>#N/A</v>
      </c>
      <c r="S922" s="13" t="e">
        <f t="shared" si="297"/>
        <v>#N/A</v>
      </c>
      <c r="T922" s="13">
        <f t="shared" si="287"/>
        <v>0</v>
      </c>
      <c r="U922" s="13" t="e">
        <f>VLOOKUP(B922,Sheet1!$C$1:$F$12,4,FALSE)</f>
        <v>#N/A</v>
      </c>
      <c r="V922" s="13" t="e">
        <f t="shared" si="298"/>
        <v>#N/A</v>
      </c>
      <c r="W922" s="13">
        <f t="shared" si="299"/>
        <v>0</v>
      </c>
      <c r="X922" s="13">
        <f t="shared" si="300"/>
        <v>0</v>
      </c>
      <c r="Y922" s="13">
        <f t="shared" si="301"/>
        <v>0</v>
      </c>
      <c r="Z922" s="13" t="e">
        <f t="shared" si="302"/>
        <v>#N/A</v>
      </c>
      <c r="AA922" s="14" t="str">
        <f t="shared" si="303"/>
        <v/>
      </c>
      <c r="AB922" s="14">
        <f t="shared" si="304"/>
        <v>0</v>
      </c>
      <c r="AC922" s="14">
        <f t="shared" si="305"/>
        <v>0</v>
      </c>
      <c r="AD922" s="13">
        <f t="shared" si="288"/>
        <v>0</v>
      </c>
      <c r="AE922" s="13" t="e">
        <f>VLOOKUP(B922,Sheet1!$C$1:$D$12,2,FALSE)</f>
        <v>#N/A</v>
      </c>
      <c r="AF922" s="13" t="e">
        <f t="shared" si="306"/>
        <v>#N/A</v>
      </c>
      <c r="AG922" s="13">
        <f t="shared" si="289"/>
        <v>0</v>
      </c>
      <c r="AH922" s="13">
        <f t="shared" si="290"/>
        <v>0</v>
      </c>
      <c r="AI922" s="13" t="e">
        <f t="shared" si="307"/>
        <v>#N/A</v>
      </c>
      <c r="AJ922" s="14" t="str">
        <f t="shared" si="308"/>
        <v/>
      </c>
      <c r="AK922" s="14">
        <f t="shared" si="291"/>
        <v>0</v>
      </c>
    </row>
    <row r="923" spans="1:37" ht="15" customHeight="1" x14ac:dyDescent="0.25">
      <c r="A923" s="1"/>
      <c r="B923" s="1"/>
      <c r="C923" s="24"/>
      <c r="D923" s="1"/>
      <c r="E923" s="1"/>
      <c r="F923" s="24"/>
      <c r="G923" s="1"/>
      <c r="H923" s="2"/>
      <c r="I923" s="2"/>
      <c r="J923" s="2"/>
      <c r="K923" s="13">
        <f t="shared" si="292"/>
        <v>0</v>
      </c>
      <c r="L923" s="13" t="e">
        <f>VLOOKUP(B923,Sheet1!$C$1:$D$12,2,FALSE)</f>
        <v>#N/A</v>
      </c>
      <c r="M923" s="13" t="e">
        <f t="shared" si="293"/>
        <v>#N/A</v>
      </c>
      <c r="N923" s="13">
        <f t="shared" si="294"/>
        <v>0</v>
      </c>
      <c r="O923" s="13" t="e">
        <f>VLOOKUP(B923,Sheet1!$C$1:$D$12,2,FALSE)</f>
        <v>#N/A</v>
      </c>
      <c r="P923" s="13" t="e">
        <f t="shared" si="295"/>
        <v>#N/A</v>
      </c>
      <c r="Q923" s="13">
        <f t="shared" si="296"/>
        <v>0</v>
      </c>
      <c r="R923" s="13" t="e">
        <f>VLOOKUP(B923,Sheet1!$C$1:$D$12,2,FALSE)</f>
        <v>#N/A</v>
      </c>
      <c r="S923" s="13" t="e">
        <f t="shared" si="297"/>
        <v>#N/A</v>
      </c>
      <c r="T923" s="13">
        <f t="shared" si="287"/>
        <v>0</v>
      </c>
      <c r="U923" s="13" t="e">
        <f>VLOOKUP(B923,Sheet1!$C$1:$F$12,4,FALSE)</f>
        <v>#N/A</v>
      </c>
      <c r="V923" s="13" t="e">
        <f t="shared" si="298"/>
        <v>#N/A</v>
      </c>
      <c r="W923" s="13">
        <f t="shared" si="299"/>
        <v>0</v>
      </c>
      <c r="X923" s="13">
        <f t="shared" si="300"/>
        <v>0</v>
      </c>
      <c r="Y923" s="13">
        <f t="shared" si="301"/>
        <v>0</v>
      </c>
      <c r="Z923" s="13" t="e">
        <f t="shared" si="302"/>
        <v>#N/A</v>
      </c>
      <c r="AA923" s="14" t="str">
        <f t="shared" si="303"/>
        <v/>
      </c>
      <c r="AB923" s="14">
        <f t="shared" si="304"/>
        <v>0</v>
      </c>
      <c r="AC923" s="14">
        <f t="shared" si="305"/>
        <v>0</v>
      </c>
      <c r="AD923" s="13">
        <f t="shared" si="288"/>
        <v>0</v>
      </c>
      <c r="AE923" s="13" t="e">
        <f>VLOOKUP(B923,Sheet1!$C$1:$D$12,2,FALSE)</f>
        <v>#N/A</v>
      </c>
      <c r="AF923" s="13" t="e">
        <f t="shared" si="306"/>
        <v>#N/A</v>
      </c>
      <c r="AG923" s="13">
        <f t="shared" si="289"/>
        <v>0</v>
      </c>
      <c r="AH923" s="13">
        <f t="shared" si="290"/>
        <v>0</v>
      </c>
      <c r="AI923" s="13" t="e">
        <f t="shared" si="307"/>
        <v>#N/A</v>
      </c>
      <c r="AJ923" s="14" t="str">
        <f t="shared" si="308"/>
        <v/>
      </c>
      <c r="AK923" s="14">
        <f t="shared" si="291"/>
        <v>0</v>
      </c>
    </row>
    <row r="924" spans="1:37" ht="15" customHeight="1" x14ac:dyDescent="0.25">
      <c r="A924" s="1"/>
      <c r="B924" s="1"/>
      <c r="C924" s="24"/>
      <c r="D924" s="1"/>
      <c r="E924" s="1"/>
      <c r="F924" s="24"/>
      <c r="G924" s="1"/>
      <c r="H924" s="2"/>
      <c r="I924" s="2"/>
      <c r="J924" s="2"/>
      <c r="K924" s="13">
        <f t="shared" si="292"/>
        <v>0</v>
      </c>
      <c r="L924" s="13" t="e">
        <f>VLOOKUP(B924,Sheet1!$C$1:$D$12,2,FALSE)</f>
        <v>#N/A</v>
      </c>
      <c r="M924" s="13" t="e">
        <f t="shared" si="293"/>
        <v>#N/A</v>
      </c>
      <c r="N924" s="13">
        <f t="shared" si="294"/>
        <v>0</v>
      </c>
      <c r="O924" s="13" t="e">
        <f>VLOOKUP(B924,Sheet1!$C$1:$D$12,2,FALSE)</f>
        <v>#N/A</v>
      </c>
      <c r="P924" s="13" t="e">
        <f t="shared" si="295"/>
        <v>#N/A</v>
      </c>
      <c r="Q924" s="13">
        <f t="shared" si="296"/>
        <v>0</v>
      </c>
      <c r="R924" s="13" t="e">
        <f>VLOOKUP(B924,Sheet1!$C$1:$D$12,2,FALSE)</f>
        <v>#N/A</v>
      </c>
      <c r="S924" s="13" t="e">
        <f t="shared" si="297"/>
        <v>#N/A</v>
      </c>
      <c r="T924" s="13">
        <f t="shared" si="287"/>
        <v>0</v>
      </c>
      <c r="U924" s="13" t="e">
        <f>VLOOKUP(B924,Sheet1!$C$1:$F$12,4,FALSE)</f>
        <v>#N/A</v>
      </c>
      <c r="V924" s="13" t="e">
        <f t="shared" si="298"/>
        <v>#N/A</v>
      </c>
      <c r="W924" s="13">
        <f t="shared" si="299"/>
        <v>0</v>
      </c>
      <c r="X924" s="13">
        <f t="shared" si="300"/>
        <v>0</v>
      </c>
      <c r="Y924" s="13">
        <f t="shared" si="301"/>
        <v>0</v>
      </c>
      <c r="Z924" s="13" t="e">
        <f t="shared" si="302"/>
        <v>#N/A</v>
      </c>
      <c r="AA924" s="14" t="str">
        <f t="shared" si="303"/>
        <v/>
      </c>
      <c r="AB924" s="14">
        <f t="shared" si="304"/>
        <v>0</v>
      </c>
      <c r="AC924" s="14">
        <f t="shared" si="305"/>
        <v>0</v>
      </c>
      <c r="AD924" s="13">
        <f t="shared" si="288"/>
        <v>0</v>
      </c>
      <c r="AE924" s="13" t="e">
        <f>VLOOKUP(B924,Sheet1!$C$1:$D$12,2,FALSE)</f>
        <v>#N/A</v>
      </c>
      <c r="AF924" s="13" t="e">
        <f t="shared" si="306"/>
        <v>#N/A</v>
      </c>
      <c r="AG924" s="13">
        <f t="shared" si="289"/>
        <v>0</v>
      </c>
      <c r="AH924" s="13">
        <f t="shared" si="290"/>
        <v>0</v>
      </c>
      <c r="AI924" s="13" t="e">
        <f t="shared" si="307"/>
        <v>#N/A</v>
      </c>
      <c r="AJ924" s="14" t="str">
        <f t="shared" si="308"/>
        <v/>
      </c>
      <c r="AK924" s="14">
        <f t="shared" si="291"/>
        <v>0</v>
      </c>
    </row>
    <row r="925" spans="1:37" ht="15" customHeight="1" x14ac:dyDescent="0.25">
      <c r="A925" s="1"/>
      <c r="B925" s="1"/>
      <c r="C925" s="24"/>
      <c r="D925" s="1"/>
      <c r="E925" s="1"/>
      <c r="F925" s="24"/>
      <c r="G925" s="1"/>
      <c r="H925" s="2"/>
      <c r="I925" s="2"/>
      <c r="J925" s="2"/>
      <c r="K925" s="13">
        <f t="shared" si="292"/>
        <v>0</v>
      </c>
      <c r="L925" s="13" t="e">
        <f>VLOOKUP(B925,Sheet1!$C$1:$D$12,2,FALSE)</f>
        <v>#N/A</v>
      </c>
      <c r="M925" s="13" t="e">
        <f t="shared" si="293"/>
        <v>#N/A</v>
      </c>
      <c r="N925" s="13">
        <f t="shared" si="294"/>
        <v>0</v>
      </c>
      <c r="O925" s="13" t="e">
        <f>VLOOKUP(B925,Sheet1!$C$1:$D$12,2,FALSE)</f>
        <v>#N/A</v>
      </c>
      <c r="P925" s="13" t="e">
        <f t="shared" si="295"/>
        <v>#N/A</v>
      </c>
      <c r="Q925" s="13">
        <f t="shared" si="296"/>
        <v>0</v>
      </c>
      <c r="R925" s="13" t="e">
        <f>VLOOKUP(B925,Sheet1!$C$1:$D$12,2,FALSE)</f>
        <v>#N/A</v>
      </c>
      <c r="S925" s="13" t="e">
        <f t="shared" si="297"/>
        <v>#N/A</v>
      </c>
      <c r="T925" s="13">
        <f t="shared" si="287"/>
        <v>0</v>
      </c>
      <c r="U925" s="13" t="e">
        <f>VLOOKUP(B925,Sheet1!$C$1:$F$12,4,FALSE)</f>
        <v>#N/A</v>
      </c>
      <c r="V925" s="13" t="e">
        <f t="shared" si="298"/>
        <v>#N/A</v>
      </c>
      <c r="W925" s="13">
        <f t="shared" si="299"/>
        <v>0</v>
      </c>
      <c r="X925" s="13">
        <f t="shared" si="300"/>
        <v>0</v>
      </c>
      <c r="Y925" s="13">
        <f t="shared" si="301"/>
        <v>0</v>
      </c>
      <c r="Z925" s="13" t="e">
        <f t="shared" si="302"/>
        <v>#N/A</v>
      </c>
      <c r="AA925" s="14" t="str">
        <f t="shared" si="303"/>
        <v/>
      </c>
      <c r="AB925" s="14">
        <f t="shared" si="304"/>
        <v>0</v>
      </c>
      <c r="AC925" s="14">
        <f t="shared" si="305"/>
        <v>0</v>
      </c>
      <c r="AD925" s="13">
        <f t="shared" si="288"/>
        <v>0</v>
      </c>
      <c r="AE925" s="13" t="e">
        <f>VLOOKUP(B925,Sheet1!$C$1:$D$12,2,FALSE)</f>
        <v>#N/A</v>
      </c>
      <c r="AF925" s="13" t="e">
        <f t="shared" si="306"/>
        <v>#N/A</v>
      </c>
      <c r="AG925" s="13">
        <f t="shared" si="289"/>
        <v>0</v>
      </c>
      <c r="AH925" s="13">
        <f t="shared" si="290"/>
        <v>0</v>
      </c>
      <c r="AI925" s="13" t="e">
        <f t="shared" si="307"/>
        <v>#N/A</v>
      </c>
      <c r="AJ925" s="14" t="str">
        <f t="shared" si="308"/>
        <v/>
      </c>
      <c r="AK925" s="14">
        <f t="shared" si="291"/>
        <v>0</v>
      </c>
    </row>
    <row r="926" spans="1:37" ht="15" customHeight="1" x14ac:dyDescent="0.25">
      <c r="A926" s="1"/>
      <c r="B926" s="1"/>
      <c r="C926" s="24"/>
      <c r="D926" s="1"/>
      <c r="E926" s="1"/>
      <c r="F926" s="24"/>
      <c r="G926" s="1"/>
      <c r="H926" s="2"/>
      <c r="I926" s="2"/>
      <c r="J926" s="2"/>
      <c r="K926" s="13">
        <f t="shared" si="292"/>
        <v>0</v>
      </c>
      <c r="L926" s="13" t="e">
        <f>VLOOKUP(B926,Sheet1!$C$1:$D$12,2,FALSE)</f>
        <v>#N/A</v>
      </c>
      <c r="M926" s="13" t="e">
        <f t="shared" si="293"/>
        <v>#N/A</v>
      </c>
      <c r="N926" s="13">
        <f t="shared" si="294"/>
        <v>0</v>
      </c>
      <c r="O926" s="13" t="e">
        <f>VLOOKUP(B926,Sheet1!$C$1:$D$12,2,FALSE)</f>
        <v>#N/A</v>
      </c>
      <c r="P926" s="13" t="e">
        <f t="shared" si="295"/>
        <v>#N/A</v>
      </c>
      <c r="Q926" s="13">
        <f t="shared" si="296"/>
        <v>0</v>
      </c>
      <c r="R926" s="13" t="e">
        <f>VLOOKUP(B926,Sheet1!$C$1:$D$12,2,FALSE)</f>
        <v>#N/A</v>
      </c>
      <c r="S926" s="13" t="e">
        <f t="shared" si="297"/>
        <v>#N/A</v>
      </c>
      <c r="T926" s="13">
        <f t="shared" si="287"/>
        <v>0</v>
      </c>
      <c r="U926" s="13" t="e">
        <f>VLOOKUP(B926,Sheet1!$C$1:$F$12,4,FALSE)</f>
        <v>#N/A</v>
      </c>
      <c r="V926" s="13" t="e">
        <f t="shared" si="298"/>
        <v>#N/A</v>
      </c>
      <c r="W926" s="13">
        <f t="shared" si="299"/>
        <v>0</v>
      </c>
      <c r="X926" s="13">
        <f t="shared" si="300"/>
        <v>0</v>
      </c>
      <c r="Y926" s="13">
        <f t="shared" si="301"/>
        <v>0</v>
      </c>
      <c r="Z926" s="13" t="e">
        <f t="shared" si="302"/>
        <v>#N/A</v>
      </c>
      <c r="AA926" s="14" t="str">
        <f t="shared" si="303"/>
        <v/>
      </c>
      <c r="AB926" s="14">
        <f t="shared" si="304"/>
        <v>0</v>
      </c>
      <c r="AC926" s="14">
        <f t="shared" si="305"/>
        <v>0</v>
      </c>
      <c r="AD926" s="13">
        <f t="shared" si="288"/>
        <v>0</v>
      </c>
      <c r="AE926" s="13" t="e">
        <f>VLOOKUP(B926,Sheet1!$C$1:$D$12,2,FALSE)</f>
        <v>#N/A</v>
      </c>
      <c r="AF926" s="13" t="e">
        <f t="shared" si="306"/>
        <v>#N/A</v>
      </c>
      <c r="AG926" s="13">
        <f t="shared" si="289"/>
        <v>0</v>
      </c>
      <c r="AH926" s="13">
        <f t="shared" si="290"/>
        <v>0</v>
      </c>
      <c r="AI926" s="13" t="e">
        <f t="shared" si="307"/>
        <v>#N/A</v>
      </c>
      <c r="AJ926" s="14" t="str">
        <f t="shared" si="308"/>
        <v/>
      </c>
      <c r="AK926" s="14">
        <f t="shared" si="291"/>
        <v>0</v>
      </c>
    </row>
    <row r="927" spans="1:37" ht="15" customHeight="1" x14ac:dyDescent="0.25">
      <c r="A927" s="1"/>
      <c r="B927" s="1"/>
      <c r="C927" s="24"/>
      <c r="D927" s="1"/>
      <c r="E927" s="1"/>
      <c r="F927" s="24"/>
      <c r="G927" s="1"/>
      <c r="H927" s="2"/>
      <c r="I927" s="2"/>
      <c r="J927" s="2"/>
      <c r="K927" s="13">
        <f t="shared" si="292"/>
        <v>0</v>
      </c>
      <c r="L927" s="13" t="e">
        <f>VLOOKUP(B927,Sheet1!$C$1:$D$12,2,FALSE)</f>
        <v>#N/A</v>
      </c>
      <c r="M927" s="13" t="e">
        <f t="shared" si="293"/>
        <v>#N/A</v>
      </c>
      <c r="N927" s="13">
        <f t="shared" si="294"/>
        <v>0</v>
      </c>
      <c r="O927" s="13" t="e">
        <f>VLOOKUP(B927,Sheet1!$C$1:$D$12,2,FALSE)</f>
        <v>#N/A</v>
      </c>
      <c r="P927" s="13" t="e">
        <f t="shared" si="295"/>
        <v>#N/A</v>
      </c>
      <c r="Q927" s="13">
        <f t="shared" si="296"/>
        <v>0</v>
      </c>
      <c r="R927" s="13" t="e">
        <f>VLOOKUP(B927,Sheet1!$C$1:$D$12,2,FALSE)</f>
        <v>#N/A</v>
      </c>
      <c r="S927" s="13" t="e">
        <f t="shared" si="297"/>
        <v>#N/A</v>
      </c>
      <c r="T927" s="13">
        <f t="shared" si="287"/>
        <v>0</v>
      </c>
      <c r="U927" s="13" t="e">
        <f>VLOOKUP(B927,Sheet1!$C$1:$F$12,4,FALSE)</f>
        <v>#N/A</v>
      </c>
      <c r="V927" s="13" t="e">
        <f t="shared" si="298"/>
        <v>#N/A</v>
      </c>
      <c r="W927" s="13">
        <f t="shared" si="299"/>
        <v>0</v>
      </c>
      <c r="X927" s="13">
        <f t="shared" si="300"/>
        <v>0</v>
      </c>
      <c r="Y927" s="13">
        <f t="shared" si="301"/>
        <v>0</v>
      </c>
      <c r="Z927" s="13" t="e">
        <f t="shared" si="302"/>
        <v>#N/A</v>
      </c>
      <c r="AA927" s="14" t="str">
        <f t="shared" si="303"/>
        <v/>
      </c>
      <c r="AB927" s="14">
        <f t="shared" si="304"/>
        <v>0</v>
      </c>
      <c r="AC927" s="14">
        <f t="shared" si="305"/>
        <v>0</v>
      </c>
      <c r="AD927" s="13">
        <f t="shared" si="288"/>
        <v>0</v>
      </c>
      <c r="AE927" s="13" t="e">
        <f>VLOOKUP(B927,Sheet1!$C$1:$D$12,2,FALSE)</f>
        <v>#N/A</v>
      </c>
      <c r="AF927" s="13" t="e">
        <f t="shared" si="306"/>
        <v>#N/A</v>
      </c>
      <c r="AG927" s="13">
        <f t="shared" si="289"/>
        <v>0</v>
      </c>
      <c r="AH927" s="13">
        <f t="shared" si="290"/>
        <v>0</v>
      </c>
      <c r="AI927" s="13" t="e">
        <f t="shared" si="307"/>
        <v>#N/A</v>
      </c>
      <c r="AJ927" s="14" t="str">
        <f t="shared" si="308"/>
        <v/>
      </c>
      <c r="AK927" s="14">
        <f t="shared" si="291"/>
        <v>0</v>
      </c>
    </row>
    <row r="928" spans="1:37" ht="15" customHeight="1" x14ac:dyDescent="0.25">
      <c r="A928" s="1"/>
      <c r="B928" s="1"/>
      <c r="C928" s="24"/>
      <c r="D928" s="1"/>
      <c r="E928" s="1"/>
      <c r="F928" s="24"/>
      <c r="G928" s="1"/>
      <c r="H928" s="2"/>
      <c r="I928" s="2"/>
      <c r="J928" s="2"/>
      <c r="K928" s="13">
        <f t="shared" si="292"/>
        <v>0</v>
      </c>
      <c r="L928" s="13" t="e">
        <f>VLOOKUP(B928,Sheet1!$C$1:$D$12,2,FALSE)</f>
        <v>#N/A</v>
      </c>
      <c r="M928" s="13" t="e">
        <f t="shared" si="293"/>
        <v>#N/A</v>
      </c>
      <c r="N928" s="13">
        <f t="shared" si="294"/>
        <v>0</v>
      </c>
      <c r="O928" s="13" t="e">
        <f>VLOOKUP(B928,Sheet1!$C$1:$D$12,2,FALSE)</f>
        <v>#N/A</v>
      </c>
      <c r="P928" s="13" t="e">
        <f t="shared" si="295"/>
        <v>#N/A</v>
      </c>
      <c r="Q928" s="13">
        <f t="shared" si="296"/>
        <v>0</v>
      </c>
      <c r="R928" s="13" t="e">
        <f>VLOOKUP(B928,Sheet1!$C$1:$D$12,2,FALSE)</f>
        <v>#N/A</v>
      </c>
      <c r="S928" s="13" t="e">
        <f t="shared" si="297"/>
        <v>#N/A</v>
      </c>
      <c r="T928" s="13">
        <f t="shared" si="287"/>
        <v>0</v>
      </c>
      <c r="U928" s="13" t="e">
        <f>VLOOKUP(B928,Sheet1!$C$1:$F$12,4,FALSE)</f>
        <v>#N/A</v>
      </c>
      <c r="V928" s="13" t="e">
        <f t="shared" si="298"/>
        <v>#N/A</v>
      </c>
      <c r="W928" s="13">
        <f t="shared" si="299"/>
        <v>0</v>
      </c>
      <c r="X928" s="13">
        <f t="shared" si="300"/>
        <v>0</v>
      </c>
      <c r="Y928" s="13">
        <f t="shared" si="301"/>
        <v>0</v>
      </c>
      <c r="Z928" s="13" t="e">
        <f t="shared" si="302"/>
        <v>#N/A</v>
      </c>
      <c r="AA928" s="14" t="str">
        <f t="shared" si="303"/>
        <v/>
      </c>
      <c r="AB928" s="14">
        <f t="shared" si="304"/>
        <v>0</v>
      </c>
      <c r="AC928" s="14">
        <f t="shared" si="305"/>
        <v>0</v>
      </c>
      <c r="AD928" s="13">
        <f t="shared" si="288"/>
        <v>0</v>
      </c>
      <c r="AE928" s="13" t="e">
        <f>VLOOKUP(B928,Sheet1!$C$1:$D$12,2,FALSE)</f>
        <v>#N/A</v>
      </c>
      <c r="AF928" s="13" t="e">
        <f t="shared" si="306"/>
        <v>#N/A</v>
      </c>
      <c r="AG928" s="13">
        <f t="shared" si="289"/>
        <v>0</v>
      </c>
      <c r="AH928" s="13">
        <f t="shared" si="290"/>
        <v>0</v>
      </c>
      <c r="AI928" s="13" t="e">
        <f t="shared" si="307"/>
        <v>#N/A</v>
      </c>
      <c r="AJ928" s="14" t="str">
        <f t="shared" si="308"/>
        <v/>
      </c>
      <c r="AK928" s="14">
        <f t="shared" si="291"/>
        <v>0</v>
      </c>
    </row>
    <row r="929" spans="1:37" ht="15" customHeight="1" x14ac:dyDescent="0.25">
      <c r="A929" s="1"/>
      <c r="B929" s="1"/>
      <c r="C929" s="24"/>
      <c r="D929" s="1"/>
      <c r="E929" s="1"/>
      <c r="F929" s="24"/>
      <c r="G929" s="1"/>
      <c r="H929" s="2"/>
      <c r="I929" s="2"/>
      <c r="J929" s="2"/>
      <c r="K929" s="13">
        <f t="shared" si="292"/>
        <v>0</v>
      </c>
      <c r="L929" s="13" t="e">
        <f>VLOOKUP(B929,Sheet1!$C$1:$D$12,2,FALSE)</f>
        <v>#N/A</v>
      </c>
      <c r="M929" s="13" t="e">
        <f t="shared" si="293"/>
        <v>#N/A</v>
      </c>
      <c r="N929" s="13">
        <f t="shared" si="294"/>
        <v>0</v>
      </c>
      <c r="O929" s="13" t="e">
        <f>VLOOKUP(B929,Sheet1!$C$1:$D$12,2,FALSE)</f>
        <v>#N/A</v>
      </c>
      <c r="P929" s="13" t="e">
        <f t="shared" si="295"/>
        <v>#N/A</v>
      </c>
      <c r="Q929" s="13">
        <f t="shared" si="296"/>
        <v>0</v>
      </c>
      <c r="R929" s="13" t="e">
        <f>VLOOKUP(B929,Sheet1!$C$1:$D$12,2,FALSE)</f>
        <v>#N/A</v>
      </c>
      <c r="S929" s="13" t="e">
        <f t="shared" si="297"/>
        <v>#N/A</v>
      </c>
      <c r="T929" s="13">
        <f t="shared" si="287"/>
        <v>0</v>
      </c>
      <c r="U929" s="13" t="e">
        <f>VLOOKUP(B929,Sheet1!$C$1:$F$12,4,FALSE)</f>
        <v>#N/A</v>
      </c>
      <c r="V929" s="13" t="e">
        <f t="shared" si="298"/>
        <v>#N/A</v>
      </c>
      <c r="W929" s="13">
        <f t="shared" si="299"/>
        <v>0</v>
      </c>
      <c r="X929" s="13">
        <f t="shared" si="300"/>
        <v>0</v>
      </c>
      <c r="Y929" s="13">
        <f t="shared" si="301"/>
        <v>0</v>
      </c>
      <c r="Z929" s="13" t="e">
        <f t="shared" si="302"/>
        <v>#N/A</v>
      </c>
      <c r="AA929" s="14" t="str">
        <f t="shared" si="303"/>
        <v/>
      </c>
      <c r="AB929" s="14">
        <f t="shared" si="304"/>
        <v>0</v>
      </c>
      <c r="AC929" s="14">
        <f t="shared" si="305"/>
        <v>0</v>
      </c>
      <c r="AD929" s="13">
        <f t="shared" si="288"/>
        <v>0</v>
      </c>
      <c r="AE929" s="13" t="e">
        <f>VLOOKUP(B929,Sheet1!$C$1:$D$12,2,FALSE)</f>
        <v>#N/A</v>
      </c>
      <c r="AF929" s="13" t="e">
        <f t="shared" si="306"/>
        <v>#N/A</v>
      </c>
      <c r="AG929" s="13">
        <f t="shared" si="289"/>
        <v>0</v>
      </c>
      <c r="AH929" s="13">
        <f t="shared" si="290"/>
        <v>0</v>
      </c>
      <c r="AI929" s="13" t="e">
        <f t="shared" si="307"/>
        <v>#N/A</v>
      </c>
      <c r="AJ929" s="14" t="str">
        <f t="shared" si="308"/>
        <v/>
      </c>
      <c r="AK929" s="14">
        <f t="shared" si="291"/>
        <v>0</v>
      </c>
    </row>
    <row r="930" spans="1:37" ht="15" customHeight="1" x14ac:dyDescent="0.25">
      <c r="A930" s="1"/>
      <c r="B930" s="1"/>
      <c r="C930" s="24"/>
      <c r="D930" s="1"/>
      <c r="E930" s="1"/>
      <c r="F930" s="24"/>
      <c r="G930" s="1"/>
      <c r="H930" s="2"/>
      <c r="I930" s="2"/>
      <c r="J930" s="2"/>
      <c r="K930" s="13">
        <f t="shared" si="292"/>
        <v>0</v>
      </c>
      <c r="L930" s="13" t="e">
        <f>VLOOKUP(B930,Sheet1!$C$1:$D$12,2,FALSE)</f>
        <v>#N/A</v>
      </c>
      <c r="M930" s="13" t="e">
        <f t="shared" si="293"/>
        <v>#N/A</v>
      </c>
      <c r="N930" s="13">
        <f t="shared" si="294"/>
        <v>0</v>
      </c>
      <c r="O930" s="13" t="e">
        <f>VLOOKUP(B930,Sheet1!$C$1:$D$12,2,FALSE)</f>
        <v>#N/A</v>
      </c>
      <c r="P930" s="13" t="e">
        <f t="shared" si="295"/>
        <v>#N/A</v>
      </c>
      <c r="Q930" s="13">
        <f t="shared" si="296"/>
        <v>0</v>
      </c>
      <c r="R930" s="13" t="e">
        <f>VLOOKUP(B930,Sheet1!$C$1:$D$12,2,FALSE)</f>
        <v>#N/A</v>
      </c>
      <c r="S930" s="13" t="e">
        <f t="shared" si="297"/>
        <v>#N/A</v>
      </c>
      <c r="T930" s="13">
        <f t="shared" si="287"/>
        <v>0</v>
      </c>
      <c r="U930" s="13" t="e">
        <f>VLOOKUP(B930,Sheet1!$C$1:$F$12,4,FALSE)</f>
        <v>#N/A</v>
      </c>
      <c r="V930" s="13" t="e">
        <f t="shared" si="298"/>
        <v>#N/A</v>
      </c>
      <c r="W930" s="13">
        <f t="shared" si="299"/>
        <v>0</v>
      </c>
      <c r="X930" s="13">
        <f t="shared" si="300"/>
        <v>0</v>
      </c>
      <c r="Y930" s="13">
        <f t="shared" si="301"/>
        <v>0</v>
      </c>
      <c r="Z930" s="13" t="e">
        <f t="shared" si="302"/>
        <v>#N/A</v>
      </c>
      <c r="AA930" s="14" t="str">
        <f t="shared" si="303"/>
        <v/>
      </c>
      <c r="AB930" s="14">
        <f t="shared" si="304"/>
        <v>0</v>
      </c>
      <c r="AC930" s="14">
        <f t="shared" si="305"/>
        <v>0</v>
      </c>
      <c r="AD930" s="13">
        <f t="shared" si="288"/>
        <v>0</v>
      </c>
      <c r="AE930" s="13" t="e">
        <f>VLOOKUP(B930,Sheet1!$C$1:$D$12,2,FALSE)</f>
        <v>#N/A</v>
      </c>
      <c r="AF930" s="13" t="e">
        <f t="shared" si="306"/>
        <v>#N/A</v>
      </c>
      <c r="AG930" s="13">
        <f t="shared" si="289"/>
        <v>0</v>
      </c>
      <c r="AH930" s="13">
        <f t="shared" si="290"/>
        <v>0</v>
      </c>
      <c r="AI930" s="13" t="e">
        <f t="shared" si="307"/>
        <v>#N/A</v>
      </c>
      <c r="AJ930" s="14" t="str">
        <f t="shared" si="308"/>
        <v/>
      </c>
      <c r="AK930" s="14">
        <f t="shared" si="291"/>
        <v>0</v>
      </c>
    </row>
    <row r="931" spans="1:37" ht="15" customHeight="1" x14ac:dyDescent="0.25">
      <c r="A931" s="1"/>
      <c r="B931" s="1"/>
      <c r="C931" s="24"/>
      <c r="D931" s="1"/>
      <c r="E931" s="1"/>
      <c r="F931" s="24"/>
      <c r="G931" s="1"/>
      <c r="H931" s="2"/>
      <c r="I931" s="2"/>
      <c r="J931" s="2"/>
      <c r="K931" s="13">
        <f t="shared" si="292"/>
        <v>0</v>
      </c>
      <c r="L931" s="13" t="e">
        <f>VLOOKUP(B931,Sheet1!$C$1:$D$12,2,FALSE)</f>
        <v>#N/A</v>
      </c>
      <c r="M931" s="13" t="e">
        <f t="shared" si="293"/>
        <v>#N/A</v>
      </c>
      <c r="N931" s="13">
        <f t="shared" si="294"/>
        <v>0</v>
      </c>
      <c r="O931" s="13" t="e">
        <f>VLOOKUP(B931,Sheet1!$C$1:$D$12,2,FALSE)</f>
        <v>#N/A</v>
      </c>
      <c r="P931" s="13" t="e">
        <f t="shared" si="295"/>
        <v>#N/A</v>
      </c>
      <c r="Q931" s="13">
        <f t="shared" si="296"/>
        <v>0</v>
      </c>
      <c r="R931" s="13" t="e">
        <f>VLOOKUP(B931,Sheet1!$C$1:$D$12,2,FALSE)</f>
        <v>#N/A</v>
      </c>
      <c r="S931" s="13" t="e">
        <f t="shared" si="297"/>
        <v>#N/A</v>
      </c>
      <c r="T931" s="13">
        <f t="shared" si="287"/>
        <v>0</v>
      </c>
      <c r="U931" s="13" t="e">
        <f>VLOOKUP(B931,Sheet1!$C$1:$F$12,4,FALSE)</f>
        <v>#N/A</v>
      </c>
      <c r="V931" s="13" t="e">
        <f t="shared" si="298"/>
        <v>#N/A</v>
      </c>
      <c r="W931" s="13">
        <f t="shared" si="299"/>
        <v>0</v>
      </c>
      <c r="X931" s="13">
        <f t="shared" si="300"/>
        <v>0</v>
      </c>
      <c r="Y931" s="13">
        <f t="shared" si="301"/>
        <v>0</v>
      </c>
      <c r="Z931" s="13" t="e">
        <f t="shared" si="302"/>
        <v>#N/A</v>
      </c>
      <c r="AA931" s="14" t="str">
        <f t="shared" si="303"/>
        <v/>
      </c>
      <c r="AB931" s="14">
        <f t="shared" si="304"/>
        <v>0</v>
      </c>
      <c r="AC931" s="14">
        <f t="shared" si="305"/>
        <v>0</v>
      </c>
      <c r="AD931" s="13">
        <f t="shared" si="288"/>
        <v>0</v>
      </c>
      <c r="AE931" s="13" t="e">
        <f>VLOOKUP(B931,Sheet1!$C$1:$D$12,2,FALSE)</f>
        <v>#N/A</v>
      </c>
      <c r="AF931" s="13" t="e">
        <f t="shared" si="306"/>
        <v>#N/A</v>
      </c>
      <c r="AG931" s="13">
        <f t="shared" si="289"/>
        <v>0</v>
      </c>
      <c r="AH931" s="13">
        <f t="shared" si="290"/>
        <v>0</v>
      </c>
      <c r="AI931" s="13" t="e">
        <f t="shared" si="307"/>
        <v>#N/A</v>
      </c>
      <c r="AJ931" s="14" t="str">
        <f t="shared" si="308"/>
        <v/>
      </c>
      <c r="AK931" s="14">
        <f t="shared" si="291"/>
        <v>0</v>
      </c>
    </row>
    <row r="932" spans="1:37" ht="15" customHeight="1" x14ac:dyDescent="0.25">
      <c r="A932" s="1"/>
      <c r="B932" s="1"/>
      <c r="C932" s="24"/>
      <c r="D932" s="1"/>
      <c r="E932" s="1"/>
      <c r="F932" s="24"/>
      <c r="G932" s="1"/>
      <c r="H932" s="2"/>
      <c r="I932" s="2"/>
      <c r="J932" s="2"/>
      <c r="K932" s="13">
        <f t="shared" si="292"/>
        <v>0</v>
      </c>
      <c r="L932" s="13" t="e">
        <f>VLOOKUP(B932,Sheet1!$C$1:$D$12,2,FALSE)</f>
        <v>#N/A</v>
      </c>
      <c r="M932" s="13" t="e">
        <f t="shared" si="293"/>
        <v>#N/A</v>
      </c>
      <c r="N932" s="13">
        <f t="shared" si="294"/>
        <v>0</v>
      </c>
      <c r="O932" s="13" t="e">
        <f>VLOOKUP(B932,Sheet1!$C$1:$D$12,2,FALSE)</f>
        <v>#N/A</v>
      </c>
      <c r="P932" s="13" t="e">
        <f t="shared" si="295"/>
        <v>#N/A</v>
      </c>
      <c r="Q932" s="13">
        <f t="shared" si="296"/>
        <v>0</v>
      </c>
      <c r="R932" s="13" t="e">
        <f>VLOOKUP(B932,Sheet1!$C$1:$D$12,2,FALSE)</f>
        <v>#N/A</v>
      </c>
      <c r="S932" s="13" t="e">
        <f t="shared" si="297"/>
        <v>#N/A</v>
      </c>
      <c r="T932" s="13">
        <f t="shared" si="287"/>
        <v>0</v>
      </c>
      <c r="U932" s="13" t="e">
        <f>VLOOKUP(B932,Sheet1!$C$1:$F$12,4,FALSE)</f>
        <v>#N/A</v>
      </c>
      <c r="V932" s="13" t="e">
        <f t="shared" si="298"/>
        <v>#N/A</v>
      </c>
      <c r="W932" s="13">
        <f t="shared" si="299"/>
        <v>0</v>
      </c>
      <c r="X932" s="13">
        <f t="shared" si="300"/>
        <v>0</v>
      </c>
      <c r="Y932" s="13">
        <f t="shared" si="301"/>
        <v>0</v>
      </c>
      <c r="Z932" s="13" t="e">
        <f t="shared" si="302"/>
        <v>#N/A</v>
      </c>
      <c r="AA932" s="14" t="str">
        <f t="shared" si="303"/>
        <v/>
      </c>
      <c r="AB932" s="14">
        <f t="shared" si="304"/>
        <v>0</v>
      </c>
      <c r="AC932" s="14">
        <f t="shared" si="305"/>
        <v>0</v>
      </c>
      <c r="AD932" s="13">
        <f t="shared" si="288"/>
        <v>0</v>
      </c>
      <c r="AE932" s="13" t="e">
        <f>VLOOKUP(B932,Sheet1!$C$1:$D$12,2,FALSE)</f>
        <v>#N/A</v>
      </c>
      <c r="AF932" s="13" t="e">
        <f t="shared" si="306"/>
        <v>#N/A</v>
      </c>
      <c r="AG932" s="13">
        <f t="shared" si="289"/>
        <v>0</v>
      </c>
      <c r="AH932" s="13">
        <f t="shared" si="290"/>
        <v>0</v>
      </c>
      <c r="AI932" s="13" t="e">
        <f t="shared" si="307"/>
        <v>#N/A</v>
      </c>
      <c r="AJ932" s="14" t="str">
        <f t="shared" si="308"/>
        <v/>
      </c>
      <c r="AK932" s="14">
        <f t="shared" si="291"/>
        <v>0</v>
      </c>
    </row>
    <row r="933" spans="1:37" ht="15" customHeight="1" x14ac:dyDescent="0.25">
      <c r="A933" s="1"/>
      <c r="B933" s="1"/>
      <c r="C933" s="24"/>
      <c r="D933" s="1"/>
      <c r="E933" s="1"/>
      <c r="F933" s="24"/>
      <c r="G933" s="1"/>
      <c r="H933" s="2"/>
      <c r="I933" s="2"/>
      <c r="J933" s="2"/>
      <c r="K933" s="13">
        <f t="shared" si="292"/>
        <v>0</v>
      </c>
      <c r="L933" s="13" t="e">
        <f>VLOOKUP(B933,Sheet1!$C$1:$D$12,2,FALSE)</f>
        <v>#N/A</v>
      </c>
      <c r="M933" s="13" t="e">
        <f t="shared" si="293"/>
        <v>#N/A</v>
      </c>
      <c r="N933" s="13">
        <f t="shared" si="294"/>
        <v>0</v>
      </c>
      <c r="O933" s="13" t="e">
        <f>VLOOKUP(B933,Sheet1!$C$1:$D$12,2,FALSE)</f>
        <v>#N/A</v>
      </c>
      <c r="P933" s="13" t="e">
        <f t="shared" si="295"/>
        <v>#N/A</v>
      </c>
      <c r="Q933" s="13">
        <f t="shared" si="296"/>
        <v>0</v>
      </c>
      <c r="R933" s="13" t="e">
        <f>VLOOKUP(B933,Sheet1!$C$1:$D$12,2,FALSE)</f>
        <v>#N/A</v>
      </c>
      <c r="S933" s="13" t="e">
        <f t="shared" si="297"/>
        <v>#N/A</v>
      </c>
      <c r="T933" s="13">
        <f t="shared" si="287"/>
        <v>0</v>
      </c>
      <c r="U933" s="13" t="e">
        <f>VLOOKUP(B933,Sheet1!$C$1:$F$12,4,FALSE)</f>
        <v>#N/A</v>
      </c>
      <c r="V933" s="13" t="e">
        <f t="shared" si="298"/>
        <v>#N/A</v>
      </c>
      <c r="W933" s="13">
        <f t="shared" si="299"/>
        <v>0</v>
      </c>
      <c r="X933" s="13">
        <f t="shared" si="300"/>
        <v>0</v>
      </c>
      <c r="Y933" s="13">
        <f t="shared" si="301"/>
        <v>0</v>
      </c>
      <c r="Z933" s="13" t="e">
        <f t="shared" si="302"/>
        <v>#N/A</v>
      </c>
      <c r="AA933" s="14" t="str">
        <f t="shared" si="303"/>
        <v/>
      </c>
      <c r="AB933" s="14">
        <f t="shared" si="304"/>
        <v>0</v>
      </c>
      <c r="AC933" s="14">
        <f t="shared" si="305"/>
        <v>0</v>
      </c>
      <c r="AD933" s="13">
        <f t="shared" si="288"/>
        <v>0</v>
      </c>
      <c r="AE933" s="13" t="e">
        <f>VLOOKUP(B933,Sheet1!$C$1:$D$12,2,FALSE)</f>
        <v>#N/A</v>
      </c>
      <c r="AF933" s="13" t="e">
        <f t="shared" si="306"/>
        <v>#N/A</v>
      </c>
      <c r="AG933" s="13">
        <f t="shared" si="289"/>
        <v>0</v>
      </c>
      <c r="AH933" s="13">
        <f t="shared" si="290"/>
        <v>0</v>
      </c>
      <c r="AI933" s="13" t="e">
        <f t="shared" si="307"/>
        <v>#N/A</v>
      </c>
      <c r="AJ933" s="14" t="str">
        <f t="shared" si="308"/>
        <v/>
      </c>
      <c r="AK933" s="14">
        <f t="shared" si="291"/>
        <v>0</v>
      </c>
    </row>
    <row r="934" spans="1:37" ht="15" customHeight="1" x14ac:dyDescent="0.25">
      <c r="A934" s="1"/>
      <c r="B934" s="1"/>
      <c r="C934" s="24"/>
      <c r="D934" s="1"/>
      <c r="E934" s="1"/>
      <c r="F934" s="24"/>
      <c r="G934" s="1"/>
      <c r="H934" s="2"/>
      <c r="I934" s="2"/>
      <c r="J934" s="2"/>
      <c r="K934" s="13">
        <f t="shared" si="292"/>
        <v>0</v>
      </c>
      <c r="L934" s="13" t="e">
        <f>VLOOKUP(B934,Sheet1!$C$1:$D$12,2,FALSE)</f>
        <v>#N/A</v>
      </c>
      <c r="M934" s="13" t="e">
        <f t="shared" si="293"/>
        <v>#N/A</v>
      </c>
      <c r="N934" s="13">
        <f t="shared" si="294"/>
        <v>0</v>
      </c>
      <c r="O934" s="13" t="e">
        <f>VLOOKUP(B934,Sheet1!$C$1:$D$12,2,FALSE)</f>
        <v>#N/A</v>
      </c>
      <c r="P934" s="13" t="e">
        <f t="shared" si="295"/>
        <v>#N/A</v>
      </c>
      <c r="Q934" s="13">
        <f t="shared" si="296"/>
        <v>0</v>
      </c>
      <c r="R934" s="13" t="e">
        <f>VLOOKUP(B934,Sheet1!$C$1:$D$12,2,FALSE)</f>
        <v>#N/A</v>
      </c>
      <c r="S934" s="13" t="e">
        <f t="shared" si="297"/>
        <v>#N/A</v>
      </c>
      <c r="T934" s="13">
        <f t="shared" ref="T934:T997" si="309">IF(G934="AF",35,0)</f>
        <v>0</v>
      </c>
      <c r="U934" s="13" t="e">
        <f>VLOOKUP(B934,Sheet1!$C$1:$F$12,4,FALSE)</f>
        <v>#N/A</v>
      </c>
      <c r="V934" s="13" t="e">
        <f t="shared" si="298"/>
        <v>#N/A</v>
      </c>
      <c r="W934" s="13">
        <f t="shared" si="299"/>
        <v>0</v>
      </c>
      <c r="X934" s="13">
        <f t="shared" si="300"/>
        <v>0</v>
      </c>
      <c r="Y934" s="13">
        <f t="shared" si="301"/>
        <v>0</v>
      </c>
      <c r="Z934" s="13" t="e">
        <f t="shared" si="302"/>
        <v>#N/A</v>
      </c>
      <c r="AA934" s="14" t="str">
        <f t="shared" si="303"/>
        <v/>
      </c>
      <c r="AB934" s="14">
        <f t="shared" si="304"/>
        <v>0</v>
      </c>
      <c r="AC934" s="14">
        <f t="shared" si="305"/>
        <v>0</v>
      </c>
      <c r="AD934" s="13">
        <f t="shared" ref="AD934:AD997" si="310">IF(G934="DR/R",120,0)</f>
        <v>0</v>
      </c>
      <c r="AE934" s="13" t="e">
        <f>VLOOKUP(B934,Sheet1!$C$1:$D$12,2,FALSE)</f>
        <v>#N/A</v>
      </c>
      <c r="AF934" s="13" t="e">
        <f t="shared" si="306"/>
        <v>#N/A</v>
      </c>
      <c r="AG934" s="13">
        <f t="shared" ref="AG934:AG997" si="311">IF(G934="AF",0,0)</f>
        <v>0</v>
      </c>
      <c r="AH934" s="13">
        <f t="shared" ref="AH934:AH997" si="312">IF(G934="NML",120,0)</f>
        <v>0</v>
      </c>
      <c r="AI934" s="13" t="e">
        <f t="shared" si="307"/>
        <v>#N/A</v>
      </c>
      <c r="AJ934" s="14" t="str">
        <f t="shared" si="308"/>
        <v/>
      </c>
      <c r="AK934" s="14">
        <f t="shared" ref="AK934:AK997" si="313">IF(OR(G934="DR/R",G934="NML/R"),35,0)</f>
        <v>0</v>
      </c>
    </row>
    <row r="935" spans="1:37" ht="15" customHeight="1" x14ac:dyDescent="0.25">
      <c r="A935" s="1"/>
      <c r="B935" s="1"/>
      <c r="C935" s="24"/>
      <c r="D935" s="1"/>
      <c r="E935" s="1"/>
      <c r="F935" s="24"/>
      <c r="G935" s="1"/>
      <c r="H935" s="2"/>
      <c r="I935" s="2"/>
      <c r="J935" s="2"/>
      <c r="K935" s="13">
        <f t="shared" ref="K935:K998" si="314">IF(AND(G935="DR/R",A935=2027),226,0)</f>
        <v>0</v>
      </c>
      <c r="L935" s="13" t="e">
        <f>VLOOKUP(B935,Sheet1!$C$1:$D$12,2,FALSE)</f>
        <v>#N/A</v>
      </c>
      <c r="M935" s="13" t="e">
        <f t="shared" ref="M935:M998" si="315">ROUND(+K935/12*L935,2)</f>
        <v>#N/A</v>
      </c>
      <c r="N935" s="13">
        <f t="shared" ref="N935:N998" si="316">IF(AND(G935="DR/R",A935=2025),212,0)</f>
        <v>0</v>
      </c>
      <c r="O935" s="13" t="e">
        <f>VLOOKUP(B935,Sheet1!$C$1:$D$12,2,FALSE)</f>
        <v>#N/A</v>
      </c>
      <c r="P935" s="13" t="e">
        <f t="shared" ref="P935:P998" si="317">ROUND(+N935/12*O935,2)</f>
        <v>#N/A</v>
      </c>
      <c r="Q935" s="13">
        <f t="shared" ref="Q935:Q998" si="318">IF(AND(G935="DR/R",A935=2026),219,)</f>
        <v>0</v>
      </c>
      <c r="R935" s="13" t="e">
        <f>VLOOKUP(B935,Sheet1!$C$1:$D$12,2,FALSE)</f>
        <v>#N/A</v>
      </c>
      <c r="S935" s="13" t="e">
        <f t="shared" ref="S935:S998" si="319">ROUND(+Q935/12*R935,2)</f>
        <v>#N/A</v>
      </c>
      <c r="T935" s="13">
        <f t="shared" si="309"/>
        <v>0</v>
      </c>
      <c r="U935" s="13" t="e">
        <f>VLOOKUP(B935,Sheet1!$C$1:$F$12,4,FALSE)</f>
        <v>#N/A</v>
      </c>
      <c r="V935" s="13" t="e">
        <f t="shared" ref="V935:V998" si="320">ROUND(+T935/4*U935,2)</f>
        <v>#N/A</v>
      </c>
      <c r="W935" s="13">
        <f t="shared" ref="W935:W998" si="321">IF(AND(G935="NML",A935=2027),226,0)</f>
        <v>0</v>
      </c>
      <c r="X935" s="13">
        <f t="shared" ref="X935:X998" si="322">IF(AND(G935="NML",A935=2025),212,0)</f>
        <v>0</v>
      </c>
      <c r="Y935" s="13">
        <f t="shared" ref="Y935:Y998" si="323">IF(AND(G935="NML",A935=2026),219,0)</f>
        <v>0</v>
      </c>
      <c r="Z935" s="13" t="e">
        <f t="shared" ref="Z935:Z998" si="324">+M935+V935+W935+P935+X935+Y935+S935</f>
        <v>#N/A</v>
      </c>
      <c r="AA935" s="14" t="str">
        <f t="shared" ref="AA935:AA998" si="325">IF(ISNA(Z935),"",Z935)</f>
        <v/>
      </c>
      <c r="AB935" s="14">
        <f t="shared" ref="AB935:AB998" si="326">IF(OR(G935="DR/R",G935="NML/R"),85,0)</f>
        <v>0</v>
      </c>
      <c r="AC935" s="14">
        <f t="shared" ref="AC935:AC998" si="327">IF(AND(A935=2019,AB935&gt;0),AB935-10,AB935)</f>
        <v>0</v>
      </c>
      <c r="AD935" s="13">
        <f t="shared" si="310"/>
        <v>0</v>
      </c>
      <c r="AE935" s="13" t="e">
        <f>VLOOKUP(B935,Sheet1!$C$1:$D$12,2,FALSE)</f>
        <v>#N/A</v>
      </c>
      <c r="AF935" s="13" t="e">
        <f t="shared" ref="AF935:AF998" si="328">+AD935/12*AE935</f>
        <v>#N/A</v>
      </c>
      <c r="AG935" s="13">
        <f t="shared" si="311"/>
        <v>0</v>
      </c>
      <c r="AH935" s="13">
        <f t="shared" si="312"/>
        <v>0</v>
      </c>
      <c r="AI935" s="13" t="e">
        <f t="shared" ref="AI935:AI998" si="329">+AF935+AG935+AH935</f>
        <v>#N/A</v>
      </c>
      <c r="AJ935" s="14" t="str">
        <f t="shared" ref="AJ935:AJ998" si="330">IF(ISNA(AI935),"",AI935)</f>
        <v/>
      </c>
      <c r="AK935" s="14">
        <f t="shared" si="313"/>
        <v>0</v>
      </c>
    </row>
    <row r="936" spans="1:37" ht="15" customHeight="1" x14ac:dyDescent="0.25">
      <c r="A936" s="1"/>
      <c r="B936" s="1"/>
      <c r="C936" s="24"/>
      <c r="D936" s="1"/>
      <c r="E936" s="1"/>
      <c r="F936" s="24"/>
      <c r="G936" s="1"/>
      <c r="H936" s="2"/>
      <c r="I936" s="2"/>
      <c r="J936" s="2"/>
      <c r="K936" s="13">
        <f t="shared" si="314"/>
        <v>0</v>
      </c>
      <c r="L936" s="13" t="e">
        <f>VLOOKUP(B936,Sheet1!$C$1:$D$12,2,FALSE)</f>
        <v>#N/A</v>
      </c>
      <c r="M936" s="13" t="e">
        <f t="shared" si="315"/>
        <v>#N/A</v>
      </c>
      <c r="N936" s="13">
        <f t="shared" si="316"/>
        <v>0</v>
      </c>
      <c r="O936" s="13" t="e">
        <f>VLOOKUP(B936,Sheet1!$C$1:$D$12,2,FALSE)</f>
        <v>#N/A</v>
      </c>
      <c r="P936" s="13" t="e">
        <f t="shared" si="317"/>
        <v>#N/A</v>
      </c>
      <c r="Q936" s="13">
        <f t="shared" si="318"/>
        <v>0</v>
      </c>
      <c r="R936" s="13" t="e">
        <f>VLOOKUP(B936,Sheet1!$C$1:$D$12,2,FALSE)</f>
        <v>#N/A</v>
      </c>
      <c r="S936" s="13" t="e">
        <f t="shared" si="319"/>
        <v>#N/A</v>
      </c>
      <c r="T936" s="13">
        <f t="shared" si="309"/>
        <v>0</v>
      </c>
      <c r="U936" s="13" t="e">
        <f>VLOOKUP(B936,Sheet1!$C$1:$F$12,4,FALSE)</f>
        <v>#N/A</v>
      </c>
      <c r="V936" s="13" t="e">
        <f t="shared" si="320"/>
        <v>#N/A</v>
      </c>
      <c r="W936" s="13">
        <f t="shared" si="321"/>
        <v>0</v>
      </c>
      <c r="X936" s="13">
        <f t="shared" si="322"/>
        <v>0</v>
      </c>
      <c r="Y936" s="13">
        <f t="shared" si="323"/>
        <v>0</v>
      </c>
      <c r="Z936" s="13" t="e">
        <f t="shared" si="324"/>
        <v>#N/A</v>
      </c>
      <c r="AA936" s="14" t="str">
        <f t="shared" si="325"/>
        <v/>
      </c>
      <c r="AB936" s="14">
        <f t="shared" si="326"/>
        <v>0</v>
      </c>
      <c r="AC936" s="14">
        <f t="shared" si="327"/>
        <v>0</v>
      </c>
      <c r="AD936" s="13">
        <f t="shared" si="310"/>
        <v>0</v>
      </c>
      <c r="AE936" s="13" t="e">
        <f>VLOOKUP(B936,Sheet1!$C$1:$D$12,2,FALSE)</f>
        <v>#N/A</v>
      </c>
      <c r="AF936" s="13" t="e">
        <f t="shared" si="328"/>
        <v>#N/A</v>
      </c>
      <c r="AG936" s="13">
        <f t="shared" si="311"/>
        <v>0</v>
      </c>
      <c r="AH936" s="13">
        <f t="shared" si="312"/>
        <v>0</v>
      </c>
      <c r="AI936" s="13" t="e">
        <f t="shared" si="329"/>
        <v>#N/A</v>
      </c>
      <c r="AJ936" s="14" t="str">
        <f t="shared" si="330"/>
        <v/>
      </c>
      <c r="AK936" s="14">
        <f t="shared" si="313"/>
        <v>0</v>
      </c>
    </row>
    <row r="937" spans="1:37" ht="15" customHeight="1" x14ac:dyDescent="0.25">
      <c r="A937" s="1"/>
      <c r="B937" s="1"/>
      <c r="C937" s="24"/>
      <c r="D937" s="1"/>
      <c r="E937" s="1"/>
      <c r="F937" s="24"/>
      <c r="G937" s="1"/>
      <c r="H937" s="2"/>
      <c r="I937" s="2"/>
      <c r="J937" s="2"/>
      <c r="K937" s="13">
        <f t="shared" si="314"/>
        <v>0</v>
      </c>
      <c r="L937" s="13" t="e">
        <f>VLOOKUP(B937,Sheet1!$C$1:$D$12,2,FALSE)</f>
        <v>#N/A</v>
      </c>
      <c r="M937" s="13" t="e">
        <f t="shared" si="315"/>
        <v>#N/A</v>
      </c>
      <c r="N937" s="13">
        <f t="shared" si="316"/>
        <v>0</v>
      </c>
      <c r="O937" s="13" t="e">
        <f>VLOOKUP(B937,Sheet1!$C$1:$D$12,2,FALSE)</f>
        <v>#N/A</v>
      </c>
      <c r="P937" s="13" t="e">
        <f t="shared" si="317"/>
        <v>#N/A</v>
      </c>
      <c r="Q937" s="13">
        <f t="shared" si="318"/>
        <v>0</v>
      </c>
      <c r="R937" s="13" t="e">
        <f>VLOOKUP(B937,Sheet1!$C$1:$D$12,2,FALSE)</f>
        <v>#N/A</v>
      </c>
      <c r="S937" s="13" t="e">
        <f t="shared" si="319"/>
        <v>#N/A</v>
      </c>
      <c r="T937" s="13">
        <f t="shared" si="309"/>
        <v>0</v>
      </c>
      <c r="U937" s="13" t="e">
        <f>VLOOKUP(B937,Sheet1!$C$1:$F$12,4,FALSE)</f>
        <v>#N/A</v>
      </c>
      <c r="V937" s="13" t="e">
        <f t="shared" si="320"/>
        <v>#N/A</v>
      </c>
      <c r="W937" s="13">
        <f t="shared" si="321"/>
        <v>0</v>
      </c>
      <c r="X937" s="13">
        <f t="shared" si="322"/>
        <v>0</v>
      </c>
      <c r="Y937" s="13">
        <f t="shared" si="323"/>
        <v>0</v>
      </c>
      <c r="Z937" s="13" t="e">
        <f t="shared" si="324"/>
        <v>#N/A</v>
      </c>
      <c r="AA937" s="14" t="str">
        <f t="shared" si="325"/>
        <v/>
      </c>
      <c r="AB937" s="14">
        <f t="shared" si="326"/>
        <v>0</v>
      </c>
      <c r="AC937" s="14">
        <f t="shared" si="327"/>
        <v>0</v>
      </c>
      <c r="AD937" s="13">
        <f t="shared" si="310"/>
        <v>0</v>
      </c>
      <c r="AE937" s="13" t="e">
        <f>VLOOKUP(B937,Sheet1!$C$1:$D$12,2,FALSE)</f>
        <v>#N/A</v>
      </c>
      <c r="AF937" s="13" t="e">
        <f t="shared" si="328"/>
        <v>#N/A</v>
      </c>
      <c r="AG937" s="13">
        <f t="shared" si="311"/>
        <v>0</v>
      </c>
      <c r="AH937" s="13">
        <f t="shared" si="312"/>
        <v>0</v>
      </c>
      <c r="AI937" s="13" t="e">
        <f t="shared" si="329"/>
        <v>#N/A</v>
      </c>
      <c r="AJ937" s="14" t="str">
        <f t="shared" si="330"/>
        <v/>
      </c>
      <c r="AK937" s="14">
        <f t="shared" si="313"/>
        <v>0</v>
      </c>
    </row>
    <row r="938" spans="1:37" ht="15" customHeight="1" x14ac:dyDescent="0.25">
      <c r="A938" s="1"/>
      <c r="B938" s="1"/>
      <c r="C938" s="24"/>
      <c r="D938" s="1"/>
      <c r="E938" s="1"/>
      <c r="F938" s="24"/>
      <c r="G938" s="1"/>
      <c r="H938" s="2"/>
      <c r="I938" s="2"/>
      <c r="J938" s="2"/>
      <c r="K938" s="13">
        <f t="shared" si="314"/>
        <v>0</v>
      </c>
      <c r="L938" s="13" t="e">
        <f>VLOOKUP(B938,Sheet1!$C$1:$D$12,2,FALSE)</f>
        <v>#N/A</v>
      </c>
      <c r="M938" s="13" t="e">
        <f t="shared" si="315"/>
        <v>#N/A</v>
      </c>
      <c r="N938" s="13">
        <f t="shared" si="316"/>
        <v>0</v>
      </c>
      <c r="O938" s="13" t="e">
        <f>VLOOKUP(B938,Sheet1!$C$1:$D$12,2,FALSE)</f>
        <v>#N/A</v>
      </c>
      <c r="P938" s="13" t="e">
        <f t="shared" si="317"/>
        <v>#N/A</v>
      </c>
      <c r="Q938" s="13">
        <f t="shared" si="318"/>
        <v>0</v>
      </c>
      <c r="R938" s="13" t="e">
        <f>VLOOKUP(B938,Sheet1!$C$1:$D$12,2,FALSE)</f>
        <v>#N/A</v>
      </c>
      <c r="S938" s="13" t="e">
        <f t="shared" si="319"/>
        <v>#N/A</v>
      </c>
      <c r="T938" s="13">
        <f t="shared" si="309"/>
        <v>0</v>
      </c>
      <c r="U938" s="13" t="e">
        <f>VLOOKUP(B938,Sheet1!$C$1:$F$12,4,FALSE)</f>
        <v>#N/A</v>
      </c>
      <c r="V938" s="13" t="e">
        <f t="shared" si="320"/>
        <v>#N/A</v>
      </c>
      <c r="W938" s="13">
        <f t="shared" si="321"/>
        <v>0</v>
      </c>
      <c r="X938" s="13">
        <f t="shared" si="322"/>
        <v>0</v>
      </c>
      <c r="Y938" s="13">
        <f t="shared" si="323"/>
        <v>0</v>
      </c>
      <c r="Z938" s="13" t="e">
        <f t="shared" si="324"/>
        <v>#N/A</v>
      </c>
      <c r="AA938" s="14" t="str">
        <f t="shared" si="325"/>
        <v/>
      </c>
      <c r="AB938" s="14">
        <f t="shared" si="326"/>
        <v>0</v>
      </c>
      <c r="AC938" s="14">
        <f t="shared" si="327"/>
        <v>0</v>
      </c>
      <c r="AD938" s="13">
        <f t="shared" si="310"/>
        <v>0</v>
      </c>
      <c r="AE938" s="13" t="e">
        <f>VLOOKUP(B938,Sheet1!$C$1:$D$12,2,FALSE)</f>
        <v>#N/A</v>
      </c>
      <c r="AF938" s="13" t="e">
        <f t="shared" si="328"/>
        <v>#N/A</v>
      </c>
      <c r="AG938" s="13">
        <f t="shared" si="311"/>
        <v>0</v>
      </c>
      <c r="AH938" s="13">
        <f t="shared" si="312"/>
        <v>0</v>
      </c>
      <c r="AI938" s="13" t="e">
        <f t="shared" si="329"/>
        <v>#N/A</v>
      </c>
      <c r="AJ938" s="14" t="str">
        <f t="shared" si="330"/>
        <v/>
      </c>
      <c r="AK938" s="14">
        <f t="shared" si="313"/>
        <v>0</v>
      </c>
    </row>
    <row r="939" spans="1:37" ht="15" customHeight="1" x14ac:dyDescent="0.25">
      <c r="A939" s="1"/>
      <c r="B939" s="1"/>
      <c r="C939" s="24"/>
      <c r="D939" s="1"/>
      <c r="E939" s="1"/>
      <c r="F939" s="24"/>
      <c r="G939" s="1"/>
      <c r="H939" s="2"/>
      <c r="I939" s="2"/>
      <c r="J939" s="2"/>
      <c r="K939" s="13">
        <f t="shared" si="314"/>
        <v>0</v>
      </c>
      <c r="L939" s="13" t="e">
        <f>VLOOKUP(B939,Sheet1!$C$1:$D$12,2,FALSE)</f>
        <v>#N/A</v>
      </c>
      <c r="M939" s="13" t="e">
        <f t="shared" si="315"/>
        <v>#N/A</v>
      </c>
      <c r="N939" s="13">
        <f t="shared" si="316"/>
        <v>0</v>
      </c>
      <c r="O939" s="13" t="e">
        <f>VLOOKUP(B939,Sheet1!$C$1:$D$12,2,FALSE)</f>
        <v>#N/A</v>
      </c>
      <c r="P939" s="13" t="e">
        <f t="shared" si="317"/>
        <v>#N/A</v>
      </c>
      <c r="Q939" s="13">
        <f t="shared" si="318"/>
        <v>0</v>
      </c>
      <c r="R939" s="13" t="e">
        <f>VLOOKUP(B939,Sheet1!$C$1:$D$12,2,FALSE)</f>
        <v>#N/A</v>
      </c>
      <c r="S939" s="13" t="e">
        <f t="shared" si="319"/>
        <v>#N/A</v>
      </c>
      <c r="T939" s="13">
        <f t="shared" si="309"/>
        <v>0</v>
      </c>
      <c r="U939" s="13" t="e">
        <f>VLOOKUP(B939,Sheet1!$C$1:$F$12,4,FALSE)</f>
        <v>#N/A</v>
      </c>
      <c r="V939" s="13" t="e">
        <f t="shared" si="320"/>
        <v>#N/A</v>
      </c>
      <c r="W939" s="13">
        <f t="shared" si="321"/>
        <v>0</v>
      </c>
      <c r="X939" s="13">
        <f t="shared" si="322"/>
        <v>0</v>
      </c>
      <c r="Y939" s="13">
        <f t="shared" si="323"/>
        <v>0</v>
      </c>
      <c r="Z939" s="13" t="e">
        <f t="shared" si="324"/>
        <v>#N/A</v>
      </c>
      <c r="AA939" s="14" t="str">
        <f t="shared" si="325"/>
        <v/>
      </c>
      <c r="AB939" s="14">
        <f t="shared" si="326"/>
        <v>0</v>
      </c>
      <c r="AC939" s="14">
        <f t="shared" si="327"/>
        <v>0</v>
      </c>
      <c r="AD939" s="13">
        <f t="shared" si="310"/>
        <v>0</v>
      </c>
      <c r="AE939" s="13" t="e">
        <f>VLOOKUP(B939,Sheet1!$C$1:$D$12,2,FALSE)</f>
        <v>#N/A</v>
      </c>
      <c r="AF939" s="13" t="e">
        <f t="shared" si="328"/>
        <v>#N/A</v>
      </c>
      <c r="AG939" s="13">
        <f t="shared" si="311"/>
        <v>0</v>
      </c>
      <c r="AH939" s="13">
        <f t="shared" si="312"/>
        <v>0</v>
      </c>
      <c r="AI939" s="13" t="e">
        <f t="shared" si="329"/>
        <v>#N/A</v>
      </c>
      <c r="AJ939" s="14" t="str">
        <f t="shared" si="330"/>
        <v/>
      </c>
      <c r="AK939" s="14">
        <f t="shared" si="313"/>
        <v>0</v>
      </c>
    </row>
    <row r="940" spans="1:37" ht="15" customHeight="1" x14ac:dyDescent="0.25">
      <c r="A940" s="1"/>
      <c r="B940" s="1"/>
      <c r="C940" s="24"/>
      <c r="D940" s="1"/>
      <c r="E940" s="1"/>
      <c r="F940" s="24"/>
      <c r="G940" s="1"/>
      <c r="H940" s="2"/>
      <c r="I940" s="2"/>
      <c r="J940" s="2"/>
      <c r="K940" s="13">
        <f t="shared" si="314"/>
        <v>0</v>
      </c>
      <c r="L940" s="13" t="e">
        <f>VLOOKUP(B940,Sheet1!$C$1:$D$12,2,FALSE)</f>
        <v>#N/A</v>
      </c>
      <c r="M940" s="13" t="e">
        <f t="shared" si="315"/>
        <v>#N/A</v>
      </c>
      <c r="N940" s="13">
        <f t="shared" si="316"/>
        <v>0</v>
      </c>
      <c r="O940" s="13" t="e">
        <f>VLOOKUP(B940,Sheet1!$C$1:$D$12,2,FALSE)</f>
        <v>#N/A</v>
      </c>
      <c r="P940" s="13" t="e">
        <f t="shared" si="317"/>
        <v>#N/A</v>
      </c>
      <c r="Q940" s="13">
        <f t="shared" si="318"/>
        <v>0</v>
      </c>
      <c r="R940" s="13" t="e">
        <f>VLOOKUP(B940,Sheet1!$C$1:$D$12,2,FALSE)</f>
        <v>#N/A</v>
      </c>
      <c r="S940" s="13" t="e">
        <f t="shared" si="319"/>
        <v>#N/A</v>
      </c>
      <c r="T940" s="13">
        <f t="shared" si="309"/>
        <v>0</v>
      </c>
      <c r="U940" s="13" t="e">
        <f>VLOOKUP(B940,Sheet1!$C$1:$F$12,4,FALSE)</f>
        <v>#N/A</v>
      </c>
      <c r="V940" s="13" t="e">
        <f t="shared" si="320"/>
        <v>#N/A</v>
      </c>
      <c r="W940" s="13">
        <f t="shared" si="321"/>
        <v>0</v>
      </c>
      <c r="X940" s="13">
        <f t="shared" si="322"/>
        <v>0</v>
      </c>
      <c r="Y940" s="13">
        <f t="shared" si="323"/>
        <v>0</v>
      </c>
      <c r="Z940" s="13" t="e">
        <f t="shared" si="324"/>
        <v>#N/A</v>
      </c>
      <c r="AA940" s="14" t="str">
        <f t="shared" si="325"/>
        <v/>
      </c>
      <c r="AB940" s="14">
        <f t="shared" si="326"/>
        <v>0</v>
      </c>
      <c r="AC940" s="14">
        <f t="shared" si="327"/>
        <v>0</v>
      </c>
      <c r="AD940" s="13">
        <f t="shared" si="310"/>
        <v>0</v>
      </c>
      <c r="AE940" s="13" t="e">
        <f>VLOOKUP(B940,Sheet1!$C$1:$D$12,2,FALSE)</f>
        <v>#N/A</v>
      </c>
      <c r="AF940" s="13" t="e">
        <f t="shared" si="328"/>
        <v>#N/A</v>
      </c>
      <c r="AG940" s="13">
        <f t="shared" si="311"/>
        <v>0</v>
      </c>
      <c r="AH940" s="13">
        <f t="shared" si="312"/>
        <v>0</v>
      </c>
      <c r="AI940" s="13" t="e">
        <f t="shared" si="329"/>
        <v>#N/A</v>
      </c>
      <c r="AJ940" s="14" t="str">
        <f t="shared" si="330"/>
        <v/>
      </c>
      <c r="AK940" s="14">
        <f t="shared" si="313"/>
        <v>0</v>
      </c>
    </row>
    <row r="941" spans="1:37" ht="15" customHeight="1" x14ac:dyDescent="0.25">
      <c r="A941" s="1"/>
      <c r="B941" s="1"/>
      <c r="C941" s="24"/>
      <c r="D941" s="1"/>
      <c r="E941" s="1"/>
      <c r="F941" s="24"/>
      <c r="G941" s="1"/>
      <c r="H941" s="2"/>
      <c r="I941" s="2"/>
      <c r="J941" s="2"/>
      <c r="K941" s="13">
        <f t="shared" si="314"/>
        <v>0</v>
      </c>
      <c r="L941" s="13" t="e">
        <f>VLOOKUP(B941,Sheet1!$C$1:$D$12,2,FALSE)</f>
        <v>#N/A</v>
      </c>
      <c r="M941" s="13" t="e">
        <f t="shared" si="315"/>
        <v>#N/A</v>
      </c>
      <c r="N941" s="13">
        <f t="shared" si="316"/>
        <v>0</v>
      </c>
      <c r="O941" s="13" t="e">
        <f>VLOOKUP(B941,Sheet1!$C$1:$D$12,2,FALSE)</f>
        <v>#N/A</v>
      </c>
      <c r="P941" s="13" t="e">
        <f t="shared" si="317"/>
        <v>#N/A</v>
      </c>
      <c r="Q941" s="13">
        <f t="shared" si="318"/>
        <v>0</v>
      </c>
      <c r="R941" s="13" t="e">
        <f>VLOOKUP(B941,Sheet1!$C$1:$D$12,2,FALSE)</f>
        <v>#N/A</v>
      </c>
      <c r="S941" s="13" t="e">
        <f t="shared" si="319"/>
        <v>#N/A</v>
      </c>
      <c r="T941" s="13">
        <f t="shared" si="309"/>
        <v>0</v>
      </c>
      <c r="U941" s="13" t="e">
        <f>VLOOKUP(B941,Sheet1!$C$1:$F$12,4,FALSE)</f>
        <v>#N/A</v>
      </c>
      <c r="V941" s="13" t="e">
        <f t="shared" si="320"/>
        <v>#N/A</v>
      </c>
      <c r="W941" s="13">
        <f t="shared" si="321"/>
        <v>0</v>
      </c>
      <c r="X941" s="13">
        <f t="shared" si="322"/>
        <v>0</v>
      </c>
      <c r="Y941" s="13">
        <f t="shared" si="323"/>
        <v>0</v>
      </c>
      <c r="Z941" s="13" t="e">
        <f t="shared" si="324"/>
        <v>#N/A</v>
      </c>
      <c r="AA941" s="14" t="str">
        <f t="shared" si="325"/>
        <v/>
      </c>
      <c r="AB941" s="14">
        <f t="shared" si="326"/>
        <v>0</v>
      </c>
      <c r="AC941" s="14">
        <f t="shared" si="327"/>
        <v>0</v>
      </c>
      <c r="AD941" s="13">
        <f t="shared" si="310"/>
        <v>0</v>
      </c>
      <c r="AE941" s="13" t="e">
        <f>VLOOKUP(B941,Sheet1!$C$1:$D$12,2,FALSE)</f>
        <v>#N/A</v>
      </c>
      <c r="AF941" s="13" t="e">
        <f t="shared" si="328"/>
        <v>#N/A</v>
      </c>
      <c r="AG941" s="13">
        <f t="shared" si="311"/>
        <v>0</v>
      </c>
      <c r="AH941" s="13">
        <f t="shared" si="312"/>
        <v>0</v>
      </c>
      <c r="AI941" s="13" t="e">
        <f t="shared" si="329"/>
        <v>#N/A</v>
      </c>
      <c r="AJ941" s="14" t="str">
        <f t="shared" si="330"/>
        <v/>
      </c>
      <c r="AK941" s="14">
        <f t="shared" si="313"/>
        <v>0</v>
      </c>
    </row>
    <row r="942" spans="1:37" ht="15" customHeight="1" x14ac:dyDescent="0.25">
      <c r="A942" s="1"/>
      <c r="B942" s="1"/>
      <c r="C942" s="24"/>
      <c r="D942" s="1"/>
      <c r="E942" s="1"/>
      <c r="F942" s="24"/>
      <c r="G942" s="1"/>
      <c r="H942" s="2"/>
      <c r="I942" s="2"/>
      <c r="J942" s="2"/>
      <c r="K942" s="13">
        <f t="shared" si="314"/>
        <v>0</v>
      </c>
      <c r="L942" s="13" t="e">
        <f>VLOOKUP(B942,Sheet1!$C$1:$D$12,2,FALSE)</f>
        <v>#N/A</v>
      </c>
      <c r="M942" s="13" t="e">
        <f t="shared" si="315"/>
        <v>#N/A</v>
      </c>
      <c r="N942" s="13">
        <f t="shared" si="316"/>
        <v>0</v>
      </c>
      <c r="O942" s="13" t="e">
        <f>VLOOKUP(B942,Sheet1!$C$1:$D$12,2,FALSE)</f>
        <v>#N/A</v>
      </c>
      <c r="P942" s="13" t="e">
        <f t="shared" si="317"/>
        <v>#N/A</v>
      </c>
      <c r="Q942" s="13">
        <f t="shared" si="318"/>
        <v>0</v>
      </c>
      <c r="R942" s="13" t="e">
        <f>VLOOKUP(B942,Sheet1!$C$1:$D$12,2,FALSE)</f>
        <v>#N/A</v>
      </c>
      <c r="S942" s="13" t="e">
        <f t="shared" si="319"/>
        <v>#N/A</v>
      </c>
      <c r="T942" s="13">
        <f t="shared" si="309"/>
        <v>0</v>
      </c>
      <c r="U942" s="13" t="e">
        <f>VLOOKUP(B942,Sheet1!$C$1:$F$12,4,FALSE)</f>
        <v>#N/A</v>
      </c>
      <c r="V942" s="13" t="e">
        <f t="shared" si="320"/>
        <v>#N/A</v>
      </c>
      <c r="W942" s="13">
        <f t="shared" si="321"/>
        <v>0</v>
      </c>
      <c r="X942" s="13">
        <f t="shared" si="322"/>
        <v>0</v>
      </c>
      <c r="Y942" s="13">
        <f t="shared" si="323"/>
        <v>0</v>
      </c>
      <c r="Z942" s="13" t="e">
        <f t="shared" si="324"/>
        <v>#N/A</v>
      </c>
      <c r="AA942" s="14" t="str">
        <f t="shared" si="325"/>
        <v/>
      </c>
      <c r="AB942" s="14">
        <f t="shared" si="326"/>
        <v>0</v>
      </c>
      <c r="AC942" s="14">
        <f t="shared" si="327"/>
        <v>0</v>
      </c>
      <c r="AD942" s="13">
        <f t="shared" si="310"/>
        <v>0</v>
      </c>
      <c r="AE942" s="13" t="e">
        <f>VLOOKUP(B942,Sheet1!$C$1:$D$12,2,FALSE)</f>
        <v>#N/A</v>
      </c>
      <c r="AF942" s="13" t="e">
        <f t="shared" si="328"/>
        <v>#N/A</v>
      </c>
      <c r="AG942" s="13">
        <f t="shared" si="311"/>
        <v>0</v>
      </c>
      <c r="AH942" s="13">
        <f t="shared" si="312"/>
        <v>0</v>
      </c>
      <c r="AI942" s="13" t="e">
        <f t="shared" si="329"/>
        <v>#N/A</v>
      </c>
      <c r="AJ942" s="14" t="str">
        <f t="shared" si="330"/>
        <v/>
      </c>
      <c r="AK942" s="14">
        <f t="shared" si="313"/>
        <v>0</v>
      </c>
    </row>
    <row r="943" spans="1:37" ht="15" customHeight="1" x14ac:dyDescent="0.25">
      <c r="A943" s="1"/>
      <c r="B943" s="1"/>
      <c r="C943" s="24"/>
      <c r="D943" s="1"/>
      <c r="E943" s="1"/>
      <c r="F943" s="24"/>
      <c r="G943" s="1"/>
      <c r="H943" s="2"/>
      <c r="I943" s="2"/>
      <c r="J943" s="2"/>
      <c r="K943" s="13">
        <f t="shared" si="314"/>
        <v>0</v>
      </c>
      <c r="L943" s="13" t="e">
        <f>VLOOKUP(B943,Sheet1!$C$1:$D$12,2,FALSE)</f>
        <v>#N/A</v>
      </c>
      <c r="M943" s="13" t="e">
        <f t="shared" si="315"/>
        <v>#N/A</v>
      </c>
      <c r="N943" s="13">
        <f t="shared" si="316"/>
        <v>0</v>
      </c>
      <c r="O943" s="13" t="e">
        <f>VLOOKUP(B943,Sheet1!$C$1:$D$12,2,FALSE)</f>
        <v>#N/A</v>
      </c>
      <c r="P943" s="13" t="e">
        <f t="shared" si="317"/>
        <v>#N/A</v>
      </c>
      <c r="Q943" s="13">
        <f t="shared" si="318"/>
        <v>0</v>
      </c>
      <c r="R943" s="13" t="e">
        <f>VLOOKUP(B943,Sheet1!$C$1:$D$12,2,FALSE)</f>
        <v>#N/A</v>
      </c>
      <c r="S943" s="13" t="e">
        <f t="shared" si="319"/>
        <v>#N/A</v>
      </c>
      <c r="T943" s="13">
        <f t="shared" si="309"/>
        <v>0</v>
      </c>
      <c r="U943" s="13" t="e">
        <f>VLOOKUP(B943,Sheet1!$C$1:$F$12,4,FALSE)</f>
        <v>#N/A</v>
      </c>
      <c r="V943" s="13" t="e">
        <f t="shared" si="320"/>
        <v>#N/A</v>
      </c>
      <c r="W943" s="13">
        <f t="shared" si="321"/>
        <v>0</v>
      </c>
      <c r="X943" s="13">
        <f t="shared" si="322"/>
        <v>0</v>
      </c>
      <c r="Y943" s="13">
        <f t="shared" si="323"/>
        <v>0</v>
      </c>
      <c r="Z943" s="13" t="e">
        <f t="shared" si="324"/>
        <v>#N/A</v>
      </c>
      <c r="AA943" s="14" t="str">
        <f t="shared" si="325"/>
        <v/>
      </c>
      <c r="AB943" s="14">
        <f t="shared" si="326"/>
        <v>0</v>
      </c>
      <c r="AC943" s="14">
        <f t="shared" si="327"/>
        <v>0</v>
      </c>
      <c r="AD943" s="13">
        <f t="shared" si="310"/>
        <v>0</v>
      </c>
      <c r="AE943" s="13" t="e">
        <f>VLOOKUP(B943,Sheet1!$C$1:$D$12,2,FALSE)</f>
        <v>#N/A</v>
      </c>
      <c r="AF943" s="13" t="e">
        <f t="shared" si="328"/>
        <v>#N/A</v>
      </c>
      <c r="AG943" s="13">
        <f t="shared" si="311"/>
        <v>0</v>
      </c>
      <c r="AH943" s="13">
        <f t="shared" si="312"/>
        <v>0</v>
      </c>
      <c r="AI943" s="13" t="e">
        <f t="shared" si="329"/>
        <v>#N/A</v>
      </c>
      <c r="AJ943" s="14" t="str">
        <f t="shared" si="330"/>
        <v/>
      </c>
      <c r="AK943" s="14">
        <f t="shared" si="313"/>
        <v>0</v>
      </c>
    </row>
    <row r="944" spans="1:37" ht="15" customHeight="1" x14ac:dyDescent="0.25">
      <c r="A944" s="1"/>
      <c r="B944" s="1"/>
      <c r="C944" s="24"/>
      <c r="D944" s="1"/>
      <c r="E944" s="1"/>
      <c r="F944" s="24"/>
      <c r="G944" s="1"/>
      <c r="H944" s="2"/>
      <c r="I944" s="2"/>
      <c r="J944" s="2"/>
      <c r="K944" s="13">
        <f t="shared" si="314"/>
        <v>0</v>
      </c>
      <c r="L944" s="13" t="e">
        <f>VLOOKUP(B944,Sheet1!$C$1:$D$12,2,FALSE)</f>
        <v>#N/A</v>
      </c>
      <c r="M944" s="13" t="e">
        <f t="shared" si="315"/>
        <v>#N/A</v>
      </c>
      <c r="N944" s="13">
        <f t="shared" si="316"/>
        <v>0</v>
      </c>
      <c r="O944" s="13" t="e">
        <f>VLOOKUP(B944,Sheet1!$C$1:$D$12,2,FALSE)</f>
        <v>#N/A</v>
      </c>
      <c r="P944" s="13" t="e">
        <f t="shared" si="317"/>
        <v>#N/A</v>
      </c>
      <c r="Q944" s="13">
        <f t="shared" si="318"/>
        <v>0</v>
      </c>
      <c r="R944" s="13" t="e">
        <f>VLOOKUP(B944,Sheet1!$C$1:$D$12,2,FALSE)</f>
        <v>#N/A</v>
      </c>
      <c r="S944" s="13" t="e">
        <f t="shared" si="319"/>
        <v>#N/A</v>
      </c>
      <c r="T944" s="13">
        <f t="shared" si="309"/>
        <v>0</v>
      </c>
      <c r="U944" s="13" t="e">
        <f>VLOOKUP(B944,Sheet1!$C$1:$F$12,4,FALSE)</f>
        <v>#N/A</v>
      </c>
      <c r="V944" s="13" t="e">
        <f t="shared" si="320"/>
        <v>#N/A</v>
      </c>
      <c r="W944" s="13">
        <f t="shared" si="321"/>
        <v>0</v>
      </c>
      <c r="X944" s="13">
        <f t="shared" si="322"/>
        <v>0</v>
      </c>
      <c r="Y944" s="13">
        <f t="shared" si="323"/>
        <v>0</v>
      </c>
      <c r="Z944" s="13" t="e">
        <f t="shared" si="324"/>
        <v>#N/A</v>
      </c>
      <c r="AA944" s="14" t="str">
        <f t="shared" si="325"/>
        <v/>
      </c>
      <c r="AB944" s="14">
        <f t="shared" si="326"/>
        <v>0</v>
      </c>
      <c r="AC944" s="14">
        <f t="shared" si="327"/>
        <v>0</v>
      </c>
      <c r="AD944" s="13">
        <f t="shared" si="310"/>
        <v>0</v>
      </c>
      <c r="AE944" s="13" t="e">
        <f>VLOOKUP(B944,Sheet1!$C$1:$D$12,2,FALSE)</f>
        <v>#N/A</v>
      </c>
      <c r="AF944" s="13" t="e">
        <f t="shared" si="328"/>
        <v>#N/A</v>
      </c>
      <c r="AG944" s="13">
        <f t="shared" si="311"/>
        <v>0</v>
      </c>
      <c r="AH944" s="13">
        <f t="shared" si="312"/>
        <v>0</v>
      </c>
      <c r="AI944" s="13" t="e">
        <f t="shared" si="329"/>
        <v>#N/A</v>
      </c>
      <c r="AJ944" s="14" t="str">
        <f t="shared" si="330"/>
        <v/>
      </c>
      <c r="AK944" s="14">
        <f t="shared" si="313"/>
        <v>0</v>
      </c>
    </row>
    <row r="945" spans="1:37" ht="15" customHeight="1" x14ac:dyDescent="0.25">
      <c r="A945" s="1"/>
      <c r="B945" s="1"/>
      <c r="C945" s="24"/>
      <c r="D945" s="1"/>
      <c r="E945" s="1"/>
      <c r="F945" s="24"/>
      <c r="G945" s="1"/>
      <c r="H945" s="2"/>
      <c r="I945" s="2"/>
      <c r="J945" s="2"/>
      <c r="K945" s="13">
        <f t="shared" si="314"/>
        <v>0</v>
      </c>
      <c r="L945" s="13" t="e">
        <f>VLOOKUP(B945,Sheet1!$C$1:$D$12,2,FALSE)</f>
        <v>#N/A</v>
      </c>
      <c r="M945" s="13" t="e">
        <f t="shared" si="315"/>
        <v>#N/A</v>
      </c>
      <c r="N945" s="13">
        <f t="shared" si="316"/>
        <v>0</v>
      </c>
      <c r="O945" s="13" t="e">
        <f>VLOOKUP(B945,Sheet1!$C$1:$D$12,2,FALSE)</f>
        <v>#N/A</v>
      </c>
      <c r="P945" s="13" t="e">
        <f t="shared" si="317"/>
        <v>#N/A</v>
      </c>
      <c r="Q945" s="13">
        <f t="shared" si="318"/>
        <v>0</v>
      </c>
      <c r="R945" s="13" t="e">
        <f>VLOOKUP(B945,Sheet1!$C$1:$D$12,2,FALSE)</f>
        <v>#N/A</v>
      </c>
      <c r="S945" s="13" t="e">
        <f t="shared" si="319"/>
        <v>#N/A</v>
      </c>
      <c r="T945" s="13">
        <f t="shared" si="309"/>
        <v>0</v>
      </c>
      <c r="U945" s="13" t="e">
        <f>VLOOKUP(B945,Sheet1!$C$1:$F$12,4,FALSE)</f>
        <v>#N/A</v>
      </c>
      <c r="V945" s="13" t="e">
        <f t="shared" si="320"/>
        <v>#N/A</v>
      </c>
      <c r="W945" s="13">
        <f t="shared" si="321"/>
        <v>0</v>
      </c>
      <c r="X945" s="13">
        <f t="shared" si="322"/>
        <v>0</v>
      </c>
      <c r="Y945" s="13">
        <f t="shared" si="323"/>
        <v>0</v>
      </c>
      <c r="Z945" s="13" t="e">
        <f t="shared" si="324"/>
        <v>#N/A</v>
      </c>
      <c r="AA945" s="14" t="str">
        <f t="shared" si="325"/>
        <v/>
      </c>
      <c r="AB945" s="14">
        <f t="shared" si="326"/>
        <v>0</v>
      </c>
      <c r="AC945" s="14">
        <f t="shared" si="327"/>
        <v>0</v>
      </c>
      <c r="AD945" s="13">
        <f t="shared" si="310"/>
        <v>0</v>
      </c>
      <c r="AE945" s="13" t="e">
        <f>VLOOKUP(B945,Sheet1!$C$1:$D$12,2,FALSE)</f>
        <v>#N/A</v>
      </c>
      <c r="AF945" s="13" t="e">
        <f t="shared" si="328"/>
        <v>#N/A</v>
      </c>
      <c r="AG945" s="13">
        <f t="shared" si="311"/>
        <v>0</v>
      </c>
      <c r="AH945" s="13">
        <f t="shared" si="312"/>
        <v>0</v>
      </c>
      <c r="AI945" s="13" t="e">
        <f t="shared" si="329"/>
        <v>#N/A</v>
      </c>
      <c r="AJ945" s="14" t="str">
        <f t="shared" si="330"/>
        <v/>
      </c>
      <c r="AK945" s="14">
        <f t="shared" si="313"/>
        <v>0</v>
      </c>
    </row>
    <row r="946" spans="1:37" ht="15" customHeight="1" x14ac:dyDescent="0.25">
      <c r="A946" s="1"/>
      <c r="B946" s="1"/>
      <c r="C946" s="24"/>
      <c r="D946" s="1"/>
      <c r="E946" s="1"/>
      <c r="F946" s="24"/>
      <c r="G946" s="1"/>
      <c r="H946" s="2"/>
      <c r="I946" s="2"/>
      <c r="J946" s="2"/>
      <c r="K946" s="13">
        <f t="shared" si="314"/>
        <v>0</v>
      </c>
      <c r="L946" s="13" t="e">
        <f>VLOOKUP(B946,Sheet1!$C$1:$D$12,2,FALSE)</f>
        <v>#N/A</v>
      </c>
      <c r="M946" s="13" t="e">
        <f t="shared" si="315"/>
        <v>#N/A</v>
      </c>
      <c r="N946" s="13">
        <f t="shared" si="316"/>
        <v>0</v>
      </c>
      <c r="O946" s="13" t="e">
        <f>VLOOKUP(B946,Sheet1!$C$1:$D$12,2,FALSE)</f>
        <v>#N/A</v>
      </c>
      <c r="P946" s="13" t="e">
        <f t="shared" si="317"/>
        <v>#N/A</v>
      </c>
      <c r="Q946" s="13">
        <f t="shared" si="318"/>
        <v>0</v>
      </c>
      <c r="R946" s="13" t="e">
        <f>VLOOKUP(B946,Sheet1!$C$1:$D$12,2,FALSE)</f>
        <v>#N/A</v>
      </c>
      <c r="S946" s="13" t="e">
        <f t="shared" si="319"/>
        <v>#N/A</v>
      </c>
      <c r="T946" s="13">
        <f t="shared" si="309"/>
        <v>0</v>
      </c>
      <c r="U946" s="13" t="e">
        <f>VLOOKUP(B946,Sheet1!$C$1:$F$12,4,FALSE)</f>
        <v>#N/A</v>
      </c>
      <c r="V946" s="13" t="e">
        <f t="shared" si="320"/>
        <v>#N/A</v>
      </c>
      <c r="W946" s="13">
        <f t="shared" si="321"/>
        <v>0</v>
      </c>
      <c r="X946" s="13">
        <f t="shared" si="322"/>
        <v>0</v>
      </c>
      <c r="Y946" s="13">
        <f t="shared" si="323"/>
        <v>0</v>
      </c>
      <c r="Z946" s="13" t="e">
        <f t="shared" si="324"/>
        <v>#N/A</v>
      </c>
      <c r="AA946" s="14" t="str">
        <f t="shared" si="325"/>
        <v/>
      </c>
      <c r="AB946" s="14">
        <f t="shared" si="326"/>
        <v>0</v>
      </c>
      <c r="AC946" s="14">
        <f t="shared" si="327"/>
        <v>0</v>
      </c>
      <c r="AD946" s="13">
        <f t="shared" si="310"/>
        <v>0</v>
      </c>
      <c r="AE946" s="13" t="e">
        <f>VLOOKUP(B946,Sheet1!$C$1:$D$12,2,FALSE)</f>
        <v>#N/A</v>
      </c>
      <c r="AF946" s="13" t="e">
        <f t="shared" si="328"/>
        <v>#N/A</v>
      </c>
      <c r="AG946" s="13">
        <f t="shared" si="311"/>
        <v>0</v>
      </c>
      <c r="AH946" s="13">
        <f t="shared" si="312"/>
        <v>0</v>
      </c>
      <c r="AI946" s="13" t="e">
        <f t="shared" si="329"/>
        <v>#N/A</v>
      </c>
      <c r="AJ946" s="14" t="str">
        <f t="shared" si="330"/>
        <v/>
      </c>
      <c r="AK946" s="14">
        <f t="shared" si="313"/>
        <v>0</v>
      </c>
    </row>
    <row r="947" spans="1:37" ht="15" customHeight="1" x14ac:dyDescent="0.25">
      <c r="A947" s="1"/>
      <c r="B947" s="1"/>
      <c r="C947" s="24"/>
      <c r="D947" s="1"/>
      <c r="E947" s="1"/>
      <c r="F947" s="24"/>
      <c r="G947" s="1"/>
      <c r="H947" s="2"/>
      <c r="I947" s="2"/>
      <c r="J947" s="2"/>
      <c r="K947" s="13">
        <f t="shared" si="314"/>
        <v>0</v>
      </c>
      <c r="L947" s="13" t="e">
        <f>VLOOKUP(B947,Sheet1!$C$1:$D$12,2,FALSE)</f>
        <v>#N/A</v>
      </c>
      <c r="M947" s="13" t="e">
        <f t="shared" si="315"/>
        <v>#N/A</v>
      </c>
      <c r="N947" s="13">
        <f t="shared" si="316"/>
        <v>0</v>
      </c>
      <c r="O947" s="13" t="e">
        <f>VLOOKUP(B947,Sheet1!$C$1:$D$12,2,FALSE)</f>
        <v>#N/A</v>
      </c>
      <c r="P947" s="13" t="e">
        <f t="shared" si="317"/>
        <v>#N/A</v>
      </c>
      <c r="Q947" s="13">
        <f t="shared" si="318"/>
        <v>0</v>
      </c>
      <c r="R947" s="13" t="e">
        <f>VLOOKUP(B947,Sheet1!$C$1:$D$12,2,FALSE)</f>
        <v>#N/A</v>
      </c>
      <c r="S947" s="13" t="e">
        <f t="shared" si="319"/>
        <v>#N/A</v>
      </c>
      <c r="T947" s="13">
        <f t="shared" si="309"/>
        <v>0</v>
      </c>
      <c r="U947" s="13" t="e">
        <f>VLOOKUP(B947,Sheet1!$C$1:$F$12,4,FALSE)</f>
        <v>#N/A</v>
      </c>
      <c r="V947" s="13" t="e">
        <f t="shared" si="320"/>
        <v>#N/A</v>
      </c>
      <c r="W947" s="13">
        <f t="shared" si="321"/>
        <v>0</v>
      </c>
      <c r="X947" s="13">
        <f t="shared" si="322"/>
        <v>0</v>
      </c>
      <c r="Y947" s="13">
        <f t="shared" si="323"/>
        <v>0</v>
      </c>
      <c r="Z947" s="13" t="e">
        <f t="shared" si="324"/>
        <v>#N/A</v>
      </c>
      <c r="AA947" s="14" t="str">
        <f t="shared" si="325"/>
        <v/>
      </c>
      <c r="AB947" s="14">
        <f t="shared" si="326"/>
        <v>0</v>
      </c>
      <c r="AC947" s="14">
        <f t="shared" si="327"/>
        <v>0</v>
      </c>
      <c r="AD947" s="13">
        <f t="shared" si="310"/>
        <v>0</v>
      </c>
      <c r="AE947" s="13" t="e">
        <f>VLOOKUP(B947,Sheet1!$C$1:$D$12,2,FALSE)</f>
        <v>#N/A</v>
      </c>
      <c r="AF947" s="13" t="e">
        <f t="shared" si="328"/>
        <v>#N/A</v>
      </c>
      <c r="AG947" s="13">
        <f t="shared" si="311"/>
        <v>0</v>
      </c>
      <c r="AH947" s="13">
        <f t="shared" si="312"/>
        <v>0</v>
      </c>
      <c r="AI947" s="13" t="e">
        <f t="shared" si="329"/>
        <v>#N/A</v>
      </c>
      <c r="AJ947" s="14" t="str">
        <f t="shared" si="330"/>
        <v/>
      </c>
      <c r="AK947" s="14">
        <f t="shared" si="313"/>
        <v>0</v>
      </c>
    </row>
    <row r="948" spans="1:37" ht="15" customHeight="1" x14ac:dyDescent="0.25">
      <c r="A948" s="1"/>
      <c r="B948" s="1"/>
      <c r="C948" s="24"/>
      <c r="D948" s="1"/>
      <c r="E948" s="1"/>
      <c r="F948" s="24"/>
      <c r="G948" s="1"/>
      <c r="H948" s="2"/>
      <c r="I948" s="2"/>
      <c r="J948" s="2"/>
      <c r="K948" s="13">
        <f t="shared" si="314"/>
        <v>0</v>
      </c>
      <c r="L948" s="13" t="e">
        <f>VLOOKUP(B948,Sheet1!$C$1:$D$12,2,FALSE)</f>
        <v>#N/A</v>
      </c>
      <c r="M948" s="13" t="e">
        <f t="shared" si="315"/>
        <v>#N/A</v>
      </c>
      <c r="N948" s="13">
        <f t="shared" si="316"/>
        <v>0</v>
      </c>
      <c r="O948" s="13" t="e">
        <f>VLOOKUP(B948,Sheet1!$C$1:$D$12,2,FALSE)</f>
        <v>#N/A</v>
      </c>
      <c r="P948" s="13" t="e">
        <f t="shared" si="317"/>
        <v>#N/A</v>
      </c>
      <c r="Q948" s="13">
        <f t="shared" si="318"/>
        <v>0</v>
      </c>
      <c r="R948" s="13" t="e">
        <f>VLOOKUP(B948,Sheet1!$C$1:$D$12,2,FALSE)</f>
        <v>#N/A</v>
      </c>
      <c r="S948" s="13" t="e">
        <f t="shared" si="319"/>
        <v>#N/A</v>
      </c>
      <c r="T948" s="13">
        <f t="shared" si="309"/>
        <v>0</v>
      </c>
      <c r="U948" s="13" t="e">
        <f>VLOOKUP(B948,Sheet1!$C$1:$F$12,4,FALSE)</f>
        <v>#N/A</v>
      </c>
      <c r="V948" s="13" t="e">
        <f t="shared" si="320"/>
        <v>#N/A</v>
      </c>
      <c r="W948" s="13">
        <f t="shared" si="321"/>
        <v>0</v>
      </c>
      <c r="X948" s="13">
        <f t="shared" si="322"/>
        <v>0</v>
      </c>
      <c r="Y948" s="13">
        <f t="shared" si="323"/>
        <v>0</v>
      </c>
      <c r="Z948" s="13" t="e">
        <f t="shared" si="324"/>
        <v>#N/A</v>
      </c>
      <c r="AA948" s="14" t="str">
        <f t="shared" si="325"/>
        <v/>
      </c>
      <c r="AB948" s="14">
        <f t="shared" si="326"/>
        <v>0</v>
      </c>
      <c r="AC948" s="14">
        <f t="shared" si="327"/>
        <v>0</v>
      </c>
      <c r="AD948" s="13">
        <f t="shared" si="310"/>
        <v>0</v>
      </c>
      <c r="AE948" s="13" t="e">
        <f>VLOOKUP(B948,Sheet1!$C$1:$D$12,2,FALSE)</f>
        <v>#N/A</v>
      </c>
      <c r="AF948" s="13" t="e">
        <f t="shared" si="328"/>
        <v>#N/A</v>
      </c>
      <c r="AG948" s="13">
        <f t="shared" si="311"/>
        <v>0</v>
      </c>
      <c r="AH948" s="13">
        <f t="shared" si="312"/>
        <v>0</v>
      </c>
      <c r="AI948" s="13" t="e">
        <f t="shared" si="329"/>
        <v>#N/A</v>
      </c>
      <c r="AJ948" s="14" t="str">
        <f t="shared" si="330"/>
        <v/>
      </c>
      <c r="AK948" s="14">
        <f t="shared" si="313"/>
        <v>0</v>
      </c>
    </row>
    <row r="949" spans="1:37" ht="15" customHeight="1" x14ac:dyDescent="0.25">
      <c r="A949" s="1"/>
      <c r="B949" s="1"/>
      <c r="C949" s="24"/>
      <c r="D949" s="1"/>
      <c r="E949" s="1"/>
      <c r="F949" s="24"/>
      <c r="G949" s="1"/>
      <c r="H949" s="2"/>
      <c r="I949" s="2"/>
      <c r="J949" s="2"/>
      <c r="K949" s="13">
        <f t="shared" si="314"/>
        <v>0</v>
      </c>
      <c r="L949" s="13" t="e">
        <f>VLOOKUP(B949,Sheet1!$C$1:$D$12,2,FALSE)</f>
        <v>#N/A</v>
      </c>
      <c r="M949" s="13" t="e">
        <f t="shared" si="315"/>
        <v>#N/A</v>
      </c>
      <c r="N949" s="13">
        <f t="shared" si="316"/>
        <v>0</v>
      </c>
      <c r="O949" s="13" t="e">
        <f>VLOOKUP(B949,Sheet1!$C$1:$D$12,2,FALSE)</f>
        <v>#N/A</v>
      </c>
      <c r="P949" s="13" t="e">
        <f t="shared" si="317"/>
        <v>#N/A</v>
      </c>
      <c r="Q949" s="13">
        <f t="shared" si="318"/>
        <v>0</v>
      </c>
      <c r="R949" s="13" t="e">
        <f>VLOOKUP(B949,Sheet1!$C$1:$D$12,2,FALSE)</f>
        <v>#N/A</v>
      </c>
      <c r="S949" s="13" t="e">
        <f t="shared" si="319"/>
        <v>#N/A</v>
      </c>
      <c r="T949" s="13">
        <f t="shared" si="309"/>
        <v>0</v>
      </c>
      <c r="U949" s="13" t="e">
        <f>VLOOKUP(B949,Sheet1!$C$1:$F$12,4,FALSE)</f>
        <v>#N/A</v>
      </c>
      <c r="V949" s="13" t="e">
        <f t="shared" si="320"/>
        <v>#N/A</v>
      </c>
      <c r="W949" s="13">
        <f t="shared" si="321"/>
        <v>0</v>
      </c>
      <c r="X949" s="13">
        <f t="shared" si="322"/>
        <v>0</v>
      </c>
      <c r="Y949" s="13">
        <f t="shared" si="323"/>
        <v>0</v>
      </c>
      <c r="Z949" s="13" t="e">
        <f t="shared" si="324"/>
        <v>#N/A</v>
      </c>
      <c r="AA949" s="14" t="str">
        <f t="shared" si="325"/>
        <v/>
      </c>
      <c r="AB949" s="14">
        <f t="shared" si="326"/>
        <v>0</v>
      </c>
      <c r="AC949" s="14">
        <f t="shared" si="327"/>
        <v>0</v>
      </c>
      <c r="AD949" s="13">
        <f t="shared" si="310"/>
        <v>0</v>
      </c>
      <c r="AE949" s="13" t="e">
        <f>VLOOKUP(B949,Sheet1!$C$1:$D$12,2,FALSE)</f>
        <v>#N/A</v>
      </c>
      <c r="AF949" s="13" t="e">
        <f t="shared" si="328"/>
        <v>#N/A</v>
      </c>
      <c r="AG949" s="13">
        <f t="shared" si="311"/>
        <v>0</v>
      </c>
      <c r="AH949" s="13">
        <f t="shared" si="312"/>
        <v>0</v>
      </c>
      <c r="AI949" s="13" t="e">
        <f t="shared" si="329"/>
        <v>#N/A</v>
      </c>
      <c r="AJ949" s="14" t="str">
        <f t="shared" si="330"/>
        <v/>
      </c>
      <c r="AK949" s="14">
        <f t="shared" si="313"/>
        <v>0</v>
      </c>
    </row>
    <row r="950" spans="1:37" ht="15" customHeight="1" x14ac:dyDescent="0.25">
      <c r="A950" s="1"/>
      <c r="B950" s="1"/>
      <c r="C950" s="24"/>
      <c r="D950" s="1"/>
      <c r="E950" s="1"/>
      <c r="F950" s="24"/>
      <c r="G950" s="1"/>
      <c r="H950" s="2"/>
      <c r="I950" s="2"/>
      <c r="J950" s="2"/>
      <c r="K950" s="13">
        <f t="shared" si="314"/>
        <v>0</v>
      </c>
      <c r="L950" s="13" t="e">
        <f>VLOOKUP(B950,Sheet1!$C$1:$D$12,2,FALSE)</f>
        <v>#N/A</v>
      </c>
      <c r="M950" s="13" t="e">
        <f t="shared" si="315"/>
        <v>#N/A</v>
      </c>
      <c r="N950" s="13">
        <f t="shared" si="316"/>
        <v>0</v>
      </c>
      <c r="O950" s="13" t="e">
        <f>VLOOKUP(B950,Sheet1!$C$1:$D$12,2,FALSE)</f>
        <v>#N/A</v>
      </c>
      <c r="P950" s="13" t="e">
        <f t="shared" si="317"/>
        <v>#N/A</v>
      </c>
      <c r="Q950" s="13">
        <f t="shared" si="318"/>
        <v>0</v>
      </c>
      <c r="R950" s="13" t="e">
        <f>VLOOKUP(B950,Sheet1!$C$1:$D$12,2,FALSE)</f>
        <v>#N/A</v>
      </c>
      <c r="S950" s="13" t="e">
        <f t="shared" si="319"/>
        <v>#N/A</v>
      </c>
      <c r="T950" s="13">
        <f t="shared" si="309"/>
        <v>0</v>
      </c>
      <c r="U950" s="13" t="e">
        <f>VLOOKUP(B950,Sheet1!$C$1:$F$12,4,FALSE)</f>
        <v>#N/A</v>
      </c>
      <c r="V950" s="13" t="e">
        <f t="shared" si="320"/>
        <v>#N/A</v>
      </c>
      <c r="W950" s="13">
        <f t="shared" si="321"/>
        <v>0</v>
      </c>
      <c r="X950" s="13">
        <f t="shared" si="322"/>
        <v>0</v>
      </c>
      <c r="Y950" s="13">
        <f t="shared" si="323"/>
        <v>0</v>
      </c>
      <c r="Z950" s="13" t="e">
        <f t="shared" si="324"/>
        <v>#N/A</v>
      </c>
      <c r="AA950" s="14" t="str">
        <f t="shared" si="325"/>
        <v/>
      </c>
      <c r="AB950" s="14">
        <f t="shared" si="326"/>
        <v>0</v>
      </c>
      <c r="AC950" s="14">
        <f t="shared" si="327"/>
        <v>0</v>
      </c>
      <c r="AD950" s="13">
        <f t="shared" si="310"/>
        <v>0</v>
      </c>
      <c r="AE950" s="13" t="e">
        <f>VLOOKUP(B950,Sheet1!$C$1:$D$12,2,FALSE)</f>
        <v>#N/A</v>
      </c>
      <c r="AF950" s="13" t="e">
        <f t="shared" si="328"/>
        <v>#N/A</v>
      </c>
      <c r="AG950" s="13">
        <f t="shared" si="311"/>
        <v>0</v>
      </c>
      <c r="AH950" s="13">
        <f t="shared" si="312"/>
        <v>0</v>
      </c>
      <c r="AI950" s="13" t="e">
        <f t="shared" si="329"/>
        <v>#N/A</v>
      </c>
      <c r="AJ950" s="14" t="str">
        <f t="shared" si="330"/>
        <v/>
      </c>
      <c r="AK950" s="14">
        <f t="shared" si="313"/>
        <v>0</v>
      </c>
    </row>
    <row r="951" spans="1:37" ht="15" customHeight="1" x14ac:dyDescent="0.25">
      <c r="A951" s="1"/>
      <c r="B951" s="1"/>
      <c r="C951" s="24"/>
      <c r="D951" s="1"/>
      <c r="E951" s="1"/>
      <c r="F951" s="24"/>
      <c r="G951" s="1"/>
      <c r="H951" s="2"/>
      <c r="I951" s="2"/>
      <c r="J951" s="2"/>
      <c r="K951" s="13">
        <f t="shared" si="314"/>
        <v>0</v>
      </c>
      <c r="L951" s="13" t="e">
        <f>VLOOKUP(B951,Sheet1!$C$1:$D$12,2,FALSE)</f>
        <v>#N/A</v>
      </c>
      <c r="M951" s="13" t="e">
        <f t="shared" si="315"/>
        <v>#N/A</v>
      </c>
      <c r="N951" s="13">
        <f t="shared" si="316"/>
        <v>0</v>
      </c>
      <c r="O951" s="13" t="e">
        <f>VLOOKUP(B951,Sheet1!$C$1:$D$12,2,FALSE)</f>
        <v>#N/A</v>
      </c>
      <c r="P951" s="13" t="e">
        <f t="shared" si="317"/>
        <v>#N/A</v>
      </c>
      <c r="Q951" s="13">
        <f t="shared" si="318"/>
        <v>0</v>
      </c>
      <c r="R951" s="13" t="e">
        <f>VLOOKUP(B951,Sheet1!$C$1:$D$12,2,FALSE)</f>
        <v>#N/A</v>
      </c>
      <c r="S951" s="13" t="e">
        <f t="shared" si="319"/>
        <v>#N/A</v>
      </c>
      <c r="T951" s="13">
        <f t="shared" si="309"/>
        <v>0</v>
      </c>
      <c r="U951" s="13" t="e">
        <f>VLOOKUP(B951,Sheet1!$C$1:$F$12,4,FALSE)</f>
        <v>#N/A</v>
      </c>
      <c r="V951" s="13" t="e">
        <f t="shared" si="320"/>
        <v>#N/A</v>
      </c>
      <c r="W951" s="13">
        <f t="shared" si="321"/>
        <v>0</v>
      </c>
      <c r="X951" s="13">
        <f t="shared" si="322"/>
        <v>0</v>
      </c>
      <c r="Y951" s="13">
        <f t="shared" si="323"/>
        <v>0</v>
      </c>
      <c r="Z951" s="13" t="e">
        <f t="shared" si="324"/>
        <v>#N/A</v>
      </c>
      <c r="AA951" s="14" t="str">
        <f t="shared" si="325"/>
        <v/>
      </c>
      <c r="AB951" s="14">
        <f t="shared" si="326"/>
        <v>0</v>
      </c>
      <c r="AC951" s="14">
        <f t="shared" si="327"/>
        <v>0</v>
      </c>
      <c r="AD951" s="13">
        <f t="shared" si="310"/>
        <v>0</v>
      </c>
      <c r="AE951" s="13" t="e">
        <f>VLOOKUP(B951,Sheet1!$C$1:$D$12,2,FALSE)</f>
        <v>#N/A</v>
      </c>
      <c r="AF951" s="13" t="e">
        <f t="shared" si="328"/>
        <v>#N/A</v>
      </c>
      <c r="AG951" s="13">
        <f t="shared" si="311"/>
        <v>0</v>
      </c>
      <c r="AH951" s="13">
        <f t="shared" si="312"/>
        <v>0</v>
      </c>
      <c r="AI951" s="13" t="e">
        <f t="shared" si="329"/>
        <v>#N/A</v>
      </c>
      <c r="AJ951" s="14" t="str">
        <f t="shared" si="330"/>
        <v/>
      </c>
      <c r="AK951" s="14">
        <f t="shared" si="313"/>
        <v>0</v>
      </c>
    </row>
    <row r="952" spans="1:37" ht="15" customHeight="1" x14ac:dyDescent="0.25">
      <c r="A952" s="1"/>
      <c r="B952" s="1"/>
      <c r="C952" s="24"/>
      <c r="D952" s="1"/>
      <c r="E952" s="1"/>
      <c r="F952" s="24"/>
      <c r="G952" s="1"/>
      <c r="H952" s="2"/>
      <c r="I952" s="2"/>
      <c r="J952" s="2"/>
      <c r="K952" s="13">
        <f t="shared" si="314"/>
        <v>0</v>
      </c>
      <c r="L952" s="13" t="e">
        <f>VLOOKUP(B952,Sheet1!$C$1:$D$12,2,FALSE)</f>
        <v>#N/A</v>
      </c>
      <c r="M952" s="13" t="e">
        <f t="shared" si="315"/>
        <v>#N/A</v>
      </c>
      <c r="N952" s="13">
        <f t="shared" si="316"/>
        <v>0</v>
      </c>
      <c r="O952" s="13" t="e">
        <f>VLOOKUP(B952,Sheet1!$C$1:$D$12,2,FALSE)</f>
        <v>#N/A</v>
      </c>
      <c r="P952" s="13" t="e">
        <f t="shared" si="317"/>
        <v>#N/A</v>
      </c>
      <c r="Q952" s="13">
        <f t="shared" si="318"/>
        <v>0</v>
      </c>
      <c r="R952" s="13" t="e">
        <f>VLOOKUP(B952,Sheet1!$C$1:$D$12,2,FALSE)</f>
        <v>#N/A</v>
      </c>
      <c r="S952" s="13" t="e">
        <f t="shared" si="319"/>
        <v>#N/A</v>
      </c>
      <c r="T952" s="13">
        <f t="shared" si="309"/>
        <v>0</v>
      </c>
      <c r="U952" s="13" t="e">
        <f>VLOOKUP(B952,Sheet1!$C$1:$F$12,4,FALSE)</f>
        <v>#N/A</v>
      </c>
      <c r="V952" s="13" t="e">
        <f t="shared" si="320"/>
        <v>#N/A</v>
      </c>
      <c r="W952" s="13">
        <f t="shared" si="321"/>
        <v>0</v>
      </c>
      <c r="X952" s="13">
        <f t="shared" si="322"/>
        <v>0</v>
      </c>
      <c r="Y952" s="13">
        <f t="shared" si="323"/>
        <v>0</v>
      </c>
      <c r="Z952" s="13" t="e">
        <f t="shared" si="324"/>
        <v>#N/A</v>
      </c>
      <c r="AA952" s="14" t="str">
        <f t="shared" si="325"/>
        <v/>
      </c>
      <c r="AB952" s="14">
        <f t="shared" si="326"/>
        <v>0</v>
      </c>
      <c r="AC952" s="14">
        <f t="shared" si="327"/>
        <v>0</v>
      </c>
      <c r="AD952" s="13">
        <f t="shared" si="310"/>
        <v>0</v>
      </c>
      <c r="AE952" s="13" t="e">
        <f>VLOOKUP(B952,Sheet1!$C$1:$D$12,2,FALSE)</f>
        <v>#N/A</v>
      </c>
      <c r="AF952" s="13" t="e">
        <f t="shared" si="328"/>
        <v>#N/A</v>
      </c>
      <c r="AG952" s="13">
        <f t="shared" si="311"/>
        <v>0</v>
      </c>
      <c r="AH952" s="13">
        <f t="shared" si="312"/>
        <v>0</v>
      </c>
      <c r="AI952" s="13" t="e">
        <f t="shared" si="329"/>
        <v>#N/A</v>
      </c>
      <c r="AJ952" s="14" t="str">
        <f t="shared" si="330"/>
        <v/>
      </c>
      <c r="AK952" s="14">
        <f t="shared" si="313"/>
        <v>0</v>
      </c>
    </row>
    <row r="953" spans="1:37" ht="15" customHeight="1" x14ac:dyDescent="0.25">
      <c r="A953" s="1"/>
      <c r="B953" s="1"/>
      <c r="C953" s="24"/>
      <c r="D953" s="1"/>
      <c r="E953" s="1"/>
      <c r="F953" s="24"/>
      <c r="G953" s="1"/>
      <c r="H953" s="2"/>
      <c r="I953" s="2"/>
      <c r="J953" s="2"/>
      <c r="K953" s="13">
        <f t="shared" si="314"/>
        <v>0</v>
      </c>
      <c r="L953" s="13" t="e">
        <f>VLOOKUP(B953,Sheet1!$C$1:$D$12,2,FALSE)</f>
        <v>#N/A</v>
      </c>
      <c r="M953" s="13" t="e">
        <f t="shared" si="315"/>
        <v>#N/A</v>
      </c>
      <c r="N953" s="13">
        <f t="shared" si="316"/>
        <v>0</v>
      </c>
      <c r="O953" s="13" t="e">
        <f>VLOOKUP(B953,Sheet1!$C$1:$D$12,2,FALSE)</f>
        <v>#N/A</v>
      </c>
      <c r="P953" s="13" t="e">
        <f t="shared" si="317"/>
        <v>#N/A</v>
      </c>
      <c r="Q953" s="13">
        <f t="shared" si="318"/>
        <v>0</v>
      </c>
      <c r="R953" s="13" t="e">
        <f>VLOOKUP(B953,Sheet1!$C$1:$D$12,2,FALSE)</f>
        <v>#N/A</v>
      </c>
      <c r="S953" s="13" t="e">
        <f t="shared" si="319"/>
        <v>#N/A</v>
      </c>
      <c r="T953" s="13">
        <f t="shared" si="309"/>
        <v>0</v>
      </c>
      <c r="U953" s="13" t="e">
        <f>VLOOKUP(B953,Sheet1!$C$1:$F$12,4,FALSE)</f>
        <v>#N/A</v>
      </c>
      <c r="V953" s="13" t="e">
        <f t="shared" si="320"/>
        <v>#N/A</v>
      </c>
      <c r="W953" s="13">
        <f t="shared" si="321"/>
        <v>0</v>
      </c>
      <c r="X953" s="13">
        <f t="shared" si="322"/>
        <v>0</v>
      </c>
      <c r="Y953" s="13">
        <f t="shared" si="323"/>
        <v>0</v>
      </c>
      <c r="Z953" s="13" t="e">
        <f t="shared" si="324"/>
        <v>#N/A</v>
      </c>
      <c r="AA953" s="14" t="str">
        <f t="shared" si="325"/>
        <v/>
      </c>
      <c r="AB953" s="14">
        <f t="shared" si="326"/>
        <v>0</v>
      </c>
      <c r="AC953" s="14">
        <f t="shared" si="327"/>
        <v>0</v>
      </c>
      <c r="AD953" s="13">
        <f t="shared" si="310"/>
        <v>0</v>
      </c>
      <c r="AE953" s="13" t="e">
        <f>VLOOKUP(B953,Sheet1!$C$1:$D$12,2,FALSE)</f>
        <v>#N/A</v>
      </c>
      <c r="AF953" s="13" t="e">
        <f t="shared" si="328"/>
        <v>#N/A</v>
      </c>
      <c r="AG953" s="13">
        <f t="shared" si="311"/>
        <v>0</v>
      </c>
      <c r="AH953" s="13">
        <f t="shared" si="312"/>
        <v>0</v>
      </c>
      <c r="AI953" s="13" t="e">
        <f t="shared" si="329"/>
        <v>#N/A</v>
      </c>
      <c r="AJ953" s="14" t="str">
        <f t="shared" si="330"/>
        <v/>
      </c>
      <c r="AK953" s="14">
        <f t="shared" si="313"/>
        <v>0</v>
      </c>
    </row>
    <row r="954" spans="1:37" ht="15" customHeight="1" x14ac:dyDescent="0.25">
      <c r="A954" s="1"/>
      <c r="B954" s="1"/>
      <c r="C954" s="24"/>
      <c r="D954" s="1"/>
      <c r="E954" s="1"/>
      <c r="F954" s="24"/>
      <c r="G954" s="1"/>
      <c r="H954" s="2"/>
      <c r="I954" s="2"/>
      <c r="J954" s="2"/>
      <c r="K954" s="13">
        <f t="shared" si="314"/>
        <v>0</v>
      </c>
      <c r="L954" s="13" t="e">
        <f>VLOOKUP(B954,Sheet1!$C$1:$D$12,2,FALSE)</f>
        <v>#N/A</v>
      </c>
      <c r="M954" s="13" t="e">
        <f t="shared" si="315"/>
        <v>#N/A</v>
      </c>
      <c r="N954" s="13">
        <f t="shared" si="316"/>
        <v>0</v>
      </c>
      <c r="O954" s="13" t="e">
        <f>VLOOKUP(B954,Sheet1!$C$1:$D$12,2,FALSE)</f>
        <v>#N/A</v>
      </c>
      <c r="P954" s="13" t="e">
        <f t="shared" si="317"/>
        <v>#N/A</v>
      </c>
      <c r="Q954" s="13">
        <f t="shared" si="318"/>
        <v>0</v>
      </c>
      <c r="R954" s="13" t="e">
        <f>VLOOKUP(B954,Sheet1!$C$1:$D$12,2,FALSE)</f>
        <v>#N/A</v>
      </c>
      <c r="S954" s="13" t="e">
        <f t="shared" si="319"/>
        <v>#N/A</v>
      </c>
      <c r="T954" s="13">
        <f t="shared" si="309"/>
        <v>0</v>
      </c>
      <c r="U954" s="13" t="e">
        <f>VLOOKUP(B954,Sheet1!$C$1:$F$12,4,FALSE)</f>
        <v>#N/A</v>
      </c>
      <c r="V954" s="13" t="e">
        <f t="shared" si="320"/>
        <v>#N/A</v>
      </c>
      <c r="W954" s="13">
        <f t="shared" si="321"/>
        <v>0</v>
      </c>
      <c r="X954" s="13">
        <f t="shared" si="322"/>
        <v>0</v>
      </c>
      <c r="Y954" s="13">
        <f t="shared" si="323"/>
        <v>0</v>
      </c>
      <c r="Z954" s="13" t="e">
        <f t="shared" si="324"/>
        <v>#N/A</v>
      </c>
      <c r="AA954" s="14" t="str">
        <f t="shared" si="325"/>
        <v/>
      </c>
      <c r="AB954" s="14">
        <f t="shared" si="326"/>
        <v>0</v>
      </c>
      <c r="AC954" s="14">
        <f t="shared" si="327"/>
        <v>0</v>
      </c>
      <c r="AD954" s="13">
        <f t="shared" si="310"/>
        <v>0</v>
      </c>
      <c r="AE954" s="13" t="e">
        <f>VLOOKUP(B954,Sheet1!$C$1:$D$12,2,FALSE)</f>
        <v>#N/A</v>
      </c>
      <c r="AF954" s="13" t="e">
        <f t="shared" si="328"/>
        <v>#N/A</v>
      </c>
      <c r="AG954" s="13">
        <f t="shared" si="311"/>
        <v>0</v>
      </c>
      <c r="AH954" s="13">
        <f t="shared" si="312"/>
        <v>0</v>
      </c>
      <c r="AI954" s="13" t="e">
        <f t="shared" si="329"/>
        <v>#N/A</v>
      </c>
      <c r="AJ954" s="14" t="str">
        <f t="shared" si="330"/>
        <v/>
      </c>
      <c r="AK954" s="14">
        <f t="shared" si="313"/>
        <v>0</v>
      </c>
    </row>
    <row r="955" spans="1:37" ht="15" customHeight="1" x14ac:dyDescent="0.25">
      <c r="A955" s="1"/>
      <c r="B955" s="1"/>
      <c r="C955" s="24"/>
      <c r="D955" s="1"/>
      <c r="E955" s="1"/>
      <c r="F955" s="24"/>
      <c r="G955" s="1"/>
      <c r="H955" s="2"/>
      <c r="I955" s="2"/>
      <c r="J955" s="2"/>
      <c r="K955" s="13">
        <f t="shared" si="314"/>
        <v>0</v>
      </c>
      <c r="L955" s="13" t="e">
        <f>VLOOKUP(B955,Sheet1!$C$1:$D$12,2,FALSE)</f>
        <v>#N/A</v>
      </c>
      <c r="M955" s="13" t="e">
        <f t="shared" si="315"/>
        <v>#N/A</v>
      </c>
      <c r="N955" s="13">
        <f t="shared" si="316"/>
        <v>0</v>
      </c>
      <c r="O955" s="13" t="e">
        <f>VLOOKUP(B955,Sheet1!$C$1:$D$12,2,FALSE)</f>
        <v>#N/A</v>
      </c>
      <c r="P955" s="13" t="e">
        <f t="shared" si="317"/>
        <v>#N/A</v>
      </c>
      <c r="Q955" s="13">
        <f t="shared" si="318"/>
        <v>0</v>
      </c>
      <c r="R955" s="13" t="e">
        <f>VLOOKUP(B955,Sheet1!$C$1:$D$12,2,FALSE)</f>
        <v>#N/A</v>
      </c>
      <c r="S955" s="13" t="e">
        <f t="shared" si="319"/>
        <v>#N/A</v>
      </c>
      <c r="T955" s="13">
        <f t="shared" si="309"/>
        <v>0</v>
      </c>
      <c r="U955" s="13" t="e">
        <f>VLOOKUP(B955,Sheet1!$C$1:$F$12,4,FALSE)</f>
        <v>#N/A</v>
      </c>
      <c r="V955" s="13" t="e">
        <f t="shared" si="320"/>
        <v>#N/A</v>
      </c>
      <c r="W955" s="13">
        <f t="shared" si="321"/>
        <v>0</v>
      </c>
      <c r="X955" s="13">
        <f t="shared" si="322"/>
        <v>0</v>
      </c>
      <c r="Y955" s="13">
        <f t="shared" si="323"/>
        <v>0</v>
      </c>
      <c r="Z955" s="13" t="e">
        <f t="shared" si="324"/>
        <v>#N/A</v>
      </c>
      <c r="AA955" s="14" t="str">
        <f t="shared" si="325"/>
        <v/>
      </c>
      <c r="AB955" s="14">
        <f t="shared" si="326"/>
        <v>0</v>
      </c>
      <c r="AC955" s="14">
        <f t="shared" si="327"/>
        <v>0</v>
      </c>
      <c r="AD955" s="13">
        <f t="shared" si="310"/>
        <v>0</v>
      </c>
      <c r="AE955" s="13" t="e">
        <f>VLOOKUP(B955,Sheet1!$C$1:$D$12,2,FALSE)</f>
        <v>#N/A</v>
      </c>
      <c r="AF955" s="13" t="e">
        <f t="shared" si="328"/>
        <v>#N/A</v>
      </c>
      <c r="AG955" s="13">
        <f t="shared" si="311"/>
        <v>0</v>
      </c>
      <c r="AH955" s="13">
        <f t="shared" si="312"/>
        <v>0</v>
      </c>
      <c r="AI955" s="13" t="e">
        <f t="shared" si="329"/>
        <v>#N/A</v>
      </c>
      <c r="AJ955" s="14" t="str">
        <f t="shared" si="330"/>
        <v/>
      </c>
      <c r="AK955" s="14">
        <f t="shared" si="313"/>
        <v>0</v>
      </c>
    </row>
    <row r="956" spans="1:37" ht="15" customHeight="1" x14ac:dyDescent="0.25">
      <c r="A956" s="1"/>
      <c r="B956" s="1"/>
      <c r="C956" s="24"/>
      <c r="D956" s="1"/>
      <c r="E956" s="1"/>
      <c r="F956" s="24"/>
      <c r="G956" s="1"/>
      <c r="H956" s="2"/>
      <c r="I956" s="2"/>
      <c r="J956" s="2"/>
      <c r="K956" s="13">
        <f t="shared" si="314"/>
        <v>0</v>
      </c>
      <c r="L956" s="13" t="e">
        <f>VLOOKUP(B956,Sheet1!$C$1:$D$12,2,FALSE)</f>
        <v>#N/A</v>
      </c>
      <c r="M956" s="13" t="e">
        <f t="shared" si="315"/>
        <v>#N/A</v>
      </c>
      <c r="N956" s="13">
        <f t="shared" si="316"/>
        <v>0</v>
      </c>
      <c r="O956" s="13" t="e">
        <f>VLOOKUP(B956,Sheet1!$C$1:$D$12,2,FALSE)</f>
        <v>#N/A</v>
      </c>
      <c r="P956" s="13" t="e">
        <f t="shared" si="317"/>
        <v>#N/A</v>
      </c>
      <c r="Q956" s="13">
        <f t="shared" si="318"/>
        <v>0</v>
      </c>
      <c r="R956" s="13" t="e">
        <f>VLOOKUP(B956,Sheet1!$C$1:$D$12,2,FALSE)</f>
        <v>#N/A</v>
      </c>
      <c r="S956" s="13" t="e">
        <f t="shared" si="319"/>
        <v>#N/A</v>
      </c>
      <c r="T956" s="13">
        <f t="shared" si="309"/>
        <v>0</v>
      </c>
      <c r="U956" s="13" t="e">
        <f>VLOOKUP(B956,Sheet1!$C$1:$F$12,4,FALSE)</f>
        <v>#N/A</v>
      </c>
      <c r="V956" s="13" t="e">
        <f t="shared" si="320"/>
        <v>#N/A</v>
      </c>
      <c r="W956" s="13">
        <f t="shared" si="321"/>
        <v>0</v>
      </c>
      <c r="X956" s="13">
        <f t="shared" si="322"/>
        <v>0</v>
      </c>
      <c r="Y956" s="13">
        <f t="shared" si="323"/>
        <v>0</v>
      </c>
      <c r="Z956" s="13" t="e">
        <f t="shared" si="324"/>
        <v>#N/A</v>
      </c>
      <c r="AA956" s="14" t="str">
        <f t="shared" si="325"/>
        <v/>
      </c>
      <c r="AB956" s="14">
        <f t="shared" si="326"/>
        <v>0</v>
      </c>
      <c r="AC956" s="14">
        <f t="shared" si="327"/>
        <v>0</v>
      </c>
      <c r="AD956" s="13">
        <f t="shared" si="310"/>
        <v>0</v>
      </c>
      <c r="AE956" s="13" t="e">
        <f>VLOOKUP(B956,Sheet1!$C$1:$D$12,2,FALSE)</f>
        <v>#N/A</v>
      </c>
      <c r="AF956" s="13" t="e">
        <f t="shared" si="328"/>
        <v>#N/A</v>
      </c>
      <c r="AG956" s="13">
        <f t="shared" si="311"/>
        <v>0</v>
      </c>
      <c r="AH956" s="13">
        <f t="shared" si="312"/>
        <v>0</v>
      </c>
      <c r="AI956" s="13" t="e">
        <f t="shared" si="329"/>
        <v>#N/A</v>
      </c>
      <c r="AJ956" s="14" t="str">
        <f t="shared" si="330"/>
        <v/>
      </c>
      <c r="AK956" s="14">
        <f t="shared" si="313"/>
        <v>0</v>
      </c>
    </row>
    <row r="957" spans="1:37" ht="15" customHeight="1" x14ac:dyDescent="0.25">
      <c r="A957" s="1"/>
      <c r="B957" s="1"/>
      <c r="C957" s="24"/>
      <c r="D957" s="1"/>
      <c r="E957" s="1"/>
      <c r="F957" s="24"/>
      <c r="G957" s="1"/>
      <c r="H957" s="2"/>
      <c r="I957" s="2"/>
      <c r="J957" s="2"/>
      <c r="K957" s="13">
        <f t="shared" si="314"/>
        <v>0</v>
      </c>
      <c r="L957" s="13" t="e">
        <f>VLOOKUP(B957,Sheet1!$C$1:$D$12,2,FALSE)</f>
        <v>#N/A</v>
      </c>
      <c r="M957" s="13" t="e">
        <f t="shared" si="315"/>
        <v>#N/A</v>
      </c>
      <c r="N957" s="13">
        <f t="shared" si="316"/>
        <v>0</v>
      </c>
      <c r="O957" s="13" t="e">
        <f>VLOOKUP(B957,Sheet1!$C$1:$D$12,2,FALSE)</f>
        <v>#N/A</v>
      </c>
      <c r="P957" s="13" t="e">
        <f t="shared" si="317"/>
        <v>#N/A</v>
      </c>
      <c r="Q957" s="13">
        <f t="shared" si="318"/>
        <v>0</v>
      </c>
      <c r="R957" s="13" t="e">
        <f>VLOOKUP(B957,Sheet1!$C$1:$D$12,2,FALSE)</f>
        <v>#N/A</v>
      </c>
      <c r="S957" s="13" t="e">
        <f t="shared" si="319"/>
        <v>#N/A</v>
      </c>
      <c r="T957" s="13">
        <f t="shared" si="309"/>
        <v>0</v>
      </c>
      <c r="U957" s="13" t="e">
        <f>VLOOKUP(B957,Sheet1!$C$1:$F$12,4,FALSE)</f>
        <v>#N/A</v>
      </c>
      <c r="V957" s="13" t="e">
        <f t="shared" si="320"/>
        <v>#N/A</v>
      </c>
      <c r="W957" s="13">
        <f t="shared" si="321"/>
        <v>0</v>
      </c>
      <c r="X957" s="13">
        <f t="shared" si="322"/>
        <v>0</v>
      </c>
      <c r="Y957" s="13">
        <f t="shared" si="323"/>
        <v>0</v>
      </c>
      <c r="Z957" s="13" t="e">
        <f t="shared" si="324"/>
        <v>#N/A</v>
      </c>
      <c r="AA957" s="14" t="str">
        <f t="shared" si="325"/>
        <v/>
      </c>
      <c r="AB957" s="14">
        <f t="shared" si="326"/>
        <v>0</v>
      </c>
      <c r="AC957" s="14">
        <f t="shared" si="327"/>
        <v>0</v>
      </c>
      <c r="AD957" s="13">
        <f t="shared" si="310"/>
        <v>0</v>
      </c>
      <c r="AE957" s="13" t="e">
        <f>VLOOKUP(B957,Sheet1!$C$1:$D$12,2,FALSE)</f>
        <v>#N/A</v>
      </c>
      <c r="AF957" s="13" t="e">
        <f t="shared" si="328"/>
        <v>#N/A</v>
      </c>
      <c r="AG957" s="13">
        <f t="shared" si="311"/>
        <v>0</v>
      </c>
      <c r="AH957" s="13">
        <f t="shared" si="312"/>
        <v>0</v>
      </c>
      <c r="AI957" s="13" t="e">
        <f t="shared" si="329"/>
        <v>#N/A</v>
      </c>
      <c r="AJ957" s="14" t="str">
        <f t="shared" si="330"/>
        <v/>
      </c>
      <c r="AK957" s="14">
        <f t="shared" si="313"/>
        <v>0</v>
      </c>
    </row>
    <row r="958" spans="1:37" ht="15" customHeight="1" x14ac:dyDescent="0.25">
      <c r="A958" s="1"/>
      <c r="B958" s="1"/>
      <c r="C958" s="24"/>
      <c r="D958" s="1"/>
      <c r="E958" s="1"/>
      <c r="F958" s="24"/>
      <c r="G958" s="1"/>
      <c r="H958" s="2"/>
      <c r="I958" s="2"/>
      <c r="J958" s="2"/>
      <c r="K958" s="13">
        <f t="shared" si="314"/>
        <v>0</v>
      </c>
      <c r="L958" s="13" t="e">
        <f>VLOOKUP(B958,Sheet1!$C$1:$D$12,2,FALSE)</f>
        <v>#N/A</v>
      </c>
      <c r="M958" s="13" t="e">
        <f t="shared" si="315"/>
        <v>#N/A</v>
      </c>
      <c r="N958" s="13">
        <f t="shared" si="316"/>
        <v>0</v>
      </c>
      <c r="O958" s="13" t="e">
        <f>VLOOKUP(B958,Sheet1!$C$1:$D$12,2,FALSE)</f>
        <v>#N/A</v>
      </c>
      <c r="P958" s="13" t="e">
        <f t="shared" si="317"/>
        <v>#N/A</v>
      </c>
      <c r="Q958" s="13">
        <f t="shared" si="318"/>
        <v>0</v>
      </c>
      <c r="R958" s="13" t="e">
        <f>VLOOKUP(B958,Sheet1!$C$1:$D$12,2,FALSE)</f>
        <v>#N/A</v>
      </c>
      <c r="S958" s="13" t="e">
        <f t="shared" si="319"/>
        <v>#N/A</v>
      </c>
      <c r="T958" s="13">
        <f t="shared" si="309"/>
        <v>0</v>
      </c>
      <c r="U958" s="13" t="e">
        <f>VLOOKUP(B958,Sheet1!$C$1:$F$12,4,FALSE)</f>
        <v>#N/A</v>
      </c>
      <c r="V958" s="13" t="e">
        <f t="shared" si="320"/>
        <v>#N/A</v>
      </c>
      <c r="W958" s="13">
        <f t="shared" si="321"/>
        <v>0</v>
      </c>
      <c r="X958" s="13">
        <f t="shared" si="322"/>
        <v>0</v>
      </c>
      <c r="Y958" s="13">
        <f t="shared" si="323"/>
        <v>0</v>
      </c>
      <c r="Z958" s="13" t="e">
        <f t="shared" si="324"/>
        <v>#N/A</v>
      </c>
      <c r="AA958" s="14" t="str">
        <f t="shared" si="325"/>
        <v/>
      </c>
      <c r="AB958" s="14">
        <f t="shared" si="326"/>
        <v>0</v>
      </c>
      <c r="AC958" s="14">
        <f t="shared" si="327"/>
        <v>0</v>
      </c>
      <c r="AD958" s="13">
        <f t="shared" si="310"/>
        <v>0</v>
      </c>
      <c r="AE958" s="13" t="e">
        <f>VLOOKUP(B958,Sheet1!$C$1:$D$12,2,FALSE)</f>
        <v>#N/A</v>
      </c>
      <c r="AF958" s="13" t="e">
        <f t="shared" si="328"/>
        <v>#N/A</v>
      </c>
      <c r="AG958" s="13">
        <f t="shared" si="311"/>
        <v>0</v>
      </c>
      <c r="AH958" s="13">
        <f t="shared" si="312"/>
        <v>0</v>
      </c>
      <c r="AI958" s="13" t="e">
        <f t="shared" si="329"/>
        <v>#N/A</v>
      </c>
      <c r="AJ958" s="14" t="str">
        <f t="shared" si="330"/>
        <v/>
      </c>
      <c r="AK958" s="14">
        <f t="shared" si="313"/>
        <v>0</v>
      </c>
    </row>
    <row r="959" spans="1:37" ht="15" customHeight="1" x14ac:dyDescent="0.25">
      <c r="A959" s="1"/>
      <c r="B959" s="1"/>
      <c r="C959" s="24"/>
      <c r="D959" s="1"/>
      <c r="E959" s="1"/>
      <c r="F959" s="24"/>
      <c r="G959" s="1"/>
      <c r="H959" s="2"/>
      <c r="I959" s="2"/>
      <c r="J959" s="2"/>
      <c r="K959" s="13">
        <f t="shared" si="314"/>
        <v>0</v>
      </c>
      <c r="L959" s="13" t="e">
        <f>VLOOKUP(B959,Sheet1!$C$1:$D$12,2,FALSE)</f>
        <v>#N/A</v>
      </c>
      <c r="M959" s="13" t="e">
        <f t="shared" si="315"/>
        <v>#N/A</v>
      </c>
      <c r="N959" s="13">
        <f t="shared" si="316"/>
        <v>0</v>
      </c>
      <c r="O959" s="13" t="e">
        <f>VLOOKUP(B959,Sheet1!$C$1:$D$12,2,FALSE)</f>
        <v>#N/A</v>
      </c>
      <c r="P959" s="13" t="e">
        <f t="shared" si="317"/>
        <v>#N/A</v>
      </c>
      <c r="Q959" s="13">
        <f t="shared" si="318"/>
        <v>0</v>
      </c>
      <c r="R959" s="13" t="e">
        <f>VLOOKUP(B959,Sheet1!$C$1:$D$12,2,FALSE)</f>
        <v>#N/A</v>
      </c>
      <c r="S959" s="13" t="e">
        <f t="shared" si="319"/>
        <v>#N/A</v>
      </c>
      <c r="T959" s="13">
        <f t="shared" si="309"/>
        <v>0</v>
      </c>
      <c r="U959" s="13" t="e">
        <f>VLOOKUP(B959,Sheet1!$C$1:$F$12,4,FALSE)</f>
        <v>#N/A</v>
      </c>
      <c r="V959" s="13" t="e">
        <f t="shared" si="320"/>
        <v>#N/A</v>
      </c>
      <c r="W959" s="13">
        <f t="shared" si="321"/>
        <v>0</v>
      </c>
      <c r="X959" s="13">
        <f t="shared" si="322"/>
        <v>0</v>
      </c>
      <c r="Y959" s="13">
        <f t="shared" si="323"/>
        <v>0</v>
      </c>
      <c r="Z959" s="13" t="e">
        <f t="shared" si="324"/>
        <v>#N/A</v>
      </c>
      <c r="AA959" s="14" t="str">
        <f t="shared" si="325"/>
        <v/>
      </c>
      <c r="AB959" s="14">
        <f t="shared" si="326"/>
        <v>0</v>
      </c>
      <c r="AC959" s="14">
        <f t="shared" si="327"/>
        <v>0</v>
      </c>
      <c r="AD959" s="13">
        <f t="shared" si="310"/>
        <v>0</v>
      </c>
      <c r="AE959" s="13" t="e">
        <f>VLOOKUP(B959,Sheet1!$C$1:$D$12,2,FALSE)</f>
        <v>#N/A</v>
      </c>
      <c r="AF959" s="13" t="e">
        <f t="shared" si="328"/>
        <v>#N/A</v>
      </c>
      <c r="AG959" s="13">
        <f t="shared" si="311"/>
        <v>0</v>
      </c>
      <c r="AH959" s="13">
        <f t="shared" si="312"/>
        <v>0</v>
      </c>
      <c r="AI959" s="13" t="e">
        <f t="shared" si="329"/>
        <v>#N/A</v>
      </c>
      <c r="AJ959" s="14" t="str">
        <f t="shared" si="330"/>
        <v/>
      </c>
      <c r="AK959" s="14">
        <f t="shared" si="313"/>
        <v>0</v>
      </c>
    </row>
    <row r="960" spans="1:37" ht="15" customHeight="1" x14ac:dyDescent="0.25">
      <c r="A960" s="1"/>
      <c r="B960" s="1"/>
      <c r="C960" s="24"/>
      <c r="D960" s="1"/>
      <c r="E960" s="1"/>
      <c r="F960" s="24"/>
      <c r="G960" s="1"/>
      <c r="H960" s="2"/>
      <c r="I960" s="2"/>
      <c r="J960" s="2"/>
      <c r="K960" s="13">
        <f t="shared" si="314"/>
        <v>0</v>
      </c>
      <c r="L960" s="13" t="e">
        <f>VLOOKUP(B960,Sheet1!$C$1:$D$12,2,FALSE)</f>
        <v>#N/A</v>
      </c>
      <c r="M960" s="13" t="e">
        <f t="shared" si="315"/>
        <v>#N/A</v>
      </c>
      <c r="N960" s="13">
        <f t="shared" si="316"/>
        <v>0</v>
      </c>
      <c r="O960" s="13" t="e">
        <f>VLOOKUP(B960,Sheet1!$C$1:$D$12,2,FALSE)</f>
        <v>#N/A</v>
      </c>
      <c r="P960" s="13" t="e">
        <f t="shared" si="317"/>
        <v>#N/A</v>
      </c>
      <c r="Q960" s="13">
        <f t="shared" si="318"/>
        <v>0</v>
      </c>
      <c r="R960" s="13" t="e">
        <f>VLOOKUP(B960,Sheet1!$C$1:$D$12,2,FALSE)</f>
        <v>#N/A</v>
      </c>
      <c r="S960" s="13" t="e">
        <f t="shared" si="319"/>
        <v>#N/A</v>
      </c>
      <c r="T960" s="13">
        <f t="shared" si="309"/>
        <v>0</v>
      </c>
      <c r="U960" s="13" t="e">
        <f>VLOOKUP(B960,Sheet1!$C$1:$F$12,4,FALSE)</f>
        <v>#N/A</v>
      </c>
      <c r="V960" s="13" t="e">
        <f t="shared" si="320"/>
        <v>#N/A</v>
      </c>
      <c r="W960" s="13">
        <f t="shared" si="321"/>
        <v>0</v>
      </c>
      <c r="X960" s="13">
        <f t="shared" si="322"/>
        <v>0</v>
      </c>
      <c r="Y960" s="13">
        <f t="shared" si="323"/>
        <v>0</v>
      </c>
      <c r="Z960" s="13" t="e">
        <f t="shared" si="324"/>
        <v>#N/A</v>
      </c>
      <c r="AA960" s="14" t="str">
        <f t="shared" si="325"/>
        <v/>
      </c>
      <c r="AB960" s="14">
        <f t="shared" si="326"/>
        <v>0</v>
      </c>
      <c r="AC960" s="14">
        <f t="shared" si="327"/>
        <v>0</v>
      </c>
      <c r="AD960" s="13">
        <f t="shared" si="310"/>
        <v>0</v>
      </c>
      <c r="AE960" s="13" t="e">
        <f>VLOOKUP(B960,Sheet1!$C$1:$D$12,2,FALSE)</f>
        <v>#N/A</v>
      </c>
      <c r="AF960" s="13" t="e">
        <f t="shared" si="328"/>
        <v>#N/A</v>
      </c>
      <c r="AG960" s="13">
        <f t="shared" si="311"/>
        <v>0</v>
      </c>
      <c r="AH960" s="13">
        <f t="shared" si="312"/>
        <v>0</v>
      </c>
      <c r="AI960" s="13" t="e">
        <f t="shared" si="329"/>
        <v>#N/A</v>
      </c>
      <c r="AJ960" s="14" t="str">
        <f t="shared" si="330"/>
        <v/>
      </c>
      <c r="AK960" s="14">
        <f t="shared" si="313"/>
        <v>0</v>
      </c>
    </row>
    <row r="961" spans="1:37" ht="15" customHeight="1" x14ac:dyDescent="0.25">
      <c r="A961" s="1"/>
      <c r="B961" s="1"/>
      <c r="C961" s="24"/>
      <c r="D961" s="1"/>
      <c r="E961" s="1"/>
      <c r="F961" s="24"/>
      <c r="G961" s="1"/>
      <c r="H961" s="2"/>
      <c r="I961" s="2"/>
      <c r="J961" s="2"/>
      <c r="K961" s="13">
        <f t="shared" si="314"/>
        <v>0</v>
      </c>
      <c r="L961" s="13" t="e">
        <f>VLOOKUP(B961,Sheet1!$C$1:$D$12,2,FALSE)</f>
        <v>#N/A</v>
      </c>
      <c r="M961" s="13" t="e">
        <f t="shared" si="315"/>
        <v>#N/A</v>
      </c>
      <c r="N961" s="13">
        <f t="shared" si="316"/>
        <v>0</v>
      </c>
      <c r="O961" s="13" t="e">
        <f>VLOOKUP(B961,Sheet1!$C$1:$D$12,2,FALSE)</f>
        <v>#N/A</v>
      </c>
      <c r="P961" s="13" t="e">
        <f t="shared" si="317"/>
        <v>#N/A</v>
      </c>
      <c r="Q961" s="13">
        <f t="shared" si="318"/>
        <v>0</v>
      </c>
      <c r="R961" s="13" t="e">
        <f>VLOOKUP(B961,Sheet1!$C$1:$D$12,2,FALSE)</f>
        <v>#N/A</v>
      </c>
      <c r="S961" s="13" t="e">
        <f t="shared" si="319"/>
        <v>#N/A</v>
      </c>
      <c r="T961" s="13">
        <f t="shared" si="309"/>
        <v>0</v>
      </c>
      <c r="U961" s="13" t="e">
        <f>VLOOKUP(B961,Sheet1!$C$1:$F$12,4,FALSE)</f>
        <v>#N/A</v>
      </c>
      <c r="V961" s="13" t="e">
        <f t="shared" si="320"/>
        <v>#N/A</v>
      </c>
      <c r="W961" s="13">
        <f t="shared" si="321"/>
        <v>0</v>
      </c>
      <c r="X961" s="13">
        <f t="shared" si="322"/>
        <v>0</v>
      </c>
      <c r="Y961" s="13">
        <f t="shared" si="323"/>
        <v>0</v>
      </c>
      <c r="Z961" s="13" t="e">
        <f t="shared" si="324"/>
        <v>#N/A</v>
      </c>
      <c r="AA961" s="14" t="str">
        <f t="shared" si="325"/>
        <v/>
      </c>
      <c r="AB961" s="14">
        <f t="shared" si="326"/>
        <v>0</v>
      </c>
      <c r="AC961" s="14">
        <f t="shared" si="327"/>
        <v>0</v>
      </c>
      <c r="AD961" s="13">
        <f t="shared" si="310"/>
        <v>0</v>
      </c>
      <c r="AE961" s="13" t="e">
        <f>VLOOKUP(B961,Sheet1!$C$1:$D$12,2,FALSE)</f>
        <v>#N/A</v>
      </c>
      <c r="AF961" s="13" t="e">
        <f t="shared" si="328"/>
        <v>#N/A</v>
      </c>
      <c r="AG961" s="13">
        <f t="shared" si="311"/>
        <v>0</v>
      </c>
      <c r="AH961" s="13">
        <f t="shared" si="312"/>
        <v>0</v>
      </c>
      <c r="AI961" s="13" t="e">
        <f t="shared" si="329"/>
        <v>#N/A</v>
      </c>
      <c r="AJ961" s="14" t="str">
        <f t="shared" si="330"/>
        <v/>
      </c>
      <c r="AK961" s="14">
        <f t="shared" si="313"/>
        <v>0</v>
      </c>
    </row>
    <row r="962" spans="1:37" ht="15" customHeight="1" x14ac:dyDescent="0.25">
      <c r="A962" s="1"/>
      <c r="B962" s="1"/>
      <c r="C962" s="24"/>
      <c r="D962" s="1"/>
      <c r="E962" s="1"/>
      <c r="F962" s="24"/>
      <c r="G962" s="1"/>
      <c r="H962" s="2"/>
      <c r="I962" s="2"/>
      <c r="J962" s="2"/>
      <c r="K962" s="13">
        <f t="shared" si="314"/>
        <v>0</v>
      </c>
      <c r="L962" s="13" t="e">
        <f>VLOOKUP(B962,Sheet1!$C$1:$D$12,2,FALSE)</f>
        <v>#N/A</v>
      </c>
      <c r="M962" s="13" t="e">
        <f t="shared" si="315"/>
        <v>#N/A</v>
      </c>
      <c r="N962" s="13">
        <f t="shared" si="316"/>
        <v>0</v>
      </c>
      <c r="O962" s="13" t="e">
        <f>VLOOKUP(B962,Sheet1!$C$1:$D$12,2,FALSE)</f>
        <v>#N/A</v>
      </c>
      <c r="P962" s="13" t="e">
        <f t="shared" si="317"/>
        <v>#N/A</v>
      </c>
      <c r="Q962" s="13">
        <f t="shared" si="318"/>
        <v>0</v>
      </c>
      <c r="R962" s="13" t="e">
        <f>VLOOKUP(B962,Sheet1!$C$1:$D$12,2,FALSE)</f>
        <v>#N/A</v>
      </c>
      <c r="S962" s="13" t="e">
        <f t="shared" si="319"/>
        <v>#N/A</v>
      </c>
      <c r="T962" s="13">
        <f t="shared" si="309"/>
        <v>0</v>
      </c>
      <c r="U962" s="13" t="e">
        <f>VLOOKUP(B962,Sheet1!$C$1:$F$12,4,FALSE)</f>
        <v>#N/A</v>
      </c>
      <c r="V962" s="13" t="e">
        <f t="shared" si="320"/>
        <v>#N/A</v>
      </c>
      <c r="W962" s="13">
        <f t="shared" si="321"/>
        <v>0</v>
      </c>
      <c r="X962" s="13">
        <f t="shared" si="322"/>
        <v>0</v>
      </c>
      <c r="Y962" s="13">
        <f t="shared" si="323"/>
        <v>0</v>
      </c>
      <c r="Z962" s="13" t="e">
        <f t="shared" si="324"/>
        <v>#N/A</v>
      </c>
      <c r="AA962" s="14" t="str">
        <f t="shared" si="325"/>
        <v/>
      </c>
      <c r="AB962" s="14">
        <f t="shared" si="326"/>
        <v>0</v>
      </c>
      <c r="AC962" s="14">
        <f t="shared" si="327"/>
        <v>0</v>
      </c>
      <c r="AD962" s="13">
        <f t="shared" si="310"/>
        <v>0</v>
      </c>
      <c r="AE962" s="13" t="e">
        <f>VLOOKUP(B962,Sheet1!$C$1:$D$12,2,FALSE)</f>
        <v>#N/A</v>
      </c>
      <c r="AF962" s="13" t="e">
        <f t="shared" si="328"/>
        <v>#N/A</v>
      </c>
      <c r="AG962" s="13">
        <f t="shared" si="311"/>
        <v>0</v>
      </c>
      <c r="AH962" s="13">
        <f t="shared" si="312"/>
        <v>0</v>
      </c>
      <c r="AI962" s="13" t="e">
        <f t="shared" si="329"/>
        <v>#N/A</v>
      </c>
      <c r="AJ962" s="14" t="str">
        <f t="shared" si="330"/>
        <v/>
      </c>
      <c r="AK962" s="14">
        <f t="shared" si="313"/>
        <v>0</v>
      </c>
    </row>
    <row r="963" spans="1:37" ht="15" customHeight="1" x14ac:dyDescent="0.25">
      <c r="A963" s="1"/>
      <c r="B963" s="1"/>
      <c r="C963" s="24"/>
      <c r="D963" s="1"/>
      <c r="E963" s="1"/>
      <c r="F963" s="24"/>
      <c r="G963" s="1"/>
      <c r="H963" s="2"/>
      <c r="I963" s="2"/>
      <c r="J963" s="2"/>
      <c r="K963" s="13">
        <f t="shared" si="314"/>
        <v>0</v>
      </c>
      <c r="L963" s="13" t="e">
        <f>VLOOKUP(B963,Sheet1!$C$1:$D$12,2,FALSE)</f>
        <v>#N/A</v>
      </c>
      <c r="M963" s="13" t="e">
        <f t="shared" si="315"/>
        <v>#N/A</v>
      </c>
      <c r="N963" s="13">
        <f t="shared" si="316"/>
        <v>0</v>
      </c>
      <c r="O963" s="13" t="e">
        <f>VLOOKUP(B963,Sheet1!$C$1:$D$12,2,FALSE)</f>
        <v>#N/A</v>
      </c>
      <c r="P963" s="13" t="e">
        <f t="shared" si="317"/>
        <v>#N/A</v>
      </c>
      <c r="Q963" s="13">
        <f t="shared" si="318"/>
        <v>0</v>
      </c>
      <c r="R963" s="13" t="e">
        <f>VLOOKUP(B963,Sheet1!$C$1:$D$12,2,FALSE)</f>
        <v>#N/A</v>
      </c>
      <c r="S963" s="13" t="e">
        <f t="shared" si="319"/>
        <v>#N/A</v>
      </c>
      <c r="T963" s="13">
        <f t="shared" si="309"/>
        <v>0</v>
      </c>
      <c r="U963" s="13" t="e">
        <f>VLOOKUP(B963,Sheet1!$C$1:$F$12,4,FALSE)</f>
        <v>#N/A</v>
      </c>
      <c r="V963" s="13" t="e">
        <f t="shared" si="320"/>
        <v>#N/A</v>
      </c>
      <c r="W963" s="13">
        <f t="shared" si="321"/>
        <v>0</v>
      </c>
      <c r="X963" s="13">
        <f t="shared" si="322"/>
        <v>0</v>
      </c>
      <c r="Y963" s="13">
        <f t="shared" si="323"/>
        <v>0</v>
      </c>
      <c r="Z963" s="13" t="e">
        <f t="shared" si="324"/>
        <v>#N/A</v>
      </c>
      <c r="AA963" s="14" t="str">
        <f t="shared" si="325"/>
        <v/>
      </c>
      <c r="AB963" s="14">
        <f t="shared" si="326"/>
        <v>0</v>
      </c>
      <c r="AC963" s="14">
        <f t="shared" si="327"/>
        <v>0</v>
      </c>
      <c r="AD963" s="13">
        <f t="shared" si="310"/>
        <v>0</v>
      </c>
      <c r="AE963" s="13" t="e">
        <f>VLOOKUP(B963,Sheet1!$C$1:$D$12,2,FALSE)</f>
        <v>#N/A</v>
      </c>
      <c r="AF963" s="13" t="e">
        <f t="shared" si="328"/>
        <v>#N/A</v>
      </c>
      <c r="AG963" s="13">
        <f t="shared" si="311"/>
        <v>0</v>
      </c>
      <c r="AH963" s="13">
        <f t="shared" si="312"/>
        <v>0</v>
      </c>
      <c r="AI963" s="13" t="e">
        <f t="shared" si="329"/>
        <v>#N/A</v>
      </c>
      <c r="AJ963" s="14" t="str">
        <f t="shared" si="330"/>
        <v/>
      </c>
      <c r="AK963" s="14">
        <f t="shared" si="313"/>
        <v>0</v>
      </c>
    </row>
    <row r="964" spans="1:37" ht="15" customHeight="1" x14ac:dyDescent="0.25">
      <c r="A964" s="1"/>
      <c r="B964" s="1"/>
      <c r="C964" s="24"/>
      <c r="D964" s="1"/>
      <c r="E964" s="1"/>
      <c r="F964" s="24"/>
      <c r="G964" s="1"/>
      <c r="H964" s="2"/>
      <c r="I964" s="2"/>
      <c r="J964" s="2"/>
      <c r="K964" s="13">
        <f t="shared" si="314"/>
        <v>0</v>
      </c>
      <c r="L964" s="13" t="e">
        <f>VLOOKUP(B964,Sheet1!$C$1:$D$12,2,FALSE)</f>
        <v>#N/A</v>
      </c>
      <c r="M964" s="13" t="e">
        <f t="shared" si="315"/>
        <v>#N/A</v>
      </c>
      <c r="N964" s="13">
        <f t="shared" si="316"/>
        <v>0</v>
      </c>
      <c r="O964" s="13" t="e">
        <f>VLOOKUP(B964,Sheet1!$C$1:$D$12,2,FALSE)</f>
        <v>#N/A</v>
      </c>
      <c r="P964" s="13" t="e">
        <f t="shared" si="317"/>
        <v>#N/A</v>
      </c>
      <c r="Q964" s="13">
        <f t="shared" si="318"/>
        <v>0</v>
      </c>
      <c r="R964" s="13" t="e">
        <f>VLOOKUP(B964,Sheet1!$C$1:$D$12,2,FALSE)</f>
        <v>#N/A</v>
      </c>
      <c r="S964" s="13" t="e">
        <f t="shared" si="319"/>
        <v>#N/A</v>
      </c>
      <c r="T964" s="13">
        <f t="shared" si="309"/>
        <v>0</v>
      </c>
      <c r="U964" s="13" t="e">
        <f>VLOOKUP(B964,Sheet1!$C$1:$F$12,4,FALSE)</f>
        <v>#N/A</v>
      </c>
      <c r="V964" s="13" t="e">
        <f t="shared" si="320"/>
        <v>#N/A</v>
      </c>
      <c r="W964" s="13">
        <f t="shared" si="321"/>
        <v>0</v>
      </c>
      <c r="X964" s="13">
        <f t="shared" si="322"/>
        <v>0</v>
      </c>
      <c r="Y964" s="13">
        <f t="shared" si="323"/>
        <v>0</v>
      </c>
      <c r="Z964" s="13" t="e">
        <f t="shared" si="324"/>
        <v>#N/A</v>
      </c>
      <c r="AA964" s="14" t="str">
        <f t="shared" si="325"/>
        <v/>
      </c>
      <c r="AB964" s="14">
        <f t="shared" si="326"/>
        <v>0</v>
      </c>
      <c r="AC964" s="14">
        <f t="shared" si="327"/>
        <v>0</v>
      </c>
      <c r="AD964" s="13">
        <f t="shared" si="310"/>
        <v>0</v>
      </c>
      <c r="AE964" s="13" t="e">
        <f>VLOOKUP(B964,Sheet1!$C$1:$D$12,2,FALSE)</f>
        <v>#N/A</v>
      </c>
      <c r="AF964" s="13" t="e">
        <f t="shared" si="328"/>
        <v>#N/A</v>
      </c>
      <c r="AG964" s="13">
        <f t="shared" si="311"/>
        <v>0</v>
      </c>
      <c r="AH964" s="13">
        <f t="shared" si="312"/>
        <v>0</v>
      </c>
      <c r="AI964" s="13" t="e">
        <f t="shared" si="329"/>
        <v>#N/A</v>
      </c>
      <c r="AJ964" s="14" t="str">
        <f t="shared" si="330"/>
        <v/>
      </c>
      <c r="AK964" s="14">
        <f t="shared" si="313"/>
        <v>0</v>
      </c>
    </row>
    <row r="965" spans="1:37" ht="15" customHeight="1" x14ac:dyDescent="0.25">
      <c r="A965" s="1"/>
      <c r="B965" s="1"/>
      <c r="C965" s="24"/>
      <c r="D965" s="1"/>
      <c r="E965" s="1"/>
      <c r="F965" s="24"/>
      <c r="G965" s="1"/>
      <c r="H965" s="2"/>
      <c r="I965" s="2"/>
      <c r="J965" s="2"/>
      <c r="K965" s="13">
        <f t="shared" si="314"/>
        <v>0</v>
      </c>
      <c r="L965" s="13" t="e">
        <f>VLOOKUP(B965,Sheet1!$C$1:$D$12,2,FALSE)</f>
        <v>#N/A</v>
      </c>
      <c r="M965" s="13" t="e">
        <f t="shared" si="315"/>
        <v>#N/A</v>
      </c>
      <c r="N965" s="13">
        <f t="shared" si="316"/>
        <v>0</v>
      </c>
      <c r="O965" s="13" t="e">
        <f>VLOOKUP(B965,Sheet1!$C$1:$D$12,2,FALSE)</f>
        <v>#N/A</v>
      </c>
      <c r="P965" s="13" t="e">
        <f t="shared" si="317"/>
        <v>#N/A</v>
      </c>
      <c r="Q965" s="13">
        <f t="shared" si="318"/>
        <v>0</v>
      </c>
      <c r="R965" s="13" t="e">
        <f>VLOOKUP(B965,Sheet1!$C$1:$D$12,2,FALSE)</f>
        <v>#N/A</v>
      </c>
      <c r="S965" s="13" t="e">
        <f t="shared" si="319"/>
        <v>#N/A</v>
      </c>
      <c r="T965" s="13">
        <f t="shared" si="309"/>
        <v>0</v>
      </c>
      <c r="U965" s="13" t="e">
        <f>VLOOKUP(B965,Sheet1!$C$1:$F$12,4,FALSE)</f>
        <v>#N/A</v>
      </c>
      <c r="V965" s="13" t="e">
        <f t="shared" si="320"/>
        <v>#N/A</v>
      </c>
      <c r="W965" s="13">
        <f t="shared" si="321"/>
        <v>0</v>
      </c>
      <c r="X965" s="13">
        <f t="shared" si="322"/>
        <v>0</v>
      </c>
      <c r="Y965" s="13">
        <f t="shared" si="323"/>
        <v>0</v>
      </c>
      <c r="Z965" s="13" t="e">
        <f t="shared" si="324"/>
        <v>#N/A</v>
      </c>
      <c r="AA965" s="14" t="str">
        <f t="shared" si="325"/>
        <v/>
      </c>
      <c r="AB965" s="14">
        <f t="shared" si="326"/>
        <v>0</v>
      </c>
      <c r="AC965" s="14">
        <f t="shared" si="327"/>
        <v>0</v>
      </c>
      <c r="AD965" s="13">
        <f t="shared" si="310"/>
        <v>0</v>
      </c>
      <c r="AE965" s="13" t="e">
        <f>VLOOKUP(B965,Sheet1!$C$1:$D$12,2,FALSE)</f>
        <v>#N/A</v>
      </c>
      <c r="AF965" s="13" t="e">
        <f t="shared" si="328"/>
        <v>#N/A</v>
      </c>
      <c r="AG965" s="13">
        <f t="shared" si="311"/>
        <v>0</v>
      </c>
      <c r="AH965" s="13">
        <f t="shared" si="312"/>
        <v>0</v>
      </c>
      <c r="AI965" s="13" t="e">
        <f t="shared" si="329"/>
        <v>#N/A</v>
      </c>
      <c r="AJ965" s="14" t="str">
        <f t="shared" si="330"/>
        <v/>
      </c>
      <c r="AK965" s="14">
        <f t="shared" si="313"/>
        <v>0</v>
      </c>
    </row>
    <row r="966" spans="1:37" ht="15" customHeight="1" x14ac:dyDescent="0.25">
      <c r="A966" s="1"/>
      <c r="B966" s="1"/>
      <c r="C966" s="24"/>
      <c r="D966" s="1"/>
      <c r="E966" s="1"/>
      <c r="F966" s="24"/>
      <c r="G966" s="1"/>
      <c r="H966" s="2"/>
      <c r="I966" s="2"/>
      <c r="J966" s="2"/>
      <c r="K966" s="13">
        <f t="shared" si="314"/>
        <v>0</v>
      </c>
      <c r="L966" s="13" t="e">
        <f>VLOOKUP(B966,Sheet1!$C$1:$D$12,2,FALSE)</f>
        <v>#N/A</v>
      </c>
      <c r="M966" s="13" t="e">
        <f t="shared" si="315"/>
        <v>#N/A</v>
      </c>
      <c r="N966" s="13">
        <f t="shared" si="316"/>
        <v>0</v>
      </c>
      <c r="O966" s="13" t="e">
        <f>VLOOKUP(B966,Sheet1!$C$1:$D$12,2,FALSE)</f>
        <v>#N/A</v>
      </c>
      <c r="P966" s="13" t="e">
        <f t="shared" si="317"/>
        <v>#N/A</v>
      </c>
      <c r="Q966" s="13">
        <f t="shared" si="318"/>
        <v>0</v>
      </c>
      <c r="R966" s="13" t="e">
        <f>VLOOKUP(B966,Sheet1!$C$1:$D$12,2,FALSE)</f>
        <v>#N/A</v>
      </c>
      <c r="S966" s="13" t="e">
        <f t="shared" si="319"/>
        <v>#N/A</v>
      </c>
      <c r="T966" s="13">
        <f t="shared" si="309"/>
        <v>0</v>
      </c>
      <c r="U966" s="13" t="e">
        <f>VLOOKUP(B966,Sheet1!$C$1:$F$12,4,FALSE)</f>
        <v>#N/A</v>
      </c>
      <c r="V966" s="13" t="e">
        <f t="shared" si="320"/>
        <v>#N/A</v>
      </c>
      <c r="W966" s="13">
        <f t="shared" si="321"/>
        <v>0</v>
      </c>
      <c r="X966" s="13">
        <f t="shared" si="322"/>
        <v>0</v>
      </c>
      <c r="Y966" s="13">
        <f t="shared" si="323"/>
        <v>0</v>
      </c>
      <c r="Z966" s="13" t="e">
        <f t="shared" si="324"/>
        <v>#N/A</v>
      </c>
      <c r="AA966" s="14" t="str">
        <f t="shared" si="325"/>
        <v/>
      </c>
      <c r="AB966" s="14">
        <f t="shared" si="326"/>
        <v>0</v>
      </c>
      <c r="AC966" s="14">
        <f t="shared" si="327"/>
        <v>0</v>
      </c>
      <c r="AD966" s="13">
        <f t="shared" si="310"/>
        <v>0</v>
      </c>
      <c r="AE966" s="13" t="e">
        <f>VLOOKUP(B966,Sheet1!$C$1:$D$12,2,FALSE)</f>
        <v>#N/A</v>
      </c>
      <c r="AF966" s="13" t="e">
        <f t="shared" si="328"/>
        <v>#N/A</v>
      </c>
      <c r="AG966" s="13">
        <f t="shared" si="311"/>
        <v>0</v>
      </c>
      <c r="AH966" s="13">
        <f t="shared" si="312"/>
        <v>0</v>
      </c>
      <c r="AI966" s="13" t="e">
        <f t="shared" si="329"/>
        <v>#N/A</v>
      </c>
      <c r="AJ966" s="14" t="str">
        <f t="shared" si="330"/>
        <v/>
      </c>
      <c r="AK966" s="14">
        <f t="shared" si="313"/>
        <v>0</v>
      </c>
    </row>
    <row r="967" spans="1:37" ht="15" customHeight="1" x14ac:dyDescent="0.25">
      <c r="A967" s="1"/>
      <c r="B967" s="1"/>
      <c r="C967" s="24"/>
      <c r="D967" s="1"/>
      <c r="E967" s="1"/>
      <c r="F967" s="24"/>
      <c r="G967" s="1"/>
      <c r="H967" s="2"/>
      <c r="I967" s="2"/>
      <c r="J967" s="2"/>
      <c r="K967" s="13">
        <f t="shared" si="314"/>
        <v>0</v>
      </c>
      <c r="L967" s="13" t="e">
        <f>VLOOKUP(B967,Sheet1!$C$1:$D$12,2,FALSE)</f>
        <v>#N/A</v>
      </c>
      <c r="M967" s="13" t="e">
        <f t="shared" si="315"/>
        <v>#N/A</v>
      </c>
      <c r="N967" s="13">
        <f t="shared" si="316"/>
        <v>0</v>
      </c>
      <c r="O967" s="13" t="e">
        <f>VLOOKUP(B967,Sheet1!$C$1:$D$12,2,FALSE)</f>
        <v>#N/A</v>
      </c>
      <c r="P967" s="13" t="e">
        <f t="shared" si="317"/>
        <v>#N/A</v>
      </c>
      <c r="Q967" s="13">
        <f t="shared" si="318"/>
        <v>0</v>
      </c>
      <c r="R967" s="13" t="e">
        <f>VLOOKUP(B967,Sheet1!$C$1:$D$12,2,FALSE)</f>
        <v>#N/A</v>
      </c>
      <c r="S967" s="13" t="e">
        <f t="shared" si="319"/>
        <v>#N/A</v>
      </c>
      <c r="T967" s="13">
        <f t="shared" si="309"/>
        <v>0</v>
      </c>
      <c r="U967" s="13" t="e">
        <f>VLOOKUP(B967,Sheet1!$C$1:$F$12,4,FALSE)</f>
        <v>#N/A</v>
      </c>
      <c r="V967" s="13" t="e">
        <f t="shared" si="320"/>
        <v>#N/A</v>
      </c>
      <c r="W967" s="13">
        <f t="shared" si="321"/>
        <v>0</v>
      </c>
      <c r="X967" s="13">
        <f t="shared" si="322"/>
        <v>0</v>
      </c>
      <c r="Y967" s="13">
        <f t="shared" si="323"/>
        <v>0</v>
      </c>
      <c r="Z967" s="13" t="e">
        <f t="shared" si="324"/>
        <v>#N/A</v>
      </c>
      <c r="AA967" s="14" t="str">
        <f t="shared" si="325"/>
        <v/>
      </c>
      <c r="AB967" s="14">
        <f t="shared" si="326"/>
        <v>0</v>
      </c>
      <c r="AC967" s="14">
        <f t="shared" si="327"/>
        <v>0</v>
      </c>
      <c r="AD967" s="13">
        <f t="shared" si="310"/>
        <v>0</v>
      </c>
      <c r="AE967" s="13" t="e">
        <f>VLOOKUP(B967,Sheet1!$C$1:$D$12,2,FALSE)</f>
        <v>#N/A</v>
      </c>
      <c r="AF967" s="13" t="e">
        <f t="shared" si="328"/>
        <v>#N/A</v>
      </c>
      <c r="AG967" s="13">
        <f t="shared" si="311"/>
        <v>0</v>
      </c>
      <c r="AH967" s="13">
        <f t="shared" si="312"/>
        <v>0</v>
      </c>
      <c r="AI967" s="13" t="e">
        <f t="shared" si="329"/>
        <v>#N/A</v>
      </c>
      <c r="AJ967" s="14" t="str">
        <f t="shared" si="330"/>
        <v/>
      </c>
      <c r="AK967" s="14">
        <f t="shared" si="313"/>
        <v>0</v>
      </c>
    </row>
    <row r="968" spans="1:37" ht="15" customHeight="1" x14ac:dyDescent="0.25">
      <c r="A968" s="1"/>
      <c r="B968" s="1"/>
      <c r="C968" s="24"/>
      <c r="D968" s="1"/>
      <c r="E968" s="1"/>
      <c r="F968" s="24"/>
      <c r="G968" s="1"/>
      <c r="H968" s="2"/>
      <c r="I968" s="2"/>
      <c r="J968" s="2"/>
      <c r="K968" s="13">
        <f t="shared" si="314"/>
        <v>0</v>
      </c>
      <c r="L968" s="13" t="e">
        <f>VLOOKUP(B968,Sheet1!$C$1:$D$12,2,FALSE)</f>
        <v>#N/A</v>
      </c>
      <c r="M968" s="13" t="e">
        <f t="shared" si="315"/>
        <v>#N/A</v>
      </c>
      <c r="N968" s="13">
        <f t="shared" si="316"/>
        <v>0</v>
      </c>
      <c r="O968" s="13" t="e">
        <f>VLOOKUP(B968,Sheet1!$C$1:$D$12,2,FALSE)</f>
        <v>#N/A</v>
      </c>
      <c r="P968" s="13" t="e">
        <f t="shared" si="317"/>
        <v>#N/A</v>
      </c>
      <c r="Q968" s="13">
        <f t="shared" si="318"/>
        <v>0</v>
      </c>
      <c r="R968" s="13" t="e">
        <f>VLOOKUP(B968,Sheet1!$C$1:$D$12,2,FALSE)</f>
        <v>#N/A</v>
      </c>
      <c r="S968" s="13" t="e">
        <f t="shared" si="319"/>
        <v>#N/A</v>
      </c>
      <c r="T968" s="13">
        <f t="shared" si="309"/>
        <v>0</v>
      </c>
      <c r="U968" s="13" t="e">
        <f>VLOOKUP(B968,Sheet1!$C$1:$F$12,4,FALSE)</f>
        <v>#N/A</v>
      </c>
      <c r="V968" s="13" t="e">
        <f t="shared" si="320"/>
        <v>#N/A</v>
      </c>
      <c r="W968" s="13">
        <f t="shared" si="321"/>
        <v>0</v>
      </c>
      <c r="X968" s="13">
        <f t="shared" si="322"/>
        <v>0</v>
      </c>
      <c r="Y968" s="13">
        <f t="shared" si="323"/>
        <v>0</v>
      </c>
      <c r="Z968" s="13" t="e">
        <f t="shared" si="324"/>
        <v>#N/A</v>
      </c>
      <c r="AA968" s="14" t="str">
        <f t="shared" si="325"/>
        <v/>
      </c>
      <c r="AB968" s="14">
        <f t="shared" si="326"/>
        <v>0</v>
      </c>
      <c r="AC968" s="14">
        <f t="shared" si="327"/>
        <v>0</v>
      </c>
      <c r="AD968" s="13">
        <f t="shared" si="310"/>
        <v>0</v>
      </c>
      <c r="AE968" s="13" t="e">
        <f>VLOOKUP(B968,Sheet1!$C$1:$D$12,2,FALSE)</f>
        <v>#N/A</v>
      </c>
      <c r="AF968" s="13" t="e">
        <f t="shared" si="328"/>
        <v>#N/A</v>
      </c>
      <c r="AG968" s="13">
        <f t="shared" si="311"/>
        <v>0</v>
      </c>
      <c r="AH968" s="13">
        <f t="shared" si="312"/>
        <v>0</v>
      </c>
      <c r="AI968" s="13" t="e">
        <f t="shared" si="329"/>
        <v>#N/A</v>
      </c>
      <c r="AJ968" s="14" t="str">
        <f t="shared" si="330"/>
        <v/>
      </c>
      <c r="AK968" s="14">
        <f t="shared" si="313"/>
        <v>0</v>
      </c>
    </row>
    <row r="969" spans="1:37" ht="15" customHeight="1" x14ac:dyDescent="0.25">
      <c r="A969" s="1"/>
      <c r="B969" s="1"/>
      <c r="C969" s="24"/>
      <c r="D969" s="1"/>
      <c r="E969" s="1"/>
      <c r="F969" s="24"/>
      <c r="G969" s="1"/>
      <c r="H969" s="2"/>
      <c r="I969" s="2"/>
      <c r="J969" s="2"/>
      <c r="K969" s="13">
        <f t="shared" si="314"/>
        <v>0</v>
      </c>
      <c r="L969" s="13" t="e">
        <f>VLOOKUP(B969,Sheet1!$C$1:$D$12,2,FALSE)</f>
        <v>#N/A</v>
      </c>
      <c r="M969" s="13" t="e">
        <f t="shared" si="315"/>
        <v>#N/A</v>
      </c>
      <c r="N969" s="13">
        <f t="shared" si="316"/>
        <v>0</v>
      </c>
      <c r="O969" s="13" t="e">
        <f>VLOOKUP(B969,Sheet1!$C$1:$D$12,2,FALSE)</f>
        <v>#N/A</v>
      </c>
      <c r="P969" s="13" t="e">
        <f t="shared" si="317"/>
        <v>#N/A</v>
      </c>
      <c r="Q969" s="13">
        <f t="shared" si="318"/>
        <v>0</v>
      </c>
      <c r="R969" s="13" t="e">
        <f>VLOOKUP(B969,Sheet1!$C$1:$D$12,2,FALSE)</f>
        <v>#N/A</v>
      </c>
      <c r="S969" s="13" t="e">
        <f t="shared" si="319"/>
        <v>#N/A</v>
      </c>
      <c r="T969" s="13">
        <f t="shared" si="309"/>
        <v>0</v>
      </c>
      <c r="U969" s="13" t="e">
        <f>VLOOKUP(B969,Sheet1!$C$1:$F$12,4,FALSE)</f>
        <v>#N/A</v>
      </c>
      <c r="V969" s="13" t="e">
        <f t="shared" si="320"/>
        <v>#N/A</v>
      </c>
      <c r="W969" s="13">
        <f t="shared" si="321"/>
        <v>0</v>
      </c>
      <c r="X969" s="13">
        <f t="shared" si="322"/>
        <v>0</v>
      </c>
      <c r="Y969" s="13">
        <f t="shared" si="323"/>
        <v>0</v>
      </c>
      <c r="Z969" s="13" t="e">
        <f t="shared" si="324"/>
        <v>#N/A</v>
      </c>
      <c r="AA969" s="14" t="str">
        <f t="shared" si="325"/>
        <v/>
      </c>
      <c r="AB969" s="14">
        <f t="shared" si="326"/>
        <v>0</v>
      </c>
      <c r="AC969" s="14">
        <f t="shared" si="327"/>
        <v>0</v>
      </c>
      <c r="AD969" s="13">
        <f t="shared" si="310"/>
        <v>0</v>
      </c>
      <c r="AE969" s="13" t="e">
        <f>VLOOKUP(B969,Sheet1!$C$1:$D$12,2,FALSE)</f>
        <v>#N/A</v>
      </c>
      <c r="AF969" s="13" t="e">
        <f t="shared" si="328"/>
        <v>#N/A</v>
      </c>
      <c r="AG969" s="13">
        <f t="shared" si="311"/>
        <v>0</v>
      </c>
      <c r="AH969" s="13">
        <f t="shared" si="312"/>
        <v>0</v>
      </c>
      <c r="AI969" s="13" t="e">
        <f t="shared" si="329"/>
        <v>#N/A</v>
      </c>
      <c r="AJ969" s="14" t="str">
        <f t="shared" si="330"/>
        <v/>
      </c>
      <c r="AK969" s="14">
        <f t="shared" si="313"/>
        <v>0</v>
      </c>
    </row>
    <row r="970" spans="1:37" ht="15" customHeight="1" x14ac:dyDescent="0.25">
      <c r="A970" s="1"/>
      <c r="B970" s="1"/>
      <c r="C970" s="24"/>
      <c r="D970" s="1"/>
      <c r="E970" s="1"/>
      <c r="F970" s="24"/>
      <c r="G970" s="1"/>
      <c r="H970" s="2"/>
      <c r="I970" s="2"/>
      <c r="J970" s="2"/>
      <c r="K970" s="13">
        <f t="shared" si="314"/>
        <v>0</v>
      </c>
      <c r="L970" s="13" t="e">
        <f>VLOOKUP(B970,Sheet1!$C$1:$D$12,2,FALSE)</f>
        <v>#N/A</v>
      </c>
      <c r="M970" s="13" t="e">
        <f t="shared" si="315"/>
        <v>#N/A</v>
      </c>
      <c r="N970" s="13">
        <f t="shared" si="316"/>
        <v>0</v>
      </c>
      <c r="O970" s="13" t="e">
        <f>VLOOKUP(B970,Sheet1!$C$1:$D$12,2,FALSE)</f>
        <v>#N/A</v>
      </c>
      <c r="P970" s="13" t="e">
        <f t="shared" si="317"/>
        <v>#N/A</v>
      </c>
      <c r="Q970" s="13">
        <f t="shared" si="318"/>
        <v>0</v>
      </c>
      <c r="R970" s="13" t="e">
        <f>VLOOKUP(B970,Sheet1!$C$1:$D$12,2,FALSE)</f>
        <v>#N/A</v>
      </c>
      <c r="S970" s="13" t="e">
        <f t="shared" si="319"/>
        <v>#N/A</v>
      </c>
      <c r="T970" s="13">
        <f t="shared" si="309"/>
        <v>0</v>
      </c>
      <c r="U970" s="13" t="e">
        <f>VLOOKUP(B970,Sheet1!$C$1:$F$12,4,FALSE)</f>
        <v>#N/A</v>
      </c>
      <c r="V970" s="13" t="e">
        <f t="shared" si="320"/>
        <v>#N/A</v>
      </c>
      <c r="W970" s="13">
        <f t="shared" si="321"/>
        <v>0</v>
      </c>
      <c r="X970" s="13">
        <f t="shared" si="322"/>
        <v>0</v>
      </c>
      <c r="Y970" s="13">
        <f t="shared" si="323"/>
        <v>0</v>
      </c>
      <c r="Z970" s="13" t="e">
        <f t="shared" si="324"/>
        <v>#N/A</v>
      </c>
      <c r="AA970" s="14" t="str">
        <f t="shared" si="325"/>
        <v/>
      </c>
      <c r="AB970" s="14">
        <f t="shared" si="326"/>
        <v>0</v>
      </c>
      <c r="AC970" s="14">
        <f t="shared" si="327"/>
        <v>0</v>
      </c>
      <c r="AD970" s="13">
        <f t="shared" si="310"/>
        <v>0</v>
      </c>
      <c r="AE970" s="13" t="e">
        <f>VLOOKUP(B970,Sheet1!$C$1:$D$12,2,FALSE)</f>
        <v>#N/A</v>
      </c>
      <c r="AF970" s="13" t="e">
        <f t="shared" si="328"/>
        <v>#N/A</v>
      </c>
      <c r="AG970" s="13">
        <f t="shared" si="311"/>
        <v>0</v>
      </c>
      <c r="AH970" s="13">
        <f t="shared" si="312"/>
        <v>0</v>
      </c>
      <c r="AI970" s="13" t="e">
        <f t="shared" si="329"/>
        <v>#N/A</v>
      </c>
      <c r="AJ970" s="14" t="str">
        <f t="shared" si="330"/>
        <v/>
      </c>
      <c r="AK970" s="14">
        <f t="shared" si="313"/>
        <v>0</v>
      </c>
    </row>
    <row r="971" spans="1:37" ht="15" customHeight="1" x14ac:dyDescent="0.25">
      <c r="A971" s="1"/>
      <c r="B971" s="1"/>
      <c r="C971" s="24"/>
      <c r="D971" s="1"/>
      <c r="E971" s="1"/>
      <c r="F971" s="24"/>
      <c r="G971" s="1"/>
      <c r="H971" s="2"/>
      <c r="I971" s="2"/>
      <c r="J971" s="2"/>
      <c r="K971" s="13">
        <f t="shared" si="314"/>
        <v>0</v>
      </c>
      <c r="L971" s="13" t="e">
        <f>VLOOKUP(B971,Sheet1!$C$1:$D$12,2,FALSE)</f>
        <v>#N/A</v>
      </c>
      <c r="M971" s="13" t="e">
        <f t="shared" si="315"/>
        <v>#N/A</v>
      </c>
      <c r="N971" s="13">
        <f t="shared" si="316"/>
        <v>0</v>
      </c>
      <c r="O971" s="13" t="e">
        <f>VLOOKUP(B971,Sheet1!$C$1:$D$12,2,FALSE)</f>
        <v>#N/A</v>
      </c>
      <c r="P971" s="13" t="e">
        <f t="shared" si="317"/>
        <v>#N/A</v>
      </c>
      <c r="Q971" s="13">
        <f t="shared" si="318"/>
        <v>0</v>
      </c>
      <c r="R971" s="13" t="e">
        <f>VLOOKUP(B971,Sheet1!$C$1:$D$12,2,FALSE)</f>
        <v>#N/A</v>
      </c>
      <c r="S971" s="13" t="e">
        <f t="shared" si="319"/>
        <v>#N/A</v>
      </c>
      <c r="T971" s="13">
        <f t="shared" si="309"/>
        <v>0</v>
      </c>
      <c r="U971" s="13" t="e">
        <f>VLOOKUP(B971,Sheet1!$C$1:$F$12,4,FALSE)</f>
        <v>#N/A</v>
      </c>
      <c r="V971" s="13" t="e">
        <f t="shared" si="320"/>
        <v>#N/A</v>
      </c>
      <c r="W971" s="13">
        <f t="shared" si="321"/>
        <v>0</v>
      </c>
      <c r="X971" s="13">
        <f t="shared" si="322"/>
        <v>0</v>
      </c>
      <c r="Y971" s="13">
        <f t="shared" si="323"/>
        <v>0</v>
      </c>
      <c r="Z971" s="13" t="e">
        <f t="shared" si="324"/>
        <v>#N/A</v>
      </c>
      <c r="AA971" s="14" t="str">
        <f t="shared" si="325"/>
        <v/>
      </c>
      <c r="AB971" s="14">
        <f t="shared" si="326"/>
        <v>0</v>
      </c>
      <c r="AC971" s="14">
        <f t="shared" si="327"/>
        <v>0</v>
      </c>
      <c r="AD971" s="13">
        <f t="shared" si="310"/>
        <v>0</v>
      </c>
      <c r="AE971" s="13" t="e">
        <f>VLOOKUP(B971,Sheet1!$C$1:$D$12,2,FALSE)</f>
        <v>#N/A</v>
      </c>
      <c r="AF971" s="13" t="e">
        <f t="shared" si="328"/>
        <v>#N/A</v>
      </c>
      <c r="AG971" s="13">
        <f t="shared" si="311"/>
        <v>0</v>
      </c>
      <c r="AH971" s="13">
        <f t="shared" si="312"/>
        <v>0</v>
      </c>
      <c r="AI971" s="13" t="e">
        <f t="shared" si="329"/>
        <v>#N/A</v>
      </c>
      <c r="AJ971" s="14" t="str">
        <f t="shared" si="330"/>
        <v/>
      </c>
      <c r="AK971" s="14">
        <f t="shared" si="313"/>
        <v>0</v>
      </c>
    </row>
    <row r="972" spans="1:37" ht="15" customHeight="1" x14ac:dyDescent="0.25">
      <c r="A972" s="1"/>
      <c r="B972" s="1"/>
      <c r="C972" s="24"/>
      <c r="D972" s="1"/>
      <c r="E972" s="1"/>
      <c r="F972" s="24"/>
      <c r="G972" s="1"/>
      <c r="H972" s="2"/>
      <c r="I972" s="2"/>
      <c r="J972" s="2"/>
      <c r="K972" s="13">
        <f t="shared" si="314"/>
        <v>0</v>
      </c>
      <c r="L972" s="13" t="e">
        <f>VLOOKUP(B972,Sheet1!$C$1:$D$12,2,FALSE)</f>
        <v>#N/A</v>
      </c>
      <c r="M972" s="13" t="e">
        <f t="shared" si="315"/>
        <v>#N/A</v>
      </c>
      <c r="N972" s="13">
        <f t="shared" si="316"/>
        <v>0</v>
      </c>
      <c r="O972" s="13" t="e">
        <f>VLOOKUP(B972,Sheet1!$C$1:$D$12,2,FALSE)</f>
        <v>#N/A</v>
      </c>
      <c r="P972" s="13" t="e">
        <f t="shared" si="317"/>
        <v>#N/A</v>
      </c>
      <c r="Q972" s="13">
        <f t="shared" si="318"/>
        <v>0</v>
      </c>
      <c r="R972" s="13" t="e">
        <f>VLOOKUP(B972,Sheet1!$C$1:$D$12,2,FALSE)</f>
        <v>#N/A</v>
      </c>
      <c r="S972" s="13" t="e">
        <f t="shared" si="319"/>
        <v>#N/A</v>
      </c>
      <c r="T972" s="13">
        <f t="shared" si="309"/>
        <v>0</v>
      </c>
      <c r="U972" s="13" t="e">
        <f>VLOOKUP(B972,Sheet1!$C$1:$F$12,4,FALSE)</f>
        <v>#N/A</v>
      </c>
      <c r="V972" s="13" t="e">
        <f t="shared" si="320"/>
        <v>#N/A</v>
      </c>
      <c r="W972" s="13">
        <f t="shared" si="321"/>
        <v>0</v>
      </c>
      <c r="X972" s="13">
        <f t="shared" si="322"/>
        <v>0</v>
      </c>
      <c r="Y972" s="13">
        <f t="shared" si="323"/>
        <v>0</v>
      </c>
      <c r="Z972" s="13" t="e">
        <f t="shared" si="324"/>
        <v>#N/A</v>
      </c>
      <c r="AA972" s="14" t="str">
        <f t="shared" si="325"/>
        <v/>
      </c>
      <c r="AB972" s="14">
        <f t="shared" si="326"/>
        <v>0</v>
      </c>
      <c r="AC972" s="14">
        <f t="shared" si="327"/>
        <v>0</v>
      </c>
      <c r="AD972" s="13">
        <f t="shared" si="310"/>
        <v>0</v>
      </c>
      <c r="AE972" s="13" t="e">
        <f>VLOOKUP(B972,Sheet1!$C$1:$D$12,2,FALSE)</f>
        <v>#N/A</v>
      </c>
      <c r="AF972" s="13" t="e">
        <f t="shared" si="328"/>
        <v>#N/A</v>
      </c>
      <c r="AG972" s="13">
        <f t="shared" si="311"/>
        <v>0</v>
      </c>
      <c r="AH972" s="13">
        <f t="shared" si="312"/>
        <v>0</v>
      </c>
      <c r="AI972" s="13" t="e">
        <f t="shared" si="329"/>
        <v>#N/A</v>
      </c>
      <c r="AJ972" s="14" t="str">
        <f t="shared" si="330"/>
        <v/>
      </c>
      <c r="AK972" s="14">
        <f t="shared" si="313"/>
        <v>0</v>
      </c>
    </row>
    <row r="973" spans="1:37" ht="15" customHeight="1" x14ac:dyDescent="0.25">
      <c r="A973" s="1"/>
      <c r="B973" s="1"/>
      <c r="C973" s="24"/>
      <c r="D973" s="1"/>
      <c r="E973" s="1"/>
      <c r="F973" s="24"/>
      <c r="G973" s="1"/>
      <c r="H973" s="2"/>
      <c r="I973" s="2"/>
      <c r="J973" s="2"/>
      <c r="K973" s="13">
        <f t="shared" si="314"/>
        <v>0</v>
      </c>
      <c r="L973" s="13" t="e">
        <f>VLOOKUP(B973,Sheet1!$C$1:$D$12,2,FALSE)</f>
        <v>#N/A</v>
      </c>
      <c r="M973" s="13" t="e">
        <f t="shared" si="315"/>
        <v>#N/A</v>
      </c>
      <c r="N973" s="13">
        <f t="shared" si="316"/>
        <v>0</v>
      </c>
      <c r="O973" s="13" t="e">
        <f>VLOOKUP(B973,Sheet1!$C$1:$D$12,2,FALSE)</f>
        <v>#N/A</v>
      </c>
      <c r="P973" s="13" t="e">
        <f t="shared" si="317"/>
        <v>#N/A</v>
      </c>
      <c r="Q973" s="13">
        <f t="shared" si="318"/>
        <v>0</v>
      </c>
      <c r="R973" s="13" t="e">
        <f>VLOOKUP(B973,Sheet1!$C$1:$D$12,2,FALSE)</f>
        <v>#N/A</v>
      </c>
      <c r="S973" s="13" t="e">
        <f t="shared" si="319"/>
        <v>#N/A</v>
      </c>
      <c r="T973" s="13">
        <f t="shared" si="309"/>
        <v>0</v>
      </c>
      <c r="U973" s="13" t="e">
        <f>VLOOKUP(B973,Sheet1!$C$1:$F$12,4,FALSE)</f>
        <v>#N/A</v>
      </c>
      <c r="V973" s="13" t="e">
        <f t="shared" si="320"/>
        <v>#N/A</v>
      </c>
      <c r="W973" s="13">
        <f t="shared" si="321"/>
        <v>0</v>
      </c>
      <c r="X973" s="13">
        <f t="shared" si="322"/>
        <v>0</v>
      </c>
      <c r="Y973" s="13">
        <f t="shared" si="323"/>
        <v>0</v>
      </c>
      <c r="Z973" s="13" t="e">
        <f t="shared" si="324"/>
        <v>#N/A</v>
      </c>
      <c r="AA973" s="14" t="str">
        <f t="shared" si="325"/>
        <v/>
      </c>
      <c r="AB973" s="14">
        <f t="shared" si="326"/>
        <v>0</v>
      </c>
      <c r="AC973" s="14">
        <f t="shared" si="327"/>
        <v>0</v>
      </c>
      <c r="AD973" s="13">
        <f t="shared" si="310"/>
        <v>0</v>
      </c>
      <c r="AE973" s="13" t="e">
        <f>VLOOKUP(B973,Sheet1!$C$1:$D$12,2,FALSE)</f>
        <v>#N/A</v>
      </c>
      <c r="AF973" s="13" t="e">
        <f t="shared" si="328"/>
        <v>#N/A</v>
      </c>
      <c r="AG973" s="13">
        <f t="shared" si="311"/>
        <v>0</v>
      </c>
      <c r="AH973" s="13">
        <f t="shared" si="312"/>
        <v>0</v>
      </c>
      <c r="AI973" s="13" t="e">
        <f t="shared" si="329"/>
        <v>#N/A</v>
      </c>
      <c r="AJ973" s="14" t="str">
        <f t="shared" si="330"/>
        <v/>
      </c>
      <c r="AK973" s="14">
        <f t="shared" si="313"/>
        <v>0</v>
      </c>
    </row>
    <row r="974" spans="1:37" ht="15" customHeight="1" x14ac:dyDescent="0.25">
      <c r="A974" s="1"/>
      <c r="B974" s="1"/>
      <c r="C974" s="24"/>
      <c r="D974" s="1"/>
      <c r="E974" s="1"/>
      <c r="F974" s="24"/>
      <c r="G974" s="1"/>
      <c r="H974" s="2"/>
      <c r="I974" s="2"/>
      <c r="J974" s="2"/>
      <c r="K974" s="13">
        <f t="shared" si="314"/>
        <v>0</v>
      </c>
      <c r="L974" s="13" t="e">
        <f>VLOOKUP(B974,Sheet1!$C$1:$D$12,2,FALSE)</f>
        <v>#N/A</v>
      </c>
      <c r="M974" s="13" t="e">
        <f t="shared" si="315"/>
        <v>#N/A</v>
      </c>
      <c r="N974" s="13">
        <f t="shared" si="316"/>
        <v>0</v>
      </c>
      <c r="O974" s="13" t="e">
        <f>VLOOKUP(B974,Sheet1!$C$1:$D$12,2,FALSE)</f>
        <v>#N/A</v>
      </c>
      <c r="P974" s="13" t="e">
        <f t="shared" si="317"/>
        <v>#N/A</v>
      </c>
      <c r="Q974" s="13">
        <f t="shared" si="318"/>
        <v>0</v>
      </c>
      <c r="R974" s="13" t="e">
        <f>VLOOKUP(B974,Sheet1!$C$1:$D$12,2,FALSE)</f>
        <v>#N/A</v>
      </c>
      <c r="S974" s="13" t="e">
        <f t="shared" si="319"/>
        <v>#N/A</v>
      </c>
      <c r="T974" s="13">
        <f t="shared" si="309"/>
        <v>0</v>
      </c>
      <c r="U974" s="13" t="e">
        <f>VLOOKUP(B974,Sheet1!$C$1:$F$12,4,FALSE)</f>
        <v>#N/A</v>
      </c>
      <c r="V974" s="13" t="e">
        <f t="shared" si="320"/>
        <v>#N/A</v>
      </c>
      <c r="W974" s="13">
        <f t="shared" si="321"/>
        <v>0</v>
      </c>
      <c r="X974" s="13">
        <f t="shared" si="322"/>
        <v>0</v>
      </c>
      <c r="Y974" s="13">
        <f t="shared" si="323"/>
        <v>0</v>
      </c>
      <c r="Z974" s="13" t="e">
        <f t="shared" si="324"/>
        <v>#N/A</v>
      </c>
      <c r="AA974" s="14" t="str">
        <f t="shared" si="325"/>
        <v/>
      </c>
      <c r="AB974" s="14">
        <f t="shared" si="326"/>
        <v>0</v>
      </c>
      <c r="AC974" s="14">
        <f t="shared" si="327"/>
        <v>0</v>
      </c>
      <c r="AD974" s="13">
        <f t="shared" si="310"/>
        <v>0</v>
      </c>
      <c r="AE974" s="13" t="e">
        <f>VLOOKUP(B974,Sheet1!$C$1:$D$12,2,FALSE)</f>
        <v>#N/A</v>
      </c>
      <c r="AF974" s="13" t="e">
        <f t="shared" si="328"/>
        <v>#N/A</v>
      </c>
      <c r="AG974" s="13">
        <f t="shared" si="311"/>
        <v>0</v>
      </c>
      <c r="AH974" s="13">
        <f t="shared" si="312"/>
        <v>0</v>
      </c>
      <c r="AI974" s="13" t="e">
        <f t="shared" si="329"/>
        <v>#N/A</v>
      </c>
      <c r="AJ974" s="14" t="str">
        <f t="shared" si="330"/>
        <v/>
      </c>
      <c r="AK974" s="14">
        <f t="shared" si="313"/>
        <v>0</v>
      </c>
    </row>
    <row r="975" spans="1:37" ht="15" customHeight="1" x14ac:dyDescent="0.25">
      <c r="A975" s="1"/>
      <c r="B975" s="1"/>
      <c r="C975" s="24"/>
      <c r="D975" s="1"/>
      <c r="E975" s="1"/>
      <c r="F975" s="24"/>
      <c r="G975" s="1"/>
      <c r="H975" s="2"/>
      <c r="I975" s="2"/>
      <c r="J975" s="2"/>
      <c r="K975" s="13">
        <f t="shared" si="314"/>
        <v>0</v>
      </c>
      <c r="L975" s="13" t="e">
        <f>VLOOKUP(B975,Sheet1!$C$1:$D$12,2,FALSE)</f>
        <v>#N/A</v>
      </c>
      <c r="M975" s="13" t="e">
        <f t="shared" si="315"/>
        <v>#N/A</v>
      </c>
      <c r="N975" s="13">
        <f t="shared" si="316"/>
        <v>0</v>
      </c>
      <c r="O975" s="13" t="e">
        <f>VLOOKUP(B975,Sheet1!$C$1:$D$12,2,FALSE)</f>
        <v>#N/A</v>
      </c>
      <c r="P975" s="13" t="e">
        <f t="shared" si="317"/>
        <v>#N/A</v>
      </c>
      <c r="Q975" s="13">
        <f t="shared" si="318"/>
        <v>0</v>
      </c>
      <c r="R975" s="13" t="e">
        <f>VLOOKUP(B975,Sheet1!$C$1:$D$12,2,FALSE)</f>
        <v>#N/A</v>
      </c>
      <c r="S975" s="13" t="e">
        <f t="shared" si="319"/>
        <v>#N/A</v>
      </c>
      <c r="T975" s="13">
        <f t="shared" si="309"/>
        <v>0</v>
      </c>
      <c r="U975" s="13" t="e">
        <f>VLOOKUP(B975,Sheet1!$C$1:$F$12,4,FALSE)</f>
        <v>#N/A</v>
      </c>
      <c r="V975" s="13" t="e">
        <f t="shared" si="320"/>
        <v>#N/A</v>
      </c>
      <c r="W975" s="13">
        <f t="shared" si="321"/>
        <v>0</v>
      </c>
      <c r="X975" s="13">
        <f t="shared" si="322"/>
        <v>0</v>
      </c>
      <c r="Y975" s="13">
        <f t="shared" si="323"/>
        <v>0</v>
      </c>
      <c r="Z975" s="13" t="e">
        <f t="shared" si="324"/>
        <v>#N/A</v>
      </c>
      <c r="AA975" s="14" t="str">
        <f t="shared" si="325"/>
        <v/>
      </c>
      <c r="AB975" s="14">
        <f t="shared" si="326"/>
        <v>0</v>
      </c>
      <c r="AC975" s="14">
        <f t="shared" si="327"/>
        <v>0</v>
      </c>
      <c r="AD975" s="13">
        <f t="shared" si="310"/>
        <v>0</v>
      </c>
      <c r="AE975" s="13" t="e">
        <f>VLOOKUP(B975,Sheet1!$C$1:$D$12,2,FALSE)</f>
        <v>#N/A</v>
      </c>
      <c r="AF975" s="13" t="e">
        <f t="shared" si="328"/>
        <v>#N/A</v>
      </c>
      <c r="AG975" s="13">
        <f t="shared" si="311"/>
        <v>0</v>
      </c>
      <c r="AH975" s="13">
        <f t="shared" si="312"/>
        <v>0</v>
      </c>
      <c r="AI975" s="13" t="e">
        <f t="shared" si="329"/>
        <v>#N/A</v>
      </c>
      <c r="AJ975" s="14" t="str">
        <f t="shared" si="330"/>
        <v/>
      </c>
      <c r="AK975" s="14">
        <f t="shared" si="313"/>
        <v>0</v>
      </c>
    </row>
    <row r="976" spans="1:37" ht="15" customHeight="1" x14ac:dyDescent="0.25">
      <c r="A976" s="1"/>
      <c r="B976" s="1"/>
      <c r="C976" s="24"/>
      <c r="D976" s="1"/>
      <c r="E976" s="1"/>
      <c r="F976" s="24"/>
      <c r="G976" s="1"/>
      <c r="H976" s="2"/>
      <c r="I976" s="2"/>
      <c r="J976" s="2"/>
      <c r="K976" s="13">
        <f t="shared" si="314"/>
        <v>0</v>
      </c>
      <c r="L976" s="13" t="e">
        <f>VLOOKUP(B976,Sheet1!$C$1:$D$12,2,FALSE)</f>
        <v>#N/A</v>
      </c>
      <c r="M976" s="13" t="e">
        <f t="shared" si="315"/>
        <v>#N/A</v>
      </c>
      <c r="N976" s="13">
        <f t="shared" si="316"/>
        <v>0</v>
      </c>
      <c r="O976" s="13" t="e">
        <f>VLOOKUP(B976,Sheet1!$C$1:$D$12,2,FALSE)</f>
        <v>#N/A</v>
      </c>
      <c r="P976" s="13" t="e">
        <f t="shared" si="317"/>
        <v>#N/A</v>
      </c>
      <c r="Q976" s="13">
        <f t="shared" si="318"/>
        <v>0</v>
      </c>
      <c r="R976" s="13" t="e">
        <f>VLOOKUP(B976,Sheet1!$C$1:$D$12,2,FALSE)</f>
        <v>#N/A</v>
      </c>
      <c r="S976" s="13" t="e">
        <f t="shared" si="319"/>
        <v>#N/A</v>
      </c>
      <c r="T976" s="13">
        <f t="shared" si="309"/>
        <v>0</v>
      </c>
      <c r="U976" s="13" t="e">
        <f>VLOOKUP(B976,Sheet1!$C$1:$F$12,4,FALSE)</f>
        <v>#N/A</v>
      </c>
      <c r="V976" s="13" t="e">
        <f t="shared" si="320"/>
        <v>#N/A</v>
      </c>
      <c r="W976" s="13">
        <f t="shared" si="321"/>
        <v>0</v>
      </c>
      <c r="X976" s="13">
        <f t="shared" si="322"/>
        <v>0</v>
      </c>
      <c r="Y976" s="13">
        <f t="shared" si="323"/>
        <v>0</v>
      </c>
      <c r="Z976" s="13" t="e">
        <f t="shared" si="324"/>
        <v>#N/A</v>
      </c>
      <c r="AA976" s="14" t="str">
        <f t="shared" si="325"/>
        <v/>
      </c>
      <c r="AB976" s="14">
        <f t="shared" si="326"/>
        <v>0</v>
      </c>
      <c r="AC976" s="14">
        <f t="shared" si="327"/>
        <v>0</v>
      </c>
      <c r="AD976" s="13">
        <f t="shared" si="310"/>
        <v>0</v>
      </c>
      <c r="AE976" s="13" t="e">
        <f>VLOOKUP(B976,Sheet1!$C$1:$D$12,2,FALSE)</f>
        <v>#N/A</v>
      </c>
      <c r="AF976" s="13" t="e">
        <f t="shared" si="328"/>
        <v>#N/A</v>
      </c>
      <c r="AG976" s="13">
        <f t="shared" si="311"/>
        <v>0</v>
      </c>
      <c r="AH976" s="13">
        <f t="shared" si="312"/>
        <v>0</v>
      </c>
      <c r="AI976" s="13" t="e">
        <f t="shared" si="329"/>
        <v>#N/A</v>
      </c>
      <c r="AJ976" s="14" t="str">
        <f t="shared" si="330"/>
        <v/>
      </c>
      <c r="AK976" s="14">
        <f t="shared" si="313"/>
        <v>0</v>
      </c>
    </row>
    <row r="977" spans="1:37" ht="15" customHeight="1" x14ac:dyDescent="0.25">
      <c r="A977" s="1"/>
      <c r="B977" s="1"/>
      <c r="C977" s="24"/>
      <c r="D977" s="1"/>
      <c r="E977" s="1"/>
      <c r="F977" s="24"/>
      <c r="G977" s="1"/>
      <c r="H977" s="2"/>
      <c r="I977" s="2"/>
      <c r="J977" s="2"/>
      <c r="K977" s="13">
        <f t="shared" si="314"/>
        <v>0</v>
      </c>
      <c r="L977" s="13" t="e">
        <f>VLOOKUP(B977,Sheet1!$C$1:$D$12,2,FALSE)</f>
        <v>#N/A</v>
      </c>
      <c r="M977" s="13" t="e">
        <f t="shared" si="315"/>
        <v>#N/A</v>
      </c>
      <c r="N977" s="13">
        <f t="shared" si="316"/>
        <v>0</v>
      </c>
      <c r="O977" s="13" t="e">
        <f>VLOOKUP(B977,Sheet1!$C$1:$D$12,2,FALSE)</f>
        <v>#N/A</v>
      </c>
      <c r="P977" s="13" t="e">
        <f t="shared" si="317"/>
        <v>#N/A</v>
      </c>
      <c r="Q977" s="13">
        <f t="shared" si="318"/>
        <v>0</v>
      </c>
      <c r="R977" s="13" t="e">
        <f>VLOOKUP(B977,Sheet1!$C$1:$D$12,2,FALSE)</f>
        <v>#N/A</v>
      </c>
      <c r="S977" s="13" t="e">
        <f t="shared" si="319"/>
        <v>#N/A</v>
      </c>
      <c r="T977" s="13">
        <f t="shared" si="309"/>
        <v>0</v>
      </c>
      <c r="U977" s="13" t="e">
        <f>VLOOKUP(B977,Sheet1!$C$1:$F$12,4,FALSE)</f>
        <v>#N/A</v>
      </c>
      <c r="V977" s="13" t="e">
        <f t="shared" si="320"/>
        <v>#N/A</v>
      </c>
      <c r="W977" s="13">
        <f t="shared" si="321"/>
        <v>0</v>
      </c>
      <c r="X977" s="13">
        <f t="shared" si="322"/>
        <v>0</v>
      </c>
      <c r="Y977" s="13">
        <f t="shared" si="323"/>
        <v>0</v>
      </c>
      <c r="Z977" s="13" t="e">
        <f t="shared" si="324"/>
        <v>#N/A</v>
      </c>
      <c r="AA977" s="14" t="str">
        <f t="shared" si="325"/>
        <v/>
      </c>
      <c r="AB977" s="14">
        <f t="shared" si="326"/>
        <v>0</v>
      </c>
      <c r="AC977" s="14">
        <f t="shared" si="327"/>
        <v>0</v>
      </c>
      <c r="AD977" s="13">
        <f t="shared" si="310"/>
        <v>0</v>
      </c>
      <c r="AE977" s="13" t="e">
        <f>VLOOKUP(B977,Sheet1!$C$1:$D$12,2,FALSE)</f>
        <v>#N/A</v>
      </c>
      <c r="AF977" s="13" t="e">
        <f t="shared" si="328"/>
        <v>#N/A</v>
      </c>
      <c r="AG977" s="13">
        <f t="shared" si="311"/>
        <v>0</v>
      </c>
      <c r="AH977" s="13">
        <f t="shared" si="312"/>
        <v>0</v>
      </c>
      <c r="AI977" s="13" t="e">
        <f t="shared" si="329"/>
        <v>#N/A</v>
      </c>
      <c r="AJ977" s="14" t="str">
        <f t="shared" si="330"/>
        <v/>
      </c>
      <c r="AK977" s="14">
        <f t="shared" si="313"/>
        <v>0</v>
      </c>
    </row>
    <row r="978" spans="1:37" ht="15" customHeight="1" x14ac:dyDescent="0.25">
      <c r="A978" s="1"/>
      <c r="B978" s="1"/>
      <c r="C978" s="24"/>
      <c r="D978" s="1"/>
      <c r="E978" s="1"/>
      <c r="F978" s="24"/>
      <c r="G978" s="1"/>
      <c r="H978" s="2"/>
      <c r="I978" s="2"/>
      <c r="J978" s="2"/>
      <c r="K978" s="13">
        <f t="shared" si="314"/>
        <v>0</v>
      </c>
      <c r="L978" s="13" t="e">
        <f>VLOOKUP(B978,Sheet1!$C$1:$D$12,2,FALSE)</f>
        <v>#N/A</v>
      </c>
      <c r="M978" s="13" t="e">
        <f t="shared" si="315"/>
        <v>#N/A</v>
      </c>
      <c r="N978" s="13">
        <f t="shared" si="316"/>
        <v>0</v>
      </c>
      <c r="O978" s="13" t="e">
        <f>VLOOKUP(B978,Sheet1!$C$1:$D$12,2,FALSE)</f>
        <v>#N/A</v>
      </c>
      <c r="P978" s="13" t="e">
        <f t="shared" si="317"/>
        <v>#N/A</v>
      </c>
      <c r="Q978" s="13">
        <f t="shared" si="318"/>
        <v>0</v>
      </c>
      <c r="R978" s="13" t="e">
        <f>VLOOKUP(B978,Sheet1!$C$1:$D$12,2,FALSE)</f>
        <v>#N/A</v>
      </c>
      <c r="S978" s="13" t="e">
        <f t="shared" si="319"/>
        <v>#N/A</v>
      </c>
      <c r="T978" s="13">
        <f t="shared" si="309"/>
        <v>0</v>
      </c>
      <c r="U978" s="13" t="e">
        <f>VLOOKUP(B978,Sheet1!$C$1:$F$12,4,FALSE)</f>
        <v>#N/A</v>
      </c>
      <c r="V978" s="13" t="e">
        <f t="shared" si="320"/>
        <v>#N/A</v>
      </c>
      <c r="W978" s="13">
        <f t="shared" si="321"/>
        <v>0</v>
      </c>
      <c r="X978" s="13">
        <f t="shared" si="322"/>
        <v>0</v>
      </c>
      <c r="Y978" s="13">
        <f t="shared" si="323"/>
        <v>0</v>
      </c>
      <c r="Z978" s="13" t="e">
        <f t="shared" si="324"/>
        <v>#N/A</v>
      </c>
      <c r="AA978" s="14" t="str">
        <f t="shared" si="325"/>
        <v/>
      </c>
      <c r="AB978" s="14">
        <f t="shared" si="326"/>
        <v>0</v>
      </c>
      <c r="AC978" s="14">
        <f t="shared" si="327"/>
        <v>0</v>
      </c>
      <c r="AD978" s="13">
        <f t="shared" si="310"/>
        <v>0</v>
      </c>
      <c r="AE978" s="13" t="e">
        <f>VLOOKUP(B978,Sheet1!$C$1:$D$12,2,FALSE)</f>
        <v>#N/A</v>
      </c>
      <c r="AF978" s="13" t="e">
        <f t="shared" si="328"/>
        <v>#N/A</v>
      </c>
      <c r="AG978" s="13">
        <f t="shared" si="311"/>
        <v>0</v>
      </c>
      <c r="AH978" s="13">
        <f t="shared" si="312"/>
        <v>0</v>
      </c>
      <c r="AI978" s="13" t="e">
        <f t="shared" si="329"/>
        <v>#N/A</v>
      </c>
      <c r="AJ978" s="14" t="str">
        <f t="shared" si="330"/>
        <v/>
      </c>
      <c r="AK978" s="14">
        <f t="shared" si="313"/>
        <v>0</v>
      </c>
    </row>
    <row r="979" spans="1:37" ht="15" customHeight="1" x14ac:dyDescent="0.25">
      <c r="A979" s="1"/>
      <c r="B979" s="1"/>
      <c r="C979" s="24"/>
      <c r="D979" s="1"/>
      <c r="E979" s="1"/>
      <c r="F979" s="24"/>
      <c r="G979" s="1"/>
      <c r="H979" s="2"/>
      <c r="I979" s="2"/>
      <c r="J979" s="2"/>
      <c r="K979" s="13">
        <f t="shared" si="314"/>
        <v>0</v>
      </c>
      <c r="L979" s="13" t="e">
        <f>VLOOKUP(B979,Sheet1!$C$1:$D$12,2,FALSE)</f>
        <v>#N/A</v>
      </c>
      <c r="M979" s="13" t="e">
        <f t="shared" si="315"/>
        <v>#N/A</v>
      </c>
      <c r="N979" s="13">
        <f t="shared" si="316"/>
        <v>0</v>
      </c>
      <c r="O979" s="13" t="e">
        <f>VLOOKUP(B979,Sheet1!$C$1:$D$12,2,FALSE)</f>
        <v>#N/A</v>
      </c>
      <c r="P979" s="13" t="e">
        <f t="shared" si="317"/>
        <v>#N/A</v>
      </c>
      <c r="Q979" s="13">
        <f t="shared" si="318"/>
        <v>0</v>
      </c>
      <c r="R979" s="13" t="e">
        <f>VLOOKUP(B979,Sheet1!$C$1:$D$12,2,FALSE)</f>
        <v>#N/A</v>
      </c>
      <c r="S979" s="13" t="e">
        <f t="shared" si="319"/>
        <v>#N/A</v>
      </c>
      <c r="T979" s="13">
        <f t="shared" si="309"/>
        <v>0</v>
      </c>
      <c r="U979" s="13" t="e">
        <f>VLOOKUP(B979,Sheet1!$C$1:$F$12,4,FALSE)</f>
        <v>#N/A</v>
      </c>
      <c r="V979" s="13" t="e">
        <f t="shared" si="320"/>
        <v>#N/A</v>
      </c>
      <c r="W979" s="13">
        <f t="shared" si="321"/>
        <v>0</v>
      </c>
      <c r="X979" s="13">
        <f t="shared" si="322"/>
        <v>0</v>
      </c>
      <c r="Y979" s="13">
        <f t="shared" si="323"/>
        <v>0</v>
      </c>
      <c r="Z979" s="13" t="e">
        <f t="shared" si="324"/>
        <v>#N/A</v>
      </c>
      <c r="AA979" s="14" t="str">
        <f t="shared" si="325"/>
        <v/>
      </c>
      <c r="AB979" s="14">
        <f t="shared" si="326"/>
        <v>0</v>
      </c>
      <c r="AC979" s="14">
        <f t="shared" si="327"/>
        <v>0</v>
      </c>
      <c r="AD979" s="13">
        <f t="shared" si="310"/>
        <v>0</v>
      </c>
      <c r="AE979" s="13" t="e">
        <f>VLOOKUP(B979,Sheet1!$C$1:$D$12,2,FALSE)</f>
        <v>#N/A</v>
      </c>
      <c r="AF979" s="13" t="e">
        <f t="shared" si="328"/>
        <v>#N/A</v>
      </c>
      <c r="AG979" s="13">
        <f t="shared" si="311"/>
        <v>0</v>
      </c>
      <c r="AH979" s="13">
        <f t="shared" si="312"/>
        <v>0</v>
      </c>
      <c r="AI979" s="13" t="e">
        <f t="shared" si="329"/>
        <v>#N/A</v>
      </c>
      <c r="AJ979" s="14" t="str">
        <f t="shared" si="330"/>
        <v/>
      </c>
      <c r="AK979" s="14">
        <f t="shared" si="313"/>
        <v>0</v>
      </c>
    </row>
    <row r="980" spans="1:37" ht="15" customHeight="1" x14ac:dyDescent="0.25">
      <c r="A980" s="1"/>
      <c r="B980" s="1"/>
      <c r="C980" s="24"/>
      <c r="D980" s="1"/>
      <c r="E980" s="1"/>
      <c r="F980" s="24"/>
      <c r="G980" s="1"/>
      <c r="H980" s="2"/>
      <c r="I980" s="2"/>
      <c r="J980" s="2"/>
      <c r="K980" s="13">
        <f t="shared" si="314"/>
        <v>0</v>
      </c>
      <c r="L980" s="13" t="e">
        <f>VLOOKUP(B980,Sheet1!$C$1:$D$12,2,FALSE)</f>
        <v>#N/A</v>
      </c>
      <c r="M980" s="13" t="e">
        <f t="shared" si="315"/>
        <v>#N/A</v>
      </c>
      <c r="N980" s="13">
        <f t="shared" si="316"/>
        <v>0</v>
      </c>
      <c r="O980" s="13" t="e">
        <f>VLOOKUP(B980,Sheet1!$C$1:$D$12,2,FALSE)</f>
        <v>#N/A</v>
      </c>
      <c r="P980" s="13" t="e">
        <f t="shared" si="317"/>
        <v>#N/A</v>
      </c>
      <c r="Q980" s="13">
        <f t="shared" si="318"/>
        <v>0</v>
      </c>
      <c r="R980" s="13" t="e">
        <f>VLOOKUP(B980,Sheet1!$C$1:$D$12,2,FALSE)</f>
        <v>#N/A</v>
      </c>
      <c r="S980" s="13" t="e">
        <f t="shared" si="319"/>
        <v>#N/A</v>
      </c>
      <c r="T980" s="13">
        <f t="shared" si="309"/>
        <v>0</v>
      </c>
      <c r="U980" s="13" t="e">
        <f>VLOOKUP(B980,Sheet1!$C$1:$F$12,4,FALSE)</f>
        <v>#N/A</v>
      </c>
      <c r="V980" s="13" t="e">
        <f t="shared" si="320"/>
        <v>#N/A</v>
      </c>
      <c r="W980" s="13">
        <f t="shared" si="321"/>
        <v>0</v>
      </c>
      <c r="X980" s="13">
        <f t="shared" si="322"/>
        <v>0</v>
      </c>
      <c r="Y980" s="13">
        <f t="shared" si="323"/>
        <v>0</v>
      </c>
      <c r="Z980" s="13" t="e">
        <f t="shared" si="324"/>
        <v>#N/A</v>
      </c>
      <c r="AA980" s="14" t="str">
        <f t="shared" si="325"/>
        <v/>
      </c>
      <c r="AB980" s="14">
        <f t="shared" si="326"/>
        <v>0</v>
      </c>
      <c r="AC980" s="14">
        <f t="shared" si="327"/>
        <v>0</v>
      </c>
      <c r="AD980" s="13">
        <f t="shared" si="310"/>
        <v>0</v>
      </c>
      <c r="AE980" s="13" t="e">
        <f>VLOOKUP(B980,Sheet1!$C$1:$D$12,2,FALSE)</f>
        <v>#N/A</v>
      </c>
      <c r="AF980" s="13" t="e">
        <f t="shared" si="328"/>
        <v>#N/A</v>
      </c>
      <c r="AG980" s="13">
        <f t="shared" si="311"/>
        <v>0</v>
      </c>
      <c r="AH980" s="13">
        <f t="shared" si="312"/>
        <v>0</v>
      </c>
      <c r="AI980" s="13" t="e">
        <f t="shared" si="329"/>
        <v>#N/A</v>
      </c>
      <c r="AJ980" s="14" t="str">
        <f t="shared" si="330"/>
        <v/>
      </c>
      <c r="AK980" s="14">
        <f t="shared" si="313"/>
        <v>0</v>
      </c>
    </row>
    <row r="981" spans="1:37" ht="15" customHeight="1" x14ac:dyDescent="0.25">
      <c r="A981" s="1"/>
      <c r="B981" s="1"/>
      <c r="C981" s="24"/>
      <c r="D981" s="1"/>
      <c r="E981" s="1"/>
      <c r="F981" s="24"/>
      <c r="G981" s="1"/>
      <c r="H981" s="2"/>
      <c r="I981" s="2"/>
      <c r="J981" s="2"/>
      <c r="K981" s="13">
        <f t="shared" si="314"/>
        <v>0</v>
      </c>
      <c r="L981" s="13" t="e">
        <f>VLOOKUP(B981,Sheet1!$C$1:$D$12,2,FALSE)</f>
        <v>#N/A</v>
      </c>
      <c r="M981" s="13" t="e">
        <f t="shared" si="315"/>
        <v>#N/A</v>
      </c>
      <c r="N981" s="13">
        <f t="shared" si="316"/>
        <v>0</v>
      </c>
      <c r="O981" s="13" t="e">
        <f>VLOOKUP(B981,Sheet1!$C$1:$D$12,2,FALSE)</f>
        <v>#N/A</v>
      </c>
      <c r="P981" s="13" t="e">
        <f t="shared" si="317"/>
        <v>#N/A</v>
      </c>
      <c r="Q981" s="13">
        <f t="shared" si="318"/>
        <v>0</v>
      </c>
      <c r="R981" s="13" t="e">
        <f>VLOOKUP(B981,Sheet1!$C$1:$D$12,2,FALSE)</f>
        <v>#N/A</v>
      </c>
      <c r="S981" s="13" t="e">
        <f t="shared" si="319"/>
        <v>#N/A</v>
      </c>
      <c r="T981" s="13">
        <f t="shared" si="309"/>
        <v>0</v>
      </c>
      <c r="U981" s="13" t="e">
        <f>VLOOKUP(B981,Sheet1!$C$1:$F$12,4,FALSE)</f>
        <v>#N/A</v>
      </c>
      <c r="V981" s="13" t="e">
        <f t="shared" si="320"/>
        <v>#N/A</v>
      </c>
      <c r="W981" s="13">
        <f t="shared" si="321"/>
        <v>0</v>
      </c>
      <c r="X981" s="13">
        <f t="shared" si="322"/>
        <v>0</v>
      </c>
      <c r="Y981" s="13">
        <f t="shared" si="323"/>
        <v>0</v>
      </c>
      <c r="Z981" s="13" t="e">
        <f t="shared" si="324"/>
        <v>#N/A</v>
      </c>
      <c r="AA981" s="14" t="str">
        <f t="shared" si="325"/>
        <v/>
      </c>
      <c r="AB981" s="14">
        <f t="shared" si="326"/>
        <v>0</v>
      </c>
      <c r="AC981" s="14">
        <f t="shared" si="327"/>
        <v>0</v>
      </c>
      <c r="AD981" s="13">
        <f t="shared" si="310"/>
        <v>0</v>
      </c>
      <c r="AE981" s="13" t="e">
        <f>VLOOKUP(B981,Sheet1!$C$1:$D$12,2,FALSE)</f>
        <v>#N/A</v>
      </c>
      <c r="AF981" s="13" t="e">
        <f t="shared" si="328"/>
        <v>#N/A</v>
      </c>
      <c r="AG981" s="13">
        <f t="shared" si="311"/>
        <v>0</v>
      </c>
      <c r="AH981" s="13">
        <f t="shared" si="312"/>
        <v>0</v>
      </c>
      <c r="AI981" s="13" t="e">
        <f t="shared" si="329"/>
        <v>#N/A</v>
      </c>
      <c r="AJ981" s="14" t="str">
        <f t="shared" si="330"/>
        <v/>
      </c>
      <c r="AK981" s="14">
        <f t="shared" si="313"/>
        <v>0</v>
      </c>
    </row>
    <row r="982" spans="1:37" ht="15" customHeight="1" x14ac:dyDescent="0.25">
      <c r="A982" s="1"/>
      <c r="B982" s="1"/>
      <c r="C982" s="24"/>
      <c r="D982" s="1"/>
      <c r="E982" s="1"/>
      <c r="F982" s="24"/>
      <c r="G982" s="1"/>
      <c r="H982" s="2"/>
      <c r="I982" s="2"/>
      <c r="J982" s="2"/>
      <c r="K982" s="13">
        <f t="shared" si="314"/>
        <v>0</v>
      </c>
      <c r="L982" s="13" t="e">
        <f>VLOOKUP(B982,Sheet1!$C$1:$D$12,2,FALSE)</f>
        <v>#N/A</v>
      </c>
      <c r="M982" s="13" t="e">
        <f t="shared" si="315"/>
        <v>#N/A</v>
      </c>
      <c r="N982" s="13">
        <f t="shared" si="316"/>
        <v>0</v>
      </c>
      <c r="O982" s="13" t="e">
        <f>VLOOKUP(B982,Sheet1!$C$1:$D$12,2,FALSE)</f>
        <v>#N/A</v>
      </c>
      <c r="P982" s="13" t="e">
        <f t="shared" si="317"/>
        <v>#N/A</v>
      </c>
      <c r="Q982" s="13">
        <f t="shared" si="318"/>
        <v>0</v>
      </c>
      <c r="R982" s="13" t="e">
        <f>VLOOKUP(B982,Sheet1!$C$1:$D$12,2,FALSE)</f>
        <v>#N/A</v>
      </c>
      <c r="S982" s="13" t="e">
        <f t="shared" si="319"/>
        <v>#N/A</v>
      </c>
      <c r="T982" s="13">
        <f t="shared" si="309"/>
        <v>0</v>
      </c>
      <c r="U982" s="13" t="e">
        <f>VLOOKUP(B982,Sheet1!$C$1:$F$12,4,FALSE)</f>
        <v>#N/A</v>
      </c>
      <c r="V982" s="13" t="e">
        <f t="shared" si="320"/>
        <v>#N/A</v>
      </c>
      <c r="W982" s="13">
        <f t="shared" si="321"/>
        <v>0</v>
      </c>
      <c r="X982" s="13">
        <f t="shared" si="322"/>
        <v>0</v>
      </c>
      <c r="Y982" s="13">
        <f t="shared" si="323"/>
        <v>0</v>
      </c>
      <c r="Z982" s="13" t="e">
        <f t="shared" si="324"/>
        <v>#N/A</v>
      </c>
      <c r="AA982" s="14" t="str">
        <f t="shared" si="325"/>
        <v/>
      </c>
      <c r="AB982" s="14">
        <f t="shared" si="326"/>
        <v>0</v>
      </c>
      <c r="AC982" s="14">
        <f t="shared" si="327"/>
        <v>0</v>
      </c>
      <c r="AD982" s="13">
        <f t="shared" si="310"/>
        <v>0</v>
      </c>
      <c r="AE982" s="13" t="e">
        <f>VLOOKUP(B982,Sheet1!$C$1:$D$12,2,FALSE)</f>
        <v>#N/A</v>
      </c>
      <c r="AF982" s="13" t="e">
        <f t="shared" si="328"/>
        <v>#N/A</v>
      </c>
      <c r="AG982" s="13">
        <f t="shared" si="311"/>
        <v>0</v>
      </c>
      <c r="AH982" s="13">
        <f t="shared" si="312"/>
        <v>0</v>
      </c>
      <c r="AI982" s="13" t="e">
        <f t="shared" si="329"/>
        <v>#N/A</v>
      </c>
      <c r="AJ982" s="14" t="str">
        <f t="shared" si="330"/>
        <v/>
      </c>
      <c r="AK982" s="14">
        <f t="shared" si="313"/>
        <v>0</v>
      </c>
    </row>
    <row r="983" spans="1:37" ht="15" customHeight="1" x14ac:dyDescent="0.25">
      <c r="A983" s="1"/>
      <c r="B983" s="1"/>
      <c r="C983" s="24"/>
      <c r="D983" s="1"/>
      <c r="E983" s="1"/>
      <c r="F983" s="24"/>
      <c r="G983" s="1"/>
      <c r="H983" s="2"/>
      <c r="I983" s="2"/>
      <c r="J983" s="2"/>
      <c r="K983" s="13">
        <f t="shared" si="314"/>
        <v>0</v>
      </c>
      <c r="L983" s="13" t="e">
        <f>VLOOKUP(B983,Sheet1!$C$1:$D$12,2,FALSE)</f>
        <v>#N/A</v>
      </c>
      <c r="M983" s="13" t="e">
        <f t="shared" si="315"/>
        <v>#N/A</v>
      </c>
      <c r="N983" s="13">
        <f t="shared" si="316"/>
        <v>0</v>
      </c>
      <c r="O983" s="13" t="e">
        <f>VLOOKUP(B983,Sheet1!$C$1:$D$12,2,FALSE)</f>
        <v>#N/A</v>
      </c>
      <c r="P983" s="13" t="e">
        <f t="shared" si="317"/>
        <v>#N/A</v>
      </c>
      <c r="Q983" s="13">
        <f t="shared" si="318"/>
        <v>0</v>
      </c>
      <c r="R983" s="13" t="e">
        <f>VLOOKUP(B983,Sheet1!$C$1:$D$12,2,FALSE)</f>
        <v>#N/A</v>
      </c>
      <c r="S983" s="13" t="e">
        <f t="shared" si="319"/>
        <v>#N/A</v>
      </c>
      <c r="T983" s="13">
        <f t="shared" si="309"/>
        <v>0</v>
      </c>
      <c r="U983" s="13" t="e">
        <f>VLOOKUP(B983,Sheet1!$C$1:$F$12,4,FALSE)</f>
        <v>#N/A</v>
      </c>
      <c r="V983" s="13" t="e">
        <f t="shared" si="320"/>
        <v>#N/A</v>
      </c>
      <c r="W983" s="13">
        <f t="shared" si="321"/>
        <v>0</v>
      </c>
      <c r="X983" s="13">
        <f t="shared" si="322"/>
        <v>0</v>
      </c>
      <c r="Y983" s="13">
        <f t="shared" si="323"/>
        <v>0</v>
      </c>
      <c r="Z983" s="13" t="e">
        <f t="shared" si="324"/>
        <v>#N/A</v>
      </c>
      <c r="AA983" s="14" t="str">
        <f t="shared" si="325"/>
        <v/>
      </c>
      <c r="AB983" s="14">
        <f t="shared" si="326"/>
        <v>0</v>
      </c>
      <c r="AC983" s="14">
        <f t="shared" si="327"/>
        <v>0</v>
      </c>
      <c r="AD983" s="13">
        <f t="shared" si="310"/>
        <v>0</v>
      </c>
      <c r="AE983" s="13" t="e">
        <f>VLOOKUP(B983,Sheet1!$C$1:$D$12,2,FALSE)</f>
        <v>#N/A</v>
      </c>
      <c r="AF983" s="13" t="e">
        <f t="shared" si="328"/>
        <v>#N/A</v>
      </c>
      <c r="AG983" s="13">
        <f t="shared" si="311"/>
        <v>0</v>
      </c>
      <c r="AH983" s="13">
        <f t="shared" si="312"/>
        <v>0</v>
      </c>
      <c r="AI983" s="13" t="e">
        <f t="shared" si="329"/>
        <v>#N/A</v>
      </c>
      <c r="AJ983" s="14" t="str">
        <f t="shared" si="330"/>
        <v/>
      </c>
      <c r="AK983" s="14">
        <f t="shared" si="313"/>
        <v>0</v>
      </c>
    </row>
    <row r="984" spans="1:37" ht="15" customHeight="1" x14ac:dyDescent="0.25">
      <c r="A984" s="1"/>
      <c r="B984" s="1"/>
      <c r="C984" s="24"/>
      <c r="D984" s="1"/>
      <c r="E984" s="1"/>
      <c r="F984" s="24"/>
      <c r="G984" s="1"/>
      <c r="H984" s="2"/>
      <c r="I984" s="2"/>
      <c r="J984" s="2"/>
      <c r="K984" s="13">
        <f t="shared" si="314"/>
        <v>0</v>
      </c>
      <c r="L984" s="13" t="e">
        <f>VLOOKUP(B984,Sheet1!$C$1:$D$12,2,FALSE)</f>
        <v>#N/A</v>
      </c>
      <c r="M984" s="13" t="e">
        <f t="shared" si="315"/>
        <v>#N/A</v>
      </c>
      <c r="N984" s="13">
        <f t="shared" si="316"/>
        <v>0</v>
      </c>
      <c r="O984" s="13" t="e">
        <f>VLOOKUP(B984,Sheet1!$C$1:$D$12,2,FALSE)</f>
        <v>#N/A</v>
      </c>
      <c r="P984" s="13" t="e">
        <f t="shared" si="317"/>
        <v>#N/A</v>
      </c>
      <c r="Q984" s="13">
        <f t="shared" si="318"/>
        <v>0</v>
      </c>
      <c r="R984" s="13" t="e">
        <f>VLOOKUP(B984,Sheet1!$C$1:$D$12,2,FALSE)</f>
        <v>#N/A</v>
      </c>
      <c r="S984" s="13" t="e">
        <f t="shared" si="319"/>
        <v>#N/A</v>
      </c>
      <c r="T984" s="13">
        <f t="shared" si="309"/>
        <v>0</v>
      </c>
      <c r="U984" s="13" t="e">
        <f>VLOOKUP(B984,Sheet1!$C$1:$F$12,4,FALSE)</f>
        <v>#N/A</v>
      </c>
      <c r="V984" s="13" t="e">
        <f t="shared" si="320"/>
        <v>#N/A</v>
      </c>
      <c r="W984" s="13">
        <f t="shared" si="321"/>
        <v>0</v>
      </c>
      <c r="X984" s="13">
        <f t="shared" si="322"/>
        <v>0</v>
      </c>
      <c r="Y984" s="13">
        <f t="shared" si="323"/>
        <v>0</v>
      </c>
      <c r="Z984" s="13" t="e">
        <f t="shared" si="324"/>
        <v>#N/A</v>
      </c>
      <c r="AA984" s="14" t="str">
        <f t="shared" si="325"/>
        <v/>
      </c>
      <c r="AB984" s="14">
        <f t="shared" si="326"/>
        <v>0</v>
      </c>
      <c r="AC984" s="14">
        <f t="shared" si="327"/>
        <v>0</v>
      </c>
      <c r="AD984" s="13">
        <f t="shared" si="310"/>
        <v>0</v>
      </c>
      <c r="AE984" s="13" t="e">
        <f>VLOOKUP(B984,Sheet1!$C$1:$D$12,2,FALSE)</f>
        <v>#N/A</v>
      </c>
      <c r="AF984" s="13" t="e">
        <f t="shared" si="328"/>
        <v>#N/A</v>
      </c>
      <c r="AG984" s="13">
        <f t="shared" si="311"/>
        <v>0</v>
      </c>
      <c r="AH984" s="13">
        <f t="shared" si="312"/>
        <v>0</v>
      </c>
      <c r="AI984" s="13" t="e">
        <f t="shared" si="329"/>
        <v>#N/A</v>
      </c>
      <c r="AJ984" s="14" t="str">
        <f t="shared" si="330"/>
        <v/>
      </c>
      <c r="AK984" s="14">
        <f t="shared" si="313"/>
        <v>0</v>
      </c>
    </row>
    <row r="985" spans="1:37" ht="15" customHeight="1" x14ac:dyDescent="0.25">
      <c r="A985" s="1"/>
      <c r="B985" s="1"/>
      <c r="C985" s="24"/>
      <c r="D985" s="1"/>
      <c r="E985" s="1"/>
      <c r="F985" s="24"/>
      <c r="G985" s="1"/>
      <c r="H985" s="2"/>
      <c r="I985" s="2"/>
      <c r="J985" s="2"/>
      <c r="K985" s="13">
        <f t="shared" si="314"/>
        <v>0</v>
      </c>
      <c r="L985" s="13" t="e">
        <f>VLOOKUP(B985,Sheet1!$C$1:$D$12,2,FALSE)</f>
        <v>#N/A</v>
      </c>
      <c r="M985" s="13" t="e">
        <f t="shared" si="315"/>
        <v>#N/A</v>
      </c>
      <c r="N985" s="13">
        <f t="shared" si="316"/>
        <v>0</v>
      </c>
      <c r="O985" s="13" t="e">
        <f>VLOOKUP(B985,Sheet1!$C$1:$D$12,2,FALSE)</f>
        <v>#N/A</v>
      </c>
      <c r="P985" s="13" t="e">
        <f t="shared" si="317"/>
        <v>#N/A</v>
      </c>
      <c r="Q985" s="13">
        <f t="shared" si="318"/>
        <v>0</v>
      </c>
      <c r="R985" s="13" t="e">
        <f>VLOOKUP(B985,Sheet1!$C$1:$D$12,2,FALSE)</f>
        <v>#N/A</v>
      </c>
      <c r="S985" s="13" t="e">
        <f t="shared" si="319"/>
        <v>#N/A</v>
      </c>
      <c r="T985" s="13">
        <f t="shared" si="309"/>
        <v>0</v>
      </c>
      <c r="U985" s="13" t="e">
        <f>VLOOKUP(B985,Sheet1!$C$1:$F$12,4,FALSE)</f>
        <v>#N/A</v>
      </c>
      <c r="V985" s="13" t="e">
        <f t="shared" si="320"/>
        <v>#N/A</v>
      </c>
      <c r="W985" s="13">
        <f t="shared" si="321"/>
        <v>0</v>
      </c>
      <c r="X985" s="13">
        <f t="shared" si="322"/>
        <v>0</v>
      </c>
      <c r="Y985" s="13">
        <f t="shared" si="323"/>
        <v>0</v>
      </c>
      <c r="Z985" s="13" t="e">
        <f t="shared" si="324"/>
        <v>#N/A</v>
      </c>
      <c r="AA985" s="14" t="str">
        <f t="shared" si="325"/>
        <v/>
      </c>
      <c r="AB985" s="14">
        <f t="shared" si="326"/>
        <v>0</v>
      </c>
      <c r="AC985" s="14">
        <f t="shared" si="327"/>
        <v>0</v>
      </c>
      <c r="AD985" s="13">
        <f t="shared" si="310"/>
        <v>0</v>
      </c>
      <c r="AE985" s="13" t="e">
        <f>VLOOKUP(B985,Sheet1!$C$1:$D$12,2,FALSE)</f>
        <v>#N/A</v>
      </c>
      <c r="AF985" s="13" t="e">
        <f t="shared" si="328"/>
        <v>#N/A</v>
      </c>
      <c r="AG985" s="13">
        <f t="shared" si="311"/>
        <v>0</v>
      </c>
      <c r="AH985" s="13">
        <f t="shared" si="312"/>
        <v>0</v>
      </c>
      <c r="AI985" s="13" t="e">
        <f t="shared" si="329"/>
        <v>#N/A</v>
      </c>
      <c r="AJ985" s="14" t="str">
        <f t="shared" si="330"/>
        <v/>
      </c>
      <c r="AK985" s="14">
        <f t="shared" si="313"/>
        <v>0</v>
      </c>
    </row>
    <row r="986" spans="1:37" ht="15" customHeight="1" x14ac:dyDescent="0.25">
      <c r="A986" s="1"/>
      <c r="B986" s="1"/>
      <c r="C986" s="24"/>
      <c r="D986" s="1"/>
      <c r="E986" s="1"/>
      <c r="F986" s="24"/>
      <c r="G986" s="1"/>
      <c r="H986" s="2"/>
      <c r="I986" s="2"/>
      <c r="J986" s="2"/>
      <c r="K986" s="13">
        <f t="shared" si="314"/>
        <v>0</v>
      </c>
      <c r="L986" s="13" t="e">
        <f>VLOOKUP(B986,Sheet1!$C$1:$D$12,2,FALSE)</f>
        <v>#N/A</v>
      </c>
      <c r="M986" s="13" t="e">
        <f t="shared" si="315"/>
        <v>#N/A</v>
      </c>
      <c r="N986" s="13">
        <f t="shared" si="316"/>
        <v>0</v>
      </c>
      <c r="O986" s="13" t="e">
        <f>VLOOKUP(B986,Sheet1!$C$1:$D$12,2,FALSE)</f>
        <v>#N/A</v>
      </c>
      <c r="P986" s="13" t="e">
        <f t="shared" si="317"/>
        <v>#N/A</v>
      </c>
      <c r="Q986" s="13">
        <f t="shared" si="318"/>
        <v>0</v>
      </c>
      <c r="R986" s="13" t="e">
        <f>VLOOKUP(B986,Sheet1!$C$1:$D$12,2,FALSE)</f>
        <v>#N/A</v>
      </c>
      <c r="S986" s="13" t="e">
        <f t="shared" si="319"/>
        <v>#N/A</v>
      </c>
      <c r="T986" s="13">
        <f t="shared" si="309"/>
        <v>0</v>
      </c>
      <c r="U986" s="13" t="e">
        <f>VLOOKUP(B986,Sheet1!$C$1:$F$12,4,FALSE)</f>
        <v>#N/A</v>
      </c>
      <c r="V986" s="13" t="e">
        <f t="shared" si="320"/>
        <v>#N/A</v>
      </c>
      <c r="W986" s="13">
        <f t="shared" si="321"/>
        <v>0</v>
      </c>
      <c r="X986" s="13">
        <f t="shared" si="322"/>
        <v>0</v>
      </c>
      <c r="Y986" s="13">
        <f t="shared" si="323"/>
        <v>0</v>
      </c>
      <c r="Z986" s="13" t="e">
        <f t="shared" si="324"/>
        <v>#N/A</v>
      </c>
      <c r="AA986" s="14" t="str">
        <f t="shared" si="325"/>
        <v/>
      </c>
      <c r="AB986" s="14">
        <f t="shared" si="326"/>
        <v>0</v>
      </c>
      <c r="AC986" s="14">
        <f t="shared" si="327"/>
        <v>0</v>
      </c>
      <c r="AD986" s="13">
        <f t="shared" si="310"/>
        <v>0</v>
      </c>
      <c r="AE986" s="13" t="e">
        <f>VLOOKUP(B986,Sheet1!$C$1:$D$12,2,FALSE)</f>
        <v>#N/A</v>
      </c>
      <c r="AF986" s="13" t="e">
        <f t="shared" si="328"/>
        <v>#N/A</v>
      </c>
      <c r="AG986" s="13">
        <f t="shared" si="311"/>
        <v>0</v>
      </c>
      <c r="AH986" s="13">
        <f t="shared" si="312"/>
        <v>0</v>
      </c>
      <c r="AI986" s="13" t="e">
        <f t="shared" si="329"/>
        <v>#N/A</v>
      </c>
      <c r="AJ986" s="14" t="str">
        <f t="shared" si="330"/>
        <v/>
      </c>
      <c r="AK986" s="14">
        <f t="shared" si="313"/>
        <v>0</v>
      </c>
    </row>
    <row r="987" spans="1:37" ht="15" customHeight="1" x14ac:dyDescent="0.25">
      <c r="A987" s="1"/>
      <c r="B987" s="1"/>
      <c r="C987" s="24"/>
      <c r="D987" s="1"/>
      <c r="E987" s="1"/>
      <c r="F987" s="24"/>
      <c r="G987" s="1"/>
      <c r="H987" s="2"/>
      <c r="I987" s="2"/>
      <c r="J987" s="2"/>
      <c r="K987" s="13">
        <f t="shared" si="314"/>
        <v>0</v>
      </c>
      <c r="L987" s="13" t="e">
        <f>VLOOKUP(B987,Sheet1!$C$1:$D$12,2,FALSE)</f>
        <v>#N/A</v>
      </c>
      <c r="M987" s="13" t="e">
        <f t="shared" si="315"/>
        <v>#N/A</v>
      </c>
      <c r="N987" s="13">
        <f t="shared" si="316"/>
        <v>0</v>
      </c>
      <c r="O987" s="13" t="e">
        <f>VLOOKUP(B987,Sheet1!$C$1:$D$12,2,FALSE)</f>
        <v>#N/A</v>
      </c>
      <c r="P987" s="13" t="e">
        <f t="shared" si="317"/>
        <v>#N/A</v>
      </c>
      <c r="Q987" s="13">
        <f t="shared" si="318"/>
        <v>0</v>
      </c>
      <c r="R987" s="13" t="e">
        <f>VLOOKUP(B987,Sheet1!$C$1:$D$12,2,FALSE)</f>
        <v>#N/A</v>
      </c>
      <c r="S987" s="13" t="e">
        <f t="shared" si="319"/>
        <v>#N/A</v>
      </c>
      <c r="T987" s="13">
        <f t="shared" si="309"/>
        <v>0</v>
      </c>
      <c r="U987" s="13" t="e">
        <f>VLOOKUP(B987,Sheet1!$C$1:$F$12,4,FALSE)</f>
        <v>#N/A</v>
      </c>
      <c r="V987" s="13" t="e">
        <f t="shared" si="320"/>
        <v>#N/A</v>
      </c>
      <c r="W987" s="13">
        <f t="shared" si="321"/>
        <v>0</v>
      </c>
      <c r="X987" s="13">
        <f t="shared" si="322"/>
        <v>0</v>
      </c>
      <c r="Y987" s="13">
        <f t="shared" si="323"/>
        <v>0</v>
      </c>
      <c r="Z987" s="13" t="e">
        <f t="shared" si="324"/>
        <v>#N/A</v>
      </c>
      <c r="AA987" s="14" t="str">
        <f t="shared" si="325"/>
        <v/>
      </c>
      <c r="AB987" s="14">
        <f t="shared" si="326"/>
        <v>0</v>
      </c>
      <c r="AC987" s="14">
        <f t="shared" si="327"/>
        <v>0</v>
      </c>
      <c r="AD987" s="13">
        <f t="shared" si="310"/>
        <v>0</v>
      </c>
      <c r="AE987" s="13" t="e">
        <f>VLOOKUP(B987,Sheet1!$C$1:$D$12,2,FALSE)</f>
        <v>#N/A</v>
      </c>
      <c r="AF987" s="13" t="e">
        <f t="shared" si="328"/>
        <v>#N/A</v>
      </c>
      <c r="AG987" s="13">
        <f t="shared" si="311"/>
        <v>0</v>
      </c>
      <c r="AH987" s="13">
        <f t="shared" si="312"/>
        <v>0</v>
      </c>
      <c r="AI987" s="13" t="e">
        <f t="shared" si="329"/>
        <v>#N/A</v>
      </c>
      <c r="AJ987" s="14" t="str">
        <f t="shared" si="330"/>
        <v/>
      </c>
      <c r="AK987" s="14">
        <f t="shared" si="313"/>
        <v>0</v>
      </c>
    </row>
    <row r="988" spans="1:37" ht="15" customHeight="1" x14ac:dyDescent="0.25">
      <c r="A988" s="1"/>
      <c r="B988" s="1"/>
      <c r="C988" s="24"/>
      <c r="D988" s="1"/>
      <c r="E988" s="1"/>
      <c r="F988" s="24"/>
      <c r="G988" s="1"/>
      <c r="H988" s="2"/>
      <c r="I988" s="2"/>
      <c r="J988" s="2"/>
      <c r="K988" s="13">
        <f t="shared" si="314"/>
        <v>0</v>
      </c>
      <c r="L988" s="13" t="e">
        <f>VLOOKUP(B988,Sheet1!$C$1:$D$12,2,FALSE)</f>
        <v>#N/A</v>
      </c>
      <c r="M988" s="13" t="e">
        <f t="shared" si="315"/>
        <v>#N/A</v>
      </c>
      <c r="N988" s="13">
        <f t="shared" si="316"/>
        <v>0</v>
      </c>
      <c r="O988" s="13" t="e">
        <f>VLOOKUP(B988,Sheet1!$C$1:$D$12,2,FALSE)</f>
        <v>#N/A</v>
      </c>
      <c r="P988" s="13" t="e">
        <f t="shared" si="317"/>
        <v>#N/A</v>
      </c>
      <c r="Q988" s="13">
        <f t="shared" si="318"/>
        <v>0</v>
      </c>
      <c r="R988" s="13" t="e">
        <f>VLOOKUP(B988,Sheet1!$C$1:$D$12,2,FALSE)</f>
        <v>#N/A</v>
      </c>
      <c r="S988" s="13" t="e">
        <f t="shared" si="319"/>
        <v>#N/A</v>
      </c>
      <c r="T988" s="13">
        <f t="shared" si="309"/>
        <v>0</v>
      </c>
      <c r="U988" s="13" t="e">
        <f>VLOOKUP(B988,Sheet1!$C$1:$F$12,4,FALSE)</f>
        <v>#N/A</v>
      </c>
      <c r="V988" s="13" t="e">
        <f t="shared" si="320"/>
        <v>#N/A</v>
      </c>
      <c r="W988" s="13">
        <f t="shared" si="321"/>
        <v>0</v>
      </c>
      <c r="X988" s="13">
        <f t="shared" si="322"/>
        <v>0</v>
      </c>
      <c r="Y988" s="13">
        <f t="shared" si="323"/>
        <v>0</v>
      </c>
      <c r="Z988" s="13" t="e">
        <f t="shared" si="324"/>
        <v>#N/A</v>
      </c>
      <c r="AA988" s="14" t="str">
        <f t="shared" si="325"/>
        <v/>
      </c>
      <c r="AB988" s="14">
        <f t="shared" si="326"/>
        <v>0</v>
      </c>
      <c r="AC988" s="14">
        <f t="shared" si="327"/>
        <v>0</v>
      </c>
      <c r="AD988" s="13">
        <f t="shared" si="310"/>
        <v>0</v>
      </c>
      <c r="AE988" s="13" t="e">
        <f>VLOOKUP(B988,Sheet1!$C$1:$D$12,2,FALSE)</f>
        <v>#N/A</v>
      </c>
      <c r="AF988" s="13" t="e">
        <f t="shared" si="328"/>
        <v>#N/A</v>
      </c>
      <c r="AG988" s="13">
        <f t="shared" si="311"/>
        <v>0</v>
      </c>
      <c r="AH988" s="13">
        <f t="shared" si="312"/>
        <v>0</v>
      </c>
      <c r="AI988" s="13" t="e">
        <f t="shared" si="329"/>
        <v>#N/A</v>
      </c>
      <c r="AJ988" s="14" t="str">
        <f t="shared" si="330"/>
        <v/>
      </c>
      <c r="AK988" s="14">
        <f t="shared" si="313"/>
        <v>0</v>
      </c>
    </row>
    <row r="989" spans="1:37" ht="15" customHeight="1" x14ac:dyDescent="0.25">
      <c r="A989" s="1"/>
      <c r="B989" s="1"/>
      <c r="C989" s="24"/>
      <c r="D989" s="1"/>
      <c r="E989" s="1"/>
      <c r="F989" s="24"/>
      <c r="G989" s="1"/>
      <c r="H989" s="2"/>
      <c r="I989" s="2"/>
      <c r="J989" s="2"/>
      <c r="K989" s="13">
        <f t="shared" si="314"/>
        <v>0</v>
      </c>
      <c r="L989" s="13" t="e">
        <f>VLOOKUP(B989,Sheet1!$C$1:$D$12,2,FALSE)</f>
        <v>#N/A</v>
      </c>
      <c r="M989" s="13" t="e">
        <f t="shared" si="315"/>
        <v>#N/A</v>
      </c>
      <c r="N989" s="13">
        <f t="shared" si="316"/>
        <v>0</v>
      </c>
      <c r="O989" s="13" t="e">
        <f>VLOOKUP(B989,Sheet1!$C$1:$D$12,2,FALSE)</f>
        <v>#N/A</v>
      </c>
      <c r="P989" s="13" t="e">
        <f t="shared" si="317"/>
        <v>#N/A</v>
      </c>
      <c r="Q989" s="13">
        <f t="shared" si="318"/>
        <v>0</v>
      </c>
      <c r="R989" s="13" t="e">
        <f>VLOOKUP(B989,Sheet1!$C$1:$D$12,2,FALSE)</f>
        <v>#N/A</v>
      </c>
      <c r="S989" s="13" t="e">
        <f t="shared" si="319"/>
        <v>#N/A</v>
      </c>
      <c r="T989" s="13">
        <f t="shared" si="309"/>
        <v>0</v>
      </c>
      <c r="U989" s="13" t="e">
        <f>VLOOKUP(B989,Sheet1!$C$1:$F$12,4,FALSE)</f>
        <v>#N/A</v>
      </c>
      <c r="V989" s="13" t="e">
        <f t="shared" si="320"/>
        <v>#N/A</v>
      </c>
      <c r="W989" s="13">
        <f t="shared" si="321"/>
        <v>0</v>
      </c>
      <c r="X989" s="13">
        <f t="shared" si="322"/>
        <v>0</v>
      </c>
      <c r="Y989" s="13">
        <f t="shared" si="323"/>
        <v>0</v>
      </c>
      <c r="Z989" s="13" t="e">
        <f t="shared" si="324"/>
        <v>#N/A</v>
      </c>
      <c r="AA989" s="14" t="str">
        <f t="shared" si="325"/>
        <v/>
      </c>
      <c r="AB989" s="14">
        <f t="shared" si="326"/>
        <v>0</v>
      </c>
      <c r="AC989" s="14">
        <f t="shared" si="327"/>
        <v>0</v>
      </c>
      <c r="AD989" s="13">
        <f t="shared" si="310"/>
        <v>0</v>
      </c>
      <c r="AE989" s="13" t="e">
        <f>VLOOKUP(B989,Sheet1!$C$1:$D$12,2,FALSE)</f>
        <v>#N/A</v>
      </c>
      <c r="AF989" s="13" t="e">
        <f t="shared" si="328"/>
        <v>#N/A</v>
      </c>
      <c r="AG989" s="13">
        <f t="shared" si="311"/>
        <v>0</v>
      </c>
      <c r="AH989" s="13">
        <f t="shared" si="312"/>
        <v>0</v>
      </c>
      <c r="AI989" s="13" t="e">
        <f t="shared" si="329"/>
        <v>#N/A</v>
      </c>
      <c r="AJ989" s="14" t="str">
        <f t="shared" si="330"/>
        <v/>
      </c>
      <c r="AK989" s="14">
        <f t="shared" si="313"/>
        <v>0</v>
      </c>
    </row>
    <row r="990" spans="1:37" ht="15" customHeight="1" x14ac:dyDescent="0.25">
      <c r="A990" s="1"/>
      <c r="B990" s="1"/>
      <c r="C990" s="24"/>
      <c r="D990" s="1"/>
      <c r="E990" s="1"/>
      <c r="F990" s="24"/>
      <c r="G990" s="1"/>
      <c r="H990" s="2"/>
      <c r="I990" s="2"/>
      <c r="J990" s="2"/>
      <c r="K990" s="13">
        <f t="shared" si="314"/>
        <v>0</v>
      </c>
      <c r="L990" s="13" t="e">
        <f>VLOOKUP(B990,Sheet1!$C$1:$D$12,2,FALSE)</f>
        <v>#N/A</v>
      </c>
      <c r="M990" s="13" t="e">
        <f t="shared" si="315"/>
        <v>#N/A</v>
      </c>
      <c r="N990" s="13">
        <f t="shared" si="316"/>
        <v>0</v>
      </c>
      <c r="O990" s="13" t="e">
        <f>VLOOKUP(B990,Sheet1!$C$1:$D$12,2,FALSE)</f>
        <v>#N/A</v>
      </c>
      <c r="P990" s="13" t="e">
        <f t="shared" si="317"/>
        <v>#N/A</v>
      </c>
      <c r="Q990" s="13">
        <f t="shared" si="318"/>
        <v>0</v>
      </c>
      <c r="R990" s="13" t="e">
        <f>VLOOKUP(B990,Sheet1!$C$1:$D$12,2,FALSE)</f>
        <v>#N/A</v>
      </c>
      <c r="S990" s="13" t="e">
        <f t="shared" si="319"/>
        <v>#N/A</v>
      </c>
      <c r="T990" s="13">
        <f t="shared" si="309"/>
        <v>0</v>
      </c>
      <c r="U990" s="13" t="e">
        <f>VLOOKUP(B990,Sheet1!$C$1:$F$12,4,FALSE)</f>
        <v>#N/A</v>
      </c>
      <c r="V990" s="13" t="e">
        <f t="shared" si="320"/>
        <v>#N/A</v>
      </c>
      <c r="W990" s="13">
        <f t="shared" si="321"/>
        <v>0</v>
      </c>
      <c r="X990" s="13">
        <f t="shared" si="322"/>
        <v>0</v>
      </c>
      <c r="Y990" s="13">
        <f t="shared" si="323"/>
        <v>0</v>
      </c>
      <c r="Z990" s="13" t="e">
        <f t="shared" si="324"/>
        <v>#N/A</v>
      </c>
      <c r="AA990" s="14" t="str">
        <f t="shared" si="325"/>
        <v/>
      </c>
      <c r="AB990" s="14">
        <f t="shared" si="326"/>
        <v>0</v>
      </c>
      <c r="AC990" s="14">
        <f t="shared" si="327"/>
        <v>0</v>
      </c>
      <c r="AD990" s="13">
        <f t="shared" si="310"/>
        <v>0</v>
      </c>
      <c r="AE990" s="13" t="e">
        <f>VLOOKUP(B990,Sheet1!$C$1:$D$12,2,FALSE)</f>
        <v>#N/A</v>
      </c>
      <c r="AF990" s="13" t="e">
        <f t="shared" si="328"/>
        <v>#N/A</v>
      </c>
      <c r="AG990" s="13">
        <f t="shared" si="311"/>
        <v>0</v>
      </c>
      <c r="AH990" s="13">
        <f t="shared" si="312"/>
        <v>0</v>
      </c>
      <c r="AI990" s="13" t="e">
        <f t="shared" si="329"/>
        <v>#N/A</v>
      </c>
      <c r="AJ990" s="14" t="str">
        <f t="shared" si="330"/>
        <v/>
      </c>
      <c r="AK990" s="14">
        <f t="shared" si="313"/>
        <v>0</v>
      </c>
    </row>
    <row r="991" spans="1:37" ht="15" customHeight="1" x14ac:dyDescent="0.25">
      <c r="A991" s="1"/>
      <c r="B991" s="1"/>
      <c r="C991" s="24"/>
      <c r="D991" s="1"/>
      <c r="E991" s="1"/>
      <c r="F991" s="24"/>
      <c r="G991" s="1"/>
      <c r="H991" s="2"/>
      <c r="I991" s="2"/>
      <c r="J991" s="2"/>
      <c r="K991" s="13">
        <f t="shared" si="314"/>
        <v>0</v>
      </c>
      <c r="L991" s="13" t="e">
        <f>VLOOKUP(B991,Sheet1!$C$1:$D$12,2,FALSE)</f>
        <v>#N/A</v>
      </c>
      <c r="M991" s="13" t="e">
        <f t="shared" si="315"/>
        <v>#N/A</v>
      </c>
      <c r="N991" s="13">
        <f t="shared" si="316"/>
        <v>0</v>
      </c>
      <c r="O991" s="13" t="e">
        <f>VLOOKUP(B991,Sheet1!$C$1:$D$12,2,FALSE)</f>
        <v>#N/A</v>
      </c>
      <c r="P991" s="13" t="e">
        <f t="shared" si="317"/>
        <v>#N/A</v>
      </c>
      <c r="Q991" s="13">
        <f t="shared" si="318"/>
        <v>0</v>
      </c>
      <c r="R991" s="13" t="e">
        <f>VLOOKUP(B991,Sheet1!$C$1:$D$12,2,FALSE)</f>
        <v>#N/A</v>
      </c>
      <c r="S991" s="13" t="e">
        <f t="shared" si="319"/>
        <v>#N/A</v>
      </c>
      <c r="T991" s="13">
        <f t="shared" si="309"/>
        <v>0</v>
      </c>
      <c r="U991" s="13" t="e">
        <f>VLOOKUP(B991,Sheet1!$C$1:$F$12,4,FALSE)</f>
        <v>#N/A</v>
      </c>
      <c r="V991" s="13" t="e">
        <f t="shared" si="320"/>
        <v>#N/A</v>
      </c>
      <c r="W991" s="13">
        <f t="shared" si="321"/>
        <v>0</v>
      </c>
      <c r="X991" s="13">
        <f t="shared" si="322"/>
        <v>0</v>
      </c>
      <c r="Y991" s="13">
        <f t="shared" si="323"/>
        <v>0</v>
      </c>
      <c r="Z991" s="13" t="e">
        <f t="shared" si="324"/>
        <v>#N/A</v>
      </c>
      <c r="AA991" s="14" t="str">
        <f t="shared" si="325"/>
        <v/>
      </c>
      <c r="AB991" s="14">
        <f t="shared" si="326"/>
        <v>0</v>
      </c>
      <c r="AC991" s="14">
        <f t="shared" si="327"/>
        <v>0</v>
      </c>
      <c r="AD991" s="13">
        <f t="shared" si="310"/>
        <v>0</v>
      </c>
      <c r="AE991" s="13" t="e">
        <f>VLOOKUP(B991,Sheet1!$C$1:$D$12,2,FALSE)</f>
        <v>#N/A</v>
      </c>
      <c r="AF991" s="13" t="e">
        <f t="shared" si="328"/>
        <v>#N/A</v>
      </c>
      <c r="AG991" s="13">
        <f t="shared" si="311"/>
        <v>0</v>
      </c>
      <c r="AH991" s="13">
        <f t="shared" si="312"/>
        <v>0</v>
      </c>
      <c r="AI991" s="13" t="e">
        <f t="shared" si="329"/>
        <v>#N/A</v>
      </c>
      <c r="AJ991" s="14" t="str">
        <f t="shared" si="330"/>
        <v/>
      </c>
      <c r="AK991" s="14">
        <f t="shared" si="313"/>
        <v>0</v>
      </c>
    </row>
    <row r="992" spans="1:37" ht="15" customHeight="1" x14ac:dyDescent="0.25">
      <c r="A992" s="1"/>
      <c r="B992" s="1"/>
      <c r="C992" s="24"/>
      <c r="D992" s="1"/>
      <c r="E992" s="1"/>
      <c r="F992" s="24"/>
      <c r="G992" s="1"/>
      <c r="H992" s="2"/>
      <c r="I992" s="2"/>
      <c r="J992" s="2"/>
      <c r="K992" s="13">
        <f t="shared" si="314"/>
        <v>0</v>
      </c>
      <c r="L992" s="13" t="e">
        <f>VLOOKUP(B992,Sheet1!$C$1:$D$12,2,FALSE)</f>
        <v>#N/A</v>
      </c>
      <c r="M992" s="13" t="e">
        <f t="shared" si="315"/>
        <v>#N/A</v>
      </c>
      <c r="N992" s="13">
        <f t="shared" si="316"/>
        <v>0</v>
      </c>
      <c r="O992" s="13" t="e">
        <f>VLOOKUP(B992,Sheet1!$C$1:$D$12,2,FALSE)</f>
        <v>#N/A</v>
      </c>
      <c r="P992" s="13" t="e">
        <f t="shared" si="317"/>
        <v>#N/A</v>
      </c>
      <c r="Q992" s="13">
        <f t="shared" si="318"/>
        <v>0</v>
      </c>
      <c r="R992" s="13" t="e">
        <f>VLOOKUP(B992,Sheet1!$C$1:$D$12,2,FALSE)</f>
        <v>#N/A</v>
      </c>
      <c r="S992" s="13" t="e">
        <f t="shared" si="319"/>
        <v>#N/A</v>
      </c>
      <c r="T992" s="13">
        <f t="shared" si="309"/>
        <v>0</v>
      </c>
      <c r="U992" s="13" t="e">
        <f>VLOOKUP(B992,Sheet1!$C$1:$F$12,4,FALSE)</f>
        <v>#N/A</v>
      </c>
      <c r="V992" s="13" t="e">
        <f t="shared" si="320"/>
        <v>#N/A</v>
      </c>
      <c r="W992" s="13">
        <f t="shared" si="321"/>
        <v>0</v>
      </c>
      <c r="X992" s="13">
        <f t="shared" si="322"/>
        <v>0</v>
      </c>
      <c r="Y992" s="13">
        <f t="shared" si="323"/>
        <v>0</v>
      </c>
      <c r="Z992" s="13" t="e">
        <f t="shared" si="324"/>
        <v>#N/A</v>
      </c>
      <c r="AA992" s="14" t="str">
        <f t="shared" si="325"/>
        <v/>
      </c>
      <c r="AB992" s="14">
        <f t="shared" si="326"/>
        <v>0</v>
      </c>
      <c r="AC992" s="14">
        <f t="shared" si="327"/>
        <v>0</v>
      </c>
      <c r="AD992" s="13">
        <f t="shared" si="310"/>
        <v>0</v>
      </c>
      <c r="AE992" s="13" t="e">
        <f>VLOOKUP(B992,Sheet1!$C$1:$D$12,2,FALSE)</f>
        <v>#N/A</v>
      </c>
      <c r="AF992" s="13" t="e">
        <f t="shared" si="328"/>
        <v>#N/A</v>
      </c>
      <c r="AG992" s="13">
        <f t="shared" si="311"/>
        <v>0</v>
      </c>
      <c r="AH992" s="13">
        <f t="shared" si="312"/>
        <v>0</v>
      </c>
      <c r="AI992" s="13" t="e">
        <f t="shared" si="329"/>
        <v>#N/A</v>
      </c>
      <c r="AJ992" s="14" t="str">
        <f t="shared" si="330"/>
        <v/>
      </c>
      <c r="AK992" s="14">
        <f t="shared" si="313"/>
        <v>0</v>
      </c>
    </row>
    <row r="993" spans="1:37" ht="15" customHeight="1" x14ac:dyDescent="0.25">
      <c r="A993" s="1"/>
      <c r="B993" s="1"/>
      <c r="C993" s="24"/>
      <c r="D993" s="1"/>
      <c r="E993" s="1"/>
      <c r="F993" s="24"/>
      <c r="G993" s="1"/>
      <c r="H993" s="2"/>
      <c r="I993" s="2"/>
      <c r="J993" s="2"/>
      <c r="K993" s="13">
        <f t="shared" si="314"/>
        <v>0</v>
      </c>
      <c r="L993" s="13" t="e">
        <f>VLOOKUP(B993,Sheet1!$C$1:$D$12,2,FALSE)</f>
        <v>#N/A</v>
      </c>
      <c r="M993" s="13" t="e">
        <f t="shared" si="315"/>
        <v>#N/A</v>
      </c>
      <c r="N993" s="13">
        <f t="shared" si="316"/>
        <v>0</v>
      </c>
      <c r="O993" s="13" t="e">
        <f>VLOOKUP(B993,Sheet1!$C$1:$D$12,2,FALSE)</f>
        <v>#N/A</v>
      </c>
      <c r="P993" s="13" t="e">
        <f t="shared" si="317"/>
        <v>#N/A</v>
      </c>
      <c r="Q993" s="13">
        <f t="shared" si="318"/>
        <v>0</v>
      </c>
      <c r="R993" s="13" t="e">
        <f>VLOOKUP(B993,Sheet1!$C$1:$D$12,2,FALSE)</f>
        <v>#N/A</v>
      </c>
      <c r="S993" s="13" t="e">
        <f t="shared" si="319"/>
        <v>#N/A</v>
      </c>
      <c r="T993" s="13">
        <f t="shared" si="309"/>
        <v>0</v>
      </c>
      <c r="U993" s="13" t="e">
        <f>VLOOKUP(B993,Sheet1!$C$1:$F$12,4,FALSE)</f>
        <v>#N/A</v>
      </c>
      <c r="V993" s="13" t="e">
        <f t="shared" si="320"/>
        <v>#N/A</v>
      </c>
      <c r="W993" s="13">
        <f t="shared" si="321"/>
        <v>0</v>
      </c>
      <c r="X993" s="13">
        <f t="shared" si="322"/>
        <v>0</v>
      </c>
      <c r="Y993" s="13">
        <f t="shared" si="323"/>
        <v>0</v>
      </c>
      <c r="Z993" s="13" t="e">
        <f t="shared" si="324"/>
        <v>#N/A</v>
      </c>
      <c r="AA993" s="14" t="str">
        <f t="shared" si="325"/>
        <v/>
      </c>
      <c r="AB993" s="14">
        <f t="shared" si="326"/>
        <v>0</v>
      </c>
      <c r="AC993" s="14">
        <f t="shared" si="327"/>
        <v>0</v>
      </c>
      <c r="AD993" s="13">
        <f t="shared" si="310"/>
        <v>0</v>
      </c>
      <c r="AE993" s="13" t="e">
        <f>VLOOKUP(B993,Sheet1!$C$1:$D$12,2,FALSE)</f>
        <v>#N/A</v>
      </c>
      <c r="AF993" s="13" t="e">
        <f t="shared" si="328"/>
        <v>#N/A</v>
      </c>
      <c r="AG993" s="13">
        <f t="shared" si="311"/>
        <v>0</v>
      </c>
      <c r="AH993" s="13">
        <f t="shared" si="312"/>
        <v>0</v>
      </c>
      <c r="AI993" s="13" t="e">
        <f t="shared" si="329"/>
        <v>#N/A</v>
      </c>
      <c r="AJ993" s="14" t="str">
        <f t="shared" si="330"/>
        <v/>
      </c>
      <c r="AK993" s="14">
        <f t="shared" si="313"/>
        <v>0</v>
      </c>
    </row>
    <row r="994" spans="1:37" ht="15" customHeight="1" x14ac:dyDescent="0.25">
      <c r="A994" s="1"/>
      <c r="B994" s="1"/>
      <c r="C994" s="24"/>
      <c r="D994" s="1"/>
      <c r="E994" s="1"/>
      <c r="F994" s="24"/>
      <c r="G994" s="1"/>
      <c r="H994" s="2"/>
      <c r="I994" s="2"/>
      <c r="J994" s="2"/>
      <c r="K994" s="13">
        <f t="shared" si="314"/>
        <v>0</v>
      </c>
      <c r="L994" s="13" t="e">
        <f>VLOOKUP(B994,Sheet1!$C$1:$D$12,2,FALSE)</f>
        <v>#N/A</v>
      </c>
      <c r="M994" s="13" t="e">
        <f t="shared" si="315"/>
        <v>#N/A</v>
      </c>
      <c r="N994" s="13">
        <f t="shared" si="316"/>
        <v>0</v>
      </c>
      <c r="O994" s="13" t="e">
        <f>VLOOKUP(B994,Sheet1!$C$1:$D$12,2,FALSE)</f>
        <v>#N/A</v>
      </c>
      <c r="P994" s="13" t="e">
        <f t="shared" si="317"/>
        <v>#N/A</v>
      </c>
      <c r="Q994" s="13">
        <f t="shared" si="318"/>
        <v>0</v>
      </c>
      <c r="R994" s="13" t="e">
        <f>VLOOKUP(B994,Sheet1!$C$1:$D$12,2,FALSE)</f>
        <v>#N/A</v>
      </c>
      <c r="S994" s="13" t="e">
        <f t="shared" si="319"/>
        <v>#N/A</v>
      </c>
      <c r="T994" s="13">
        <f t="shared" si="309"/>
        <v>0</v>
      </c>
      <c r="U994" s="13" t="e">
        <f>VLOOKUP(B994,Sheet1!$C$1:$F$12,4,FALSE)</f>
        <v>#N/A</v>
      </c>
      <c r="V994" s="13" t="e">
        <f t="shared" si="320"/>
        <v>#N/A</v>
      </c>
      <c r="W994" s="13">
        <f t="shared" si="321"/>
        <v>0</v>
      </c>
      <c r="X994" s="13">
        <f t="shared" si="322"/>
        <v>0</v>
      </c>
      <c r="Y994" s="13">
        <f t="shared" si="323"/>
        <v>0</v>
      </c>
      <c r="Z994" s="13" t="e">
        <f t="shared" si="324"/>
        <v>#N/A</v>
      </c>
      <c r="AA994" s="14" t="str">
        <f t="shared" si="325"/>
        <v/>
      </c>
      <c r="AB994" s="14">
        <f t="shared" si="326"/>
        <v>0</v>
      </c>
      <c r="AC994" s="14">
        <f t="shared" si="327"/>
        <v>0</v>
      </c>
      <c r="AD994" s="13">
        <f t="shared" si="310"/>
        <v>0</v>
      </c>
      <c r="AE994" s="13" t="e">
        <f>VLOOKUP(B994,Sheet1!$C$1:$D$12,2,FALSE)</f>
        <v>#N/A</v>
      </c>
      <c r="AF994" s="13" t="e">
        <f t="shared" si="328"/>
        <v>#N/A</v>
      </c>
      <c r="AG994" s="13">
        <f t="shared" si="311"/>
        <v>0</v>
      </c>
      <c r="AH994" s="13">
        <f t="shared" si="312"/>
        <v>0</v>
      </c>
      <c r="AI994" s="13" t="e">
        <f t="shared" si="329"/>
        <v>#N/A</v>
      </c>
      <c r="AJ994" s="14" t="str">
        <f t="shared" si="330"/>
        <v/>
      </c>
      <c r="AK994" s="14">
        <f t="shared" si="313"/>
        <v>0</v>
      </c>
    </row>
    <row r="995" spans="1:37" ht="15" customHeight="1" x14ac:dyDescent="0.25">
      <c r="A995" s="1"/>
      <c r="B995" s="1"/>
      <c r="C995" s="24"/>
      <c r="D995" s="1"/>
      <c r="E995" s="1"/>
      <c r="F995" s="24"/>
      <c r="G995" s="1"/>
      <c r="H995" s="2"/>
      <c r="I995" s="2"/>
      <c r="J995" s="2"/>
      <c r="K995" s="13">
        <f t="shared" si="314"/>
        <v>0</v>
      </c>
      <c r="L995" s="13" t="e">
        <f>VLOOKUP(B995,Sheet1!$C$1:$D$12,2,FALSE)</f>
        <v>#N/A</v>
      </c>
      <c r="M995" s="13" t="e">
        <f t="shared" si="315"/>
        <v>#N/A</v>
      </c>
      <c r="N995" s="13">
        <f t="shared" si="316"/>
        <v>0</v>
      </c>
      <c r="O995" s="13" t="e">
        <f>VLOOKUP(B995,Sheet1!$C$1:$D$12,2,FALSE)</f>
        <v>#N/A</v>
      </c>
      <c r="P995" s="13" t="e">
        <f t="shared" si="317"/>
        <v>#N/A</v>
      </c>
      <c r="Q995" s="13">
        <f t="shared" si="318"/>
        <v>0</v>
      </c>
      <c r="R995" s="13" t="e">
        <f>VLOOKUP(B995,Sheet1!$C$1:$D$12,2,FALSE)</f>
        <v>#N/A</v>
      </c>
      <c r="S995" s="13" t="e">
        <f t="shared" si="319"/>
        <v>#N/A</v>
      </c>
      <c r="T995" s="13">
        <f t="shared" si="309"/>
        <v>0</v>
      </c>
      <c r="U995" s="13" t="e">
        <f>VLOOKUP(B995,Sheet1!$C$1:$F$12,4,FALSE)</f>
        <v>#N/A</v>
      </c>
      <c r="V995" s="13" t="e">
        <f t="shared" si="320"/>
        <v>#N/A</v>
      </c>
      <c r="W995" s="13">
        <f t="shared" si="321"/>
        <v>0</v>
      </c>
      <c r="X995" s="13">
        <f t="shared" si="322"/>
        <v>0</v>
      </c>
      <c r="Y995" s="13">
        <f t="shared" si="323"/>
        <v>0</v>
      </c>
      <c r="Z995" s="13" t="e">
        <f t="shared" si="324"/>
        <v>#N/A</v>
      </c>
      <c r="AA995" s="14" t="str">
        <f t="shared" si="325"/>
        <v/>
      </c>
      <c r="AB995" s="14">
        <f t="shared" si="326"/>
        <v>0</v>
      </c>
      <c r="AC995" s="14">
        <f t="shared" si="327"/>
        <v>0</v>
      </c>
      <c r="AD995" s="13">
        <f t="shared" si="310"/>
        <v>0</v>
      </c>
      <c r="AE995" s="13" t="e">
        <f>VLOOKUP(B995,Sheet1!$C$1:$D$12,2,FALSE)</f>
        <v>#N/A</v>
      </c>
      <c r="AF995" s="13" t="e">
        <f t="shared" si="328"/>
        <v>#N/A</v>
      </c>
      <c r="AG995" s="13">
        <f t="shared" si="311"/>
        <v>0</v>
      </c>
      <c r="AH995" s="13">
        <f t="shared" si="312"/>
        <v>0</v>
      </c>
      <c r="AI995" s="13" t="e">
        <f t="shared" si="329"/>
        <v>#N/A</v>
      </c>
      <c r="AJ995" s="14" t="str">
        <f t="shared" si="330"/>
        <v/>
      </c>
      <c r="AK995" s="14">
        <f t="shared" si="313"/>
        <v>0</v>
      </c>
    </row>
    <row r="996" spans="1:37" ht="15" customHeight="1" x14ac:dyDescent="0.25">
      <c r="A996" s="1"/>
      <c r="B996" s="1"/>
      <c r="C996" s="24"/>
      <c r="D996" s="1"/>
      <c r="E996" s="1"/>
      <c r="F996" s="24"/>
      <c r="G996" s="1"/>
      <c r="H996" s="2"/>
      <c r="I996" s="2"/>
      <c r="J996" s="2"/>
      <c r="K996" s="13">
        <f t="shared" si="314"/>
        <v>0</v>
      </c>
      <c r="L996" s="13" t="e">
        <f>VLOOKUP(B996,Sheet1!$C$1:$D$12,2,FALSE)</f>
        <v>#N/A</v>
      </c>
      <c r="M996" s="13" t="e">
        <f t="shared" si="315"/>
        <v>#N/A</v>
      </c>
      <c r="N996" s="13">
        <f t="shared" si="316"/>
        <v>0</v>
      </c>
      <c r="O996" s="13" t="e">
        <f>VLOOKUP(B996,Sheet1!$C$1:$D$12,2,FALSE)</f>
        <v>#N/A</v>
      </c>
      <c r="P996" s="13" t="e">
        <f t="shared" si="317"/>
        <v>#N/A</v>
      </c>
      <c r="Q996" s="13">
        <f t="shared" si="318"/>
        <v>0</v>
      </c>
      <c r="R996" s="13" t="e">
        <f>VLOOKUP(B996,Sheet1!$C$1:$D$12,2,FALSE)</f>
        <v>#N/A</v>
      </c>
      <c r="S996" s="13" t="e">
        <f t="shared" si="319"/>
        <v>#N/A</v>
      </c>
      <c r="T996" s="13">
        <f t="shared" si="309"/>
        <v>0</v>
      </c>
      <c r="U996" s="13" t="e">
        <f>VLOOKUP(B996,Sheet1!$C$1:$F$12,4,FALSE)</f>
        <v>#N/A</v>
      </c>
      <c r="V996" s="13" t="e">
        <f t="shared" si="320"/>
        <v>#N/A</v>
      </c>
      <c r="W996" s="13">
        <f t="shared" si="321"/>
        <v>0</v>
      </c>
      <c r="X996" s="13">
        <f t="shared" si="322"/>
        <v>0</v>
      </c>
      <c r="Y996" s="13">
        <f t="shared" si="323"/>
        <v>0</v>
      </c>
      <c r="Z996" s="13" t="e">
        <f t="shared" si="324"/>
        <v>#N/A</v>
      </c>
      <c r="AA996" s="14" t="str">
        <f t="shared" si="325"/>
        <v/>
      </c>
      <c r="AB996" s="14">
        <f t="shared" si="326"/>
        <v>0</v>
      </c>
      <c r="AC996" s="14">
        <f t="shared" si="327"/>
        <v>0</v>
      </c>
      <c r="AD996" s="13">
        <f t="shared" si="310"/>
        <v>0</v>
      </c>
      <c r="AE996" s="13" t="e">
        <f>VLOOKUP(B996,Sheet1!$C$1:$D$12,2,FALSE)</f>
        <v>#N/A</v>
      </c>
      <c r="AF996" s="13" t="e">
        <f t="shared" si="328"/>
        <v>#N/A</v>
      </c>
      <c r="AG996" s="13">
        <f t="shared" si="311"/>
        <v>0</v>
      </c>
      <c r="AH996" s="13">
        <f t="shared" si="312"/>
        <v>0</v>
      </c>
      <c r="AI996" s="13" t="e">
        <f t="shared" si="329"/>
        <v>#N/A</v>
      </c>
      <c r="AJ996" s="14" t="str">
        <f t="shared" si="330"/>
        <v/>
      </c>
      <c r="AK996" s="14">
        <f t="shared" si="313"/>
        <v>0</v>
      </c>
    </row>
    <row r="997" spans="1:37" ht="15" customHeight="1" x14ac:dyDescent="0.25">
      <c r="A997" s="1"/>
      <c r="B997" s="1"/>
      <c r="C997" s="24"/>
      <c r="D997" s="1"/>
      <c r="E997" s="1"/>
      <c r="F997" s="24"/>
      <c r="G997" s="1"/>
      <c r="H997" s="2"/>
      <c r="I997" s="2"/>
      <c r="J997" s="2"/>
      <c r="K997" s="13">
        <f t="shared" si="314"/>
        <v>0</v>
      </c>
      <c r="L997" s="13" t="e">
        <f>VLOOKUP(B997,Sheet1!$C$1:$D$12,2,FALSE)</f>
        <v>#N/A</v>
      </c>
      <c r="M997" s="13" t="e">
        <f t="shared" si="315"/>
        <v>#N/A</v>
      </c>
      <c r="N997" s="13">
        <f t="shared" si="316"/>
        <v>0</v>
      </c>
      <c r="O997" s="13" t="e">
        <f>VLOOKUP(B997,Sheet1!$C$1:$D$12,2,FALSE)</f>
        <v>#N/A</v>
      </c>
      <c r="P997" s="13" t="e">
        <f t="shared" si="317"/>
        <v>#N/A</v>
      </c>
      <c r="Q997" s="13">
        <f t="shared" si="318"/>
        <v>0</v>
      </c>
      <c r="R997" s="13" t="e">
        <f>VLOOKUP(B997,Sheet1!$C$1:$D$12,2,FALSE)</f>
        <v>#N/A</v>
      </c>
      <c r="S997" s="13" t="e">
        <f t="shared" si="319"/>
        <v>#N/A</v>
      </c>
      <c r="T997" s="13">
        <f t="shared" si="309"/>
        <v>0</v>
      </c>
      <c r="U997" s="13" t="e">
        <f>VLOOKUP(B997,Sheet1!$C$1:$F$12,4,FALSE)</f>
        <v>#N/A</v>
      </c>
      <c r="V997" s="13" t="e">
        <f t="shared" si="320"/>
        <v>#N/A</v>
      </c>
      <c r="W997" s="13">
        <f t="shared" si="321"/>
        <v>0</v>
      </c>
      <c r="X997" s="13">
        <f t="shared" si="322"/>
        <v>0</v>
      </c>
      <c r="Y997" s="13">
        <f t="shared" si="323"/>
        <v>0</v>
      </c>
      <c r="Z997" s="13" t="e">
        <f t="shared" si="324"/>
        <v>#N/A</v>
      </c>
      <c r="AA997" s="14" t="str">
        <f t="shared" si="325"/>
        <v/>
      </c>
      <c r="AB997" s="14">
        <f t="shared" si="326"/>
        <v>0</v>
      </c>
      <c r="AC997" s="14">
        <f t="shared" si="327"/>
        <v>0</v>
      </c>
      <c r="AD997" s="13">
        <f t="shared" si="310"/>
        <v>0</v>
      </c>
      <c r="AE997" s="13" t="e">
        <f>VLOOKUP(B997,Sheet1!$C$1:$D$12,2,FALSE)</f>
        <v>#N/A</v>
      </c>
      <c r="AF997" s="13" t="e">
        <f t="shared" si="328"/>
        <v>#N/A</v>
      </c>
      <c r="AG997" s="13">
        <f t="shared" si="311"/>
        <v>0</v>
      </c>
      <c r="AH997" s="13">
        <f t="shared" si="312"/>
        <v>0</v>
      </c>
      <c r="AI997" s="13" t="e">
        <f t="shared" si="329"/>
        <v>#N/A</v>
      </c>
      <c r="AJ997" s="14" t="str">
        <f t="shared" si="330"/>
        <v/>
      </c>
      <c r="AK997" s="14">
        <f t="shared" si="313"/>
        <v>0</v>
      </c>
    </row>
    <row r="998" spans="1:37" ht="15" customHeight="1" x14ac:dyDescent="0.25">
      <c r="A998" s="1"/>
      <c r="B998" s="1"/>
      <c r="C998" s="24"/>
      <c r="D998" s="1"/>
      <c r="E998" s="1"/>
      <c r="F998" s="24"/>
      <c r="G998" s="1"/>
      <c r="H998" s="2"/>
      <c r="I998" s="2"/>
      <c r="J998" s="2"/>
      <c r="K998" s="13">
        <f t="shared" si="314"/>
        <v>0</v>
      </c>
      <c r="L998" s="13" t="e">
        <f>VLOOKUP(B998,Sheet1!$C$1:$D$12,2,FALSE)</f>
        <v>#N/A</v>
      </c>
      <c r="M998" s="13" t="e">
        <f t="shared" si="315"/>
        <v>#N/A</v>
      </c>
      <c r="N998" s="13">
        <f t="shared" si="316"/>
        <v>0</v>
      </c>
      <c r="O998" s="13" t="e">
        <f>VLOOKUP(B998,Sheet1!$C$1:$D$12,2,FALSE)</f>
        <v>#N/A</v>
      </c>
      <c r="P998" s="13" t="e">
        <f t="shared" si="317"/>
        <v>#N/A</v>
      </c>
      <c r="Q998" s="13">
        <f t="shared" si="318"/>
        <v>0</v>
      </c>
      <c r="R998" s="13" t="e">
        <f>VLOOKUP(B998,Sheet1!$C$1:$D$12,2,FALSE)</f>
        <v>#N/A</v>
      </c>
      <c r="S998" s="13" t="e">
        <f t="shared" si="319"/>
        <v>#N/A</v>
      </c>
      <c r="T998" s="13">
        <f t="shared" ref="T998:T1061" si="331">IF(G998="AF",35,0)</f>
        <v>0</v>
      </c>
      <c r="U998" s="13" t="e">
        <f>VLOOKUP(B998,Sheet1!$C$1:$F$12,4,FALSE)</f>
        <v>#N/A</v>
      </c>
      <c r="V998" s="13" t="e">
        <f t="shared" si="320"/>
        <v>#N/A</v>
      </c>
      <c r="W998" s="13">
        <f t="shared" si="321"/>
        <v>0</v>
      </c>
      <c r="X998" s="13">
        <f t="shared" si="322"/>
        <v>0</v>
      </c>
      <c r="Y998" s="13">
        <f t="shared" si="323"/>
        <v>0</v>
      </c>
      <c r="Z998" s="13" t="e">
        <f t="shared" si="324"/>
        <v>#N/A</v>
      </c>
      <c r="AA998" s="14" t="str">
        <f t="shared" si="325"/>
        <v/>
      </c>
      <c r="AB998" s="14">
        <f t="shared" si="326"/>
        <v>0</v>
      </c>
      <c r="AC998" s="14">
        <f t="shared" si="327"/>
        <v>0</v>
      </c>
      <c r="AD998" s="13">
        <f t="shared" ref="AD998:AD1061" si="332">IF(G998="DR/R",120,0)</f>
        <v>0</v>
      </c>
      <c r="AE998" s="13" t="e">
        <f>VLOOKUP(B998,Sheet1!$C$1:$D$12,2,FALSE)</f>
        <v>#N/A</v>
      </c>
      <c r="AF998" s="13" t="e">
        <f t="shared" si="328"/>
        <v>#N/A</v>
      </c>
      <c r="AG998" s="13">
        <f t="shared" ref="AG998:AG1061" si="333">IF(G998="AF",0,0)</f>
        <v>0</v>
      </c>
      <c r="AH998" s="13">
        <f t="shared" ref="AH998:AH1061" si="334">IF(G998="NML",120,0)</f>
        <v>0</v>
      </c>
      <c r="AI998" s="13" t="e">
        <f t="shared" si="329"/>
        <v>#N/A</v>
      </c>
      <c r="AJ998" s="14" t="str">
        <f t="shared" si="330"/>
        <v/>
      </c>
      <c r="AK998" s="14">
        <f t="shared" ref="AK998:AK1061" si="335">IF(OR(G998="DR/R",G998="NML/R"),35,0)</f>
        <v>0</v>
      </c>
    </row>
    <row r="999" spans="1:37" ht="15" customHeight="1" x14ac:dyDescent="0.25">
      <c r="A999" s="1"/>
      <c r="B999" s="1"/>
      <c r="C999" s="24"/>
      <c r="D999" s="1"/>
      <c r="E999" s="1"/>
      <c r="F999" s="24"/>
      <c r="G999" s="1"/>
      <c r="H999" s="2"/>
      <c r="I999" s="2"/>
      <c r="J999" s="2"/>
      <c r="K999" s="13">
        <f t="shared" ref="K999:K1062" si="336">IF(AND(G999="DR/R",A999=2027),226,0)</f>
        <v>0</v>
      </c>
      <c r="L999" s="13" t="e">
        <f>VLOOKUP(B999,Sheet1!$C$1:$D$12,2,FALSE)</f>
        <v>#N/A</v>
      </c>
      <c r="M999" s="13" t="e">
        <f t="shared" ref="M999:M1062" si="337">ROUND(+K999/12*L999,2)</f>
        <v>#N/A</v>
      </c>
      <c r="N999" s="13">
        <f t="shared" ref="N999:N1062" si="338">IF(AND(G999="DR/R",A999=2025),212,0)</f>
        <v>0</v>
      </c>
      <c r="O999" s="13" t="e">
        <f>VLOOKUP(B999,Sheet1!$C$1:$D$12,2,FALSE)</f>
        <v>#N/A</v>
      </c>
      <c r="P999" s="13" t="e">
        <f t="shared" ref="P999:P1062" si="339">ROUND(+N999/12*O999,2)</f>
        <v>#N/A</v>
      </c>
      <c r="Q999" s="13">
        <f t="shared" ref="Q999:Q1062" si="340">IF(AND(G999="DR/R",A999=2026),219,)</f>
        <v>0</v>
      </c>
      <c r="R999" s="13" t="e">
        <f>VLOOKUP(B999,Sheet1!$C$1:$D$12,2,FALSE)</f>
        <v>#N/A</v>
      </c>
      <c r="S999" s="13" t="e">
        <f t="shared" ref="S999:S1062" si="341">ROUND(+Q999/12*R999,2)</f>
        <v>#N/A</v>
      </c>
      <c r="T999" s="13">
        <f t="shared" si="331"/>
        <v>0</v>
      </c>
      <c r="U999" s="13" t="e">
        <f>VLOOKUP(B999,Sheet1!$C$1:$F$12,4,FALSE)</f>
        <v>#N/A</v>
      </c>
      <c r="V999" s="13" t="e">
        <f t="shared" ref="V999:V1062" si="342">ROUND(+T999/4*U999,2)</f>
        <v>#N/A</v>
      </c>
      <c r="W999" s="13">
        <f t="shared" ref="W999:W1062" si="343">IF(AND(G999="NML",A999=2027),226,0)</f>
        <v>0</v>
      </c>
      <c r="X999" s="13">
        <f t="shared" ref="X999:X1062" si="344">IF(AND(G999="NML",A999=2025),212,0)</f>
        <v>0</v>
      </c>
      <c r="Y999" s="13">
        <f t="shared" ref="Y999:Y1062" si="345">IF(AND(G999="NML",A999=2026),219,0)</f>
        <v>0</v>
      </c>
      <c r="Z999" s="13" t="e">
        <f t="shared" ref="Z999:Z1062" si="346">+M999+V999+W999+P999+X999+Y999+S999</f>
        <v>#N/A</v>
      </c>
      <c r="AA999" s="14" t="str">
        <f t="shared" ref="AA999:AA1062" si="347">IF(ISNA(Z999),"",Z999)</f>
        <v/>
      </c>
      <c r="AB999" s="14">
        <f t="shared" ref="AB999:AB1062" si="348">IF(OR(G999="DR/R",G999="NML/R"),85,0)</f>
        <v>0</v>
      </c>
      <c r="AC999" s="14">
        <f t="shared" ref="AC999:AC1062" si="349">IF(AND(A999=2019,AB999&gt;0),AB999-10,AB999)</f>
        <v>0</v>
      </c>
      <c r="AD999" s="13">
        <f t="shared" si="332"/>
        <v>0</v>
      </c>
      <c r="AE999" s="13" t="e">
        <f>VLOOKUP(B999,Sheet1!$C$1:$D$12,2,FALSE)</f>
        <v>#N/A</v>
      </c>
      <c r="AF999" s="13" t="e">
        <f t="shared" ref="AF999:AF1062" si="350">+AD999/12*AE999</f>
        <v>#N/A</v>
      </c>
      <c r="AG999" s="13">
        <f t="shared" si="333"/>
        <v>0</v>
      </c>
      <c r="AH999" s="13">
        <f t="shared" si="334"/>
        <v>0</v>
      </c>
      <c r="AI999" s="13" t="e">
        <f t="shared" ref="AI999:AI1062" si="351">+AF999+AG999+AH999</f>
        <v>#N/A</v>
      </c>
      <c r="AJ999" s="14" t="str">
        <f t="shared" ref="AJ999:AJ1062" si="352">IF(ISNA(AI999),"",AI999)</f>
        <v/>
      </c>
      <c r="AK999" s="14">
        <f t="shared" si="335"/>
        <v>0</v>
      </c>
    </row>
    <row r="1000" spans="1:37" ht="15" customHeight="1" x14ac:dyDescent="0.25">
      <c r="A1000" s="1"/>
      <c r="B1000" s="1"/>
      <c r="C1000" s="24"/>
      <c r="D1000" s="1"/>
      <c r="E1000" s="1"/>
      <c r="F1000" s="24"/>
      <c r="G1000" s="1"/>
      <c r="H1000" s="2"/>
      <c r="I1000" s="2"/>
      <c r="J1000" s="2"/>
      <c r="K1000" s="13">
        <f t="shared" si="336"/>
        <v>0</v>
      </c>
      <c r="L1000" s="13" t="e">
        <f>VLOOKUP(B1000,Sheet1!$C$1:$D$12,2,FALSE)</f>
        <v>#N/A</v>
      </c>
      <c r="M1000" s="13" t="e">
        <f t="shared" si="337"/>
        <v>#N/A</v>
      </c>
      <c r="N1000" s="13">
        <f t="shared" si="338"/>
        <v>0</v>
      </c>
      <c r="O1000" s="13" t="e">
        <f>VLOOKUP(B1000,Sheet1!$C$1:$D$12,2,FALSE)</f>
        <v>#N/A</v>
      </c>
      <c r="P1000" s="13" t="e">
        <f t="shared" si="339"/>
        <v>#N/A</v>
      </c>
      <c r="Q1000" s="13">
        <f t="shared" si="340"/>
        <v>0</v>
      </c>
      <c r="R1000" s="13" t="e">
        <f>VLOOKUP(B1000,Sheet1!$C$1:$D$12,2,FALSE)</f>
        <v>#N/A</v>
      </c>
      <c r="S1000" s="13" t="e">
        <f t="shared" si="341"/>
        <v>#N/A</v>
      </c>
      <c r="T1000" s="13">
        <f t="shared" si="331"/>
        <v>0</v>
      </c>
      <c r="U1000" s="13" t="e">
        <f>VLOOKUP(B1000,Sheet1!$C$1:$F$12,4,FALSE)</f>
        <v>#N/A</v>
      </c>
      <c r="V1000" s="13" t="e">
        <f t="shared" si="342"/>
        <v>#N/A</v>
      </c>
      <c r="W1000" s="13">
        <f t="shared" si="343"/>
        <v>0</v>
      </c>
      <c r="X1000" s="13">
        <f t="shared" si="344"/>
        <v>0</v>
      </c>
      <c r="Y1000" s="13">
        <f t="shared" si="345"/>
        <v>0</v>
      </c>
      <c r="Z1000" s="13" t="e">
        <f t="shared" si="346"/>
        <v>#N/A</v>
      </c>
      <c r="AA1000" s="14" t="str">
        <f t="shared" si="347"/>
        <v/>
      </c>
      <c r="AB1000" s="14">
        <f t="shared" si="348"/>
        <v>0</v>
      </c>
      <c r="AC1000" s="14">
        <f t="shared" si="349"/>
        <v>0</v>
      </c>
      <c r="AD1000" s="13">
        <f t="shared" si="332"/>
        <v>0</v>
      </c>
      <c r="AE1000" s="13" t="e">
        <f>VLOOKUP(B1000,Sheet1!$C$1:$D$12,2,FALSE)</f>
        <v>#N/A</v>
      </c>
      <c r="AF1000" s="13" t="e">
        <f t="shared" si="350"/>
        <v>#N/A</v>
      </c>
      <c r="AG1000" s="13">
        <f t="shared" si="333"/>
        <v>0</v>
      </c>
      <c r="AH1000" s="13">
        <f t="shared" si="334"/>
        <v>0</v>
      </c>
      <c r="AI1000" s="13" t="e">
        <f t="shared" si="351"/>
        <v>#N/A</v>
      </c>
      <c r="AJ1000" s="14" t="str">
        <f t="shared" si="352"/>
        <v/>
      </c>
      <c r="AK1000" s="14">
        <f t="shared" si="335"/>
        <v>0</v>
      </c>
    </row>
    <row r="1001" spans="1:37" ht="15" customHeight="1" x14ac:dyDescent="0.25">
      <c r="A1001" s="1"/>
      <c r="B1001" s="1"/>
      <c r="C1001" s="24"/>
      <c r="D1001" s="1"/>
      <c r="E1001" s="1"/>
      <c r="F1001" s="24"/>
      <c r="G1001" s="1"/>
      <c r="H1001" s="2"/>
      <c r="I1001" s="2"/>
      <c r="J1001" s="2"/>
      <c r="K1001" s="13">
        <f t="shared" si="336"/>
        <v>0</v>
      </c>
      <c r="L1001" s="13" t="e">
        <f>VLOOKUP(B1001,Sheet1!$C$1:$D$12,2,FALSE)</f>
        <v>#N/A</v>
      </c>
      <c r="M1001" s="13" t="e">
        <f t="shared" si="337"/>
        <v>#N/A</v>
      </c>
      <c r="N1001" s="13">
        <f t="shared" si="338"/>
        <v>0</v>
      </c>
      <c r="O1001" s="13" t="e">
        <f>VLOOKUP(B1001,Sheet1!$C$1:$D$12,2,FALSE)</f>
        <v>#N/A</v>
      </c>
      <c r="P1001" s="13" t="e">
        <f t="shared" si="339"/>
        <v>#N/A</v>
      </c>
      <c r="Q1001" s="13">
        <f t="shared" si="340"/>
        <v>0</v>
      </c>
      <c r="R1001" s="13" t="e">
        <f>VLOOKUP(B1001,Sheet1!$C$1:$D$12,2,FALSE)</f>
        <v>#N/A</v>
      </c>
      <c r="S1001" s="13" t="e">
        <f t="shared" si="341"/>
        <v>#N/A</v>
      </c>
      <c r="T1001" s="13">
        <f t="shared" si="331"/>
        <v>0</v>
      </c>
      <c r="U1001" s="13" t="e">
        <f>VLOOKUP(B1001,Sheet1!$C$1:$F$12,4,FALSE)</f>
        <v>#N/A</v>
      </c>
      <c r="V1001" s="13" t="e">
        <f t="shared" si="342"/>
        <v>#N/A</v>
      </c>
      <c r="W1001" s="13">
        <f t="shared" si="343"/>
        <v>0</v>
      </c>
      <c r="X1001" s="13">
        <f t="shared" si="344"/>
        <v>0</v>
      </c>
      <c r="Y1001" s="13">
        <f t="shared" si="345"/>
        <v>0</v>
      </c>
      <c r="Z1001" s="13" t="e">
        <f t="shared" si="346"/>
        <v>#N/A</v>
      </c>
      <c r="AA1001" s="14" t="str">
        <f t="shared" si="347"/>
        <v/>
      </c>
      <c r="AB1001" s="14">
        <f t="shared" si="348"/>
        <v>0</v>
      </c>
      <c r="AC1001" s="14">
        <f t="shared" si="349"/>
        <v>0</v>
      </c>
      <c r="AD1001" s="13">
        <f t="shared" si="332"/>
        <v>0</v>
      </c>
      <c r="AE1001" s="13" t="e">
        <f>VLOOKUP(B1001,Sheet1!$C$1:$D$12,2,FALSE)</f>
        <v>#N/A</v>
      </c>
      <c r="AF1001" s="13" t="e">
        <f t="shared" si="350"/>
        <v>#N/A</v>
      </c>
      <c r="AG1001" s="13">
        <f t="shared" si="333"/>
        <v>0</v>
      </c>
      <c r="AH1001" s="13">
        <f t="shared" si="334"/>
        <v>0</v>
      </c>
      <c r="AI1001" s="13" t="e">
        <f t="shared" si="351"/>
        <v>#N/A</v>
      </c>
      <c r="AJ1001" s="14" t="str">
        <f t="shared" si="352"/>
        <v/>
      </c>
      <c r="AK1001" s="14">
        <f t="shared" si="335"/>
        <v>0</v>
      </c>
    </row>
    <row r="1002" spans="1:37" ht="15" customHeight="1" x14ac:dyDescent="0.25">
      <c r="A1002" s="1"/>
      <c r="B1002" s="1"/>
      <c r="C1002" s="24"/>
      <c r="D1002" s="1"/>
      <c r="E1002" s="1"/>
      <c r="F1002" s="24"/>
      <c r="G1002" s="1"/>
      <c r="H1002" s="2"/>
      <c r="I1002" s="2"/>
      <c r="J1002" s="2"/>
      <c r="K1002" s="13">
        <f t="shared" si="336"/>
        <v>0</v>
      </c>
      <c r="L1002" s="13" t="e">
        <f>VLOOKUP(B1002,Sheet1!$C$1:$D$12,2,FALSE)</f>
        <v>#N/A</v>
      </c>
      <c r="M1002" s="13" t="e">
        <f t="shared" si="337"/>
        <v>#N/A</v>
      </c>
      <c r="N1002" s="13">
        <f t="shared" si="338"/>
        <v>0</v>
      </c>
      <c r="O1002" s="13" t="e">
        <f>VLOOKUP(B1002,Sheet1!$C$1:$D$12,2,FALSE)</f>
        <v>#N/A</v>
      </c>
      <c r="P1002" s="13" t="e">
        <f t="shared" si="339"/>
        <v>#N/A</v>
      </c>
      <c r="Q1002" s="13">
        <f t="shared" si="340"/>
        <v>0</v>
      </c>
      <c r="R1002" s="13" t="e">
        <f>VLOOKUP(B1002,Sheet1!$C$1:$D$12,2,FALSE)</f>
        <v>#N/A</v>
      </c>
      <c r="S1002" s="13" t="e">
        <f t="shared" si="341"/>
        <v>#N/A</v>
      </c>
      <c r="T1002" s="13">
        <f t="shared" si="331"/>
        <v>0</v>
      </c>
      <c r="U1002" s="13" t="e">
        <f>VLOOKUP(B1002,Sheet1!$C$1:$F$12,4,FALSE)</f>
        <v>#N/A</v>
      </c>
      <c r="V1002" s="13" t="e">
        <f t="shared" si="342"/>
        <v>#N/A</v>
      </c>
      <c r="W1002" s="13">
        <f t="shared" si="343"/>
        <v>0</v>
      </c>
      <c r="X1002" s="13">
        <f t="shared" si="344"/>
        <v>0</v>
      </c>
      <c r="Y1002" s="13">
        <f t="shared" si="345"/>
        <v>0</v>
      </c>
      <c r="Z1002" s="13" t="e">
        <f t="shared" si="346"/>
        <v>#N/A</v>
      </c>
      <c r="AA1002" s="14" t="str">
        <f t="shared" si="347"/>
        <v/>
      </c>
      <c r="AB1002" s="14">
        <f t="shared" si="348"/>
        <v>0</v>
      </c>
      <c r="AC1002" s="14">
        <f t="shared" si="349"/>
        <v>0</v>
      </c>
      <c r="AD1002" s="13">
        <f t="shared" si="332"/>
        <v>0</v>
      </c>
      <c r="AE1002" s="13" t="e">
        <f>VLOOKUP(B1002,Sheet1!$C$1:$D$12,2,FALSE)</f>
        <v>#N/A</v>
      </c>
      <c r="AF1002" s="13" t="e">
        <f t="shared" si="350"/>
        <v>#N/A</v>
      </c>
      <c r="AG1002" s="13">
        <f t="shared" si="333"/>
        <v>0</v>
      </c>
      <c r="AH1002" s="13">
        <f t="shared" si="334"/>
        <v>0</v>
      </c>
      <c r="AI1002" s="13" t="e">
        <f t="shared" si="351"/>
        <v>#N/A</v>
      </c>
      <c r="AJ1002" s="14" t="str">
        <f t="shared" si="352"/>
        <v/>
      </c>
      <c r="AK1002" s="14">
        <f t="shared" si="335"/>
        <v>0</v>
      </c>
    </row>
    <row r="1003" spans="1:37" ht="15" customHeight="1" x14ac:dyDescent="0.25">
      <c r="A1003" s="1"/>
      <c r="B1003" s="1"/>
      <c r="C1003" s="24"/>
      <c r="D1003" s="1"/>
      <c r="E1003" s="1"/>
      <c r="F1003" s="24"/>
      <c r="G1003" s="1"/>
      <c r="H1003" s="2"/>
      <c r="I1003" s="2"/>
      <c r="J1003" s="2"/>
      <c r="K1003" s="13">
        <f t="shared" si="336"/>
        <v>0</v>
      </c>
      <c r="L1003" s="13" t="e">
        <f>VLOOKUP(B1003,Sheet1!$C$1:$D$12,2,FALSE)</f>
        <v>#N/A</v>
      </c>
      <c r="M1003" s="13" t="e">
        <f t="shared" si="337"/>
        <v>#N/A</v>
      </c>
      <c r="N1003" s="13">
        <f t="shared" si="338"/>
        <v>0</v>
      </c>
      <c r="O1003" s="13" t="e">
        <f>VLOOKUP(B1003,Sheet1!$C$1:$D$12,2,FALSE)</f>
        <v>#N/A</v>
      </c>
      <c r="P1003" s="13" t="e">
        <f t="shared" si="339"/>
        <v>#N/A</v>
      </c>
      <c r="Q1003" s="13">
        <f t="shared" si="340"/>
        <v>0</v>
      </c>
      <c r="R1003" s="13" t="e">
        <f>VLOOKUP(B1003,Sheet1!$C$1:$D$12,2,FALSE)</f>
        <v>#N/A</v>
      </c>
      <c r="S1003" s="13" t="e">
        <f t="shared" si="341"/>
        <v>#N/A</v>
      </c>
      <c r="T1003" s="13">
        <f t="shared" si="331"/>
        <v>0</v>
      </c>
      <c r="U1003" s="13" t="e">
        <f>VLOOKUP(B1003,Sheet1!$C$1:$F$12,4,FALSE)</f>
        <v>#N/A</v>
      </c>
      <c r="V1003" s="13" t="e">
        <f t="shared" si="342"/>
        <v>#N/A</v>
      </c>
      <c r="W1003" s="13">
        <f t="shared" si="343"/>
        <v>0</v>
      </c>
      <c r="X1003" s="13">
        <f t="shared" si="344"/>
        <v>0</v>
      </c>
      <c r="Y1003" s="13">
        <f t="shared" si="345"/>
        <v>0</v>
      </c>
      <c r="Z1003" s="13" t="e">
        <f t="shared" si="346"/>
        <v>#N/A</v>
      </c>
      <c r="AA1003" s="14" t="str">
        <f t="shared" si="347"/>
        <v/>
      </c>
      <c r="AB1003" s="14">
        <f t="shared" si="348"/>
        <v>0</v>
      </c>
      <c r="AC1003" s="14">
        <f t="shared" si="349"/>
        <v>0</v>
      </c>
      <c r="AD1003" s="13">
        <f t="shared" si="332"/>
        <v>0</v>
      </c>
      <c r="AE1003" s="13" t="e">
        <f>VLOOKUP(B1003,Sheet1!$C$1:$D$12,2,FALSE)</f>
        <v>#N/A</v>
      </c>
      <c r="AF1003" s="13" t="e">
        <f t="shared" si="350"/>
        <v>#N/A</v>
      </c>
      <c r="AG1003" s="13">
        <f t="shared" si="333"/>
        <v>0</v>
      </c>
      <c r="AH1003" s="13">
        <f t="shared" si="334"/>
        <v>0</v>
      </c>
      <c r="AI1003" s="13" t="e">
        <f t="shared" si="351"/>
        <v>#N/A</v>
      </c>
      <c r="AJ1003" s="14" t="str">
        <f t="shared" si="352"/>
        <v/>
      </c>
      <c r="AK1003" s="14">
        <f t="shared" si="335"/>
        <v>0</v>
      </c>
    </row>
    <row r="1004" spans="1:37" ht="15" customHeight="1" x14ac:dyDescent="0.25">
      <c r="A1004" s="1"/>
      <c r="B1004" s="1"/>
      <c r="C1004" s="24"/>
      <c r="D1004" s="1"/>
      <c r="E1004" s="1"/>
      <c r="F1004" s="24"/>
      <c r="G1004" s="1"/>
      <c r="H1004" s="2"/>
      <c r="I1004" s="2"/>
      <c r="J1004" s="2"/>
      <c r="K1004" s="13">
        <f t="shared" si="336"/>
        <v>0</v>
      </c>
      <c r="L1004" s="13" t="e">
        <f>VLOOKUP(B1004,Sheet1!$C$1:$D$12,2,FALSE)</f>
        <v>#N/A</v>
      </c>
      <c r="M1004" s="13" t="e">
        <f t="shared" si="337"/>
        <v>#N/A</v>
      </c>
      <c r="N1004" s="13">
        <f t="shared" si="338"/>
        <v>0</v>
      </c>
      <c r="O1004" s="13" t="e">
        <f>VLOOKUP(B1004,Sheet1!$C$1:$D$12,2,FALSE)</f>
        <v>#N/A</v>
      </c>
      <c r="P1004" s="13" t="e">
        <f t="shared" si="339"/>
        <v>#N/A</v>
      </c>
      <c r="Q1004" s="13">
        <f t="shared" si="340"/>
        <v>0</v>
      </c>
      <c r="R1004" s="13" t="e">
        <f>VLOOKUP(B1004,Sheet1!$C$1:$D$12,2,FALSE)</f>
        <v>#N/A</v>
      </c>
      <c r="S1004" s="13" t="e">
        <f t="shared" si="341"/>
        <v>#N/A</v>
      </c>
      <c r="T1004" s="13">
        <f t="shared" si="331"/>
        <v>0</v>
      </c>
      <c r="U1004" s="13" t="e">
        <f>VLOOKUP(B1004,Sheet1!$C$1:$F$12,4,FALSE)</f>
        <v>#N/A</v>
      </c>
      <c r="V1004" s="13" t="e">
        <f t="shared" si="342"/>
        <v>#N/A</v>
      </c>
      <c r="W1004" s="13">
        <f t="shared" si="343"/>
        <v>0</v>
      </c>
      <c r="X1004" s="13">
        <f t="shared" si="344"/>
        <v>0</v>
      </c>
      <c r="Y1004" s="13">
        <f t="shared" si="345"/>
        <v>0</v>
      </c>
      <c r="Z1004" s="13" t="e">
        <f t="shared" si="346"/>
        <v>#N/A</v>
      </c>
      <c r="AA1004" s="14" t="str">
        <f t="shared" si="347"/>
        <v/>
      </c>
      <c r="AB1004" s="14">
        <f t="shared" si="348"/>
        <v>0</v>
      </c>
      <c r="AC1004" s="14">
        <f t="shared" si="349"/>
        <v>0</v>
      </c>
      <c r="AD1004" s="13">
        <f t="shared" si="332"/>
        <v>0</v>
      </c>
      <c r="AE1004" s="13" t="e">
        <f>VLOOKUP(B1004,Sheet1!$C$1:$D$12,2,FALSE)</f>
        <v>#N/A</v>
      </c>
      <c r="AF1004" s="13" t="e">
        <f t="shared" si="350"/>
        <v>#N/A</v>
      </c>
      <c r="AG1004" s="13">
        <f t="shared" si="333"/>
        <v>0</v>
      </c>
      <c r="AH1004" s="13">
        <f t="shared" si="334"/>
        <v>0</v>
      </c>
      <c r="AI1004" s="13" t="e">
        <f t="shared" si="351"/>
        <v>#N/A</v>
      </c>
      <c r="AJ1004" s="14" t="str">
        <f t="shared" si="352"/>
        <v/>
      </c>
      <c r="AK1004" s="14">
        <f t="shared" si="335"/>
        <v>0</v>
      </c>
    </row>
    <row r="1005" spans="1:37" ht="15" customHeight="1" x14ac:dyDescent="0.25">
      <c r="A1005" s="1"/>
      <c r="B1005" s="1"/>
      <c r="C1005" s="24"/>
      <c r="D1005" s="1"/>
      <c r="E1005" s="1"/>
      <c r="F1005" s="24"/>
      <c r="G1005" s="1"/>
      <c r="H1005" s="2"/>
      <c r="I1005" s="2"/>
      <c r="J1005" s="2"/>
      <c r="K1005" s="13">
        <f t="shared" si="336"/>
        <v>0</v>
      </c>
      <c r="L1005" s="13" t="e">
        <f>VLOOKUP(B1005,Sheet1!$C$1:$D$12,2,FALSE)</f>
        <v>#N/A</v>
      </c>
      <c r="M1005" s="13" t="e">
        <f t="shared" si="337"/>
        <v>#N/A</v>
      </c>
      <c r="N1005" s="13">
        <f t="shared" si="338"/>
        <v>0</v>
      </c>
      <c r="O1005" s="13" t="e">
        <f>VLOOKUP(B1005,Sheet1!$C$1:$D$12,2,FALSE)</f>
        <v>#N/A</v>
      </c>
      <c r="P1005" s="13" t="e">
        <f t="shared" si="339"/>
        <v>#N/A</v>
      </c>
      <c r="Q1005" s="13">
        <f t="shared" si="340"/>
        <v>0</v>
      </c>
      <c r="R1005" s="13" t="e">
        <f>VLOOKUP(B1005,Sheet1!$C$1:$D$12,2,FALSE)</f>
        <v>#N/A</v>
      </c>
      <c r="S1005" s="13" t="e">
        <f t="shared" si="341"/>
        <v>#N/A</v>
      </c>
      <c r="T1005" s="13">
        <f t="shared" si="331"/>
        <v>0</v>
      </c>
      <c r="U1005" s="13" t="e">
        <f>VLOOKUP(B1005,Sheet1!$C$1:$F$12,4,FALSE)</f>
        <v>#N/A</v>
      </c>
      <c r="V1005" s="13" t="e">
        <f t="shared" si="342"/>
        <v>#N/A</v>
      </c>
      <c r="W1005" s="13">
        <f t="shared" si="343"/>
        <v>0</v>
      </c>
      <c r="X1005" s="13">
        <f t="shared" si="344"/>
        <v>0</v>
      </c>
      <c r="Y1005" s="13">
        <f t="shared" si="345"/>
        <v>0</v>
      </c>
      <c r="Z1005" s="13" t="e">
        <f t="shared" si="346"/>
        <v>#N/A</v>
      </c>
      <c r="AA1005" s="14" t="str">
        <f t="shared" si="347"/>
        <v/>
      </c>
      <c r="AB1005" s="14">
        <f t="shared" si="348"/>
        <v>0</v>
      </c>
      <c r="AC1005" s="14">
        <f t="shared" si="349"/>
        <v>0</v>
      </c>
      <c r="AD1005" s="13">
        <f t="shared" si="332"/>
        <v>0</v>
      </c>
      <c r="AE1005" s="13" t="e">
        <f>VLOOKUP(B1005,Sheet1!$C$1:$D$12,2,FALSE)</f>
        <v>#N/A</v>
      </c>
      <c r="AF1005" s="13" t="e">
        <f t="shared" si="350"/>
        <v>#N/A</v>
      </c>
      <c r="AG1005" s="13">
        <f t="shared" si="333"/>
        <v>0</v>
      </c>
      <c r="AH1005" s="13">
        <f t="shared" si="334"/>
        <v>0</v>
      </c>
      <c r="AI1005" s="13" t="e">
        <f t="shared" si="351"/>
        <v>#N/A</v>
      </c>
      <c r="AJ1005" s="14" t="str">
        <f t="shared" si="352"/>
        <v/>
      </c>
      <c r="AK1005" s="14">
        <f t="shared" si="335"/>
        <v>0</v>
      </c>
    </row>
    <row r="1006" spans="1:37" ht="15" customHeight="1" x14ac:dyDescent="0.25">
      <c r="A1006" s="1"/>
      <c r="B1006" s="1"/>
      <c r="C1006" s="24"/>
      <c r="D1006" s="1"/>
      <c r="E1006" s="1"/>
      <c r="F1006" s="24"/>
      <c r="G1006" s="1"/>
      <c r="H1006" s="2"/>
      <c r="I1006" s="2"/>
      <c r="J1006" s="2"/>
      <c r="K1006" s="13">
        <f t="shared" si="336"/>
        <v>0</v>
      </c>
      <c r="L1006" s="13" t="e">
        <f>VLOOKUP(B1006,Sheet1!$C$1:$D$12,2,FALSE)</f>
        <v>#N/A</v>
      </c>
      <c r="M1006" s="13" t="e">
        <f t="shared" si="337"/>
        <v>#N/A</v>
      </c>
      <c r="N1006" s="13">
        <f t="shared" si="338"/>
        <v>0</v>
      </c>
      <c r="O1006" s="13" t="e">
        <f>VLOOKUP(B1006,Sheet1!$C$1:$D$12,2,FALSE)</f>
        <v>#N/A</v>
      </c>
      <c r="P1006" s="13" t="e">
        <f t="shared" si="339"/>
        <v>#N/A</v>
      </c>
      <c r="Q1006" s="13">
        <f t="shared" si="340"/>
        <v>0</v>
      </c>
      <c r="R1006" s="13" t="e">
        <f>VLOOKUP(B1006,Sheet1!$C$1:$D$12,2,FALSE)</f>
        <v>#N/A</v>
      </c>
      <c r="S1006" s="13" t="e">
        <f t="shared" si="341"/>
        <v>#N/A</v>
      </c>
      <c r="T1006" s="13">
        <f t="shared" si="331"/>
        <v>0</v>
      </c>
      <c r="U1006" s="13" t="e">
        <f>VLOOKUP(B1006,Sheet1!$C$1:$F$12,4,FALSE)</f>
        <v>#N/A</v>
      </c>
      <c r="V1006" s="13" t="e">
        <f t="shared" si="342"/>
        <v>#N/A</v>
      </c>
      <c r="W1006" s="13">
        <f t="shared" si="343"/>
        <v>0</v>
      </c>
      <c r="X1006" s="13">
        <f t="shared" si="344"/>
        <v>0</v>
      </c>
      <c r="Y1006" s="13">
        <f t="shared" si="345"/>
        <v>0</v>
      </c>
      <c r="Z1006" s="13" t="e">
        <f t="shared" si="346"/>
        <v>#N/A</v>
      </c>
      <c r="AA1006" s="14" t="str">
        <f t="shared" si="347"/>
        <v/>
      </c>
      <c r="AB1006" s="14">
        <f t="shared" si="348"/>
        <v>0</v>
      </c>
      <c r="AC1006" s="14">
        <f t="shared" si="349"/>
        <v>0</v>
      </c>
      <c r="AD1006" s="13">
        <f t="shared" si="332"/>
        <v>0</v>
      </c>
      <c r="AE1006" s="13" t="e">
        <f>VLOOKUP(B1006,Sheet1!$C$1:$D$12,2,FALSE)</f>
        <v>#N/A</v>
      </c>
      <c r="AF1006" s="13" t="e">
        <f t="shared" si="350"/>
        <v>#N/A</v>
      </c>
      <c r="AG1006" s="13">
        <f t="shared" si="333"/>
        <v>0</v>
      </c>
      <c r="AH1006" s="13">
        <f t="shared" si="334"/>
        <v>0</v>
      </c>
      <c r="AI1006" s="13" t="e">
        <f t="shared" si="351"/>
        <v>#N/A</v>
      </c>
      <c r="AJ1006" s="14" t="str">
        <f t="shared" si="352"/>
        <v/>
      </c>
      <c r="AK1006" s="14">
        <f t="shared" si="335"/>
        <v>0</v>
      </c>
    </row>
    <row r="1007" spans="1:37" ht="15" customHeight="1" x14ac:dyDescent="0.25">
      <c r="A1007" s="1"/>
      <c r="B1007" s="1"/>
      <c r="C1007" s="24"/>
      <c r="D1007" s="1"/>
      <c r="E1007" s="1"/>
      <c r="F1007" s="24"/>
      <c r="G1007" s="1"/>
      <c r="H1007" s="2"/>
      <c r="I1007" s="2"/>
      <c r="J1007" s="2"/>
      <c r="K1007" s="13">
        <f t="shared" si="336"/>
        <v>0</v>
      </c>
      <c r="L1007" s="13" t="e">
        <f>VLOOKUP(B1007,Sheet1!$C$1:$D$12,2,FALSE)</f>
        <v>#N/A</v>
      </c>
      <c r="M1007" s="13" t="e">
        <f t="shared" si="337"/>
        <v>#N/A</v>
      </c>
      <c r="N1007" s="13">
        <f t="shared" si="338"/>
        <v>0</v>
      </c>
      <c r="O1007" s="13" t="e">
        <f>VLOOKUP(B1007,Sheet1!$C$1:$D$12,2,FALSE)</f>
        <v>#N/A</v>
      </c>
      <c r="P1007" s="13" t="e">
        <f t="shared" si="339"/>
        <v>#N/A</v>
      </c>
      <c r="Q1007" s="13">
        <f t="shared" si="340"/>
        <v>0</v>
      </c>
      <c r="R1007" s="13" t="e">
        <f>VLOOKUP(B1007,Sheet1!$C$1:$D$12,2,FALSE)</f>
        <v>#N/A</v>
      </c>
      <c r="S1007" s="13" t="e">
        <f t="shared" si="341"/>
        <v>#N/A</v>
      </c>
      <c r="T1007" s="13">
        <f t="shared" si="331"/>
        <v>0</v>
      </c>
      <c r="U1007" s="13" t="e">
        <f>VLOOKUP(B1007,Sheet1!$C$1:$F$12,4,FALSE)</f>
        <v>#N/A</v>
      </c>
      <c r="V1007" s="13" t="e">
        <f t="shared" si="342"/>
        <v>#N/A</v>
      </c>
      <c r="W1007" s="13">
        <f t="shared" si="343"/>
        <v>0</v>
      </c>
      <c r="X1007" s="13">
        <f t="shared" si="344"/>
        <v>0</v>
      </c>
      <c r="Y1007" s="13">
        <f t="shared" si="345"/>
        <v>0</v>
      </c>
      <c r="Z1007" s="13" t="e">
        <f t="shared" si="346"/>
        <v>#N/A</v>
      </c>
      <c r="AA1007" s="14" t="str">
        <f t="shared" si="347"/>
        <v/>
      </c>
      <c r="AB1007" s="14">
        <f t="shared" si="348"/>
        <v>0</v>
      </c>
      <c r="AC1007" s="14">
        <f t="shared" si="349"/>
        <v>0</v>
      </c>
      <c r="AD1007" s="13">
        <f t="shared" si="332"/>
        <v>0</v>
      </c>
      <c r="AE1007" s="13" t="e">
        <f>VLOOKUP(B1007,Sheet1!$C$1:$D$12,2,FALSE)</f>
        <v>#N/A</v>
      </c>
      <c r="AF1007" s="13" t="e">
        <f t="shared" si="350"/>
        <v>#N/A</v>
      </c>
      <c r="AG1007" s="13">
        <f t="shared" si="333"/>
        <v>0</v>
      </c>
      <c r="AH1007" s="13">
        <f t="shared" si="334"/>
        <v>0</v>
      </c>
      <c r="AI1007" s="13" t="e">
        <f t="shared" si="351"/>
        <v>#N/A</v>
      </c>
      <c r="AJ1007" s="14" t="str">
        <f t="shared" si="352"/>
        <v/>
      </c>
      <c r="AK1007" s="14">
        <f t="shared" si="335"/>
        <v>0</v>
      </c>
    </row>
    <row r="1008" spans="1:37" ht="15" customHeight="1" x14ac:dyDescent="0.25">
      <c r="A1008" s="1"/>
      <c r="B1008" s="1"/>
      <c r="C1008" s="24"/>
      <c r="D1008" s="1"/>
      <c r="E1008" s="1"/>
      <c r="F1008" s="24"/>
      <c r="G1008" s="1"/>
      <c r="H1008" s="2"/>
      <c r="I1008" s="2"/>
      <c r="J1008" s="2"/>
      <c r="K1008" s="13">
        <f t="shared" si="336"/>
        <v>0</v>
      </c>
      <c r="L1008" s="13" t="e">
        <f>VLOOKUP(B1008,Sheet1!$C$1:$D$12,2,FALSE)</f>
        <v>#N/A</v>
      </c>
      <c r="M1008" s="13" t="e">
        <f t="shared" si="337"/>
        <v>#N/A</v>
      </c>
      <c r="N1008" s="13">
        <f t="shared" si="338"/>
        <v>0</v>
      </c>
      <c r="O1008" s="13" t="e">
        <f>VLOOKUP(B1008,Sheet1!$C$1:$D$12,2,FALSE)</f>
        <v>#N/A</v>
      </c>
      <c r="P1008" s="13" t="e">
        <f t="shared" si="339"/>
        <v>#N/A</v>
      </c>
      <c r="Q1008" s="13">
        <f t="shared" si="340"/>
        <v>0</v>
      </c>
      <c r="R1008" s="13" t="e">
        <f>VLOOKUP(B1008,Sheet1!$C$1:$D$12,2,FALSE)</f>
        <v>#N/A</v>
      </c>
      <c r="S1008" s="13" t="e">
        <f t="shared" si="341"/>
        <v>#N/A</v>
      </c>
      <c r="T1008" s="13">
        <f t="shared" si="331"/>
        <v>0</v>
      </c>
      <c r="U1008" s="13" t="e">
        <f>VLOOKUP(B1008,Sheet1!$C$1:$F$12,4,FALSE)</f>
        <v>#N/A</v>
      </c>
      <c r="V1008" s="13" t="e">
        <f t="shared" si="342"/>
        <v>#N/A</v>
      </c>
      <c r="W1008" s="13">
        <f t="shared" si="343"/>
        <v>0</v>
      </c>
      <c r="X1008" s="13">
        <f t="shared" si="344"/>
        <v>0</v>
      </c>
      <c r="Y1008" s="13">
        <f t="shared" si="345"/>
        <v>0</v>
      </c>
      <c r="Z1008" s="13" t="e">
        <f t="shared" si="346"/>
        <v>#N/A</v>
      </c>
      <c r="AA1008" s="14" t="str">
        <f t="shared" si="347"/>
        <v/>
      </c>
      <c r="AB1008" s="14">
        <f t="shared" si="348"/>
        <v>0</v>
      </c>
      <c r="AC1008" s="14">
        <f t="shared" si="349"/>
        <v>0</v>
      </c>
      <c r="AD1008" s="13">
        <f t="shared" si="332"/>
        <v>0</v>
      </c>
      <c r="AE1008" s="13" t="e">
        <f>VLOOKUP(B1008,Sheet1!$C$1:$D$12,2,FALSE)</f>
        <v>#N/A</v>
      </c>
      <c r="AF1008" s="13" t="e">
        <f t="shared" si="350"/>
        <v>#N/A</v>
      </c>
      <c r="AG1008" s="13">
        <f t="shared" si="333"/>
        <v>0</v>
      </c>
      <c r="AH1008" s="13">
        <f t="shared" si="334"/>
        <v>0</v>
      </c>
      <c r="AI1008" s="13" t="e">
        <f t="shared" si="351"/>
        <v>#N/A</v>
      </c>
      <c r="AJ1008" s="14" t="str">
        <f t="shared" si="352"/>
        <v/>
      </c>
      <c r="AK1008" s="14">
        <f t="shared" si="335"/>
        <v>0</v>
      </c>
    </row>
    <row r="1009" spans="1:37" ht="15" customHeight="1" x14ac:dyDescent="0.25">
      <c r="A1009" s="1"/>
      <c r="B1009" s="1"/>
      <c r="C1009" s="24"/>
      <c r="D1009" s="1"/>
      <c r="E1009" s="1"/>
      <c r="F1009" s="24"/>
      <c r="G1009" s="1"/>
      <c r="H1009" s="2"/>
      <c r="I1009" s="2"/>
      <c r="J1009" s="2"/>
      <c r="K1009" s="13">
        <f t="shared" si="336"/>
        <v>0</v>
      </c>
      <c r="L1009" s="13" t="e">
        <f>VLOOKUP(B1009,Sheet1!$C$1:$D$12,2,FALSE)</f>
        <v>#N/A</v>
      </c>
      <c r="M1009" s="13" t="e">
        <f t="shared" si="337"/>
        <v>#N/A</v>
      </c>
      <c r="N1009" s="13">
        <f t="shared" si="338"/>
        <v>0</v>
      </c>
      <c r="O1009" s="13" t="e">
        <f>VLOOKUP(B1009,Sheet1!$C$1:$D$12,2,FALSE)</f>
        <v>#N/A</v>
      </c>
      <c r="P1009" s="13" t="e">
        <f t="shared" si="339"/>
        <v>#N/A</v>
      </c>
      <c r="Q1009" s="13">
        <f t="shared" si="340"/>
        <v>0</v>
      </c>
      <c r="R1009" s="13" t="e">
        <f>VLOOKUP(B1009,Sheet1!$C$1:$D$12,2,FALSE)</f>
        <v>#N/A</v>
      </c>
      <c r="S1009" s="13" t="e">
        <f t="shared" si="341"/>
        <v>#N/A</v>
      </c>
      <c r="T1009" s="13">
        <f t="shared" si="331"/>
        <v>0</v>
      </c>
      <c r="U1009" s="13" t="e">
        <f>VLOOKUP(B1009,Sheet1!$C$1:$F$12,4,FALSE)</f>
        <v>#N/A</v>
      </c>
      <c r="V1009" s="13" t="e">
        <f t="shared" si="342"/>
        <v>#N/A</v>
      </c>
      <c r="W1009" s="13">
        <f t="shared" si="343"/>
        <v>0</v>
      </c>
      <c r="X1009" s="13">
        <f t="shared" si="344"/>
        <v>0</v>
      </c>
      <c r="Y1009" s="13">
        <f t="shared" si="345"/>
        <v>0</v>
      </c>
      <c r="Z1009" s="13" t="e">
        <f t="shared" si="346"/>
        <v>#N/A</v>
      </c>
      <c r="AA1009" s="14" t="str">
        <f t="shared" si="347"/>
        <v/>
      </c>
      <c r="AB1009" s="14">
        <f t="shared" si="348"/>
        <v>0</v>
      </c>
      <c r="AC1009" s="14">
        <f t="shared" si="349"/>
        <v>0</v>
      </c>
      <c r="AD1009" s="13">
        <f t="shared" si="332"/>
        <v>0</v>
      </c>
      <c r="AE1009" s="13" t="e">
        <f>VLOOKUP(B1009,Sheet1!$C$1:$D$12,2,FALSE)</f>
        <v>#N/A</v>
      </c>
      <c r="AF1009" s="13" t="e">
        <f t="shared" si="350"/>
        <v>#N/A</v>
      </c>
      <c r="AG1009" s="13">
        <f t="shared" si="333"/>
        <v>0</v>
      </c>
      <c r="AH1009" s="13">
        <f t="shared" si="334"/>
        <v>0</v>
      </c>
      <c r="AI1009" s="13" t="e">
        <f t="shared" si="351"/>
        <v>#N/A</v>
      </c>
      <c r="AJ1009" s="14" t="str">
        <f t="shared" si="352"/>
        <v/>
      </c>
      <c r="AK1009" s="14">
        <f t="shared" si="335"/>
        <v>0</v>
      </c>
    </row>
    <row r="1010" spans="1:37" ht="15" customHeight="1" x14ac:dyDescent="0.25">
      <c r="A1010" s="1"/>
      <c r="B1010" s="1"/>
      <c r="C1010" s="24"/>
      <c r="D1010" s="1"/>
      <c r="E1010" s="1"/>
      <c r="F1010" s="24"/>
      <c r="G1010" s="1"/>
      <c r="H1010" s="2"/>
      <c r="I1010" s="2"/>
      <c r="J1010" s="2"/>
      <c r="K1010" s="13">
        <f t="shared" si="336"/>
        <v>0</v>
      </c>
      <c r="L1010" s="13" t="e">
        <f>VLOOKUP(B1010,Sheet1!$C$1:$D$12,2,FALSE)</f>
        <v>#N/A</v>
      </c>
      <c r="M1010" s="13" t="e">
        <f t="shared" si="337"/>
        <v>#N/A</v>
      </c>
      <c r="N1010" s="13">
        <f t="shared" si="338"/>
        <v>0</v>
      </c>
      <c r="O1010" s="13" t="e">
        <f>VLOOKUP(B1010,Sheet1!$C$1:$D$12,2,FALSE)</f>
        <v>#N/A</v>
      </c>
      <c r="P1010" s="13" t="e">
        <f t="shared" si="339"/>
        <v>#N/A</v>
      </c>
      <c r="Q1010" s="13">
        <f t="shared" si="340"/>
        <v>0</v>
      </c>
      <c r="R1010" s="13" t="e">
        <f>VLOOKUP(B1010,Sheet1!$C$1:$D$12,2,FALSE)</f>
        <v>#N/A</v>
      </c>
      <c r="S1010" s="13" t="e">
        <f t="shared" si="341"/>
        <v>#N/A</v>
      </c>
      <c r="T1010" s="13">
        <f t="shared" si="331"/>
        <v>0</v>
      </c>
      <c r="U1010" s="13" t="e">
        <f>VLOOKUP(B1010,Sheet1!$C$1:$F$12,4,FALSE)</f>
        <v>#N/A</v>
      </c>
      <c r="V1010" s="13" t="e">
        <f t="shared" si="342"/>
        <v>#N/A</v>
      </c>
      <c r="W1010" s="13">
        <f t="shared" si="343"/>
        <v>0</v>
      </c>
      <c r="X1010" s="13">
        <f t="shared" si="344"/>
        <v>0</v>
      </c>
      <c r="Y1010" s="13">
        <f t="shared" si="345"/>
        <v>0</v>
      </c>
      <c r="Z1010" s="13" t="e">
        <f t="shared" si="346"/>
        <v>#N/A</v>
      </c>
      <c r="AA1010" s="14" t="str">
        <f t="shared" si="347"/>
        <v/>
      </c>
      <c r="AB1010" s="14">
        <f t="shared" si="348"/>
        <v>0</v>
      </c>
      <c r="AC1010" s="14">
        <f t="shared" si="349"/>
        <v>0</v>
      </c>
      <c r="AD1010" s="13">
        <f t="shared" si="332"/>
        <v>0</v>
      </c>
      <c r="AE1010" s="13" t="e">
        <f>VLOOKUP(B1010,Sheet1!$C$1:$D$12,2,FALSE)</f>
        <v>#N/A</v>
      </c>
      <c r="AF1010" s="13" t="e">
        <f t="shared" si="350"/>
        <v>#N/A</v>
      </c>
      <c r="AG1010" s="13">
        <f t="shared" si="333"/>
        <v>0</v>
      </c>
      <c r="AH1010" s="13">
        <f t="shared" si="334"/>
        <v>0</v>
      </c>
      <c r="AI1010" s="13" t="e">
        <f t="shared" si="351"/>
        <v>#N/A</v>
      </c>
      <c r="AJ1010" s="14" t="str">
        <f t="shared" si="352"/>
        <v/>
      </c>
      <c r="AK1010" s="14">
        <f t="shared" si="335"/>
        <v>0</v>
      </c>
    </row>
    <row r="1011" spans="1:37" ht="15" customHeight="1" x14ac:dyDescent="0.25">
      <c r="A1011" s="1"/>
      <c r="B1011" s="1"/>
      <c r="C1011" s="24"/>
      <c r="D1011" s="1"/>
      <c r="E1011" s="1"/>
      <c r="F1011" s="24"/>
      <c r="G1011" s="1"/>
      <c r="H1011" s="2"/>
      <c r="I1011" s="2"/>
      <c r="J1011" s="2"/>
      <c r="K1011" s="13">
        <f t="shared" si="336"/>
        <v>0</v>
      </c>
      <c r="L1011" s="13" t="e">
        <f>VLOOKUP(B1011,Sheet1!$C$1:$D$12,2,FALSE)</f>
        <v>#N/A</v>
      </c>
      <c r="M1011" s="13" t="e">
        <f t="shared" si="337"/>
        <v>#N/A</v>
      </c>
      <c r="N1011" s="13">
        <f t="shared" si="338"/>
        <v>0</v>
      </c>
      <c r="O1011" s="13" t="e">
        <f>VLOOKUP(B1011,Sheet1!$C$1:$D$12,2,FALSE)</f>
        <v>#N/A</v>
      </c>
      <c r="P1011" s="13" t="e">
        <f t="shared" si="339"/>
        <v>#N/A</v>
      </c>
      <c r="Q1011" s="13">
        <f t="shared" si="340"/>
        <v>0</v>
      </c>
      <c r="R1011" s="13" t="e">
        <f>VLOOKUP(B1011,Sheet1!$C$1:$D$12,2,FALSE)</f>
        <v>#N/A</v>
      </c>
      <c r="S1011" s="13" t="e">
        <f t="shared" si="341"/>
        <v>#N/A</v>
      </c>
      <c r="T1011" s="13">
        <f t="shared" si="331"/>
        <v>0</v>
      </c>
      <c r="U1011" s="13" t="e">
        <f>VLOOKUP(B1011,Sheet1!$C$1:$F$12,4,FALSE)</f>
        <v>#N/A</v>
      </c>
      <c r="V1011" s="13" t="e">
        <f t="shared" si="342"/>
        <v>#N/A</v>
      </c>
      <c r="W1011" s="13">
        <f t="shared" si="343"/>
        <v>0</v>
      </c>
      <c r="X1011" s="13">
        <f t="shared" si="344"/>
        <v>0</v>
      </c>
      <c r="Y1011" s="13">
        <f t="shared" si="345"/>
        <v>0</v>
      </c>
      <c r="Z1011" s="13" t="e">
        <f t="shared" si="346"/>
        <v>#N/A</v>
      </c>
      <c r="AA1011" s="14" t="str">
        <f t="shared" si="347"/>
        <v/>
      </c>
      <c r="AB1011" s="14">
        <f t="shared" si="348"/>
        <v>0</v>
      </c>
      <c r="AC1011" s="14">
        <f t="shared" si="349"/>
        <v>0</v>
      </c>
      <c r="AD1011" s="13">
        <f t="shared" si="332"/>
        <v>0</v>
      </c>
      <c r="AE1011" s="13" t="e">
        <f>VLOOKUP(B1011,Sheet1!$C$1:$D$12,2,FALSE)</f>
        <v>#N/A</v>
      </c>
      <c r="AF1011" s="13" t="e">
        <f t="shared" si="350"/>
        <v>#N/A</v>
      </c>
      <c r="AG1011" s="13">
        <f t="shared" si="333"/>
        <v>0</v>
      </c>
      <c r="AH1011" s="13">
        <f t="shared" si="334"/>
        <v>0</v>
      </c>
      <c r="AI1011" s="13" t="e">
        <f t="shared" si="351"/>
        <v>#N/A</v>
      </c>
      <c r="AJ1011" s="14" t="str">
        <f t="shared" si="352"/>
        <v/>
      </c>
      <c r="AK1011" s="14">
        <f t="shared" si="335"/>
        <v>0</v>
      </c>
    </row>
    <row r="1012" spans="1:37" ht="15" customHeight="1" x14ac:dyDescent="0.25">
      <c r="A1012" s="1"/>
      <c r="B1012" s="1"/>
      <c r="C1012" s="24"/>
      <c r="D1012" s="1"/>
      <c r="E1012" s="1"/>
      <c r="F1012" s="24"/>
      <c r="G1012" s="1"/>
      <c r="H1012" s="2"/>
      <c r="I1012" s="2"/>
      <c r="J1012" s="2"/>
      <c r="K1012" s="13">
        <f t="shared" si="336"/>
        <v>0</v>
      </c>
      <c r="L1012" s="13" t="e">
        <f>VLOOKUP(B1012,Sheet1!$C$1:$D$12,2,FALSE)</f>
        <v>#N/A</v>
      </c>
      <c r="M1012" s="13" t="e">
        <f t="shared" si="337"/>
        <v>#N/A</v>
      </c>
      <c r="N1012" s="13">
        <f t="shared" si="338"/>
        <v>0</v>
      </c>
      <c r="O1012" s="13" t="e">
        <f>VLOOKUP(B1012,Sheet1!$C$1:$D$12,2,FALSE)</f>
        <v>#N/A</v>
      </c>
      <c r="P1012" s="13" t="e">
        <f t="shared" si="339"/>
        <v>#N/A</v>
      </c>
      <c r="Q1012" s="13">
        <f t="shared" si="340"/>
        <v>0</v>
      </c>
      <c r="R1012" s="13" t="e">
        <f>VLOOKUP(B1012,Sheet1!$C$1:$D$12,2,FALSE)</f>
        <v>#N/A</v>
      </c>
      <c r="S1012" s="13" t="e">
        <f t="shared" si="341"/>
        <v>#N/A</v>
      </c>
      <c r="T1012" s="13">
        <f t="shared" si="331"/>
        <v>0</v>
      </c>
      <c r="U1012" s="13" t="e">
        <f>VLOOKUP(B1012,Sheet1!$C$1:$F$12,4,FALSE)</f>
        <v>#N/A</v>
      </c>
      <c r="V1012" s="13" t="e">
        <f t="shared" si="342"/>
        <v>#N/A</v>
      </c>
      <c r="W1012" s="13">
        <f t="shared" si="343"/>
        <v>0</v>
      </c>
      <c r="X1012" s="13">
        <f t="shared" si="344"/>
        <v>0</v>
      </c>
      <c r="Y1012" s="13">
        <f t="shared" si="345"/>
        <v>0</v>
      </c>
      <c r="Z1012" s="13" t="e">
        <f t="shared" si="346"/>
        <v>#N/A</v>
      </c>
      <c r="AA1012" s="14" t="str">
        <f t="shared" si="347"/>
        <v/>
      </c>
      <c r="AB1012" s="14">
        <f t="shared" si="348"/>
        <v>0</v>
      </c>
      <c r="AC1012" s="14">
        <f t="shared" si="349"/>
        <v>0</v>
      </c>
      <c r="AD1012" s="13">
        <f t="shared" si="332"/>
        <v>0</v>
      </c>
      <c r="AE1012" s="13" t="e">
        <f>VLOOKUP(B1012,Sheet1!$C$1:$D$12,2,FALSE)</f>
        <v>#N/A</v>
      </c>
      <c r="AF1012" s="13" t="e">
        <f t="shared" si="350"/>
        <v>#N/A</v>
      </c>
      <c r="AG1012" s="13">
        <f t="shared" si="333"/>
        <v>0</v>
      </c>
      <c r="AH1012" s="13">
        <f t="shared" si="334"/>
        <v>0</v>
      </c>
      <c r="AI1012" s="13" t="e">
        <f t="shared" si="351"/>
        <v>#N/A</v>
      </c>
      <c r="AJ1012" s="14" t="str">
        <f t="shared" si="352"/>
        <v/>
      </c>
      <c r="AK1012" s="14">
        <f t="shared" si="335"/>
        <v>0</v>
      </c>
    </row>
    <row r="1013" spans="1:37" ht="15" customHeight="1" x14ac:dyDescent="0.25">
      <c r="A1013" s="1"/>
      <c r="B1013" s="1"/>
      <c r="C1013" s="24"/>
      <c r="D1013" s="1"/>
      <c r="E1013" s="1"/>
      <c r="F1013" s="24"/>
      <c r="G1013" s="1"/>
      <c r="H1013" s="2"/>
      <c r="I1013" s="2"/>
      <c r="J1013" s="2"/>
      <c r="K1013" s="13">
        <f t="shared" si="336"/>
        <v>0</v>
      </c>
      <c r="L1013" s="13" t="e">
        <f>VLOOKUP(B1013,Sheet1!$C$1:$D$12,2,FALSE)</f>
        <v>#N/A</v>
      </c>
      <c r="M1013" s="13" t="e">
        <f t="shared" si="337"/>
        <v>#N/A</v>
      </c>
      <c r="N1013" s="13">
        <f t="shared" si="338"/>
        <v>0</v>
      </c>
      <c r="O1013" s="13" t="e">
        <f>VLOOKUP(B1013,Sheet1!$C$1:$D$12,2,FALSE)</f>
        <v>#N/A</v>
      </c>
      <c r="P1013" s="13" t="e">
        <f t="shared" si="339"/>
        <v>#N/A</v>
      </c>
      <c r="Q1013" s="13">
        <f t="shared" si="340"/>
        <v>0</v>
      </c>
      <c r="R1013" s="13" t="e">
        <f>VLOOKUP(B1013,Sheet1!$C$1:$D$12,2,FALSE)</f>
        <v>#N/A</v>
      </c>
      <c r="S1013" s="13" t="e">
        <f t="shared" si="341"/>
        <v>#N/A</v>
      </c>
      <c r="T1013" s="13">
        <f t="shared" si="331"/>
        <v>0</v>
      </c>
      <c r="U1013" s="13" t="e">
        <f>VLOOKUP(B1013,Sheet1!$C$1:$F$12,4,FALSE)</f>
        <v>#N/A</v>
      </c>
      <c r="V1013" s="13" t="e">
        <f t="shared" si="342"/>
        <v>#N/A</v>
      </c>
      <c r="W1013" s="13">
        <f t="shared" si="343"/>
        <v>0</v>
      </c>
      <c r="X1013" s="13">
        <f t="shared" si="344"/>
        <v>0</v>
      </c>
      <c r="Y1013" s="13">
        <f t="shared" si="345"/>
        <v>0</v>
      </c>
      <c r="Z1013" s="13" t="e">
        <f t="shared" si="346"/>
        <v>#N/A</v>
      </c>
      <c r="AA1013" s="14" t="str">
        <f t="shared" si="347"/>
        <v/>
      </c>
      <c r="AB1013" s="14">
        <f t="shared" si="348"/>
        <v>0</v>
      </c>
      <c r="AC1013" s="14">
        <f t="shared" si="349"/>
        <v>0</v>
      </c>
      <c r="AD1013" s="13">
        <f t="shared" si="332"/>
        <v>0</v>
      </c>
      <c r="AE1013" s="13" t="e">
        <f>VLOOKUP(B1013,Sheet1!$C$1:$D$12,2,FALSE)</f>
        <v>#N/A</v>
      </c>
      <c r="AF1013" s="13" t="e">
        <f t="shared" si="350"/>
        <v>#N/A</v>
      </c>
      <c r="AG1013" s="13">
        <f t="shared" si="333"/>
        <v>0</v>
      </c>
      <c r="AH1013" s="13">
        <f t="shared" si="334"/>
        <v>0</v>
      </c>
      <c r="AI1013" s="13" t="e">
        <f t="shared" si="351"/>
        <v>#N/A</v>
      </c>
      <c r="AJ1013" s="14" t="str">
        <f t="shared" si="352"/>
        <v/>
      </c>
      <c r="AK1013" s="14">
        <f t="shared" si="335"/>
        <v>0</v>
      </c>
    </row>
    <row r="1014" spans="1:37" ht="15" customHeight="1" x14ac:dyDescent="0.25">
      <c r="A1014" s="1"/>
      <c r="B1014" s="1"/>
      <c r="C1014" s="24"/>
      <c r="D1014" s="1"/>
      <c r="E1014" s="1"/>
      <c r="F1014" s="24"/>
      <c r="G1014" s="1"/>
      <c r="H1014" s="2"/>
      <c r="I1014" s="2"/>
      <c r="J1014" s="2"/>
      <c r="K1014" s="13">
        <f t="shared" si="336"/>
        <v>0</v>
      </c>
      <c r="L1014" s="13" t="e">
        <f>VLOOKUP(B1014,Sheet1!$C$1:$D$12,2,FALSE)</f>
        <v>#N/A</v>
      </c>
      <c r="M1014" s="13" t="e">
        <f t="shared" si="337"/>
        <v>#N/A</v>
      </c>
      <c r="N1014" s="13">
        <f t="shared" si="338"/>
        <v>0</v>
      </c>
      <c r="O1014" s="13" t="e">
        <f>VLOOKUP(B1014,Sheet1!$C$1:$D$12,2,FALSE)</f>
        <v>#N/A</v>
      </c>
      <c r="P1014" s="13" t="e">
        <f t="shared" si="339"/>
        <v>#N/A</v>
      </c>
      <c r="Q1014" s="13">
        <f t="shared" si="340"/>
        <v>0</v>
      </c>
      <c r="R1014" s="13" t="e">
        <f>VLOOKUP(B1014,Sheet1!$C$1:$D$12,2,FALSE)</f>
        <v>#N/A</v>
      </c>
      <c r="S1014" s="13" t="e">
        <f t="shared" si="341"/>
        <v>#N/A</v>
      </c>
      <c r="T1014" s="13">
        <f t="shared" si="331"/>
        <v>0</v>
      </c>
      <c r="U1014" s="13" t="e">
        <f>VLOOKUP(B1014,Sheet1!$C$1:$F$12,4,FALSE)</f>
        <v>#N/A</v>
      </c>
      <c r="V1014" s="13" t="e">
        <f t="shared" si="342"/>
        <v>#N/A</v>
      </c>
      <c r="W1014" s="13">
        <f t="shared" si="343"/>
        <v>0</v>
      </c>
      <c r="X1014" s="13">
        <f t="shared" si="344"/>
        <v>0</v>
      </c>
      <c r="Y1014" s="13">
        <f t="shared" si="345"/>
        <v>0</v>
      </c>
      <c r="Z1014" s="13" t="e">
        <f t="shared" si="346"/>
        <v>#N/A</v>
      </c>
      <c r="AA1014" s="14" t="str">
        <f t="shared" si="347"/>
        <v/>
      </c>
      <c r="AB1014" s="14">
        <f t="shared" si="348"/>
        <v>0</v>
      </c>
      <c r="AC1014" s="14">
        <f t="shared" si="349"/>
        <v>0</v>
      </c>
      <c r="AD1014" s="13">
        <f t="shared" si="332"/>
        <v>0</v>
      </c>
      <c r="AE1014" s="13" t="e">
        <f>VLOOKUP(B1014,Sheet1!$C$1:$D$12,2,FALSE)</f>
        <v>#N/A</v>
      </c>
      <c r="AF1014" s="13" t="e">
        <f t="shared" si="350"/>
        <v>#N/A</v>
      </c>
      <c r="AG1014" s="13">
        <f t="shared" si="333"/>
        <v>0</v>
      </c>
      <c r="AH1014" s="13">
        <f t="shared" si="334"/>
        <v>0</v>
      </c>
      <c r="AI1014" s="13" t="e">
        <f t="shared" si="351"/>
        <v>#N/A</v>
      </c>
      <c r="AJ1014" s="14" t="str">
        <f t="shared" si="352"/>
        <v/>
      </c>
      <c r="AK1014" s="14">
        <f t="shared" si="335"/>
        <v>0</v>
      </c>
    </row>
    <row r="1015" spans="1:37" ht="15" customHeight="1" x14ac:dyDescent="0.25">
      <c r="A1015" s="1"/>
      <c r="B1015" s="1"/>
      <c r="C1015" s="24"/>
      <c r="D1015" s="1"/>
      <c r="E1015" s="1"/>
      <c r="F1015" s="24"/>
      <c r="G1015" s="1"/>
      <c r="H1015" s="2"/>
      <c r="I1015" s="2"/>
      <c r="J1015" s="2"/>
      <c r="K1015" s="13">
        <f t="shared" si="336"/>
        <v>0</v>
      </c>
      <c r="L1015" s="13" t="e">
        <f>VLOOKUP(B1015,Sheet1!$C$1:$D$12,2,FALSE)</f>
        <v>#N/A</v>
      </c>
      <c r="M1015" s="13" t="e">
        <f t="shared" si="337"/>
        <v>#N/A</v>
      </c>
      <c r="N1015" s="13">
        <f t="shared" si="338"/>
        <v>0</v>
      </c>
      <c r="O1015" s="13" t="e">
        <f>VLOOKUP(B1015,Sheet1!$C$1:$D$12,2,FALSE)</f>
        <v>#N/A</v>
      </c>
      <c r="P1015" s="13" t="e">
        <f t="shared" si="339"/>
        <v>#N/A</v>
      </c>
      <c r="Q1015" s="13">
        <f t="shared" si="340"/>
        <v>0</v>
      </c>
      <c r="R1015" s="13" t="e">
        <f>VLOOKUP(B1015,Sheet1!$C$1:$D$12,2,FALSE)</f>
        <v>#N/A</v>
      </c>
      <c r="S1015" s="13" t="e">
        <f t="shared" si="341"/>
        <v>#N/A</v>
      </c>
      <c r="T1015" s="13">
        <f t="shared" si="331"/>
        <v>0</v>
      </c>
      <c r="U1015" s="13" t="e">
        <f>VLOOKUP(B1015,Sheet1!$C$1:$F$12,4,FALSE)</f>
        <v>#N/A</v>
      </c>
      <c r="V1015" s="13" t="e">
        <f t="shared" si="342"/>
        <v>#N/A</v>
      </c>
      <c r="W1015" s="13">
        <f t="shared" si="343"/>
        <v>0</v>
      </c>
      <c r="X1015" s="13">
        <f t="shared" si="344"/>
        <v>0</v>
      </c>
      <c r="Y1015" s="13">
        <f t="shared" si="345"/>
        <v>0</v>
      </c>
      <c r="Z1015" s="13" t="e">
        <f t="shared" si="346"/>
        <v>#N/A</v>
      </c>
      <c r="AA1015" s="14" t="str">
        <f t="shared" si="347"/>
        <v/>
      </c>
      <c r="AB1015" s="14">
        <f t="shared" si="348"/>
        <v>0</v>
      </c>
      <c r="AC1015" s="14">
        <f t="shared" si="349"/>
        <v>0</v>
      </c>
      <c r="AD1015" s="13">
        <f t="shared" si="332"/>
        <v>0</v>
      </c>
      <c r="AE1015" s="13" t="e">
        <f>VLOOKUP(B1015,Sheet1!$C$1:$D$12,2,FALSE)</f>
        <v>#N/A</v>
      </c>
      <c r="AF1015" s="13" t="e">
        <f t="shared" si="350"/>
        <v>#N/A</v>
      </c>
      <c r="AG1015" s="13">
        <f t="shared" si="333"/>
        <v>0</v>
      </c>
      <c r="AH1015" s="13">
        <f t="shared" si="334"/>
        <v>0</v>
      </c>
      <c r="AI1015" s="13" t="e">
        <f t="shared" si="351"/>
        <v>#N/A</v>
      </c>
      <c r="AJ1015" s="14" t="str">
        <f t="shared" si="352"/>
        <v/>
      </c>
      <c r="AK1015" s="14">
        <f t="shared" si="335"/>
        <v>0</v>
      </c>
    </row>
    <row r="1016" spans="1:37" ht="15" customHeight="1" x14ac:dyDescent="0.25">
      <c r="A1016" s="1"/>
      <c r="B1016" s="1"/>
      <c r="C1016" s="24"/>
      <c r="D1016" s="1"/>
      <c r="E1016" s="1"/>
      <c r="F1016" s="24"/>
      <c r="G1016" s="1"/>
      <c r="H1016" s="2"/>
      <c r="I1016" s="2"/>
      <c r="J1016" s="2"/>
      <c r="K1016" s="13">
        <f t="shared" si="336"/>
        <v>0</v>
      </c>
      <c r="L1016" s="13" t="e">
        <f>VLOOKUP(B1016,Sheet1!$C$1:$D$12,2,FALSE)</f>
        <v>#N/A</v>
      </c>
      <c r="M1016" s="13" t="e">
        <f t="shared" si="337"/>
        <v>#N/A</v>
      </c>
      <c r="N1016" s="13">
        <f t="shared" si="338"/>
        <v>0</v>
      </c>
      <c r="O1016" s="13" t="e">
        <f>VLOOKUP(B1016,Sheet1!$C$1:$D$12,2,FALSE)</f>
        <v>#N/A</v>
      </c>
      <c r="P1016" s="13" t="e">
        <f t="shared" si="339"/>
        <v>#N/A</v>
      </c>
      <c r="Q1016" s="13">
        <f t="shared" si="340"/>
        <v>0</v>
      </c>
      <c r="R1016" s="13" t="e">
        <f>VLOOKUP(B1016,Sheet1!$C$1:$D$12,2,FALSE)</f>
        <v>#N/A</v>
      </c>
      <c r="S1016" s="13" t="e">
        <f t="shared" si="341"/>
        <v>#N/A</v>
      </c>
      <c r="T1016" s="13">
        <f t="shared" si="331"/>
        <v>0</v>
      </c>
      <c r="U1016" s="13" t="e">
        <f>VLOOKUP(B1016,Sheet1!$C$1:$F$12,4,FALSE)</f>
        <v>#N/A</v>
      </c>
      <c r="V1016" s="13" t="e">
        <f t="shared" si="342"/>
        <v>#N/A</v>
      </c>
      <c r="W1016" s="13">
        <f t="shared" si="343"/>
        <v>0</v>
      </c>
      <c r="X1016" s="13">
        <f t="shared" si="344"/>
        <v>0</v>
      </c>
      <c r="Y1016" s="13">
        <f t="shared" si="345"/>
        <v>0</v>
      </c>
      <c r="Z1016" s="13" t="e">
        <f t="shared" si="346"/>
        <v>#N/A</v>
      </c>
      <c r="AA1016" s="14" t="str">
        <f t="shared" si="347"/>
        <v/>
      </c>
      <c r="AB1016" s="14">
        <f t="shared" si="348"/>
        <v>0</v>
      </c>
      <c r="AC1016" s="14">
        <f t="shared" si="349"/>
        <v>0</v>
      </c>
      <c r="AD1016" s="13">
        <f t="shared" si="332"/>
        <v>0</v>
      </c>
      <c r="AE1016" s="13" t="e">
        <f>VLOOKUP(B1016,Sheet1!$C$1:$D$12,2,FALSE)</f>
        <v>#N/A</v>
      </c>
      <c r="AF1016" s="13" t="e">
        <f t="shared" si="350"/>
        <v>#N/A</v>
      </c>
      <c r="AG1016" s="13">
        <f t="shared" si="333"/>
        <v>0</v>
      </c>
      <c r="AH1016" s="13">
        <f t="shared" si="334"/>
        <v>0</v>
      </c>
      <c r="AI1016" s="13" t="e">
        <f t="shared" si="351"/>
        <v>#N/A</v>
      </c>
      <c r="AJ1016" s="14" t="str">
        <f t="shared" si="352"/>
        <v/>
      </c>
      <c r="AK1016" s="14">
        <f t="shared" si="335"/>
        <v>0</v>
      </c>
    </row>
    <row r="1017" spans="1:37" ht="15" customHeight="1" x14ac:dyDescent="0.25">
      <c r="A1017" s="1"/>
      <c r="B1017" s="1"/>
      <c r="C1017" s="24"/>
      <c r="D1017" s="1"/>
      <c r="E1017" s="1"/>
      <c r="F1017" s="24"/>
      <c r="G1017" s="1"/>
      <c r="H1017" s="2"/>
      <c r="I1017" s="2"/>
      <c r="J1017" s="2"/>
      <c r="K1017" s="13">
        <f t="shared" si="336"/>
        <v>0</v>
      </c>
      <c r="L1017" s="13" t="e">
        <f>VLOOKUP(B1017,Sheet1!$C$1:$D$12,2,FALSE)</f>
        <v>#N/A</v>
      </c>
      <c r="M1017" s="13" t="e">
        <f t="shared" si="337"/>
        <v>#N/A</v>
      </c>
      <c r="N1017" s="13">
        <f t="shared" si="338"/>
        <v>0</v>
      </c>
      <c r="O1017" s="13" t="e">
        <f>VLOOKUP(B1017,Sheet1!$C$1:$D$12,2,FALSE)</f>
        <v>#N/A</v>
      </c>
      <c r="P1017" s="13" t="e">
        <f t="shared" si="339"/>
        <v>#N/A</v>
      </c>
      <c r="Q1017" s="13">
        <f t="shared" si="340"/>
        <v>0</v>
      </c>
      <c r="R1017" s="13" t="e">
        <f>VLOOKUP(B1017,Sheet1!$C$1:$D$12,2,FALSE)</f>
        <v>#N/A</v>
      </c>
      <c r="S1017" s="13" t="e">
        <f t="shared" si="341"/>
        <v>#N/A</v>
      </c>
      <c r="T1017" s="13">
        <f t="shared" si="331"/>
        <v>0</v>
      </c>
      <c r="U1017" s="13" t="e">
        <f>VLOOKUP(B1017,Sheet1!$C$1:$F$12,4,FALSE)</f>
        <v>#N/A</v>
      </c>
      <c r="V1017" s="13" t="e">
        <f t="shared" si="342"/>
        <v>#N/A</v>
      </c>
      <c r="W1017" s="13">
        <f t="shared" si="343"/>
        <v>0</v>
      </c>
      <c r="X1017" s="13">
        <f t="shared" si="344"/>
        <v>0</v>
      </c>
      <c r="Y1017" s="13">
        <f t="shared" si="345"/>
        <v>0</v>
      </c>
      <c r="Z1017" s="13" t="e">
        <f t="shared" si="346"/>
        <v>#N/A</v>
      </c>
      <c r="AA1017" s="14" t="str">
        <f t="shared" si="347"/>
        <v/>
      </c>
      <c r="AB1017" s="14">
        <f t="shared" si="348"/>
        <v>0</v>
      </c>
      <c r="AC1017" s="14">
        <f t="shared" si="349"/>
        <v>0</v>
      </c>
      <c r="AD1017" s="13">
        <f t="shared" si="332"/>
        <v>0</v>
      </c>
      <c r="AE1017" s="13" t="e">
        <f>VLOOKUP(B1017,Sheet1!$C$1:$D$12,2,FALSE)</f>
        <v>#N/A</v>
      </c>
      <c r="AF1017" s="13" t="e">
        <f t="shared" si="350"/>
        <v>#N/A</v>
      </c>
      <c r="AG1017" s="13">
        <f t="shared" si="333"/>
        <v>0</v>
      </c>
      <c r="AH1017" s="13">
        <f t="shared" si="334"/>
        <v>0</v>
      </c>
      <c r="AI1017" s="13" t="e">
        <f t="shared" si="351"/>
        <v>#N/A</v>
      </c>
      <c r="AJ1017" s="14" t="str">
        <f t="shared" si="352"/>
        <v/>
      </c>
      <c r="AK1017" s="14">
        <f t="shared" si="335"/>
        <v>0</v>
      </c>
    </row>
    <row r="1018" spans="1:37" ht="15" customHeight="1" x14ac:dyDescent="0.25">
      <c r="A1018" s="1"/>
      <c r="B1018" s="1"/>
      <c r="C1018" s="24"/>
      <c r="D1018" s="1"/>
      <c r="E1018" s="1"/>
      <c r="F1018" s="24"/>
      <c r="G1018" s="1"/>
      <c r="H1018" s="2"/>
      <c r="I1018" s="2"/>
      <c r="J1018" s="2"/>
      <c r="K1018" s="13">
        <f t="shared" si="336"/>
        <v>0</v>
      </c>
      <c r="L1018" s="13" t="e">
        <f>VLOOKUP(B1018,Sheet1!$C$1:$D$12,2,FALSE)</f>
        <v>#N/A</v>
      </c>
      <c r="M1018" s="13" t="e">
        <f t="shared" si="337"/>
        <v>#N/A</v>
      </c>
      <c r="N1018" s="13">
        <f t="shared" si="338"/>
        <v>0</v>
      </c>
      <c r="O1018" s="13" t="e">
        <f>VLOOKUP(B1018,Sheet1!$C$1:$D$12,2,FALSE)</f>
        <v>#N/A</v>
      </c>
      <c r="P1018" s="13" t="e">
        <f t="shared" si="339"/>
        <v>#N/A</v>
      </c>
      <c r="Q1018" s="13">
        <f t="shared" si="340"/>
        <v>0</v>
      </c>
      <c r="R1018" s="13" t="e">
        <f>VLOOKUP(B1018,Sheet1!$C$1:$D$12,2,FALSE)</f>
        <v>#N/A</v>
      </c>
      <c r="S1018" s="13" t="e">
        <f t="shared" si="341"/>
        <v>#N/A</v>
      </c>
      <c r="T1018" s="13">
        <f t="shared" si="331"/>
        <v>0</v>
      </c>
      <c r="U1018" s="13" t="e">
        <f>VLOOKUP(B1018,Sheet1!$C$1:$F$12,4,FALSE)</f>
        <v>#N/A</v>
      </c>
      <c r="V1018" s="13" t="e">
        <f t="shared" si="342"/>
        <v>#N/A</v>
      </c>
      <c r="W1018" s="13">
        <f t="shared" si="343"/>
        <v>0</v>
      </c>
      <c r="X1018" s="13">
        <f t="shared" si="344"/>
        <v>0</v>
      </c>
      <c r="Y1018" s="13">
        <f t="shared" si="345"/>
        <v>0</v>
      </c>
      <c r="Z1018" s="13" t="e">
        <f t="shared" si="346"/>
        <v>#N/A</v>
      </c>
      <c r="AA1018" s="14" t="str">
        <f t="shared" si="347"/>
        <v/>
      </c>
      <c r="AB1018" s="14">
        <f t="shared" si="348"/>
        <v>0</v>
      </c>
      <c r="AC1018" s="14">
        <f t="shared" si="349"/>
        <v>0</v>
      </c>
      <c r="AD1018" s="13">
        <f t="shared" si="332"/>
        <v>0</v>
      </c>
      <c r="AE1018" s="13" t="e">
        <f>VLOOKUP(B1018,Sheet1!$C$1:$D$12,2,FALSE)</f>
        <v>#N/A</v>
      </c>
      <c r="AF1018" s="13" t="e">
        <f t="shared" si="350"/>
        <v>#N/A</v>
      </c>
      <c r="AG1018" s="13">
        <f t="shared" si="333"/>
        <v>0</v>
      </c>
      <c r="AH1018" s="13">
        <f t="shared" si="334"/>
        <v>0</v>
      </c>
      <c r="AI1018" s="13" t="e">
        <f t="shared" si="351"/>
        <v>#N/A</v>
      </c>
      <c r="AJ1018" s="14" t="str">
        <f t="shared" si="352"/>
        <v/>
      </c>
      <c r="AK1018" s="14">
        <f t="shared" si="335"/>
        <v>0</v>
      </c>
    </row>
    <row r="1019" spans="1:37" ht="15" customHeight="1" x14ac:dyDescent="0.25">
      <c r="A1019" s="1"/>
      <c r="B1019" s="1"/>
      <c r="C1019" s="24"/>
      <c r="D1019" s="1"/>
      <c r="E1019" s="1"/>
      <c r="F1019" s="24"/>
      <c r="G1019" s="1"/>
      <c r="H1019" s="2"/>
      <c r="I1019" s="2"/>
      <c r="J1019" s="2"/>
      <c r="K1019" s="13">
        <f t="shared" si="336"/>
        <v>0</v>
      </c>
      <c r="L1019" s="13" t="e">
        <f>VLOOKUP(B1019,Sheet1!$C$1:$D$12,2,FALSE)</f>
        <v>#N/A</v>
      </c>
      <c r="M1019" s="13" t="e">
        <f t="shared" si="337"/>
        <v>#N/A</v>
      </c>
      <c r="N1019" s="13">
        <f t="shared" si="338"/>
        <v>0</v>
      </c>
      <c r="O1019" s="13" t="e">
        <f>VLOOKUP(B1019,Sheet1!$C$1:$D$12,2,FALSE)</f>
        <v>#N/A</v>
      </c>
      <c r="P1019" s="13" t="e">
        <f t="shared" si="339"/>
        <v>#N/A</v>
      </c>
      <c r="Q1019" s="13">
        <f t="shared" si="340"/>
        <v>0</v>
      </c>
      <c r="R1019" s="13" t="e">
        <f>VLOOKUP(B1019,Sheet1!$C$1:$D$12,2,FALSE)</f>
        <v>#N/A</v>
      </c>
      <c r="S1019" s="13" t="e">
        <f t="shared" si="341"/>
        <v>#N/A</v>
      </c>
      <c r="T1019" s="13">
        <f t="shared" si="331"/>
        <v>0</v>
      </c>
      <c r="U1019" s="13" t="e">
        <f>VLOOKUP(B1019,Sheet1!$C$1:$F$12,4,FALSE)</f>
        <v>#N/A</v>
      </c>
      <c r="V1019" s="13" t="e">
        <f t="shared" si="342"/>
        <v>#N/A</v>
      </c>
      <c r="W1019" s="13">
        <f t="shared" si="343"/>
        <v>0</v>
      </c>
      <c r="X1019" s="13">
        <f t="shared" si="344"/>
        <v>0</v>
      </c>
      <c r="Y1019" s="13">
        <f t="shared" si="345"/>
        <v>0</v>
      </c>
      <c r="Z1019" s="13" t="e">
        <f t="shared" si="346"/>
        <v>#N/A</v>
      </c>
      <c r="AA1019" s="14" t="str">
        <f t="shared" si="347"/>
        <v/>
      </c>
      <c r="AB1019" s="14">
        <f t="shared" si="348"/>
        <v>0</v>
      </c>
      <c r="AC1019" s="14">
        <f t="shared" si="349"/>
        <v>0</v>
      </c>
      <c r="AD1019" s="13">
        <f t="shared" si="332"/>
        <v>0</v>
      </c>
      <c r="AE1019" s="13" t="e">
        <f>VLOOKUP(B1019,Sheet1!$C$1:$D$12,2,FALSE)</f>
        <v>#N/A</v>
      </c>
      <c r="AF1019" s="13" t="e">
        <f t="shared" si="350"/>
        <v>#N/A</v>
      </c>
      <c r="AG1019" s="13">
        <f t="shared" si="333"/>
        <v>0</v>
      </c>
      <c r="AH1019" s="13">
        <f t="shared" si="334"/>
        <v>0</v>
      </c>
      <c r="AI1019" s="13" t="e">
        <f t="shared" si="351"/>
        <v>#N/A</v>
      </c>
      <c r="AJ1019" s="14" t="str">
        <f t="shared" si="352"/>
        <v/>
      </c>
      <c r="AK1019" s="14">
        <f t="shared" si="335"/>
        <v>0</v>
      </c>
    </row>
    <row r="1020" spans="1:37" ht="15" customHeight="1" x14ac:dyDescent="0.25">
      <c r="A1020" s="1"/>
      <c r="B1020" s="1"/>
      <c r="C1020" s="24"/>
      <c r="D1020" s="1"/>
      <c r="E1020" s="1"/>
      <c r="F1020" s="24"/>
      <c r="G1020" s="1"/>
      <c r="H1020" s="2"/>
      <c r="I1020" s="2"/>
      <c r="J1020" s="2"/>
      <c r="K1020" s="13">
        <f t="shared" si="336"/>
        <v>0</v>
      </c>
      <c r="L1020" s="13" t="e">
        <f>VLOOKUP(B1020,Sheet1!$C$1:$D$12,2,FALSE)</f>
        <v>#N/A</v>
      </c>
      <c r="M1020" s="13" t="e">
        <f t="shared" si="337"/>
        <v>#N/A</v>
      </c>
      <c r="N1020" s="13">
        <f t="shared" si="338"/>
        <v>0</v>
      </c>
      <c r="O1020" s="13" t="e">
        <f>VLOOKUP(B1020,Sheet1!$C$1:$D$12,2,FALSE)</f>
        <v>#N/A</v>
      </c>
      <c r="P1020" s="13" t="e">
        <f t="shared" si="339"/>
        <v>#N/A</v>
      </c>
      <c r="Q1020" s="13">
        <f t="shared" si="340"/>
        <v>0</v>
      </c>
      <c r="R1020" s="13" t="e">
        <f>VLOOKUP(B1020,Sheet1!$C$1:$D$12,2,FALSE)</f>
        <v>#N/A</v>
      </c>
      <c r="S1020" s="13" t="e">
        <f t="shared" si="341"/>
        <v>#N/A</v>
      </c>
      <c r="T1020" s="13">
        <f t="shared" si="331"/>
        <v>0</v>
      </c>
      <c r="U1020" s="13" t="e">
        <f>VLOOKUP(B1020,Sheet1!$C$1:$F$12,4,FALSE)</f>
        <v>#N/A</v>
      </c>
      <c r="V1020" s="13" t="e">
        <f t="shared" si="342"/>
        <v>#N/A</v>
      </c>
      <c r="W1020" s="13">
        <f t="shared" si="343"/>
        <v>0</v>
      </c>
      <c r="X1020" s="13">
        <f t="shared" si="344"/>
        <v>0</v>
      </c>
      <c r="Y1020" s="13">
        <f t="shared" si="345"/>
        <v>0</v>
      </c>
      <c r="Z1020" s="13" t="e">
        <f t="shared" si="346"/>
        <v>#N/A</v>
      </c>
      <c r="AA1020" s="14" t="str">
        <f t="shared" si="347"/>
        <v/>
      </c>
      <c r="AB1020" s="14">
        <f t="shared" si="348"/>
        <v>0</v>
      </c>
      <c r="AC1020" s="14">
        <f t="shared" si="349"/>
        <v>0</v>
      </c>
      <c r="AD1020" s="13">
        <f t="shared" si="332"/>
        <v>0</v>
      </c>
      <c r="AE1020" s="13" t="e">
        <f>VLOOKUP(B1020,Sheet1!$C$1:$D$12,2,FALSE)</f>
        <v>#N/A</v>
      </c>
      <c r="AF1020" s="13" t="e">
        <f t="shared" si="350"/>
        <v>#N/A</v>
      </c>
      <c r="AG1020" s="13">
        <f t="shared" si="333"/>
        <v>0</v>
      </c>
      <c r="AH1020" s="13">
        <f t="shared" si="334"/>
        <v>0</v>
      </c>
      <c r="AI1020" s="13" t="e">
        <f t="shared" si="351"/>
        <v>#N/A</v>
      </c>
      <c r="AJ1020" s="14" t="str">
        <f t="shared" si="352"/>
        <v/>
      </c>
      <c r="AK1020" s="14">
        <f t="shared" si="335"/>
        <v>0</v>
      </c>
    </row>
    <row r="1021" spans="1:37" ht="15" customHeight="1" x14ac:dyDescent="0.25">
      <c r="A1021" s="1"/>
      <c r="B1021" s="1"/>
      <c r="C1021" s="24"/>
      <c r="D1021" s="1"/>
      <c r="E1021" s="1"/>
      <c r="F1021" s="24"/>
      <c r="G1021" s="1"/>
      <c r="H1021" s="2"/>
      <c r="I1021" s="2"/>
      <c r="J1021" s="2"/>
      <c r="K1021" s="13">
        <f t="shared" si="336"/>
        <v>0</v>
      </c>
      <c r="L1021" s="13" t="e">
        <f>VLOOKUP(B1021,Sheet1!$C$1:$D$12,2,FALSE)</f>
        <v>#N/A</v>
      </c>
      <c r="M1021" s="13" t="e">
        <f t="shared" si="337"/>
        <v>#N/A</v>
      </c>
      <c r="N1021" s="13">
        <f t="shared" si="338"/>
        <v>0</v>
      </c>
      <c r="O1021" s="13" t="e">
        <f>VLOOKUP(B1021,Sheet1!$C$1:$D$12,2,FALSE)</f>
        <v>#N/A</v>
      </c>
      <c r="P1021" s="13" t="e">
        <f t="shared" si="339"/>
        <v>#N/A</v>
      </c>
      <c r="Q1021" s="13">
        <f t="shared" si="340"/>
        <v>0</v>
      </c>
      <c r="R1021" s="13" t="e">
        <f>VLOOKUP(B1021,Sheet1!$C$1:$D$12,2,FALSE)</f>
        <v>#N/A</v>
      </c>
      <c r="S1021" s="13" t="e">
        <f t="shared" si="341"/>
        <v>#N/A</v>
      </c>
      <c r="T1021" s="13">
        <f t="shared" si="331"/>
        <v>0</v>
      </c>
      <c r="U1021" s="13" t="e">
        <f>VLOOKUP(B1021,Sheet1!$C$1:$F$12,4,FALSE)</f>
        <v>#N/A</v>
      </c>
      <c r="V1021" s="13" t="e">
        <f t="shared" si="342"/>
        <v>#N/A</v>
      </c>
      <c r="W1021" s="13">
        <f t="shared" si="343"/>
        <v>0</v>
      </c>
      <c r="X1021" s="13">
        <f t="shared" si="344"/>
        <v>0</v>
      </c>
      <c r="Y1021" s="13">
        <f t="shared" si="345"/>
        <v>0</v>
      </c>
      <c r="Z1021" s="13" t="e">
        <f t="shared" si="346"/>
        <v>#N/A</v>
      </c>
      <c r="AA1021" s="14" t="str">
        <f t="shared" si="347"/>
        <v/>
      </c>
      <c r="AB1021" s="14">
        <f t="shared" si="348"/>
        <v>0</v>
      </c>
      <c r="AC1021" s="14">
        <f t="shared" si="349"/>
        <v>0</v>
      </c>
      <c r="AD1021" s="13">
        <f t="shared" si="332"/>
        <v>0</v>
      </c>
      <c r="AE1021" s="13" t="e">
        <f>VLOOKUP(B1021,Sheet1!$C$1:$D$12,2,FALSE)</f>
        <v>#N/A</v>
      </c>
      <c r="AF1021" s="13" t="e">
        <f t="shared" si="350"/>
        <v>#N/A</v>
      </c>
      <c r="AG1021" s="13">
        <f t="shared" si="333"/>
        <v>0</v>
      </c>
      <c r="AH1021" s="13">
        <f t="shared" si="334"/>
        <v>0</v>
      </c>
      <c r="AI1021" s="13" t="e">
        <f t="shared" si="351"/>
        <v>#N/A</v>
      </c>
      <c r="AJ1021" s="14" t="str">
        <f t="shared" si="352"/>
        <v/>
      </c>
      <c r="AK1021" s="14">
        <f t="shared" si="335"/>
        <v>0</v>
      </c>
    </row>
    <row r="1022" spans="1:37" ht="15" customHeight="1" x14ac:dyDescent="0.25">
      <c r="A1022" s="1"/>
      <c r="B1022" s="1"/>
      <c r="C1022" s="24"/>
      <c r="D1022" s="1"/>
      <c r="E1022" s="1"/>
      <c r="F1022" s="24"/>
      <c r="G1022" s="1"/>
      <c r="H1022" s="2"/>
      <c r="I1022" s="2"/>
      <c r="J1022" s="2"/>
      <c r="K1022" s="13">
        <f t="shared" si="336"/>
        <v>0</v>
      </c>
      <c r="L1022" s="13" t="e">
        <f>VLOOKUP(B1022,Sheet1!$C$1:$D$12,2,FALSE)</f>
        <v>#N/A</v>
      </c>
      <c r="M1022" s="13" t="e">
        <f t="shared" si="337"/>
        <v>#N/A</v>
      </c>
      <c r="N1022" s="13">
        <f t="shared" si="338"/>
        <v>0</v>
      </c>
      <c r="O1022" s="13" t="e">
        <f>VLOOKUP(B1022,Sheet1!$C$1:$D$12,2,FALSE)</f>
        <v>#N/A</v>
      </c>
      <c r="P1022" s="13" t="e">
        <f t="shared" si="339"/>
        <v>#N/A</v>
      </c>
      <c r="Q1022" s="13">
        <f t="shared" si="340"/>
        <v>0</v>
      </c>
      <c r="R1022" s="13" t="e">
        <f>VLOOKUP(B1022,Sheet1!$C$1:$D$12,2,FALSE)</f>
        <v>#N/A</v>
      </c>
      <c r="S1022" s="13" t="e">
        <f t="shared" si="341"/>
        <v>#N/A</v>
      </c>
      <c r="T1022" s="13">
        <f t="shared" si="331"/>
        <v>0</v>
      </c>
      <c r="U1022" s="13" t="e">
        <f>VLOOKUP(B1022,Sheet1!$C$1:$F$12,4,FALSE)</f>
        <v>#N/A</v>
      </c>
      <c r="V1022" s="13" t="e">
        <f t="shared" si="342"/>
        <v>#N/A</v>
      </c>
      <c r="W1022" s="13">
        <f t="shared" si="343"/>
        <v>0</v>
      </c>
      <c r="X1022" s="13">
        <f t="shared" si="344"/>
        <v>0</v>
      </c>
      <c r="Y1022" s="13">
        <f t="shared" si="345"/>
        <v>0</v>
      </c>
      <c r="Z1022" s="13" t="e">
        <f t="shared" si="346"/>
        <v>#N/A</v>
      </c>
      <c r="AA1022" s="14" t="str">
        <f t="shared" si="347"/>
        <v/>
      </c>
      <c r="AB1022" s="14">
        <f t="shared" si="348"/>
        <v>0</v>
      </c>
      <c r="AC1022" s="14">
        <f t="shared" si="349"/>
        <v>0</v>
      </c>
      <c r="AD1022" s="13">
        <f t="shared" si="332"/>
        <v>0</v>
      </c>
      <c r="AE1022" s="13" t="e">
        <f>VLOOKUP(B1022,Sheet1!$C$1:$D$12,2,FALSE)</f>
        <v>#N/A</v>
      </c>
      <c r="AF1022" s="13" t="e">
        <f t="shared" si="350"/>
        <v>#N/A</v>
      </c>
      <c r="AG1022" s="13">
        <f t="shared" si="333"/>
        <v>0</v>
      </c>
      <c r="AH1022" s="13">
        <f t="shared" si="334"/>
        <v>0</v>
      </c>
      <c r="AI1022" s="13" t="e">
        <f t="shared" si="351"/>
        <v>#N/A</v>
      </c>
      <c r="AJ1022" s="14" t="str">
        <f t="shared" si="352"/>
        <v/>
      </c>
      <c r="AK1022" s="14">
        <f t="shared" si="335"/>
        <v>0</v>
      </c>
    </row>
    <row r="1023" spans="1:37" ht="15" customHeight="1" x14ac:dyDescent="0.25">
      <c r="A1023" s="1"/>
      <c r="B1023" s="1"/>
      <c r="C1023" s="24"/>
      <c r="D1023" s="1"/>
      <c r="E1023" s="1"/>
      <c r="F1023" s="24"/>
      <c r="G1023" s="1"/>
      <c r="H1023" s="2"/>
      <c r="I1023" s="2"/>
      <c r="J1023" s="2"/>
      <c r="K1023" s="13">
        <f t="shared" si="336"/>
        <v>0</v>
      </c>
      <c r="L1023" s="13" t="e">
        <f>VLOOKUP(B1023,Sheet1!$C$1:$D$12,2,FALSE)</f>
        <v>#N/A</v>
      </c>
      <c r="M1023" s="13" t="e">
        <f t="shared" si="337"/>
        <v>#N/A</v>
      </c>
      <c r="N1023" s="13">
        <f t="shared" si="338"/>
        <v>0</v>
      </c>
      <c r="O1023" s="13" t="e">
        <f>VLOOKUP(B1023,Sheet1!$C$1:$D$12,2,FALSE)</f>
        <v>#N/A</v>
      </c>
      <c r="P1023" s="13" t="e">
        <f t="shared" si="339"/>
        <v>#N/A</v>
      </c>
      <c r="Q1023" s="13">
        <f t="shared" si="340"/>
        <v>0</v>
      </c>
      <c r="R1023" s="13" t="e">
        <f>VLOOKUP(B1023,Sheet1!$C$1:$D$12,2,FALSE)</f>
        <v>#N/A</v>
      </c>
      <c r="S1023" s="13" t="e">
        <f t="shared" si="341"/>
        <v>#N/A</v>
      </c>
      <c r="T1023" s="13">
        <f t="shared" si="331"/>
        <v>0</v>
      </c>
      <c r="U1023" s="13" t="e">
        <f>VLOOKUP(B1023,Sheet1!$C$1:$F$12,4,FALSE)</f>
        <v>#N/A</v>
      </c>
      <c r="V1023" s="13" t="e">
        <f t="shared" si="342"/>
        <v>#N/A</v>
      </c>
      <c r="W1023" s="13">
        <f t="shared" si="343"/>
        <v>0</v>
      </c>
      <c r="X1023" s="13">
        <f t="shared" si="344"/>
        <v>0</v>
      </c>
      <c r="Y1023" s="13">
        <f t="shared" si="345"/>
        <v>0</v>
      </c>
      <c r="Z1023" s="13" t="e">
        <f t="shared" si="346"/>
        <v>#N/A</v>
      </c>
      <c r="AA1023" s="14" t="str">
        <f t="shared" si="347"/>
        <v/>
      </c>
      <c r="AB1023" s="14">
        <f t="shared" si="348"/>
        <v>0</v>
      </c>
      <c r="AC1023" s="14">
        <f t="shared" si="349"/>
        <v>0</v>
      </c>
      <c r="AD1023" s="13">
        <f t="shared" si="332"/>
        <v>0</v>
      </c>
      <c r="AE1023" s="13" t="e">
        <f>VLOOKUP(B1023,Sheet1!$C$1:$D$12,2,FALSE)</f>
        <v>#N/A</v>
      </c>
      <c r="AF1023" s="13" t="e">
        <f t="shared" si="350"/>
        <v>#N/A</v>
      </c>
      <c r="AG1023" s="13">
        <f t="shared" si="333"/>
        <v>0</v>
      </c>
      <c r="AH1023" s="13">
        <f t="shared" si="334"/>
        <v>0</v>
      </c>
      <c r="AI1023" s="13" t="e">
        <f t="shared" si="351"/>
        <v>#N/A</v>
      </c>
      <c r="AJ1023" s="14" t="str">
        <f t="shared" si="352"/>
        <v/>
      </c>
      <c r="AK1023" s="14">
        <f t="shared" si="335"/>
        <v>0</v>
      </c>
    </row>
    <row r="1024" spans="1:37" ht="15" customHeight="1" x14ac:dyDescent="0.25">
      <c r="A1024" s="1"/>
      <c r="B1024" s="1"/>
      <c r="C1024" s="24"/>
      <c r="D1024" s="1"/>
      <c r="E1024" s="1"/>
      <c r="F1024" s="24"/>
      <c r="G1024" s="1"/>
      <c r="H1024" s="2"/>
      <c r="I1024" s="2"/>
      <c r="J1024" s="2"/>
      <c r="K1024" s="13">
        <f t="shared" si="336"/>
        <v>0</v>
      </c>
      <c r="L1024" s="13" t="e">
        <f>VLOOKUP(B1024,Sheet1!$C$1:$D$12,2,FALSE)</f>
        <v>#N/A</v>
      </c>
      <c r="M1024" s="13" t="e">
        <f t="shared" si="337"/>
        <v>#N/A</v>
      </c>
      <c r="N1024" s="13">
        <f t="shared" si="338"/>
        <v>0</v>
      </c>
      <c r="O1024" s="13" t="e">
        <f>VLOOKUP(B1024,Sheet1!$C$1:$D$12,2,FALSE)</f>
        <v>#N/A</v>
      </c>
      <c r="P1024" s="13" t="e">
        <f t="shared" si="339"/>
        <v>#N/A</v>
      </c>
      <c r="Q1024" s="13">
        <f t="shared" si="340"/>
        <v>0</v>
      </c>
      <c r="R1024" s="13" t="e">
        <f>VLOOKUP(B1024,Sheet1!$C$1:$D$12,2,FALSE)</f>
        <v>#N/A</v>
      </c>
      <c r="S1024" s="13" t="e">
        <f t="shared" si="341"/>
        <v>#N/A</v>
      </c>
      <c r="T1024" s="13">
        <f t="shared" si="331"/>
        <v>0</v>
      </c>
      <c r="U1024" s="13" t="e">
        <f>VLOOKUP(B1024,Sheet1!$C$1:$F$12,4,FALSE)</f>
        <v>#N/A</v>
      </c>
      <c r="V1024" s="13" t="e">
        <f t="shared" si="342"/>
        <v>#N/A</v>
      </c>
      <c r="W1024" s="13">
        <f t="shared" si="343"/>
        <v>0</v>
      </c>
      <c r="X1024" s="13">
        <f t="shared" si="344"/>
        <v>0</v>
      </c>
      <c r="Y1024" s="13">
        <f t="shared" si="345"/>
        <v>0</v>
      </c>
      <c r="Z1024" s="13" t="e">
        <f t="shared" si="346"/>
        <v>#N/A</v>
      </c>
      <c r="AA1024" s="14" t="str">
        <f t="shared" si="347"/>
        <v/>
      </c>
      <c r="AB1024" s="14">
        <f t="shared" si="348"/>
        <v>0</v>
      </c>
      <c r="AC1024" s="14">
        <f t="shared" si="349"/>
        <v>0</v>
      </c>
      <c r="AD1024" s="13">
        <f t="shared" si="332"/>
        <v>0</v>
      </c>
      <c r="AE1024" s="13" t="e">
        <f>VLOOKUP(B1024,Sheet1!$C$1:$D$12,2,FALSE)</f>
        <v>#N/A</v>
      </c>
      <c r="AF1024" s="13" t="e">
        <f t="shared" si="350"/>
        <v>#N/A</v>
      </c>
      <c r="AG1024" s="13">
        <f t="shared" si="333"/>
        <v>0</v>
      </c>
      <c r="AH1024" s="13">
        <f t="shared" si="334"/>
        <v>0</v>
      </c>
      <c r="AI1024" s="13" t="e">
        <f t="shared" si="351"/>
        <v>#N/A</v>
      </c>
      <c r="AJ1024" s="14" t="str">
        <f t="shared" si="352"/>
        <v/>
      </c>
      <c r="AK1024" s="14">
        <f t="shared" si="335"/>
        <v>0</v>
      </c>
    </row>
    <row r="1025" spans="1:37" ht="15" customHeight="1" x14ac:dyDescent="0.25">
      <c r="A1025" s="1"/>
      <c r="B1025" s="1"/>
      <c r="C1025" s="24"/>
      <c r="D1025" s="1"/>
      <c r="E1025" s="1"/>
      <c r="F1025" s="24"/>
      <c r="G1025" s="1"/>
      <c r="H1025" s="2"/>
      <c r="I1025" s="2"/>
      <c r="J1025" s="2"/>
      <c r="K1025" s="13">
        <f t="shared" si="336"/>
        <v>0</v>
      </c>
      <c r="L1025" s="13" t="e">
        <f>VLOOKUP(B1025,Sheet1!$C$1:$D$12,2,FALSE)</f>
        <v>#N/A</v>
      </c>
      <c r="M1025" s="13" t="e">
        <f t="shared" si="337"/>
        <v>#N/A</v>
      </c>
      <c r="N1025" s="13">
        <f t="shared" si="338"/>
        <v>0</v>
      </c>
      <c r="O1025" s="13" t="e">
        <f>VLOOKUP(B1025,Sheet1!$C$1:$D$12,2,FALSE)</f>
        <v>#N/A</v>
      </c>
      <c r="P1025" s="13" t="e">
        <f t="shared" si="339"/>
        <v>#N/A</v>
      </c>
      <c r="Q1025" s="13">
        <f t="shared" si="340"/>
        <v>0</v>
      </c>
      <c r="R1025" s="13" t="e">
        <f>VLOOKUP(B1025,Sheet1!$C$1:$D$12,2,FALSE)</f>
        <v>#N/A</v>
      </c>
      <c r="S1025" s="13" t="e">
        <f t="shared" si="341"/>
        <v>#N/A</v>
      </c>
      <c r="T1025" s="13">
        <f t="shared" si="331"/>
        <v>0</v>
      </c>
      <c r="U1025" s="13" t="e">
        <f>VLOOKUP(B1025,Sheet1!$C$1:$F$12,4,FALSE)</f>
        <v>#N/A</v>
      </c>
      <c r="V1025" s="13" t="e">
        <f t="shared" si="342"/>
        <v>#N/A</v>
      </c>
      <c r="W1025" s="13">
        <f t="shared" si="343"/>
        <v>0</v>
      </c>
      <c r="X1025" s="13">
        <f t="shared" si="344"/>
        <v>0</v>
      </c>
      <c r="Y1025" s="13">
        <f t="shared" si="345"/>
        <v>0</v>
      </c>
      <c r="Z1025" s="13" t="e">
        <f t="shared" si="346"/>
        <v>#N/A</v>
      </c>
      <c r="AA1025" s="14" t="str">
        <f t="shared" si="347"/>
        <v/>
      </c>
      <c r="AB1025" s="14">
        <f t="shared" si="348"/>
        <v>0</v>
      </c>
      <c r="AC1025" s="14">
        <f t="shared" si="349"/>
        <v>0</v>
      </c>
      <c r="AD1025" s="13">
        <f t="shared" si="332"/>
        <v>0</v>
      </c>
      <c r="AE1025" s="13" t="e">
        <f>VLOOKUP(B1025,Sheet1!$C$1:$D$12,2,FALSE)</f>
        <v>#N/A</v>
      </c>
      <c r="AF1025" s="13" t="e">
        <f t="shared" si="350"/>
        <v>#N/A</v>
      </c>
      <c r="AG1025" s="13">
        <f t="shared" si="333"/>
        <v>0</v>
      </c>
      <c r="AH1025" s="13">
        <f t="shared" si="334"/>
        <v>0</v>
      </c>
      <c r="AI1025" s="13" t="e">
        <f t="shared" si="351"/>
        <v>#N/A</v>
      </c>
      <c r="AJ1025" s="14" t="str">
        <f t="shared" si="352"/>
        <v/>
      </c>
      <c r="AK1025" s="14">
        <f t="shared" si="335"/>
        <v>0</v>
      </c>
    </row>
    <row r="1026" spans="1:37" ht="15" customHeight="1" x14ac:dyDescent="0.25">
      <c r="A1026" s="1"/>
      <c r="B1026" s="1"/>
      <c r="C1026" s="24"/>
      <c r="D1026" s="1"/>
      <c r="E1026" s="1"/>
      <c r="F1026" s="24"/>
      <c r="G1026" s="1"/>
      <c r="H1026" s="2"/>
      <c r="I1026" s="2"/>
      <c r="J1026" s="2"/>
      <c r="K1026" s="13">
        <f t="shared" si="336"/>
        <v>0</v>
      </c>
      <c r="L1026" s="13" t="e">
        <f>VLOOKUP(B1026,Sheet1!$C$1:$D$12,2,FALSE)</f>
        <v>#N/A</v>
      </c>
      <c r="M1026" s="13" t="e">
        <f t="shared" si="337"/>
        <v>#N/A</v>
      </c>
      <c r="N1026" s="13">
        <f t="shared" si="338"/>
        <v>0</v>
      </c>
      <c r="O1026" s="13" t="e">
        <f>VLOOKUP(B1026,Sheet1!$C$1:$D$12,2,FALSE)</f>
        <v>#N/A</v>
      </c>
      <c r="P1026" s="13" t="e">
        <f t="shared" si="339"/>
        <v>#N/A</v>
      </c>
      <c r="Q1026" s="13">
        <f t="shared" si="340"/>
        <v>0</v>
      </c>
      <c r="R1026" s="13" t="e">
        <f>VLOOKUP(B1026,Sheet1!$C$1:$D$12,2,FALSE)</f>
        <v>#N/A</v>
      </c>
      <c r="S1026" s="13" t="e">
        <f t="shared" si="341"/>
        <v>#N/A</v>
      </c>
      <c r="T1026" s="13">
        <f t="shared" si="331"/>
        <v>0</v>
      </c>
      <c r="U1026" s="13" t="e">
        <f>VLOOKUP(B1026,Sheet1!$C$1:$F$12,4,FALSE)</f>
        <v>#N/A</v>
      </c>
      <c r="V1026" s="13" t="e">
        <f t="shared" si="342"/>
        <v>#N/A</v>
      </c>
      <c r="W1026" s="13">
        <f t="shared" si="343"/>
        <v>0</v>
      </c>
      <c r="X1026" s="13">
        <f t="shared" si="344"/>
        <v>0</v>
      </c>
      <c r="Y1026" s="13">
        <f t="shared" si="345"/>
        <v>0</v>
      </c>
      <c r="Z1026" s="13" t="e">
        <f t="shared" si="346"/>
        <v>#N/A</v>
      </c>
      <c r="AA1026" s="14" t="str">
        <f t="shared" si="347"/>
        <v/>
      </c>
      <c r="AB1026" s="14">
        <f t="shared" si="348"/>
        <v>0</v>
      </c>
      <c r="AC1026" s="14">
        <f t="shared" si="349"/>
        <v>0</v>
      </c>
      <c r="AD1026" s="13">
        <f t="shared" si="332"/>
        <v>0</v>
      </c>
      <c r="AE1026" s="13" t="e">
        <f>VLOOKUP(B1026,Sheet1!$C$1:$D$12,2,FALSE)</f>
        <v>#N/A</v>
      </c>
      <c r="AF1026" s="13" t="e">
        <f t="shared" si="350"/>
        <v>#N/A</v>
      </c>
      <c r="AG1026" s="13">
        <f t="shared" si="333"/>
        <v>0</v>
      </c>
      <c r="AH1026" s="13">
        <f t="shared" si="334"/>
        <v>0</v>
      </c>
      <c r="AI1026" s="13" t="e">
        <f t="shared" si="351"/>
        <v>#N/A</v>
      </c>
      <c r="AJ1026" s="14" t="str">
        <f t="shared" si="352"/>
        <v/>
      </c>
      <c r="AK1026" s="14">
        <f t="shared" si="335"/>
        <v>0</v>
      </c>
    </row>
    <row r="1027" spans="1:37" ht="15" customHeight="1" x14ac:dyDescent="0.25">
      <c r="A1027" s="1"/>
      <c r="B1027" s="1"/>
      <c r="C1027" s="24"/>
      <c r="D1027" s="1"/>
      <c r="E1027" s="1"/>
      <c r="F1027" s="24"/>
      <c r="G1027" s="1"/>
      <c r="H1027" s="2"/>
      <c r="I1027" s="2"/>
      <c r="J1027" s="2"/>
      <c r="K1027" s="13">
        <f t="shared" si="336"/>
        <v>0</v>
      </c>
      <c r="L1027" s="13" t="e">
        <f>VLOOKUP(B1027,Sheet1!$C$1:$D$12,2,FALSE)</f>
        <v>#N/A</v>
      </c>
      <c r="M1027" s="13" t="e">
        <f t="shared" si="337"/>
        <v>#N/A</v>
      </c>
      <c r="N1027" s="13">
        <f t="shared" si="338"/>
        <v>0</v>
      </c>
      <c r="O1027" s="13" t="e">
        <f>VLOOKUP(B1027,Sheet1!$C$1:$D$12,2,FALSE)</f>
        <v>#N/A</v>
      </c>
      <c r="P1027" s="13" t="e">
        <f t="shared" si="339"/>
        <v>#N/A</v>
      </c>
      <c r="Q1027" s="13">
        <f t="shared" si="340"/>
        <v>0</v>
      </c>
      <c r="R1027" s="13" t="e">
        <f>VLOOKUP(B1027,Sheet1!$C$1:$D$12,2,FALSE)</f>
        <v>#N/A</v>
      </c>
      <c r="S1027" s="13" t="e">
        <f t="shared" si="341"/>
        <v>#N/A</v>
      </c>
      <c r="T1027" s="13">
        <f t="shared" si="331"/>
        <v>0</v>
      </c>
      <c r="U1027" s="13" t="e">
        <f>VLOOKUP(B1027,Sheet1!$C$1:$F$12,4,FALSE)</f>
        <v>#N/A</v>
      </c>
      <c r="V1027" s="13" t="e">
        <f t="shared" si="342"/>
        <v>#N/A</v>
      </c>
      <c r="W1027" s="13">
        <f t="shared" si="343"/>
        <v>0</v>
      </c>
      <c r="X1027" s="13">
        <f t="shared" si="344"/>
        <v>0</v>
      </c>
      <c r="Y1027" s="13">
        <f t="shared" si="345"/>
        <v>0</v>
      </c>
      <c r="Z1027" s="13" t="e">
        <f t="shared" si="346"/>
        <v>#N/A</v>
      </c>
      <c r="AA1027" s="14" t="str">
        <f t="shared" si="347"/>
        <v/>
      </c>
      <c r="AB1027" s="14">
        <f t="shared" si="348"/>
        <v>0</v>
      </c>
      <c r="AC1027" s="14">
        <f t="shared" si="349"/>
        <v>0</v>
      </c>
      <c r="AD1027" s="13">
        <f t="shared" si="332"/>
        <v>0</v>
      </c>
      <c r="AE1027" s="13" t="e">
        <f>VLOOKUP(B1027,Sheet1!$C$1:$D$12,2,FALSE)</f>
        <v>#N/A</v>
      </c>
      <c r="AF1027" s="13" t="e">
        <f t="shared" si="350"/>
        <v>#N/A</v>
      </c>
      <c r="AG1027" s="13">
        <f t="shared" si="333"/>
        <v>0</v>
      </c>
      <c r="AH1027" s="13">
        <f t="shared" si="334"/>
        <v>0</v>
      </c>
      <c r="AI1027" s="13" t="e">
        <f t="shared" si="351"/>
        <v>#N/A</v>
      </c>
      <c r="AJ1027" s="14" t="str">
        <f t="shared" si="352"/>
        <v/>
      </c>
      <c r="AK1027" s="14">
        <f t="shared" si="335"/>
        <v>0</v>
      </c>
    </row>
    <row r="1028" spans="1:37" ht="15" customHeight="1" x14ac:dyDescent="0.25">
      <c r="A1028" s="1"/>
      <c r="B1028" s="1"/>
      <c r="C1028" s="24"/>
      <c r="D1028" s="1"/>
      <c r="E1028" s="1"/>
      <c r="F1028" s="24"/>
      <c r="G1028" s="1"/>
      <c r="H1028" s="2"/>
      <c r="I1028" s="2"/>
      <c r="J1028" s="2"/>
      <c r="K1028" s="13">
        <f t="shared" si="336"/>
        <v>0</v>
      </c>
      <c r="L1028" s="13" t="e">
        <f>VLOOKUP(B1028,Sheet1!$C$1:$D$12,2,FALSE)</f>
        <v>#N/A</v>
      </c>
      <c r="M1028" s="13" t="e">
        <f t="shared" si="337"/>
        <v>#N/A</v>
      </c>
      <c r="N1028" s="13">
        <f t="shared" si="338"/>
        <v>0</v>
      </c>
      <c r="O1028" s="13" t="e">
        <f>VLOOKUP(B1028,Sheet1!$C$1:$D$12,2,FALSE)</f>
        <v>#N/A</v>
      </c>
      <c r="P1028" s="13" t="e">
        <f t="shared" si="339"/>
        <v>#N/A</v>
      </c>
      <c r="Q1028" s="13">
        <f t="shared" si="340"/>
        <v>0</v>
      </c>
      <c r="R1028" s="13" t="e">
        <f>VLOOKUP(B1028,Sheet1!$C$1:$D$12,2,FALSE)</f>
        <v>#N/A</v>
      </c>
      <c r="S1028" s="13" t="e">
        <f t="shared" si="341"/>
        <v>#N/A</v>
      </c>
      <c r="T1028" s="13">
        <f t="shared" si="331"/>
        <v>0</v>
      </c>
      <c r="U1028" s="13" t="e">
        <f>VLOOKUP(B1028,Sheet1!$C$1:$F$12,4,FALSE)</f>
        <v>#N/A</v>
      </c>
      <c r="V1028" s="13" t="e">
        <f t="shared" si="342"/>
        <v>#N/A</v>
      </c>
      <c r="W1028" s="13">
        <f t="shared" si="343"/>
        <v>0</v>
      </c>
      <c r="X1028" s="13">
        <f t="shared" si="344"/>
        <v>0</v>
      </c>
      <c r="Y1028" s="13">
        <f t="shared" si="345"/>
        <v>0</v>
      </c>
      <c r="Z1028" s="13" t="e">
        <f t="shared" si="346"/>
        <v>#N/A</v>
      </c>
      <c r="AA1028" s="14" t="str">
        <f t="shared" si="347"/>
        <v/>
      </c>
      <c r="AB1028" s="14">
        <f t="shared" si="348"/>
        <v>0</v>
      </c>
      <c r="AC1028" s="14">
        <f t="shared" si="349"/>
        <v>0</v>
      </c>
      <c r="AD1028" s="13">
        <f t="shared" si="332"/>
        <v>0</v>
      </c>
      <c r="AE1028" s="13" t="e">
        <f>VLOOKUP(B1028,Sheet1!$C$1:$D$12,2,FALSE)</f>
        <v>#N/A</v>
      </c>
      <c r="AF1028" s="13" t="e">
        <f t="shared" si="350"/>
        <v>#N/A</v>
      </c>
      <c r="AG1028" s="13">
        <f t="shared" si="333"/>
        <v>0</v>
      </c>
      <c r="AH1028" s="13">
        <f t="shared" si="334"/>
        <v>0</v>
      </c>
      <c r="AI1028" s="13" t="e">
        <f t="shared" si="351"/>
        <v>#N/A</v>
      </c>
      <c r="AJ1028" s="14" t="str">
        <f t="shared" si="352"/>
        <v/>
      </c>
      <c r="AK1028" s="14">
        <f t="shared" si="335"/>
        <v>0</v>
      </c>
    </row>
    <row r="1029" spans="1:37" ht="15" customHeight="1" x14ac:dyDescent="0.25">
      <c r="A1029" s="1"/>
      <c r="B1029" s="1"/>
      <c r="C1029" s="24"/>
      <c r="D1029" s="1"/>
      <c r="E1029" s="1"/>
      <c r="F1029" s="24"/>
      <c r="G1029" s="1"/>
      <c r="H1029" s="2"/>
      <c r="I1029" s="2"/>
      <c r="J1029" s="2"/>
      <c r="K1029" s="13">
        <f t="shared" si="336"/>
        <v>0</v>
      </c>
      <c r="L1029" s="13" t="e">
        <f>VLOOKUP(B1029,Sheet1!$C$1:$D$12,2,FALSE)</f>
        <v>#N/A</v>
      </c>
      <c r="M1029" s="13" t="e">
        <f t="shared" si="337"/>
        <v>#N/A</v>
      </c>
      <c r="N1029" s="13">
        <f t="shared" si="338"/>
        <v>0</v>
      </c>
      <c r="O1029" s="13" t="e">
        <f>VLOOKUP(B1029,Sheet1!$C$1:$D$12,2,FALSE)</f>
        <v>#N/A</v>
      </c>
      <c r="P1029" s="13" t="e">
        <f t="shared" si="339"/>
        <v>#N/A</v>
      </c>
      <c r="Q1029" s="13">
        <f t="shared" si="340"/>
        <v>0</v>
      </c>
      <c r="R1029" s="13" t="e">
        <f>VLOOKUP(B1029,Sheet1!$C$1:$D$12,2,FALSE)</f>
        <v>#N/A</v>
      </c>
      <c r="S1029" s="13" t="e">
        <f t="shared" si="341"/>
        <v>#N/A</v>
      </c>
      <c r="T1029" s="13">
        <f t="shared" si="331"/>
        <v>0</v>
      </c>
      <c r="U1029" s="13" t="e">
        <f>VLOOKUP(B1029,Sheet1!$C$1:$F$12,4,FALSE)</f>
        <v>#N/A</v>
      </c>
      <c r="V1029" s="13" t="e">
        <f t="shared" si="342"/>
        <v>#N/A</v>
      </c>
      <c r="W1029" s="13">
        <f t="shared" si="343"/>
        <v>0</v>
      </c>
      <c r="X1029" s="13">
        <f t="shared" si="344"/>
        <v>0</v>
      </c>
      <c r="Y1029" s="13">
        <f t="shared" si="345"/>
        <v>0</v>
      </c>
      <c r="Z1029" s="13" t="e">
        <f t="shared" si="346"/>
        <v>#N/A</v>
      </c>
      <c r="AA1029" s="14" t="str">
        <f t="shared" si="347"/>
        <v/>
      </c>
      <c r="AB1029" s="14">
        <f t="shared" si="348"/>
        <v>0</v>
      </c>
      <c r="AC1029" s="14">
        <f t="shared" si="349"/>
        <v>0</v>
      </c>
      <c r="AD1029" s="13">
        <f t="shared" si="332"/>
        <v>0</v>
      </c>
      <c r="AE1029" s="13" t="e">
        <f>VLOOKUP(B1029,Sheet1!$C$1:$D$12,2,FALSE)</f>
        <v>#N/A</v>
      </c>
      <c r="AF1029" s="13" t="e">
        <f t="shared" si="350"/>
        <v>#N/A</v>
      </c>
      <c r="AG1029" s="13">
        <f t="shared" si="333"/>
        <v>0</v>
      </c>
      <c r="AH1029" s="13">
        <f t="shared" si="334"/>
        <v>0</v>
      </c>
      <c r="AI1029" s="13" t="e">
        <f t="shared" si="351"/>
        <v>#N/A</v>
      </c>
      <c r="AJ1029" s="14" t="str">
        <f t="shared" si="352"/>
        <v/>
      </c>
      <c r="AK1029" s="14">
        <f t="shared" si="335"/>
        <v>0</v>
      </c>
    </row>
    <row r="1030" spans="1:37" ht="15" customHeight="1" x14ac:dyDescent="0.25">
      <c r="A1030" s="1"/>
      <c r="B1030" s="1"/>
      <c r="C1030" s="24"/>
      <c r="D1030" s="1"/>
      <c r="E1030" s="1"/>
      <c r="F1030" s="24"/>
      <c r="G1030" s="1"/>
      <c r="H1030" s="2"/>
      <c r="I1030" s="2"/>
      <c r="J1030" s="2"/>
      <c r="K1030" s="13">
        <f t="shared" si="336"/>
        <v>0</v>
      </c>
      <c r="L1030" s="13" t="e">
        <f>VLOOKUP(B1030,Sheet1!$C$1:$D$12,2,FALSE)</f>
        <v>#N/A</v>
      </c>
      <c r="M1030" s="13" t="e">
        <f t="shared" si="337"/>
        <v>#N/A</v>
      </c>
      <c r="N1030" s="13">
        <f t="shared" si="338"/>
        <v>0</v>
      </c>
      <c r="O1030" s="13" t="e">
        <f>VLOOKUP(B1030,Sheet1!$C$1:$D$12,2,FALSE)</f>
        <v>#N/A</v>
      </c>
      <c r="P1030" s="13" t="e">
        <f t="shared" si="339"/>
        <v>#N/A</v>
      </c>
      <c r="Q1030" s="13">
        <f t="shared" si="340"/>
        <v>0</v>
      </c>
      <c r="R1030" s="13" t="e">
        <f>VLOOKUP(B1030,Sheet1!$C$1:$D$12,2,FALSE)</f>
        <v>#N/A</v>
      </c>
      <c r="S1030" s="13" t="e">
        <f t="shared" si="341"/>
        <v>#N/A</v>
      </c>
      <c r="T1030" s="13">
        <f t="shared" si="331"/>
        <v>0</v>
      </c>
      <c r="U1030" s="13" t="e">
        <f>VLOOKUP(B1030,Sheet1!$C$1:$F$12,4,FALSE)</f>
        <v>#N/A</v>
      </c>
      <c r="V1030" s="13" t="e">
        <f t="shared" si="342"/>
        <v>#N/A</v>
      </c>
      <c r="W1030" s="13">
        <f t="shared" si="343"/>
        <v>0</v>
      </c>
      <c r="X1030" s="13">
        <f t="shared" si="344"/>
        <v>0</v>
      </c>
      <c r="Y1030" s="13">
        <f t="shared" si="345"/>
        <v>0</v>
      </c>
      <c r="Z1030" s="13" t="e">
        <f t="shared" si="346"/>
        <v>#N/A</v>
      </c>
      <c r="AA1030" s="14" t="str">
        <f t="shared" si="347"/>
        <v/>
      </c>
      <c r="AB1030" s="14">
        <f t="shared" si="348"/>
        <v>0</v>
      </c>
      <c r="AC1030" s="14">
        <f t="shared" si="349"/>
        <v>0</v>
      </c>
      <c r="AD1030" s="13">
        <f t="shared" si="332"/>
        <v>0</v>
      </c>
      <c r="AE1030" s="13" t="e">
        <f>VLOOKUP(B1030,Sheet1!$C$1:$D$12,2,FALSE)</f>
        <v>#N/A</v>
      </c>
      <c r="AF1030" s="13" t="e">
        <f t="shared" si="350"/>
        <v>#N/A</v>
      </c>
      <c r="AG1030" s="13">
        <f t="shared" si="333"/>
        <v>0</v>
      </c>
      <c r="AH1030" s="13">
        <f t="shared" si="334"/>
        <v>0</v>
      </c>
      <c r="AI1030" s="13" t="e">
        <f t="shared" si="351"/>
        <v>#N/A</v>
      </c>
      <c r="AJ1030" s="14" t="str">
        <f t="shared" si="352"/>
        <v/>
      </c>
      <c r="AK1030" s="14">
        <f t="shared" si="335"/>
        <v>0</v>
      </c>
    </row>
    <row r="1031" spans="1:37" ht="15" customHeight="1" x14ac:dyDescent="0.25">
      <c r="A1031" s="1"/>
      <c r="B1031" s="1"/>
      <c r="C1031" s="24"/>
      <c r="D1031" s="1"/>
      <c r="E1031" s="1"/>
      <c r="F1031" s="24"/>
      <c r="G1031" s="1"/>
      <c r="H1031" s="2"/>
      <c r="I1031" s="2"/>
      <c r="J1031" s="2"/>
      <c r="K1031" s="13">
        <f t="shared" si="336"/>
        <v>0</v>
      </c>
      <c r="L1031" s="13" t="e">
        <f>VLOOKUP(B1031,Sheet1!$C$1:$D$12,2,FALSE)</f>
        <v>#N/A</v>
      </c>
      <c r="M1031" s="13" t="e">
        <f t="shared" si="337"/>
        <v>#N/A</v>
      </c>
      <c r="N1031" s="13">
        <f t="shared" si="338"/>
        <v>0</v>
      </c>
      <c r="O1031" s="13" t="e">
        <f>VLOOKUP(B1031,Sheet1!$C$1:$D$12,2,FALSE)</f>
        <v>#N/A</v>
      </c>
      <c r="P1031" s="13" t="e">
        <f t="shared" si="339"/>
        <v>#N/A</v>
      </c>
      <c r="Q1031" s="13">
        <f t="shared" si="340"/>
        <v>0</v>
      </c>
      <c r="R1031" s="13" t="e">
        <f>VLOOKUP(B1031,Sheet1!$C$1:$D$12,2,FALSE)</f>
        <v>#N/A</v>
      </c>
      <c r="S1031" s="13" t="e">
        <f t="shared" si="341"/>
        <v>#N/A</v>
      </c>
      <c r="T1031" s="13">
        <f t="shared" si="331"/>
        <v>0</v>
      </c>
      <c r="U1031" s="13" t="e">
        <f>VLOOKUP(B1031,Sheet1!$C$1:$F$12,4,FALSE)</f>
        <v>#N/A</v>
      </c>
      <c r="V1031" s="13" t="e">
        <f t="shared" si="342"/>
        <v>#N/A</v>
      </c>
      <c r="W1031" s="13">
        <f t="shared" si="343"/>
        <v>0</v>
      </c>
      <c r="X1031" s="13">
        <f t="shared" si="344"/>
        <v>0</v>
      </c>
      <c r="Y1031" s="13">
        <f t="shared" si="345"/>
        <v>0</v>
      </c>
      <c r="Z1031" s="13" t="e">
        <f t="shared" si="346"/>
        <v>#N/A</v>
      </c>
      <c r="AA1031" s="14" t="str">
        <f t="shared" si="347"/>
        <v/>
      </c>
      <c r="AB1031" s="14">
        <f t="shared" si="348"/>
        <v>0</v>
      </c>
      <c r="AC1031" s="14">
        <f t="shared" si="349"/>
        <v>0</v>
      </c>
      <c r="AD1031" s="13">
        <f t="shared" si="332"/>
        <v>0</v>
      </c>
      <c r="AE1031" s="13" t="e">
        <f>VLOOKUP(B1031,Sheet1!$C$1:$D$12,2,FALSE)</f>
        <v>#N/A</v>
      </c>
      <c r="AF1031" s="13" t="e">
        <f t="shared" si="350"/>
        <v>#N/A</v>
      </c>
      <c r="AG1031" s="13">
        <f t="shared" si="333"/>
        <v>0</v>
      </c>
      <c r="AH1031" s="13">
        <f t="shared" si="334"/>
        <v>0</v>
      </c>
      <c r="AI1031" s="13" t="e">
        <f t="shared" si="351"/>
        <v>#N/A</v>
      </c>
      <c r="AJ1031" s="14" t="str">
        <f t="shared" si="352"/>
        <v/>
      </c>
      <c r="AK1031" s="14">
        <f t="shared" si="335"/>
        <v>0</v>
      </c>
    </row>
    <row r="1032" spans="1:37" ht="15" customHeight="1" x14ac:dyDescent="0.25">
      <c r="A1032" s="1"/>
      <c r="B1032" s="1"/>
      <c r="C1032" s="24"/>
      <c r="D1032" s="1"/>
      <c r="E1032" s="1"/>
      <c r="F1032" s="24"/>
      <c r="G1032" s="1"/>
      <c r="H1032" s="2"/>
      <c r="I1032" s="2"/>
      <c r="J1032" s="2"/>
      <c r="K1032" s="13">
        <f t="shared" si="336"/>
        <v>0</v>
      </c>
      <c r="L1032" s="13" t="e">
        <f>VLOOKUP(B1032,Sheet1!$C$1:$D$12,2,FALSE)</f>
        <v>#N/A</v>
      </c>
      <c r="M1032" s="13" t="e">
        <f t="shared" si="337"/>
        <v>#N/A</v>
      </c>
      <c r="N1032" s="13">
        <f t="shared" si="338"/>
        <v>0</v>
      </c>
      <c r="O1032" s="13" t="e">
        <f>VLOOKUP(B1032,Sheet1!$C$1:$D$12,2,FALSE)</f>
        <v>#N/A</v>
      </c>
      <c r="P1032" s="13" t="e">
        <f t="shared" si="339"/>
        <v>#N/A</v>
      </c>
      <c r="Q1032" s="13">
        <f t="shared" si="340"/>
        <v>0</v>
      </c>
      <c r="R1032" s="13" t="e">
        <f>VLOOKUP(B1032,Sheet1!$C$1:$D$12,2,FALSE)</f>
        <v>#N/A</v>
      </c>
      <c r="S1032" s="13" t="e">
        <f t="shared" si="341"/>
        <v>#N/A</v>
      </c>
      <c r="T1032" s="13">
        <f t="shared" si="331"/>
        <v>0</v>
      </c>
      <c r="U1032" s="13" t="e">
        <f>VLOOKUP(B1032,Sheet1!$C$1:$F$12,4,FALSE)</f>
        <v>#N/A</v>
      </c>
      <c r="V1032" s="13" t="e">
        <f t="shared" si="342"/>
        <v>#N/A</v>
      </c>
      <c r="W1032" s="13">
        <f t="shared" si="343"/>
        <v>0</v>
      </c>
      <c r="X1032" s="13">
        <f t="shared" si="344"/>
        <v>0</v>
      </c>
      <c r="Y1032" s="13">
        <f t="shared" si="345"/>
        <v>0</v>
      </c>
      <c r="Z1032" s="13" t="e">
        <f t="shared" si="346"/>
        <v>#N/A</v>
      </c>
      <c r="AA1032" s="14" t="str">
        <f t="shared" si="347"/>
        <v/>
      </c>
      <c r="AB1032" s="14">
        <f t="shared" si="348"/>
        <v>0</v>
      </c>
      <c r="AC1032" s="14">
        <f t="shared" si="349"/>
        <v>0</v>
      </c>
      <c r="AD1032" s="13">
        <f t="shared" si="332"/>
        <v>0</v>
      </c>
      <c r="AE1032" s="13" t="e">
        <f>VLOOKUP(B1032,Sheet1!$C$1:$D$12,2,FALSE)</f>
        <v>#N/A</v>
      </c>
      <c r="AF1032" s="13" t="e">
        <f t="shared" si="350"/>
        <v>#N/A</v>
      </c>
      <c r="AG1032" s="13">
        <f t="shared" si="333"/>
        <v>0</v>
      </c>
      <c r="AH1032" s="13">
        <f t="shared" si="334"/>
        <v>0</v>
      </c>
      <c r="AI1032" s="13" t="e">
        <f t="shared" si="351"/>
        <v>#N/A</v>
      </c>
      <c r="AJ1032" s="14" t="str">
        <f t="shared" si="352"/>
        <v/>
      </c>
      <c r="AK1032" s="14">
        <f t="shared" si="335"/>
        <v>0</v>
      </c>
    </row>
    <row r="1033" spans="1:37" ht="15" customHeight="1" x14ac:dyDescent="0.25">
      <c r="A1033" s="1"/>
      <c r="B1033" s="1"/>
      <c r="C1033" s="24"/>
      <c r="D1033" s="1"/>
      <c r="E1033" s="1"/>
      <c r="F1033" s="24"/>
      <c r="G1033" s="1"/>
      <c r="H1033" s="2"/>
      <c r="I1033" s="2"/>
      <c r="J1033" s="2"/>
      <c r="K1033" s="13">
        <f t="shared" si="336"/>
        <v>0</v>
      </c>
      <c r="L1033" s="13" t="e">
        <f>VLOOKUP(B1033,Sheet1!$C$1:$D$12,2,FALSE)</f>
        <v>#N/A</v>
      </c>
      <c r="M1033" s="13" t="e">
        <f t="shared" si="337"/>
        <v>#N/A</v>
      </c>
      <c r="N1033" s="13">
        <f t="shared" si="338"/>
        <v>0</v>
      </c>
      <c r="O1033" s="13" t="e">
        <f>VLOOKUP(B1033,Sheet1!$C$1:$D$12,2,FALSE)</f>
        <v>#N/A</v>
      </c>
      <c r="P1033" s="13" t="e">
        <f t="shared" si="339"/>
        <v>#N/A</v>
      </c>
      <c r="Q1033" s="13">
        <f t="shared" si="340"/>
        <v>0</v>
      </c>
      <c r="R1033" s="13" t="e">
        <f>VLOOKUP(B1033,Sheet1!$C$1:$D$12,2,FALSE)</f>
        <v>#N/A</v>
      </c>
      <c r="S1033" s="13" t="e">
        <f t="shared" si="341"/>
        <v>#N/A</v>
      </c>
      <c r="T1033" s="13">
        <f t="shared" si="331"/>
        <v>0</v>
      </c>
      <c r="U1033" s="13" t="e">
        <f>VLOOKUP(B1033,Sheet1!$C$1:$F$12,4,FALSE)</f>
        <v>#N/A</v>
      </c>
      <c r="V1033" s="13" t="e">
        <f t="shared" si="342"/>
        <v>#N/A</v>
      </c>
      <c r="W1033" s="13">
        <f t="shared" si="343"/>
        <v>0</v>
      </c>
      <c r="X1033" s="13">
        <f t="shared" si="344"/>
        <v>0</v>
      </c>
      <c r="Y1033" s="13">
        <f t="shared" si="345"/>
        <v>0</v>
      </c>
      <c r="Z1033" s="13" t="e">
        <f t="shared" si="346"/>
        <v>#N/A</v>
      </c>
      <c r="AA1033" s="14" t="str">
        <f t="shared" si="347"/>
        <v/>
      </c>
      <c r="AB1033" s="14">
        <f t="shared" si="348"/>
        <v>0</v>
      </c>
      <c r="AC1033" s="14">
        <f t="shared" si="349"/>
        <v>0</v>
      </c>
      <c r="AD1033" s="13">
        <f t="shared" si="332"/>
        <v>0</v>
      </c>
      <c r="AE1033" s="13" t="e">
        <f>VLOOKUP(B1033,Sheet1!$C$1:$D$12,2,FALSE)</f>
        <v>#N/A</v>
      </c>
      <c r="AF1033" s="13" t="e">
        <f t="shared" si="350"/>
        <v>#N/A</v>
      </c>
      <c r="AG1033" s="13">
        <f t="shared" si="333"/>
        <v>0</v>
      </c>
      <c r="AH1033" s="13">
        <f t="shared" si="334"/>
        <v>0</v>
      </c>
      <c r="AI1033" s="13" t="e">
        <f t="shared" si="351"/>
        <v>#N/A</v>
      </c>
      <c r="AJ1033" s="14" t="str">
        <f t="shared" si="352"/>
        <v/>
      </c>
      <c r="AK1033" s="14">
        <f t="shared" si="335"/>
        <v>0</v>
      </c>
    </row>
    <row r="1034" spans="1:37" ht="15" customHeight="1" x14ac:dyDescent="0.25">
      <c r="A1034" s="1"/>
      <c r="B1034" s="1"/>
      <c r="C1034" s="24"/>
      <c r="D1034" s="1"/>
      <c r="E1034" s="1"/>
      <c r="F1034" s="24"/>
      <c r="G1034" s="1"/>
      <c r="H1034" s="2"/>
      <c r="I1034" s="2"/>
      <c r="J1034" s="2"/>
      <c r="K1034" s="13">
        <f t="shared" si="336"/>
        <v>0</v>
      </c>
      <c r="L1034" s="13" t="e">
        <f>VLOOKUP(B1034,Sheet1!$C$1:$D$12,2,FALSE)</f>
        <v>#N/A</v>
      </c>
      <c r="M1034" s="13" t="e">
        <f t="shared" si="337"/>
        <v>#N/A</v>
      </c>
      <c r="N1034" s="13">
        <f t="shared" si="338"/>
        <v>0</v>
      </c>
      <c r="O1034" s="13" t="e">
        <f>VLOOKUP(B1034,Sheet1!$C$1:$D$12,2,FALSE)</f>
        <v>#N/A</v>
      </c>
      <c r="P1034" s="13" t="e">
        <f t="shared" si="339"/>
        <v>#N/A</v>
      </c>
      <c r="Q1034" s="13">
        <f t="shared" si="340"/>
        <v>0</v>
      </c>
      <c r="R1034" s="13" t="e">
        <f>VLOOKUP(B1034,Sheet1!$C$1:$D$12,2,FALSE)</f>
        <v>#N/A</v>
      </c>
      <c r="S1034" s="13" t="e">
        <f t="shared" si="341"/>
        <v>#N/A</v>
      </c>
      <c r="T1034" s="13">
        <f t="shared" si="331"/>
        <v>0</v>
      </c>
      <c r="U1034" s="13" t="e">
        <f>VLOOKUP(B1034,Sheet1!$C$1:$F$12,4,FALSE)</f>
        <v>#N/A</v>
      </c>
      <c r="V1034" s="13" t="e">
        <f t="shared" si="342"/>
        <v>#N/A</v>
      </c>
      <c r="W1034" s="13">
        <f t="shared" si="343"/>
        <v>0</v>
      </c>
      <c r="X1034" s="13">
        <f t="shared" si="344"/>
        <v>0</v>
      </c>
      <c r="Y1034" s="13">
        <f t="shared" si="345"/>
        <v>0</v>
      </c>
      <c r="Z1034" s="13" t="e">
        <f t="shared" si="346"/>
        <v>#N/A</v>
      </c>
      <c r="AA1034" s="14" t="str">
        <f t="shared" si="347"/>
        <v/>
      </c>
      <c r="AB1034" s="14">
        <f t="shared" si="348"/>
        <v>0</v>
      </c>
      <c r="AC1034" s="14">
        <f t="shared" si="349"/>
        <v>0</v>
      </c>
      <c r="AD1034" s="13">
        <f t="shared" si="332"/>
        <v>0</v>
      </c>
      <c r="AE1034" s="13" t="e">
        <f>VLOOKUP(B1034,Sheet1!$C$1:$D$12,2,FALSE)</f>
        <v>#N/A</v>
      </c>
      <c r="AF1034" s="13" t="e">
        <f t="shared" si="350"/>
        <v>#N/A</v>
      </c>
      <c r="AG1034" s="13">
        <f t="shared" si="333"/>
        <v>0</v>
      </c>
      <c r="AH1034" s="13">
        <f t="shared" si="334"/>
        <v>0</v>
      </c>
      <c r="AI1034" s="13" t="e">
        <f t="shared" si="351"/>
        <v>#N/A</v>
      </c>
      <c r="AJ1034" s="14" t="str">
        <f t="shared" si="352"/>
        <v/>
      </c>
      <c r="AK1034" s="14">
        <f t="shared" si="335"/>
        <v>0</v>
      </c>
    </row>
    <row r="1035" spans="1:37" ht="15" customHeight="1" x14ac:dyDescent="0.25">
      <c r="A1035" s="1"/>
      <c r="B1035" s="1"/>
      <c r="C1035" s="24"/>
      <c r="D1035" s="1"/>
      <c r="E1035" s="1"/>
      <c r="F1035" s="24"/>
      <c r="G1035" s="1"/>
      <c r="H1035" s="2"/>
      <c r="I1035" s="2"/>
      <c r="J1035" s="2"/>
      <c r="K1035" s="13">
        <f t="shared" si="336"/>
        <v>0</v>
      </c>
      <c r="L1035" s="13" t="e">
        <f>VLOOKUP(B1035,Sheet1!$C$1:$D$12,2,FALSE)</f>
        <v>#N/A</v>
      </c>
      <c r="M1035" s="13" t="e">
        <f t="shared" si="337"/>
        <v>#N/A</v>
      </c>
      <c r="N1035" s="13">
        <f t="shared" si="338"/>
        <v>0</v>
      </c>
      <c r="O1035" s="13" t="e">
        <f>VLOOKUP(B1035,Sheet1!$C$1:$D$12,2,FALSE)</f>
        <v>#N/A</v>
      </c>
      <c r="P1035" s="13" t="e">
        <f t="shared" si="339"/>
        <v>#N/A</v>
      </c>
      <c r="Q1035" s="13">
        <f t="shared" si="340"/>
        <v>0</v>
      </c>
      <c r="R1035" s="13" t="e">
        <f>VLOOKUP(B1035,Sheet1!$C$1:$D$12,2,FALSE)</f>
        <v>#N/A</v>
      </c>
      <c r="S1035" s="13" t="e">
        <f t="shared" si="341"/>
        <v>#N/A</v>
      </c>
      <c r="T1035" s="13">
        <f t="shared" si="331"/>
        <v>0</v>
      </c>
      <c r="U1035" s="13" t="e">
        <f>VLOOKUP(B1035,Sheet1!$C$1:$F$12,4,FALSE)</f>
        <v>#N/A</v>
      </c>
      <c r="V1035" s="13" t="e">
        <f t="shared" si="342"/>
        <v>#N/A</v>
      </c>
      <c r="W1035" s="13">
        <f t="shared" si="343"/>
        <v>0</v>
      </c>
      <c r="X1035" s="13">
        <f t="shared" si="344"/>
        <v>0</v>
      </c>
      <c r="Y1035" s="13">
        <f t="shared" si="345"/>
        <v>0</v>
      </c>
      <c r="Z1035" s="13" t="e">
        <f t="shared" si="346"/>
        <v>#N/A</v>
      </c>
      <c r="AA1035" s="14" t="str">
        <f t="shared" si="347"/>
        <v/>
      </c>
      <c r="AB1035" s="14">
        <f t="shared" si="348"/>
        <v>0</v>
      </c>
      <c r="AC1035" s="14">
        <f t="shared" si="349"/>
        <v>0</v>
      </c>
      <c r="AD1035" s="13">
        <f t="shared" si="332"/>
        <v>0</v>
      </c>
      <c r="AE1035" s="13" t="e">
        <f>VLOOKUP(B1035,Sheet1!$C$1:$D$12,2,FALSE)</f>
        <v>#N/A</v>
      </c>
      <c r="AF1035" s="13" t="e">
        <f t="shared" si="350"/>
        <v>#N/A</v>
      </c>
      <c r="AG1035" s="13">
        <f t="shared" si="333"/>
        <v>0</v>
      </c>
      <c r="AH1035" s="13">
        <f t="shared" si="334"/>
        <v>0</v>
      </c>
      <c r="AI1035" s="13" t="e">
        <f t="shared" si="351"/>
        <v>#N/A</v>
      </c>
      <c r="AJ1035" s="14" t="str">
        <f t="shared" si="352"/>
        <v/>
      </c>
      <c r="AK1035" s="14">
        <f t="shared" si="335"/>
        <v>0</v>
      </c>
    </row>
    <row r="1036" spans="1:37" ht="15" customHeight="1" x14ac:dyDescent="0.25">
      <c r="A1036" s="1"/>
      <c r="B1036" s="1"/>
      <c r="C1036" s="24"/>
      <c r="D1036" s="1"/>
      <c r="E1036" s="1"/>
      <c r="F1036" s="24"/>
      <c r="G1036" s="1"/>
      <c r="H1036" s="2"/>
      <c r="I1036" s="2"/>
      <c r="J1036" s="2"/>
      <c r="K1036" s="13">
        <f t="shared" si="336"/>
        <v>0</v>
      </c>
      <c r="L1036" s="13" t="e">
        <f>VLOOKUP(B1036,Sheet1!$C$1:$D$12,2,FALSE)</f>
        <v>#N/A</v>
      </c>
      <c r="M1036" s="13" t="e">
        <f t="shared" si="337"/>
        <v>#N/A</v>
      </c>
      <c r="N1036" s="13">
        <f t="shared" si="338"/>
        <v>0</v>
      </c>
      <c r="O1036" s="13" t="e">
        <f>VLOOKUP(B1036,Sheet1!$C$1:$D$12,2,FALSE)</f>
        <v>#N/A</v>
      </c>
      <c r="P1036" s="13" t="e">
        <f t="shared" si="339"/>
        <v>#N/A</v>
      </c>
      <c r="Q1036" s="13">
        <f t="shared" si="340"/>
        <v>0</v>
      </c>
      <c r="R1036" s="13" t="e">
        <f>VLOOKUP(B1036,Sheet1!$C$1:$D$12,2,FALSE)</f>
        <v>#N/A</v>
      </c>
      <c r="S1036" s="13" t="e">
        <f t="shared" si="341"/>
        <v>#N/A</v>
      </c>
      <c r="T1036" s="13">
        <f t="shared" si="331"/>
        <v>0</v>
      </c>
      <c r="U1036" s="13" t="e">
        <f>VLOOKUP(B1036,Sheet1!$C$1:$F$12,4,FALSE)</f>
        <v>#N/A</v>
      </c>
      <c r="V1036" s="13" t="e">
        <f t="shared" si="342"/>
        <v>#N/A</v>
      </c>
      <c r="W1036" s="13">
        <f t="shared" si="343"/>
        <v>0</v>
      </c>
      <c r="X1036" s="13">
        <f t="shared" si="344"/>
        <v>0</v>
      </c>
      <c r="Y1036" s="13">
        <f t="shared" si="345"/>
        <v>0</v>
      </c>
      <c r="Z1036" s="13" t="e">
        <f t="shared" si="346"/>
        <v>#N/A</v>
      </c>
      <c r="AA1036" s="14" t="str">
        <f t="shared" si="347"/>
        <v/>
      </c>
      <c r="AB1036" s="14">
        <f t="shared" si="348"/>
        <v>0</v>
      </c>
      <c r="AC1036" s="14">
        <f t="shared" si="349"/>
        <v>0</v>
      </c>
      <c r="AD1036" s="13">
        <f t="shared" si="332"/>
        <v>0</v>
      </c>
      <c r="AE1036" s="13" t="e">
        <f>VLOOKUP(B1036,Sheet1!$C$1:$D$12,2,FALSE)</f>
        <v>#N/A</v>
      </c>
      <c r="AF1036" s="13" t="e">
        <f t="shared" si="350"/>
        <v>#N/A</v>
      </c>
      <c r="AG1036" s="13">
        <f t="shared" si="333"/>
        <v>0</v>
      </c>
      <c r="AH1036" s="13">
        <f t="shared" si="334"/>
        <v>0</v>
      </c>
      <c r="AI1036" s="13" t="e">
        <f t="shared" si="351"/>
        <v>#N/A</v>
      </c>
      <c r="AJ1036" s="14" t="str">
        <f t="shared" si="352"/>
        <v/>
      </c>
      <c r="AK1036" s="14">
        <f t="shared" si="335"/>
        <v>0</v>
      </c>
    </row>
    <row r="1037" spans="1:37" ht="15" customHeight="1" x14ac:dyDescent="0.25">
      <c r="A1037" s="1"/>
      <c r="B1037" s="1"/>
      <c r="C1037" s="24"/>
      <c r="D1037" s="1"/>
      <c r="E1037" s="1"/>
      <c r="F1037" s="24"/>
      <c r="G1037" s="1"/>
      <c r="H1037" s="2"/>
      <c r="I1037" s="2"/>
      <c r="J1037" s="2"/>
      <c r="K1037" s="13">
        <f t="shared" si="336"/>
        <v>0</v>
      </c>
      <c r="L1037" s="13" t="e">
        <f>VLOOKUP(B1037,Sheet1!$C$1:$D$12,2,FALSE)</f>
        <v>#N/A</v>
      </c>
      <c r="M1037" s="13" t="e">
        <f t="shared" si="337"/>
        <v>#N/A</v>
      </c>
      <c r="N1037" s="13">
        <f t="shared" si="338"/>
        <v>0</v>
      </c>
      <c r="O1037" s="13" t="e">
        <f>VLOOKUP(B1037,Sheet1!$C$1:$D$12,2,FALSE)</f>
        <v>#N/A</v>
      </c>
      <c r="P1037" s="13" t="e">
        <f t="shared" si="339"/>
        <v>#N/A</v>
      </c>
      <c r="Q1037" s="13">
        <f t="shared" si="340"/>
        <v>0</v>
      </c>
      <c r="R1037" s="13" t="e">
        <f>VLOOKUP(B1037,Sheet1!$C$1:$D$12,2,FALSE)</f>
        <v>#N/A</v>
      </c>
      <c r="S1037" s="13" t="e">
        <f t="shared" si="341"/>
        <v>#N/A</v>
      </c>
      <c r="T1037" s="13">
        <f t="shared" si="331"/>
        <v>0</v>
      </c>
      <c r="U1037" s="13" t="e">
        <f>VLOOKUP(B1037,Sheet1!$C$1:$F$12,4,FALSE)</f>
        <v>#N/A</v>
      </c>
      <c r="V1037" s="13" t="e">
        <f t="shared" si="342"/>
        <v>#N/A</v>
      </c>
      <c r="W1037" s="13">
        <f t="shared" si="343"/>
        <v>0</v>
      </c>
      <c r="X1037" s="13">
        <f t="shared" si="344"/>
        <v>0</v>
      </c>
      <c r="Y1037" s="13">
        <f t="shared" si="345"/>
        <v>0</v>
      </c>
      <c r="Z1037" s="13" t="e">
        <f t="shared" si="346"/>
        <v>#N/A</v>
      </c>
      <c r="AA1037" s="14" t="str">
        <f t="shared" si="347"/>
        <v/>
      </c>
      <c r="AB1037" s="14">
        <f t="shared" si="348"/>
        <v>0</v>
      </c>
      <c r="AC1037" s="14">
        <f t="shared" si="349"/>
        <v>0</v>
      </c>
      <c r="AD1037" s="13">
        <f t="shared" si="332"/>
        <v>0</v>
      </c>
      <c r="AE1037" s="13" t="e">
        <f>VLOOKUP(B1037,Sheet1!$C$1:$D$12,2,FALSE)</f>
        <v>#N/A</v>
      </c>
      <c r="AF1037" s="13" t="e">
        <f t="shared" si="350"/>
        <v>#N/A</v>
      </c>
      <c r="AG1037" s="13">
        <f t="shared" si="333"/>
        <v>0</v>
      </c>
      <c r="AH1037" s="13">
        <f t="shared" si="334"/>
        <v>0</v>
      </c>
      <c r="AI1037" s="13" t="e">
        <f t="shared" si="351"/>
        <v>#N/A</v>
      </c>
      <c r="AJ1037" s="14" t="str">
        <f t="shared" si="352"/>
        <v/>
      </c>
      <c r="AK1037" s="14">
        <f t="shared" si="335"/>
        <v>0</v>
      </c>
    </row>
    <row r="1038" spans="1:37" ht="15" customHeight="1" x14ac:dyDescent="0.25">
      <c r="A1038" s="1"/>
      <c r="B1038" s="1"/>
      <c r="C1038" s="24"/>
      <c r="D1038" s="1"/>
      <c r="E1038" s="1"/>
      <c r="F1038" s="24"/>
      <c r="G1038" s="1"/>
      <c r="H1038" s="2"/>
      <c r="I1038" s="2"/>
      <c r="J1038" s="2"/>
      <c r="K1038" s="13">
        <f t="shared" si="336"/>
        <v>0</v>
      </c>
      <c r="L1038" s="13" t="e">
        <f>VLOOKUP(B1038,Sheet1!$C$1:$D$12,2,FALSE)</f>
        <v>#N/A</v>
      </c>
      <c r="M1038" s="13" t="e">
        <f t="shared" si="337"/>
        <v>#N/A</v>
      </c>
      <c r="N1038" s="13">
        <f t="shared" si="338"/>
        <v>0</v>
      </c>
      <c r="O1038" s="13" t="e">
        <f>VLOOKUP(B1038,Sheet1!$C$1:$D$12,2,FALSE)</f>
        <v>#N/A</v>
      </c>
      <c r="P1038" s="13" t="e">
        <f t="shared" si="339"/>
        <v>#N/A</v>
      </c>
      <c r="Q1038" s="13">
        <f t="shared" si="340"/>
        <v>0</v>
      </c>
      <c r="R1038" s="13" t="e">
        <f>VLOOKUP(B1038,Sheet1!$C$1:$D$12,2,FALSE)</f>
        <v>#N/A</v>
      </c>
      <c r="S1038" s="13" t="e">
        <f t="shared" si="341"/>
        <v>#N/A</v>
      </c>
      <c r="T1038" s="13">
        <f t="shared" si="331"/>
        <v>0</v>
      </c>
      <c r="U1038" s="13" t="e">
        <f>VLOOKUP(B1038,Sheet1!$C$1:$F$12,4,FALSE)</f>
        <v>#N/A</v>
      </c>
      <c r="V1038" s="13" t="e">
        <f t="shared" si="342"/>
        <v>#N/A</v>
      </c>
      <c r="W1038" s="13">
        <f t="shared" si="343"/>
        <v>0</v>
      </c>
      <c r="X1038" s="13">
        <f t="shared" si="344"/>
        <v>0</v>
      </c>
      <c r="Y1038" s="13">
        <f t="shared" si="345"/>
        <v>0</v>
      </c>
      <c r="Z1038" s="13" t="e">
        <f t="shared" si="346"/>
        <v>#N/A</v>
      </c>
      <c r="AA1038" s="14" t="str">
        <f t="shared" si="347"/>
        <v/>
      </c>
      <c r="AB1038" s="14">
        <f t="shared" si="348"/>
        <v>0</v>
      </c>
      <c r="AC1038" s="14">
        <f t="shared" si="349"/>
        <v>0</v>
      </c>
      <c r="AD1038" s="13">
        <f t="shared" si="332"/>
        <v>0</v>
      </c>
      <c r="AE1038" s="13" t="e">
        <f>VLOOKUP(B1038,Sheet1!$C$1:$D$12,2,FALSE)</f>
        <v>#N/A</v>
      </c>
      <c r="AF1038" s="13" t="e">
        <f t="shared" si="350"/>
        <v>#N/A</v>
      </c>
      <c r="AG1038" s="13">
        <f t="shared" si="333"/>
        <v>0</v>
      </c>
      <c r="AH1038" s="13">
        <f t="shared" si="334"/>
        <v>0</v>
      </c>
      <c r="AI1038" s="13" t="e">
        <f t="shared" si="351"/>
        <v>#N/A</v>
      </c>
      <c r="AJ1038" s="14" t="str">
        <f t="shared" si="352"/>
        <v/>
      </c>
      <c r="AK1038" s="14">
        <f t="shared" si="335"/>
        <v>0</v>
      </c>
    </row>
    <row r="1039" spans="1:37" ht="15" customHeight="1" x14ac:dyDescent="0.25">
      <c r="A1039" s="1"/>
      <c r="B1039" s="1"/>
      <c r="C1039" s="24"/>
      <c r="D1039" s="1"/>
      <c r="E1039" s="1"/>
      <c r="F1039" s="24"/>
      <c r="G1039" s="1"/>
      <c r="H1039" s="2"/>
      <c r="I1039" s="2"/>
      <c r="J1039" s="2"/>
      <c r="K1039" s="13">
        <f t="shared" si="336"/>
        <v>0</v>
      </c>
      <c r="L1039" s="13" t="e">
        <f>VLOOKUP(B1039,Sheet1!$C$1:$D$12,2,FALSE)</f>
        <v>#N/A</v>
      </c>
      <c r="M1039" s="13" t="e">
        <f t="shared" si="337"/>
        <v>#N/A</v>
      </c>
      <c r="N1039" s="13">
        <f t="shared" si="338"/>
        <v>0</v>
      </c>
      <c r="O1039" s="13" t="e">
        <f>VLOOKUP(B1039,Sheet1!$C$1:$D$12,2,FALSE)</f>
        <v>#N/A</v>
      </c>
      <c r="P1039" s="13" t="e">
        <f t="shared" si="339"/>
        <v>#N/A</v>
      </c>
      <c r="Q1039" s="13">
        <f t="shared" si="340"/>
        <v>0</v>
      </c>
      <c r="R1039" s="13" t="e">
        <f>VLOOKUP(B1039,Sheet1!$C$1:$D$12,2,FALSE)</f>
        <v>#N/A</v>
      </c>
      <c r="S1039" s="13" t="e">
        <f t="shared" si="341"/>
        <v>#N/A</v>
      </c>
      <c r="T1039" s="13">
        <f t="shared" si="331"/>
        <v>0</v>
      </c>
      <c r="U1039" s="13" t="e">
        <f>VLOOKUP(B1039,Sheet1!$C$1:$F$12,4,FALSE)</f>
        <v>#N/A</v>
      </c>
      <c r="V1039" s="13" t="e">
        <f t="shared" si="342"/>
        <v>#N/A</v>
      </c>
      <c r="W1039" s="13">
        <f t="shared" si="343"/>
        <v>0</v>
      </c>
      <c r="X1039" s="13">
        <f t="shared" si="344"/>
        <v>0</v>
      </c>
      <c r="Y1039" s="13">
        <f t="shared" si="345"/>
        <v>0</v>
      </c>
      <c r="Z1039" s="13" t="e">
        <f t="shared" si="346"/>
        <v>#N/A</v>
      </c>
      <c r="AA1039" s="14" t="str">
        <f t="shared" si="347"/>
        <v/>
      </c>
      <c r="AB1039" s="14">
        <f t="shared" si="348"/>
        <v>0</v>
      </c>
      <c r="AC1039" s="14">
        <f t="shared" si="349"/>
        <v>0</v>
      </c>
      <c r="AD1039" s="13">
        <f t="shared" si="332"/>
        <v>0</v>
      </c>
      <c r="AE1039" s="13" t="e">
        <f>VLOOKUP(B1039,Sheet1!$C$1:$D$12,2,FALSE)</f>
        <v>#N/A</v>
      </c>
      <c r="AF1039" s="13" t="e">
        <f t="shared" si="350"/>
        <v>#N/A</v>
      </c>
      <c r="AG1039" s="13">
        <f t="shared" si="333"/>
        <v>0</v>
      </c>
      <c r="AH1039" s="13">
        <f t="shared" si="334"/>
        <v>0</v>
      </c>
      <c r="AI1039" s="13" t="e">
        <f t="shared" si="351"/>
        <v>#N/A</v>
      </c>
      <c r="AJ1039" s="14" t="str">
        <f t="shared" si="352"/>
        <v/>
      </c>
      <c r="AK1039" s="14">
        <f t="shared" si="335"/>
        <v>0</v>
      </c>
    </row>
    <row r="1040" spans="1:37" ht="15" customHeight="1" x14ac:dyDescent="0.25">
      <c r="A1040" s="1"/>
      <c r="B1040" s="1"/>
      <c r="C1040" s="24"/>
      <c r="D1040" s="1"/>
      <c r="E1040" s="1"/>
      <c r="F1040" s="24"/>
      <c r="G1040" s="1"/>
      <c r="H1040" s="2"/>
      <c r="I1040" s="2"/>
      <c r="J1040" s="2"/>
      <c r="K1040" s="13">
        <f t="shared" si="336"/>
        <v>0</v>
      </c>
      <c r="L1040" s="13" t="e">
        <f>VLOOKUP(B1040,Sheet1!$C$1:$D$12,2,FALSE)</f>
        <v>#N/A</v>
      </c>
      <c r="M1040" s="13" t="e">
        <f t="shared" si="337"/>
        <v>#N/A</v>
      </c>
      <c r="N1040" s="13">
        <f t="shared" si="338"/>
        <v>0</v>
      </c>
      <c r="O1040" s="13" t="e">
        <f>VLOOKUP(B1040,Sheet1!$C$1:$D$12,2,FALSE)</f>
        <v>#N/A</v>
      </c>
      <c r="P1040" s="13" t="e">
        <f t="shared" si="339"/>
        <v>#N/A</v>
      </c>
      <c r="Q1040" s="13">
        <f t="shared" si="340"/>
        <v>0</v>
      </c>
      <c r="R1040" s="13" t="e">
        <f>VLOOKUP(B1040,Sheet1!$C$1:$D$12,2,FALSE)</f>
        <v>#N/A</v>
      </c>
      <c r="S1040" s="13" t="e">
        <f t="shared" si="341"/>
        <v>#N/A</v>
      </c>
      <c r="T1040" s="13">
        <f t="shared" si="331"/>
        <v>0</v>
      </c>
      <c r="U1040" s="13" t="e">
        <f>VLOOKUP(B1040,Sheet1!$C$1:$F$12,4,FALSE)</f>
        <v>#N/A</v>
      </c>
      <c r="V1040" s="13" t="e">
        <f t="shared" si="342"/>
        <v>#N/A</v>
      </c>
      <c r="W1040" s="13">
        <f t="shared" si="343"/>
        <v>0</v>
      </c>
      <c r="X1040" s="13">
        <f t="shared" si="344"/>
        <v>0</v>
      </c>
      <c r="Y1040" s="13">
        <f t="shared" si="345"/>
        <v>0</v>
      </c>
      <c r="Z1040" s="13" t="e">
        <f t="shared" si="346"/>
        <v>#N/A</v>
      </c>
      <c r="AA1040" s="14" t="str">
        <f t="shared" si="347"/>
        <v/>
      </c>
      <c r="AB1040" s="14">
        <f t="shared" si="348"/>
        <v>0</v>
      </c>
      <c r="AC1040" s="14">
        <f t="shared" si="349"/>
        <v>0</v>
      </c>
      <c r="AD1040" s="13">
        <f t="shared" si="332"/>
        <v>0</v>
      </c>
      <c r="AE1040" s="13" t="e">
        <f>VLOOKUP(B1040,Sheet1!$C$1:$D$12,2,FALSE)</f>
        <v>#N/A</v>
      </c>
      <c r="AF1040" s="13" t="e">
        <f t="shared" si="350"/>
        <v>#N/A</v>
      </c>
      <c r="AG1040" s="13">
        <f t="shared" si="333"/>
        <v>0</v>
      </c>
      <c r="AH1040" s="13">
        <f t="shared" si="334"/>
        <v>0</v>
      </c>
      <c r="AI1040" s="13" t="e">
        <f t="shared" si="351"/>
        <v>#N/A</v>
      </c>
      <c r="AJ1040" s="14" t="str">
        <f t="shared" si="352"/>
        <v/>
      </c>
      <c r="AK1040" s="14">
        <f t="shared" si="335"/>
        <v>0</v>
      </c>
    </row>
    <row r="1041" spans="1:37" ht="15" customHeight="1" x14ac:dyDescent="0.25">
      <c r="A1041" s="1"/>
      <c r="B1041" s="1"/>
      <c r="C1041" s="24"/>
      <c r="D1041" s="1"/>
      <c r="E1041" s="1"/>
      <c r="F1041" s="24"/>
      <c r="G1041" s="1"/>
      <c r="H1041" s="2"/>
      <c r="I1041" s="2"/>
      <c r="J1041" s="2"/>
      <c r="K1041" s="13">
        <f t="shared" si="336"/>
        <v>0</v>
      </c>
      <c r="L1041" s="13" t="e">
        <f>VLOOKUP(B1041,Sheet1!$C$1:$D$12,2,FALSE)</f>
        <v>#N/A</v>
      </c>
      <c r="M1041" s="13" t="e">
        <f t="shared" si="337"/>
        <v>#N/A</v>
      </c>
      <c r="N1041" s="13">
        <f t="shared" si="338"/>
        <v>0</v>
      </c>
      <c r="O1041" s="13" t="e">
        <f>VLOOKUP(B1041,Sheet1!$C$1:$D$12,2,FALSE)</f>
        <v>#N/A</v>
      </c>
      <c r="P1041" s="13" t="e">
        <f t="shared" si="339"/>
        <v>#N/A</v>
      </c>
      <c r="Q1041" s="13">
        <f t="shared" si="340"/>
        <v>0</v>
      </c>
      <c r="R1041" s="13" t="e">
        <f>VLOOKUP(B1041,Sheet1!$C$1:$D$12,2,FALSE)</f>
        <v>#N/A</v>
      </c>
      <c r="S1041" s="13" t="e">
        <f t="shared" si="341"/>
        <v>#N/A</v>
      </c>
      <c r="T1041" s="13">
        <f t="shared" si="331"/>
        <v>0</v>
      </c>
      <c r="U1041" s="13" t="e">
        <f>VLOOKUP(B1041,Sheet1!$C$1:$F$12,4,FALSE)</f>
        <v>#N/A</v>
      </c>
      <c r="V1041" s="13" t="e">
        <f t="shared" si="342"/>
        <v>#N/A</v>
      </c>
      <c r="W1041" s="13">
        <f t="shared" si="343"/>
        <v>0</v>
      </c>
      <c r="X1041" s="13">
        <f t="shared" si="344"/>
        <v>0</v>
      </c>
      <c r="Y1041" s="13">
        <f t="shared" si="345"/>
        <v>0</v>
      </c>
      <c r="Z1041" s="13" t="e">
        <f t="shared" si="346"/>
        <v>#N/A</v>
      </c>
      <c r="AA1041" s="14" t="str">
        <f t="shared" si="347"/>
        <v/>
      </c>
      <c r="AB1041" s="14">
        <f t="shared" si="348"/>
        <v>0</v>
      </c>
      <c r="AC1041" s="14">
        <f t="shared" si="349"/>
        <v>0</v>
      </c>
      <c r="AD1041" s="13">
        <f t="shared" si="332"/>
        <v>0</v>
      </c>
      <c r="AE1041" s="13" t="e">
        <f>VLOOKUP(B1041,Sheet1!$C$1:$D$12,2,FALSE)</f>
        <v>#N/A</v>
      </c>
      <c r="AF1041" s="13" t="e">
        <f t="shared" si="350"/>
        <v>#N/A</v>
      </c>
      <c r="AG1041" s="13">
        <f t="shared" si="333"/>
        <v>0</v>
      </c>
      <c r="AH1041" s="13">
        <f t="shared" si="334"/>
        <v>0</v>
      </c>
      <c r="AI1041" s="13" t="e">
        <f t="shared" si="351"/>
        <v>#N/A</v>
      </c>
      <c r="AJ1041" s="14" t="str">
        <f t="shared" si="352"/>
        <v/>
      </c>
      <c r="AK1041" s="14">
        <f t="shared" si="335"/>
        <v>0</v>
      </c>
    </row>
    <row r="1042" spans="1:37" ht="15" customHeight="1" x14ac:dyDescent="0.25">
      <c r="A1042" s="1"/>
      <c r="B1042" s="1"/>
      <c r="C1042" s="24"/>
      <c r="D1042" s="1"/>
      <c r="E1042" s="1"/>
      <c r="F1042" s="24"/>
      <c r="G1042" s="1"/>
      <c r="H1042" s="2"/>
      <c r="I1042" s="2"/>
      <c r="J1042" s="2"/>
      <c r="K1042" s="13">
        <f t="shared" si="336"/>
        <v>0</v>
      </c>
      <c r="L1042" s="13" t="e">
        <f>VLOOKUP(B1042,Sheet1!$C$1:$D$12,2,FALSE)</f>
        <v>#N/A</v>
      </c>
      <c r="M1042" s="13" t="e">
        <f t="shared" si="337"/>
        <v>#N/A</v>
      </c>
      <c r="N1042" s="13">
        <f t="shared" si="338"/>
        <v>0</v>
      </c>
      <c r="O1042" s="13" t="e">
        <f>VLOOKUP(B1042,Sheet1!$C$1:$D$12,2,FALSE)</f>
        <v>#N/A</v>
      </c>
      <c r="P1042" s="13" t="e">
        <f t="shared" si="339"/>
        <v>#N/A</v>
      </c>
      <c r="Q1042" s="13">
        <f t="shared" si="340"/>
        <v>0</v>
      </c>
      <c r="R1042" s="13" t="e">
        <f>VLOOKUP(B1042,Sheet1!$C$1:$D$12,2,FALSE)</f>
        <v>#N/A</v>
      </c>
      <c r="S1042" s="13" t="e">
        <f t="shared" si="341"/>
        <v>#N/A</v>
      </c>
      <c r="T1042" s="13">
        <f t="shared" si="331"/>
        <v>0</v>
      </c>
      <c r="U1042" s="13" t="e">
        <f>VLOOKUP(B1042,Sheet1!$C$1:$F$12,4,FALSE)</f>
        <v>#N/A</v>
      </c>
      <c r="V1042" s="13" t="e">
        <f t="shared" si="342"/>
        <v>#N/A</v>
      </c>
      <c r="W1042" s="13">
        <f t="shared" si="343"/>
        <v>0</v>
      </c>
      <c r="X1042" s="13">
        <f t="shared" si="344"/>
        <v>0</v>
      </c>
      <c r="Y1042" s="13">
        <f t="shared" si="345"/>
        <v>0</v>
      </c>
      <c r="Z1042" s="13" t="e">
        <f t="shared" si="346"/>
        <v>#N/A</v>
      </c>
      <c r="AA1042" s="14" t="str">
        <f t="shared" si="347"/>
        <v/>
      </c>
      <c r="AB1042" s="14">
        <f t="shared" si="348"/>
        <v>0</v>
      </c>
      <c r="AC1042" s="14">
        <f t="shared" si="349"/>
        <v>0</v>
      </c>
      <c r="AD1042" s="13">
        <f t="shared" si="332"/>
        <v>0</v>
      </c>
      <c r="AE1042" s="13" t="e">
        <f>VLOOKUP(B1042,Sheet1!$C$1:$D$12,2,FALSE)</f>
        <v>#N/A</v>
      </c>
      <c r="AF1042" s="13" t="e">
        <f t="shared" si="350"/>
        <v>#N/A</v>
      </c>
      <c r="AG1042" s="13">
        <f t="shared" si="333"/>
        <v>0</v>
      </c>
      <c r="AH1042" s="13">
        <f t="shared" si="334"/>
        <v>0</v>
      </c>
      <c r="AI1042" s="13" t="e">
        <f t="shared" si="351"/>
        <v>#N/A</v>
      </c>
      <c r="AJ1042" s="14" t="str">
        <f t="shared" si="352"/>
        <v/>
      </c>
      <c r="AK1042" s="14">
        <f t="shared" si="335"/>
        <v>0</v>
      </c>
    </row>
    <row r="1043" spans="1:37" ht="15" customHeight="1" x14ac:dyDescent="0.25">
      <c r="A1043" s="1"/>
      <c r="B1043" s="1"/>
      <c r="C1043" s="24"/>
      <c r="D1043" s="1"/>
      <c r="E1043" s="1"/>
      <c r="F1043" s="24"/>
      <c r="G1043" s="1"/>
      <c r="H1043" s="2"/>
      <c r="I1043" s="2"/>
      <c r="J1043" s="2"/>
      <c r="K1043" s="13">
        <f t="shared" si="336"/>
        <v>0</v>
      </c>
      <c r="L1043" s="13" t="e">
        <f>VLOOKUP(B1043,Sheet1!$C$1:$D$12,2,FALSE)</f>
        <v>#N/A</v>
      </c>
      <c r="M1043" s="13" t="e">
        <f t="shared" si="337"/>
        <v>#N/A</v>
      </c>
      <c r="N1043" s="13">
        <f t="shared" si="338"/>
        <v>0</v>
      </c>
      <c r="O1043" s="13" t="e">
        <f>VLOOKUP(B1043,Sheet1!$C$1:$D$12,2,FALSE)</f>
        <v>#N/A</v>
      </c>
      <c r="P1043" s="13" t="e">
        <f t="shared" si="339"/>
        <v>#N/A</v>
      </c>
      <c r="Q1043" s="13">
        <f t="shared" si="340"/>
        <v>0</v>
      </c>
      <c r="R1043" s="13" t="e">
        <f>VLOOKUP(B1043,Sheet1!$C$1:$D$12,2,FALSE)</f>
        <v>#N/A</v>
      </c>
      <c r="S1043" s="13" t="e">
        <f t="shared" si="341"/>
        <v>#N/A</v>
      </c>
      <c r="T1043" s="13">
        <f t="shared" si="331"/>
        <v>0</v>
      </c>
      <c r="U1043" s="13" t="e">
        <f>VLOOKUP(B1043,Sheet1!$C$1:$F$12,4,FALSE)</f>
        <v>#N/A</v>
      </c>
      <c r="V1043" s="13" t="e">
        <f t="shared" si="342"/>
        <v>#N/A</v>
      </c>
      <c r="W1043" s="13">
        <f t="shared" si="343"/>
        <v>0</v>
      </c>
      <c r="X1043" s="13">
        <f t="shared" si="344"/>
        <v>0</v>
      </c>
      <c r="Y1043" s="13">
        <f t="shared" si="345"/>
        <v>0</v>
      </c>
      <c r="Z1043" s="13" t="e">
        <f t="shared" si="346"/>
        <v>#N/A</v>
      </c>
      <c r="AA1043" s="14" t="str">
        <f t="shared" si="347"/>
        <v/>
      </c>
      <c r="AB1043" s="14">
        <f t="shared" si="348"/>
        <v>0</v>
      </c>
      <c r="AC1043" s="14">
        <f t="shared" si="349"/>
        <v>0</v>
      </c>
      <c r="AD1043" s="13">
        <f t="shared" si="332"/>
        <v>0</v>
      </c>
      <c r="AE1043" s="13" t="e">
        <f>VLOOKUP(B1043,Sheet1!$C$1:$D$12,2,FALSE)</f>
        <v>#N/A</v>
      </c>
      <c r="AF1043" s="13" t="e">
        <f t="shared" si="350"/>
        <v>#N/A</v>
      </c>
      <c r="AG1043" s="13">
        <f t="shared" si="333"/>
        <v>0</v>
      </c>
      <c r="AH1043" s="13">
        <f t="shared" si="334"/>
        <v>0</v>
      </c>
      <c r="AI1043" s="13" t="e">
        <f t="shared" si="351"/>
        <v>#N/A</v>
      </c>
      <c r="AJ1043" s="14" t="str">
        <f t="shared" si="352"/>
        <v/>
      </c>
      <c r="AK1043" s="14">
        <f t="shared" si="335"/>
        <v>0</v>
      </c>
    </row>
    <row r="1044" spans="1:37" ht="15" customHeight="1" x14ac:dyDescent="0.25">
      <c r="A1044" s="1"/>
      <c r="B1044" s="1"/>
      <c r="C1044" s="24"/>
      <c r="D1044" s="1"/>
      <c r="E1044" s="1"/>
      <c r="F1044" s="24"/>
      <c r="G1044" s="1"/>
      <c r="H1044" s="2"/>
      <c r="I1044" s="2"/>
      <c r="J1044" s="2"/>
      <c r="K1044" s="13">
        <f t="shared" si="336"/>
        <v>0</v>
      </c>
      <c r="L1044" s="13" t="e">
        <f>VLOOKUP(B1044,Sheet1!$C$1:$D$12,2,FALSE)</f>
        <v>#N/A</v>
      </c>
      <c r="M1044" s="13" t="e">
        <f t="shared" si="337"/>
        <v>#N/A</v>
      </c>
      <c r="N1044" s="13">
        <f t="shared" si="338"/>
        <v>0</v>
      </c>
      <c r="O1044" s="13" t="e">
        <f>VLOOKUP(B1044,Sheet1!$C$1:$D$12,2,FALSE)</f>
        <v>#N/A</v>
      </c>
      <c r="P1044" s="13" t="e">
        <f t="shared" si="339"/>
        <v>#N/A</v>
      </c>
      <c r="Q1044" s="13">
        <f t="shared" si="340"/>
        <v>0</v>
      </c>
      <c r="R1044" s="13" t="e">
        <f>VLOOKUP(B1044,Sheet1!$C$1:$D$12,2,FALSE)</f>
        <v>#N/A</v>
      </c>
      <c r="S1044" s="13" t="e">
        <f t="shared" si="341"/>
        <v>#N/A</v>
      </c>
      <c r="T1044" s="13">
        <f t="shared" si="331"/>
        <v>0</v>
      </c>
      <c r="U1044" s="13" t="e">
        <f>VLOOKUP(B1044,Sheet1!$C$1:$F$12,4,FALSE)</f>
        <v>#N/A</v>
      </c>
      <c r="V1044" s="13" t="e">
        <f t="shared" si="342"/>
        <v>#N/A</v>
      </c>
      <c r="W1044" s="13">
        <f t="shared" si="343"/>
        <v>0</v>
      </c>
      <c r="X1044" s="13">
        <f t="shared" si="344"/>
        <v>0</v>
      </c>
      <c r="Y1044" s="13">
        <f t="shared" si="345"/>
        <v>0</v>
      </c>
      <c r="Z1044" s="13" t="e">
        <f t="shared" si="346"/>
        <v>#N/A</v>
      </c>
      <c r="AA1044" s="14" t="str">
        <f t="shared" si="347"/>
        <v/>
      </c>
      <c r="AB1044" s="14">
        <f t="shared" si="348"/>
        <v>0</v>
      </c>
      <c r="AC1044" s="14">
        <f t="shared" si="349"/>
        <v>0</v>
      </c>
      <c r="AD1044" s="13">
        <f t="shared" si="332"/>
        <v>0</v>
      </c>
      <c r="AE1044" s="13" t="e">
        <f>VLOOKUP(B1044,Sheet1!$C$1:$D$12,2,FALSE)</f>
        <v>#N/A</v>
      </c>
      <c r="AF1044" s="13" t="e">
        <f t="shared" si="350"/>
        <v>#N/A</v>
      </c>
      <c r="AG1044" s="13">
        <f t="shared" si="333"/>
        <v>0</v>
      </c>
      <c r="AH1044" s="13">
        <f t="shared" si="334"/>
        <v>0</v>
      </c>
      <c r="AI1044" s="13" t="e">
        <f t="shared" si="351"/>
        <v>#N/A</v>
      </c>
      <c r="AJ1044" s="14" t="str">
        <f t="shared" si="352"/>
        <v/>
      </c>
      <c r="AK1044" s="14">
        <f t="shared" si="335"/>
        <v>0</v>
      </c>
    </row>
    <row r="1045" spans="1:37" ht="15" customHeight="1" x14ac:dyDescent="0.25">
      <c r="A1045" s="1"/>
      <c r="B1045" s="1"/>
      <c r="C1045" s="24"/>
      <c r="D1045" s="1"/>
      <c r="E1045" s="1"/>
      <c r="F1045" s="24"/>
      <c r="G1045" s="1"/>
      <c r="H1045" s="2"/>
      <c r="I1045" s="2"/>
      <c r="J1045" s="2"/>
      <c r="K1045" s="13">
        <f t="shared" si="336"/>
        <v>0</v>
      </c>
      <c r="L1045" s="13" t="e">
        <f>VLOOKUP(B1045,Sheet1!$C$1:$D$12,2,FALSE)</f>
        <v>#N/A</v>
      </c>
      <c r="M1045" s="13" t="e">
        <f t="shared" si="337"/>
        <v>#N/A</v>
      </c>
      <c r="N1045" s="13">
        <f t="shared" si="338"/>
        <v>0</v>
      </c>
      <c r="O1045" s="13" t="e">
        <f>VLOOKUP(B1045,Sheet1!$C$1:$D$12,2,FALSE)</f>
        <v>#N/A</v>
      </c>
      <c r="P1045" s="13" t="e">
        <f t="shared" si="339"/>
        <v>#N/A</v>
      </c>
      <c r="Q1045" s="13">
        <f t="shared" si="340"/>
        <v>0</v>
      </c>
      <c r="R1045" s="13" t="e">
        <f>VLOOKUP(B1045,Sheet1!$C$1:$D$12,2,FALSE)</f>
        <v>#N/A</v>
      </c>
      <c r="S1045" s="13" t="e">
        <f t="shared" si="341"/>
        <v>#N/A</v>
      </c>
      <c r="T1045" s="13">
        <f t="shared" si="331"/>
        <v>0</v>
      </c>
      <c r="U1045" s="13" t="e">
        <f>VLOOKUP(B1045,Sheet1!$C$1:$F$12,4,FALSE)</f>
        <v>#N/A</v>
      </c>
      <c r="V1045" s="13" t="e">
        <f t="shared" si="342"/>
        <v>#N/A</v>
      </c>
      <c r="W1045" s="13">
        <f t="shared" si="343"/>
        <v>0</v>
      </c>
      <c r="X1045" s="13">
        <f t="shared" si="344"/>
        <v>0</v>
      </c>
      <c r="Y1045" s="13">
        <f t="shared" si="345"/>
        <v>0</v>
      </c>
      <c r="Z1045" s="13" t="e">
        <f t="shared" si="346"/>
        <v>#N/A</v>
      </c>
      <c r="AA1045" s="14" t="str">
        <f t="shared" si="347"/>
        <v/>
      </c>
      <c r="AB1045" s="14">
        <f t="shared" si="348"/>
        <v>0</v>
      </c>
      <c r="AC1045" s="14">
        <f t="shared" si="349"/>
        <v>0</v>
      </c>
      <c r="AD1045" s="13">
        <f t="shared" si="332"/>
        <v>0</v>
      </c>
      <c r="AE1045" s="13" t="e">
        <f>VLOOKUP(B1045,Sheet1!$C$1:$D$12,2,FALSE)</f>
        <v>#N/A</v>
      </c>
      <c r="AF1045" s="13" t="e">
        <f t="shared" si="350"/>
        <v>#N/A</v>
      </c>
      <c r="AG1045" s="13">
        <f t="shared" si="333"/>
        <v>0</v>
      </c>
      <c r="AH1045" s="13">
        <f t="shared" si="334"/>
        <v>0</v>
      </c>
      <c r="AI1045" s="13" t="e">
        <f t="shared" si="351"/>
        <v>#N/A</v>
      </c>
      <c r="AJ1045" s="14" t="str">
        <f t="shared" si="352"/>
        <v/>
      </c>
      <c r="AK1045" s="14">
        <f t="shared" si="335"/>
        <v>0</v>
      </c>
    </row>
    <row r="1046" spans="1:37" ht="15" customHeight="1" x14ac:dyDescent="0.25">
      <c r="A1046" s="1"/>
      <c r="B1046" s="1"/>
      <c r="C1046" s="24"/>
      <c r="D1046" s="1"/>
      <c r="E1046" s="1"/>
      <c r="F1046" s="24"/>
      <c r="G1046" s="1"/>
      <c r="H1046" s="2"/>
      <c r="I1046" s="2"/>
      <c r="J1046" s="2"/>
      <c r="K1046" s="13">
        <f t="shared" si="336"/>
        <v>0</v>
      </c>
      <c r="L1046" s="13" t="e">
        <f>VLOOKUP(B1046,Sheet1!$C$1:$D$12,2,FALSE)</f>
        <v>#N/A</v>
      </c>
      <c r="M1046" s="13" t="e">
        <f t="shared" si="337"/>
        <v>#N/A</v>
      </c>
      <c r="N1046" s="13">
        <f t="shared" si="338"/>
        <v>0</v>
      </c>
      <c r="O1046" s="13" t="e">
        <f>VLOOKUP(B1046,Sheet1!$C$1:$D$12,2,FALSE)</f>
        <v>#N/A</v>
      </c>
      <c r="P1046" s="13" t="e">
        <f t="shared" si="339"/>
        <v>#N/A</v>
      </c>
      <c r="Q1046" s="13">
        <f t="shared" si="340"/>
        <v>0</v>
      </c>
      <c r="R1046" s="13" t="e">
        <f>VLOOKUP(B1046,Sheet1!$C$1:$D$12,2,FALSE)</f>
        <v>#N/A</v>
      </c>
      <c r="S1046" s="13" t="e">
        <f t="shared" si="341"/>
        <v>#N/A</v>
      </c>
      <c r="T1046" s="13">
        <f t="shared" si="331"/>
        <v>0</v>
      </c>
      <c r="U1046" s="13" t="e">
        <f>VLOOKUP(B1046,Sheet1!$C$1:$F$12,4,FALSE)</f>
        <v>#N/A</v>
      </c>
      <c r="V1046" s="13" t="e">
        <f t="shared" si="342"/>
        <v>#N/A</v>
      </c>
      <c r="W1046" s="13">
        <f t="shared" si="343"/>
        <v>0</v>
      </c>
      <c r="X1046" s="13">
        <f t="shared" si="344"/>
        <v>0</v>
      </c>
      <c r="Y1046" s="13">
        <f t="shared" si="345"/>
        <v>0</v>
      </c>
      <c r="Z1046" s="13" t="e">
        <f t="shared" si="346"/>
        <v>#N/A</v>
      </c>
      <c r="AA1046" s="14" t="str">
        <f t="shared" si="347"/>
        <v/>
      </c>
      <c r="AB1046" s="14">
        <f t="shared" si="348"/>
        <v>0</v>
      </c>
      <c r="AC1046" s="14">
        <f t="shared" si="349"/>
        <v>0</v>
      </c>
      <c r="AD1046" s="13">
        <f t="shared" si="332"/>
        <v>0</v>
      </c>
      <c r="AE1046" s="13" t="e">
        <f>VLOOKUP(B1046,Sheet1!$C$1:$D$12,2,FALSE)</f>
        <v>#N/A</v>
      </c>
      <c r="AF1046" s="13" t="e">
        <f t="shared" si="350"/>
        <v>#N/A</v>
      </c>
      <c r="AG1046" s="13">
        <f t="shared" si="333"/>
        <v>0</v>
      </c>
      <c r="AH1046" s="13">
        <f t="shared" si="334"/>
        <v>0</v>
      </c>
      <c r="AI1046" s="13" t="e">
        <f t="shared" si="351"/>
        <v>#N/A</v>
      </c>
      <c r="AJ1046" s="14" t="str">
        <f t="shared" si="352"/>
        <v/>
      </c>
      <c r="AK1046" s="14">
        <f t="shared" si="335"/>
        <v>0</v>
      </c>
    </row>
    <row r="1047" spans="1:37" ht="15" customHeight="1" x14ac:dyDescent="0.25">
      <c r="A1047" s="1"/>
      <c r="B1047" s="1"/>
      <c r="C1047" s="24"/>
      <c r="D1047" s="1"/>
      <c r="E1047" s="1"/>
      <c r="F1047" s="24"/>
      <c r="G1047" s="1"/>
      <c r="H1047" s="2"/>
      <c r="I1047" s="2"/>
      <c r="J1047" s="2"/>
      <c r="K1047" s="13">
        <f t="shared" si="336"/>
        <v>0</v>
      </c>
      <c r="L1047" s="13" t="e">
        <f>VLOOKUP(B1047,Sheet1!$C$1:$D$12,2,FALSE)</f>
        <v>#N/A</v>
      </c>
      <c r="M1047" s="13" t="e">
        <f t="shared" si="337"/>
        <v>#N/A</v>
      </c>
      <c r="N1047" s="13">
        <f t="shared" si="338"/>
        <v>0</v>
      </c>
      <c r="O1047" s="13" t="e">
        <f>VLOOKUP(B1047,Sheet1!$C$1:$D$12,2,FALSE)</f>
        <v>#N/A</v>
      </c>
      <c r="P1047" s="13" t="e">
        <f t="shared" si="339"/>
        <v>#N/A</v>
      </c>
      <c r="Q1047" s="13">
        <f t="shared" si="340"/>
        <v>0</v>
      </c>
      <c r="R1047" s="13" t="e">
        <f>VLOOKUP(B1047,Sheet1!$C$1:$D$12,2,FALSE)</f>
        <v>#N/A</v>
      </c>
      <c r="S1047" s="13" t="e">
        <f t="shared" si="341"/>
        <v>#N/A</v>
      </c>
      <c r="T1047" s="13">
        <f t="shared" si="331"/>
        <v>0</v>
      </c>
      <c r="U1047" s="13" t="e">
        <f>VLOOKUP(B1047,Sheet1!$C$1:$F$12,4,FALSE)</f>
        <v>#N/A</v>
      </c>
      <c r="V1047" s="13" t="e">
        <f t="shared" si="342"/>
        <v>#N/A</v>
      </c>
      <c r="W1047" s="13">
        <f t="shared" si="343"/>
        <v>0</v>
      </c>
      <c r="X1047" s="13">
        <f t="shared" si="344"/>
        <v>0</v>
      </c>
      <c r="Y1047" s="13">
        <f t="shared" si="345"/>
        <v>0</v>
      </c>
      <c r="Z1047" s="13" t="e">
        <f t="shared" si="346"/>
        <v>#N/A</v>
      </c>
      <c r="AA1047" s="14" t="str">
        <f t="shared" si="347"/>
        <v/>
      </c>
      <c r="AB1047" s="14">
        <f t="shared" si="348"/>
        <v>0</v>
      </c>
      <c r="AC1047" s="14">
        <f t="shared" si="349"/>
        <v>0</v>
      </c>
      <c r="AD1047" s="13">
        <f t="shared" si="332"/>
        <v>0</v>
      </c>
      <c r="AE1047" s="13" t="e">
        <f>VLOOKUP(B1047,Sheet1!$C$1:$D$12,2,FALSE)</f>
        <v>#N/A</v>
      </c>
      <c r="AF1047" s="13" t="e">
        <f t="shared" si="350"/>
        <v>#N/A</v>
      </c>
      <c r="AG1047" s="13">
        <f t="shared" si="333"/>
        <v>0</v>
      </c>
      <c r="AH1047" s="13">
        <f t="shared" si="334"/>
        <v>0</v>
      </c>
      <c r="AI1047" s="13" t="e">
        <f t="shared" si="351"/>
        <v>#N/A</v>
      </c>
      <c r="AJ1047" s="14" t="str">
        <f t="shared" si="352"/>
        <v/>
      </c>
      <c r="AK1047" s="14">
        <f t="shared" si="335"/>
        <v>0</v>
      </c>
    </row>
    <row r="1048" spans="1:37" ht="15" customHeight="1" x14ac:dyDescent="0.25">
      <c r="A1048" s="1"/>
      <c r="B1048" s="1"/>
      <c r="C1048" s="24"/>
      <c r="D1048" s="1"/>
      <c r="E1048" s="1"/>
      <c r="F1048" s="24"/>
      <c r="G1048" s="1"/>
      <c r="H1048" s="2"/>
      <c r="I1048" s="2"/>
      <c r="J1048" s="2"/>
      <c r="K1048" s="13">
        <f t="shared" si="336"/>
        <v>0</v>
      </c>
      <c r="L1048" s="13" t="e">
        <f>VLOOKUP(B1048,Sheet1!$C$1:$D$12,2,FALSE)</f>
        <v>#N/A</v>
      </c>
      <c r="M1048" s="13" t="e">
        <f t="shared" si="337"/>
        <v>#N/A</v>
      </c>
      <c r="N1048" s="13">
        <f t="shared" si="338"/>
        <v>0</v>
      </c>
      <c r="O1048" s="13" t="e">
        <f>VLOOKUP(B1048,Sheet1!$C$1:$D$12,2,FALSE)</f>
        <v>#N/A</v>
      </c>
      <c r="P1048" s="13" t="e">
        <f t="shared" si="339"/>
        <v>#N/A</v>
      </c>
      <c r="Q1048" s="13">
        <f t="shared" si="340"/>
        <v>0</v>
      </c>
      <c r="R1048" s="13" t="e">
        <f>VLOOKUP(B1048,Sheet1!$C$1:$D$12,2,FALSE)</f>
        <v>#N/A</v>
      </c>
      <c r="S1048" s="13" t="e">
        <f t="shared" si="341"/>
        <v>#N/A</v>
      </c>
      <c r="T1048" s="13">
        <f t="shared" si="331"/>
        <v>0</v>
      </c>
      <c r="U1048" s="13" t="e">
        <f>VLOOKUP(B1048,Sheet1!$C$1:$F$12,4,FALSE)</f>
        <v>#N/A</v>
      </c>
      <c r="V1048" s="13" t="e">
        <f t="shared" si="342"/>
        <v>#N/A</v>
      </c>
      <c r="W1048" s="13">
        <f t="shared" si="343"/>
        <v>0</v>
      </c>
      <c r="X1048" s="13">
        <f t="shared" si="344"/>
        <v>0</v>
      </c>
      <c r="Y1048" s="13">
        <f t="shared" si="345"/>
        <v>0</v>
      </c>
      <c r="Z1048" s="13" t="e">
        <f t="shared" si="346"/>
        <v>#N/A</v>
      </c>
      <c r="AA1048" s="14" t="str">
        <f t="shared" si="347"/>
        <v/>
      </c>
      <c r="AB1048" s="14">
        <f t="shared" si="348"/>
        <v>0</v>
      </c>
      <c r="AC1048" s="14">
        <f t="shared" si="349"/>
        <v>0</v>
      </c>
      <c r="AD1048" s="13">
        <f t="shared" si="332"/>
        <v>0</v>
      </c>
      <c r="AE1048" s="13" t="e">
        <f>VLOOKUP(B1048,Sheet1!$C$1:$D$12,2,FALSE)</f>
        <v>#N/A</v>
      </c>
      <c r="AF1048" s="13" t="e">
        <f t="shared" si="350"/>
        <v>#N/A</v>
      </c>
      <c r="AG1048" s="13">
        <f t="shared" si="333"/>
        <v>0</v>
      </c>
      <c r="AH1048" s="13">
        <f t="shared" si="334"/>
        <v>0</v>
      </c>
      <c r="AI1048" s="13" t="e">
        <f t="shared" si="351"/>
        <v>#N/A</v>
      </c>
      <c r="AJ1048" s="14" t="str">
        <f t="shared" si="352"/>
        <v/>
      </c>
      <c r="AK1048" s="14">
        <f t="shared" si="335"/>
        <v>0</v>
      </c>
    </row>
    <row r="1049" spans="1:37" ht="15" customHeight="1" x14ac:dyDescent="0.25">
      <c r="A1049" s="1"/>
      <c r="B1049" s="1"/>
      <c r="C1049" s="24"/>
      <c r="D1049" s="1"/>
      <c r="E1049" s="1"/>
      <c r="F1049" s="24"/>
      <c r="G1049" s="1"/>
      <c r="H1049" s="2"/>
      <c r="I1049" s="2"/>
      <c r="J1049" s="2"/>
      <c r="K1049" s="13">
        <f t="shared" si="336"/>
        <v>0</v>
      </c>
      <c r="L1049" s="13" t="e">
        <f>VLOOKUP(B1049,Sheet1!$C$1:$D$12,2,FALSE)</f>
        <v>#N/A</v>
      </c>
      <c r="M1049" s="13" t="e">
        <f t="shared" si="337"/>
        <v>#N/A</v>
      </c>
      <c r="N1049" s="13">
        <f t="shared" si="338"/>
        <v>0</v>
      </c>
      <c r="O1049" s="13" t="e">
        <f>VLOOKUP(B1049,Sheet1!$C$1:$D$12,2,FALSE)</f>
        <v>#N/A</v>
      </c>
      <c r="P1049" s="13" t="e">
        <f t="shared" si="339"/>
        <v>#N/A</v>
      </c>
      <c r="Q1049" s="13">
        <f t="shared" si="340"/>
        <v>0</v>
      </c>
      <c r="R1049" s="13" t="e">
        <f>VLOOKUP(B1049,Sheet1!$C$1:$D$12,2,FALSE)</f>
        <v>#N/A</v>
      </c>
      <c r="S1049" s="13" t="e">
        <f t="shared" si="341"/>
        <v>#N/A</v>
      </c>
      <c r="T1049" s="13">
        <f t="shared" si="331"/>
        <v>0</v>
      </c>
      <c r="U1049" s="13" t="e">
        <f>VLOOKUP(B1049,Sheet1!$C$1:$F$12,4,FALSE)</f>
        <v>#N/A</v>
      </c>
      <c r="V1049" s="13" t="e">
        <f t="shared" si="342"/>
        <v>#N/A</v>
      </c>
      <c r="W1049" s="13">
        <f t="shared" si="343"/>
        <v>0</v>
      </c>
      <c r="X1049" s="13">
        <f t="shared" si="344"/>
        <v>0</v>
      </c>
      <c r="Y1049" s="13">
        <f t="shared" si="345"/>
        <v>0</v>
      </c>
      <c r="Z1049" s="13" t="e">
        <f t="shared" si="346"/>
        <v>#N/A</v>
      </c>
      <c r="AA1049" s="14" t="str">
        <f t="shared" si="347"/>
        <v/>
      </c>
      <c r="AB1049" s="14">
        <f t="shared" si="348"/>
        <v>0</v>
      </c>
      <c r="AC1049" s="14">
        <f t="shared" si="349"/>
        <v>0</v>
      </c>
      <c r="AD1049" s="13">
        <f t="shared" si="332"/>
        <v>0</v>
      </c>
      <c r="AE1049" s="13" t="e">
        <f>VLOOKUP(B1049,Sheet1!$C$1:$D$12,2,FALSE)</f>
        <v>#N/A</v>
      </c>
      <c r="AF1049" s="13" t="e">
        <f t="shared" si="350"/>
        <v>#N/A</v>
      </c>
      <c r="AG1049" s="13">
        <f t="shared" si="333"/>
        <v>0</v>
      </c>
      <c r="AH1049" s="13">
        <f t="shared" si="334"/>
        <v>0</v>
      </c>
      <c r="AI1049" s="13" t="e">
        <f t="shared" si="351"/>
        <v>#N/A</v>
      </c>
      <c r="AJ1049" s="14" t="str">
        <f t="shared" si="352"/>
        <v/>
      </c>
      <c r="AK1049" s="14">
        <f t="shared" si="335"/>
        <v>0</v>
      </c>
    </row>
    <row r="1050" spans="1:37" ht="15" customHeight="1" x14ac:dyDescent="0.25">
      <c r="A1050" s="1"/>
      <c r="B1050" s="1"/>
      <c r="C1050" s="24"/>
      <c r="D1050" s="1"/>
      <c r="E1050" s="1"/>
      <c r="F1050" s="24"/>
      <c r="G1050" s="1"/>
      <c r="H1050" s="2"/>
      <c r="I1050" s="2"/>
      <c r="J1050" s="2"/>
      <c r="K1050" s="13">
        <f t="shared" si="336"/>
        <v>0</v>
      </c>
      <c r="L1050" s="13" t="e">
        <f>VLOOKUP(B1050,Sheet1!$C$1:$D$12,2,FALSE)</f>
        <v>#N/A</v>
      </c>
      <c r="M1050" s="13" t="e">
        <f t="shared" si="337"/>
        <v>#N/A</v>
      </c>
      <c r="N1050" s="13">
        <f t="shared" si="338"/>
        <v>0</v>
      </c>
      <c r="O1050" s="13" t="e">
        <f>VLOOKUP(B1050,Sheet1!$C$1:$D$12,2,FALSE)</f>
        <v>#N/A</v>
      </c>
      <c r="P1050" s="13" t="e">
        <f t="shared" si="339"/>
        <v>#N/A</v>
      </c>
      <c r="Q1050" s="13">
        <f t="shared" si="340"/>
        <v>0</v>
      </c>
      <c r="R1050" s="13" t="e">
        <f>VLOOKUP(B1050,Sheet1!$C$1:$D$12,2,FALSE)</f>
        <v>#N/A</v>
      </c>
      <c r="S1050" s="13" t="e">
        <f t="shared" si="341"/>
        <v>#N/A</v>
      </c>
      <c r="T1050" s="13">
        <f t="shared" si="331"/>
        <v>0</v>
      </c>
      <c r="U1050" s="13" t="e">
        <f>VLOOKUP(B1050,Sheet1!$C$1:$F$12,4,FALSE)</f>
        <v>#N/A</v>
      </c>
      <c r="V1050" s="13" t="e">
        <f t="shared" si="342"/>
        <v>#N/A</v>
      </c>
      <c r="W1050" s="13">
        <f t="shared" si="343"/>
        <v>0</v>
      </c>
      <c r="X1050" s="13">
        <f t="shared" si="344"/>
        <v>0</v>
      </c>
      <c r="Y1050" s="13">
        <f t="shared" si="345"/>
        <v>0</v>
      </c>
      <c r="Z1050" s="13" t="e">
        <f t="shared" si="346"/>
        <v>#N/A</v>
      </c>
      <c r="AA1050" s="14" t="str">
        <f t="shared" si="347"/>
        <v/>
      </c>
      <c r="AB1050" s="14">
        <f t="shared" si="348"/>
        <v>0</v>
      </c>
      <c r="AC1050" s="14">
        <f t="shared" si="349"/>
        <v>0</v>
      </c>
      <c r="AD1050" s="13">
        <f t="shared" si="332"/>
        <v>0</v>
      </c>
      <c r="AE1050" s="13" t="e">
        <f>VLOOKUP(B1050,Sheet1!$C$1:$D$12,2,FALSE)</f>
        <v>#N/A</v>
      </c>
      <c r="AF1050" s="13" t="e">
        <f t="shared" si="350"/>
        <v>#N/A</v>
      </c>
      <c r="AG1050" s="13">
        <f t="shared" si="333"/>
        <v>0</v>
      </c>
      <c r="AH1050" s="13">
        <f t="shared" si="334"/>
        <v>0</v>
      </c>
      <c r="AI1050" s="13" t="e">
        <f t="shared" si="351"/>
        <v>#N/A</v>
      </c>
      <c r="AJ1050" s="14" t="str">
        <f t="shared" si="352"/>
        <v/>
      </c>
      <c r="AK1050" s="14">
        <f t="shared" si="335"/>
        <v>0</v>
      </c>
    </row>
    <row r="1051" spans="1:37" ht="15" customHeight="1" x14ac:dyDescent="0.25">
      <c r="A1051" s="1"/>
      <c r="B1051" s="1"/>
      <c r="C1051" s="24"/>
      <c r="D1051" s="1"/>
      <c r="E1051" s="1"/>
      <c r="F1051" s="24"/>
      <c r="G1051" s="1"/>
      <c r="H1051" s="2"/>
      <c r="I1051" s="2"/>
      <c r="J1051" s="2"/>
      <c r="K1051" s="13">
        <f t="shared" si="336"/>
        <v>0</v>
      </c>
      <c r="L1051" s="13" t="e">
        <f>VLOOKUP(B1051,Sheet1!$C$1:$D$12,2,FALSE)</f>
        <v>#N/A</v>
      </c>
      <c r="M1051" s="13" t="e">
        <f t="shared" si="337"/>
        <v>#N/A</v>
      </c>
      <c r="N1051" s="13">
        <f t="shared" si="338"/>
        <v>0</v>
      </c>
      <c r="O1051" s="13" t="e">
        <f>VLOOKUP(B1051,Sheet1!$C$1:$D$12,2,FALSE)</f>
        <v>#N/A</v>
      </c>
      <c r="P1051" s="13" t="e">
        <f t="shared" si="339"/>
        <v>#N/A</v>
      </c>
      <c r="Q1051" s="13">
        <f t="shared" si="340"/>
        <v>0</v>
      </c>
      <c r="R1051" s="13" t="e">
        <f>VLOOKUP(B1051,Sheet1!$C$1:$D$12,2,FALSE)</f>
        <v>#N/A</v>
      </c>
      <c r="S1051" s="13" t="e">
        <f t="shared" si="341"/>
        <v>#N/A</v>
      </c>
      <c r="T1051" s="13">
        <f t="shared" si="331"/>
        <v>0</v>
      </c>
      <c r="U1051" s="13" t="e">
        <f>VLOOKUP(B1051,Sheet1!$C$1:$F$12,4,FALSE)</f>
        <v>#N/A</v>
      </c>
      <c r="V1051" s="13" t="e">
        <f t="shared" si="342"/>
        <v>#N/A</v>
      </c>
      <c r="W1051" s="13">
        <f t="shared" si="343"/>
        <v>0</v>
      </c>
      <c r="X1051" s="13">
        <f t="shared" si="344"/>
        <v>0</v>
      </c>
      <c r="Y1051" s="13">
        <f t="shared" si="345"/>
        <v>0</v>
      </c>
      <c r="Z1051" s="13" t="e">
        <f t="shared" si="346"/>
        <v>#N/A</v>
      </c>
      <c r="AA1051" s="14" t="str">
        <f t="shared" si="347"/>
        <v/>
      </c>
      <c r="AB1051" s="14">
        <f t="shared" si="348"/>
        <v>0</v>
      </c>
      <c r="AC1051" s="14">
        <f t="shared" si="349"/>
        <v>0</v>
      </c>
      <c r="AD1051" s="13">
        <f t="shared" si="332"/>
        <v>0</v>
      </c>
      <c r="AE1051" s="13" t="e">
        <f>VLOOKUP(B1051,Sheet1!$C$1:$D$12,2,FALSE)</f>
        <v>#N/A</v>
      </c>
      <c r="AF1051" s="13" t="e">
        <f t="shared" si="350"/>
        <v>#N/A</v>
      </c>
      <c r="AG1051" s="13">
        <f t="shared" si="333"/>
        <v>0</v>
      </c>
      <c r="AH1051" s="13">
        <f t="shared" si="334"/>
        <v>0</v>
      </c>
      <c r="AI1051" s="13" t="e">
        <f t="shared" si="351"/>
        <v>#N/A</v>
      </c>
      <c r="AJ1051" s="14" t="str">
        <f t="shared" si="352"/>
        <v/>
      </c>
      <c r="AK1051" s="14">
        <f t="shared" si="335"/>
        <v>0</v>
      </c>
    </row>
    <row r="1052" spans="1:37" ht="15" customHeight="1" x14ac:dyDescent="0.25">
      <c r="A1052" s="1"/>
      <c r="B1052" s="1"/>
      <c r="C1052" s="24"/>
      <c r="D1052" s="1"/>
      <c r="E1052" s="1"/>
      <c r="F1052" s="24"/>
      <c r="G1052" s="1"/>
      <c r="H1052" s="2"/>
      <c r="I1052" s="2"/>
      <c r="J1052" s="2"/>
      <c r="K1052" s="13">
        <f t="shared" si="336"/>
        <v>0</v>
      </c>
      <c r="L1052" s="13" t="e">
        <f>VLOOKUP(B1052,Sheet1!$C$1:$D$12,2,FALSE)</f>
        <v>#N/A</v>
      </c>
      <c r="M1052" s="13" t="e">
        <f t="shared" si="337"/>
        <v>#N/A</v>
      </c>
      <c r="N1052" s="13">
        <f t="shared" si="338"/>
        <v>0</v>
      </c>
      <c r="O1052" s="13" t="e">
        <f>VLOOKUP(B1052,Sheet1!$C$1:$D$12,2,FALSE)</f>
        <v>#N/A</v>
      </c>
      <c r="P1052" s="13" t="e">
        <f t="shared" si="339"/>
        <v>#N/A</v>
      </c>
      <c r="Q1052" s="13">
        <f t="shared" si="340"/>
        <v>0</v>
      </c>
      <c r="R1052" s="13" t="e">
        <f>VLOOKUP(B1052,Sheet1!$C$1:$D$12,2,FALSE)</f>
        <v>#N/A</v>
      </c>
      <c r="S1052" s="13" t="e">
        <f t="shared" si="341"/>
        <v>#N/A</v>
      </c>
      <c r="T1052" s="13">
        <f t="shared" si="331"/>
        <v>0</v>
      </c>
      <c r="U1052" s="13" t="e">
        <f>VLOOKUP(B1052,Sheet1!$C$1:$F$12,4,FALSE)</f>
        <v>#N/A</v>
      </c>
      <c r="V1052" s="13" t="e">
        <f t="shared" si="342"/>
        <v>#N/A</v>
      </c>
      <c r="W1052" s="13">
        <f t="shared" si="343"/>
        <v>0</v>
      </c>
      <c r="X1052" s="13">
        <f t="shared" si="344"/>
        <v>0</v>
      </c>
      <c r="Y1052" s="13">
        <f t="shared" si="345"/>
        <v>0</v>
      </c>
      <c r="Z1052" s="13" t="e">
        <f t="shared" si="346"/>
        <v>#N/A</v>
      </c>
      <c r="AA1052" s="14" t="str">
        <f t="shared" si="347"/>
        <v/>
      </c>
      <c r="AB1052" s="14">
        <f t="shared" si="348"/>
        <v>0</v>
      </c>
      <c r="AC1052" s="14">
        <f t="shared" si="349"/>
        <v>0</v>
      </c>
      <c r="AD1052" s="13">
        <f t="shared" si="332"/>
        <v>0</v>
      </c>
      <c r="AE1052" s="13" t="e">
        <f>VLOOKUP(B1052,Sheet1!$C$1:$D$12,2,FALSE)</f>
        <v>#N/A</v>
      </c>
      <c r="AF1052" s="13" t="e">
        <f t="shared" si="350"/>
        <v>#N/A</v>
      </c>
      <c r="AG1052" s="13">
        <f t="shared" si="333"/>
        <v>0</v>
      </c>
      <c r="AH1052" s="13">
        <f t="shared" si="334"/>
        <v>0</v>
      </c>
      <c r="AI1052" s="13" t="e">
        <f t="shared" si="351"/>
        <v>#N/A</v>
      </c>
      <c r="AJ1052" s="14" t="str">
        <f t="shared" si="352"/>
        <v/>
      </c>
      <c r="AK1052" s="14">
        <f t="shared" si="335"/>
        <v>0</v>
      </c>
    </row>
    <row r="1053" spans="1:37" ht="15" customHeight="1" x14ac:dyDescent="0.25">
      <c r="A1053" s="1"/>
      <c r="B1053" s="1"/>
      <c r="C1053" s="24"/>
      <c r="D1053" s="1"/>
      <c r="E1053" s="1"/>
      <c r="F1053" s="24"/>
      <c r="G1053" s="1"/>
      <c r="H1053" s="2"/>
      <c r="I1053" s="2"/>
      <c r="J1053" s="2"/>
      <c r="K1053" s="13">
        <f t="shared" si="336"/>
        <v>0</v>
      </c>
      <c r="L1053" s="13" t="e">
        <f>VLOOKUP(B1053,Sheet1!$C$1:$D$12,2,FALSE)</f>
        <v>#N/A</v>
      </c>
      <c r="M1053" s="13" t="e">
        <f t="shared" si="337"/>
        <v>#N/A</v>
      </c>
      <c r="N1053" s="13">
        <f t="shared" si="338"/>
        <v>0</v>
      </c>
      <c r="O1053" s="13" t="e">
        <f>VLOOKUP(B1053,Sheet1!$C$1:$D$12,2,FALSE)</f>
        <v>#N/A</v>
      </c>
      <c r="P1053" s="13" t="e">
        <f t="shared" si="339"/>
        <v>#N/A</v>
      </c>
      <c r="Q1053" s="13">
        <f t="shared" si="340"/>
        <v>0</v>
      </c>
      <c r="R1053" s="13" t="e">
        <f>VLOOKUP(B1053,Sheet1!$C$1:$D$12,2,FALSE)</f>
        <v>#N/A</v>
      </c>
      <c r="S1053" s="13" t="e">
        <f t="shared" si="341"/>
        <v>#N/A</v>
      </c>
      <c r="T1053" s="13">
        <f t="shared" si="331"/>
        <v>0</v>
      </c>
      <c r="U1053" s="13" t="e">
        <f>VLOOKUP(B1053,Sheet1!$C$1:$F$12,4,FALSE)</f>
        <v>#N/A</v>
      </c>
      <c r="V1053" s="13" t="e">
        <f t="shared" si="342"/>
        <v>#N/A</v>
      </c>
      <c r="W1053" s="13">
        <f t="shared" si="343"/>
        <v>0</v>
      </c>
      <c r="X1053" s="13">
        <f t="shared" si="344"/>
        <v>0</v>
      </c>
      <c r="Y1053" s="13">
        <f t="shared" si="345"/>
        <v>0</v>
      </c>
      <c r="Z1053" s="13" t="e">
        <f t="shared" si="346"/>
        <v>#N/A</v>
      </c>
      <c r="AA1053" s="14" t="str">
        <f t="shared" si="347"/>
        <v/>
      </c>
      <c r="AB1053" s="14">
        <f t="shared" si="348"/>
        <v>0</v>
      </c>
      <c r="AC1053" s="14">
        <f t="shared" si="349"/>
        <v>0</v>
      </c>
      <c r="AD1053" s="13">
        <f t="shared" si="332"/>
        <v>0</v>
      </c>
      <c r="AE1053" s="13" t="e">
        <f>VLOOKUP(B1053,Sheet1!$C$1:$D$12,2,FALSE)</f>
        <v>#N/A</v>
      </c>
      <c r="AF1053" s="13" t="e">
        <f t="shared" si="350"/>
        <v>#N/A</v>
      </c>
      <c r="AG1053" s="13">
        <f t="shared" si="333"/>
        <v>0</v>
      </c>
      <c r="AH1053" s="13">
        <f t="shared" si="334"/>
        <v>0</v>
      </c>
      <c r="AI1053" s="13" t="e">
        <f t="shared" si="351"/>
        <v>#N/A</v>
      </c>
      <c r="AJ1053" s="14" t="str">
        <f t="shared" si="352"/>
        <v/>
      </c>
      <c r="AK1053" s="14">
        <f t="shared" si="335"/>
        <v>0</v>
      </c>
    </row>
    <row r="1054" spans="1:37" ht="15" customHeight="1" x14ac:dyDescent="0.25">
      <c r="A1054" s="1"/>
      <c r="B1054" s="1"/>
      <c r="C1054" s="24"/>
      <c r="D1054" s="1"/>
      <c r="E1054" s="1"/>
      <c r="F1054" s="24"/>
      <c r="G1054" s="1"/>
      <c r="H1054" s="2"/>
      <c r="I1054" s="2"/>
      <c r="J1054" s="2"/>
      <c r="K1054" s="13">
        <f t="shared" si="336"/>
        <v>0</v>
      </c>
      <c r="L1054" s="13" t="e">
        <f>VLOOKUP(B1054,Sheet1!$C$1:$D$12,2,FALSE)</f>
        <v>#N/A</v>
      </c>
      <c r="M1054" s="13" t="e">
        <f t="shared" si="337"/>
        <v>#N/A</v>
      </c>
      <c r="N1054" s="13">
        <f t="shared" si="338"/>
        <v>0</v>
      </c>
      <c r="O1054" s="13" t="e">
        <f>VLOOKUP(B1054,Sheet1!$C$1:$D$12,2,FALSE)</f>
        <v>#N/A</v>
      </c>
      <c r="P1054" s="13" t="e">
        <f t="shared" si="339"/>
        <v>#N/A</v>
      </c>
      <c r="Q1054" s="13">
        <f t="shared" si="340"/>
        <v>0</v>
      </c>
      <c r="R1054" s="13" t="e">
        <f>VLOOKUP(B1054,Sheet1!$C$1:$D$12,2,FALSE)</f>
        <v>#N/A</v>
      </c>
      <c r="S1054" s="13" t="e">
        <f t="shared" si="341"/>
        <v>#N/A</v>
      </c>
      <c r="T1054" s="13">
        <f t="shared" si="331"/>
        <v>0</v>
      </c>
      <c r="U1054" s="13" t="e">
        <f>VLOOKUP(B1054,Sheet1!$C$1:$F$12,4,FALSE)</f>
        <v>#N/A</v>
      </c>
      <c r="V1054" s="13" t="e">
        <f t="shared" si="342"/>
        <v>#N/A</v>
      </c>
      <c r="W1054" s="13">
        <f t="shared" si="343"/>
        <v>0</v>
      </c>
      <c r="X1054" s="13">
        <f t="shared" si="344"/>
        <v>0</v>
      </c>
      <c r="Y1054" s="13">
        <f t="shared" si="345"/>
        <v>0</v>
      </c>
      <c r="Z1054" s="13" t="e">
        <f t="shared" si="346"/>
        <v>#N/A</v>
      </c>
      <c r="AA1054" s="14" t="str">
        <f t="shared" si="347"/>
        <v/>
      </c>
      <c r="AB1054" s="14">
        <f t="shared" si="348"/>
        <v>0</v>
      </c>
      <c r="AC1054" s="14">
        <f t="shared" si="349"/>
        <v>0</v>
      </c>
      <c r="AD1054" s="13">
        <f t="shared" si="332"/>
        <v>0</v>
      </c>
      <c r="AE1054" s="13" t="e">
        <f>VLOOKUP(B1054,Sheet1!$C$1:$D$12,2,FALSE)</f>
        <v>#N/A</v>
      </c>
      <c r="AF1054" s="13" t="e">
        <f t="shared" si="350"/>
        <v>#N/A</v>
      </c>
      <c r="AG1054" s="13">
        <f t="shared" si="333"/>
        <v>0</v>
      </c>
      <c r="AH1054" s="13">
        <f t="shared" si="334"/>
        <v>0</v>
      </c>
      <c r="AI1054" s="13" t="e">
        <f t="shared" si="351"/>
        <v>#N/A</v>
      </c>
      <c r="AJ1054" s="14" t="str">
        <f t="shared" si="352"/>
        <v/>
      </c>
      <c r="AK1054" s="14">
        <f t="shared" si="335"/>
        <v>0</v>
      </c>
    </row>
    <row r="1055" spans="1:37" ht="15" customHeight="1" x14ac:dyDescent="0.25">
      <c r="A1055" s="1"/>
      <c r="B1055" s="1"/>
      <c r="C1055" s="24"/>
      <c r="D1055" s="1"/>
      <c r="E1055" s="1"/>
      <c r="F1055" s="24"/>
      <c r="G1055" s="1"/>
      <c r="H1055" s="2"/>
      <c r="I1055" s="2"/>
      <c r="J1055" s="2"/>
      <c r="K1055" s="13">
        <f t="shared" si="336"/>
        <v>0</v>
      </c>
      <c r="L1055" s="13" t="e">
        <f>VLOOKUP(B1055,Sheet1!$C$1:$D$12,2,FALSE)</f>
        <v>#N/A</v>
      </c>
      <c r="M1055" s="13" t="e">
        <f t="shared" si="337"/>
        <v>#N/A</v>
      </c>
      <c r="N1055" s="13">
        <f t="shared" si="338"/>
        <v>0</v>
      </c>
      <c r="O1055" s="13" t="e">
        <f>VLOOKUP(B1055,Sheet1!$C$1:$D$12,2,FALSE)</f>
        <v>#N/A</v>
      </c>
      <c r="P1055" s="13" t="e">
        <f t="shared" si="339"/>
        <v>#N/A</v>
      </c>
      <c r="Q1055" s="13">
        <f t="shared" si="340"/>
        <v>0</v>
      </c>
      <c r="R1055" s="13" t="e">
        <f>VLOOKUP(B1055,Sheet1!$C$1:$D$12,2,FALSE)</f>
        <v>#N/A</v>
      </c>
      <c r="S1055" s="13" t="e">
        <f t="shared" si="341"/>
        <v>#N/A</v>
      </c>
      <c r="T1055" s="13">
        <f t="shared" si="331"/>
        <v>0</v>
      </c>
      <c r="U1055" s="13" t="e">
        <f>VLOOKUP(B1055,Sheet1!$C$1:$F$12,4,FALSE)</f>
        <v>#N/A</v>
      </c>
      <c r="V1055" s="13" t="e">
        <f t="shared" si="342"/>
        <v>#N/A</v>
      </c>
      <c r="W1055" s="13">
        <f t="shared" si="343"/>
        <v>0</v>
      </c>
      <c r="X1055" s="13">
        <f t="shared" si="344"/>
        <v>0</v>
      </c>
      <c r="Y1055" s="13">
        <f t="shared" si="345"/>
        <v>0</v>
      </c>
      <c r="Z1055" s="13" t="e">
        <f t="shared" si="346"/>
        <v>#N/A</v>
      </c>
      <c r="AA1055" s="14" t="str">
        <f t="shared" si="347"/>
        <v/>
      </c>
      <c r="AB1055" s="14">
        <f t="shared" si="348"/>
        <v>0</v>
      </c>
      <c r="AC1055" s="14">
        <f t="shared" si="349"/>
        <v>0</v>
      </c>
      <c r="AD1055" s="13">
        <f t="shared" si="332"/>
        <v>0</v>
      </c>
      <c r="AE1055" s="13" t="e">
        <f>VLOOKUP(B1055,Sheet1!$C$1:$D$12,2,FALSE)</f>
        <v>#N/A</v>
      </c>
      <c r="AF1055" s="13" t="e">
        <f t="shared" si="350"/>
        <v>#N/A</v>
      </c>
      <c r="AG1055" s="13">
        <f t="shared" si="333"/>
        <v>0</v>
      </c>
      <c r="AH1055" s="13">
        <f t="shared" si="334"/>
        <v>0</v>
      </c>
      <c r="AI1055" s="13" t="e">
        <f t="shared" si="351"/>
        <v>#N/A</v>
      </c>
      <c r="AJ1055" s="14" t="str">
        <f t="shared" si="352"/>
        <v/>
      </c>
      <c r="AK1055" s="14">
        <f t="shared" si="335"/>
        <v>0</v>
      </c>
    </row>
    <row r="1056" spans="1:37" ht="15" customHeight="1" x14ac:dyDescent="0.25">
      <c r="A1056" s="1"/>
      <c r="B1056" s="1"/>
      <c r="C1056" s="24"/>
      <c r="D1056" s="1"/>
      <c r="E1056" s="1"/>
      <c r="F1056" s="24"/>
      <c r="G1056" s="1"/>
      <c r="H1056" s="2"/>
      <c r="I1056" s="2"/>
      <c r="J1056" s="2"/>
      <c r="K1056" s="13">
        <f t="shared" si="336"/>
        <v>0</v>
      </c>
      <c r="L1056" s="13" t="e">
        <f>VLOOKUP(B1056,Sheet1!$C$1:$D$12,2,FALSE)</f>
        <v>#N/A</v>
      </c>
      <c r="M1056" s="13" t="e">
        <f t="shared" si="337"/>
        <v>#N/A</v>
      </c>
      <c r="N1056" s="13">
        <f t="shared" si="338"/>
        <v>0</v>
      </c>
      <c r="O1056" s="13" t="e">
        <f>VLOOKUP(B1056,Sheet1!$C$1:$D$12,2,FALSE)</f>
        <v>#N/A</v>
      </c>
      <c r="P1056" s="13" t="e">
        <f t="shared" si="339"/>
        <v>#N/A</v>
      </c>
      <c r="Q1056" s="13">
        <f t="shared" si="340"/>
        <v>0</v>
      </c>
      <c r="R1056" s="13" t="e">
        <f>VLOOKUP(B1056,Sheet1!$C$1:$D$12,2,FALSE)</f>
        <v>#N/A</v>
      </c>
      <c r="S1056" s="13" t="e">
        <f t="shared" si="341"/>
        <v>#N/A</v>
      </c>
      <c r="T1056" s="13">
        <f t="shared" si="331"/>
        <v>0</v>
      </c>
      <c r="U1056" s="13" t="e">
        <f>VLOOKUP(B1056,Sheet1!$C$1:$F$12,4,FALSE)</f>
        <v>#N/A</v>
      </c>
      <c r="V1056" s="13" t="e">
        <f t="shared" si="342"/>
        <v>#N/A</v>
      </c>
      <c r="W1056" s="13">
        <f t="shared" si="343"/>
        <v>0</v>
      </c>
      <c r="X1056" s="13">
        <f t="shared" si="344"/>
        <v>0</v>
      </c>
      <c r="Y1056" s="13">
        <f t="shared" si="345"/>
        <v>0</v>
      </c>
      <c r="Z1056" s="13" t="e">
        <f t="shared" si="346"/>
        <v>#N/A</v>
      </c>
      <c r="AA1056" s="14" t="str">
        <f t="shared" si="347"/>
        <v/>
      </c>
      <c r="AB1056" s="14">
        <f t="shared" si="348"/>
        <v>0</v>
      </c>
      <c r="AC1056" s="14">
        <f t="shared" si="349"/>
        <v>0</v>
      </c>
      <c r="AD1056" s="13">
        <f t="shared" si="332"/>
        <v>0</v>
      </c>
      <c r="AE1056" s="13" t="e">
        <f>VLOOKUP(B1056,Sheet1!$C$1:$D$12,2,FALSE)</f>
        <v>#N/A</v>
      </c>
      <c r="AF1056" s="13" t="e">
        <f t="shared" si="350"/>
        <v>#N/A</v>
      </c>
      <c r="AG1056" s="13">
        <f t="shared" si="333"/>
        <v>0</v>
      </c>
      <c r="AH1056" s="13">
        <f t="shared" si="334"/>
        <v>0</v>
      </c>
      <c r="AI1056" s="13" t="e">
        <f t="shared" si="351"/>
        <v>#N/A</v>
      </c>
      <c r="AJ1056" s="14" t="str">
        <f t="shared" si="352"/>
        <v/>
      </c>
      <c r="AK1056" s="14">
        <f t="shared" si="335"/>
        <v>0</v>
      </c>
    </row>
    <row r="1057" spans="1:37" ht="15" customHeight="1" x14ac:dyDescent="0.25">
      <c r="A1057" s="1"/>
      <c r="B1057" s="1"/>
      <c r="C1057" s="24"/>
      <c r="D1057" s="1"/>
      <c r="E1057" s="1"/>
      <c r="F1057" s="24"/>
      <c r="G1057" s="1"/>
      <c r="H1057" s="2"/>
      <c r="I1057" s="2"/>
      <c r="J1057" s="2"/>
      <c r="K1057" s="13">
        <f t="shared" si="336"/>
        <v>0</v>
      </c>
      <c r="L1057" s="13" t="e">
        <f>VLOOKUP(B1057,Sheet1!$C$1:$D$12,2,FALSE)</f>
        <v>#N/A</v>
      </c>
      <c r="M1057" s="13" t="e">
        <f t="shared" si="337"/>
        <v>#N/A</v>
      </c>
      <c r="N1057" s="13">
        <f t="shared" si="338"/>
        <v>0</v>
      </c>
      <c r="O1057" s="13" t="e">
        <f>VLOOKUP(B1057,Sheet1!$C$1:$D$12,2,FALSE)</f>
        <v>#N/A</v>
      </c>
      <c r="P1057" s="13" t="e">
        <f t="shared" si="339"/>
        <v>#N/A</v>
      </c>
      <c r="Q1057" s="13">
        <f t="shared" si="340"/>
        <v>0</v>
      </c>
      <c r="R1057" s="13" t="e">
        <f>VLOOKUP(B1057,Sheet1!$C$1:$D$12,2,FALSE)</f>
        <v>#N/A</v>
      </c>
      <c r="S1057" s="13" t="e">
        <f t="shared" si="341"/>
        <v>#N/A</v>
      </c>
      <c r="T1057" s="13">
        <f t="shared" si="331"/>
        <v>0</v>
      </c>
      <c r="U1057" s="13" t="e">
        <f>VLOOKUP(B1057,Sheet1!$C$1:$F$12,4,FALSE)</f>
        <v>#N/A</v>
      </c>
      <c r="V1057" s="13" t="e">
        <f t="shared" si="342"/>
        <v>#N/A</v>
      </c>
      <c r="W1057" s="13">
        <f t="shared" si="343"/>
        <v>0</v>
      </c>
      <c r="X1057" s="13">
        <f t="shared" si="344"/>
        <v>0</v>
      </c>
      <c r="Y1057" s="13">
        <f t="shared" si="345"/>
        <v>0</v>
      </c>
      <c r="Z1057" s="13" t="e">
        <f t="shared" si="346"/>
        <v>#N/A</v>
      </c>
      <c r="AA1057" s="14" t="str">
        <f t="shared" si="347"/>
        <v/>
      </c>
      <c r="AB1057" s="14">
        <f t="shared" si="348"/>
        <v>0</v>
      </c>
      <c r="AC1057" s="14">
        <f t="shared" si="349"/>
        <v>0</v>
      </c>
      <c r="AD1057" s="13">
        <f t="shared" si="332"/>
        <v>0</v>
      </c>
      <c r="AE1057" s="13" t="e">
        <f>VLOOKUP(B1057,Sheet1!$C$1:$D$12,2,FALSE)</f>
        <v>#N/A</v>
      </c>
      <c r="AF1057" s="13" t="e">
        <f t="shared" si="350"/>
        <v>#N/A</v>
      </c>
      <c r="AG1057" s="13">
        <f t="shared" si="333"/>
        <v>0</v>
      </c>
      <c r="AH1057" s="13">
        <f t="shared" si="334"/>
        <v>0</v>
      </c>
      <c r="AI1057" s="13" t="e">
        <f t="shared" si="351"/>
        <v>#N/A</v>
      </c>
      <c r="AJ1057" s="14" t="str">
        <f t="shared" si="352"/>
        <v/>
      </c>
      <c r="AK1057" s="14">
        <f t="shared" si="335"/>
        <v>0</v>
      </c>
    </row>
    <row r="1058" spans="1:37" ht="15" customHeight="1" x14ac:dyDescent="0.25">
      <c r="A1058" s="1"/>
      <c r="B1058" s="1"/>
      <c r="C1058" s="24"/>
      <c r="D1058" s="1"/>
      <c r="E1058" s="1"/>
      <c r="F1058" s="24"/>
      <c r="G1058" s="1"/>
      <c r="H1058" s="2"/>
      <c r="I1058" s="2"/>
      <c r="J1058" s="2"/>
      <c r="K1058" s="13">
        <f t="shared" si="336"/>
        <v>0</v>
      </c>
      <c r="L1058" s="13" t="e">
        <f>VLOOKUP(B1058,Sheet1!$C$1:$D$12,2,FALSE)</f>
        <v>#N/A</v>
      </c>
      <c r="M1058" s="13" t="e">
        <f t="shared" si="337"/>
        <v>#N/A</v>
      </c>
      <c r="N1058" s="13">
        <f t="shared" si="338"/>
        <v>0</v>
      </c>
      <c r="O1058" s="13" t="e">
        <f>VLOOKUP(B1058,Sheet1!$C$1:$D$12,2,FALSE)</f>
        <v>#N/A</v>
      </c>
      <c r="P1058" s="13" t="e">
        <f t="shared" si="339"/>
        <v>#N/A</v>
      </c>
      <c r="Q1058" s="13">
        <f t="shared" si="340"/>
        <v>0</v>
      </c>
      <c r="R1058" s="13" t="e">
        <f>VLOOKUP(B1058,Sheet1!$C$1:$D$12,2,FALSE)</f>
        <v>#N/A</v>
      </c>
      <c r="S1058" s="13" t="e">
        <f t="shared" si="341"/>
        <v>#N/A</v>
      </c>
      <c r="T1058" s="13">
        <f t="shared" si="331"/>
        <v>0</v>
      </c>
      <c r="U1058" s="13" t="e">
        <f>VLOOKUP(B1058,Sheet1!$C$1:$F$12,4,FALSE)</f>
        <v>#N/A</v>
      </c>
      <c r="V1058" s="13" t="e">
        <f t="shared" si="342"/>
        <v>#N/A</v>
      </c>
      <c r="W1058" s="13">
        <f t="shared" si="343"/>
        <v>0</v>
      </c>
      <c r="X1058" s="13">
        <f t="shared" si="344"/>
        <v>0</v>
      </c>
      <c r="Y1058" s="13">
        <f t="shared" si="345"/>
        <v>0</v>
      </c>
      <c r="Z1058" s="13" t="e">
        <f t="shared" si="346"/>
        <v>#N/A</v>
      </c>
      <c r="AA1058" s="14" t="str">
        <f t="shared" si="347"/>
        <v/>
      </c>
      <c r="AB1058" s="14">
        <f t="shared" si="348"/>
        <v>0</v>
      </c>
      <c r="AC1058" s="14">
        <f t="shared" si="349"/>
        <v>0</v>
      </c>
      <c r="AD1058" s="13">
        <f t="shared" si="332"/>
        <v>0</v>
      </c>
      <c r="AE1058" s="13" t="e">
        <f>VLOOKUP(B1058,Sheet1!$C$1:$D$12,2,FALSE)</f>
        <v>#N/A</v>
      </c>
      <c r="AF1058" s="13" t="e">
        <f t="shared" si="350"/>
        <v>#N/A</v>
      </c>
      <c r="AG1058" s="13">
        <f t="shared" si="333"/>
        <v>0</v>
      </c>
      <c r="AH1058" s="13">
        <f t="shared" si="334"/>
        <v>0</v>
      </c>
      <c r="AI1058" s="13" t="e">
        <f t="shared" si="351"/>
        <v>#N/A</v>
      </c>
      <c r="AJ1058" s="14" t="str">
        <f t="shared" si="352"/>
        <v/>
      </c>
      <c r="AK1058" s="14">
        <f t="shared" si="335"/>
        <v>0</v>
      </c>
    </row>
    <row r="1059" spans="1:37" ht="15" customHeight="1" x14ac:dyDescent="0.25">
      <c r="A1059" s="1"/>
      <c r="B1059" s="1"/>
      <c r="C1059" s="24"/>
      <c r="D1059" s="1"/>
      <c r="E1059" s="1"/>
      <c r="F1059" s="24"/>
      <c r="G1059" s="1"/>
      <c r="H1059" s="2"/>
      <c r="I1059" s="2"/>
      <c r="J1059" s="2"/>
      <c r="K1059" s="13">
        <f t="shared" si="336"/>
        <v>0</v>
      </c>
      <c r="L1059" s="13" t="e">
        <f>VLOOKUP(B1059,Sheet1!$C$1:$D$12,2,FALSE)</f>
        <v>#N/A</v>
      </c>
      <c r="M1059" s="13" t="e">
        <f t="shared" si="337"/>
        <v>#N/A</v>
      </c>
      <c r="N1059" s="13">
        <f t="shared" si="338"/>
        <v>0</v>
      </c>
      <c r="O1059" s="13" t="e">
        <f>VLOOKUP(B1059,Sheet1!$C$1:$D$12,2,FALSE)</f>
        <v>#N/A</v>
      </c>
      <c r="P1059" s="13" t="e">
        <f t="shared" si="339"/>
        <v>#N/A</v>
      </c>
      <c r="Q1059" s="13">
        <f t="shared" si="340"/>
        <v>0</v>
      </c>
      <c r="R1059" s="13" t="e">
        <f>VLOOKUP(B1059,Sheet1!$C$1:$D$12,2,FALSE)</f>
        <v>#N/A</v>
      </c>
      <c r="S1059" s="13" t="e">
        <f t="shared" si="341"/>
        <v>#N/A</v>
      </c>
      <c r="T1059" s="13">
        <f t="shared" si="331"/>
        <v>0</v>
      </c>
      <c r="U1059" s="13" t="e">
        <f>VLOOKUP(B1059,Sheet1!$C$1:$F$12,4,FALSE)</f>
        <v>#N/A</v>
      </c>
      <c r="V1059" s="13" t="e">
        <f t="shared" si="342"/>
        <v>#N/A</v>
      </c>
      <c r="W1059" s="13">
        <f t="shared" si="343"/>
        <v>0</v>
      </c>
      <c r="X1059" s="13">
        <f t="shared" si="344"/>
        <v>0</v>
      </c>
      <c r="Y1059" s="13">
        <f t="shared" si="345"/>
        <v>0</v>
      </c>
      <c r="Z1059" s="13" t="e">
        <f t="shared" si="346"/>
        <v>#N/A</v>
      </c>
      <c r="AA1059" s="14" t="str">
        <f t="shared" si="347"/>
        <v/>
      </c>
      <c r="AB1059" s="14">
        <f t="shared" si="348"/>
        <v>0</v>
      </c>
      <c r="AC1059" s="14">
        <f t="shared" si="349"/>
        <v>0</v>
      </c>
      <c r="AD1059" s="13">
        <f t="shared" si="332"/>
        <v>0</v>
      </c>
      <c r="AE1059" s="13" t="e">
        <f>VLOOKUP(B1059,Sheet1!$C$1:$D$12,2,FALSE)</f>
        <v>#N/A</v>
      </c>
      <c r="AF1059" s="13" t="e">
        <f t="shared" si="350"/>
        <v>#N/A</v>
      </c>
      <c r="AG1059" s="13">
        <f t="shared" si="333"/>
        <v>0</v>
      </c>
      <c r="AH1059" s="13">
        <f t="shared" si="334"/>
        <v>0</v>
      </c>
      <c r="AI1059" s="13" t="e">
        <f t="shared" si="351"/>
        <v>#N/A</v>
      </c>
      <c r="AJ1059" s="14" t="str">
        <f t="shared" si="352"/>
        <v/>
      </c>
      <c r="AK1059" s="14">
        <f t="shared" si="335"/>
        <v>0</v>
      </c>
    </row>
    <row r="1060" spans="1:37" ht="15" customHeight="1" x14ac:dyDescent="0.25">
      <c r="A1060" s="1"/>
      <c r="B1060" s="1"/>
      <c r="C1060" s="24"/>
      <c r="D1060" s="1"/>
      <c r="E1060" s="1"/>
      <c r="F1060" s="24"/>
      <c r="G1060" s="1"/>
      <c r="H1060" s="2"/>
      <c r="I1060" s="2"/>
      <c r="J1060" s="2"/>
      <c r="K1060" s="13">
        <f t="shared" si="336"/>
        <v>0</v>
      </c>
      <c r="L1060" s="13" t="e">
        <f>VLOOKUP(B1060,Sheet1!$C$1:$D$12,2,FALSE)</f>
        <v>#N/A</v>
      </c>
      <c r="M1060" s="13" t="e">
        <f t="shared" si="337"/>
        <v>#N/A</v>
      </c>
      <c r="N1060" s="13">
        <f t="shared" si="338"/>
        <v>0</v>
      </c>
      <c r="O1060" s="13" t="e">
        <f>VLOOKUP(B1060,Sheet1!$C$1:$D$12,2,FALSE)</f>
        <v>#N/A</v>
      </c>
      <c r="P1060" s="13" t="e">
        <f t="shared" si="339"/>
        <v>#N/A</v>
      </c>
      <c r="Q1060" s="13">
        <f t="shared" si="340"/>
        <v>0</v>
      </c>
      <c r="R1060" s="13" t="e">
        <f>VLOOKUP(B1060,Sheet1!$C$1:$D$12,2,FALSE)</f>
        <v>#N/A</v>
      </c>
      <c r="S1060" s="13" t="e">
        <f t="shared" si="341"/>
        <v>#N/A</v>
      </c>
      <c r="T1060" s="13">
        <f t="shared" si="331"/>
        <v>0</v>
      </c>
      <c r="U1060" s="13" t="e">
        <f>VLOOKUP(B1060,Sheet1!$C$1:$F$12,4,FALSE)</f>
        <v>#N/A</v>
      </c>
      <c r="V1060" s="13" t="e">
        <f t="shared" si="342"/>
        <v>#N/A</v>
      </c>
      <c r="W1060" s="13">
        <f t="shared" si="343"/>
        <v>0</v>
      </c>
      <c r="X1060" s="13">
        <f t="shared" si="344"/>
        <v>0</v>
      </c>
      <c r="Y1060" s="13">
        <f t="shared" si="345"/>
        <v>0</v>
      </c>
      <c r="Z1060" s="13" t="e">
        <f t="shared" si="346"/>
        <v>#N/A</v>
      </c>
      <c r="AA1060" s="14" t="str">
        <f t="shared" si="347"/>
        <v/>
      </c>
      <c r="AB1060" s="14">
        <f t="shared" si="348"/>
        <v>0</v>
      </c>
      <c r="AC1060" s="14">
        <f t="shared" si="349"/>
        <v>0</v>
      </c>
      <c r="AD1060" s="13">
        <f t="shared" si="332"/>
        <v>0</v>
      </c>
      <c r="AE1060" s="13" t="e">
        <f>VLOOKUP(B1060,Sheet1!$C$1:$D$12,2,FALSE)</f>
        <v>#N/A</v>
      </c>
      <c r="AF1060" s="13" t="e">
        <f t="shared" si="350"/>
        <v>#N/A</v>
      </c>
      <c r="AG1060" s="13">
        <f t="shared" si="333"/>
        <v>0</v>
      </c>
      <c r="AH1060" s="13">
        <f t="shared" si="334"/>
        <v>0</v>
      </c>
      <c r="AI1060" s="13" t="e">
        <f t="shared" si="351"/>
        <v>#N/A</v>
      </c>
      <c r="AJ1060" s="14" t="str">
        <f t="shared" si="352"/>
        <v/>
      </c>
      <c r="AK1060" s="14">
        <f t="shared" si="335"/>
        <v>0</v>
      </c>
    </row>
    <row r="1061" spans="1:37" ht="15" customHeight="1" x14ac:dyDescent="0.25">
      <c r="A1061" s="1"/>
      <c r="B1061" s="1"/>
      <c r="C1061" s="24"/>
      <c r="D1061" s="1"/>
      <c r="E1061" s="1"/>
      <c r="F1061" s="24"/>
      <c r="G1061" s="1"/>
      <c r="H1061" s="2"/>
      <c r="I1061" s="2"/>
      <c r="J1061" s="2"/>
      <c r="K1061" s="13">
        <f t="shared" si="336"/>
        <v>0</v>
      </c>
      <c r="L1061" s="13" t="e">
        <f>VLOOKUP(B1061,Sheet1!$C$1:$D$12,2,FALSE)</f>
        <v>#N/A</v>
      </c>
      <c r="M1061" s="13" t="e">
        <f t="shared" si="337"/>
        <v>#N/A</v>
      </c>
      <c r="N1061" s="13">
        <f t="shared" si="338"/>
        <v>0</v>
      </c>
      <c r="O1061" s="13" t="e">
        <f>VLOOKUP(B1061,Sheet1!$C$1:$D$12,2,FALSE)</f>
        <v>#N/A</v>
      </c>
      <c r="P1061" s="13" t="e">
        <f t="shared" si="339"/>
        <v>#N/A</v>
      </c>
      <c r="Q1061" s="13">
        <f t="shared" si="340"/>
        <v>0</v>
      </c>
      <c r="R1061" s="13" t="e">
        <f>VLOOKUP(B1061,Sheet1!$C$1:$D$12,2,FALSE)</f>
        <v>#N/A</v>
      </c>
      <c r="S1061" s="13" t="e">
        <f t="shared" si="341"/>
        <v>#N/A</v>
      </c>
      <c r="T1061" s="13">
        <f t="shared" si="331"/>
        <v>0</v>
      </c>
      <c r="U1061" s="13" t="e">
        <f>VLOOKUP(B1061,Sheet1!$C$1:$F$12,4,FALSE)</f>
        <v>#N/A</v>
      </c>
      <c r="V1061" s="13" t="e">
        <f t="shared" si="342"/>
        <v>#N/A</v>
      </c>
      <c r="W1061" s="13">
        <f t="shared" si="343"/>
        <v>0</v>
      </c>
      <c r="X1061" s="13">
        <f t="shared" si="344"/>
        <v>0</v>
      </c>
      <c r="Y1061" s="13">
        <f t="shared" si="345"/>
        <v>0</v>
      </c>
      <c r="Z1061" s="13" t="e">
        <f t="shared" si="346"/>
        <v>#N/A</v>
      </c>
      <c r="AA1061" s="14" t="str">
        <f t="shared" si="347"/>
        <v/>
      </c>
      <c r="AB1061" s="14">
        <f t="shared" si="348"/>
        <v>0</v>
      </c>
      <c r="AC1061" s="14">
        <f t="shared" si="349"/>
        <v>0</v>
      </c>
      <c r="AD1061" s="13">
        <f t="shared" si="332"/>
        <v>0</v>
      </c>
      <c r="AE1061" s="13" t="e">
        <f>VLOOKUP(B1061,Sheet1!$C$1:$D$12,2,FALSE)</f>
        <v>#N/A</v>
      </c>
      <c r="AF1061" s="13" t="e">
        <f t="shared" si="350"/>
        <v>#N/A</v>
      </c>
      <c r="AG1061" s="13">
        <f t="shared" si="333"/>
        <v>0</v>
      </c>
      <c r="AH1061" s="13">
        <f t="shared" si="334"/>
        <v>0</v>
      </c>
      <c r="AI1061" s="13" t="e">
        <f t="shared" si="351"/>
        <v>#N/A</v>
      </c>
      <c r="AJ1061" s="14" t="str">
        <f t="shared" si="352"/>
        <v/>
      </c>
      <c r="AK1061" s="14">
        <f t="shared" si="335"/>
        <v>0</v>
      </c>
    </row>
    <row r="1062" spans="1:37" ht="15" customHeight="1" x14ac:dyDescent="0.25">
      <c r="A1062" s="1"/>
      <c r="B1062" s="1"/>
      <c r="C1062" s="24"/>
      <c r="D1062" s="1"/>
      <c r="E1062" s="1"/>
      <c r="F1062" s="24"/>
      <c r="G1062" s="1"/>
      <c r="H1062" s="2"/>
      <c r="I1062" s="2"/>
      <c r="J1062" s="2"/>
      <c r="K1062" s="13">
        <f t="shared" si="336"/>
        <v>0</v>
      </c>
      <c r="L1062" s="13" t="e">
        <f>VLOOKUP(B1062,Sheet1!$C$1:$D$12,2,FALSE)</f>
        <v>#N/A</v>
      </c>
      <c r="M1062" s="13" t="e">
        <f t="shared" si="337"/>
        <v>#N/A</v>
      </c>
      <c r="N1062" s="13">
        <f t="shared" si="338"/>
        <v>0</v>
      </c>
      <c r="O1062" s="13" t="e">
        <f>VLOOKUP(B1062,Sheet1!$C$1:$D$12,2,FALSE)</f>
        <v>#N/A</v>
      </c>
      <c r="P1062" s="13" t="e">
        <f t="shared" si="339"/>
        <v>#N/A</v>
      </c>
      <c r="Q1062" s="13">
        <f t="shared" si="340"/>
        <v>0</v>
      </c>
      <c r="R1062" s="13" t="e">
        <f>VLOOKUP(B1062,Sheet1!$C$1:$D$12,2,FALSE)</f>
        <v>#N/A</v>
      </c>
      <c r="S1062" s="13" t="e">
        <f t="shared" si="341"/>
        <v>#N/A</v>
      </c>
      <c r="T1062" s="13">
        <f t="shared" ref="T1062:T1125" si="353">IF(G1062="AF",35,0)</f>
        <v>0</v>
      </c>
      <c r="U1062" s="13" t="e">
        <f>VLOOKUP(B1062,Sheet1!$C$1:$F$12,4,FALSE)</f>
        <v>#N/A</v>
      </c>
      <c r="V1062" s="13" t="e">
        <f t="shared" si="342"/>
        <v>#N/A</v>
      </c>
      <c r="W1062" s="13">
        <f t="shared" si="343"/>
        <v>0</v>
      </c>
      <c r="X1062" s="13">
        <f t="shared" si="344"/>
        <v>0</v>
      </c>
      <c r="Y1062" s="13">
        <f t="shared" si="345"/>
        <v>0</v>
      </c>
      <c r="Z1062" s="13" t="e">
        <f t="shared" si="346"/>
        <v>#N/A</v>
      </c>
      <c r="AA1062" s="14" t="str">
        <f t="shared" si="347"/>
        <v/>
      </c>
      <c r="AB1062" s="14">
        <f t="shared" si="348"/>
        <v>0</v>
      </c>
      <c r="AC1062" s="14">
        <f t="shared" si="349"/>
        <v>0</v>
      </c>
      <c r="AD1062" s="13">
        <f t="shared" ref="AD1062:AD1125" si="354">IF(G1062="DR/R",120,0)</f>
        <v>0</v>
      </c>
      <c r="AE1062" s="13" t="e">
        <f>VLOOKUP(B1062,Sheet1!$C$1:$D$12,2,FALSE)</f>
        <v>#N/A</v>
      </c>
      <c r="AF1062" s="13" t="e">
        <f t="shared" si="350"/>
        <v>#N/A</v>
      </c>
      <c r="AG1062" s="13">
        <f t="shared" ref="AG1062:AG1125" si="355">IF(G1062="AF",0,0)</f>
        <v>0</v>
      </c>
      <c r="AH1062" s="13">
        <f t="shared" ref="AH1062:AH1125" si="356">IF(G1062="NML",120,0)</f>
        <v>0</v>
      </c>
      <c r="AI1062" s="13" t="e">
        <f t="shared" si="351"/>
        <v>#N/A</v>
      </c>
      <c r="AJ1062" s="14" t="str">
        <f t="shared" si="352"/>
        <v/>
      </c>
      <c r="AK1062" s="14">
        <f t="shared" ref="AK1062:AK1125" si="357">IF(OR(G1062="DR/R",G1062="NML/R"),35,0)</f>
        <v>0</v>
      </c>
    </row>
    <row r="1063" spans="1:37" ht="15" customHeight="1" x14ac:dyDescent="0.25">
      <c r="A1063" s="1"/>
      <c r="B1063" s="1"/>
      <c r="C1063" s="24"/>
      <c r="D1063" s="1"/>
      <c r="E1063" s="1"/>
      <c r="F1063" s="24"/>
      <c r="G1063" s="1"/>
      <c r="H1063" s="2"/>
      <c r="I1063" s="2"/>
      <c r="J1063" s="2"/>
      <c r="K1063" s="13">
        <f t="shared" ref="K1063:K1126" si="358">IF(AND(G1063="DR/R",A1063=2027),226,0)</f>
        <v>0</v>
      </c>
      <c r="L1063" s="13" t="e">
        <f>VLOOKUP(B1063,Sheet1!$C$1:$D$12,2,FALSE)</f>
        <v>#N/A</v>
      </c>
      <c r="M1063" s="13" t="e">
        <f t="shared" ref="M1063:M1126" si="359">ROUND(+K1063/12*L1063,2)</f>
        <v>#N/A</v>
      </c>
      <c r="N1063" s="13">
        <f t="shared" ref="N1063:N1126" si="360">IF(AND(G1063="DR/R",A1063=2025),212,0)</f>
        <v>0</v>
      </c>
      <c r="O1063" s="13" t="e">
        <f>VLOOKUP(B1063,Sheet1!$C$1:$D$12,2,FALSE)</f>
        <v>#N/A</v>
      </c>
      <c r="P1063" s="13" t="e">
        <f t="shared" ref="P1063:P1126" si="361">ROUND(+N1063/12*O1063,2)</f>
        <v>#N/A</v>
      </c>
      <c r="Q1063" s="13">
        <f t="shared" ref="Q1063:Q1126" si="362">IF(AND(G1063="DR/R",A1063=2026),219,)</f>
        <v>0</v>
      </c>
      <c r="R1063" s="13" t="e">
        <f>VLOOKUP(B1063,Sheet1!$C$1:$D$12,2,FALSE)</f>
        <v>#N/A</v>
      </c>
      <c r="S1063" s="13" t="e">
        <f t="shared" ref="S1063:S1126" si="363">ROUND(+Q1063/12*R1063,2)</f>
        <v>#N/A</v>
      </c>
      <c r="T1063" s="13">
        <f t="shared" si="353"/>
        <v>0</v>
      </c>
      <c r="U1063" s="13" t="e">
        <f>VLOOKUP(B1063,Sheet1!$C$1:$F$12,4,FALSE)</f>
        <v>#N/A</v>
      </c>
      <c r="V1063" s="13" t="e">
        <f t="shared" ref="V1063:V1126" si="364">ROUND(+T1063/4*U1063,2)</f>
        <v>#N/A</v>
      </c>
      <c r="W1063" s="13">
        <f t="shared" ref="W1063:W1126" si="365">IF(AND(G1063="NML",A1063=2027),226,0)</f>
        <v>0</v>
      </c>
      <c r="X1063" s="13">
        <f t="shared" ref="X1063:X1126" si="366">IF(AND(G1063="NML",A1063=2025),212,0)</f>
        <v>0</v>
      </c>
      <c r="Y1063" s="13">
        <f t="shared" ref="Y1063:Y1126" si="367">IF(AND(G1063="NML",A1063=2026),219,0)</f>
        <v>0</v>
      </c>
      <c r="Z1063" s="13" t="e">
        <f t="shared" ref="Z1063:Z1126" si="368">+M1063+V1063+W1063+P1063+X1063+Y1063+S1063</f>
        <v>#N/A</v>
      </c>
      <c r="AA1063" s="14" t="str">
        <f t="shared" ref="AA1063:AA1126" si="369">IF(ISNA(Z1063),"",Z1063)</f>
        <v/>
      </c>
      <c r="AB1063" s="14">
        <f t="shared" ref="AB1063:AB1126" si="370">IF(OR(G1063="DR/R",G1063="NML/R"),85,0)</f>
        <v>0</v>
      </c>
      <c r="AC1063" s="14">
        <f t="shared" ref="AC1063:AC1126" si="371">IF(AND(A1063=2019,AB1063&gt;0),AB1063-10,AB1063)</f>
        <v>0</v>
      </c>
      <c r="AD1063" s="13">
        <f t="shared" si="354"/>
        <v>0</v>
      </c>
      <c r="AE1063" s="13" t="e">
        <f>VLOOKUP(B1063,Sheet1!$C$1:$D$12,2,FALSE)</f>
        <v>#N/A</v>
      </c>
      <c r="AF1063" s="13" t="e">
        <f t="shared" ref="AF1063:AF1126" si="372">+AD1063/12*AE1063</f>
        <v>#N/A</v>
      </c>
      <c r="AG1063" s="13">
        <f t="shared" si="355"/>
        <v>0</v>
      </c>
      <c r="AH1063" s="13">
        <f t="shared" si="356"/>
        <v>0</v>
      </c>
      <c r="AI1063" s="13" t="e">
        <f t="shared" ref="AI1063:AI1126" si="373">+AF1063+AG1063+AH1063</f>
        <v>#N/A</v>
      </c>
      <c r="AJ1063" s="14" t="str">
        <f t="shared" ref="AJ1063:AJ1126" si="374">IF(ISNA(AI1063),"",AI1063)</f>
        <v/>
      </c>
      <c r="AK1063" s="14">
        <f t="shared" si="357"/>
        <v>0</v>
      </c>
    </row>
    <row r="1064" spans="1:37" ht="15" customHeight="1" x14ac:dyDescent="0.25">
      <c r="A1064" s="1"/>
      <c r="B1064" s="1"/>
      <c r="C1064" s="24"/>
      <c r="D1064" s="1"/>
      <c r="E1064" s="1"/>
      <c r="F1064" s="24"/>
      <c r="G1064" s="1"/>
      <c r="H1064" s="2"/>
      <c r="I1064" s="2"/>
      <c r="J1064" s="2"/>
      <c r="K1064" s="13">
        <f t="shared" si="358"/>
        <v>0</v>
      </c>
      <c r="L1064" s="13" t="e">
        <f>VLOOKUP(B1064,Sheet1!$C$1:$D$12,2,FALSE)</f>
        <v>#N/A</v>
      </c>
      <c r="M1064" s="13" t="e">
        <f t="shared" si="359"/>
        <v>#N/A</v>
      </c>
      <c r="N1064" s="13">
        <f t="shared" si="360"/>
        <v>0</v>
      </c>
      <c r="O1064" s="13" t="e">
        <f>VLOOKUP(B1064,Sheet1!$C$1:$D$12,2,FALSE)</f>
        <v>#N/A</v>
      </c>
      <c r="P1064" s="13" t="e">
        <f t="shared" si="361"/>
        <v>#N/A</v>
      </c>
      <c r="Q1064" s="13">
        <f t="shared" si="362"/>
        <v>0</v>
      </c>
      <c r="R1064" s="13" t="e">
        <f>VLOOKUP(B1064,Sheet1!$C$1:$D$12,2,FALSE)</f>
        <v>#N/A</v>
      </c>
      <c r="S1064" s="13" t="e">
        <f t="shared" si="363"/>
        <v>#N/A</v>
      </c>
      <c r="T1064" s="13">
        <f t="shared" si="353"/>
        <v>0</v>
      </c>
      <c r="U1064" s="13" t="e">
        <f>VLOOKUP(B1064,Sheet1!$C$1:$F$12,4,FALSE)</f>
        <v>#N/A</v>
      </c>
      <c r="V1064" s="13" t="e">
        <f t="shared" si="364"/>
        <v>#N/A</v>
      </c>
      <c r="W1064" s="13">
        <f t="shared" si="365"/>
        <v>0</v>
      </c>
      <c r="X1064" s="13">
        <f t="shared" si="366"/>
        <v>0</v>
      </c>
      <c r="Y1064" s="13">
        <f t="shared" si="367"/>
        <v>0</v>
      </c>
      <c r="Z1064" s="13" t="e">
        <f t="shared" si="368"/>
        <v>#N/A</v>
      </c>
      <c r="AA1064" s="14" t="str">
        <f t="shared" si="369"/>
        <v/>
      </c>
      <c r="AB1064" s="14">
        <f t="shared" si="370"/>
        <v>0</v>
      </c>
      <c r="AC1064" s="14">
        <f t="shared" si="371"/>
        <v>0</v>
      </c>
      <c r="AD1064" s="13">
        <f t="shared" si="354"/>
        <v>0</v>
      </c>
      <c r="AE1064" s="13" t="e">
        <f>VLOOKUP(B1064,Sheet1!$C$1:$D$12,2,FALSE)</f>
        <v>#N/A</v>
      </c>
      <c r="AF1064" s="13" t="e">
        <f t="shared" si="372"/>
        <v>#N/A</v>
      </c>
      <c r="AG1064" s="13">
        <f t="shared" si="355"/>
        <v>0</v>
      </c>
      <c r="AH1064" s="13">
        <f t="shared" si="356"/>
        <v>0</v>
      </c>
      <c r="AI1064" s="13" t="e">
        <f t="shared" si="373"/>
        <v>#N/A</v>
      </c>
      <c r="AJ1064" s="14" t="str">
        <f t="shared" si="374"/>
        <v/>
      </c>
      <c r="AK1064" s="14">
        <f t="shared" si="357"/>
        <v>0</v>
      </c>
    </row>
    <row r="1065" spans="1:37" ht="15" customHeight="1" x14ac:dyDescent="0.25">
      <c r="A1065" s="1"/>
      <c r="B1065" s="1"/>
      <c r="C1065" s="24"/>
      <c r="D1065" s="1"/>
      <c r="E1065" s="1"/>
      <c r="F1065" s="24"/>
      <c r="G1065" s="1"/>
      <c r="H1065" s="2"/>
      <c r="I1065" s="2"/>
      <c r="J1065" s="2"/>
      <c r="K1065" s="13">
        <f t="shared" si="358"/>
        <v>0</v>
      </c>
      <c r="L1065" s="13" t="e">
        <f>VLOOKUP(B1065,Sheet1!$C$1:$D$12,2,FALSE)</f>
        <v>#N/A</v>
      </c>
      <c r="M1065" s="13" t="e">
        <f t="shared" si="359"/>
        <v>#N/A</v>
      </c>
      <c r="N1065" s="13">
        <f t="shared" si="360"/>
        <v>0</v>
      </c>
      <c r="O1065" s="13" t="e">
        <f>VLOOKUP(B1065,Sheet1!$C$1:$D$12,2,FALSE)</f>
        <v>#N/A</v>
      </c>
      <c r="P1065" s="13" t="e">
        <f t="shared" si="361"/>
        <v>#N/A</v>
      </c>
      <c r="Q1065" s="13">
        <f t="shared" si="362"/>
        <v>0</v>
      </c>
      <c r="R1065" s="13" t="e">
        <f>VLOOKUP(B1065,Sheet1!$C$1:$D$12,2,FALSE)</f>
        <v>#N/A</v>
      </c>
      <c r="S1065" s="13" t="e">
        <f t="shared" si="363"/>
        <v>#N/A</v>
      </c>
      <c r="T1065" s="13">
        <f t="shared" si="353"/>
        <v>0</v>
      </c>
      <c r="U1065" s="13" t="e">
        <f>VLOOKUP(B1065,Sheet1!$C$1:$F$12,4,FALSE)</f>
        <v>#N/A</v>
      </c>
      <c r="V1065" s="13" t="e">
        <f t="shared" si="364"/>
        <v>#N/A</v>
      </c>
      <c r="W1065" s="13">
        <f t="shared" si="365"/>
        <v>0</v>
      </c>
      <c r="X1065" s="13">
        <f t="shared" si="366"/>
        <v>0</v>
      </c>
      <c r="Y1065" s="13">
        <f t="shared" si="367"/>
        <v>0</v>
      </c>
      <c r="Z1065" s="13" t="e">
        <f t="shared" si="368"/>
        <v>#N/A</v>
      </c>
      <c r="AA1065" s="14" t="str">
        <f t="shared" si="369"/>
        <v/>
      </c>
      <c r="AB1065" s="14">
        <f t="shared" si="370"/>
        <v>0</v>
      </c>
      <c r="AC1065" s="14">
        <f t="shared" si="371"/>
        <v>0</v>
      </c>
      <c r="AD1065" s="13">
        <f t="shared" si="354"/>
        <v>0</v>
      </c>
      <c r="AE1065" s="13" t="e">
        <f>VLOOKUP(B1065,Sheet1!$C$1:$D$12,2,FALSE)</f>
        <v>#N/A</v>
      </c>
      <c r="AF1065" s="13" t="e">
        <f t="shared" si="372"/>
        <v>#N/A</v>
      </c>
      <c r="AG1065" s="13">
        <f t="shared" si="355"/>
        <v>0</v>
      </c>
      <c r="AH1065" s="13">
        <f t="shared" si="356"/>
        <v>0</v>
      </c>
      <c r="AI1065" s="13" t="e">
        <f t="shared" si="373"/>
        <v>#N/A</v>
      </c>
      <c r="AJ1065" s="14" t="str">
        <f t="shared" si="374"/>
        <v/>
      </c>
      <c r="AK1065" s="14">
        <f t="shared" si="357"/>
        <v>0</v>
      </c>
    </row>
    <row r="1066" spans="1:37" ht="15" customHeight="1" x14ac:dyDescent="0.25">
      <c r="A1066" s="1"/>
      <c r="B1066" s="1"/>
      <c r="C1066" s="24"/>
      <c r="D1066" s="1"/>
      <c r="E1066" s="1"/>
      <c r="F1066" s="24"/>
      <c r="G1066" s="1"/>
      <c r="H1066" s="2"/>
      <c r="I1066" s="2"/>
      <c r="J1066" s="2"/>
      <c r="K1066" s="13">
        <f t="shared" si="358"/>
        <v>0</v>
      </c>
      <c r="L1066" s="13" t="e">
        <f>VLOOKUP(B1066,Sheet1!$C$1:$D$12,2,FALSE)</f>
        <v>#N/A</v>
      </c>
      <c r="M1066" s="13" t="e">
        <f t="shared" si="359"/>
        <v>#N/A</v>
      </c>
      <c r="N1066" s="13">
        <f t="shared" si="360"/>
        <v>0</v>
      </c>
      <c r="O1066" s="13" t="e">
        <f>VLOOKUP(B1066,Sheet1!$C$1:$D$12,2,FALSE)</f>
        <v>#N/A</v>
      </c>
      <c r="P1066" s="13" t="e">
        <f t="shared" si="361"/>
        <v>#N/A</v>
      </c>
      <c r="Q1066" s="13">
        <f t="shared" si="362"/>
        <v>0</v>
      </c>
      <c r="R1066" s="13" t="e">
        <f>VLOOKUP(B1066,Sheet1!$C$1:$D$12,2,FALSE)</f>
        <v>#N/A</v>
      </c>
      <c r="S1066" s="13" t="e">
        <f t="shared" si="363"/>
        <v>#N/A</v>
      </c>
      <c r="T1066" s="13">
        <f t="shared" si="353"/>
        <v>0</v>
      </c>
      <c r="U1066" s="13" t="e">
        <f>VLOOKUP(B1066,Sheet1!$C$1:$F$12,4,FALSE)</f>
        <v>#N/A</v>
      </c>
      <c r="V1066" s="13" t="e">
        <f t="shared" si="364"/>
        <v>#N/A</v>
      </c>
      <c r="W1066" s="13">
        <f t="shared" si="365"/>
        <v>0</v>
      </c>
      <c r="X1066" s="13">
        <f t="shared" si="366"/>
        <v>0</v>
      </c>
      <c r="Y1066" s="13">
        <f t="shared" si="367"/>
        <v>0</v>
      </c>
      <c r="Z1066" s="13" t="e">
        <f t="shared" si="368"/>
        <v>#N/A</v>
      </c>
      <c r="AA1066" s="14" t="str">
        <f t="shared" si="369"/>
        <v/>
      </c>
      <c r="AB1066" s="14">
        <f t="shared" si="370"/>
        <v>0</v>
      </c>
      <c r="AC1066" s="14">
        <f t="shared" si="371"/>
        <v>0</v>
      </c>
      <c r="AD1066" s="13">
        <f t="shared" si="354"/>
        <v>0</v>
      </c>
      <c r="AE1066" s="13" t="e">
        <f>VLOOKUP(B1066,Sheet1!$C$1:$D$12,2,FALSE)</f>
        <v>#N/A</v>
      </c>
      <c r="AF1066" s="13" t="e">
        <f t="shared" si="372"/>
        <v>#N/A</v>
      </c>
      <c r="AG1066" s="13">
        <f t="shared" si="355"/>
        <v>0</v>
      </c>
      <c r="AH1066" s="13">
        <f t="shared" si="356"/>
        <v>0</v>
      </c>
      <c r="AI1066" s="13" t="e">
        <f t="shared" si="373"/>
        <v>#N/A</v>
      </c>
      <c r="AJ1066" s="14" t="str">
        <f t="shared" si="374"/>
        <v/>
      </c>
      <c r="AK1066" s="14">
        <f t="shared" si="357"/>
        <v>0</v>
      </c>
    </row>
    <row r="1067" spans="1:37" ht="15" customHeight="1" x14ac:dyDescent="0.25">
      <c r="A1067" s="1"/>
      <c r="B1067" s="1"/>
      <c r="C1067" s="24"/>
      <c r="D1067" s="1"/>
      <c r="E1067" s="1"/>
      <c r="F1067" s="24"/>
      <c r="G1067" s="1"/>
      <c r="H1067" s="2"/>
      <c r="I1067" s="2"/>
      <c r="J1067" s="2"/>
      <c r="K1067" s="13">
        <f t="shared" si="358"/>
        <v>0</v>
      </c>
      <c r="L1067" s="13" t="e">
        <f>VLOOKUP(B1067,Sheet1!$C$1:$D$12,2,FALSE)</f>
        <v>#N/A</v>
      </c>
      <c r="M1067" s="13" t="e">
        <f t="shared" si="359"/>
        <v>#N/A</v>
      </c>
      <c r="N1067" s="13">
        <f t="shared" si="360"/>
        <v>0</v>
      </c>
      <c r="O1067" s="13" t="e">
        <f>VLOOKUP(B1067,Sheet1!$C$1:$D$12,2,FALSE)</f>
        <v>#N/A</v>
      </c>
      <c r="P1067" s="13" t="e">
        <f t="shared" si="361"/>
        <v>#N/A</v>
      </c>
      <c r="Q1067" s="13">
        <f t="shared" si="362"/>
        <v>0</v>
      </c>
      <c r="R1067" s="13" t="e">
        <f>VLOOKUP(B1067,Sheet1!$C$1:$D$12,2,FALSE)</f>
        <v>#N/A</v>
      </c>
      <c r="S1067" s="13" t="e">
        <f t="shared" si="363"/>
        <v>#N/A</v>
      </c>
      <c r="T1067" s="13">
        <f t="shared" si="353"/>
        <v>0</v>
      </c>
      <c r="U1067" s="13" t="e">
        <f>VLOOKUP(B1067,Sheet1!$C$1:$F$12,4,FALSE)</f>
        <v>#N/A</v>
      </c>
      <c r="V1067" s="13" t="e">
        <f t="shared" si="364"/>
        <v>#N/A</v>
      </c>
      <c r="W1067" s="13">
        <f t="shared" si="365"/>
        <v>0</v>
      </c>
      <c r="X1067" s="13">
        <f t="shared" si="366"/>
        <v>0</v>
      </c>
      <c r="Y1067" s="13">
        <f t="shared" si="367"/>
        <v>0</v>
      </c>
      <c r="Z1067" s="13" t="e">
        <f t="shared" si="368"/>
        <v>#N/A</v>
      </c>
      <c r="AA1067" s="14" t="str">
        <f t="shared" si="369"/>
        <v/>
      </c>
      <c r="AB1067" s="14">
        <f t="shared" si="370"/>
        <v>0</v>
      </c>
      <c r="AC1067" s="14">
        <f t="shared" si="371"/>
        <v>0</v>
      </c>
      <c r="AD1067" s="13">
        <f t="shared" si="354"/>
        <v>0</v>
      </c>
      <c r="AE1067" s="13" t="e">
        <f>VLOOKUP(B1067,Sheet1!$C$1:$D$12,2,FALSE)</f>
        <v>#N/A</v>
      </c>
      <c r="AF1067" s="13" t="e">
        <f t="shared" si="372"/>
        <v>#N/A</v>
      </c>
      <c r="AG1067" s="13">
        <f t="shared" si="355"/>
        <v>0</v>
      </c>
      <c r="AH1067" s="13">
        <f t="shared" si="356"/>
        <v>0</v>
      </c>
      <c r="AI1067" s="13" t="e">
        <f t="shared" si="373"/>
        <v>#N/A</v>
      </c>
      <c r="AJ1067" s="14" t="str">
        <f t="shared" si="374"/>
        <v/>
      </c>
      <c r="AK1067" s="14">
        <f t="shared" si="357"/>
        <v>0</v>
      </c>
    </row>
    <row r="1068" spans="1:37" ht="15" customHeight="1" x14ac:dyDescent="0.25">
      <c r="A1068" s="1"/>
      <c r="B1068" s="1"/>
      <c r="C1068" s="24"/>
      <c r="D1068" s="1"/>
      <c r="E1068" s="1"/>
      <c r="F1068" s="24"/>
      <c r="G1068" s="1"/>
      <c r="H1068" s="2"/>
      <c r="I1068" s="2"/>
      <c r="J1068" s="2"/>
      <c r="K1068" s="13">
        <f t="shared" si="358"/>
        <v>0</v>
      </c>
      <c r="L1068" s="13" t="e">
        <f>VLOOKUP(B1068,Sheet1!$C$1:$D$12,2,FALSE)</f>
        <v>#N/A</v>
      </c>
      <c r="M1068" s="13" t="e">
        <f t="shared" si="359"/>
        <v>#N/A</v>
      </c>
      <c r="N1068" s="13">
        <f t="shared" si="360"/>
        <v>0</v>
      </c>
      <c r="O1068" s="13" t="e">
        <f>VLOOKUP(B1068,Sheet1!$C$1:$D$12,2,FALSE)</f>
        <v>#N/A</v>
      </c>
      <c r="P1068" s="13" t="e">
        <f t="shared" si="361"/>
        <v>#N/A</v>
      </c>
      <c r="Q1068" s="13">
        <f t="shared" si="362"/>
        <v>0</v>
      </c>
      <c r="R1068" s="13" t="e">
        <f>VLOOKUP(B1068,Sheet1!$C$1:$D$12,2,FALSE)</f>
        <v>#N/A</v>
      </c>
      <c r="S1068" s="13" t="e">
        <f t="shared" si="363"/>
        <v>#N/A</v>
      </c>
      <c r="T1068" s="13">
        <f t="shared" si="353"/>
        <v>0</v>
      </c>
      <c r="U1068" s="13" t="e">
        <f>VLOOKUP(B1068,Sheet1!$C$1:$F$12,4,FALSE)</f>
        <v>#N/A</v>
      </c>
      <c r="V1068" s="13" t="e">
        <f t="shared" si="364"/>
        <v>#N/A</v>
      </c>
      <c r="W1068" s="13">
        <f t="shared" si="365"/>
        <v>0</v>
      </c>
      <c r="X1068" s="13">
        <f t="shared" si="366"/>
        <v>0</v>
      </c>
      <c r="Y1068" s="13">
        <f t="shared" si="367"/>
        <v>0</v>
      </c>
      <c r="Z1068" s="13" t="e">
        <f t="shared" si="368"/>
        <v>#N/A</v>
      </c>
      <c r="AA1068" s="14" t="str">
        <f t="shared" si="369"/>
        <v/>
      </c>
      <c r="AB1068" s="14">
        <f t="shared" si="370"/>
        <v>0</v>
      </c>
      <c r="AC1068" s="14">
        <f t="shared" si="371"/>
        <v>0</v>
      </c>
      <c r="AD1068" s="13">
        <f t="shared" si="354"/>
        <v>0</v>
      </c>
      <c r="AE1068" s="13" t="e">
        <f>VLOOKUP(B1068,Sheet1!$C$1:$D$12,2,FALSE)</f>
        <v>#N/A</v>
      </c>
      <c r="AF1068" s="13" t="e">
        <f t="shared" si="372"/>
        <v>#N/A</v>
      </c>
      <c r="AG1068" s="13">
        <f t="shared" si="355"/>
        <v>0</v>
      </c>
      <c r="AH1068" s="13">
        <f t="shared" si="356"/>
        <v>0</v>
      </c>
      <c r="AI1068" s="13" t="e">
        <f t="shared" si="373"/>
        <v>#N/A</v>
      </c>
      <c r="AJ1068" s="14" t="str">
        <f t="shared" si="374"/>
        <v/>
      </c>
      <c r="AK1068" s="14">
        <f t="shared" si="357"/>
        <v>0</v>
      </c>
    </row>
    <row r="1069" spans="1:37" ht="15" customHeight="1" x14ac:dyDescent="0.25">
      <c r="A1069" s="1"/>
      <c r="B1069" s="1"/>
      <c r="C1069" s="24"/>
      <c r="D1069" s="1"/>
      <c r="E1069" s="1"/>
      <c r="F1069" s="24"/>
      <c r="G1069" s="1"/>
      <c r="H1069" s="2"/>
      <c r="I1069" s="2"/>
      <c r="J1069" s="2"/>
      <c r="K1069" s="13">
        <f t="shared" si="358"/>
        <v>0</v>
      </c>
      <c r="L1069" s="13" t="e">
        <f>VLOOKUP(B1069,Sheet1!$C$1:$D$12,2,FALSE)</f>
        <v>#N/A</v>
      </c>
      <c r="M1069" s="13" t="e">
        <f t="shared" si="359"/>
        <v>#N/A</v>
      </c>
      <c r="N1069" s="13">
        <f t="shared" si="360"/>
        <v>0</v>
      </c>
      <c r="O1069" s="13" t="e">
        <f>VLOOKUP(B1069,Sheet1!$C$1:$D$12,2,FALSE)</f>
        <v>#N/A</v>
      </c>
      <c r="P1069" s="13" t="e">
        <f t="shared" si="361"/>
        <v>#N/A</v>
      </c>
      <c r="Q1069" s="13">
        <f t="shared" si="362"/>
        <v>0</v>
      </c>
      <c r="R1069" s="13" t="e">
        <f>VLOOKUP(B1069,Sheet1!$C$1:$D$12,2,FALSE)</f>
        <v>#N/A</v>
      </c>
      <c r="S1069" s="13" t="e">
        <f t="shared" si="363"/>
        <v>#N/A</v>
      </c>
      <c r="T1069" s="13">
        <f t="shared" si="353"/>
        <v>0</v>
      </c>
      <c r="U1069" s="13" t="e">
        <f>VLOOKUP(B1069,Sheet1!$C$1:$F$12,4,FALSE)</f>
        <v>#N/A</v>
      </c>
      <c r="V1069" s="13" t="e">
        <f t="shared" si="364"/>
        <v>#N/A</v>
      </c>
      <c r="W1069" s="13">
        <f t="shared" si="365"/>
        <v>0</v>
      </c>
      <c r="X1069" s="13">
        <f t="shared" si="366"/>
        <v>0</v>
      </c>
      <c r="Y1069" s="13">
        <f t="shared" si="367"/>
        <v>0</v>
      </c>
      <c r="Z1069" s="13" t="e">
        <f t="shared" si="368"/>
        <v>#N/A</v>
      </c>
      <c r="AA1069" s="14" t="str">
        <f t="shared" si="369"/>
        <v/>
      </c>
      <c r="AB1069" s="14">
        <f t="shared" si="370"/>
        <v>0</v>
      </c>
      <c r="AC1069" s="14">
        <f t="shared" si="371"/>
        <v>0</v>
      </c>
      <c r="AD1069" s="13">
        <f t="shared" si="354"/>
        <v>0</v>
      </c>
      <c r="AE1069" s="13" t="e">
        <f>VLOOKUP(B1069,Sheet1!$C$1:$D$12,2,FALSE)</f>
        <v>#N/A</v>
      </c>
      <c r="AF1069" s="13" t="e">
        <f t="shared" si="372"/>
        <v>#N/A</v>
      </c>
      <c r="AG1069" s="13">
        <f t="shared" si="355"/>
        <v>0</v>
      </c>
      <c r="AH1069" s="13">
        <f t="shared" si="356"/>
        <v>0</v>
      </c>
      <c r="AI1069" s="13" t="e">
        <f t="shared" si="373"/>
        <v>#N/A</v>
      </c>
      <c r="AJ1069" s="14" t="str">
        <f t="shared" si="374"/>
        <v/>
      </c>
      <c r="AK1069" s="14">
        <f t="shared" si="357"/>
        <v>0</v>
      </c>
    </row>
    <row r="1070" spans="1:37" ht="15" customHeight="1" x14ac:dyDescent="0.25">
      <c r="A1070" s="1"/>
      <c r="B1070" s="1"/>
      <c r="C1070" s="24"/>
      <c r="D1070" s="1"/>
      <c r="E1070" s="1"/>
      <c r="F1070" s="24"/>
      <c r="G1070" s="1"/>
      <c r="H1070" s="2"/>
      <c r="I1070" s="2"/>
      <c r="J1070" s="2"/>
      <c r="K1070" s="13">
        <f t="shared" si="358"/>
        <v>0</v>
      </c>
      <c r="L1070" s="13" t="e">
        <f>VLOOKUP(B1070,Sheet1!$C$1:$D$12,2,FALSE)</f>
        <v>#N/A</v>
      </c>
      <c r="M1070" s="13" t="e">
        <f t="shared" si="359"/>
        <v>#N/A</v>
      </c>
      <c r="N1070" s="13">
        <f t="shared" si="360"/>
        <v>0</v>
      </c>
      <c r="O1070" s="13" t="e">
        <f>VLOOKUP(B1070,Sheet1!$C$1:$D$12,2,FALSE)</f>
        <v>#N/A</v>
      </c>
      <c r="P1070" s="13" t="e">
        <f t="shared" si="361"/>
        <v>#N/A</v>
      </c>
      <c r="Q1070" s="13">
        <f t="shared" si="362"/>
        <v>0</v>
      </c>
      <c r="R1070" s="13" t="e">
        <f>VLOOKUP(B1070,Sheet1!$C$1:$D$12,2,FALSE)</f>
        <v>#N/A</v>
      </c>
      <c r="S1070" s="13" t="e">
        <f t="shared" si="363"/>
        <v>#N/A</v>
      </c>
      <c r="T1070" s="13">
        <f t="shared" si="353"/>
        <v>0</v>
      </c>
      <c r="U1070" s="13" t="e">
        <f>VLOOKUP(B1070,Sheet1!$C$1:$F$12,4,FALSE)</f>
        <v>#N/A</v>
      </c>
      <c r="V1070" s="13" t="e">
        <f t="shared" si="364"/>
        <v>#N/A</v>
      </c>
      <c r="W1070" s="13">
        <f t="shared" si="365"/>
        <v>0</v>
      </c>
      <c r="X1070" s="13">
        <f t="shared" si="366"/>
        <v>0</v>
      </c>
      <c r="Y1070" s="13">
        <f t="shared" si="367"/>
        <v>0</v>
      </c>
      <c r="Z1070" s="13" t="e">
        <f t="shared" si="368"/>
        <v>#N/A</v>
      </c>
      <c r="AA1070" s="14" t="str">
        <f t="shared" si="369"/>
        <v/>
      </c>
      <c r="AB1070" s="14">
        <f t="shared" si="370"/>
        <v>0</v>
      </c>
      <c r="AC1070" s="14">
        <f t="shared" si="371"/>
        <v>0</v>
      </c>
      <c r="AD1070" s="13">
        <f t="shared" si="354"/>
        <v>0</v>
      </c>
      <c r="AE1070" s="13" t="e">
        <f>VLOOKUP(B1070,Sheet1!$C$1:$D$12,2,FALSE)</f>
        <v>#N/A</v>
      </c>
      <c r="AF1070" s="13" t="e">
        <f t="shared" si="372"/>
        <v>#N/A</v>
      </c>
      <c r="AG1070" s="13">
        <f t="shared" si="355"/>
        <v>0</v>
      </c>
      <c r="AH1070" s="13">
        <f t="shared" si="356"/>
        <v>0</v>
      </c>
      <c r="AI1070" s="13" t="e">
        <f t="shared" si="373"/>
        <v>#N/A</v>
      </c>
      <c r="AJ1070" s="14" t="str">
        <f t="shared" si="374"/>
        <v/>
      </c>
      <c r="AK1070" s="14">
        <f t="shared" si="357"/>
        <v>0</v>
      </c>
    </row>
    <row r="1071" spans="1:37" ht="15" customHeight="1" x14ac:dyDescent="0.25">
      <c r="A1071" s="1"/>
      <c r="B1071" s="1"/>
      <c r="C1071" s="24"/>
      <c r="D1071" s="1"/>
      <c r="E1071" s="1"/>
      <c r="F1071" s="24"/>
      <c r="G1071" s="1"/>
      <c r="H1071" s="2"/>
      <c r="I1071" s="2"/>
      <c r="J1071" s="2"/>
      <c r="K1071" s="13">
        <f t="shared" si="358"/>
        <v>0</v>
      </c>
      <c r="L1071" s="13" t="e">
        <f>VLOOKUP(B1071,Sheet1!$C$1:$D$12,2,FALSE)</f>
        <v>#N/A</v>
      </c>
      <c r="M1071" s="13" t="e">
        <f t="shared" si="359"/>
        <v>#N/A</v>
      </c>
      <c r="N1071" s="13">
        <f t="shared" si="360"/>
        <v>0</v>
      </c>
      <c r="O1071" s="13" t="e">
        <f>VLOOKUP(B1071,Sheet1!$C$1:$D$12,2,FALSE)</f>
        <v>#N/A</v>
      </c>
      <c r="P1071" s="13" t="e">
        <f t="shared" si="361"/>
        <v>#N/A</v>
      </c>
      <c r="Q1071" s="13">
        <f t="shared" si="362"/>
        <v>0</v>
      </c>
      <c r="R1071" s="13" t="e">
        <f>VLOOKUP(B1071,Sheet1!$C$1:$D$12,2,FALSE)</f>
        <v>#N/A</v>
      </c>
      <c r="S1071" s="13" t="e">
        <f t="shared" si="363"/>
        <v>#N/A</v>
      </c>
      <c r="T1071" s="13">
        <f t="shared" si="353"/>
        <v>0</v>
      </c>
      <c r="U1071" s="13" t="e">
        <f>VLOOKUP(B1071,Sheet1!$C$1:$F$12,4,FALSE)</f>
        <v>#N/A</v>
      </c>
      <c r="V1071" s="13" t="e">
        <f t="shared" si="364"/>
        <v>#N/A</v>
      </c>
      <c r="W1071" s="13">
        <f t="shared" si="365"/>
        <v>0</v>
      </c>
      <c r="X1071" s="13">
        <f t="shared" si="366"/>
        <v>0</v>
      </c>
      <c r="Y1071" s="13">
        <f t="shared" si="367"/>
        <v>0</v>
      </c>
      <c r="Z1071" s="13" t="e">
        <f t="shared" si="368"/>
        <v>#N/A</v>
      </c>
      <c r="AA1071" s="14" t="str">
        <f t="shared" si="369"/>
        <v/>
      </c>
      <c r="AB1071" s="14">
        <f t="shared" si="370"/>
        <v>0</v>
      </c>
      <c r="AC1071" s="14">
        <f t="shared" si="371"/>
        <v>0</v>
      </c>
      <c r="AD1071" s="13">
        <f t="shared" si="354"/>
        <v>0</v>
      </c>
      <c r="AE1071" s="13" t="e">
        <f>VLOOKUP(B1071,Sheet1!$C$1:$D$12,2,FALSE)</f>
        <v>#N/A</v>
      </c>
      <c r="AF1071" s="13" t="e">
        <f t="shared" si="372"/>
        <v>#N/A</v>
      </c>
      <c r="AG1071" s="13">
        <f t="shared" si="355"/>
        <v>0</v>
      </c>
      <c r="AH1071" s="13">
        <f t="shared" si="356"/>
        <v>0</v>
      </c>
      <c r="AI1071" s="13" t="e">
        <f t="shared" si="373"/>
        <v>#N/A</v>
      </c>
      <c r="AJ1071" s="14" t="str">
        <f t="shared" si="374"/>
        <v/>
      </c>
      <c r="AK1071" s="14">
        <f t="shared" si="357"/>
        <v>0</v>
      </c>
    </row>
    <row r="1072" spans="1:37" ht="15" customHeight="1" x14ac:dyDescent="0.25">
      <c r="A1072" s="1"/>
      <c r="B1072" s="1"/>
      <c r="C1072" s="24"/>
      <c r="D1072" s="1"/>
      <c r="E1072" s="1"/>
      <c r="F1072" s="24"/>
      <c r="G1072" s="1"/>
      <c r="H1072" s="2"/>
      <c r="I1072" s="2"/>
      <c r="J1072" s="2"/>
      <c r="K1072" s="13">
        <f t="shared" si="358"/>
        <v>0</v>
      </c>
      <c r="L1072" s="13" t="e">
        <f>VLOOKUP(B1072,Sheet1!$C$1:$D$12,2,FALSE)</f>
        <v>#N/A</v>
      </c>
      <c r="M1072" s="13" t="e">
        <f t="shared" si="359"/>
        <v>#N/A</v>
      </c>
      <c r="N1072" s="13">
        <f t="shared" si="360"/>
        <v>0</v>
      </c>
      <c r="O1072" s="13" t="e">
        <f>VLOOKUP(B1072,Sheet1!$C$1:$D$12,2,FALSE)</f>
        <v>#N/A</v>
      </c>
      <c r="P1072" s="13" t="e">
        <f t="shared" si="361"/>
        <v>#N/A</v>
      </c>
      <c r="Q1072" s="13">
        <f t="shared" si="362"/>
        <v>0</v>
      </c>
      <c r="R1072" s="13" t="e">
        <f>VLOOKUP(B1072,Sheet1!$C$1:$D$12,2,FALSE)</f>
        <v>#N/A</v>
      </c>
      <c r="S1072" s="13" t="e">
        <f t="shared" si="363"/>
        <v>#N/A</v>
      </c>
      <c r="T1072" s="13">
        <f t="shared" si="353"/>
        <v>0</v>
      </c>
      <c r="U1072" s="13" t="e">
        <f>VLOOKUP(B1072,Sheet1!$C$1:$F$12,4,FALSE)</f>
        <v>#N/A</v>
      </c>
      <c r="V1072" s="13" t="e">
        <f t="shared" si="364"/>
        <v>#N/A</v>
      </c>
      <c r="W1072" s="13">
        <f t="shared" si="365"/>
        <v>0</v>
      </c>
      <c r="X1072" s="13">
        <f t="shared" si="366"/>
        <v>0</v>
      </c>
      <c r="Y1072" s="13">
        <f t="shared" si="367"/>
        <v>0</v>
      </c>
      <c r="Z1072" s="13" t="e">
        <f t="shared" si="368"/>
        <v>#N/A</v>
      </c>
      <c r="AA1072" s="14" t="str">
        <f t="shared" si="369"/>
        <v/>
      </c>
      <c r="AB1072" s="14">
        <f t="shared" si="370"/>
        <v>0</v>
      </c>
      <c r="AC1072" s="14">
        <f t="shared" si="371"/>
        <v>0</v>
      </c>
      <c r="AD1072" s="13">
        <f t="shared" si="354"/>
        <v>0</v>
      </c>
      <c r="AE1072" s="13" t="e">
        <f>VLOOKUP(B1072,Sheet1!$C$1:$D$12,2,FALSE)</f>
        <v>#N/A</v>
      </c>
      <c r="AF1072" s="13" t="e">
        <f t="shared" si="372"/>
        <v>#N/A</v>
      </c>
      <c r="AG1072" s="13">
        <f t="shared" si="355"/>
        <v>0</v>
      </c>
      <c r="AH1072" s="13">
        <f t="shared" si="356"/>
        <v>0</v>
      </c>
      <c r="AI1072" s="13" t="e">
        <f t="shared" si="373"/>
        <v>#N/A</v>
      </c>
      <c r="AJ1072" s="14" t="str">
        <f t="shared" si="374"/>
        <v/>
      </c>
      <c r="AK1072" s="14">
        <f t="shared" si="357"/>
        <v>0</v>
      </c>
    </row>
    <row r="1073" spans="1:37" ht="15" customHeight="1" x14ac:dyDescent="0.25">
      <c r="A1073" s="1"/>
      <c r="B1073" s="1"/>
      <c r="C1073" s="24"/>
      <c r="D1073" s="1"/>
      <c r="E1073" s="1"/>
      <c r="F1073" s="24"/>
      <c r="G1073" s="1"/>
      <c r="H1073" s="2"/>
      <c r="I1073" s="2"/>
      <c r="J1073" s="2"/>
      <c r="K1073" s="13">
        <f t="shared" si="358"/>
        <v>0</v>
      </c>
      <c r="L1073" s="13" t="e">
        <f>VLOOKUP(B1073,Sheet1!$C$1:$D$12,2,FALSE)</f>
        <v>#N/A</v>
      </c>
      <c r="M1073" s="13" t="e">
        <f t="shared" si="359"/>
        <v>#N/A</v>
      </c>
      <c r="N1073" s="13">
        <f t="shared" si="360"/>
        <v>0</v>
      </c>
      <c r="O1073" s="13" t="e">
        <f>VLOOKUP(B1073,Sheet1!$C$1:$D$12,2,FALSE)</f>
        <v>#N/A</v>
      </c>
      <c r="P1073" s="13" t="e">
        <f t="shared" si="361"/>
        <v>#N/A</v>
      </c>
      <c r="Q1073" s="13">
        <f t="shared" si="362"/>
        <v>0</v>
      </c>
      <c r="R1073" s="13" t="e">
        <f>VLOOKUP(B1073,Sheet1!$C$1:$D$12,2,FALSE)</f>
        <v>#N/A</v>
      </c>
      <c r="S1073" s="13" t="e">
        <f t="shared" si="363"/>
        <v>#N/A</v>
      </c>
      <c r="T1073" s="13">
        <f t="shared" si="353"/>
        <v>0</v>
      </c>
      <c r="U1073" s="13" t="e">
        <f>VLOOKUP(B1073,Sheet1!$C$1:$F$12,4,FALSE)</f>
        <v>#N/A</v>
      </c>
      <c r="V1073" s="13" t="e">
        <f t="shared" si="364"/>
        <v>#N/A</v>
      </c>
      <c r="W1073" s="13">
        <f t="shared" si="365"/>
        <v>0</v>
      </c>
      <c r="X1073" s="13">
        <f t="shared" si="366"/>
        <v>0</v>
      </c>
      <c r="Y1073" s="13">
        <f t="shared" si="367"/>
        <v>0</v>
      </c>
      <c r="Z1073" s="13" t="e">
        <f t="shared" si="368"/>
        <v>#N/A</v>
      </c>
      <c r="AA1073" s="14" t="str">
        <f t="shared" si="369"/>
        <v/>
      </c>
      <c r="AB1073" s="14">
        <f t="shared" si="370"/>
        <v>0</v>
      </c>
      <c r="AC1073" s="14">
        <f t="shared" si="371"/>
        <v>0</v>
      </c>
      <c r="AD1073" s="13">
        <f t="shared" si="354"/>
        <v>0</v>
      </c>
      <c r="AE1073" s="13" t="e">
        <f>VLOOKUP(B1073,Sheet1!$C$1:$D$12,2,FALSE)</f>
        <v>#N/A</v>
      </c>
      <c r="AF1073" s="13" t="e">
        <f t="shared" si="372"/>
        <v>#N/A</v>
      </c>
      <c r="AG1073" s="13">
        <f t="shared" si="355"/>
        <v>0</v>
      </c>
      <c r="AH1073" s="13">
        <f t="shared" si="356"/>
        <v>0</v>
      </c>
      <c r="AI1073" s="13" t="e">
        <f t="shared" si="373"/>
        <v>#N/A</v>
      </c>
      <c r="AJ1073" s="14" t="str">
        <f t="shared" si="374"/>
        <v/>
      </c>
      <c r="AK1073" s="14">
        <f t="shared" si="357"/>
        <v>0</v>
      </c>
    </row>
    <row r="1074" spans="1:37" ht="15" customHeight="1" x14ac:dyDescent="0.25">
      <c r="A1074" s="1"/>
      <c r="B1074" s="1"/>
      <c r="C1074" s="24"/>
      <c r="D1074" s="1"/>
      <c r="E1074" s="1"/>
      <c r="F1074" s="24"/>
      <c r="G1074" s="1"/>
      <c r="H1074" s="2"/>
      <c r="I1074" s="2"/>
      <c r="J1074" s="2"/>
      <c r="K1074" s="13">
        <f t="shared" si="358"/>
        <v>0</v>
      </c>
      <c r="L1074" s="13" t="e">
        <f>VLOOKUP(B1074,Sheet1!$C$1:$D$12,2,FALSE)</f>
        <v>#N/A</v>
      </c>
      <c r="M1074" s="13" t="e">
        <f t="shared" si="359"/>
        <v>#N/A</v>
      </c>
      <c r="N1074" s="13">
        <f t="shared" si="360"/>
        <v>0</v>
      </c>
      <c r="O1074" s="13" t="e">
        <f>VLOOKUP(B1074,Sheet1!$C$1:$D$12,2,FALSE)</f>
        <v>#N/A</v>
      </c>
      <c r="P1074" s="13" t="e">
        <f t="shared" si="361"/>
        <v>#N/A</v>
      </c>
      <c r="Q1074" s="13">
        <f t="shared" si="362"/>
        <v>0</v>
      </c>
      <c r="R1074" s="13" t="e">
        <f>VLOOKUP(B1074,Sheet1!$C$1:$D$12,2,FALSE)</f>
        <v>#N/A</v>
      </c>
      <c r="S1074" s="13" t="e">
        <f t="shared" si="363"/>
        <v>#N/A</v>
      </c>
      <c r="T1074" s="13">
        <f t="shared" si="353"/>
        <v>0</v>
      </c>
      <c r="U1074" s="13" t="e">
        <f>VLOOKUP(B1074,Sheet1!$C$1:$F$12,4,FALSE)</f>
        <v>#N/A</v>
      </c>
      <c r="V1074" s="13" t="e">
        <f t="shared" si="364"/>
        <v>#N/A</v>
      </c>
      <c r="W1074" s="13">
        <f t="shared" si="365"/>
        <v>0</v>
      </c>
      <c r="X1074" s="13">
        <f t="shared" si="366"/>
        <v>0</v>
      </c>
      <c r="Y1074" s="13">
        <f t="shared" si="367"/>
        <v>0</v>
      </c>
      <c r="Z1074" s="13" t="e">
        <f t="shared" si="368"/>
        <v>#N/A</v>
      </c>
      <c r="AA1074" s="14" t="str">
        <f t="shared" si="369"/>
        <v/>
      </c>
      <c r="AB1074" s="14">
        <f t="shared" si="370"/>
        <v>0</v>
      </c>
      <c r="AC1074" s="14">
        <f t="shared" si="371"/>
        <v>0</v>
      </c>
      <c r="AD1074" s="13">
        <f t="shared" si="354"/>
        <v>0</v>
      </c>
      <c r="AE1074" s="13" t="e">
        <f>VLOOKUP(B1074,Sheet1!$C$1:$D$12,2,FALSE)</f>
        <v>#N/A</v>
      </c>
      <c r="AF1074" s="13" t="e">
        <f t="shared" si="372"/>
        <v>#N/A</v>
      </c>
      <c r="AG1074" s="13">
        <f t="shared" si="355"/>
        <v>0</v>
      </c>
      <c r="AH1074" s="13">
        <f t="shared" si="356"/>
        <v>0</v>
      </c>
      <c r="AI1074" s="13" t="e">
        <f t="shared" si="373"/>
        <v>#N/A</v>
      </c>
      <c r="AJ1074" s="14" t="str">
        <f t="shared" si="374"/>
        <v/>
      </c>
      <c r="AK1074" s="14">
        <f t="shared" si="357"/>
        <v>0</v>
      </c>
    </row>
    <row r="1075" spans="1:37" ht="15" customHeight="1" x14ac:dyDescent="0.25">
      <c r="A1075" s="1"/>
      <c r="B1075" s="1"/>
      <c r="C1075" s="24"/>
      <c r="D1075" s="1"/>
      <c r="E1075" s="1"/>
      <c r="F1075" s="24"/>
      <c r="G1075" s="1"/>
      <c r="H1075" s="2"/>
      <c r="I1075" s="2"/>
      <c r="J1075" s="2"/>
      <c r="K1075" s="13">
        <f t="shared" si="358"/>
        <v>0</v>
      </c>
      <c r="L1075" s="13" t="e">
        <f>VLOOKUP(B1075,Sheet1!$C$1:$D$12,2,FALSE)</f>
        <v>#N/A</v>
      </c>
      <c r="M1075" s="13" t="e">
        <f t="shared" si="359"/>
        <v>#N/A</v>
      </c>
      <c r="N1075" s="13">
        <f t="shared" si="360"/>
        <v>0</v>
      </c>
      <c r="O1075" s="13" t="e">
        <f>VLOOKUP(B1075,Sheet1!$C$1:$D$12,2,FALSE)</f>
        <v>#N/A</v>
      </c>
      <c r="P1075" s="13" t="e">
        <f t="shared" si="361"/>
        <v>#N/A</v>
      </c>
      <c r="Q1075" s="13">
        <f t="shared" si="362"/>
        <v>0</v>
      </c>
      <c r="R1075" s="13" t="e">
        <f>VLOOKUP(B1075,Sheet1!$C$1:$D$12,2,FALSE)</f>
        <v>#N/A</v>
      </c>
      <c r="S1075" s="13" t="e">
        <f t="shared" si="363"/>
        <v>#N/A</v>
      </c>
      <c r="T1075" s="13">
        <f t="shared" si="353"/>
        <v>0</v>
      </c>
      <c r="U1075" s="13" t="e">
        <f>VLOOKUP(B1075,Sheet1!$C$1:$F$12,4,FALSE)</f>
        <v>#N/A</v>
      </c>
      <c r="V1075" s="13" t="e">
        <f t="shared" si="364"/>
        <v>#N/A</v>
      </c>
      <c r="W1075" s="13">
        <f t="shared" si="365"/>
        <v>0</v>
      </c>
      <c r="X1075" s="13">
        <f t="shared" si="366"/>
        <v>0</v>
      </c>
      <c r="Y1075" s="13">
        <f t="shared" si="367"/>
        <v>0</v>
      </c>
      <c r="Z1075" s="13" t="e">
        <f t="shared" si="368"/>
        <v>#N/A</v>
      </c>
      <c r="AA1075" s="14" t="str">
        <f t="shared" si="369"/>
        <v/>
      </c>
      <c r="AB1075" s="14">
        <f t="shared" si="370"/>
        <v>0</v>
      </c>
      <c r="AC1075" s="14">
        <f t="shared" si="371"/>
        <v>0</v>
      </c>
      <c r="AD1075" s="13">
        <f t="shared" si="354"/>
        <v>0</v>
      </c>
      <c r="AE1075" s="13" t="e">
        <f>VLOOKUP(B1075,Sheet1!$C$1:$D$12,2,FALSE)</f>
        <v>#N/A</v>
      </c>
      <c r="AF1075" s="13" t="e">
        <f t="shared" si="372"/>
        <v>#N/A</v>
      </c>
      <c r="AG1075" s="13">
        <f t="shared" si="355"/>
        <v>0</v>
      </c>
      <c r="AH1075" s="13">
        <f t="shared" si="356"/>
        <v>0</v>
      </c>
      <c r="AI1075" s="13" t="e">
        <f t="shared" si="373"/>
        <v>#N/A</v>
      </c>
      <c r="AJ1075" s="14" t="str">
        <f t="shared" si="374"/>
        <v/>
      </c>
      <c r="AK1075" s="14">
        <f t="shared" si="357"/>
        <v>0</v>
      </c>
    </row>
    <row r="1076" spans="1:37" ht="15" customHeight="1" x14ac:dyDescent="0.25">
      <c r="A1076" s="1"/>
      <c r="B1076" s="1"/>
      <c r="C1076" s="24"/>
      <c r="D1076" s="1"/>
      <c r="E1076" s="1"/>
      <c r="F1076" s="24"/>
      <c r="G1076" s="1"/>
      <c r="H1076" s="2"/>
      <c r="I1076" s="2"/>
      <c r="J1076" s="2"/>
      <c r="K1076" s="13">
        <f t="shared" si="358"/>
        <v>0</v>
      </c>
      <c r="L1076" s="13" t="e">
        <f>VLOOKUP(B1076,Sheet1!$C$1:$D$12,2,FALSE)</f>
        <v>#N/A</v>
      </c>
      <c r="M1076" s="13" t="e">
        <f t="shared" si="359"/>
        <v>#N/A</v>
      </c>
      <c r="N1076" s="13">
        <f t="shared" si="360"/>
        <v>0</v>
      </c>
      <c r="O1076" s="13" t="e">
        <f>VLOOKUP(B1076,Sheet1!$C$1:$D$12,2,FALSE)</f>
        <v>#N/A</v>
      </c>
      <c r="P1076" s="13" t="e">
        <f t="shared" si="361"/>
        <v>#N/A</v>
      </c>
      <c r="Q1076" s="13">
        <f t="shared" si="362"/>
        <v>0</v>
      </c>
      <c r="R1076" s="13" t="e">
        <f>VLOOKUP(B1076,Sheet1!$C$1:$D$12,2,FALSE)</f>
        <v>#N/A</v>
      </c>
      <c r="S1076" s="13" t="e">
        <f t="shared" si="363"/>
        <v>#N/A</v>
      </c>
      <c r="T1076" s="13">
        <f t="shared" si="353"/>
        <v>0</v>
      </c>
      <c r="U1076" s="13" t="e">
        <f>VLOOKUP(B1076,Sheet1!$C$1:$F$12,4,FALSE)</f>
        <v>#N/A</v>
      </c>
      <c r="V1076" s="13" t="e">
        <f t="shared" si="364"/>
        <v>#N/A</v>
      </c>
      <c r="W1076" s="13">
        <f t="shared" si="365"/>
        <v>0</v>
      </c>
      <c r="X1076" s="13">
        <f t="shared" si="366"/>
        <v>0</v>
      </c>
      <c r="Y1076" s="13">
        <f t="shared" si="367"/>
        <v>0</v>
      </c>
      <c r="Z1076" s="13" t="e">
        <f t="shared" si="368"/>
        <v>#N/A</v>
      </c>
      <c r="AA1076" s="14" t="str">
        <f t="shared" si="369"/>
        <v/>
      </c>
      <c r="AB1076" s="14">
        <f t="shared" si="370"/>
        <v>0</v>
      </c>
      <c r="AC1076" s="14">
        <f t="shared" si="371"/>
        <v>0</v>
      </c>
      <c r="AD1076" s="13">
        <f t="shared" si="354"/>
        <v>0</v>
      </c>
      <c r="AE1076" s="13" t="e">
        <f>VLOOKUP(B1076,Sheet1!$C$1:$D$12,2,FALSE)</f>
        <v>#N/A</v>
      </c>
      <c r="AF1076" s="13" t="e">
        <f t="shared" si="372"/>
        <v>#N/A</v>
      </c>
      <c r="AG1076" s="13">
        <f t="shared" si="355"/>
        <v>0</v>
      </c>
      <c r="AH1076" s="13">
        <f t="shared" si="356"/>
        <v>0</v>
      </c>
      <c r="AI1076" s="13" t="e">
        <f t="shared" si="373"/>
        <v>#N/A</v>
      </c>
      <c r="AJ1076" s="14" t="str">
        <f t="shared" si="374"/>
        <v/>
      </c>
      <c r="AK1076" s="14">
        <f t="shared" si="357"/>
        <v>0</v>
      </c>
    </row>
    <row r="1077" spans="1:37" ht="15" customHeight="1" x14ac:dyDescent="0.25">
      <c r="A1077" s="1"/>
      <c r="B1077" s="1"/>
      <c r="C1077" s="24"/>
      <c r="D1077" s="1"/>
      <c r="E1077" s="1"/>
      <c r="F1077" s="24"/>
      <c r="G1077" s="1"/>
      <c r="H1077" s="2"/>
      <c r="I1077" s="2"/>
      <c r="J1077" s="2"/>
      <c r="K1077" s="13">
        <f t="shared" si="358"/>
        <v>0</v>
      </c>
      <c r="L1077" s="13" t="e">
        <f>VLOOKUP(B1077,Sheet1!$C$1:$D$12,2,FALSE)</f>
        <v>#N/A</v>
      </c>
      <c r="M1077" s="13" t="e">
        <f t="shared" si="359"/>
        <v>#N/A</v>
      </c>
      <c r="N1077" s="13">
        <f t="shared" si="360"/>
        <v>0</v>
      </c>
      <c r="O1077" s="13" t="e">
        <f>VLOOKUP(B1077,Sheet1!$C$1:$D$12,2,FALSE)</f>
        <v>#N/A</v>
      </c>
      <c r="P1077" s="13" t="e">
        <f t="shared" si="361"/>
        <v>#N/A</v>
      </c>
      <c r="Q1077" s="13">
        <f t="shared" si="362"/>
        <v>0</v>
      </c>
      <c r="R1077" s="13" t="e">
        <f>VLOOKUP(B1077,Sheet1!$C$1:$D$12,2,FALSE)</f>
        <v>#N/A</v>
      </c>
      <c r="S1077" s="13" t="e">
        <f t="shared" si="363"/>
        <v>#N/A</v>
      </c>
      <c r="T1077" s="13">
        <f t="shared" si="353"/>
        <v>0</v>
      </c>
      <c r="U1077" s="13" t="e">
        <f>VLOOKUP(B1077,Sheet1!$C$1:$F$12,4,FALSE)</f>
        <v>#N/A</v>
      </c>
      <c r="V1077" s="13" t="e">
        <f t="shared" si="364"/>
        <v>#N/A</v>
      </c>
      <c r="W1077" s="13">
        <f t="shared" si="365"/>
        <v>0</v>
      </c>
      <c r="X1077" s="13">
        <f t="shared" si="366"/>
        <v>0</v>
      </c>
      <c r="Y1077" s="13">
        <f t="shared" si="367"/>
        <v>0</v>
      </c>
      <c r="Z1077" s="13" t="e">
        <f t="shared" si="368"/>
        <v>#N/A</v>
      </c>
      <c r="AA1077" s="14" t="str">
        <f t="shared" si="369"/>
        <v/>
      </c>
      <c r="AB1077" s="14">
        <f t="shared" si="370"/>
        <v>0</v>
      </c>
      <c r="AC1077" s="14">
        <f t="shared" si="371"/>
        <v>0</v>
      </c>
      <c r="AD1077" s="13">
        <f t="shared" si="354"/>
        <v>0</v>
      </c>
      <c r="AE1077" s="13" t="e">
        <f>VLOOKUP(B1077,Sheet1!$C$1:$D$12,2,FALSE)</f>
        <v>#N/A</v>
      </c>
      <c r="AF1077" s="13" t="e">
        <f t="shared" si="372"/>
        <v>#N/A</v>
      </c>
      <c r="AG1077" s="13">
        <f t="shared" si="355"/>
        <v>0</v>
      </c>
      <c r="AH1077" s="13">
        <f t="shared" si="356"/>
        <v>0</v>
      </c>
      <c r="AI1077" s="13" t="e">
        <f t="shared" si="373"/>
        <v>#N/A</v>
      </c>
      <c r="AJ1077" s="14" t="str">
        <f t="shared" si="374"/>
        <v/>
      </c>
      <c r="AK1077" s="14">
        <f t="shared" si="357"/>
        <v>0</v>
      </c>
    </row>
    <row r="1078" spans="1:37" ht="15" customHeight="1" x14ac:dyDescent="0.25">
      <c r="A1078" s="1"/>
      <c r="B1078" s="1"/>
      <c r="C1078" s="24"/>
      <c r="D1078" s="1"/>
      <c r="E1078" s="1"/>
      <c r="F1078" s="24"/>
      <c r="G1078" s="1"/>
      <c r="H1078" s="2"/>
      <c r="I1078" s="2"/>
      <c r="J1078" s="2"/>
      <c r="K1078" s="13">
        <f t="shared" si="358"/>
        <v>0</v>
      </c>
      <c r="L1078" s="13" t="e">
        <f>VLOOKUP(B1078,Sheet1!$C$1:$D$12,2,FALSE)</f>
        <v>#N/A</v>
      </c>
      <c r="M1078" s="13" t="e">
        <f t="shared" si="359"/>
        <v>#N/A</v>
      </c>
      <c r="N1078" s="13">
        <f t="shared" si="360"/>
        <v>0</v>
      </c>
      <c r="O1078" s="13" t="e">
        <f>VLOOKUP(B1078,Sheet1!$C$1:$D$12,2,FALSE)</f>
        <v>#N/A</v>
      </c>
      <c r="P1078" s="13" t="e">
        <f t="shared" si="361"/>
        <v>#N/A</v>
      </c>
      <c r="Q1078" s="13">
        <f t="shared" si="362"/>
        <v>0</v>
      </c>
      <c r="R1078" s="13" t="e">
        <f>VLOOKUP(B1078,Sheet1!$C$1:$D$12,2,FALSE)</f>
        <v>#N/A</v>
      </c>
      <c r="S1078" s="13" t="e">
        <f t="shared" si="363"/>
        <v>#N/A</v>
      </c>
      <c r="T1078" s="13">
        <f t="shared" si="353"/>
        <v>0</v>
      </c>
      <c r="U1078" s="13" t="e">
        <f>VLOOKUP(B1078,Sheet1!$C$1:$F$12,4,FALSE)</f>
        <v>#N/A</v>
      </c>
      <c r="V1078" s="13" t="e">
        <f t="shared" si="364"/>
        <v>#N/A</v>
      </c>
      <c r="W1078" s="13">
        <f t="shared" si="365"/>
        <v>0</v>
      </c>
      <c r="X1078" s="13">
        <f t="shared" si="366"/>
        <v>0</v>
      </c>
      <c r="Y1078" s="13">
        <f t="shared" si="367"/>
        <v>0</v>
      </c>
      <c r="Z1078" s="13" t="e">
        <f t="shared" si="368"/>
        <v>#N/A</v>
      </c>
      <c r="AA1078" s="14" t="str">
        <f t="shared" si="369"/>
        <v/>
      </c>
      <c r="AB1078" s="14">
        <f t="shared" si="370"/>
        <v>0</v>
      </c>
      <c r="AC1078" s="14">
        <f t="shared" si="371"/>
        <v>0</v>
      </c>
      <c r="AD1078" s="13">
        <f t="shared" si="354"/>
        <v>0</v>
      </c>
      <c r="AE1078" s="13" t="e">
        <f>VLOOKUP(B1078,Sheet1!$C$1:$D$12,2,FALSE)</f>
        <v>#N/A</v>
      </c>
      <c r="AF1078" s="13" t="e">
        <f t="shared" si="372"/>
        <v>#N/A</v>
      </c>
      <c r="AG1078" s="13">
        <f t="shared" si="355"/>
        <v>0</v>
      </c>
      <c r="AH1078" s="13">
        <f t="shared" si="356"/>
        <v>0</v>
      </c>
      <c r="AI1078" s="13" t="e">
        <f t="shared" si="373"/>
        <v>#N/A</v>
      </c>
      <c r="AJ1078" s="14" t="str">
        <f t="shared" si="374"/>
        <v/>
      </c>
      <c r="AK1078" s="14">
        <f t="shared" si="357"/>
        <v>0</v>
      </c>
    </row>
    <row r="1079" spans="1:37" ht="15" customHeight="1" x14ac:dyDescent="0.25">
      <c r="A1079" s="1"/>
      <c r="B1079" s="1"/>
      <c r="C1079" s="24"/>
      <c r="D1079" s="1"/>
      <c r="E1079" s="1"/>
      <c r="F1079" s="24"/>
      <c r="G1079" s="1"/>
      <c r="H1079" s="2"/>
      <c r="I1079" s="2"/>
      <c r="J1079" s="2"/>
      <c r="K1079" s="13">
        <f t="shared" si="358"/>
        <v>0</v>
      </c>
      <c r="L1079" s="13" t="e">
        <f>VLOOKUP(B1079,Sheet1!$C$1:$D$12,2,FALSE)</f>
        <v>#N/A</v>
      </c>
      <c r="M1079" s="13" t="e">
        <f t="shared" si="359"/>
        <v>#N/A</v>
      </c>
      <c r="N1079" s="13">
        <f t="shared" si="360"/>
        <v>0</v>
      </c>
      <c r="O1079" s="13" t="e">
        <f>VLOOKUP(B1079,Sheet1!$C$1:$D$12,2,FALSE)</f>
        <v>#N/A</v>
      </c>
      <c r="P1079" s="13" t="e">
        <f t="shared" si="361"/>
        <v>#N/A</v>
      </c>
      <c r="Q1079" s="13">
        <f t="shared" si="362"/>
        <v>0</v>
      </c>
      <c r="R1079" s="13" t="e">
        <f>VLOOKUP(B1079,Sheet1!$C$1:$D$12,2,FALSE)</f>
        <v>#N/A</v>
      </c>
      <c r="S1079" s="13" t="e">
        <f t="shared" si="363"/>
        <v>#N/A</v>
      </c>
      <c r="T1079" s="13">
        <f t="shared" si="353"/>
        <v>0</v>
      </c>
      <c r="U1079" s="13" t="e">
        <f>VLOOKUP(B1079,Sheet1!$C$1:$F$12,4,FALSE)</f>
        <v>#N/A</v>
      </c>
      <c r="V1079" s="13" t="e">
        <f t="shared" si="364"/>
        <v>#N/A</v>
      </c>
      <c r="W1079" s="13">
        <f t="shared" si="365"/>
        <v>0</v>
      </c>
      <c r="X1079" s="13">
        <f t="shared" si="366"/>
        <v>0</v>
      </c>
      <c r="Y1079" s="13">
        <f t="shared" si="367"/>
        <v>0</v>
      </c>
      <c r="Z1079" s="13" t="e">
        <f t="shared" si="368"/>
        <v>#N/A</v>
      </c>
      <c r="AA1079" s="14" t="str">
        <f t="shared" si="369"/>
        <v/>
      </c>
      <c r="AB1079" s="14">
        <f t="shared" si="370"/>
        <v>0</v>
      </c>
      <c r="AC1079" s="14">
        <f t="shared" si="371"/>
        <v>0</v>
      </c>
      <c r="AD1079" s="13">
        <f t="shared" si="354"/>
        <v>0</v>
      </c>
      <c r="AE1079" s="13" t="e">
        <f>VLOOKUP(B1079,Sheet1!$C$1:$D$12,2,FALSE)</f>
        <v>#N/A</v>
      </c>
      <c r="AF1079" s="13" t="e">
        <f t="shared" si="372"/>
        <v>#N/A</v>
      </c>
      <c r="AG1079" s="13">
        <f t="shared" si="355"/>
        <v>0</v>
      </c>
      <c r="AH1079" s="13">
        <f t="shared" si="356"/>
        <v>0</v>
      </c>
      <c r="AI1079" s="13" t="e">
        <f t="shared" si="373"/>
        <v>#N/A</v>
      </c>
      <c r="AJ1079" s="14" t="str">
        <f t="shared" si="374"/>
        <v/>
      </c>
      <c r="AK1079" s="14">
        <f t="shared" si="357"/>
        <v>0</v>
      </c>
    </row>
    <row r="1080" spans="1:37" ht="15" customHeight="1" x14ac:dyDescent="0.25">
      <c r="A1080" s="1"/>
      <c r="B1080" s="1"/>
      <c r="C1080" s="24"/>
      <c r="D1080" s="1"/>
      <c r="E1080" s="1"/>
      <c r="F1080" s="24"/>
      <c r="G1080" s="1"/>
      <c r="H1080" s="2"/>
      <c r="I1080" s="2"/>
      <c r="J1080" s="2"/>
      <c r="K1080" s="13">
        <f t="shared" si="358"/>
        <v>0</v>
      </c>
      <c r="L1080" s="13" t="e">
        <f>VLOOKUP(B1080,Sheet1!$C$1:$D$12,2,FALSE)</f>
        <v>#N/A</v>
      </c>
      <c r="M1080" s="13" t="e">
        <f t="shared" si="359"/>
        <v>#N/A</v>
      </c>
      <c r="N1080" s="13">
        <f t="shared" si="360"/>
        <v>0</v>
      </c>
      <c r="O1080" s="13" t="e">
        <f>VLOOKUP(B1080,Sheet1!$C$1:$D$12,2,FALSE)</f>
        <v>#N/A</v>
      </c>
      <c r="P1080" s="13" t="e">
        <f t="shared" si="361"/>
        <v>#N/A</v>
      </c>
      <c r="Q1080" s="13">
        <f t="shared" si="362"/>
        <v>0</v>
      </c>
      <c r="R1080" s="13" t="e">
        <f>VLOOKUP(B1080,Sheet1!$C$1:$D$12,2,FALSE)</f>
        <v>#N/A</v>
      </c>
      <c r="S1080" s="13" t="e">
        <f t="shared" si="363"/>
        <v>#N/A</v>
      </c>
      <c r="T1080" s="13">
        <f t="shared" si="353"/>
        <v>0</v>
      </c>
      <c r="U1080" s="13" t="e">
        <f>VLOOKUP(B1080,Sheet1!$C$1:$F$12,4,FALSE)</f>
        <v>#N/A</v>
      </c>
      <c r="V1080" s="13" t="e">
        <f t="shared" si="364"/>
        <v>#N/A</v>
      </c>
      <c r="W1080" s="13">
        <f t="shared" si="365"/>
        <v>0</v>
      </c>
      <c r="X1080" s="13">
        <f t="shared" si="366"/>
        <v>0</v>
      </c>
      <c r="Y1080" s="13">
        <f t="shared" si="367"/>
        <v>0</v>
      </c>
      <c r="Z1080" s="13" t="e">
        <f t="shared" si="368"/>
        <v>#N/A</v>
      </c>
      <c r="AA1080" s="14" t="str">
        <f t="shared" si="369"/>
        <v/>
      </c>
      <c r="AB1080" s="14">
        <f t="shared" si="370"/>
        <v>0</v>
      </c>
      <c r="AC1080" s="14">
        <f t="shared" si="371"/>
        <v>0</v>
      </c>
      <c r="AD1080" s="13">
        <f t="shared" si="354"/>
        <v>0</v>
      </c>
      <c r="AE1080" s="13" t="e">
        <f>VLOOKUP(B1080,Sheet1!$C$1:$D$12,2,FALSE)</f>
        <v>#N/A</v>
      </c>
      <c r="AF1080" s="13" t="e">
        <f t="shared" si="372"/>
        <v>#N/A</v>
      </c>
      <c r="AG1080" s="13">
        <f t="shared" si="355"/>
        <v>0</v>
      </c>
      <c r="AH1080" s="13">
        <f t="shared" si="356"/>
        <v>0</v>
      </c>
      <c r="AI1080" s="13" t="e">
        <f t="shared" si="373"/>
        <v>#N/A</v>
      </c>
      <c r="AJ1080" s="14" t="str">
        <f t="shared" si="374"/>
        <v/>
      </c>
      <c r="AK1080" s="14">
        <f t="shared" si="357"/>
        <v>0</v>
      </c>
    </row>
    <row r="1081" spans="1:37" ht="15" customHeight="1" x14ac:dyDescent="0.25">
      <c r="A1081" s="1"/>
      <c r="B1081" s="1"/>
      <c r="C1081" s="24"/>
      <c r="D1081" s="1"/>
      <c r="E1081" s="1"/>
      <c r="F1081" s="24"/>
      <c r="G1081" s="1"/>
      <c r="H1081" s="2"/>
      <c r="I1081" s="2"/>
      <c r="J1081" s="2"/>
      <c r="K1081" s="13">
        <f t="shared" si="358"/>
        <v>0</v>
      </c>
      <c r="L1081" s="13" t="e">
        <f>VLOOKUP(B1081,Sheet1!$C$1:$D$12,2,FALSE)</f>
        <v>#N/A</v>
      </c>
      <c r="M1081" s="13" t="e">
        <f t="shared" si="359"/>
        <v>#N/A</v>
      </c>
      <c r="N1081" s="13">
        <f t="shared" si="360"/>
        <v>0</v>
      </c>
      <c r="O1081" s="13" t="e">
        <f>VLOOKUP(B1081,Sheet1!$C$1:$D$12,2,FALSE)</f>
        <v>#N/A</v>
      </c>
      <c r="P1081" s="13" t="e">
        <f t="shared" si="361"/>
        <v>#N/A</v>
      </c>
      <c r="Q1081" s="13">
        <f t="shared" si="362"/>
        <v>0</v>
      </c>
      <c r="R1081" s="13" t="e">
        <f>VLOOKUP(B1081,Sheet1!$C$1:$D$12,2,FALSE)</f>
        <v>#N/A</v>
      </c>
      <c r="S1081" s="13" t="e">
        <f t="shared" si="363"/>
        <v>#N/A</v>
      </c>
      <c r="T1081" s="13">
        <f t="shared" si="353"/>
        <v>0</v>
      </c>
      <c r="U1081" s="13" t="e">
        <f>VLOOKUP(B1081,Sheet1!$C$1:$F$12,4,FALSE)</f>
        <v>#N/A</v>
      </c>
      <c r="V1081" s="13" t="e">
        <f t="shared" si="364"/>
        <v>#N/A</v>
      </c>
      <c r="W1081" s="13">
        <f t="shared" si="365"/>
        <v>0</v>
      </c>
      <c r="X1081" s="13">
        <f t="shared" si="366"/>
        <v>0</v>
      </c>
      <c r="Y1081" s="13">
        <f t="shared" si="367"/>
        <v>0</v>
      </c>
      <c r="Z1081" s="13" t="e">
        <f t="shared" si="368"/>
        <v>#N/A</v>
      </c>
      <c r="AA1081" s="14" t="str">
        <f t="shared" si="369"/>
        <v/>
      </c>
      <c r="AB1081" s="14">
        <f t="shared" si="370"/>
        <v>0</v>
      </c>
      <c r="AC1081" s="14">
        <f t="shared" si="371"/>
        <v>0</v>
      </c>
      <c r="AD1081" s="13">
        <f t="shared" si="354"/>
        <v>0</v>
      </c>
      <c r="AE1081" s="13" t="e">
        <f>VLOOKUP(B1081,Sheet1!$C$1:$D$12,2,FALSE)</f>
        <v>#N/A</v>
      </c>
      <c r="AF1081" s="13" t="e">
        <f t="shared" si="372"/>
        <v>#N/A</v>
      </c>
      <c r="AG1081" s="13">
        <f t="shared" si="355"/>
        <v>0</v>
      </c>
      <c r="AH1081" s="13">
        <f t="shared" si="356"/>
        <v>0</v>
      </c>
      <c r="AI1081" s="13" t="e">
        <f t="shared" si="373"/>
        <v>#N/A</v>
      </c>
      <c r="AJ1081" s="14" t="str">
        <f t="shared" si="374"/>
        <v/>
      </c>
      <c r="AK1081" s="14">
        <f t="shared" si="357"/>
        <v>0</v>
      </c>
    </row>
    <row r="1082" spans="1:37" ht="15" customHeight="1" x14ac:dyDescent="0.25">
      <c r="A1082" s="1"/>
      <c r="B1082" s="1"/>
      <c r="C1082" s="24"/>
      <c r="D1082" s="1"/>
      <c r="E1082" s="1"/>
      <c r="F1082" s="24"/>
      <c r="G1082" s="1"/>
      <c r="H1082" s="2"/>
      <c r="I1082" s="2"/>
      <c r="J1082" s="2"/>
      <c r="K1082" s="13">
        <f t="shared" si="358"/>
        <v>0</v>
      </c>
      <c r="L1082" s="13" t="e">
        <f>VLOOKUP(B1082,Sheet1!$C$1:$D$12,2,FALSE)</f>
        <v>#N/A</v>
      </c>
      <c r="M1082" s="13" t="e">
        <f t="shared" si="359"/>
        <v>#N/A</v>
      </c>
      <c r="N1082" s="13">
        <f t="shared" si="360"/>
        <v>0</v>
      </c>
      <c r="O1082" s="13" t="e">
        <f>VLOOKUP(B1082,Sheet1!$C$1:$D$12,2,FALSE)</f>
        <v>#N/A</v>
      </c>
      <c r="P1082" s="13" t="e">
        <f t="shared" si="361"/>
        <v>#N/A</v>
      </c>
      <c r="Q1082" s="13">
        <f t="shared" si="362"/>
        <v>0</v>
      </c>
      <c r="R1082" s="13" t="e">
        <f>VLOOKUP(B1082,Sheet1!$C$1:$D$12,2,FALSE)</f>
        <v>#N/A</v>
      </c>
      <c r="S1082" s="13" t="e">
        <f t="shared" si="363"/>
        <v>#N/A</v>
      </c>
      <c r="T1082" s="13">
        <f t="shared" si="353"/>
        <v>0</v>
      </c>
      <c r="U1082" s="13" t="e">
        <f>VLOOKUP(B1082,Sheet1!$C$1:$F$12,4,FALSE)</f>
        <v>#N/A</v>
      </c>
      <c r="V1082" s="13" t="e">
        <f t="shared" si="364"/>
        <v>#N/A</v>
      </c>
      <c r="W1082" s="13">
        <f t="shared" si="365"/>
        <v>0</v>
      </c>
      <c r="X1082" s="13">
        <f t="shared" si="366"/>
        <v>0</v>
      </c>
      <c r="Y1082" s="13">
        <f t="shared" si="367"/>
        <v>0</v>
      </c>
      <c r="Z1082" s="13" t="e">
        <f t="shared" si="368"/>
        <v>#N/A</v>
      </c>
      <c r="AA1082" s="14" t="str">
        <f t="shared" si="369"/>
        <v/>
      </c>
      <c r="AB1082" s="14">
        <f t="shared" si="370"/>
        <v>0</v>
      </c>
      <c r="AC1082" s="14">
        <f t="shared" si="371"/>
        <v>0</v>
      </c>
      <c r="AD1082" s="13">
        <f t="shared" si="354"/>
        <v>0</v>
      </c>
      <c r="AE1082" s="13" t="e">
        <f>VLOOKUP(B1082,Sheet1!$C$1:$D$12,2,FALSE)</f>
        <v>#N/A</v>
      </c>
      <c r="AF1082" s="13" t="e">
        <f t="shared" si="372"/>
        <v>#N/A</v>
      </c>
      <c r="AG1082" s="13">
        <f t="shared" si="355"/>
        <v>0</v>
      </c>
      <c r="AH1082" s="13">
        <f t="shared" si="356"/>
        <v>0</v>
      </c>
      <c r="AI1082" s="13" t="e">
        <f t="shared" si="373"/>
        <v>#N/A</v>
      </c>
      <c r="AJ1082" s="14" t="str">
        <f t="shared" si="374"/>
        <v/>
      </c>
      <c r="AK1082" s="14">
        <f t="shared" si="357"/>
        <v>0</v>
      </c>
    </row>
    <row r="1083" spans="1:37" ht="15" customHeight="1" x14ac:dyDescent="0.25">
      <c r="A1083" s="1"/>
      <c r="B1083" s="1"/>
      <c r="C1083" s="24"/>
      <c r="D1083" s="1"/>
      <c r="E1083" s="1"/>
      <c r="F1083" s="24"/>
      <c r="G1083" s="1"/>
      <c r="H1083" s="2"/>
      <c r="I1083" s="2"/>
      <c r="J1083" s="2"/>
      <c r="K1083" s="13">
        <f t="shared" si="358"/>
        <v>0</v>
      </c>
      <c r="L1083" s="13" t="e">
        <f>VLOOKUP(B1083,Sheet1!$C$1:$D$12,2,FALSE)</f>
        <v>#N/A</v>
      </c>
      <c r="M1083" s="13" t="e">
        <f t="shared" si="359"/>
        <v>#N/A</v>
      </c>
      <c r="N1083" s="13">
        <f t="shared" si="360"/>
        <v>0</v>
      </c>
      <c r="O1083" s="13" t="e">
        <f>VLOOKUP(B1083,Sheet1!$C$1:$D$12,2,FALSE)</f>
        <v>#N/A</v>
      </c>
      <c r="P1083" s="13" t="e">
        <f t="shared" si="361"/>
        <v>#N/A</v>
      </c>
      <c r="Q1083" s="13">
        <f t="shared" si="362"/>
        <v>0</v>
      </c>
      <c r="R1083" s="13" t="e">
        <f>VLOOKUP(B1083,Sheet1!$C$1:$D$12,2,FALSE)</f>
        <v>#N/A</v>
      </c>
      <c r="S1083" s="13" t="e">
        <f t="shared" si="363"/>
        <v>#N/A</v>
      </c>
      <c r="T1083" s="13">
        <f t="shared" si="353"/>
        <v>0</v>
      </c>
      <c r="U1083" s="13" t="e">
        <f>VLOOKUP(B1083,Sheet1!$C$1:$F$12,4,FALSE)</f>
        <v>#N/A</v>
      </c>
      <c r="V1083" s="13" t="e">
        <f t="shared" si="364"/>
        <v>#N/A</v>
      </c>
      <c r="W1083" s="13">
        <f t="shared" si="365"/>
        <v>0</v>
      </c>
      <c r="X1083" s="13">
        <f t="shared" si="366"/>
        <v>0</v>
      </c>
      <c r="Y1083" s="13">
        <f t="shared" si="367"/>
        <v>0</v>
      </c>
      <c r="Z1083" s="13" t="e">
        <f t="shared" si="368"/>
        <v>#N/A</v>
      </c>
      <c r="AA1083" s="14" t="str">
        <f t="shared" si="369"/>
        <v/>
      </c>
      <c r="AB1083" s="14">
        <f t="shared" si="370"/>
        <v>0</v>
      </c>
      <c r="AC1083" s="14">
        <f t="shared" si="371"/>
        <v>0</v>
      </c>
      <c r="AD1083" s="13">
        <f t="shared" si="354"/>
        <v>0</v>
      </c>
      <c r="AE1083" s="13" t="e">
        <f>VLOOKUP(B1083,Sheet1!$C$1:$D$12,2,FALSE)</f>
        <v>#N/A</v>
      </c>
      <c r="AF1083" s="13" t="e">
        <f t="shared" si="372"/>
        <v>#N/A</v>
      </c>
      <c r="AG1083" s="13">
        <f t="shared" si="355"/>
        <v>0</v>
      </c>
      <c r="AH1083" s="13">
        <f t="shared" si="356"/>
        <v>0</v>
      </c>
      <c r="AI1083" s="13" t="e">
        <f t="shared" si="373"/>
        <v>#N/A</v>
      </c>
      <c r="AJ1083" s="14" t="str">
        <f t="shared" si="374"/>
        <v/>
      </c>
      <c r="AK1083" s="14">
        <f t="shared" si="357"/>
        <v>0</v>
      </c>
    </row>
    <row r="1084" spans="1:37" ht="15" customHeight="1" x14ac:dyDescent="0.25">
      <c r="A1084" s="1"/>
      <c r="B1084" s="1"/>
      <c r="C1084" s="24"/>
      <c r="D1084" s="1"/>
      <c r="E1084" s="1"/>
      <c r="F1084" s="24"/>
      <c r="G1084" s="1"/>
      <c r="H1084" s="2"/>
      <c r="I1084" s="2"/>
      <c r="J1084" s="2"/>
      <c r="K1084" s="13">
        <f t="shared" si="358"/>
        <v>0</v>
      </c>
      <c r="L1084" s="13" t="e">
        <f>VLOOKUP(B1084,Sheet1!$C$1:$D$12,2,FALSE)</f>
        <v>#N/A</v>
      </c>
      <c r="M1084" s="13" t="e">
        <f t="shared" si="359"/>
        <v>#N/A</v>
      </c>
      <c r="N1084" s="13">
        <f t="shared" si="360"/>
        <v>0</v>
      </c>
      <c r="O1084" s="13" t="e">
        <f>VLOOKUP(B1084,Sheet1!$C$1:$D$12,2,FALSE)</f>
        <v>#N/A</v>
      </c>
      <c r="P1084" s="13" t="e">
        <f t="shared" si="361"/>
        <v>#N/A</v>
      </c>
      <c r="Q1084" s="13">
        <f t="shared" si="362"/>
        <v>0</v>
      </c>
      <c r="R1084" s="13" t="e">
        <f>VLOOKUP(B1084,Sheet1!$C$1:$D$12,2,FALSE)</f>
        <v>#N/A</v>
      </c>
      <c r="S1084" s="13" t="e">
        <f t="shared" si="363"/>
        <v>#N/A</v>
      </c>
      <c r="T1084" s="13">
        <f t="shared" si="353"/>
        <v>0</v>
      </c>
      <c r="U1084" s="13" t="e">
        <f>VLOOKUP(B1084,Sheet1!$C$1:$F$12,4,FALSE)</f>
        <v>#N/A</v>
      </c>
      <c r="V1084" s="13" t="e">
        <f t="shared" si="364"/>
        <v>#N/A</v>
      </c>
      <c r="W1084" s="13">
        <f t="shared" si="365"/>
        <v>0</v>
      </c>
      <c r="X1084" s="13">
        <f t="shared" si="366"/>
        <v>0</v>
      </c>
      <c r="Y1084" s="13">
        <f t="shared" si="367"/>
        <v>0</v>
      </c>
      <c r="Z1084" s="13" t="e">
        <f t="shared" si="368"/>
        <v>#N/A</v>
      </c>
      <c r="AA1084" s="14" t="str">
        <f t="shared" si="369"/>
        <v/>
      </c>
      <c r="AB1084" s="14">
        <f t="shared" si="370"/>
        <v>0</v>
      </c>
      <c r="AC1084" s="14">
        <f t="shared" si="371"/>
        <v>0</v>
      </c>
      <c r="AD1084" s="13">
        <f t="shared" si="354"/>
        <v>0</v>
      </c>
      <c r="AE1084" s="13" t="e">
        <f>VLOOKUP(B1084,Sheet1!$C$1:$D$12,2,FALSE)</f>
        <v>#N/A</v>
      </c>
      <c r="AF1084" s="13" t="e">
        <f t="shared" si="372"/>
        <v>#N/A</v>
      </c>
      <c r="AG1084" s="13">
        <f t="shared" si="355"/>
        <v>0</v>
      </c>
      <c r="AH1084" s="13">
        <f t="shared" si="356"/>
        <v>0</v>
      </c>
      <c r="AI1084" s="13" t="e">
        <f t="shared" si="373"/>
        <v>#N/A</v>
      </c>
      <c r="AJ1084" s="14" t="str">
        <f t="shared" si="374"/>
        <v/>
      </c>
      <c r="AK1084" s="14">
        <f t="shared" si="357"/>
        <v>0</v>
      </c>
    </row>
    <row r="1085" spans="1:37" ht="15" customHeight="1" x14ac:dyDescent="0.25">
      <c r="A1085" s="1"/>
      <c r="B1085" s="1"/>
      <c r="C1085" s="24"/>
      <c r="D1085" s="1"/>
      <c r="E1085" s="1"/>
      <c r="F1085" s="24"/>
      <c r="G1085" s="1"/>
      <c r="H1085" s="2"/>
      <c r="I1085" s="2"/>
      <c r="J1085" s="2"/>
      <c r="K1085" s="13">
        <f t="shared" si="358"/>
        <v>0</v>
      </c>
      <c r="L1085" s="13" t="e">
        <f>VLOOKUP(B1085,Sheet1!$C$1:$D$12,2,FALSE)</f>
        <v>#N/A</v>
      </c>
      <c r="M1085" s="13" t="e">
        <f t="shared" si="359"/>
        <v>#N/A</v>
      </c>
      <c r="N1085" s="13">
        <f t="shared" si="360"/>
        <v>0</v>
      </c>
      <c r="O1085" s="13" t="e">
        <f>VLOOKUP(B1085,Sheet1!$C$1:$D$12,2,FALSE)</f>
        <v>#N/A</v>
      </c>
      <c r="P1085" s="13" t="e">
        <f t="shared" si="361"/>
        <v>#N/A</v>
      </c>
      <c r="Q1085" s="13">
        <f t="shared" si="362"/>
        <v>0</v>
      </c>
      <c r="R1085" s="13" t="e">
        <f>VLOOKUP(B1085,Sheet1!$C$1:$D$12,2,FALSE)</f>
        <v>#N/A</v>
      </c>
      <c r="S1085" s="13" t="e">
        <f t="shared" si="363"/>
        <v>#N/A</v>
      </c>
      <c r="T1085" s="13">
        <f t="shared" si="353"/>
        <v>0</v>
      </c>
      <c r="U1085" s="13" t="e">
        <f>VLOOKUP(B1085,Sheet1!$C$1:$F$12,4,FALSE)</f>
        <v>#N/A</v>
      </c>
      <c r="V1085" s="13" t="e">
        <f t="shared" si="364"/>
        <v>#N/A</v>
      </c>
      <c r="W1085" s="13">
        <f t="shared" si="365"/>
        <v>0</v>
      </c>
      <c r="X1085" s="13">
        <f t="shared" si="366"/>
        <v>0</v>
      </c>
      <c r="Y1085" s="13">
        <f t="shared" si="367"/>
        <v>0</v>
      </c>
      <c r="Z1085" s="13" t="e">
        <f t="shared" si="368"/>
        <v>#N/A</v>
      </c>
      <c r="AA1085" s="14" t="str">
        <f t="shared" si="369"/>
        <v/>
      </c>
      <c r="AB1085" s="14">
        <f t="shared" si="370"/>
        <v>0</v>
      </c>
      <c r="AC1085" s="14">
        <f t="shared" si="371"/>
        <v>0</v>
      </c>
      <c r="AD1085" s="13">
        <f t="shared" si="354"/>
        <v>0</v>
      </c>
      <c r="AE1085" s="13" t="e">
        <f>VLOOKUP(B1085,Sheet1!$C$1:$D$12,2,FALSE)</f>
        <v>#N/A</v>
      </c>
      <c r="AF1085" s="13" t="e">
        <f t="shared" si="372"/>
        <v>#N/A</v>
      </c>
      <c r="AG1085" s="13">
        <f t="shared" si="355"/>
        <v>0</v>
      </c>
      <c r="AH1085" s="13">
        <f t="shared" si="356"/>
        <v>0</v>
      </c>
      <c r="AI1085" s="13" t="e">
        <f t="shared" si="373"/>
        <v>#N/A</v>
      </c>
      <c r="AJ1085" s="14" t="str">
        <f t="shared" si="374"/>
        <v/>
      </c>
      <c r="AK1085" s="14">
        <f t="shared" si="357"/>
        <v>0</v>
      </c>
    </row>
    <row r="1086" spans="1:37" ht="15" customHeight="1" x14ac:dyDescent="0.25">
      <c r="A1086" s="1"/>
      <c r="B1086" s="1"/>
      <c r="C1086" s="24"/>
      <c r="D1086" s="1"/>
      <c r="E1086" s="1"/>
      <c r="F1086" s="24"/>
      <c r="G1086" s="1"/>
      <c r="H1086" s="2"/>
      <c r="I1086" s="2"/>
      <c r="J1086" s="2"/>
      <c r="K1086" s="13">
        <f t="shared" si="358"/>
        <v>0</v>
      </c>
      <c r="L1086" s="13" t="e">
        <f>VLOOKUP(B1086,Sheet1!$C$1:$D$12,2,FALSE)</f>
        <v>#N/A</v>
      </c>
      <c r="M1086" s="13" t="e">
        <f t="shared" si="359"/>
        <v>#N/A</v>
      </c>
      <c r="N1086" s="13">
        <f t="shared" si="360"/>
        <v>0</v>
      </c>
      <c r="O1086" s="13" t="e">
        <f>VLOOKUP(B1086,Sheet1!$C$1:$D$12,2,FALSE)</f>
        <v>#N/A</v>
      </c>
      <c r="P1086" s="13" t="e">
        <f t="shared" si="361"/>
        <v>#N/A</v>
      </c>
      <c r="Q1086" s="13">
        <f t="shared" si="362"/>
        <v>0</v>
      </c>
      <c r="R1086" s="13" t="e">
        <f>VLOOKUP(B1086,Sheet1!$C$1:$D$12,2,FALSE)</f>
        <v>#N/A</v>
      </c>
      <c r="S1086" s="13" t="e">
        <f t="shared" si="363"/>
        <v>#N/A</v>
      </c>
      <c r="T1086" s="13">
        <f t="shared" si="353"/>
        <v>0</v>
      </c>
      <c r="U1086" s="13" t="e">
        <f>VLOOKUP(B1086,Sheet1!$C$1:$F$12,4,FALSE)</f>
        <v>#N/A</v>
      </c>
      <c r="V1086" s="13" t="e">
        <f t="shared" si="364"/>
        <v>#N/A</v>
      </c>
      <c r="W1086" s="13">
        <f t="shared" si="365"/>
        <v>0</v>
      </c>
      <c r="X1086" s="13">
        <f t="shared" si="366"/>
        <v>0</v>
      </c>
      <c r="Y1086" s="13">
        <f t="shared" si="367"/>
        <v>0</v>
      </c>
      <c r="Z1086" s="13" t="e">
        <f t="shared" si="368"/>
        <v>#N/A</v>
      </c>
      <c r="AA1086" s="14" t="str">
        <f t="shared" si="369"/>
        <v/>
      </c>
      <c r="AB1086" s="14">
        <f t="shared" si="370"/>
        <v>0</v>
      </c>
      <c r="AC1086" s="14">
        <f t="shared" si="371"/>
        <v>0</v>
      </c>
      <c r="AD1086" s="13">
        <f t="shared" si="354"/>
        <v>0</v>
      </c>
      <c r="AE1086" s="13" t="e">
        <f>VLOOKUP(B1086,Sheet1!$C$1:$D$12,2,FALSE)</f>
        <v>#N/A</v>
      </c>
      <c r="AF1086" s="13" t="e">
        <f t="shared" si="372"/>
        <v>#N/A</v>
      </c>
      <c r="AG1086" s="13">
        <f t="shared" si="355"/>
        <v>0</v>
      </c>
      <c r="AH1086" s="13">
        <f t="shared" si="356"/>
        <v>0</v>
      </c>
      <c r="AI1086" s="13" t="e">
        <f t="shared" si="373"/>
        <v>#N/A</v>
      </c>
      <c r="AJ1086" s="14" t="str">
        <f t="shared" si="374"/>
        <v/>
      </c>
      <c r="AK1086" s="14">
        <f t="shared" si="357"/>
        <v>0</v>
      </c>
    </row>
    <row r="1087" spans="1:37" ht="15" customHeight="1" x14ac:dyDescent="0.25">
      <c r="A1087" s="1"/>
      <c r="B1087" s="1"/>
      <c r="C1087" s="24"/>
      <c r="D1087" s="1"/>
      <c r="E1087" s="1"/>
      <c r="F1087" s="24"/>
      <c r="G1087" s="1"/>
      <c r="H1087" s="2"/>
      <c r="I1087" s="2"/>
      <c r="J1087" s="2"/>
      <c r="K1087" s="13">
        <f t="shared" si="358"/>
        <v>0</v>
      </c>
      <c r="L1087" s="13" t="e">
        <f>VLOOKUP(B1087,Sheet1!$C$1:$D$12,2,FALSE)</f>
        <v>#N/A</v>
      </c>
      <c r="M1087" s="13" t="e">
        <f t="shared" si="359"/>
        <v>#N/A</v>
      </c>
      <c r="N1087" s="13">
        <f t="shared" si="360"/>
        <v>0</v>
      </c>
      <c r="O1087" s="13" t="e">
        <f>VLOOKUP(B1087,Sheet1!$C$1:$D$12,2,FALSE)</f>
        <v>#N/A</v>
      </c>
      <c r="P1087" s="13" t="e">
        <f t="shared" si="361"/>
        <v>#N/A</v>
      </c>
      <c r="Q1087" s="13">
        <f t="shared" si="362"/>
        <v>0</v>
      </c>
      <c r="R1087" s="13" t="e">
        <f>VLOOKUP(B1087,Sheet1!$C$1:$D$12,2,FALSE)</f>
        <v>#N/A</v>
      </c>
      <c r="S1087" s="13" t="e">
        <f t="shared" si="363"/>
        <v>#N/A</v>
      </c>
      <c r="T1087" s="13">
        <f t="shared" si="353"/>
        <v>0</v>
      </c>
      <c r="U1087" s="13" t="e">
        <f>VLOOKUP(B1087,Sheet1!$C$1:$F$12,4,FALSE)</f>
        <v>#N/A</v>
      </c>
      <c r="V1087" s="13" t="e">
        <f t="shared" si="364"/>
        <v>#N/A</v>
      </c>
      <c r="W1087" s="13">
        <f t="shared" si="365"/>
        <v>0</v>
      </c>
      <c r="X1087" s="13">
        <f t="shared" si="366"/>
        <v>0</v>
      </c>
      <c r="Y1087" s="13">
        <f t="shared" si="367"/>
        <v>0</v>
      </c>
      <c r="Z1087" s="13" t="e">
        <f t="shared" si="368"/>
        <v>#N/A</v>
      </c>
      <c r="AA1087" s="14" t="str">
        <f t="shared" si="369"/>
        <v/>
      </c>
      <c r="AB1087" s="14">
        <f t="shared" si="370"/>
        <v>0</v>
      </c>
      <c r="AC1087" s="14">
        <f t="shared" si="371"/>
        <v>0</v>
      </c>
      <c r="AD1087" s="13">
        <f t="shared" si="354"/>
        <v>0</v>
      </c>
      <c r="AE1087" s="13" t="e">
        <f>VLOOKUP(B1087,Sheet1!$C$1:$D$12,2,FALSE)</f>
        <v>#N/A</v>
      </c>
      <c r="AF1087" s="13" t="e">
        <f t="shared" si="372"/>
        <v>#N/A</v>
      </c>
      <c r="AG1087" s="13">
        <f t="shared" si="355"/>
        <v>0</v>
      </c>
      <c r="AH1087" s="13">
        <f t="shared" si="356"/>
        <v>0</v>
      </c>
      <c r="AI1087" s="13" t="e">
        <f t="shared" si="373"/>
        <v>#N/A</v>
      </c>
      <c r="AJ1087" s="14" t="str">
        <f t="shared" si="374"/>
        <v/>
      </c>
      <c r="AK1087" s="14">
        <f t="shared" si="357"/>
        <v>0</v>
      </c>
    </row>
    <row r="1088" spans="1:37" ht="15" customHeight="1" x14ac:dyDescent="0.25">
      <c r="A1088" s="1"/>
      <c r="B1088" s="1"/>
      <c r="C1088" s="24"/>
      <c r="D1088" s="1"/>
      <c r="E1088" s="1"/>
      <c r="F1088" s="24"/>
      <c r="G1088" s="1"/>
      <c r="H1088" s="2"/>
      <c r="I1088" s="2"/>
      <c r="J1088" s="2"/>
      <c r="K1088" s="13">
        <f t="shared" si="358"/>
        <v>0</v>
      </c>
      <c r="L1088" s="13" t="e">
        <f>VLOOKUP(B1088,Sheet1!$C$1:$D$12,2,FALSE)</f>
        <v>#N/A</v>
      </c>
      <c r="M1088" s="13" t="e">
        <f t="shared" si="359"/>
        <v>#N/A</v>
      </c>
      <c r="N1088" s="13">
        <f t="shared" si="360"/>
        <v>0</v>
      </c>
      <c r="O1088" s="13" t="e">
        <f>VLOOKUP(B1088,Sheet1!$C$1:$D$12,2,FALSE)</f>
        <v>#N/A</v>
      </c>
      <c r="P1088" s="13" t="e">
        <f t="shared" si="361"/>
        <v>#N/A</v>
      </c>
      <c r="Q1088" s="13">
        <f t="shared" si="362"/>
        <v>0</v>
      </c>
      <c r="R1088" s="13" t="e">
        <f>VLOOKUP(B1088,Sheet1!$C$1:$D$12,2,FALSE)</f>
        <v>#N/A</v>
      </c>
      <c r="S1088" s="13" t="e">
        <f t="shared" si="363"/>
        <v>#N/A</v>
      </c>
      <c r="T1088" s="13">
        <f t="shared" si="353"/>
        <v>0</v>
      </c>
      <c r="U1088" s="13" t="e">
        <f>VLOOKUP(B1088,Sheet1!$C$1:$F$12,4,FALSE)</f>
        <v>#N/A</v>
      </c>
      <c r="V1088" s="13" t="e">
        <f t="shared" si="364"/>
        <v>#N/A</v>
      </c>
      <c r="W1088" s="13">
        <f t="shared" si="365"/>
        <v>0</v>
      </c>
      <c r="X1088" s="13">
        <f t="shared" si="366"/>
        <v>0</v>
      </c>
      <c r="Y1088" s="13">
        <f t="shared" si="367"/>
        <v>0</v>
      </c>
      <c r="Z1088" s="13" t="e">
        <f t="shared" si="368"/>
        <v>#N/A</v>
      </c>
      <c r="AA1088" s="14" t="str">
        <f t="shared" si="369"/>
        <v/>
      </c>
      <c r="AB1088" s="14">
        <f t="shared" si="370"/>
        <v>0</v>
      </c>
      <c r="AC1088" s="14">
        <f t="shared" si="371"/>
        <v>0</v>
      </c>
      <c r="AD1088" s="13">
        <f t="shared" si="354"/>
        <v>0</v>
      </c>
      <c r="AE1088" s="13" t="e">
        <f>VLOOKUP(B1088,Sheet1!$C$1:$D$12,2,FALSE)</f>
        <v>#N/A</v>
      </c>
      <c r="AF1088" s="13" t="e">
        <f t="shared" si="372"/>
        <v>#N/A</v>
      </c>
      <c r="AG1088" s="13">
        <f t="shared" si="355"/>
        <v>0</v>
      </c>
      <c r="AH1088" s="13">
        <f t="shared" si="356"/>
        <v>0</v>
      </c>
      <c r="AI1088" s="13" t="e">
        <f t="shared" si="373"/>
        <v>#N/A</v>
      </c>
      <c r="AJ1088" s="14" t="str">
        <f t="shared" si="374"/>
        <v/>
      </c>
      <c r="AK1088" s="14">
        <f t="shared" si="357"/>
        <v>0</v>
      </c>
    </row>
    <row r="1089" spans="1:37" ht="15" customHeight="1" x14ac:dyDescent="0.25">
      <c r="A1089" s="1"/>
      <c r="B1089" s="1"/>
      <c r="C1089" s="24"/>
      <c r="D1089" s="1"/>
      <c r="E1089" s="1"/>
      <c r="F1089" s="24"/>
      <c r="G1089" s="1"/>
      <c r="H1089" s="2"/>
      <c r="I1089" s="2"/>
      <c r="J1089" s="2"/>
      <c r="K1089" s="13">
        <f t="shared" si="358"/>
        <v>0</v>
      </c>
      <c r="L1089" s="13" t="e">
        <f>VLOOKUP(B1089,Sheet1!$C$1:$D$12,2,FALSE)</f>
        <v>#N/A</v>
      </c>
      <c r="M1089" s="13" t="e">
        <f t="shared" si="359"/>
        <v>#N/A</v>
      </c>
      <c r="N1089" s="13">
        <f t="shared" si="360"/>
        <v>0</v>
      </c>
      <c r="O1089" s="13" t="e">
        <f>VLOOKUP(B1089,Sheet1!$C$1:$D$12,2,FALSE)</f>
        <v>#N/A</v>
      </c>
      <c r="P1089" s="13" t="e">
        <f t="shared" si="361"/>
        <v>#N/A</v>
      </c>
      <c r="Q1089" s="13">
        <f t="shared" si="362"/>
        <v>0</v>
      </c>
      <c r="R1089" s="13" t="e">
        <f>VLOOKUP(B1089,Sheet1!$C$1:$D$12,2,FALSE)</f>
        <v>#N/A</v>
      </c>
      <c r="S1089" s="13" t="e">
        <f t="shared" si="363"/>
        <v>#N/A</v>
      </c>
      <c r="T1089" s="13">
        <f t="shared" si="353"/>
        <v>0</v>
      </c>
      <c r="U1089" s="13" t="e">
        <f>VLOOKUP(B1089,Sheet1!$C$1:$F$12,4,FALSE)</f>
        <v>#N/A</v>
      </c>
      <c r="V1089" s="13" t="e">
        <f t="shared" si="364"/>
        <v>#N/A</v>
      </c>
      <c r="W1089" s="13">
        <f t="shared" si="365"/>
        <v>0</v>
      </c>
      <c r="X1089" s="13">
        <f t="shared" si="366"/>
        <v>0</v>
      </c>
      <c r="Y1089" s="13">
        <f t="shared" si="367"/>
        <v>0</v>
      </c>
      <c r="Z1089" s="13" t="e">
        <f t="shared" si="368"/>
        <v>#N/A</v>
      </c>
      <c r="AA1089" s="14" t="str">
        <f t="shared" si="369"/>
        <v/>
      </c>
      <c r="AB1089" s="14">
        <f t="shared" si="370"/>
        <v>0</v>
      </c>
      <c r="AC1089" s="14">
        <f t="shared" si="371"/>
        <v>0</v>
      </c>
      <c r="AD1089" s="13">
        <f t="shared" si="354"/>
        <v>0</v>
      </c>
      <c r="AE1089" s="13" t="e">
        <f>VLOOKUP(B1089,Sheet1!$C$1:$D$12,2,FALSE)</f>
        <v>#N/A</v>
      </c>
      <c r="AF1089" s="13" t="e">
        <f t="shared" si="372"/>
        <v>#N/A</v>
      </c>
      <c r="AG1089" s="13">
        <f t="shared" si="355"/>
        <v>0</v>
      </c>
      <c r="AH1089" s="13">
        <f t="shared" si="356"/>
        <v>0</v>
      </c>
      <c r="AI1089" s="13" t="e">
        <f t="shared" si="373"/>
        <v>#N/A</v>
      </c>
      <c r="AJ1089" s="14" t="str">
        <f t="shared" si="374"/>
        <v/>
      </c>
      <c r="AK1089" s="14">
        <f t="shared" si="357"/>
        <v>0</v>
      </c>
    </row>
    <row r="1090" spans="1:37" ht="15" customHeight="1" x14ac:dyDescent="0.25">
      <c r="A1090" s="1"/>
      <c r="B1090" s="1"/>
      <c r="C1090" s="24"/>
      <c r="D1090" s="1"/>
      <c r="E1090" s="1"/>
      <c r="F1090" s="24"/>
      <c r="G1090" s="1"/>
      <c r="H1090" s="2"/>
      <c r="I1090" s="2"/>
      <c r="J1090" s="2"/>
      <c r="K1090" s="13">
        <f t="shared" si="358"/>
        <v>0</v>
      </c>
      <c r="L1090" s="13" t="e">
        <f>VLOOKUP(B1090,Sheet1!$C$1:$D$12,2,FALSE)</f>
        <v>#N/A</v>
      </c>
      <c r="M1090" s="13" t="e">
        <f t="shared" si="359"/>
        <v>#N/A</v>
      </c>
      <c r="N1090" s="13">
        <f t="shared" si="360"/>
        <v>0</v>
      </c>
      <c r="O1090" s="13" t="e">
        <f>VLOOKUP(B1090,Sheet1!$C$1:$D$12,2,FALSE)</f>
        <v>#N/A</v>
      </c>
      <c r="P1090" s="13" t="e">
        <f t="shared" si="361"/>
        <v>#N/A</v>
      </c>
      <c r="Q1090" s="13">
        <f t="shared" si="362"/>
        <v>0</v>
      </c>
      <c r="R1090" s="13" t="e">
        <f>VLOOKUP(B1090,Sheet1!$C$1:$D$12,2,FALSE)</f>
        <v>#N/A</v>
      </c>
      <c r="S1090" s="13" t="e">
        <f t="shared" si="363"/>
        <v>#N/A</v>
      </c>
      <c r="T1090" s="13">
        <f t="shared" si="353"/>
        <v>0</v>
      </c>
      <c r="U1090" s="13" t="e">
        <f>VLOOKUP(B1090,Sheet1!$C$1:$F$12,4,FALSE)</f>
        <v>#N/A</v>
      </c>
      <c r="V1090" s="13" t="e">
        <f t="shared" si="364"/>
        <v>#N/A</v>
      </c>
      <c r="W1090" s="13">
        <f t="shared" si="365"/>
        <v>0</v>
      </c>
      <c r="X1090" s="13">
        <f t="shared" si="366"/>
        <v>0</v>
      </c>
      <c r="Y1090" s="13">
        <f t="shared" si="367"/>
        <v>0</v>
      </c>
      <c r="Z1090" s="13" t="e">
        <f t="shared" si="368"/>
        <v>#N/A</v>
      </c>
      <c r="AA1090" s="14" t="str">
        <f t="shared" si="369"/>
        <v/>
      </c>
      <c r="AB1090" s="14">
        <f t="shared" si="370"/>
        <v>0</v>
      </c>
      <c r="AC1090" s="14">
        <f t="shared" si="371"/>
        <v>0</v>
      </c>
      <c r="AD1090" s="13">
        <f t="shared" si="354"/>
        <v>0</v>
      </c>
      <c r="AE1090" s="13" t="e">
        <f>VLOOKUP(B1090,Sheet1!$C$1:$D$12,2,FALSE)</f>
        <v>#N/A</v>
      </c>
      <c r="AF1090" s="13" t="e">
        <f t="shared" si="372"/>
        <v>#N/A</v>
      </c>
      <c r="AG1090" s="13">
        <f t="shared" si="355"/>
        <v>0</v>
      </c>
      <c r="AH1090" s="13">
        <f t="shared" si="356"/>
        <v>0</v>
      </c>
      <c r="AI1090" s="13" t="e">
        <f t="shared" si="373"/>
        <v>#N/A</v>
      </c>
      <c r="AJ1090" s="14" t="str">
        <f t="shared" si="374"/>
        <v/>
      </c>
      <c r="AK1090" s="14">
        <f t="shared" si="357"/>
        <v>0</v>
      </c>
    </row>
    <row r="1091" spans="1:37" ht="15" customHeight="1" x14ac:dyDescent="0.25">
      <c r="A1091" s="1"/>
      <c r="B1091" s="1"/>
      <c r="C1091" s="24"/>
      <c r="D1091" s="1"/>
      <c r="E1091" s="1"/>
      <c r="F1091" s="24"/>
      <c r="G1091" s="1"/>
      <c r="H1091" s="2"/>
      <c r="I1091" s="2"/>
      <c r="J1091" s="2"/>
      <c r="K1091" s="13">
        <f t="shared" si="358"/>
        <v>0</v>
      </c>
      <c r="L1091" s="13" t="e">
        <f>VLOOKUP(B1091,Sheet1!$C$1:$D$12,2,FALSE)</f>
        <v>#N/A</v>
      </c>
      <c r="M1091" s="13" t="e">
        <f t="shared" si="359"/>
        <v>#N/A</v>
      </c>
      <c r="N1091" s="13">
        <f t="shared" si="360"/>
        <v>0</v>
      </c>
      <c r="O1091" s="13" t="e">
        <f>VLOOKUP(B1091,Sheet1!$C$1:$D$12,2,FALSE)</f>
        <v>#N/A</v>
      </c>
      <c r="P1091" s="13" t="e">
        <f t="shared" si="361"/>
        <v>#N/A</v>
      </c>
      <c r="Q1091" s="13">
        <f t="shared" si="362"/>
        <v>0</v>
      </c>
      <c r="R1091" s="13" t="e">
        <f>VLOOKUP(B1091,Sheet1!$C$1:$D$12,2,FALSE)</f>
        <v>#N/A</v>
      </c>
      <c r="S1091" s="13" t="e">
        <f t="shared" si="363"/>
        <v>#N/A</v>
      </c>
      <c r="T1091" s="13">
        <f t="shared" si="353"/>
        <v>0</v>
      </c>
      <c r="U1091" s="13" t="e">
        <f>VLOOKUP(B1091,Sheet1!$C$1:$F$12,4,FALSE)</f>
        <v>#N/A</v>
      </c>
      <c r="V1091" s="13" t="e">
        <f t="shared" si="364"/>
        <v>#N/A</v>
      </c>
      <c r="W1091" s="13">
        <f t="shared" si="365"/>
        <v>0</v>
      </c>
      <c r="X1091" s="13">
        <f t="shared" si="366"/>
        <v>0</v>
      </c>
      <c r="Y1091" s="13">
        <f t="shared" si="367"/>
        <v>0</v>
      </c>
      <c r="Z1091" s="13" t="e">
        <f t="shared" si="368"/>
        <v>#N/A</v>
      </c>
      <c r="AA1091" s="14" t="str">
        <f t="shared" si="369"/>
        <v/>
      </c>
      <c r="AB1091" s="14">
        <f t="shared" si="370"/>
        <v>0</v>
      </c>
      <c r="AC1091" s="14">
        <f t="shared" si="371"/>
        <v>0</v>
      </c>
      <c r="AD1091" s="13">
        <f t="shared" si="354"/>
        <v>0</v>
      </c>
      <c r="AE1091" s="13" t="e">
        <f>VLOOKUP(B1091,Sheet1!$C$1:$D$12,2,FALSE)</f>
        <v>#N/A</v>
      </c>
      <c r="AF1091" s="13" t="e">
        <f t="shared" si="372"/>
        <v>#N/A</v>
      </c>
      <c r="AG1091" s="13">
        <f t="shared" si="355"/>
        <v>0</v>
      </c>
      <c r="AH1091" s="13">
        <f t="shared" si="356"/>
        <v>0</v>
      </c>
      <c r="AI1091" s="13" t="e">
        <f t="shared" si="373"/>
        <v>#N/A</v>
      </c>
      <c r="AJ1091" s="14" t="str">
        <f t="shared" si="374"/>
        <v/>
      </c>
      <c r="AK1091" s="14">
        <f t="shared" si="357"/>
        <v>0</v>
      </c>
    </row>
    <row r="1092" spans="1:37" ht="15" customHeight="1" x14ac:dyDescent="0.25">
      <c r="A1092" s="1"/>
      <c r="B1092" s="1"/>
      <c r="C1092" s="24"/>
      <c r="D1092" s="1"/>
      <c r="E1092" s="1"/>
      <c r="F1092" s="24"/>
      <c r="G1092" s="1"/>
      <c r="H1092" s="2"/>
      <c r="I1092" s="2"/>
      <c r="J1092" s="2"/>
      <c r="K1092" s="13">
        <f t="shared" si="358"/>
        <v>0</v>
      </c>
      <c r="L1092" s="13" t="e">
        <f>VLOOKUP(B1092,Sheet1!$C$1:$D$12,2,FALSE)</f>
        <v>#N/A</v>
      </c>
      <c r="M1092" s="13" t="e">
        <f t="shared" si="359"/>
        <v>#N/A</v>
      </c>
      <c r="N1092" s="13">
        <f t="shared" si="360"/>
        <v>0</v>
      </c>
      <c r="O1092" s="13" t="e">
        <f>VLOOKUP(B1092,Sheet1!$C$1:$D$12,2,FALSE)</f>
        <v>#N/A</v>
      </c>
      <c r="P1092" s="13" t="e">
        <f t="shared" si="361"/>
        <v>#N/A</v>
      </c>
      <c r="Q1092" s="13">
        <f t="shared" si="362"/>
        <v>0</v>
      </c>
      <c r="R1092" s="13" t="e">
        <f>VLOOKUP(B1092,Sheet1!$C$1:$D$12,2,FALSE)</f>
        <v>#N/A</v>
      </c>
      <c r="S1092" s="13" t="e">
        <f t="shared" si="363"/>
        <v>#N/A</v>
      </c>
      <c r="T1092" s="13">
        <f t="shared" si="353"/>
        <v>0</v>
      </c>
      <c r="U1092" s="13" t="e">
        <f>VLOOKUP(B1092,Sheet1!$C$1:$F$12,4,FALSE)</f>
        <v>#N/A</v>
      </c>
      <c r="V1092" s="13" t="e">
        <f t="shared" si="364"/>
        <v>#N/A</v>
      </c>
      <c r="W1092" s="13">
        <f t="shared" si="365"/>
        <v>0</v>
      </c>
      <c r="X1092" s="13">
        <f t="shared" si="366"/>
        <v>0</v>
      </c>
      <c r="Y1092" s="13">
        <f t="shared" si="367"/>
        <v>0</v>
      </c>
      <c r="Z1092" s="13" t="e">
        <f t="shared" si="368"/>
        <v>#N/A</v>
      </c>
      <c r="AA1092" s="14" t="str">
        <f t="shared" si="369"/>
        <v/>
      </c>
      <c r="AB1092" s="14">
        <f t="shared" si="370"/>
        <v>0</v>
      </c>
      <c r="AC1092" s="14">
        <f t="shared" si="371"/>
        <v>0</v>
      </c>
      <c r="AD1092" s="13">
        <f t="shared" si="354"/>
        <v>0</v>
      </c>
      <c r="AE1092" s="13" t="e">
        <f>VLOOKUP(B1092,Sheet1!$C$1:$D$12,2,FALSE)</f>
        <v>#N/A</v>
      </c>
      <c r="AF1092" s="13" t="e">
        <f t="shared" si="372"/>
        <v>#N/A</v>
      </c>
      <c r="AG1092" s="13">
        <f t="shared" si="355"/>
        <v>0</v>
      </c>
      <c r="AH1092" s="13">
        <f t="shared" si="356"/>
        <v>0</v>
      </c>
      <c r="AI1092" s="13" t="e">
        <f t="shared" si="373"/>
        <v>#N/A</v>
      </c>
      <c r="AJ1092" s="14" t="str">
        <f t="shared" si="374"/>
        <v/>
      </c>
      <c r="AK1092" s="14">
        <f t="shared" si="357"/>
        <v>0</v>
      </c>
    </row>
    <row r="1093" spans="1:37" ht="15" customHeight="1" x14ac:dyDescent="0.25">
      <c r="A1093" s="1"/>
      <c r="B1093" s="1"/>
      <c r="C1093" s="24"/>
      <c r="D1093" s="1"/>
      <c r="E1093" s="1"/>
      <c r="F1093" s="24"/>
      <c r="G1093" s="1"/>
      <c r="H1093" s="2"/>
      <c r="I1093" s="2"/>
      <c r="J1093" s="2"/>
      <c r="K1093" s="13">
        <f t="shared" si="358"/>
        <v>0</v>
      </c>
      <c r="L1093" s="13" t="e">
        <f>VLOOKUP(B1093,Sheet1!$C$1:$D$12,2,FALSE)</f>
        <v>#N/A</v>
      </c>
      <c r="M1093" s="13" t="e">
        <f t="shared" si="359"/>
        <v>#N/A</v>
      </c>
      <c r="N1093" s="13">
        <f t="shared" si="360"/>
        <v>0</v>
      </c>
      <c r="O1093" s="13" t="e">
        <f>VLOOKUP(B1093,Sheet1!$C$1:$D$12,2,FALSE)</f>
        <v>#N/A</v>
      </c>
      <c r="P1093" s="13" t="e">
        <f t="shared" si="361"/>
        <v>#N/A</v>
      </c>
      <c r="Q1093" s="13">
        <f t="shared" si="362"/>
        <v>0</v>
      </c>
      <c r="R1093" s="13" t="e">
        <f>VLOOKUP(B1093,Sheet1!$C$1:$D$12,2,FALSE)</f>
        <v>#N/A</v>
      </c>
      <c r="S1093" s="13" t="e">
        <f t="shared" si="363"/>
        <v>#N/A</v>
      </c>
      <c r="T1093" s="13">
        <f t="shared" si="353"/>
        <v>0</v>
      </c>
      <c r="U1093" s="13" t="e">
        <f>VLOOKUP(B1093,Sheet1!$C$1:$F$12,4,FALSE)</f>
        <v>#N/A</v>
      </c>
      <c r="V1093" s="13" t="e">
        <f t="shared" si="364"/>
        <v>#N/A</v>
      </c>
      <c r="W1093" s="13">
        <f t="shared" si="365"/>
        <v>0</v>
      </c>
      <c r="X1093" s="13">
        <f t="shared" si="366"/>
        <v>0</v>
      </c>
      <c r="Y1093" s="13">
        <f t="shared" si="367"/>
        <v>0</v>
      </c>
      <c r="Z1093" s="13" t="e">
        <f t="shared" si="368"/>
        <v>#N/A</v>
      </c>
      <c r="AA1093" s="14" t="str">
        <f t="shared" si="369"/>
        <v/>
      </c>
      <c r="AB1093" s="14">
        <f t="shared" si="370"/>
        <v>0</v>
      </c>
      <c r="AC1093" s="14">
        <f t="shared" si="371"/>
        <v>0</v>
      </c>
      <c r="AD1093" s="13">
        <f t="shared" si="354"/>
        <v>0</v>
      </c>
      <c r="AE1093" s="13" t="e">
        <f>VLOOKUP(B1093,Sheet1!$C$1:$D$12,2,FALSE)</f>
        <v>#N/A</v>
      </c>
      <c r="AF1093" s="13" t="e">
        <f t="shared" si="372"/>
        <v>#N/A</v>
      </c>
      <c r="AG1093" s="13">
        <f t="shared" si="355"/>
        <v>0</v>
      </c>
      <c r="AH1093" s="13">
        <f t="shared" si="356"/>
        <v>0</v>
      </c>
      <c r="AI1093" s="13" t="e">
        <f t="shared" si="373"/>
        <v>#N/A</v>
      </c>
      <c r="AJ1093" s="14" t="str">
        <f t="shared" si="374"/>
        <v/>
      </c>
      <c r="AK1093" s="14">
        <f t="shared" si="357"/>
        <v>0</v>
      </c>
    </row>
    <row r="1094" spans="1:37" ht="15" customHeight="1" x14ac:dyDescent="0.25">
      <c r="A1094" s="1"/>
      <c r="B1094" s="1"/>
      <c r="C1094" s="24"/>
      <c r="D1094" s="1"/>
      <c r="E1094" s="1"/>
      <c r="F1094" s="24"/>
      <c r="G1094" s="1"/>
      <c r="H1094" s="2"/>
      <c r="I1094" s="2"/>
      <c r="J1094" s="2"/>
      <c r="K1094" s="13">
        <f t="shared" si="358"/>
        <v>0</v>
      </c>
      <c r="L1094" s="13" t="e">
        <f>VLOOKUP(B1094,Sheet1!$C$1:$D$12,2,FALSE)</f>
        <v>#N/A</v>
      </c>
      <c r="M1094" s="13" t="e">
        <f t="shared" si="359"/>
        <v>#N/A</v>
      </c>
      <c r="N1094" s="13">
        <f t="shared" si="360"/>
        <v>0</v>
      </c>
      <c r="O1094" s="13" t="e">
        <f>VLOOKUP(B1094,Sheet1!$C$1:$D$12,2,FALSE)</f>
        <v>#N/A</v>
      </c>
      <c r="P1094" s="13" t="e">
        <f t="shared" si="361"/>
        <v>#N/A</v>
      </c>
      <c r="Q1094" s="13">
        <f t="shared" si="362"/>
        <v>0</v>
      </c>
      <c r="R1094" s="13" t="e">
        <f>VLOOKUP(B1094,Sheet1!$C$1:$D$12,2,FALSE)</f>
        <v>#N/A</v>
      </c>
      <c r="S1094" s="13" t="e">
        <f t="shared" si="363"/>
        <v>#N/A</v>
      </c>
      <c r="T1094" s="13">
        <f t="shared" si="353"/>
        <v>0</v>
      </c>
      <c r="U1094" s="13" t="e">
        <f>VLOOKUP(B1094,Sheet1!$C$1:$F$12,4,FALSE)</f>
        <v>#N/A</v>
      </c>
      <c r="V1094" s="13" t="e">
        <f t="shared" si="364"/>
        <v>#N/A</v>
      </c>
      <c r="W1094" s="13">
        <f t="shared" si="365"/>
        <v>0</v>
      </c>
      <c r="X1094" s="13">
        <f t="shared" si="366"/>
        <v>0</v>
      </c>
      <c r="Y1094" s="13">
        <f t="shared" si="367"/>
        <v>0</v>
      </c>
      <c r="Z1094" s="13" t="e">
        <f t="shared" si="368"/>
        <v>#N/A</v>
      </c>
      <c r="AA1094" s="14" t="str">
        <f t="shared" si="369"/>
        <v/>
      </c>
      <c r="AB1094" s="14">
        <f t="shared" si="370"/>
        <v>0</v>
      </c>
      <c r="AC1094" s="14">
        <f t="shared" si="371"/>
        <v>0</v>
      </c>
      <c r="AD1094" s="13">
        <f t="shared" si="354"/>
        <v>0</v>
      </c>
      <c r="AE1094" s="13" t="e">
        <f>VLOOKUP(B1094,Sheet1!$C$1:$D$12,2,FALSE)</f>
        <v>#N/A</v>
      </c>
      <c r="AF1094" s="13" t="e">
        <f t="shared" si="372"/>
        <v>#N/A</v>
      </c>
      <c r="AG1094" s="13">
        <f t="shared" si="355"/>
        <v>0</v>
      </c>
      <c r="AH1094" s="13">
        <f t="shared" si="356"/>
        <v>0</v>
      </c>
      <c r="AI1094" s="13" t="e">
        <f t="shared" si="373"/>
        <v>#N/A</v>
      </c>
      <c r="AJ1094" s="14" t="str">
        <f t="shared" si="374"/>
        <v/>
      </c>
      <c r="AK1094" s="14">
        <f t="shared" si="357"/>
        <v>0</v>
      </c>
    </row>
    <row r="1095" spans="1:37" ht="15" customHeight="1" x14ac:dyDescent="0.25">
      <c r="A1095" s="1"/>
      <c r="B1095" s="1"/>
      <c r="C1095" s="24"/>
      <c r="D1095" s="1"/>
      <c r="E1095" s="1"/>
      <c r="F1095" s="24"/>
      <c r="G1095" s="1"/>
      <c r="H1095" s="2"/>
      <c r="I1095" s="2"/>
      <c r="J1095" s="2"/>
      <c r="K1095" s="13">
        <f t="shared" si="358"/>
        <v>0</v>
      </c>
      <c r="L1095" s="13" t="e">
        <f>VLOOKUP(B1095,Sheet1!$C$1:$D$12,2,FALSE)</f>
        <v>#N/A</v>
      </c>
      <c r="M1095" s="13" t="e">
        <f t="shared" si="359"/>
        <v>#N/A</v>
      </c>
      <c r="N1095" s="13">
        <f t="shared" si="360"/>
        <v>0</v>
      </c>
      <c r="O1095" s="13" t="e">
        <f>VLOOKUP(B1095,Sheet1!$C$1:$D$12,2,FALSE)</f>
        <v>#N/A</v>
      </c>
      <c r="P1095" s="13" t="e">
        <f t="shared" si="361"/>
        <v>#N/A</v>
      </c>
      <c r="Q1095" s="13">
        <f t="shared" si="362"/>
        <v>0</v>
      </c>
      <c r="R1095" s="13" t="e">
        <f>VLOOKUP(B1095,Sheet1!$C$1:$D$12,2,FALSE)</f>
        <v>#N/A</v>
      </c>
      <c r="S1095" s="13" t="e">
        <f t="shared" si="363"/>
        <v>#N/A</v>
      </c>
      <c r="T1095" s="13">
        <f t="shared" si="353"/>
        <v>0</v>
      </c>
      <c r="U1095" s="13" t="e">
        <f>VLOOKUP(B1095,Sheet1!$C$1:$F$12,4,FALSE)</f>
        <v>#N/A</v>
      </c>
      <c r="V1095" s="13" t="e">
        <f t="shared" si="364"/>
        <v>#N/A</v>
      </c>
      <c r="W1095" s="13">
        <f t="shared" si="365"/>
        <v>0</v>
      </c>
      <c r="X1095" s="13">
        <f t="shared" si="366"/>
        <v>0</v>
      </c>
      <c r="Y1095" s="13">
        <f t="shared" si="367"/>
        <v>0</v>
      </c>
      <c r="Z1095" s="13" t="e">
        <f t="shared" si="368"/>
        <v>#N/A</v>
      </c>
      <c r="AA1095" s="14" t="str">
        <f t="shared" si="369"/>
        <v/>
      </c>
      <c r="AB1095" s="14">
        <f t="shared" si="370"/>
        <v>0</v>
      </c>
      <c r="AC1095" s="14">
        <f t="shared" si="371"/>
        <v>0</v>
      </c>
      <c r="AD1095" s="13">
        <f t="shared" si="354"/>
        <v>0</v>
      </c>
      <c r="AE1095" s="13" t="e">
        <f>VLOOKUP(B1095,Sheet1!$C$1:$D$12,2,FALSE)</f>
        <v>#N/A</v>
      </c>
      <c r="AF1095" s="13" t="e">
        <f t="shared" si="372"/>
        <v>#N/A</v>
      </c>
      <c r="AG1095" s="13">
        <f t="shared" si="355"/>
        <v>0</v>
      </c>
      <c r="AH1095" s="13">
        <f t="shared" si="356"/>
        <v>0</v>
      </c>
      <c r="AI1095" s="13" t="e">
        <f t="shared" si="373"/>
        <v>#N/A</v>
      </c>
      <c r="AJ1095" s="14" t="str">
        <f t="shared" si="374"/>
        <v/>
      </c>
      <c r="AK1095" s="14">
        <f t="shared" si="357"/>
        <v>0</v>
      </c>
    </row>
    <row r="1096" spans="1:37" ht="15" customHeight="1" x14ac:dyDescent="0.25">
      <c r="A1096" s="1"/>
      <c r="B1096" s="1"/>
      <c r="C1096" s="24"/>
      <c r="D1096" s="1"/>
      <c r="E1096" s="1"/>
      <c r="F1096" s="24"/>
      <c r="G1096" s="1"/>
      <c r="H1096" s="2"/>
      <c r="I1096" s="2"/>
      <c r="J1096" s="2"/>
      <c r="K1096" s="13">
        <f t="shared" si="358"/>
        <v>0</v>
      </c>
      <c r="L1096" s="13" t="e">
        <f>VLOOKUP(B1096,Sheet1!$C$1:$D$12,2,FALSE)</f>
        <v>#N/A</v>
      </c>
      <c r="M1096" s="13" t="e">
        <f t="shared" si="359"/>
        <v>#N/A</v>
      </c>
      <c r="N1096" s="13">
        <f t="shared" si="360"/>
        <v>0</v>
      </c>
      <c r="O1096" s="13" t="e">
        <f>VLOOKUP(B1096,Sheet1!$C$1:$D$12,2,FALSE)</f>
        <v>#N/A</v>
      </c>
      <c r="P1096" s="13" t="e">
        <f t="shared" si="361"/>
        <v>#N/A</v>
      </c>
      <c r="Q1096" s="13">
        <f t="shared" si="362"/>
        <v>0</v>
      </c>
      <c r="R1096" s="13" t="e">
        <f>VLOOKUP(B1096,Sheet1!$C$1:$D$12,2,FALSE)</f>
        <v>#N/A</v>
      </c>
      <c r="S1096" s="13" t="e">
        <f t="shared" si="363"/>
        <v>#N/A</v>
      </c>
      <c r="T1096" s="13">
        <f t="shared" si="353"/>
        <v>0</v>
      </c>
      <c r="U1096" s="13" t="e">
        <f>VLOOKUP(B1096,Sheet1!$C$1:$F$12,4,FALSE)</f>
        <v>#N/A</v>
      </c>
      <c r="V1096" s="13" t="e">
        <f t="shared" si="364"/>
        <v>#N/A</v>
      </c>
      <c r="W1096" s="13">
        <f t="shared" si="365"/>
        <v>0</v>
      </c>
      <c r="X1096" s="13">
        <f t="shared" si="366"/>
        <v>0</v>
      </c>
      <c r="Y1096" s="13">
        <f t="shared" si="367"/>
        <v>0</v>
      </c>
      <c r="Z1096" s="13" t="e">
        <f t="shared" si="368"/>
        <v>#N/A</v>
      </c>
      <c r="AA1096" s="14" t="str">
        <f t="shared" si="369"/>
        <v/>
      </c>
      <c r="AB1096" s="14">
        <f t="shared" si="370"/>
        <v>0</v>
      </c>
      <c r="AC1096" s="14">
        <f t="shared" si="371"/>
        <v>0</v>
      </c>
      <c r="AD1096" s="13">
        <f t="shared" si="354"/>
        <v>0</v>
      </c>
      <c r="AE1096" s="13" t="e">
        <f>VLOOKUP(B1096,Sheet1!$C$1:$D$12,2,FALSE)</f>
        <v>#N/A</v>
      </c>
      <c r="AF1096" s="13" t="e">
        <f t="shared" si="372"/>
        <v>#N/A</v>
      </c>
      <c r="AG1096" s="13">
        <f t="shared" si="355"/>
        <v>0</v>
      </c>
      <c r="AH1096" s="13">
        <f t="shared" si="356"/>
        <v>0</v>
      </c>
      <c r="AI1096" s="13" t="e">
        <f t="shared" si="373"/>
        <v>#N/A</v>
      </c>
      <c r="AJ1096" s="14" t="str">
        <f t="shared" si="374"/>
        <v/>
      </c>
      <c r="AK1096" s="14">
        <f t="shared" si="357"/>
        <v>0</v>
      </c>
    </row>
    <row r="1097" spans="1:37" ht="15" customHeight="1" x14ac:dyDescent="0.25">
      <c r="A1097" s="1"/>
      <c r="B1097" s="1"/>
      <c r="C1097" s="24"/>
      <c r="D1097" s="1"/>
      <c r="E1097" s="1"/>
      <c r="F1097" s="24"/>
      <c r="G1097" s="1"/>
      <c r="H1097" s="2"/>
      <c r="I1097" s="2"/>
      <c r="J1097" s="2"/>
      <c r="K1097" s="13">
        <f t="shared" si="358"/>
        <v>0</v>
      </c>
      <c r="L1097" s="13" t="e">
        <f>VLOOKUP(B1097,Sheet1!$C$1:$D$12,2,FALSE)</f>
        <v>#N/A</v>
      </c>
      <c r="M1097" s="13" t="e">
        <f t="shared" si="359"/>
        <v>#N/A</v>
      </c>
      <c r="N1097" s="13">
        <f t="shared" si="360"/>
        <v>0</v>
      </c>
      <c r="O1097" s="13" t="e">
        <f>VLOOKUP(B1097,Sheet1!$C$1:$D$12,2,FALSE)</f>
        <v>#N/A</v>
      </c>
      <c r="P1097" s="13" t="e">
        <f t="shared" si="361"/>
        <v>#N/A</v>
      </c>
      <c r="Q1097" s="13">
        <f t="shared" si="362"/>
        <v>0</v>
      </c>
      <c r="R1097" s="13" t="e">
        <f>VLOOKUP(B1097,Sheet1!$C$1:$D$12,2,FALSE)</f>
        <v>#N/A</v>
      </c>
      <c r="S1097" s="13" t="e">
        <f t="shared" si="363"/>
        <v>#N/A</v>
      </c>
      <c r="T1097" s="13">
        <f t="shared" si="353"/>
        <v>0</v>
      </c>
      <c r="U1097" s="13" t="e">
        <f>VLOOKUP(B1097,Sheet1!$C$1:$F$12,4,FALSE)</f>
        <v>#N/A</v>
      </c>
      <c r="V1097" s="13" t="e">
        <f t="shared" si="364"/>
        <v>#N/A</v>
      </c>
      <c r="W1097" s="13">
        <f t="shared" si="365"/>
        <v>0</v>
      </c>
      <c r="X1097" s="13">
        <f t="shared" si="366"/>
        <v>0</v>
      </c>
      <c r="Y1097" s="13">
        <f t="shared" si="367"/>
        <v>0</v>
      </c>
      <c r="Z1097" s="13" t="e">
        <f t="shared" si="368"/>
        <v>#N/A</v>
      </c>
      <c r="AA1097" s="14" t="str">
        <f t="shared" si="369"/>
        <v/>
      </c>
      <c r="AB1097" s="14">
        <f t="shared" si="370"/>
        <v>0</v>
      </c>
      <c r="AC1097" s="14">
        <f t="shared" si="371"/>
        <v>0</v>
      </c>
      <c r="AD1097" s="13">
        <f t="shared" si="354"/>
        <v>0</v>
      </c>
      <c r="AE1097" s="13" t="e">
        <f>VLOOKUP(B1097,Sheet1!$C$1:$D$12,2,FALSE)</f>
        <v>#N/A</v>
      </c>
      <c r="AF1097" s="13" t="e">
        <f t="shared" si="372"/>
        <v>#N/A</v>
      </c>
      <c r="AG1097" s="13">
        <f t="shared" si="355"/>
        <v>0</v>
      </c>
      <c r="AH1097" s="13">
        <f t="shared" si="356"/>
        <v>0</v>
      </c>
      <c r="AI1097" s="13" t="e">
        <f t="shared" si="373"/>
        <v>#N/A</v>
      </c>
      <c r="AJ1097" s="14" t="str">
        <f t="shared" si="374"/>
        <v/>
      </c>
      <c r="AK1097" s="14">
        <f t="shared" si="357"/>
        <v>0</v>
      </c>
    </row>
    <row r="1098" spans="1:37" ht="15" customHeight="1" x14ac:dyDescent="0.25">
      <c r="A1098" s="1"/>
      <c r="B1098" s="1"/>
      <c r="C1098" s="24"/>
      <c r="D1098" s="1"/>
      <c r="E1098" s="1"/>
      <c r="F1098" s="24"/>
      <c r="G1098" s="1"/>
      <c r="H1098" s="2"/>
      <c r="I1098" s="2"/>
      <c r="J1098" s="2"/>
      <c r="K1098" s="13">
        <f t="shared" si="358"/>
        <v>0</v>
      </c>
      <c r="L1098" s="13" t="e">
        <f>VLOOKUP(B1098,Sheet1!$C$1:$D$12,2,FALSE)</f>
        <v>#N/A</v>
      </c>
      <c r="M1098" s="13" t="e">
        <f t="shared" si="359"/>
        <v>#N/A</v>
      </c>
      <c r="N1098" s="13">
        <f t="shared" si="360"/>
        <v>0</v>
      </c>
      <c r="O1098" s="13" t="e">
        <f>VLOOKUP(B1098,Sheet1!$C$1:$D$12,2,FALSE)</f>
        <v>#N/A</v>
      </c>
      <c r="P1098" s="13" t="e">
        <f t="shared" si="361"/>
        <v>#N/A</v>
      </c>
      <c r="Q1098" s="13">
        <f t="shared" si="362"/>
        <v>0</v>
      </c>
      <c r="R1098" s="13" t="e">
        <f>VLOOKUP(B1098,Sheet1!$C$1:$D$12,2,FALSE)</f>
        <v>#N/A</v>
      </c>
      <c r="S1098" s="13" t="e">
        <f t="shared" si="363"/>
        <v>#N/A</v>
      </c>
      <c r="T1098" s="13">
        <f t="shared" si="353"/>
        <v>0</v>
      </c>
      <c r="U1098" s="13" t="e">
        <f>VLOOKUP(B1098,Sheet1!$C$1:$F$12,4,FALSE)</f>
        <v>#N/A</v>
      </c>
      <c r="V1098" s="13" t="e">
        <f t="shared" si="364"/>
        <v>#N/A</v>
      </c>
      <c r="W1098" s="13">
        <f t="shared" si="365"/>
        <v>0</v>
      </c>
      <c r="X1098" s="13">
        <f t="shared" si="366"/>
        <v>0</v>
      </c>
      <c r="Y1098" s="13">
        <f t="shared" si="367"/>
        <v>0</v>
      </c>
      <c r="Z1098" s="13" t="e">
        <f t="shared" si="368"/>
        <v>#N/A</v>
      </c>
      <c r="AA1098" s="14" t="str">
        <f t="shared" si="369"/>
        <v/>
      </c>
      <c r="AB1098" s="14">
        <f t="shared" si="370"/>
        <v>0</v>
      </c>
      <c r="AC1098" s="14">
        <f t="shared" si="371"/>
        <v>0</v>
      </c>
      <c r="AD1098" s="13">
        <f t="shared" si="354"/>
        <v>0</v>
      </c>
      <c r="AE1098" s="13" t="e">
        <f>VLOOKUP(B1098,Sheet1!$C$1:$D$12,2,FALSE)</f>
        <v>#N/A</v>
      </c>
      <c r="AF1098" s="13" t="e">
        <f t="shared" si="372"/>
        <v>#N/A</v>
      </c>
      <c r="AG1098" s="13">
        <f t="shared" si="355"/>
        <v>0</v>
      </c>
      <c r="AH1098" s="13">
        <f t="shared" si="356"/>
        <v>0</v>
      </c>
      <c r="AI1098" s="13" t="e">
        <f t="shared" si="373"/>
        <v>#N/A</v>
      </c>
      <c r="AJ1098" s="14" t="str">
        <f t="shared" si="374"/>
        <v/>
      </c>
      <c r="AK1098" s="14">
        <f t="shared" si="357"/>
        <v>0</v>
      </c>
    </row>
    <row r="1099" spans="1:37" ht="15" customHeight="1" x14ac:dyDescent="0.25">
      <c r="A1099" s="1"/>
      <c r="B1099" s="1"/>
      <c r="C1099" s="24"/>
      <c r="D1099" s="1"/>
      <c r="E1099" s="1"/>
      <c r="F1099" s="24"/>
      <c r="G1099" s="1"/>
      <c r="H1099" s="2"/>
      <c r="I1099" s="2"/>
      <c r="J1099" s="2"/>
      <c r="K1099" s="13">
        <f t="shared" si="358"/>
        <v>0</v>
      </c>
      <c r="L1099" s="13" t="e">
        <f>VLOOKUP(B1099,Sheet1!$C$1:$D$12,2,FALSE)</f>
        <v>#N/A</v>
      </c>
      <c r="M1099" s="13" t="e">
        <f t="shared" si="359"/>
        <v>#N/A</v>
      </c>
      <c r="N1099" s="13">
        <f t="shared" si="360"/>
        <v>0</v>
      </c>
      <c r="O1099" s="13" t="e">
        <f>VLOOKUP(B1099,Sheet1!$C$1:$D$12,2,FALSE)</f>
        <v>#N/A</v>
      </c>
      <c r="P1099" s="13" t="e">
        <f t="shared" si="361"/>
        <v>#N/A</v>
      </c>
      <c r="Q1099" s="13">
        <f t="shared" si="362"/>
        <v>0</v>
      </c>
      <c r="R1099" s="13" t="e">
        <f>VLOOKUP(B1099,Sheet1!$C$1:$D$12,2,FALSE)</f>
        <v>#N/A</v>
      </c>
      <c r="S1099" s="13" t="e">
        <f t="shared" si="363"/>
        <v>#N/A</v>
      </c>
      <c r="T1099" s="13">
        <f t="shared" si="353"/>
        <v>0</v>
      </c>
      <c r="U1099" s="13" t="e">
        <f>VLOOKUP(B1099,Sheet1!$C$1:$F$12,4,FALSE)</f>
        <v>#N/A</v>
      </c>
      <c r="V1099" s="13" t="e">
        <f t="shared" si="364"/>
        <v>#N/A</v>
      </c>
      <c r="W1099" s="13">
        <f t="shared" si="365"/>
        <v>0</v>
      </c>
      <c r="X1099" s="13">
        <f t="shared" si="366"/>
        <v>0</v>
      </c>
      <c r="Y1099" s="13">
        <f t="shared" si="367"/>
        <v>0</v>
      </c>
      <c r="Z1099" s="13" t="e">
        <f t="shared" si="368"/>
        <v>#N/A</v>
      </c>
      <c r="AA1099" s="14" t="str">
        <f t="shared" si="369"/>
        <v/>
      </c>
      <c r="AB1099" s="14">
        <f t="shared" si="370"/>
        <v>0</v>
      </c>
      <c r="AC1099" s="14">
        <f t="shared" si="371"/>
        <v>0</v>
      </c>
      <c r="AD1099" s="13">
        <f t="shared" si="354"/>
        <v>0</v>
      </c>
      <c r="AE1099" s="13" t="e">
        <f>VLOOKUP(B1099,Sheet1!$C$1:$D$12,2,FALSE)</f>
        <v>#N/A</v>
      </c>
      <c r="AF1099" s="13" t="e">
        <f t="shared" si="372"/>
        <v>#N/A</v>
      </c>
      <c r="AG1099" s="13">
        <f t="shared" si="355"/>
        <v>0</v>
      </c>
      <c r="AH1099" s="13">
        <f t="shared" si="356"/>
        <v>0</v>
      </c>
      <c r="AI1099" s="13" t="e">
        <f t="shared" si="373"/>
        <v>#N/A</v>
      </c>
      <c r="AJ1099" s="14" t="str">
        <f t="shared" si="374"/>
        <v/>
      </c>
      <c r="AK1099" s="14">
        <f t="shared" si="357"/>
        <v>0</v>
      </c>
    </row>
    <row r="1100" spans="1:37" ht="15" customHeight="1" x14ac:dyDescent="0.25">
      <c r="A1100" s="1"/>
      <c r="B1100" s="1"/>
      <c r="C1100" s="24"/>
      <c r="D1100" s="1"/>
      <c r="E1100" s="1"/>
      <c r="F1100" s="24"/>
      <c r="G1100" s="1"/>
      <c r="H1100" s="2"/>
      <c r="I1100" s="2"/>
      <c r="J1100" s="2"/>
      <c r="K1100" s="13">
        <f t="shared" si="358"/>
        <v>0</v>
      </c>
      <c r="L1100" s="13" t="e">
        <f>VLOOKUP(B1100,Sheet1!$C$1:$D$12,2,FALSE)</f>
        <v>#N/A</v>
      </c>
      <c r="M1100" s="13" t="e">
        <f t="shared" si="359"/>
        <v>#N/A</v>
      </c>
      <c r="N1100" s="13">
        <f t="shared" si="360"/>
        <v>0</v>
      </c>
      <c r="O1100" s="13" t="e">
        <f>VLOOKUP(B1100,Sheet1!$C$1:$D$12,2,FALSE)</f>
        <v>#N/A</v>
      </c>
      <c r="P1100" s="13" t="e">
        <f t="shared" si="361"/>
        <v>#N/A</v>
      </c>
      <c r="Q1100" s="13">
        <f t="shared" si="362"/>
        <v>0</v>
      </c>
      <c r="R1100" s="13" t="e">
        <f>VLOOKUP(B1100,Sheet1!$C$1:$D$12,2,FALSE)</f>
        <v>#N/A</v>
      </c>
      <c r="S1100" s="13" t="e">
        <f t="shared" si="363"/>
        <v>#N/A</v>
      </c>
      <c r="T1100" s="13">
        <f t="shared" si="353"/>
        <v>0</v>
      </c>
      <c r="U1100" s="13" t="e">
        <f>VLOOKUP(B1100,Sheet1!$C$1:$F$12,4,FALSE)</f>
        <v>#N/A</v>
      </c>
      <c r="V1100" s="13" t="e">
        <f t="shared" si="364"/>
        <v>#N/A</v>
      </c>
      <c r="W1100" s="13">
        <f t="shared" si="365"/>
        <v>0</v>
      </c>
      <c r="X1100" s="13">
        <f t="shared" si="366"/>
        <v>0</v>
      </c>
      <c r="Y1100" s="13">
        <f t="shared" si="367"/>
        <v>0</v>
      </c>
      <c r="Z1100" s="13" t="e">
        <f t="shared" si="368"/>
        <v>#N/A</v>
      </c>
      <c r="AA1100" s="14" t="str">
        <f t="shared" si="369"/>
        <v/>
      </c>
      <c r="AB1100" s="14">
        <f t="shared" si="370"/>
        <v>0</v>
      </c>
      <c r="AC1100" s="14">
        <f t="shared" si="371"/>
        <v>0</v>
      </c>
      <c r="AD1100" s="13">
        <f t="shared" si="354"/>
        <v>0</v>
      </c>
      <c r="AE1100" s="13" t="e">
        <f>VLOOKUP(B1100,Sheet1!$C$1:$D$12,2,FALSE)</f>
        <v>#N/A</v>
      </c>
      <c r="AF1100" s="13" t="e">
        <f t="shared" si="372"/>
        <v>#N/A</v>
      </c>
      <c r="AG1100" s="13">
        <f t="shared" si="355"/>
        <v>0</v>
      </c>
      <c r="AH1100" s="13">
        <f t="shared" si="356"/>
        <v>0</v>
      </c>
      <c r="AI1100" s="13" t="e">
        <f t="shared" si="373"/>
        <v>#N/A</v>
      </c>
      <c r="AJ1100" s="14" t="str">
        <f t="shared" si="374"/>
        <v/>
      </c>
      <c r="AK1100" s="14">
        <f t="shared" si="357"/>
        <v>0</v>
      </c>
    </row>
    <row r="1101" spans="1:37" ht="15" customHeight="1" x14ac:dyDescent="0.25">
      <c r="A1101" s="1"/>
      <c r="B1101" s="1"/>
      <c r="C1101" s="24"/>
      <c r="D1101" s="1"/>
      <c r="E1101" s="1"/>
      <c r="F1101" s="24"/>
      <c r="G1101" s="1"/>
      <c r="H1101" s="2"/>
      <c r="I1101" s="2"/>
      <c r="J1101" s="2"/>
      <c r="K1101" s="13">
        <f t="shared" si="358"/>
        <v>0</v>
      </c>
      <c r="L1101" s="13" t="e">
        <f>VLOOKUP(B1101,Sheet1!$C$1:$D$12,2,FALSE)</f>
        <v>#N/A</v>
      </c>
      <c r="M1101" s="13" t="e">
        <f t="shared" si="359"/>
        <v>#N/A</v>
      </c>
      <c r="N1101" s="13">
        <f t="shared" si="360"/>
        <v>0</v>
      </c>
      <c r="O1101" s="13" t="e">
        <f>VLOOKUP(B1101,Sheet1!$C$1:$D$12,2,FALSE)</f>
        <v>#N/A</v>
      </c>
      <c r="P1101" s="13" t="e">
        <f t="shared" si="361"/>
        <v>#N/A</v>
      </c>
      <c r="Q1101" s="13">
        <f t="shared" si="362"/>
        <v>0</v>
      </c>
      <c r="R1101" s="13" t="e">
        <f>VLOOKUP(B1101,Sheet1!$C$1:$D$12,2,FALSE)</f>
        <v>#N/A</v>
      </c>
      <c r="S1101" s="13" t="e">
        <f t="shared" si="363"/>
        <v>#N/A</v>
      </c>
      <c r="T1101" s="13">
        <f t="shared" si="353"/>
        <v>0</v>
      </c>
      <c r="U1101" s="13" t="e">
        <f>VLOOKUP(B1101,Sheet1!$C$1:$F$12,4,FALSE)</f>
        <v>#N/A</v>
      </c>
      <c r="V1101" s="13" t="e">
        <f t="shared" si="364"/>
        <v>#N/A</v>
      </c>
      <c r="W1101" s="13">
        <f t="shared" si="365"/>
        <v>0</v>
      </c>
      <c r="X1101" s="13">
        <f t="shared" si="366"/>
        <v>0</v>
      </c>
      <c r="Y1101" s="13">
        <f t="shared" si="367"/>
        <v>0</v>
      </c>
      <c r="Z1101" s="13" t="e">
        <f t="shared" si="368"/>
        <v>#N/A</v>
      </c>
      <c r="AA1101" s="14" t="str">
        <f t="shared" si="369"/>
        <v/>
      </c>
      <c r="AB1101" s="14">
        <f t="shared" si="370"/>
        <v>0</v>
      </c>
      <c r="AC1101" s="14">
        <f t="shared" si="371"/>
        <v>0</v>
      </c>
      <c r="AD1101" s="13">
        <f t="shared" si="354"/>
        <v>0</v>
      </c>
      <c r="AE1101" s="13" t="e">
        <f>VLOOKUP(B1101,Sheet1!$C$1:$D$12,2,FALSE)</f>
        <v>#N/A</v>
      </c>
      <c r="AF1101" s="13" t="e">
        <f t="shared" si="372"/>
        <v>#N/A</v>
      </c>
      <c r="AG1101" s="13">
        <f t="shared" si="355"/>
        <v>0</v>
      </c>
      <c r="AH1101" s="13">
        <f t="shared" si="356"/>
        <v>0</v>
      </c>
      <c r="AI1101" s="13" t="e">
        <f t="shared" si="373"/>
        <v>#N/A</v>
      </c>
      <c r="AJ1101" s="14" t="str">
        <f t="shared" si="374"/>
        <v/>
      </c>
      <c r="AK1101" s="14">
        <f t="shared" si="357"/>
        <v>0</v>
      </c>
    </row>
    <row r="1102" spans="1:37" ht="15" customHeight="1" x14ac:dyDescent="0.25">
      <c r="A1102" s="1"/>
      <c r="B1102" s="1"/>
      <c r="C1102" s="24"/>
      <c r="D1102" s="1"/>
      <c r="E1102" s="1"/>
      <c r="F1102" s="24"/>
      <c r="G1102" s="1"/>
      <c r="H1102" s="2"/>
      <c r="I1102" s="2"/>
      <c r="J1102" s="2"/>
      <c r="K1102" s="13">
        <f t="shared" si="358"/>
        <v>0</v>
      </c>
      <c r="L1102" s="13" t="e">
        <f>VLOOKUP(B1102,Sheet1!$C$1:$D$12,2,FALSE)</f>
        <v>#N/A</v>
      </c>
      <c r="M1102" s="13" t="e">
        <f t="shared" si="359"/>
        <v>#N/A</v>
      </c>
      <c r="N1102" s="13">
        <f t="shared" si="360"/>
        <v>0</v>
      </c>
      <c r="O1102" s="13" t="e">
        <f>VLOOKUP(B1102,Sheet1!$C$1:$D$12,2,FALSE)</f>
        <v>#N/A</v>
      </c>
      <c r="P1102" s="13" t="e">
        <f t="shared" si="361"/>
        <v>#N/A</v>
      </c>
      <c r="Q1102" s="13">
        <f t="shared" si="362"/>
        <v>0</v>
      </c>
      <c r="R1102" s="13" t="e">
        <f>VLOOKUP(B1102,Sheet1!$C$1:$D$12,2,FALSE)</f>
        <v>#N/A</v>
      </c>
      <c r="S1102" s="13" t="e">
        <f t="shared" si="363"/>
        <v>#N/A</v>
      </c>
      <c r="T1102" s="13">
        <f t="shared" si="353"/>
        <v>0</v>
      </c>
      <c r="U1102" s="13" t="e">
        <f>VLOOKUP(B1102,Sheet1!$C$1:$F$12,4,FALSE)</f>
        <v>#N/A</v>
      </c>
      <c r="V1102" s="13" t="e">
        <f t="shared" si="364"/>
        <v>#N/A</v>
      </c>
      <c r="W1102" s="13">
        <f t="shared" si="365"/>
        <v>0</v>
      </c>
      <c r="X1102" s="13">
        <f t="shared" si="366"/>
        <v>0</v>
      </c>
      <c r="Y1102" s="13">
        <f t="shared" si="367"/>
        <v>0</v>
      </c>
      <c r="Z1102" s="13" t="e">
        <f t="shared" si="368"/>
        <v>#N/A</v>
      </c>
      <c r="AA1102" s="14" t="str">
        <f t="shared" si="369"/>
        <v/>
      </c>
      <c r="AB1102" s="14">
        <f t="shared" si="370"/>
        <v>0</v>
      </c>
      <c r="AC1102" s="14">
        <f t="shared" si="371"/>
        <v>0</v>
      </c>
      <c r="AD1102" s="13">
        <f t="shared" si="354"/>
        <v>0</v>
      </c>
      <c r="AE1102" s="13" t="e">
        <f>VLOOKUP(B1102,Sheet1!$C$1:$D$12,2,FALSE)</f>
        <v>#N/A</v>
      </c>
      <c r="AF1102" s="13" t="e">
        <f t="shared" si="372"/>
        <v>#N/A</v>
      </c>
      <c r="AG1102" s="13">
        <f t="shared" si="355"/>
        <v>0</v>
      </c>
      <c r="AH1102" s="13">
        <f t="shared" si="356"/>
        <v>0</v>
      </c>
      <c r="AI1102" s="13" t="e">
        <f t="shared" si="373"/>
        <v>#N/A</v>
      </c>
      <c r="AJ1102" s="14" t="str">
        <f t="shared" si="374"/>
        <v/>
      </c>
      <c r="AK1102" s="14">
        <f t="shared" si="357"/>
        <v>0</v>
      </c>
    </row>
    <row r="1103" spans="1:37" ht="15" customHeight="1" x14ac:dyDescent="0.25">
      <c r="A1103" s="1"/>
      <c r="B1103" s="1"/>
      <c r="C1103" s="24"/>
      <c r="D1103" s="1"/>
      <c r="E1103" s="1"/>
      <c r="F1103" s="24"/>
      <c r="G1103" s="1"/>
      <c r="H1103" s="2"/>
      <c r="I1103" s="2"/>
      <c r="J1103" s="2"/>
      <c r="K1103" s="13">
        <f t="shared" si="358"/>
        <v>0</v>
      </c>
      <c r="L1103" s="13" t="e">
        <f>VLOOKUP(B1103,Sheet1!$C$1:$D$12,2,FALSE)</f>
        <v>#N/A</v>
      </c>
      <c r="M1103" s="13" t="e">
        <f t="shared" si="359"/>
        <v>#N/A</v>
      </c>
      <c r="N1103" s="13">
        <f t="shared" si="360"/>
        <v>0</v>
      </c>
      <c r="O1103" s="13" t="e">
        <f>VLOOKUP(B1103,Sheet1!$C$1:$D$12,2,FALSE)</f>
        <v>#N/A</v>
      </c>
      <c r="P1103" s="13" t="e">
        <f t="shared" si="361"/>
        <v>#N/A</v>
      </c>
      <c r="Q1103" s="13">
        <f t="shared" si="362"/>
        <v>0</v>
      </c>
      <c r="R1103" s="13" t="e">
        <f>VLOOKUP(B1103,Sheet1!$C$1:$D$12,2,FALSE)</f>
        <v>#N/A</v>
      </c>
      <c r="S1103" s="13" t="e">
        <f t="shared" si="363"/>
        <v>#N/A</v>
      </c>
      <c r="T1103" s="13">
        <f t="shared" si="353"/>
        <v>0</v>
      </c>
      <c r="U1103" s="13" t="e">
        <f>VLOOKUP(B1103,Sheet1!$C$1:$F$12,4,FALSE)</f>
        <v>#N/A</v>
      </c>
      <c r="V1103" s="13" t="e">
        <f t="shared" si="364"/>
        <v>#N/A</v>
      </c>
      <c r="W1103" s="13">
        <f t="shared" si="365"/>
        <v>0</v>
      </c>
      <c r="X1103" s="13">
        <f t="shared" si="366"/>
        <v>0</v>
      </c>
      <c r="Y1103" s="13">
        <f t="shared" si="367"/>
        <v>0</v>
      </c>
      <c r="Z1103" s="13" t="e">
        <f t="shared" si="368"/>
        <v>#N/A</v>
      </c>
      <c r="AA1103" s="14" t="str">
        <f t="shared" si="369"/>
        <v/>
      </c>
      <c r="AB1103" s="14">
        <f t="shared" si="370"/>
        <v>0</v>
      </c>
      <c r="AC1103" s="14">
        <f t="shared" si="371"/>
        <v>0</v>
      </c>
      <c r="AD1103" s="13">
        <f t="shared" si="354"/>
        <v>0</v>
      </c>
      <c r="AE1103" s="13" t="e">
        <f>VLOOKUP(B1103,Sheet1!$C$1:$D$12,2,FALSE)</f>
        <v>#N/A</v>
      </c>
      <c r="AF1103" s="13" t="e">
        <f t="shared" si="372"/>
        <v>#N/A</v>
      </c>
      <c r="AG1103" s="13">
        <f t="shared" si="355"/>
        <v>0</v>
      </c>
      <c r="AH1103" s="13">
        <f t="shared" si="356"/>
        <v>0</v>
      </c>
      <c r="AI1103" s="13" t="e">
        <f t="shared" si="373"/>
        <v>#N/A</v>
      </c>
      <c r="AJ1103" s="14" t="str">
        <f t="shared" si="374"/>
        <v/>
      </c>
      <c r="AK1103" s="14">
        <f t="shared" si="357"/>
        <v>0</v>
      </c>
    </row>
    <row r="1104" spans="1:37" ht="15" customHeight="1" x14ac:dyDescent="0.25">
      <c r="A1104" s="1"/>
      <c r="B1104" s="1"/>
      <c r="C1104" s="24"/>
      <c r="D1104" s="1"/>
      <c r="E1104" s="1"/>
      <c r="F1104" s="24"/>
      <c r="G1104" s="1"/>
      <c r="H1104" s="2"/>
      <c r="I1104" s="2"/>
      <c r="J1104" s="2"/>
      <c r="K1104" s="13">
        <f t="shared" si="358"/>
        <v>0</v>
      </c>
      <c r="L1104" s="13" t="e">
        <f>VLOOKUP(B1104,Sheet1!$C$1:$D$12,2,FALSE)</f>
        <v>#N/A</v>
      </c>
      <c r="M1104" s="13" t="e">
        <f t="shared" si="359"/>
        <v>#N/A</v>
      </c>
      <c r="N1104" s="13">
        <f t="shared" si="360"/>
        <v>0</v>
      </c>
      <c r="O1104" s="13" t="e">
        <f>VLOOKUP(B1104,Sheet1!$C$1:$D$12,2,FALSE)</f>
        <v>#N/A</v>
      </c>
      <c r="P1104" s="13" t="e">
        <f t="shared" si="361"/>
        <v>#N/A</v>
      </c>
      <c r="Q1104" s="13">
        <f t="shared" si="362"/>
        <v>0</v>
      </c>
      <c r="R1104" s="13" t="e">
        <f>VLOOKUP(B1104,Sheet1!$C$1:$D$12,2,FALSE)</f>
        <v>#N/A</v>
      </c>
      <c r="S1104" s="13" t="e">
        <f t="shared" si="363"/>
        <v>#N/A</v>
      </c>
      <c r="T1104" s="13">
        <f t="shared" si="353"/>
        <v>0</v>
      </c>
      <c r="U1104" s="13" t="e">
        <f>VLOOKUP(B1104,Sheet1!$C$1:$F$12,4,FALSE)</f>
        <v>#N/A</v>
      </c>
      <c r="V1104" s="13" t="e">
        <f t="shared" si="364"/>
        <v>#N/A</v>
      </c>
      <c r="W1104" s="13">
        <f t="shared" si="365"/>
        <v>0</v>
      </c>
      <c r="X1104" s="13">
        <f t="shared" si="366"/>
        <v>0</v>
      </c>
      <c r="Y1104" s="13">
        <f t="shared" si="367"/>
        <v>0</v>
      </c>
      <c r="Z1104" s="13" t="e">
        <f t="shared" si="368"/>
        <v>#N/A</v>
      </c>
      <c r="AA1104" s="14" t="str">
        <f t="shared" si="369"/>
        <v/>
      </c>
      <c r="AB1104" s="14">
        <f t="shared" si="370"/>
        <v>0</v>
      </c>
      <c r="AC1104" s="14">
        <f t="shared" si="371"/>
        <v>0</v>
      </c>
      <c r="AD1104" s="13">
        <f t="shared" si="354"/>
        <v>0</v>
      </c>
      <c r="AE1104" s="13" t="e">
        <f>VLOOKUP(B1104,Sheet1!$C$1:$D$12,2,FALSE)</f>
        <v>#N/A</v>
      </c>
      <c r="AF1104" s="13" t="e">
        <f t="shared" si="372"/>
        <v>#N/A</v>
      </c>
      <c r="AG1104" s="13">
        <f t="shared" si="355"/>
        <v>0</v>
      </c>
      <c r="AH1104" s="13">
        <f t="shared" si="356"/>
        <v>0</v>
      </c>
      <c r="AI1104" s="13" t="e">
        <f t="shared" si="373"/>
        <v>#N/A</v>
      </c>
      <c r="AJ1104" s="14" t="str">
        <f t="shared" si="374"/>
        <v/>
      </c>
      <c r="AK1104" s="14">
        <f t="shared" si="357"/>
        <v>0</v>
      </c>
    </row>
    <row r="1105" spans="1:37" ht="15" customHeight="1" x14ac:dyDescent="0.25">
      <c r="A1105" s="1"/>
      <c r="B1105" s="1"/>
      <c r="C1105" s="24"/>
      <c r="D1105" s="1"/>
      <c r="E1105" s="1"/>
      <c r="F1105" s="24"/>
      <c r="G1105" s="1"/>
      <c r="H1105" s="2"/>
      <c r="I1105" s="2"/>
      <c r="J1105" s="2"/>
      <c r="K1105" s="13">
        <f t="shared" si="358"/>
        <v>0</v>
      </c>
      <c r="L1105" s="13" t="e">
        <f>VLOOKUP(B1105,Sheet1!$C$1:$D$12,2,FALSE)</f>
        <v>#N/A</v>
      </c>
      <c r="M1105" s="13" t="e">
        <f t="shared" si="359"/>
        <v>#N/A</v>
      </c>
      <c r="N1105" s="13">
        <f t="shared" si="360"/>
        <v>0</v>
      </c>
      <c r="O1105" s="13" t="e">
        <f>VLOOKUP(B1105,Sheet1!$C$1:$D$12,2,FALSE)</f>
        <v>#N/A</v>
      </c>
      <c r="P1105" s="13" t="e">
        <f t="shared" si="361"/>
        <v>#N/A</v>
      </c>
      <c r="Q1105" s="13">
        <f t="shared" si="362"/>
        <v>0</v>
      </c>
      <c r="R1105" s="13" t="e">
        <f>VLOOKUP(B1105,Sheet1!$C$1:$D$12,2,FALSE)</f>
        <v>#N/A</v>
      </c>
      <c r="S1105" s="13" t="e">
        <f t="shared" si="363"/>
        <v>#N/A</v>
      </c>
      <c r="T1105" s="13">
        <f t="shared" si="353"/>
        <v>0</v>
      </c>
      <c r="U1105" s="13" t="e">
        <f>VLOOKUP(B1105,Sheet1!$C$1:$F$12,4,FALSE)</f>
        <v>#N/A</v>
      </c>
      <c r="V1105" s="13" t="e">
        <f t="shared" si="364"/>
        <v>#N/A</v>
      </c>
      <c r="W1105" s="13">
        <f t="shared" si="365"/>
        <v>0</v>
      </c>
      <c r="X1105" s="13">
        <f t="shared" si="366"/>
        <v>0</v>
      </c>
      <c r="Y1105" s="13">
        <f t="shared" si="367"/>
        <v>0</v>
      </c>
      <c r="Z1105" s="13" t="e">
        <f t="shared" si="368"/>
        <v>#N/A</v>
      </c>
      <c r="AA1105" s="14" t="str">
        <f t="shared" si="369"/>
        <v/>
      </c>
      <c r="AB1105" s="14">
        <f t="shared" si="370"/>
        <v>0</v>
      </c>
      <c r="AC1105" s="14">
        <f t="shared" si="371"/>
        <v>0</v>
      </c>
      <c r="AD1105" s="13">
        <f t="shared" si="354"/>
        <v>0</v>
      </c>
      <c r="AE1105" s="13" t="e">
        <f>VLOOKUP(B1105,Sheet1!$C$1:$D$12,2,FALSE)</f>
        <v>#N/A</v>
      </c>
      <c r="AF1105" s="13" t="e">
        <f t="shared" si="372"/>
        <v>#N/A</v>
      </c>
      <c r="AG1105" s="13">
        <f t="shared" si="355"/>
        <v>0</v>
      </c>
      <c r="AH1105" s="13">
        <f t="shared" si="356"/>
        <v>0</v>
      </c>
      <c r="AI1105" s="13" t="e">
        <f t="shared" si="373"/>
        <v>#N/A</v>
      </c>
      <c r="AJ1105" s="14" t="str">
        <f t="shared" si="374"/>
        <v/>
      </c>
      <c r="AK1105" s="14">
        <f t="shared" si="357"/>
        <v>0</v>
      </c>
    </row>
    <row r="1106" spans="1:37" ht="15" customHeight="1" x14ac:dyDescent="0.25">
      <c r="A1106" s="1"/>
      <c r="B1106" s="1"/>
      <c r="C1106" s="24"/>
      <c r="D1106" s="1"/>
      <c r="E1106" s="1"/>
      <c r="F1106" s="24"/>
      <c r="G1106" s="1"/>
      <c r="H1106" s="2"/>
      <c r="I1106" s="2"/>
      <c r="J1106" s="2"/>
      <c r="K1106" s="13">
        <f t="shared" si="358"/>
        <v>0</v>
      </c>
      <c r="L1106" s="13" t="e">
        <f>VLOOKUP(B1106,Sheet1!$C$1:$D$12,2,FALSE)</f>
        <v>#N/A</v>
      </c>
      <c r="M1106" s="13" t="e">
        <f t="shared" si="359"/>
        <v>#N/A</v>
      </c>
      <c r="N1106" s="13">
        <f t="shared" si="360"/>
        <v>0</v>
      </c>
      <c r="O1106" s="13" t="e">
        <f>VLOOKUP(B1106,Sheet1!$C$1:$D$12,2,FALSE)</f>
        <v>#N/A</v>
      </c>
      <c r="P1106" s="13" t="e">
        <f t="shared" si="361"/>
        <v>#N/A</v>
      </c>
      <c r="Q1106" s="13">
        <f t="shared" si="362"/>
        <v>0</v>
      </c>
      <c r="R1106" s="13" t="e">
        <f>VLOOKUP(B1106,Sheet1!$C$1:$D$12,2,FALSE)</f>
        <v>#N/A</v>
      </c>
      <c r="S1106" s="13" t="e">
        <f t="shared" si="363"/>
        <v>#N/A</v>
      </c>
      <c r="T1106" s="13">
        <f t="shared" si="353"/>
        <v>0</v>
      </c>
      <c r="U1106" s="13" t="e">
        <f>VLOOKUP(B1106,Sheet1!$C$1:$F$12,4,FALSE)</f>
        <v>#N/A</v>
      </c>
      <c r="V1106" s="13" t="e">
        <f t="shared" si="364"/>
        <v>#N/A</v>
      </c>
      <c r="W1106" s="13">
        <f t="shared" si="365"/>
        <v>0</v>
      </c>
      <c r="X1106" s="13">
        <f t="shared" si="366"/>
        <v>0</v>
      </c>
      <c r="Y1106" s="13">
        <f t="shared" si="367"/>
        <v>0</v>
      </c>
      <c r="Z1106" s="13" t="e">
        <f t="shared" si="368"/>
        <v>#N/A</v>
      </c>
      <c r="AA1106" s="14" t="str">
        <f t="shared" si="369"/>
        <v/>
      </c>
      <c r="AB1106" s="14">
        <f t="shared" si="370"/>
        <v>0</v>
      </c>
      <c r="AC1106" s="14">
        <f t="shared" si="371"/>
        <v>0</v>
      </c>
      <c r="AD1106" s="13">
        <f t="shared" si="354"/>
        <v>0</v>
      </c>
      <c r="AE1106" s="13" t="e">
        <f>VLOOKUP(B1106,Sheet1!$C$1:$D$12,2,FALSE)</f>
        <v>#N/A</v>
      </c>
      <c r="AF1106" s="13" t="e">
        <f t="shared" si="372"/>
        <v>#N/A</v>
      </c>
      <c r="AG1106" s="13">
        <f t="shared" si="355"/>
        <v>0</v>
      </c>
      <c r="AH1106" s="13">
        <f t="shared" si="356"/>
        <v>0</v>
      </c>
      <c r="AI1106" s="13" t="e">
        <f t="shared" si="373"/>
        <v>#N/A</v>
      </c>
      <c r="AJ1106" s="14" t="str">
        <f t="shared" si="374"/>
        <v/>
      </c>
      <c r="AK1106" s="14">
        <f t="shared" si="357"/>
        <v>0</v>
      </c>
    </row>
    <row r="1107" spans="1:37" ht="15" customHeight="1" x14ac:dyDescent="0.25">
      <c r="A1107" s="1"/>
      <c r="B1107" s="1"/>
      <c r="C1107" s="24"/>
      <c r="D1107" s="1"/>
      <c r="E1107" s="1"/>
      <c r="F1107" s="24"/>
      <c r="G1107" s="1"/>
      <c r="H1107" s="2"/>
      <c r="I1107" s="2"/>
      <c r="J1107" s="2"/>
      <c r="K1107" s="13">
        <f t="shared" si="358"/>
        <v>0</v>
      </c>
      <c r="L1107" s="13" t="e">
        <f>VLOOKUP(B1107,Sheet1!$C$1:$D$12,2,FALSE)</f>
        <v>#N/A</v>
      </c>
      <c r="M1107" s="13" t="e">
        <f t="shared" si="359"/>
        <v>#N/A</v>
      </c>
      <c r="N1107" s="13">
        <f t="shared" si="360"/>
        <v>0</v>
      </c>
      <c r="O1107" s="13" t="e">
        <f>VLOOKUP(B1107,Sheet1!$C$1:$D$12,2,FALSE)</f>
        <v>#N/A</v>
      </c>
      <c r="P1107" s="13" t="e">
        <f t="shared" si="361"/>
        <v>#N/A</v>
      </c>
      <c r="Q1107" s="13">
        <f t="shared" si="362"/>
        <v>0</v>
      </c>
      <c r="R1107" s="13" t="e">
        <f>VLOOKUP(B1107,Sheet1!$C$1:$D$12,2,FALSE)</f>
        <v>#N/A</v>
      </c>
      <c r="S1107" s="13" t="e">
        <f t="shared" si="363"/>
        <v>#N/A</v>
      </c>
      <c r="T1107" s="13">
        <f t="shared" si="353"/>
        <v>0</v>
      </c>
      <c r="U1107" s="13" t="e">
        <f>VLOOKUP(B1107,Sheet1!$C$1:$F$12,4,FALSE)</f>
        <v>#N/A</v>
      </c>
      <c r="V1107" s="13" t="e">
        <f t="shared" si="364"/>
        <v>#N/A</v>
      </c>
      <c r="W1107" s="13">
        <f t="shared" si="365"/>
        <v>0</v>
      </c>
      <c r="X1107" s="13">
        <f t="shared" si="366"/>
        <v>0</v>
      </c>
      <c r="Y1107" s="13">
        <f t="shared" si="367"/>
        <v>0</v>
      </c>
      <c r="Z1107" s="13" t="e">
        <f t="shared" si="368"/>
        <v>#N/A</v>
      </c>
      <c r="AA1107" s="14" t="str">
        <f t="shared" si="369"/>
        <v/>
      </c>
      <c r="AB1107" s="14">
        <f t="shared" si="370"/>
        <v>0</v>
      </c>
      <c r="AC1107" s="14">
        <f t="shared" si="371"/>
        <v>0</v>
      </c>
      <c r="AD1107" s="13">
        <f t="shared" si="354"/>
        <v>0</v>
      </c>
      <c r="AE1107" s="13" t="e">
        <f>VLOOKUP(B1107,Sheet1!$C$1:$D$12,2,FALSE)</f>
        <v>#N/A</v>
      </c>
      <c r="AF1107" s="13" t="e">
        <f t="shared" si="372"/>
        <v>#N/A</v>
      </c>
      <c r="AG1107" s="13">
        <f t="shared" si="355"/>
        <v>0</v>
      </c>
      <c r="AH1107" s="13">
        <f t="shared" si="356"/>
        <v>0</v>
      </c>
      <c r="AI1107" s="13" t="e">
        <f t="shared" si="373"/>
        <v>#N/A</v>
      </c>
      <c r="AJ1107" s="14" t="str">
        <f t="shared" si="374"/>
        <v/>
      </c>
      <c r="AK1107" s="14">
        <f t="shared" si="357"/>
        <v>0</v>
      </c>
    </row>
    <row r="1108" spans="1:37" ht="15" customHeight="1" x14ac:dyDescent="0.25">
      <c r="A1108" s="1"/>
      <c r="B1108" s="1"/>
      <c r="C1108" s="24"/>
      <c r="D1108" s="1"/>
      <c r="E1108" s="1"/>
      <c r="F1108" s="24"/>
      <c r="G1108" s="1"/>
      <c r="H1108" s="2"/>
      <c r="I1108" s="2"/>
      <c r="J1108" s="2"/>
      <c r="K1108" s="13">
        <f t="shared" si="358"/>
        <v>0</v>
      </c>
      <c r="L1108" s="13" t="e">
        <f>VLOOKUP(B1108,Sheet1!$C$1:$D$12,2,FALSE)</f>
        <v>#N/A</v>
      </c>
      <c r="M1108" s="13" t="e">
        <f t="shared" si="359"/>
        <v>#N/A</v>
      </c>
      <c r="N1108" s="13">
        <f t="shared" si="360"/>
        <v>0</v>
      </c>
      <c r="O1108" s="13" t="e">
        <f>VLOOKUP(B1108,Sheet1!$C$1:$D$12,2,FALSE)</f>
        <v>#N/A</v>
      </c>
      <c r="P1108" s="13" t="e">
        <f t="shared" si="361"/>
        <v>#N/A</v>
      </c>
      <c r="Q1108" s="13">
        <f t="shared" si="362"/>
        <v>0</v>
      </c>
      <c r="R1108" s="13" t="e">
        <f>VLOOKUP(B1108,Sheet1!$C$1:$D$12,2,FALSE)</f>
        <v>#N/A</v>
      </c>
      <c r="S1108" s="13" t="e">
        <f t="shared" si="363"/>
        <v>#N/A</v>
      </c>
      <c r="T1108" s="13">
        <f t="shared" si="353"/>
        <v>0</v>
      </c>
      <c r="U1108" s="13" t="e">
        <f>VLOOKUP(B1108,Sheet1!$C$1:$F$12,4,FALSE)</f>
        <v>#N/A</v>
      </c>
      <c r="V1108" s="13" t="e">
        <f t="shared" si="364"/>
        <v>#N/A</v>
      </c>
      <c r="W1108" s="13">
        <f t="shared" si="365"/>
        <v>0</v>
      </c>
      <c r="X1108" s="13">
        <f t="shared" si="366"/>
        <v>0</v>
      </c>
      <c r="Y1108" s="13">
        <f t="shared" si="367"/>
        <v>0</v>
      </c>
      <c r="Z1108" s="13" t="e">
        <f t="shared" si="368"/>
        <v>#N/A</v>
      </c>
      <c r="AA1108" s="14" t="str">
        <f t="shared" si="369"/>
        <v/>
      </c>
      <c r="AB1108" s="14">
        <f t="shared" si="370"/>
        <v>0</v>
      </c>
      <c r="AC1108" s="14">
        <f t="shared" si="371"/>
        <v>0</v>
      </c>
      <c r="AD1108" s="13">
        <f t="shared" si="354"/>
        <v>0</v>
      </c>
      <c r="AE1108" s="13" t="e">
        <f>VLOOKUP(B1108,Sheet1!$C$1:$D$12,2,FALSE)</f>
        <v>#N/A</v>
      </c>
      <c r="AF1108" s="13" t="e">
        <f t="shared" si="372"/>
        <v>#N/A</v>
      </c>
      <c r="AG1108" s="13">
        <f t="shared" si="355"/>
        <v>0</v>
      </c>
      <c r="AH1108" s="13">
        <f t="shared" si="356"/>
        <v>0</v>
      </c>
      <c r="AI1108" s="13" t="e">
        <f t="shared" si="373"/>
        <v>#N/A</v>
      </c>
      <c r="AJ1108" s="14" t="str">
        <f t="shared" si="374"/>
        <v/>
      </c>
      <c r="AK1108" s="14">
        <f t="shared" si="357"/>
        <v>0</v>
      </c>
    </row>
    <row r="1109" spans="1:37" ht="15" customHeight="1" x14ac:dyDescent="0.25">
      <c r="A1109" s="1"/>
      <c r="B1109" s="1"/>
      <c r="C1109" s="24"/>
      <c r="D1109" s="1"/>
      <c r="E1109" s="1"/>
      <c r="F1109" s="24"/>
      <c r="G1109" s="1"/>
      <c r="H1109" s="2"/>
      <c r="I1109" s="2"/>
      <c r="J1109" s="2"/>
      <c r="K1109" s="13">
        <f t="shared" si="358"/>
        <v>0</v>
      </c>
      <c r="L1109" s="13" t="e">
        <f>VLOOKUP(B1109,Sheet1!$C$1:$D$12,2,FALSE)</f>
        <v>#N/A</v>
      </c>
      <c r="M1109" s="13" t="e">
        <f t="shared" si="359"/>
        <v>#N/A</v>
      </c>
      <c r="N1109" s="13">
        <f t="shared" si="360"/>
        <v>0</v>
      </c>
      <c r="O1109" s="13" t="e">
        <f>VLOOKUP(B1109,Sheet1!$C$1:$D$12,2,FALSE)</f>
        <v>#N/A</v>
      </c>
      <c r="P1109" s="13" t="e">
        <f t="shared" si="361"/>
        <v>#N/A</v>
      </c>
      <c r="Q1109" s="13">
        <f t="shared" si="362"/>
        <v>0</v>
      </c>
      <c r="R1109" s="13" t="e">
        <f>VLOOKUP(B1109,Sheet1!$C$1:$D$12,2,FALSE)</f>
        <v>#N/A</v>
      </c>
      <c r="S1109" s="13" t="e">
        <f t="shared" si="363"/>
        <v>#N/A</v>
      </c>
      <c r="T1109" s="13">
        <f t="shared" si="353"/>
        <v>0</v>
      </c>
      <c r="U1109" s="13" t="e">
        <f>VLOOKUP(B1109,Sheet1!$C$1:$F$12,4,FALSE)</f>
        <v>#N/A</v>
      </c>
      <c r="V1109" s="13" t="e">
        <f t="shared" si="364"/>
        <v>#N/A</v>
      </c>
      <c r="W1109" s="13">
        <f t="shared" si="365"/>
        <v>0</v>
      </c>
      <c r="X1109" s="13">
        <f t="shared" si="366"/>
        <v>0</v>
      </c>
      <c r="Y1109" s="13">
        <f t="shared" si="367"/>
        <v>0</v>
      </c>
      <c r="Z1109" s="13" t="e">
        <f t="shared" si="368"/>
        <v>#N/A</v>
      </c>
      <c r="AA1109" s="14" t="str">
        <f t="shared" si="369"/>
        <v/>
      </c>
      <c r="AB1109" s="14">
        <f t="shared" si="370"/>
        <v>0</v>
      </c>
      <c r="AC1109" s="14">
        <f t="shared" si="371"/>
        <v>0</v>
      </c>
      <c r="AD1109" s="13">
        <f t="shared" si="354"/>
        <v>0</v>
      </c>
      <c r="AE1109" s="13" t="e">
        <f>VLOOKUP(B1109,Sheet1!$C$1:$D$12,2,FALSE)</f>
        <v>#N/A</v>
      </c>
      <c r="AF1109" s="13" t="e">
        <f t="shared" si="372"/>
        <v>#N/A</v>
      </c>
      <c r="AG1109" s="13">
        <f t="shared" si="355"/>
        <v>0</v>
      </c>
      <c r="AH1109" s="13">
        <f t="shared" si="356"/>
        <v>0</v>
      </c>
      <c r="AI1109" s="13" t="e">
        <f t="shared" si="373"/>
        <v>#N/A</v>
      </c>
      <c r="AJ1109" s="14" t="str">
        <f t="shared" si="374"/>
        <v/>
      </c>
      <c r="AK1109" s="14">
        <f t="shared" si="357"/>
        <v>0</v>
      </c>
    </row>
    <row r="1110" spans="1:37" ht="15" customHeight="1" x14ac:dyDescent="0.25">
      <c r="A1110" s="1"/>
      <c r="B1110" s="1"/>
      <c r="C1110" s="24"/>
      <c r="D1110" s="1"/>
      <c r="E1110" s="1"/>
      <c r="F1110" s="24"/>
      <c r="G1110" s="1"/>
      <c r="H1110" s="2"/>
      <c r="I1110" s="2"/>
      <c r="J1110" s="2"/>
      <c r="K1110" s="13">
        <f t="shared" si="358"/>
        <v>0</v>
      </c>
      <c r="L1110" s="13" t="e">
        <f>VLOOKUP(B1110,Sheet1!$C$1:$D$12,2,FALSE)</f>
        <v>#N/A</v>
      </c>
      <c r="M1110" s="13" t="e">
        <f t="shared" si="359"/>
        <v>#N/A</v>
      </c>
      <c r="N1110" s="13">
        <f t="shared" si="360"/>
        <v>0</v>
      </c>
      <c r="O1110" s="13" t="e">
        <f>VLOOKUP(B1110,Sheet1!$C$1:$D$12,2,FALSE)</f>
        <v>#N/A</v>
      </c>
      <c r="P1110" s="13" t="e">
        <f t="shared" si="361"/>
        <v>#N/A</v>
      </c>
      <c r="Q1110" s="13">
        <f t="shared" si="362"/>
        <v>0</v>
      </c>
      <c r="R1110" s="13" t="e">
        <f>VLOOKUP(B1110,Sheet1!$C$1:$D$12,2,FALSE)</f>
        <v>#N/A</v>
      </c>
      <c r="S1110" s="13" t="e">
        <f t="shared" si="363"/>
        <v>#N/A</v>
      </c>
      <c r="T1110" s="13">
        <f t="shared" si="353"/>
        <v>0</v>
      </c>
      <c r="U1110" s="13" t="e">
        <f>VLOOKUP(B1110,Sheet1!$C$1:$F$12,4,FALSE)</f>
        <v>#N/A</v>
      </c>
      <c r="V1110" s="13" t="e">
        <f t="shared" si="364"/>
        <v>#N/A</v>
      </c>
      <c r="W1110" s="13">
        <f t="shared" si="365"/>
        <v>0</v>
      </c>
      <c r="X1110" s="13">
        <f t="shared" si="366"/>
        <v>0</v>
      </c>
      <c r="Y1110" s="13">
        <f t="shared" si="367"/>
        <v>0</v>
      </c>
      <c r="Z1110" s="13" t="e">
        <f t="shared" si="368"/>
        <v>#N/A</v>
      </c>
      <c r="AA1110" s="14" t="str">
        <f t="shared" si="369"/>
        <v/>
      </c>
      <c r="AB1110" s="14">
        <f t="shared" si="370"/>
        <v>0</v>
      </c>
      <c r="AC1110" s="14">
        <f t="shared" si="371"/>
        <v>0</v>
      </c>
      <c r="AD1110" s="13">
        <f t="shared" si="354"/>
        <v>0</v>
      </c>
      <c r="AE1110" s="13" t="e">
        <f>VLOOKUP(B1110,Sheet1!$C$1:$D$12,2,FALSE)</f>
        <v>#N/A</v>
      </c>
      <c r="AF1110" s="13" t="e">
        <f t="shared" si="372"/>
        <v>#N/A</v>
      </c>
      <c r="AG1110" s="13">
        <f t="shared" si="355"/>
        <v>0</v>
      </c>
      <c r="AH1110" s="13">
        <f t="shared" si="356"/>
        <v>0</v>
      </c>
      <c r="AI1110" s="13" t="e">
        <f t="shared" si="373"/>
        <v>#N/A</v>
      </c>
      <c r="AJ1110" s="14" t="str">
        <f t="shared" si="374"/>
        <v/>
      </c>
      <c r="AK1110" s="14">
        <f t="shared" si="357"/>
        <v>0</v>
      </c>
    </row>
    <row r="1111" spans="1:37" ht="15" customHeight="1" x14ac:dyDescent="0.25">
      <c r="A1111" s="1"/>
      <c r="B1111" s="1"/>
      <c r="C1111" s="24"/>
      <c r="D1111" s="1"/>
      <c r="E1111" s="1"/>
      <c r="F1111" s="24"/>
      <c r="G1111" s="1"/>
      <c r="H1111" s="2"/>
      <c r="I1111" s="2"/>
      <c r="J1111" s="2"/>
      <c r="K1111" s="13">
        <f t="shared" si="358"/>
        <v>0</v>
      </c>
      <c r="L1111" s="13" t="e">
        <f>VLOOKUP(B1111,Sheet1!$C$1:$D$12,2,FALSE)</f>
        <v>#N/A</v>
      </c>
      <c r="M1111" s="13" t="e">
        <f t="shared" si="359"/>
        <v>#N/A</v>
      </c>
      <c r="N1111" s="13">
        <f t="shared" si="360"/>
        <v>0</v>
      </c>
      <c r="O1111" s="13" t="e">
        <f>VLOOKUP(B1111,Sheet1!$C$1:$D$12,2,FALSE)</f>
        <v>#N/A</v>
      </c>
      <c r="P1111" s="13" t="e">
        <f t="shared" si="361"/>
        <v>#N/A</v>
      </c>
      <c r="Q1111" s="13">
        <f t="shared" si="362"/>
        <v>0</v>
      </c>
      <c r="R1111" s="13" t="e">
        <f>VLOOKUP(B1111,Sheet1!$C$1:$D$12,2,FALSE)</f>
        <v>#N/A</v>
      </c>
      <c r="S1111" s="13" t="e">
        <f t="shared" si="363"/>
        <v>#N/A</v>
      </c>
      <c r="T1111" s="13">
        <f t="shared" si="353"/>
        <v>0</v>
      </c>
      <c r="U1111" s="13" t="e">
        <f>VLOOKUP(B1111,Sheet1!$C$1:$F$12,4,FALSE)</f>
        <v>#N/A</v>
      </c>
      <c r="V1111" s="13" t="e">
        <f t="shared" si="364"/>
        <v>#N/A</v>
      </c>
      <c r="W1111" s="13">
        <f t="shared" si="365"/>
        <v>0</v>
      </c>
      <c r="X1111" s="13">
        <f t="shared" si="366"/>
        <v>0</v>
      </c>
      <c r="Y1111" s="13">
        <f t="shared" si="367"/>
        <v>0</v>
      </c>
      <c r="Z1111" s="13" t="e">
        <f t="shared" si="368"/>
        <v>#N/A</v>
      </c>
      <c r="AA1111" s="14" t="str">
        <f t="shared" si="369"/>
        <v/>
      </c>
      <c r="AB1111" s="14">
        <f t="shared" si="370"/>
        <v>0</v>
      </c>
      <c r="AC1111" s="14">
        <f t="shared" si="371"/>
        <v>0</v>
      </c>
      <c r="AD1111" s="13">
        <f t="shared" si="354"/>
        <v>0</v>
      </c>
      <c r="AE1111" s="13" t="e">
        <f>VLOOKUP(B1111,Sheet1!$C$1:$D$12,2,FALSE)</f>
        <v>#N/A</v>
      </c>
      <c r="AF1111" s="13" t="e">
        <f t="shared" si="372"/>
        <v>#N/A</v>
      </c>
      <c r="AG1111" s="13">
        <f t="shared" si="355"/>
        <v>0</v>
      </c>
      <c r="AH1111" s="13">
        <f t="shared" si="356"/>
        <v>0</v>
      </c>
      <c r="AI1111" s="13" t="e">
        <f t="shared" si="373"/>
        <v>#N/A</v>
      </c>
      <c r="AJ1111" s="14" t="str">
        <f t="shared" si="374"/>
        <v/>
      </c>
      <c r="AK1111" s="14">
        <f t="shared" si="357"/>
        <v>0</v>
      </c>
    </row>
    <row r="1112" spans="1:37" ht="15" customHeight="1" x14ac:dyDescent="0.25">
      <c r="A1112" s="1"/>
      <c r="B1112" s="1"/>
      <c r="C1112" s="24"/>
      <c r="D1112" s="1"/>
      <c r="E1112" s="1"/>
      <c r="F1112" s="24"/>
      <c r="G1112" s="1"/>
      <c r="H1112" s="2"/>
      <c r="I1112" s="2"/>
      <c r="J1112" s="2"/>
      <c r="K1112" s="13">
        <f t="shared" si="358"/>
        <v>0</v>
      </c>
      <c r="L1112" s="13" t="e">
        <f>VLOOKUP(B1112,Sheet1!$C$1:$D$12,2,FALSE)</f>
        <v>#N/A</v>
      </c>
      <c r="M1112" s="13" t="e">
        <f t="shared" si="359"/>
        <v>#N/A</v>
      </c>
      <c r="N1112" s="13">
        <f t="shared" si="360"/>
        <v>0</v>
      </c>
      <c r="O1112" s="13" t="e">
        <f>VLOOKUP(B1112,Sheet1!$C$1:$D$12,2,FALSE)</f>
        <v>#N/A</v>
      </c>
      <c r="P1112" s="13" t="e">
        <f t="shared" si="361"/>
        <v>#N/A</v>
      </c>
      <c r="Q1112" s="13">
        <f t="shared" si="362"/>
        <v>0</v>
      </c>
      <c r="R1112" s="13" t="e">
        <f>VLOOKUP(B1112,Sheet1!$C$1:$D$12,2,FALSE)</f>
        <v>#N/A</v>
      </c>
      <c r="S1112" s="13" t="e">
        <f t="shared" si="363"/>
        <v>#N/A</v>
      </c>
      <c r="T1112" s="13">
        <f t="shared" si="353"/>
        <v>0</v>
      </c>
      <c r="U1112" s="13" t="e">
        <f>VLOOKUP(B1112,Sheet1!$C$1:$F$12,4,FALSE)</f>
        <v>#N/A</v>
      </c>
      <c r="V1112" s="13" t="e">
        <f t="shared" si="364"/>
        <v>#N/A</v>
      </c>
      <c r="W1112" s="13">
        <f t="shared" si="365"/>
        <v>0</v>
      </c>
      <c r="X1112" s="13">
        <f t="shared" si="366"/>
        <v>0</v>
      </c>
      <c r="Y1112" s="13">
        <f t="shared" si="367"/>
        <v>0</v>
      </c>
      <c r="Z1112" s="13" t="e">
        <f t="shared" si="368"/>
        <v>#N/A</v>
      </c>
      <c r="AA1112" s="14" t="str">
        <f t="shared" si="369"/>
        <v/>
      </c>
      <c r="AB1112" s="14">
        <f t="shared" si="370"/>
        <v>0</v>
      </c>
      <c r="AC1112" s="14">
        <f t="shared" si="371"/>
        <v>0</v>
      </c>
      <c r="AD1112" s="13">
        <f t="shared" si="354"/>
        <v>0</v>
      </c>
      <c r="AE1112" s="13" t="e">
        <f>VLOOKUP(B1112,Sheet1!$C$1:$D$12,2,FALSE)</f>
        <v>#N/A</v>
      </c>
      <c r="AF1112" s="13" t="e">
        <f t="shared" si="372"/>
        <v>#N/A</v>
      </c>
      <c r="AG1112" s="13">
        <f t="shared" si="355"/>
        <v>0</v>
      </c>
      <c r="AH1112" s="13">
        <f t="shared" si="356"/>
        <v>0</v>
      </c>
      <c r="AI1112" s="13" t="e">
        <f t="shared" si="373"/>
        <v>#N/A</v>
      </c>
      <c r="AJ1112" s="14" t="str">
        <f t="shared" si="374"/>
        <v/>
      </c>
      <c r="AK1112" s="14">
        <f t="shared" si="357"/>
        <v>0</v>
      </c>
    </row>
    <row r="1113" spans="1:37" ht="15" customHeight="1" x14ac:dyDescent="0.25">
      <c r="A1113" s="1"/>
      <c r="B1113" s="1"/>
      <c r="C1113" s="24"/>
      <c r="D1113" s="1"/>
      <c r="E1113" s="1"/>
      <c r="F1113" s="24"/>
      <c r="G1113" s="1"/>
      <c r="H1113" s="2"/>
      <c r="I1113" s="2"/>
      <c r="J1113" s="2"/>
      <c r="K1113" s="13">
        <f t="shared" si="358"/>
        <v>0</v>
      </c>
      <c r="L1113" s="13" t="e">
        <f>VLOOKUP(B1113,Sheet1!$C$1:$D$12,2,FALSE)</f>
        <v>#N/A</v>
      </c>
      <c r="M1113" s="13" t="e">
        <f t="shared" si="359"/>
        <v>#N/A</v>
      </c>
      <c r="N1113" s="13">
        <f t="shared" si="360"/>
        <v>0</v>
      </c>
      <c r="O1113" s="13" t="e">
        <f>VLOOKUP(B1113,Sheet1!$C$1:$D$12,2,FALSE)</f>
        <v>#N/A</v>
      </c>
      <c r="P1113" s="13" t="e">
        <f t="shared" si="361"/>
        <v>#N/A</v>
      </c>
      <c r="Q1113" s="13">
        <f t="shared" si="362"/>
        <v>0</v>
      </c>
      <c r="R1113" s="13" t="e">
        <f>VLOOKUP(B1113,Sheet1!$C$1:$D$12,2,FALSE)</f>
        <v>#N/A</v>
      </c>
      <c r="S1113" s="13" t="e">
        <f t="shared" si="363"/>
        <v>#N/A</v>
      </c>
      <c r="T1113" s="13">
        <f t="shared" si="353"/>
        <v>0</v>
      </c>
      <c r="U1113" s="13" t="e">
        <f>VLOOKUP(B1113,Sheet1!$C$1:$F$12,4,FALSE)</f>
        <v>#N/A</v>
      </c>
      <c r="V1113" s="13" t="e">
        <f t="shared" si="364"/>
        <v>#N/A</v>
      </c>
      <c r="W1113" s="13">
        <f t="shared" si="365"/>
        <v>0</v>
      </c>
      <c r="X1113" s="13">
        <f t="shared" si="366"/>
        <v>0</v>
      </c>
      <c r="Y1113" s="13">
        <f t="shared" si="367"/>
        <v>0</v>
      </c>
      <c r="Z1113" s="13" t="e">
        <f t="shared" si="368"/>
        <v>#N/A</v>
      </c>
      <c r="AA1113" s="14" t="str">
        <f t="shared" si="369"/>
        <v/>
      </c>
      <c r="AB1113" s="14">
        <f t="shared" si="370"/>
        <v>0</v>
      </c>
      <c r="AC1113" s="14">
        <f t="shared" si="371"/>
        <v>0</v>
      </c>
      <c r="AD1113" s="13">
        <f t="shared" si="354"/>
        <v>0</v>
      </c>
      <c r="AE1113" s="13" t="e">
        <f>VLOOKUP(B1113,Sheet1!$C$1:$D$12,2,FALSE)</f>
        <v>#N/A</v>
      </c>
      <c r="AF1113" s="13" t="e">
        <f t="shared" si="372"/>
        <v>#N/A</v>
      </c>
      <c r="AG1113" s="13">
        <f t="shared" si="355"/>
        <v>0</v>
      </c>
      <c r="AH1113" s="13">
        <f t="shared" si="356"/>
        <v>0</v>
      </c>
      <c r="AI1113" s="13" t="e">
        <f t="shared" si="373"/>
        <v>#N/A</v>
      </c>
      <c r="AJ1113" s="14" t="str">
        <f t="shared" si="374"/>
        <v/>
      </c>
      <c r="AK1113" s="14">
        <f t="shared" si="357"/>
        <v>0</v>
      </c>
    </row>
    <row r="1114" spans="1:37" ht="15" customHeight="1" x14ac:dyDescent="0.25">
      <c r="A1114" s="1"/>
      <c r="B1114" s="1"/>
      <c r="C1114" s="24"/>
      <c r="D1114" s="1"/>
      <c r="E1114" s="1"/>
      <c r="F1114" s="24"/>
      <c r="G1114" s="1"/>
      <c r="H1114" s="2"/>
      <c r="I1114" s="2"/>
      <c r="J1114" s="2"/>
      <c r="K1114" s="13">
        <f t="shared" si="358"/>
        <v>0</v>
      </c>
      <c r="L1114" s="13" t="e">
        <f>VLOOKUP(B1114,Sheet1!$C$1:$D$12,2,FALSE)</f>
        <v>#N/A</v>
      </c>
      <c r="M1114" s="13" t="e">
        <f t="shared" si="359"/>
        <v>#N/A</v>
      </c>
      <c r="N1114" s="13">
        <f t="shared" si="360"/>
        <v>0</v>
      </c>
      <c r="O1114" s="13" t="e">
        <f>VLOOKUP(B1114,Sheet1!$C$1:$D$12,2,FALSE)</f>
        <v>#N/A</v>
      </c>
      <c r="P1114" s="13" t="e">
        <f t="shared" si="361"/>
        <v>#N/A</v>
      </c>
      <c r="Q1114" s="13">
        <f t="shared" si="362"/>
        <v>0</v>
      </c>
      <c r="R1114" s="13" t="e">
        <f>VLOOKUP(B1114,Sheet1!$C$1:$D$12,2,FALSE)</f>
        <v>#N/A</v>
      </c>
      <c r="S1114" s="13" t="e">
        <f t="shared" si="363"/>
        <v>#N/A</v>
      </c>
      <c r="T1114" s="13">
        <f t="shared" si="353"/>
        <v>0</v>
      </c>
      <c r="U1114" s="13" t="e">
        <f>VLOOKUP(B1114,Sheet1!$C$1:$F$12,4,FALSE)</f>
        <v>#N/A</v>
      </c>
      <c r="V1114" s="13" t="e">
        <f t="shared" si="364"/>
        <v>#N/A</v>
      </c>
      <c r="W1114" s="13">
        <f t="shared" si="365"/>
        <v>0</v>
      </c>
      <c r="X1114" s="13">
        <f t="shared" si="366"/>
        <v>0</v>
      </c>
      <c r="Y1114" s="13">
        <f t="shared" si="367"/>
        <v>0</v>
      </c>
      <c r="Z1114" s="13" t="e">
        <f t="shared" si="368"/>
        <v>#N/A</v>
      </c>
      <c r="AA1114" s="14" t="str">
        <f t="shared" si="369"/>
        <v/>
      </c>
      <c r="AB1114" s="14">
        <f t="shared" si="370"/>
        <v>0</v>
      </c>
      <c r="AC1114" s="14">
        <f t="shared" si="371"/>
        <v>0</v>
      </c>
      <c r="AD1114" s="13">
        <f t="shared" si="354"/>
        <v>0</v>
      </c>
      <c r="AE1114" s="13" t="e">
        <f>VLOOKUP(B1114,Sheet1!$C$1:$D$12,2,FALSE)</f>
        <v>#N/A</v>
      </c>
      <c r="AF1114" s="13" t="e">
        <f t="shared" si="372"/>
        <v>#N/A</v>
      </c>
      <c r="AG1114" s="13">
        <f t="shared" si="355"/>
        <v>0</v>
      </c>
      <c r="AH1114" s="13">
        <f t="shared" si="356"/>
        <v>0</v>
      </c>
      <c r="AI1114" s="13" t="e">
        <f t="shared" si="373"/>
        <v>#N/A</v>
      </c>
      <c r="AJ1114" s="14" t="str">
        <f t="shared" si="374"/>
        <v/>
      </c>
      <c r="AK1114" s="14">
        <f t="shared" si="357"/>
        <v>0</v>
      </c>
    </row>
    <row r="1115" spans="1:37" ht="15" customHeight="1" x14ac:dyDescent="0.25">
      <c r="A1115" s="1"/>
      <c r="B1115" s="1"/>
      <c r="C1115" s="24"/>
      <c r="D1115" s="1"/>
      <c r="E1115" s="1"/>
      <c r="F1115" s="24"/>
      <c r="G1115" s="1"/>
      <c r="H1115" s="2"/>
      <c r="I1115" s="2"/>
      <c r="J1115" s="2"/>
      <c r="K1115" s="13">
        <f t="shared" si="358"/>
        <v>0</v>
      </c>
      <c r="L1115" s="13" t="e">
        <f>VLOOKUP(B1115,Sheet1!$C$1:$D$12,2,FALSE)</f>
        <v>#N/A</v>
      </c>
      <c r="M1115" s="13" t="e">
        <f t="shared" si="359"/>
        <v>#N/A</v>
      </c>
      <c r="N1115" s="13">
        <f t="shared" si="360"/>
        <v>0</v>
      </c>
      <c r="O1115" s="13" t="e">
        <f>VLOOKUP(B1115,Sheet1!$C$1:$D$12,2,FALSE)</f>
        <v>#N/A</v>
      </c>
      <c r="P1115" s="13" t="e">
        <f t="shared" si="361"/>
        <v>#N/A</v>
      </c>
      <c r="Q1115" s="13">
        <f t="shared" si="362"/>
        <v>0</v>
      </c>
      <c r="R1115" s="13" t="e">
        <f>VLOOKUP(B1115,Sheet1!$C$1:$D$12,2,FALSE)</f>
        <v>#N/A</v>
      </c>
      <c r="S1115" s="13" t="e">
        <f t="shared" si="363"/>
        <v>#N/A</v>
      </c>
      <c r="T1115" s="13">
        <f t="shared" si="353"/>
        <v>0</v>
      </c>
      <c r="U1115" s="13" t="e">
        <f>VLOOKUP(B1115,Sheet1!$C$1:$F$12,4,FALSE)</f>
        <v>#N/A</v>
      </c>
      <c r="V1115" s="13" t="e">
        <f t="shared" si="364"/>
        <v>#N/A</v>
      </c>
      <c r="W1115" s="13">
        <f t="shared" si="365"/>
        <v>0</v>
      </c>
      <c r="X1115" s="13">
        <f t="shared" si="366"/>
        <v>0</v>
      </c>
      <c r="Y1115" s="13">
        <f t="shared" si="367"/>
        <v>0</v>
      </c>
      <c r="Z1115" s="13" t="e">
        <f t="shared" si="368"/>
        <v>#N/A</v>
      </c>
      <c r="AA1115" s="14" t="str">
        <f t="shared" si="369"/>
        <v/>
      </c>
      <c r="AB1115" s="14">
        <f t="shared" si="370"/>
        <v>0</v>
      </c>
      <c r="AC1115" s="14">
        <f t="shared" si="371"/>
        <v>0</v>
      </c>
      <c r="AD1115" s="13">
        <f t="shared" si="354"/>
        <v>0</v>
      </c>
      <c r="AE1115" s="13" t="e">
        <f>VLOOKUP(B1115,Sheet1!$C$1:$D$12,2,FALSE)</f>
        <v>#N/A</v>
      </c>
      <c r="AF1115" s="13" t="e">
        <f t="shared" si="372"/>
        <v>#N/A</v>
      </c>
      <c r="AG1115" s="13">
        <f t="shared" si="355"/>
        <v>0</v>
      </c>
      <c r="AH1115" s="13">
        <f t="shared" si="356"/>
        <v>0</v>
      </c>
      <c r="AI1115" s="13" t="e">
        <f t="shared" si="373"/>
        <v>#N/A</v>
      </c>
      <c r="AJ1115" s="14" t="str">
        <f t="shared" si="374"/>
        <v/>
      </c>
      <c r="AK1115" s="14">
        <f t="shared" si="357"/>
        <v>0</v>
      </c>
    </row>
    <row r="1116" spans="1:37" ht="15" customHeight="1" x14ac:dyDescent="0.25">
      <c r="A1116" s="1"/>
      <c r="B1116" s="1"/>
      <c r="C1116" s="24"/>
      <c r="D1116" s="1"/>
      <c r="E1116" s="1"/>
      <c r="F1116" s="24"/>
      <c r="G1116" s="1"/>
      <c r="H1116" s="2"/>
      <c r="I1116" s="2"/>
      <c r="J1116" s="2"/>
      <c r="K1116" s="13">
        <f t="shared" si="358"/>
        <v>0</v>
      </c>
      <c r="L1116" s="13" t="e">
        <f>VLOOKUP(B1116,Sheet1!$C$1:$D$12,2,FALSE)</f>
        <v>#N/A</v>
      </c>
      <c r="M1116" s="13" t="e">
        <f t="shared" si="359"/>
        <v>#N/A</v>
      </c>
      <c r="N1116" s="13">
        <f t="shared" si="360"/>
        <v>0</v>
      </c>
      <c r="O1116" s="13" t="e">
        <f>VLOOKUP(B1116,Sheet1!$C$1:$D$12,2,FALSE)</f>
        <v>#N/A</v>
      </c>
      <c r="P1116" s="13" t="e">
        <f t="shared" si="361"/>
        <v>#N/A</v>
      </c>
      <c r="Q1116" s="13">
        <f t="shared" si="362"/>
        <v>0</v>
      </c>
      <c r="R1116" s="13" t="e">
        <f>VLOOKUP(B1116,Sheet1!$C$1:$D$12,2,FALSE)</f>
        <v>#N/A</v>
      </c>
      <c r="S1116" s="13" t="e">
        <f t="shared" si="363"/>
        <v>#N/A</v>
      </c>
      <c r="T1116" s="13">
        <f t="shared" si="353"/>
        <v>0</v>
      </c>
      <c r="U1116" s="13" t="e">
        <f>VLOOKUP(B1116,Sheet1!$C$1:$F$12,4,FALSE)</f>
        <v>#N/A</v>
      </c>
      <c r="V1116" s="13" t="e">
        <f t="shared" si="364"/>
        <v>#N/A</v>
      </c>
      <c r="W1116" s="13">
        <f t="shared" si="365"/>
        <v>0</v>
      </c>
      <c r="X1116" s="13">
        <f t="shared" si="366"/>
        <v>0</v>
      </c>
      <c r="Y1116" s="13">
        <f t="shared" si="367"/>
        <v>0</v>
      </c>
      <c r="Z1116" s="13" t="e">
        <f t="shared" si="368"/>
        <v>#N/A</v>
      </c>
      <c r="AA1116" s="14" t="str">
        <f t="shared" si="369"/>
        <v/>
      </c>
      <c r="AB1116" s="14">
        <f t="shared" si="370"/>
        <v>0</v>
      </c>
      <c r="AC1116" s="14">
        <f t="shared" si="371"/>
        <v>0</v>
      </c>
      <c r="AD1116" s="13">
        <f t="shared" si="354"/>
        <v>0</v>
      </c>
      <c r="AE1116" s="13" t="e">
        <f>VLOOKUP(B1116,Sheet1!$C$1:$D$12,2,FALSE)</f>
        <v>#N/A</v>
      </c>
      <c r="AF1116" s="13" t="e">
        <f t="shared" si="372"/>
        <v>#N/A</v>
      </c>
      <c r="AG1116" s="13">
        <f t="shared" si="355"/>
        <v>0</v>
      </c>
      <c r="AH1116" s="13">
        <f t="shared" si="356"/>
        <v>0</v>
      </c>
      <c r="AI1116" s="13" t="e">
        <f t="shared" si="373"/>
        <v>#N/A</v>
      </c>
      <c r="AJ1116" s="14" t="str">
        <f t="shared" si="374"/>
        <v/>
      </c>
      <c r="AK1116" s="14">
        <f t="shared" si="357"/>
        <v>0</v>
      </c>
    </row>
    <row r="1117" spans="1:37" ht="15" customHeight="1" x14ac:dyDescent="0.25">
      <c r="A1117" s="1"/>
      <c r="B1117" s="1"/>
      <c r="C1117" s="24"/>
      <c r="D1117" s="1"/>
      <c r="E1117" s="1"/>
      <c r="F1117" s="24"/>
      <c r="G1117" s="1"/>
      <c r="H1117" s="2"/>
      <c r="I1117" s="2"/>
      <c r="J1117" s="2"/>
      <c r="K1117" s="13">
        <f t="shared" si="358"/>
        <v>0</v>
      </c>
      <c r="L1117" s="13" t="e">
        <f>VLOOKUP(B1117,Sheet1!$C$1:$D$12,2,FALSE)</f>
        <v>#N/A</v>
      </c>
      <c r="M1117" s="13" t="e">
        <f t="shared" si="359"/>
        <v>#N/A</v>
      </c>
      <c r="N1117" s="13">
        <f t="shared" si="360"/>
        <v>0</v>
      </c>
      <c r="O1117" s="13" t="e">
        <f>VLOOKUP(B1117,Sheet1!$C$1:$D$12,2,FALSE)</f>
        <v>#N/A</v>
      </c>
      <c r="P1117" s="13" t="e">
        <f t="shared" si="361"/>
        <v>#N/A</v>
      </c>
      <c r="Q1117" s="13">
        <f t="shared" si="362"/>
        <v>0</v>
      </c>
      <c r="R1117" s="13" t="e">
        <f>VLOOKUP(B1117,Sheet1!$C$1:$D$12,2,FALSE)</f>
        <v>#N/A</v>
      </c>
      <c r="S1117" s="13" t="e">
        <f t="shared" si="363"/>
        <v>#N/A</v>
      </c>
      <c r="T1117" s="13">
        <f t="shared" si="353"/>
        <v>0</v>
      </c>
      <c r="U1117" s="13" t="e">
        <f>VLOOKUP(B1117,Sheet1!$C$1:$F$12,4,FALSE)</f>
        <v>#N/A</v>
      </c>
      <c r="V1117" s="13" t="e">
        <f t="shared" si="364"/>
        <v>#N/A</v>
      </c>
      <c r="W1117" s="13">
        <f t="shared" si="365"/>
        <v>0</v>
      </c>
      <c r="X1117" s="13">
        <f t="shared" si="366"/>
        <v>0</v>
      </c>
      <c r="Y1117" s="13">
        <f t="shared" si="367"/>
        <v>0</v>
      </c>
      <c r="Z1117" s="13" t="e">
        <f t="shared" si="368"/>
        <v>#N/A</v>
      </c>
      <c r="AA1117" s="14" t="str">
        <f t="shared" si="369"/>
        <v/>
      </c>
      <c r="AB1117" s="14">
        <f t="shared" si="370"/>
        <v>0</v>
      </c>
      <c r="AC1117" s="14">
        <f t="shared" si="371"/>
        <v>0</v>
      </c>
      <c r="AD1117" s="13">
        <f t="shared" si="354"/>
        <v>0</v>
      </c>
      <c r="AE1117" s="13" t="e">
        <f>VLOOKUP(B1117,Sheet1!$C$1:$D$12,2,FALSE)</f>
        <v>#N/A</v>
      </c>
      <c r="AF1117" s="13" t="e">
        <f t="shared" si="372"/>
        <v>#N/A</v>
      </c>
      <c r="AG1117" s="13">
        <f t="shared" si="355"/>
        <v>0</v>
      </c>
      <c r="AH1117" s="13">
        <f t="shared" si="356"/>
        <v>0</v>
      </c>
      <c r="AI1117" s="13" t="e">
        <f t="shared" si="373"/>
        <v>#N/A</v>
      </c>
      <c r="AJ1117" s="14" t="str">
        <f t="shared" si="374"/>
        <v/>
      </c>
      <c r="AK1117" s="14">
        <f t="shared" si="357"/>
        <v>0</v>
      </c>
    </row>
    <row r="1118" spans="1:37" ht="15" customHeight="1" x14ac:dyDescent="0.25">
      <c r="A1118" s="1"/>
      <c r="B1118" s="1"/>
      <c r="C1118" s="24"/>
      <c r="D1118" s="1"/>
      <c r="E1118" s="1"/>
      <c r="F1118" s="24"/>
      <c r="G1118" s="1"/>
      <c r="H1118" s="2"/>
      <c r="I1118" s="2"/>
      <c r="J1118" s="2"/>
      <c r="K1118" s="13">
        <f t="shared" si="358"/>
        <v>0</v>
      </c>
      <c r="L1118" s="13" t="e">
        <f>VLOOKUP(B1118,Sheet1!$C$1:$D$12,2,FALSE)</f>
        <v>#N/A</v>
      </c>
      <c r="M1118" s="13" t="e">
        <f t="shared" si="359"/>
        <v>#N/A</v>
      </c>
      <c r="N1118" s="13">
        <f t="shared" si="360"/>
        <v>0</v>
      </c>
      <c r="O1118" s="13" t="e">
        <f>VLOOKUP(B1118,Sheet1!$C$1:$D$12,2,FALSE)</f>
        <v>#N/A</v>
      </c>
      <c r="P1118" s="13" t="e">
        <f t="shared" si="361"/>
        <v>#N/A</v>
      </c>
      <c r="Q1118" s="13">
        <f t="shared" si="362"/>
        <v>0</v>
      </c>
      <c r="R1118" s="13" t="e">
        <f>VLOOKUP(B1118,Sheet1!$C$1:$D$12,2,FALSE)</f>
        <v>#N/A</v>
      </c>
      <c r="S1118" s="13" t="e">
        <f t="shared" si="363"/>
        <v>#N/A</v>
      </c>
      <c r="T1118" s="13">
        <f t="shared" si="353"/>
        <v>0</v>
      </c>
      <c r="U1118" s="13" t="e">
        <f>VLOOKUP(B1118,Sheet1!$C$1:$F$12,4,FALSE)</f>
        <v>#N/A</v>
      </c>
      <c r="V1118" s="13" t="e">
        <f t="shared" si="364"/>
        <v>#N/A</v>
      </c>
      <c r="W1118" s="13">
        <f t="shared" si="365"/>
        <v>0</v>
      </c>
      <c r="X1118" s="13">
        <f t="shared" si="366"/>
        <v>0</v>
      </c>
      <c r="Y1118" s="13">
        <f t="shared" si="367"/>
        <v>0</v>
      </c>
      <c r="Z1118" s="13" t="e">
        <f t="shared" si="368"/>
        <v>#N/A</v>
      </c>
      <c r="AA1118" s="14" t="str">
        <f t="shared" si="369"/>
        <v/>
      </c>
      <c r="AB1118" s="14">
        <f t="shared" si="370"/>
        <v>0</v>
      </c>
      <c r="AC1118" s="14">
        <f t="shared" si="371"/>
        <v>0</v>
      </c>
      <c r="AD1118" s="13">
        <f t="shared" si="354"/>
        <v>0</v>
      </c>
      <c r="AE1118" s="13" t="e">
        <f>VLOOKUP(B1118,Sheet1!$C$1:$D$12,2,FALSE)</f>
        <v>#N/A</v>
      </c>
      <c r="AF1118" s="13" t="e">
        <f t="shared" si="372"/>
        <v>#N/A</v>
      </c>
      <c r="AG1118" s="13">
        <f t="shared" si="355"/>
        <v>0</v>
      </c>
      <c r="AH1118" s="13">
        <f t="shared" si="356"/>
        <v>0</v>
      </c>
      <c r="AI1118" s="13" t="e">
        <f t="shared" si="373"/>
        <v>#N/A</v>
      </c>
      <c r="AJ1118" s="14" t="str">
        <f t="shared" si="374"/>
        <v/>
      </c>
      <c r="AK1118" s="14">
        <f t="shared" si="357"/>
        <v>0</v>
      </c>
    </row>
    <row r="1119" spans="1:37" ht="15" customHeight="1" x14ac:dyDescent="0.25">
      <c r="A1119" s="1"/>
      <c r="B1119" s="1"/>
      <c r="C1119" s="24"/>
      <c r="D1119" s="1"/>
      <c r="E1119" s="1"/>
      <c r="F1119" s="24"/>
      <c r="G1119" s="1"/>
      <c r="H1119" s="2"/>
      <c r="I1119" s="2"/>
      <c r="J1119" s="2"/>
      <c r="K1119" s="13">
        <f t="shared" si="358"/>
        <v>0</v>
      </c>
      <c r="L1119" s="13" t="e">
        <f>VLOOKUP(B1119,Sheet1!$C$1:$D$12,2,FALSE)</f>
        <v>#N/A</v>
      </c>
      <c r="M1119" s="13" t="e">
        <f t="shared" si="359"/>
        <v>#N/A</v>
      </c>
      <c r="N1119" s="13">
        <f t="shared" si="360"/>
        <v>0</v>
      </c>
      <c r="O1119" s="13" t="e">
        <f>VLOOKUP(B1119,Sheet1!$C$1:$D$12,2,FALSE)</f>
        <v>#N/A</v>
      </c>
      <c r="P1119" s="13" t="e">
        <f t="shared" si="361"/>
        <v>#N/A</v>
      </c>
      <c r="Q1119" s="13">
        <f t="shared" si="362"/>
        <v>0</v>
      </c>
      <c r="R1119" s="13" t="e">
        <f>VLOOKUP(B1119,Sheet1!$C$1:$D$12,2,FALSE)</f>
        <v>#N/A</v>
      </c>
      <c r="S1119" s="13" t="e">
        <f t="shared" si="363"/>
        <v>#N/A</v>
      </c>
      <c r="T1119" s="13">
        <f t="shared" si="353"/>
        <v>0</v>
      </c>
      <c r="U1119" s="13" t="e">
        <f>VLOOKUP(B1119,Sheet1!$C$1:$F$12,4,FALSE)</f>
        <v>#N/A</v>
      </c>
      <c r="V1119" s="13" t="e">
        <f t="shared" si="364"/>
        <v>#N/A</v>
      </c>
      <c r="W1119" s="13">
        <f t="shared" si="365"/>
        <v>0</v>
      </c>
      <c r="X1119" s="13">
        <f t="shared" si="366"/>
        <v>0</v>
      </c>
      <c r="Y1119" s="13">
        <f t="shared" si="367"/>
        <v>0</v>
      </c>
      <c r="Z1119" s="13" t="e">
        <f t="shared" si="368"/>
        <v>#N/A</v>
      </c>
      <c r="AA1119" s="14" t="str">
        <f t="shared" si="369"/>
        <v/>
      </c>
      <c r="AB1119" s="14">
        <f t="shared" si="370"/>
        <v>0</v>
      </c>
      <c r="AC1119" s="14">
        <f t="shared" si="371"/>
        <v>0</v>
      </c>
      <c r="AD1119" s="13">
        <f t="shared" si="354"/>
        <v>0</v>
      </c>
      <c r="AE1119" s="13" t="e">
        <f>VLOOKUP(B1119,Sheet1!$C$1:$D$12,2,FALSE)</f>
        <v>#N/A</v>
      </c>
      <c r="AF1119" s="13" t="e">
        <f t="shared" si="372"/>
        <v>#N/A</v>
      </c>
      <c r="AG1119" s="13">
        <f t="shared" si="355"/>
        <v>0</v>
      </c>
      <c r="AH1119" s="13">
        <f t="shared" si="356"/>
        <v>0</v>
      </c>
      <c r="AI1119" s="13" t="e">
        <f t="shared" si="373"/>
        <v>#N/A</v>
      </c>
      <c r="AJ1119" s="14" t="str">
        <f t="shared" si="374"/>
        <v/>
      </c>
      <c r="AK1119" s="14">
        <f t="shared" si="357"/>
        <v>0</v>
      </c>
    </row>
    <row r="1120" spans="1:37" ht="15" customHeight="1" x14ac:dyDescent="0.25">
      <c r="A1120" s="1"/>
      <c r="B1120" s="1"/>
      <c r="C1120" s="24"/>
      <c r="D1120" s="1"/>
      <c r="E1120" s="1"/>
      <c r="F1120" s="24"/>
      <c r="G1120" s="1"/>
      <c r="H1120" s="2"/>
      <c r="I1120" s="2"/>
      <c r="J1120" s="2"/>
      <c r="K1120" s="13">
        <f t="shared" si="358"/>
        <v>0</v>
      </c>
      <c r="L1120" s="13" t="e">
        <f>VLOOKUP(B1120,Sheet1!$C$1:$D$12,2,FALSE)</f>
        <v>#N/A</v>
      </c>
      <c r="M1120" s="13" t="e">
        <f t="shared" si="359"/>
        <v>#N/A</v>
      </c>
      <c r="N1120" s="13">
        <f t="shared" si="360"/>
        <v>0</v>
      </c>
      <c r="O1120" s="13" t="e">
        <f>VLOOKUP(B1120,Sheet1!$C$1:$D$12,2,FALSE)</f>
        <v>#N/A</v>
      </c>
      <c r="P1120" s="13" t="e">
        <f t="shared" si="361"/>
        <v>#N/A</v>
      </c>
      <c r="Q1120" s="13">
        <f t="shared" si="362"/>
        <v>0</v>
      </c>
      <c r="R1120" s="13" t="e">
        <f>VLOOKUP(B1120,Sheet1!$C$1:$D$12,2,FALSE)</f>
        <v>#N/A</v>
      </c>
      <c r="S1120" s="13" t="e">
        <f t="shared" si="363"/>
        <v>#N/A</v>
      </c>
      <c r="T1120" s="13">
        <f t="shared" si="353"/>
        <v>0</v>
      </c>
      <c r="U1120" s="13" t="e">
        <f>VLOOKUP(B1120,Sheet1!$C$1:$F$12,4,FALSE)</f>
        <v>#N/A</v>
      </c>
      <c r="V1120" s="13" t="e">
        <f t="shared" si="364"/>
        <v>#N/A</v>
      </c>
      <c r="W1120" s="13">
        <f t="shared" si="365"/>
        <v>0</v>
      </c>
      <c r="X1120" s="13">
        <f t="shared" si="366"/>
        <v>0</v>
      </c>
      <c r="Y1120" s="13">
        <f t="shared" si="367"/>
        <v>0</v>
      </c>
      <c r="Z1120" s="13" t="e">
        <f t="shared" si="368"/>
        <v>#N/A</v>
      </c>
      <c r="AA1120" s="14" t="str">
        <f t="shared" si="369"/>
        <v/>
      </c>
      <c r="AB1120" s="14">
        <f t="shared" si="370"/>
        <v>0</v>
      </c>
      <c r="AC1120" s="14">
        <f t="shared" si="371"/>
        <v>0</v>
      </c>
      <c r="AD1120" s="13">
        <f t="shared" si="354"/>
        <v>0</v>
      </c>
      <c r="AE1120" s="13" t="e">
        <f>VLOOKUP(B1120,Sheet1!$C$1:$D$12,2,FALSE)</f>
        <v>#N/A</v>
      </c>
      <c r="AF1120" s="13" t="e">
        <f t="shared" si="372"/>
        <v>#N/A</v>
      </c>
      <c r="AG1120" s="13">
        <f t="shared" si="355"/>
        <v>0</v>
      </c>
      <c r="AH1120" s="13">
        <f t="shared" si="356"/>
        <v>0</v>
      </c>
      <c r="AI1120" s="13" t="e">
        <f t="shared" si="373"/>
        <v>#N/A</v>
      </c>
      <c r="AJ1120" s="14" t="str">
        <f t="shared" si="374"/>
        <v/>
      </c>
      <c r="AK1120" s="14">
        <f t="shared" si="357"/>
        <v>0</v>
      </c>
    </row>
    <row r="1121" spans="1:37" ht="15" customHeight="1" x14ac:dyDescent="0.25">
      <c r="A1121" s="1"/>
      <c r="B1121" s="1"/>
      <c r="C1121" s="24"/>
      <c r="D1121" s="1"/>
      <c r="E1121" s="1"/>
      <c r="F1121" s="24"/>
      <c r="G1121" s="1"/>
      <c r="H1121" s="2"/>
      <c r="I1121" s="2"/>
      <c r="J1121" s="2"/>
      <c r="K1121" s="13">
        <f t="shared" si="358"/>
        <v>0</v>
      </c>
      <c r="L1121" s="13" t="e">
        <f>VLOOKUP(B1121,Sheet1!$C$1:$D$12,2,FALSE)</f>
        <v>#N/A</v>
      </c>
      <c r="M1121" s="13" t="e">
        <f t="shared" si="359"/>
        <v>#N/A</v>
      </c>
      <c r="N1121" s="13">
        <f t="shared" si="360"/>
        <v>0</v>
      </c>
      <c r="O1121" s="13" t="e">
        <f>VLOOKUP(B1121,Sheet1!$C$1:$D$12,2,FALSE)</f>
        <v>#N/A</v>
      </c>
      <c r="P1121" s="13" t="e">
        <f t="shared" si="361"/>
        <v>#N/A</v>
      </c>
      <c r="Q1121" s="13">
        <f t="shared" si="362"/>
        <v>0</v>
      </c>
      <c r="R1121" s="13" t="e">
        <f>VLOOKUP(B1121,Sheet1!$C$1:$D$12,2,FALSE)</f>
        <v>#N/A</v>
      </c>
      <c r="S1121" s="13" t="e">
        <f t="shared" si="363"/>
        <v>#N/A</v>
      </c>
      <c r="T1121" s="13">
        <f t="shared" si="353"/>
        <v>0</v>
      </c>
      <c r="U1121" s="13" t="e">
        <f>VLOOKUP(B1121,Sheet1!$C$1:$F$12,4,FALSE)</f>
        <v>#N/A</v>
      </c>
      <c r="V1121" s="13" t="e">
        <f t="shared" si="364"/>
        <v>#N/A</v>
      </c>
      <c r="W1121" s="13">
        <f t="shared" si="365"/>
        <v>0</v>
      </c>
      <c r="X1121" s="13">
        <f t="shared" si="366"/>
        <v>0</v>
      </c>
      <c r="Y1121" s="13">
        <f t="shared" si="367"/>
        <v>0</v>
      </c>
      <c r="Z1121" s="13" t="e">
        <f t="shared" si="368"/>
        <v>#N/A</v>
      </c>
      <c r="AA1121" s="14" t="str">
        <f t="shared" si="369"/>
        <v/>
      </c>
      <c r="AB1121" s="14">
        <f t="shared" si="370"/>
        <v>0</v>
      </c>
      <c r="AC1121" s="14">
        <f t="shared" si="371"/>
        <v>0</v>
      </c>
      <c r="AD1121" s="13">
        <f t="shared" si="354"/>
        <v>0</v>
      </c>
      <c r="AE1121" s="13" t="e">
        <f>VLOOKUP(B1121,Sheet1!$C$1:$D$12,2,FALSE)</f>
        <v>#N/A</v>
      </c>
      <c r="AF1121" s="13" t="e">
        <f t="shared" si="372"/>
        <v>#N/A</v>
      </c>
      <c r="AG1121" s="13">
        <f t="shared" si="355"/>
        <v>0</v>
      </c>
      <c r="AH1121" s="13">
        <f t="shared" si="356"/>
        <v>0</v>
      </c>
      <c r="AI1121" s="13" t="e">
        <f t="shared" si="373"/>
        <v>#N/A</v>
      </c>
      <c r="AJ1121" s="14" t="str">
        <f t="shared" si="374"/>
        <v/>
      </c>
      <c r="AK1121" s="14">
        <f t="shared" si="357"/>
        <v>0</v>
      </c>
    </row>
    <row r="1122" spans="1:37" ht="15" customHeight="1" x14ac:dyDescent="0.25">
      <c r="A1122" s="1"/>
      <c r="B1122" s="1"/>
      <c r="C1122" s="24"/>
      <c r="D1122" s="1"/>
      <c r="E1122" s="1"/>
      <c r="F1122" s="24"/>
      <c r="G1122" s="1"/>
      <c r="H1122" s="2"/>
      <c r="I1122" s="2"/>
      <c r="J1122" s="2"/>
      <c r="K1122" s="13">
        <f t="shared" si="358"/>
        <v>0</v>
      </c>
      <c r="L1122" s="13" t="e">
        <f>VLOOKUP(B1122,Sheet1!$C$1:$D$12,2,FALSE)</f>
        <v>#N/A</v>
      </c>
      <c r="M1122" s="13" t="e">
        <f t="shared" si="359"/>
        <v>#N/A</v>
      </c>
      <c r="N1122" s="13">
        <f t="shared" si="360"/>
        <v>0</v>
      </c>
      <c r="O1122" s="13" t="e">
        <f>VLOOKUP(B1122,Sheet1!$C$1:$D$12,2,FALSE)</f>
        <v>#N/A</v>
      </c>
      <c r="P1122" s="13" t="e">
        <f t="shared" si="361"/>
        <v>#N/A</v>
      </c>
      <c r="Q1122" s="13">
        <f t="shared" si="362"/>
        <v>0</v>
      </c>
      <c r="R1122" s="13" t="e">
        <f>VLOOKUP(B1122,Sheet1!$C$1:$D$12,2,FALSE)</f>
        <v>#N/A</v>
      </c>
      <c r="S1122" s="13" t="e">
        <f t="shared" si="363"/>
        <v>#N/A</v>
      </c>
      <c r="T1122" s="13">
        <f t="shared" si="353"/>
        <v>0</v>
      </c>
      <c r="U1122" s="13" t="e">
        <f>VLOOKUP(B1122,Sheet1!$C$1:$F$12,4,FALSE)</f>
        <v>#N/A</v>
      </c>
      <c r="V1122" s="13" t="e">
        <f t="shared" si="364"/>
        <v>#N/A</v>
      </c>
      <c r="W1122" s="13">
        <f t="shared" si="365"/>
        <v>0</v>
      </c>
      <c r="X1122" s="13">
        <f t="shared" si="366"/>
        <v>0</v>
      </c>
      <c r="Y1122" s="13">
        <f t="shared" si="367"/>
        <v>0</v>
      </c>
      <c r="Z1122" s="13" t="e">
        <f t="shared" si="368"/>
        <v>#N/A</v>
      </c>
      <c r="AA1122" s="14" t="str">
        <f t="shared" si="369"/>
        <v/>
      </c>
      <c r="AB1122" s="14">
        <f t="shared" si="370"/>
        <v>0</v>
      </c>
      <c r="AC1122" s="14">
        <f t="shared" si="371"/>
        <v>0</v>
      </c>
      <c r="AD1122" s="13">
        <f t="shared" si="354"/>
        <v>0</v>
      </c>
      <c r="AE1122" s="13" t="e">
        <f>VLOOKUP(B1122,Sheet1!$C$1:$D$12,2,FALSE)</f>
        <v>#N/A</v>
      </c>
      <c r="AF1122" s="13" t="e">
        <f t="shared" si="372"/>
        <v>#N/A</v>
      </c>
      <c r="AG1122" s="13">
        <f t="shared" si="355"/>
        <v>0</v>
      </c>
      <c r="AH1122" s="13">
        <f t="shared" si="356"/>
        <v>0</v>
      </c>
      <c r="AI1122" s="13" t="e">
        <f t="shared" si="373"/>
        <v>#N/A</v>
      </c>
      <c r="AJ1122" s="14" t="str">
        <f t="shared" si="374"/>
        <v/>
      </c>
      <c r="AK1122" s="14">
        <f t="shared" si="357"/>
        <v>0</v>
      </c>
    </row>
    <row r="1123" spans="1:37" ht="15" customHeight="1" x14ac:dyDescent="0.25">
      <c r="A1123" s="1"/>
      <c r="B1123" s="1"/>
      <c r="C1123" s="24"/>
      <c r="D1123" s="1"/>
      <c r="E1123" s="1"/>
      <c r="F1123" s="24"/>
      <c r="G1123" s="1"/>
      <c r="H1123" s="2"/>
      <c r="I1123" s="2"/>
      <c r="J1123" s="2"/>
      <c r="K1123" s="13">
        <f t="shared" si="358"/>
        <v>0</v>
      </c>
      <c r="L1123" s="13" t="e">
        <f>VLOOKUP(B1123,Sheet1!$C$1:$D$12,2,FALSE)</f>
        <v>#N/A</v>
      </c>
      <c r="M1123" s="13" t="e">
        <f t="shared" si="359"/>
        <v>#N/A</v>
      </c>
      <c r="N1123" s="13">
        <f t="shared" si="360"/>
        <v>0</v>
      </c>
      <c r="O1123" s="13" t="e">
        <f>VLOOKUP(B1123,Sheet1!$C$1:$D$12,2,FALSE)</f>
        <v>#N/A</v>
      </c>
      <c r="P1123" s="13" t="e">
        <f t="shared" si="361"/>
        <v>#N/A</v>
      </c>
      <c r="Q1123" s="13">
        <f t="shared" si="362"/>
        <v>0</v>
      </c>
      <c r="R1123" s="13" t="e">
        <f>VLOOKUP(B1123,Sheet1!$C$1:$D$12,2,FALSE)</f>
        <v>#N/A</v>
      </c>
      <c r="S1123" s="13" t="e">
        <f t="shared" si="363"/>
        <v>#N/A</v>
      </c>
      <c r="T1123" s="13">
        <f t="shared" si="353"/>
        <v>0</v>
      </c>
      <c r="U1123" s="13" t="e">
        <f>VLOOKUP(B1123,Sheet1!$C$1:$F$12,4,FALSE)</f>
        <v>#N/A</v>
      </c>
      <c r="V1123" s="13" t="e">
        <f t="shared" si="364"/>
        <v>#N/A</v>
      </c>
      <c r="W1123" s="13">
        <f t="shared" si="365"/>
        <v>0</v>
      </c>
      <c r="X1123" s="13">
        <f t="shared" si="366"/>
        <v>0</v>
      </c>
      <c r="Y1123" s="13">
        <f t="shared" si="367"/>
        <v>0</v>
      </c>
      <c r="Z1123" s="13" t="e">
        <f t="shared" si="368"/>
        <v>#N/A</v>
      </c>
      <c r="AA1123" s="14" t="str">
        <f t="shared" si="369"/>
        <v/>
      </c>
      <c r="AB1123" s="14">
        <f t="shared" si="370"/>
        <v>0</v>
      </c>
      <c r="AC1123" s="14">
        <f t="shared" si="371"/>
        <v>0</v>
      </c>
      <c r="AD1123" s="13">
        <f t="shared" si="354"/>
        <v>0</v>
      </c>
      <c r="AE1123" s="13" t="e">
        <f>VLOOKUP(B1123,Sheet1!$C$1:$D$12,2,FALSE)</f>
        <v>#N/A</v>
      </c>
      <c r="AF1123" s="13" t="e">
        <f t="shared" si="372"/>
        <v>#N/A</v>
      </c>
      <c r="AG1123" s="13">
        <f t="shared" si="355"/>
        <v>0</v>
      </c>
      <c r="AH1123" s="13">
        <f t="shared" si="356"/>
        <v>0</v>
      </c>
      <c r="AI1123" s="13" t="e">
        <f t="shared" si="373"/>
        <v>#N/A</v>
      </c>
      <c r="AJ1123" s="14" t="str">
        <f t="shared" si="374"/>
        <v/>
      </c>
      <c r="AK1123" s="14">
        <f t="shared" si="357"/>
        <v>0</v>
      </c>
    </row>
    <row r="1124" spans="1:37" ht="15" customHeight="1" x14ac:dyDescent="0.25">
      <c r="A1124" s="1"/>
      <c r="B1124" s="1"/>
      <c r="C1124" s="24"/>
      <c r="D1124" s="1"/>
      <c r="E1124" s="1"/>
      <c r="F1124" s="24"/>
      <c r="G1124" s="1"/>
      <c r="H1124" s="2"/>
      <c r="I1124" s="2"/>
      <c r="J1124" s="2"/>
      <c r="K1124" s="13">
        <f t="shared" si="358"/>
        <v>0</v>
      </c>
      <c r="L1124" s="13" t="e">
        <f>VLOOKUP(B1124,Sheet1!$C$1:$D$12,2,FALSE)</f>
        <v>#N/A</v>
      </c>
      <c r="M1124" s="13" t="e">
        <f t="shared" si="359"/>
        <v>#N/A</v>
      </c>
      <c r="N1124" s="13">
        <f t="shared" si="360"/>
        <v>0</v>
      </c>
      <c r="O1124" s="13" t="e">
        <f>VLOOKUP(B1124,Sheet1!$C$1:$D$12,2,FALSE)</f>
        <v>#N/A</v>
      </c>
      <c r="P1124" s="13" t="e">
        <f t="shared" si="361"/>
        <v>#N/A</v>
      </c>
      <c r="Q1124" s="13">
        <f t="shared" si="362"/>
        <v>0</v>
      </c>
      <c r="R1124" s="13" t="e">
        <f>VLOOKUP(B1124,Sheet1!$C$1:$D$12,2,FALSE)</f>
        <v>#N/A</v>
      </c>
      <c r="S1124" s="13" t="e">
        <f t="shared" si="363"/>
        <v>#N/A</v>
      </c>
      <c r="T1124" s="13">
        <f t="shared" si="353"/>
        <v>0</v>
      </c>
      <c r="U1124" s="13" t="e">
        <f>VLOOKUP(B1124,Sheet1!$C$1:$F$12,4,FALSE)</f>
        <v>#N/A</v>
      </c>
      <c r="V1124" s="13" t="e">
        <f t="shared" si="364"/>
        <v>#N/A</v>
      </c>
      <c r="W1124" s="13">
        <f t="shared" si="365"/>
        <v>0</v>
      </c>
      <c r="X1124" s="13">
        <f t="shared" si="366"/>
        <v>0</v>
      </c>
      <c r="Y1124" s="13">
        <f t="shared" si="367"/>
        <v>0</v>
      </c>
      <c r="Z1124" s="13" t="e">
        <f t="shared" si="368"/>
        <v>#N/A</v>
      </c>
      <c r="AA1124" s="14" t="str">
        <f t="shared" si="369"/>
        <v/>
      </c>
      <c r="AB1124" s="14">
        <f t="shared" si="370"/>
        <v>0</v>
      </c>
      <c r="AC1124" s="14">
        <f t="shared" si="371"/>
        <v>0</v>
      </c>
      <c r="AD1124" s="13">
        <f t="shared" si="354"/>
        <v>0</v>
      </c>
      <c r="AE1124" s="13" t="e">
        <f>VLOOKUP(B1124,Sheet1!$C$1:$D$12,2,FALSE)</f>
        <v>#N/A</v>
      </c>
      <c r="AF1124" s="13" t="e">
        <f t="shared" si="372"/>
        <v>#N/A</v>
      </c>
      <c r="AG1124" s="13">
        <f t="shared" si="355"/>
        <v>0</v>
      </c>
      <c r="AH1124" s="13">
        <f t="shared" si="356"/>
        <v>0</v>
      </c>
      <c r="AI1124" s="13" t="e">
        <f t="shared" si="373"/>
        <v>#N/A</v>
      </c>
      <c r="AJ1124" s="14" t="str">
        <f t="shared" si="374"/>
        <v/>
      </c>
      <c r="AK1124" s="14">
        <f t="shared" si="357"/>
        <v>0</v>
      </c>
    </row>
    <row r="1125" spans="1:37" ht="15" customHeight="1" x14ac:dyDescent="0.25">
      <c r="A1125" s="1"/>
      <c r="B1125" s="1"/>
      <c r="C1125" s="24"/>
      <c r="D1125" s="1"/>
      <c r="E1125" s="1"/>
      <c r="F1125" s="24"/>
      <c r="G1125" s="1"/>
      <c r="H1125" s="2"/>
      <c r="I1125" s="2"/>
      <c r="J1125" s="2"/>
      <c r="K1125" s="13">
        <f t="shared" si="358"/>
        <v>0</v>
      </c>
      <c r="L1125" s="13" t="e">
        <f>VLOOKUP(B1125,Sheet1!$C$1:$D$12,2,FALSE)</f>
        <v>#N/A</v>
      </c>
      <c r="M1125" s="13" t="e">
        <f t="shared" si="359"/>
        <v>#N/A</v>
      </c>
      <c r="N1125" s="13">
        <f t="shared" si="360"/>
        <v>0</v>
      </c>
      <c r="O1125" s="13" t="e">
        <f>VLOOKUP(B1125,Sheet1!$C$1:$D$12,2,FALSE)</f>
        <v>#N/A</v>
      </c>
      <c r="P1125" s="13" t="e">
        <f t="shared" si="361"/>
        <v>#N/A</v>
      </c>
      <c r="Q1125" s="13">
        <f t="shared" si="362"/>
        <v>0</v>
      </c>
      <c r="R1125" s="13" t="e">
        <f>VLOOKUP(B1125,Sheet1!$C$1:$D$12,2,FALSE)</f>
        <v>#N/A</v>
      </c>
      <c r="S1125" s="13" t="e">
        <f t="shared" si="363"/>
        <v>#N/A</v>
      </c>
      <c r="T1125" s="13">
        <f t="shared" si="353"/>
        <v>0</v>
      </c>
      <c r="U1125" s="13" t="e">
        <f>VLOOKUP(B1125,Sheet1!$C$1:$F$12,4,FALSE)</f>
        <v>#N/A</v>
      </c>
      <c r="V1125" s="13" t="e">
        <f t="shared" si="364"/>
        <v>#N/A</v>
      </c>
      <c r="W1125" s="13">
        <f t="shared" si="365"/>
        <v>0</v>
      </c>
      <c r="X1125" s="13">
        <f t="shared" si="366"/>
        <v>0</v>
      </c>
      <c r="Y1125" s="13">
        <f t="shared" si="367"/>
        <v>0</v>
      </c>
      <c r="Z1125" s="13" t="e">
        <f t="shared" si="368"/>
        <v>#N/A</v>
      </c>
      <c r="AA1125" s="14" t="str">
        <f t="shared" si="369"/>
        <v/>
      </c>
      <c r="AB1125" s="14">
        <f t="shared" si="370"/>
        <v>0</v>
      </c>
      <c r="AC1125" s="14">
        <f t="shared" si="371"/>
        <v>0</v>
      </c>
      <c r="AD1125" s="13">
        <f t="shared" si="354"/>
        <v>0</v>
      </c>
      <c r="AE1125" s="13" t="e">
        <f>VLOOKUP(B1125,Sheet1!$C$1:$D$12,2,FALSE)</f>
        <v>#N/A</v>
      </c>
      <c r="AF1125" s="13" t="e">
        <f t="shared" si="372"/>
        <v>#N/A</v>
      </c>
      <c r="AG1125" s="13">
        <f t="shared" si="355"/>
        <v>0</v>
      </c>
      <c r="AH1125" s="13">
        <f t="shared" si="356"/>
        <v>0</v>
      </c>
      <c r="AI1125" s="13" t="e">
        <f t="shared" si="373"/>
        <v>#N/A</v>
      </c>
      <c r="AJ1125" s="14" t="str">
        <f t="shared" si="374"/>
        <v/>
      </c>
      <c r="AK1125" s="14">
        <f t="shared" si="357"/>
        <v>0</v>
      </c>
    </row>
    <row r="1126" spans="1:37" ht="15" customHeight="1" x14ac:dyDescent="0.25">
      <c r="A1126" s="1"/>
      <c r="B1126" s="1"/>
      <c r="C1126" s="24"/>
      <c r="D1126" s="1"/>
      <c r="E1126" s="1"/>
      <c r="F1126" s="24"/>
      <c r="G1126" s="1"/>
      <c r="H1126" s="2"/>
      <c r="I1126" s="2"/>
      <c r="J1126" s="2"/>
      <c r="K1126" s="13">
        <f t="shared" si="358"/>
        <v>0</v>
      </c>
      <c r="L1126" s="13" t="e">
        <f>VLOOKUP(B1126,Sheet1!$C$1:$D$12,2,FALSE)</f>
        <v>#N/A</v>
      </c>
      <c r="M1126" s="13" t="e">
        <f t="shared" si="359"/>
        <v>#N/A</v>
      </c>
      <c r="N1126" s="13">
        <f t="shared" si="360"/>
        <v>0</v>
      </c>
      <c r="O1126" s="13" t="e">
        <f>VLOOKUP(B1126,Sheet1!$C$1:$D$12,2,FALSE)</f>
        <v>#N/A</v>
      </c>
      <c r="P1126" s="13" t="e">
        <f t="shared" si="361"/>
        <v>#N/A</v>
      </c>
      <c r="Q1126" s="13">
        <f t="shared" si="362"/>
        <v>0</v>
      </c>
      <c r="R1126" s="13" t="e">
        <f>VLOOKUP(B1126,Sheet1!$C$1:$D$12,2,FALSE)</f>
        <v>#N/A</v>
      </c>
      <c r="S1126" s="13" t="e">
        <f t="shared" si="363"/>
        <v>#N/A</v>
      </c>
      <c r="T1126" s="13">
        <f t="shared" ref="T1126:T1189" si="375">IF(G1126="AF",35,0)</f>
        <v>0</v>
      </c>
      <c r="U1126" s="13" t="e">
        <f>VLOOKUP(B1126,Sheet1!$C$1:$F$12,4,FALSE)</f>
        <v>#N/A</v>
      </c>
      <c r="V1126" s="13" t="e">
        <f t="shared" si="364"/>
        <v>#N/A</v>
      </c>
      <c r="W1126" s="13">
        <f t="shared" si="365"/>
        <v>0</v>
      </c>
      <c r="X1126" s="13">
        <f t="shared" si="366"/>
        <v>0</v>
      </c>
      <c r="Y1126" s="13">
        <f t="shared" si="367"/>
        <v>0</v>
      </c>
      <c r="Z1126" s="13" t="e">
        <f t="shared" si="368"/>
        <v>#N/A</v>
      </c>
      <c r="AA1126" s="14" t="str">
        <f t="shared" si="369"/>
        <v/>
      </c>
      <c r="AB1126" s="14">
        <f t="shared" si="370"/>
        <v>0</v>
      </c>
      <c r="AC1126" s="14">
        <f t="shared" si="371"/>
        <v>0</v>
      </c>
      <c r="AD1126" s="13">
        <f t="shared" ref="AD1126:AD1189" si="376">IF(G1126="DR/R",120,0)</f>
        <v>0</v>
      </c>
      <c r="AE1126" s="13" t="e">
        <f>VLOOKUP(B1126,Sheet1!$C$1:$D$12,2,FALSE)</f>
        <v>#N/A</v>
      </c>
      <c r="AF1126" s="13" t="e">
        <f t="shared" si="372"/>
        <v>#N/A</v>
      </c>
      <c r="AG1126" s="13">
        <f t="shared" ref="AG1126:AG1189" si="377">IF(G1126="AF",0,0)</f>
        <v>0</v>
      </c>
      <c r="AH1126" s="13">
        <f t="shared" ref="AH1126:AH1189" si="378">IF(G1126="NML",120,0)</f>
        <v>0</v>
      </c>
      <c r="AI1126" s="13" t="e">
        <f t="shared" si="373"/>
        <v>#N/A</v>
      </c>
      <c r="AJ1126" s="14" t="str">
        <f t="shared" si="374"/>
        <v/>
      </c>
      <c r="AK1126" s="14">
        <f t="shared" ref="AK1126:AK1189" si="379">IF(OR(G1126="DR/R",G1126="NML/R"),35,0)</f>
        <v>0</v>
      </c>
    </row>
    <row r="1127" spans="1:37" ht="15" customHeight="1" x14ac:dyDescent="0.25">
      <c r="A1127" s="1"/>
      <c r="B1127" s="1"/>
      <c r="C1127" s="24"/>
      <c r="D1127" s="1"/>
      <c r="E1127" s="1"/>
      <c r="F1127" s="24"/>
      <c r="G1127" s="1"/>
      <c r="H1127" s="2"/>
      <c r="I1127" s="2"/>
      <c r="J1127" s="2"/>
      <c r="K1127" s="13">
        <f t="shared" ref="K1127:K1190" si="380">IF(AND(G1127="DR/R",A1127=2027),226,0)</f>
        <v>0</v>
      </c>
      <c r="L1127" s="13" t="e">
        <f>VLOOKUP(B1127,Sheet1!$C$1:$D$12,2,FALSE)</f>
        <v>#N/A</v>
      </c>
      <c r="M1127" s="13" t="e">
        <f t="shared" ref="M1127:M1190" si="381">ROUND(+K1127/12*L1127,2)</f>
        <v>#N/A</v>
      </c>
      <c r="N1127" s="13">
        <f t="shared" ref="N1127:N1190" si="382">IF(AND(G1127="DR/R",A1127=2025),212,0)</f>
        <v>0</v>
      </c>
      <c r="O1127" s="13" t="e">
        <f>VLOOKUP(B1127,Sheet1!$C$1:$D$12,2,FALSE)</f>
        <v>#N/A</v>
      </c>
      <c r="P1127" s="13" t="e">
        <f t="shared" ref="P1127:P1190" si="383">ROUND(+N1127/12*O1127,2)</f>
        <v>#N/A</v>
      </c>
      <c r="Q1127" s="13">
        <f t="shared" ref="Q1127:Q1190" si="384">IF(AND(G1127="DR/R",A1127=2026),219,)</f>
        <v>0</v>
      </c>
      <c r="R1127" s="13" t="e">
        <f>VLOOKUP(B1127,Sheet1!$C$1:$D$12,2,FALSE)</f>
        <v>#N/A</v>
      </c>
      <c r="S1127" s="13" t="e">
        <f t="shared" ref="S1127:S1190" si="385">ROUND(+Q1127/12*R1127,2)</f>
        <v>#N/A</v>
      </c>
      <c r="T1127" s="13">
        <f t="shared" si="375"/>
        <v>0</v>
      </c>
      <c r="U1127" s="13" t="e">
        <f>VLOOKUP(B1127,Sheet1!$C$1:$F$12,4,FALSE)</f>
        <v>#N/A</v>
      </c>
      <c r="V1127" s="13" t="e">
        <f t="shared" ref="V1127:V1190" si="386">ROUND(+T1127/4*U1127,2)</f>
        <v>#N/A</v>
      </c>
      <c r="W1127" s="13">
        <f t="shared" ref="W1127:W1190" si="387">IF(AND(G1127="NML",A1127=2027),226,0)</f>
        <v>0</v>
      </c>
      <c r="X1127" s="13">
        <f t="shared" ref="X1127:X1190" si="388">IF(AND(G1127="NML",A1127=2025),212,0)</f>
        <v>0</v>
      </c>
      <c r="Y1127" s="13">
        <f t="shared" ref="Y1127:Y1190" si="389">IF(AND(G1127="NML",A1127=2026),219,0)</f>
        <v>0</v>
      </c>
      <c r="Z1127" s="13" t="e">
        <f t="shared" ref="Z1127:Z1190" si="390">+M1127+V1127+W1127+P1127+X1127+Y1127+S1127</f>
        <v>#N/A</v>
      </c>
      <c r="AA1127" s="14" t="str">
        <f t="shared" ref="AA1127:AA1190" si="391">IF(ISNA(Z1127),"",Z1127)</f>
        <v/>
      </c>
      <c r="AB1127" s="14">
        <f t="shared" ref="AB1127:AB1190" si="392">IF(OR(G1127="DR/R",G1127="NML/R"),85,0)</f>
        <v>0</v>
      </c>
      <c r="AC1127" s="14">
        <f t="shared" ref="AC1127:AC1190" si="393">IF(AND(A1127=2019,AB1127&gt;0),AB1127-10,AB1127)</f>
        <v>0</v>
      </c>
      <c r="AD1127" s="13">
        <f t="shared" si="376"/>
        <v>0</v>
      </c>
      <c r="AE1127" s="13" t="e">
        <f>VLOOKUP(B1127,Sheet1!$C$1:$D$12,2,FALSE)</f>
        <v>#N/A</v>
      </c>
      <c r="AF1127" s="13" t="e">
        <f t="shared" ref="AF1127:AF1190" si="394">+AD1127/12*AE1127</f>
        <v>#N/A</v>
      </c>
      <c r="AG1127" s="13">
        <f t="shared" si="377"/>
        <v>0</v>
      </c>
      <c r="AH1127" s="13">
        <f t="shared" si="378"/>
        <v>0</v>
      </c>
      <c r="AI1127" s="13" t="e">
        <f t="shared" ref="AI1127:AI1190" si="395">+AF1127+AG1127+AH1127</f>
        <v>#N/A</v>
      </c>
      <c r="AJ1127" s="14" t="str">
        <f t="shared" ref="AJ1127:AJ1190" si="396">IF(ISNA(AI1127),"",AI1127)</f>
        <v/>
      </c>
      <c r="AK1127" s="14">
        <f t="shared" si="379"/>
        <v>0</v>
      </c>
    </row>
    <row r="1128" spans="1:37" ht="15" customHeight="1" x14ac:dyDescent="0.25">
      <c r="A1128" s="1"/>
      <c r="B1128" s="1"/>
      <c r="C1128" s="24"/>
      <c r="D1128" s="1"/>
      <c r="E1128" s="1"/>
      <c r="F1128" s="24"/>
      <c r="G1128" s="1"/>
      <c r="H1128" s="2"/>
      <c r="I1128" s="2"/>
      <c r="J1128" s="2"/>
      <c r="K1128" s="13">
        <f t="shared" si="380"/>
        <v>0</v>
      </c>
      <c r="L1128" s="13" t="e">
        <f>VLOOKUP(B1128,Sheet1!$C$1:$D$12,2,FALSE)</f>
        <v>#N/A</v>
      </c>
      <c r="M1128" s="13" t="e">
        <f t="shared" si="381"/>
        <v>#N/A</v>
      </c>
      <c r="N1128" s="13">
        <f t="shared" si="382"/>
        <v>0</v>
      </c>
      <c r="O1128" s="13" t="e">
        <f>VLOOKUP(B1128,Sheet1!$C$1:$D$12,2,FALSE)</f>
        <v>#N/A</v>
      </c>
      <c r="P1128" s="13" t="e">
        <f t="shared" si="383"/>
        <v>#N/A</v>
      </c>
      <c r="Q1128" s="13">
        <f t="shared" si="384"/>
        <v>0</v>
      </c>
      <c r="R1128" s="13" t="e">
        <f>VLOOKUP(B1128,Sheet1!$C$1:$D$12,2,FALSE)</f>
        <v>#N/A</v>
      </c>
      <c r="S1128" s="13" t="e">
        <f t="shared" si="385"/>
        <v>#N/A</v>
      </c>
      <c r="T1128" s="13">
        <f t="shared" si="375"/>
        <v>0</v>
      </c>
      <c r="U1128" s="13" t="e">
        <f>VLOOKUP(B1128,Sheet1!$C$1:$F$12,4,FALSE)</f>
        <v>#N/A</v>
      </c>
      <c r="V1128" s="13" t="e">
        <f t="shared" si="386"/>
        <v>#N/A</v>
      </c>
      <c r="W1128" s="13">
        <f t="shared" si="387"/>
        <v>0</v>
      </c>
      <c r="X1128" s="13">
        <f t="shared" si="388"/>
        <v>0</v>
      </c>
      <c r="Y1128" s="13">
        <f t="shared" si="389"/>
        <v>0</v>
      </c>
      <c r="Z1128" s="13" t="e">
        <f t="shared" si="390"/>
        <v>#N/A</v>
      </c>
      <c r="AA1128" s="14" t="str">
        <f t="shared" si="391"/>
        <v/>
      </c>
      <c r="AB1128" s="14">
        <f t="shared" si="392"/>
        <v>0</v>
      </c>
      <c r="AC1128" s="14">
        <f t="shared" si="393"/>
        <v>0</v>
      </c>
      <c r="AD1128" s="13">
        <f t="shared" si="376"/>
        <v>0</v>
      </c>
      <c r="AE1128" s="13" t="e">
        <f>VLOOKUP(B1128,Sheet1!$C$1:$D$12,2,FALSE)</f>
        <v>#N/A</v>
      </c>
      <c r="AF1128" s="13" t="e">
        <f t="shared" si="394"/>
        <v>#N/A</v>
      </c>
      <c r="AG1128" s="13">
        <f t="shared" si="377"/>
        <v>0</v>
      </c>
      <c r="AH1128" s="13">
        <f t="shared" si="378"/>
        <v>0</v>
      </c>
      <c r="AI1128" s="13" t="e">
        <f t="shared" si="395"/>
        <v>#N/A</v>
      </c>
      <c r="AJ1128" s="14" t="str">
        <f t="shared" si="396"/>
        <v/>
      </c>
      <c r="AK1128" s="14">
        <f t="shared" si="379"/>
        <v>0</v>
      </c>
    </row>
    <row r="1129" spans="1:37" ht="15" customHeight="1" x14ac:dyDescent="0.25">
      <c r="A1129" s="1"/>
      <c r="B1129" s="1"/>
      <c r="C1129" s="24"/>
      <c r="D1129" s="1"/>
      <c r="E1129" s="1"/>
      <c r="F1129" s="24"/>
      <c r="G1129" s="1"/>
      <c r="H1129" s="2"/>
      <c r="I1129" s="2"/>
      <c r="J1129" s="2"/>
      <c r="K1129" s="13">
        <f t="shared" si="380"/>
        <v>0</v>
      </c>
      <c r="L1129" s="13" t="e">
        <f>VLOOKUP(B1129,Sheet1!$C$1:$D$12,2,FALSE)</f>
        <v>#N/A</v>
      </c>
      <c r="M1129" s="13" t="e">
        <f t="shared" si="381"/>
        <v>#N/A</v>
      </c>
      <c r="N1129" s="13">
        <f t="shared" si="382"/>
        <v>0</v>
      </c>
      <c r="O1129" s="13" t="e">
        <f>VLOOKUP(B1129,Sheet1!$C$1:$D$12,2,FALSE)</f>
        <v>#N/A</v>
      </c>
      <c r="P1129" s="13" t="e">
        <f t="shared" si="383"/>
        <v>#N/A</v>
      </c>
      <c r="Q1129" s="13">
        <f t="shared" si="384"/>
        <v>0</v>
      </c>
      <c r="R1129" s="13" t="e">
        <f>VLOOKUP(B1129,Sheet1!$C$1:$D$12,2,FALSE)</f>
        <v>#N/A</v>
      </c>
      <c r="S1129" s="13" t="e">
        <f t="shared" si="385"/>
        <v>#N/A</v>
      </c>
      <c r="T1129" s="13">
        <f t="shared" si="375"/>
        <v>0</v>
      </c>
      <c r="U1129" s="13" t="e">
        <f>VLOOKUP(B1129,Sheet1!$C$1:$F$12,4,FALSE)</f>
        <v>#N/A</v>
      </c>
      <c r="V1129" s="13" t="e">
        <f t="shared" si="386"/>
        <v>#N/A</v>
      </c>
      <c r="W1129" s="13">
        <f t="shared" si="387"/>
        <v>0</v>
      </c>
      <c r="X1129" s="13">
        <f t="shared" si="388"/>
        <v>0</v>
      </c>
      <c r="Y1129" s="13">
        <f t="shared" si="389"/>
        <v>0</v>
      </c>
      <c r="Z1129" s="13" t="e">
        <f t="shared" si="390"/>
        <v>#N/A</v>
      </c>
      <c r="AA1129" s="14" t="str">
        <f t="shared" si="391"/>
        <v/>
      </c>
      <c r="AB1129" s="14">
        <f t="shared" si="392"/>
        <v>0</v>
      </c>
      <c r="AC1129" s="14">
        <f t="shared" si="393"/>
        <v>0</v>
      </c>
      <c r="AD1129" s="13">
        <f t="shared" si="376"/>
        <v>0</v>
      </c>
      <c r="AE1129" s="13" t="e">
        <f>VLOOKUP(B1129,Sheet1!$C$1:$D$12,2,FALSE)</f>
        <v>#N/A</v>
      </c>
      <c r="AF1129" s="13" t="e">
        <f t="shared" si="394"/>
        <v>#N/A</v>
      </c>
      <c r="AG1129" s="13">
        <f t="shared" si="377"/>
        <v>0</v>
      </c>
      <c r="AH1129" s="13">
        <f t="shared" si="378"/>
        <v>0</v>
      </c>
      <c r="AI1129" s="13" t="e">
        <f t="shared" si="395"/>
        <v>#N/A</v>
      </c>
      <c r="AJ1129" s="14" t="str">
        <f t="shared" si="396"/>
        <v/>
      </c>
      <c r="AK1129" s="14">
        <f t="shared" si="379"/>
        <v>0</v>
      </c>
    </row>
    <row r="1130" spans="1:37" ht="15" customHeight="1" x14ac:dyDescent="0.25">
      <c r="A1130" s="1"/>
      <c r="B1130" s="1"/>
      <c r="C1130" s="24"/>
      <c r="D1130" s="1"/>
      <c r="E1130" s="1"/>
      <c r="F1130" s="24"/>
      <c r="G1130" s="1"/>
      <c r="H1130" s="2"/>
      <c r="I1130" s="2"/>
      <c r="J1130" s="2"/>
      <c r="K1130" s="13">
        <f t="shared" si="380"/>
        <v>0</v>
      </c>
      <c r="L1130" s="13" t="e">
        <f>VLOOKUP(B1130,Sheet1!$C$1:$D$12,2,FALSE)</f>
        <v>#N/A</v>
      </c>
      <c r="M1130" s="13" t="e">
        <f t="shared" si="381"/>
        <v>#N/A</v>
      </c>
      <c r="N1130" s="13">
        <f t="shared" si="382"/>
        <v>0</v>
      </c>
      <c r="O1130" s="13" t="e">
        <f>VLOOKUP(B1130,Sheet1!$C$1:$D$12,2,FALSE)</f>
        <v>#N/A</v>
      </c>
      <c r="P1130" s="13" t="e">
        <f t="shared" si="383"/>
        <v>#N/A</v>
      </c>
      <c r="Q1130" s="13">
        <f t="shared" si="384"/>
        <v>0</v>
      </c>
      <c r="R1130" s="13" t="e">
        <f>VLOOKUP(B1130,Sheet1!$C$1:$D$12,2,FALSE)</f>
        <v>#N/A</v>
      </c>
      <c r="S1130" s="13" t="e">
        <f t="shared" si="385"/>
        <v>#N/A</v>
      </c>
      <c r="T1130" s="13">
        <f t="shared" si="375"/>
        <v>0</v>
      </c>
      <c r="U1130" s="13" t="e">
        <f>VLOOKUP(B1130,Sheet1!$C$1:$F$12,4,FALSE)</f>
        <v>#N/A</v>
      </c>
      <c r="V1130" s="13" t="e">
        <f t="shared" si="386"/>
        <v>#N/A</v>
      </c>
      <c r="W1130" s="13">
        <f t="shared" si="387"/>
        <v>0</v>
      </c>
      <c r="X1130" s="13">
        <f t="shared" si="388"/>
        <v>0</v>
      </c>
      <c r="Y1130" s="13">
        <f t="shared" si="389"/>
        <v>0</v>
      </c>
      <c r="Z1130" s="13" t="e">
        <f t="shared" si="390"/>
        <v>#N/A</v>
      </c>
      <c r="AA1130" s="14" t="str">
        <f t="shared" si="391"/>
        <v/>
      </c>
      <c r="AB1130" s="14">
        <f t="shared" si="392"/>
        <v>0</v>
      </c>
      <c r="AC1130" s="14">
        <f t="shared" si="393"/>
        <v>0</v>
      </c>
      <c r="AD1130" s="13">
        <f t="shared" si="376"/>
        <v>0</v>
      </c>
      <c r="AE1130" s="13" t="e">
        <f>VLOOKUP(B1130,Sheet1!$C$1:$D$12,2,FALSE)</f>
        <v>#N/A</v>
      </c>
      <c r="AF1130" s="13" t="e">
        <f t="shared" si="394"/>
        <v>#N/A</v>
      </c>
      <c r="AG1130" s="13">
        <f t="shared" si="377"/>
        <v>0</v>
      </c>
      <c r="AH1130" s="13">
        <f t="shared" si="378"/>
        <v>0</v>
      </c>
      <c r="AI1130" s="13" t="e">
        <f t="shared" si="395"/>
        <v>#N/A</v>
      </c>
      <c r="AJ1130" s="14" t="str">
        <f t="shared" si="396"/>
        <v/>
      </c>
      <c r="AK1130" s="14">
        <f t="shared" si="379"/>
        <v>0</v>
      </c>
    </row>
    <row r="1131" spans="1:37" ht="15" customHeight="1" x14ac:dyDescent="0.25">
      <c r="A1131" s="1"/>
      <c r="B1131" s="1"/>
      <c r="C1131" s="24"/>
      <c r="D1131" s="1"/>
      <c r="E1131" s="1"/>
      <c r="F1131" s="24"/>
      <c r="G1131" s="1"/>
      <c r="H1131" s="2"/>
      <c r="I1131" s="2"/>
      <c r="J1131" s="2"/>
      <c r="K1131" s="13">
        <f t="shared" si="380"/>
        <v>0</v>
      </c>
      <c r="L1131" s="13" t="e">
        <f>VLOOKUP(B1131,Sheet1!$C$1:$D$12,2,FALSE)</f>
        <v>#N/A</v>
      </c>
      <c r="M1131" s="13" t="e">
        <f t="shared" si="381"/>
        <v>#N/A</v>
      </c>
      <c r="N1131" s="13">
        <f t="shared" si="382"/>
        <v>0</v>
      </c>
      <c r="O1131" s="13" t="e">
        <f>VLOOKUP(B1131,Sheet1!$C$1:$D$12,2,FALSE)</f>
        <v>#N/A</v>
      </c>
      <c r="P1131" s="13" t="e">
        <f t="shared" si="383"/>
        <v>#N/A</v>
      </c>
      <c r="Q1131" s="13">
        <f t="shared" si="384"/>
        <v>0</v>
      </c>
      <c r="R1131" s="13" t="e">
        <f>VLOOKUP(B1131,Sheet1!$C$1:$D$12,2,FALSE)</f>
        <v>#N/A</v>
      </c>
      <c r="S1131" s="13" t="e">
        <f t="shared" si="385"/>
        <v>#N/A</v>
      </c>
      <c r="T1131" s="13">
        <f t="shared" si="375"/>
        <v>0</v>
      </c>
      <c r="U1131" s="13" t="e">
        <f>VLOOKUP(B1131,Sheet1!$C$1:$F$12,4,FALSE)</f>
        <v>#N/A</v>
      </c>
      <c r="V1131" s="13" t="e">
        <f t="shared" si="386"/>
        <v>#N/A</v>
      </c>
      <c r="W1131" s="13">
        <f t="shared" si="387"/>
        <v>0</v>
      </c>
      <c r="X1131" s="13">
        <f t="shared" si="388"/>
        <v>0</v>
      </c>
      <c r="Y1131" s="13">
        <f t="shared" si="389"/>
        <v>0</v>
      </c>
      <c r="Z1131" s="13" t="e">
        <f t="shared" si="390"/>
        <v>#N/A</v>
      </c>
      <c r="AA1131" s="14" t="str">
        <f t="shared" si="391"/>
        <v/>
      </c>
      <c r="AB1131" s="14">
        <f t="shared" si="392"/>
        <v>0</v>
      </c>
      <c r="AC1131" s="14">
        <f t="shared" si="393"/>
        <v>0</v>
      </c>
      <c r="AD1131" s="13">
        <f t="shared" si="376"/>
        <v>0</v>
      </c>
      <c r="AE1131" s="13" t="e">
        <f>VLOOKUP(B1131,Sheet1!$C$1:$D$12,2,FALSE)</f>
        <v>#N/A</v>
      </c>
      <c r="AF1131" s="13" t="e">
        <f t="shared" si="394"/>
        <v>#N/A</v>
      </c>
      <c r="AG1131" s="13">
        <f t="shared" si="377"/>
        <v>0</v>
      </c>
      <c r="AH1131" s="13">
        <f t="shared" si="378"/>
        <v>0</v>
      </c>
      <c r="AI1131" s="13" t="e">
        <f t="shared" si="395"/>
        <v>#N/A</v>
      </c>
      <c r="AJ1131" s="14" t="str">
        <f t="shared" si="396"/>
        <v/>
      </c>
      <c r="AK1131" s="14">
        <f t="shared" si="379"/>
        <v>0</v>
      </c>
    </row>
    <row r="1132" spans="1:37" ht="15" customHeight="1" x14ac:dyDescent="0.25">
      <c r="A1132" s="1"/>
      <c r="B1132" s="1"/>
      <c r="C1132" s="24"/>
      <c r="D1132" s="1"/>
      <c r="E1132" s="1"/>
      <c r="F1132" s="24"/>
      <c r="G1132" s="1"/>
      <c r="H1132" s="2"/>
      <c r="I1132" s="2"/>
      <c r="J1132" s="2"/>
      <c r="K1132" s="13">
        <f t="shared" si="380"/>
        <v>0</v>
      </c>
      <c r="L1132" s="13" t="e">
        <f>VLOOKUP(B1132,Sheet1!$C$1:$D$12,2,FALSE)</f>
        <v>#N/A</v>
      </c>
      <c r="M1132" s="13" t="e">
        <f t="shared" si="381"/>
        <v>#N/A</v>
      </c>
      <c r="N1132" s="13">
        <f t="shared" si="382"/>
        <v>0</v>
      </c>
      <c r="O1132" s="13" t="e">
        <f>VLOOKUP(B1132,Sheet1!$C$1:$D$12,2,FALSE)</f>
        <v>#N/A</v>
      </c>
      <c r="P1132" s="13" t="e">
        <f t="shared" si="383"/>
        <v>#N/A</v>
      </c>
      <c r="Q1132" s="13">
        <f t="shared" si="384"/>
        <v>0</v>
      </c>
      <c r="R1132" s="13" t="e">
        <f>VLOOKUP(B1132,Sheet1!$C$1:$D$12,2,FALSE)</f>
        <v>#N/A</v>
      </c>
      <c r="S1132" s="13" t="e">
        <f t="shared" si="385"/>
        <v>#N/A</v>
      </c>
      <c r="T1132" s="13">
        <f t="shared" si="375"/>
        <v>0</v>
      </c>
      <c r="U1132" s="13" t="e">
        <f>VLOOKUP(B1132,Sheet1!$C$1:$F$12,4,FALSE)</f>
        <v>#N/A</v>
      </c>
      <c r="V1132" s="13" t="e">
        <f t="shared" si="386"/>
        <v>#N/A</v>
      </c>
      <c r="W1132" s="13">
        <f t="shared" si="387"/>
        <v>0</v>
      </c>
      <c r="X1132" s="13">
        <f t="shared" si="388"/>
        <v>0</v>
      </c>
      <c r="Y1132" s="13">
        <f t="shared" si="389"/>
        <v>0</v>
      </c>
      <c r="Z1132" s="13" t="e">
        <f t="shared" si="390"/>
        <v>#N/A</v>
      </c>
      <c r="AA1132" s="14" t="str">
        <f t="shared" si="391"/>
        <v/>
      </c>
      <c r="AB1132" s="14">
        <f t="shared" si="392"/>
        <v>0</v>
      </c>
      <c r="AC1132" s="14">
        <f t="shared" si="393"/>
        <v>0</v>
      </c>
      <c r="AD1132" s="13">
        <f t="shared" si="376"/>
        <v>0</v>
      </c>
      <c r="AE1132" s="13" t="e">
        <f>VLOOKUP(B1132,Sheet1!$C$1:$D$12,2,FALSE)</f>
        <v>#N/A</v>
      </c>
      <c r="AF1132" s="13" t="e">
        <f t="shared" si="394"/>
        <v>#N/A</v>
      </c>
      <c r="AG1132" s="13">
        <f t="shared" si="377"/>
        <v>0</v>
      </c>
      <c r="AH1132" s="13">
        <f t="shared" si="378"/>
        <v>0</v>
      </c>
      <c r="AI1132" s="13" t="e">
        <f t="shared" si="395"/>
        <v>#N/A</v>
      </c>
      <c r="AJ1132" s="14" t="str">
        <f t="shared" si="396"/>
        <v/>
      </c>
      <c r="AK1132" s="14">
        <f t="shared" si="379"/>
        <v>0</v>
      </c>
    </row>
    <row r="1133" spans="1:37" ht="15" customHeight="1" x14ac:dyDescent="0.25">
      <c r="A1133" s="1"/>
      <c r="B1133" s="1"/>
      <c r="C1133" s="24"/>
      <c r="D1133" s="1"/>
      <c r="E1133" s="1"/>
      <c r="F1133" s="24"/>
      <c r="G1133" s="1"/>
      <c r="H1133" s="2"/>
      <c r="I1133" s="2"/>
      <c r="J1133" s="2"/>
      <c r="K1133" s="13">
        <f t="shared" si="380"/>
        <v>0</v>
      </c>
      <c r="L1133" s="13" t="e">
        <f>VLOOKUP(B1133,Sheet1!$C$1:$D$12,2,FALSE)</f>
        <v>#N/A</v>
      </c>
      <c r="M1133" s="13" t="e">
        <f t="shared" si="381"/>
        <v>#N/A</v>
      </c>
      <c r="N1133" s="13">
        <f t="shared" si="382"/>
        <v>0</v>
      </c>
      <c r="O1133" s="13" t="e">
        <f>VLOOKUP(B1133,Sheet1!$C$1:$D$12,2,FALSE)</f>
        <v>#N/A</v>
      </c>
      <c r="P1133" s="13" t="e">
        <f t="shared" si="383"/>
        <v>#N/A</v>
      </c>
      <c r="Q1133" s="13">
        <f t="shared" si="384"/>
        <v>0</v>
      </c>
      <c r="R1133" s="13" t="e">
        <f>VLOOKUP(B1133,Sheet1!$C$1:$D$12,2,FALSE)</f>
        <v>#N/A</v>
      </c>
      <c r="S1133" s="13" t="e">
        <f t="shared" si="385"/>
        <v>#N/A</v>
      </c>
      <c r="T1133" s="13">
        <f t="shared" si="375"/>
        <v>0</v>
      </c>
      <c r="U1133" s="13" t="e">
        <f>VLOOKUP(B1133,Sheet1!$C$1:$F$12,4,FALSE)</f>
        <v>#N/A</v>
      </c>
      <c r="V1133" s="13" t="e">
        <f t="shared" si="386"/>
        <v>#N/A</v>
      </c>
      <c r="W1133" s="13">
        <f t="shared" si="387"/>
        <v>0</v>
      </c>
      <c r="X1133" s="13">
        <f t="shared" si="388"/>
        <v>0</v>
      </c>
      <c r="Y1133" s="13">
        <f t="shared" si="389"/>
        <v>0</v>
      </c>
      <c r="Z1133" s="13" t="e">
        <f t="shared" si="390"/>
        <v>#N/A</v>
      </c>
      <c r="AA1133" s="14" t="str">
        <f t="shared" si="391"/>
        <v/>
      </c>
      <c r="AB1133" s="14">
        <f t="shared" si="392"/>
        <v>0</v>
      </c>
      <c r="AC1133" s="14">
        <f t="shared" si="393"/>
        <v>0</v>
      </c>
      <c r="AD1133" s="13">
        <f t="shared" si="376"/>
        <v>0</v>
      </c>
      <c r="AE1133" s="13" t="e">
        <f>VLOOKUP(B1133,Sheet1!$C$1:$D$12,2,FALSE)</f>
        <v>#N/A</v>
      </c>
      <c r="AF1133" s="13" t="e">
        <f t="shared" si="394"/>
        <v>#N/A</v>
      </c>
      <c r="AG1133" s="13">
        <f t="shared" si="377"/>
        <v>0</v>
      </c>
      <c r="AH1133" s="13">
        <f t="shared" si="378"/>
        <v>0</v>
      </c>
      <c r="AI1133" s="13" t="e">
        <f t="shared" si="395"/>
        <v>#N/A</v>
      </c>
      <c r="AJ1133" s="14" t="str">
        <f t="shared" si="396"/>
        <v/>
      </c>
      <c r="AK1133" s="14">
        <f t="shared" si="379"/>
        <v>0</v>
      </c>
    </row>
    <row r="1134" spans="1:37" ht="15" customHeight="1" x14ac:dyDescent="0.25">
      <c r="A1134" s="1"/>
      <c r="B1134" s="1"/>
      <c r="C1134" s="24"/>
      <c r="D1134" s="1"/>
      <c r="E1134" s="1"/>
      <c r="F1134" s="24"/>
      <c r="G1134" s="1"/>
      <c r="H1134" s="2"/>
      <c r="I1134" s="2"/>
      <c r="J1134" s="2"/>
      <c r="K1134" s="13">
        <f t="shared" si="380"/>
        <v>0</v>
      </c>
      <c r="L1134" s="13" t="e">
        <f>VLOOKUP(B1134,Sheet1!$C$1:$D$12,2,FALSE)</f>
        <v>#N/A</v>
      </c>
      <c r="M1134" s="13" t="e">
        <f t="shared" si="381"/>
        <v>#N/A</v>
      </c>
      <c r="N1134" s="13">
        <f t="shared" si="382"/>
        <v>0</v>
      </c>
      <c r="O1134" s="13" t="e">
        <f>VLOOKUP(B1134,Sheet1!$C$1:$D$12,2,FALSE)</f>
        <v>#N/A</v>
      </c>
      <c r="P1134" s="13" t="e">
        <f t="shared" si="383"/>
        <v>#N/A</v>
      </c>
      <c r="Q1134" s="13">
        <f t="shared" si="384"/>
        <v>0</v>
      </c>
      <c r="R1134" s="13" t="e">
        <f>VLOOKUP(B1134,Sheet1!$C$1:$D$12,2,FALSE)</f>
        <v>#N/A</v>
      </c>
      <c r="S1134" s="13" t="e">
        <f t="shared" si="385"/>
        <v>#N/A</v>
      </c>
      <c r="T1134" s="13">
        <f t="shared" si="375"/>
        <v>0</v>
      </c>
      <c r="U1134" s="13" t="e">
        <f>VLOOKUP(B1134,Sheet1!$C$1:$F$12,4,FALSE)</f>
        <v>#N/A</v>
      </c>
      <c r="V1134" s="13" t="e">
        <f t="shared" si="386"/>
        <v>#N/A</v>
      </c>
      <c r="W1134" s="13">
        <f t="shared" si="387"/>
        <v>0</v>
      </c>
      <c r="X1134" s="13">
        <f t="shared" si="388"/>
        <v>0</v>
      </c>
      <c r="Y1134" s="13">
        <f t="shared" si="389"/>
        <v>0</v>
      </c>
      <c r="Z1134" s="13" t="e">
        <f t="shared" si="390"/>
        <v>#N/A</v>
      </c>
      <c r="AA1134" s="14" t="str">
        <f t="shared" si="391"/>
        <v/>
      </c>
      <c r="AB1134" s="14">
        <f t="shared" si="392"/>
        <v>0</v>
      </c>
      <c r="AC1134" s="14">
        <f t="shared" si="393"/>
        <v>0</v>
      </c>
      <c r="AD1134" s="13">
        <f t="shared" si="376"/>
        <v>0</v>
      </c>
      <c r="AE1134" s="13" t="e">
        <f>VLOOKUP(B1134,Sheet1!$C$1:$D$12,2,FALSE)</f>
        <v>#N/A</v>
      </c>
      <c r="AF1134" s="13" t="e">
        <f t="shared" si="394"/>
        <v>#N/A</v>
      </c>
      <c r="AG1134" s="13">
        <f t="shared" si="377"/>
        <v>0</v>
      </c>
      <c r="AH1134" s="13">
        <f t="shared" si="378"/>
        <v>0</v>
      </c>
      <c r="AI1134" s="13" t="e">
        <f t="shared" si="395"/>
        <v>#N/A</v>
      </c>
      <c r="AJ1134" s="14" t="str">
        <f t="shared" si="396"/>
        <v/>
      </c>
      <c r="AK1134" s="14">
        <f t="shared" si="379"/>
        <v>0</v>
      </c>
    </row>
    <row r="1135" spans="1:37" ht="15" customHeight="1" x14ac:dyDescent="0.25">
      <c r="A1135" s="1"/>
      <c r="B1135" s="1"/>
      <c r="C1135" s="24"/>
      <c r="D1135" s="1"/>
      <c r="E1135" s="1"/>
      <c r="F1135" s="24"/>
      <c r="G1135" s="1"/>
      <c r="H1135" s="2"/>
      <c r="I1135" s="2"/>
      <c r="J1135" s="2"/>
      <c r="K1135" s="13">
        <f t="shared" si="380"/>
        <v>0</v>
      </c>
      <c r="L1135" s="13" t="e">
        <f>VLOOKUP(B1135,Sheet1!$C$1:$D$12,2,FALSE)</f>
        <v>#N/A</v>
      </c>
      <c r="M1135" s="13" t="e">
        <f t="shared" si="381"/>
        <v>#N/A</v>
      </c>
      <c r="N1135" s="13">
        <f t="shared" si="382"/>
        <v>0</v>
      </c>
      <c r="O1135" s="13" t="e">
        <f>VLOOKUP(B1135,Sheet1!$C$1:$D$12,2,FALSE)</f>
        <v>#N/A</v>
      </c>
      <c r="P1135" s="13" t="e">
        <f t="shared" si="383"/>
        <v>#N/A</v>
      </c>
      <c r="Q1135" s="13">
        <f t="shared" si="384"/>
        <v>0</v>
      </c>
      <c r="R1135" s="13" t="e">
        <f>VLOOKUP(B1135,Sheet1!$C$1:$D$12,2,FALSE)</f>
        <v>#N/A</v>
      </c>
      <c r="S1135" s="13" t="e">
        <f t="shared" si="385"/>
        <v>#N/A</v>
      </c>
      <c r="T1135" s="13">
        <f t="shared" si="375"/>
        <v>0</v>
      </c>
      <c r="U1135" s="13" t="e">
        <f>VLOOKUP(B1135,Sheet1!$C$1:$F$12,4,FALSE)</f>
        <v>#N/A</v>
      </c>
      <c r="V1135" s="13" t="e">
        <f t="shared" si="386"/>
        <v>#N/A</v>
      </c>
      <c r="W1135" s="13">
        <f t="shared" si="387"/>
        <v>0</v>
      </c>
      <c r="X1135" s="13">
        <f t="shared" si="388"/>
        <v>0</v>
      </c>
      <c r="Y1135" s="13">
        <f t="shared" si="389"/>
        <v>0</v>
      </c>
      <c r="Z1135" s="13" t="e">
        <f t="shared" si="390"/>
        <v>#N/A</v>
      </c>
      <c r="AA1135" s="14" t="str">
        <f t="shared" si="391"/>
        <v/>
      </c>
      <c r="AB1135" s="14">
        <f t="shared" si="392"/>
        <v>0</v>
      </c>
      <c r="AC1135" s="14">
        <f t="shared" si="393"/>
        <v>0</v>
      </c>
      <c r="AD1135" s="13">
        <f t="shared" si="376"/>
        <v>0</v>
      </c>
      <c r="AE1135" s="13" t="e">
        <f>VLOOKUP(B1135,Sheet1!$C$1:$D$12,2,FALSE)</f>
        <v>#N/A</v>
      </c>
      <c r="AF1135" s="13" t="e">
        <f t="shared" si="394"/>
        <v>#N/A</v>
      </c>
      <c r="AG1135" s="13">
        <f t="shared" si="377"/>
        <v>0</v>
      </c>
      <c r="AH1135" s="13">
        <f t="shared" si="378"/>
        <v>0</v>
      </c>
      <c r="AI1135" s="13" t="e">
        <f t="shared" si="395"/>
        <v>#N/A</v>
      </c>
      <c r="AJ1135" s="14" t="str">
        <f t="shared" si="396"/>
        <v/>
      </c>
      <c r="AK1135" s="14">
        <f t="shared" si="379"/>
        <v>0</v>
      </c>
    </row>
    <row r="1136" spans="1:37" ht="15" customHeight="1" x14ac:dyDescent="0.25">
      <c r="A1136" s="1"/>
      <c r="B1136" s="1"/>
      <c r="C1136" s="24"/>
      <c r="D1136" s="1"/>
      <c r="E1136" s="1"/>
      <c r="F1136" s="24"/>
      <c r="G1136" s="1"/>
      <c r="H1136" s="2"/>
      <c r="I1136" s="2"/>
      <c r="J1136" s="2"/>
      <c r="K1136" s="13">
        <f t="shared" si="380"/>
        <v>0</v>
      </c>
      <c r="L1136" s="13" t="e">
        <f>VLOOKUP(B1136,Sheet1!$C$1:$D$12,2,FALSE)</f>
        <v>#N/A</v>
      </c>
      <c r="M1136" s="13" t="e">
        <f t="shared" si="381"/>
        <v>#N/A</v>
      </c>
      <c r="N1136" s="13">
        <f t="shared" si="382"/>
        <v>0</v>
      </c>
      <c r="O1136" s="13" t="e">
        <f>VLOOKUP(B1136,Sheet1!$C$1:$D$12,2,FALSE)</f>
        <v>#N/A</v>
      </c>
      <c r="P1136" s="13" t="e">
        <f t="shared" si="383"/>
        <v>#N/A</v>
      </c>
      <c r="Q1136" s="13">
        <f t="shared" si="384"/>
        <v>0</v>
      </c>
      <c r="R1136" s="13" t="e">
        <f>VLOOKUP(B1136,Sheet1!$C$1:$D$12,2,FALSE)</f>
        <v>#N/A</v>
      </c>
      <c r="S1136" s="13" t="e">
        <f t="shared" si="385"/>
        <v>#N/A</v>
      </c>
      <c r="T1136" s="13">
        <f t="shared" si="375"/>
        <v>0</v>
      </c>
      <c r="U1136" s="13" t="e">
        <f>VLOOKUP(B1136,Sheet1!$C$1:$F$12,4,FALSE)</f>
        <v>#N/A</v>
      </c>
      <c r="V1136" s="13" t="e">
        <f t="shared" si="386"/>
        <v>#N/A</v>
      </c>
      <c r="W1136" s="13">
        <f t="shared" si="387"/>
        <v>0</v>
      </c>
      <c r="X1136" s="13">
        <f t="shared" si="388"/>
        <v>0</v>
      </c>
      <c r="Y1136" s="13">
        <f t="shared" si="389"/>
        <v>0</v>
      </c>
      <c r="Z1136" s="13" t="e">
        <f t="shared" si="390"/>
        <v>#N/A</v>
      </c>
      <c r="AA1136" s="14" t="str">
        <f t="shared" si="391"/>
        <v/>
      </c>
      <c r="AB1136" s="14">
        <f t="shared" si="392"/>
        <v>0</v>
      </c>
      <c r="AC1136" s="14">
        <f t="shared" si="393"/>
        <v>0</v>
      </c>
      <c r="AD1136" s="13">
        <f t="shared" si="376"/>
        <v>0</v>
      </c>
      <c r="AE1136" s="13" t="e">
        <f>VLOOKUP(B1136,Sheet1!$C$1:$D$12,2,FALSE)</f>
        <v>#N/A</v>
      </c>
      <c r="AF1136" s="13" t="e">
        <f t="shared" si="394"/>
        <v>#N/A</v>
      </c>
      <c r="AG1136" s="13">
        <f t="shared" si="377"/>
        <v>0</v>
      </c>
      <c r="AH1136" s="13">
        <f t="shared" si="378"/>
        <v>0</v>
      </c>
      <c r="AI1136" s="13" t="e">
        <f t="shared" si="395"/>
        <v>#N/A</v>
      </c>
      <c r="AJ1136" s="14" t="str">
        <f t="shared" si="396"/>
        <v/>
      </c>
      <c r="AK1136" s="14">
        <f t="shared" si="379"/>
        <v>0</v>
      </c>
    </row>
    <row r="1137" spans="1:37" ht="15" customHeight="1" x14ac:dyDescent="0.25">
      <c r="A1137" s="1"/>
      <c r="B1137" s="1"/>
      <c r="C1137" s="24"/>
      <c r="D1137" s="1"/>
      <c r="E1137" s="1"/>
      <c r="F1137" s="24"/>
      <c r="G1137" s="1"/>
      <c r="H1137" s="2"/>
      <c r="I1137" s="2"/>
      <c r="J1137" s="2"/>
      <c r="K1137" s="13">
        <f t="shared" si="380"/>
        <v>0</v>
      </c>
      <c r="L1137" s="13" t="e">
        <f>VLOOKUP(B1137,Sheet1!$C$1:$D$12,2,FALSE)</f>
        <v>#N/A</v>
      </c>
      <c r="M1137" s="13" t="e">
        <f t="shared" si="381"/>
        <v>#N/A</v>
      </c>
      <c r="N1137" s="13">
        <f t="shared" si="382"/>
        <v>0</v>
      </c>
      <c r="O1137" s="13" t="e">
        <f>VLOOKUP(B1137,Sheet1!$C$1:$D$12,2,FALSE)</f>
        <v>#N/A</v>
      </c>
      <c r="P1137" s="13" t="e">
        <f t="shared" si="383"/>
        <v>#N/A</v>
      </c>
      <c r="Q1137" s="13">
        <f t="shared" si="384"/>
        <v>0</v>
      </c>
      <c r="R1137" s="13" t="e">
        <f>VLOOKUP(B1137,Sheet1!$C$1:$D$12,2,FALSE)</f>
        <v>#N/A</v>
      </c>
      <c r="S1137" s="13" t="e">
        <f t="shared" si="385"/>
        <v>#N/A</v>
      </c>
      <c r="T1137" s="13">
        <f t="shared" si="375"/>
        <v>0</v>
      </c>
      <c r="U1137" s="13" t="e">
        <f>VLOOKUP(B1137,Sheet1!$C$1:$F$12,4,FALSE)</f>
        <v>#N/A</v>
      </c>
      <c r="V1137" s="13" t="e">
        <f t="shared" si="386"/>
        <v>#N/A</v>
      </c>
      <c r="W1137" s="13">
        <f t="shared" si="387"/>
        <v>0</v>
      </c>
      <c r="X1137" s="13">
        <f t="shared" si="388"/>
        <v>0</v>
      </c>
      <c r="Y1137" s="13">
        <f t="shared" si="389"/>
        <v>0</v>
      </c>
      <c r="Z1137" s="13" t="e">
        <f t="shared" si="390"/>
        <v>#N/A</v>
      </c>
      <c r="AA1137" s="14" t="str">
        <f t="shared" si="391"/>
        <v/>
      </c>
      <c r="AB1137" s="14">
        <f t="shared" si="392"/>
        <v>0</v>
      </c>
      <c r="AC1137" s="14">
        <f t="shared" si="393"/>
        <v>0</v>
      </c>
      <c r="AD1137" s="13">
        <f t="shared" si="376"/>
        <v>0</v>
      </c>
      <c r="AE1137" s="13" t="e">
        <f>VLOOKUP(B1137,Sheet1!$C$1:$D$12,2,FALSE)</f>
        <v>#N/A</v>
      </c>
      <c r="AF1137" s="13" t="e">
        <f t="shared" si="394"/>
        <v>#N/A</v>
      </c>
      <c r="AG1137" s="13">
        <f t="shared" si="377"/>
        <v>0</v>
      </c>
      <c r="AH1137" s="13">
        <f t="shared" si="378"/>
        <v>0</v>
      </c>
      <c r="AI1137" s="13" t="e">
        <f t="shared" si="395"/>
        <v>#N/A</v>
      </c>
      <c r="AJ1137" s="14" t="str">
        <f t="shared" si="396"/>
        <v/>
      </c>
      <c r="AK1137" s="14">
        <f t="shared" si="379"/>
        <v>0</v>
      </c>
    </row>
    <row r="1138" spans="1:37" ht="15" customHeight="1" x14ac:dyDescent="0.25">
      <c r="A1138" s="1"/>
      <c r="B1138" s="1"/>
      <c r="C1138" s="24"/>
      <c r="D1138" s="1"/>
      <c r="E1138" s="1"/>
      <c r="F1138" s="24"/>
      <c r="G1138" s="1"/>
      <c r="H1138" s="2"/>
      <c r="I1138" s="2"/>
      <c r="J1138" s="2"/>
      <c r="K1138" s="13">
        <f t="shared" si="380"/>
        <v>0</v>
      </c>
      <c r="L1138" s="13" t="e">
        <f>VLOOKUP(B1138,Sheet1!$C$1:$D$12,2,FALSE)</f>
        <v>#N/A</v>
      </c>
      <c r="M1138" s="13" t="e">
        <f t="shared" si="381"/>
        <v>#N/A</v>
      </c>
      <c r="N1138" s="13">
        <f t="shared" si="382"/>
        <v>0</v>
      </c>
      <c r="O1138" s="13" t="e">
        <f>VLOOKUP(B1138,Sheet1!$C$1:$D$12,2,FALSE)</f>
        <v>#N/A</v>
      </c>
      <c r="P1138" s="13" t="e">
        <f t="shared" si="383"/>
        <v>#N/A</v>
      </c>
      <c r="Q1138" s="13">
        <f t="shared" si="384"/>
        <v>0</v>
      </c>
      <c r="R1138" s="13" t="e">
        <f>VLOOKUP(B1138,Sheet1!$C$1:$D$12,2,FALSE)</f>
        <v>#N/A</v>
      </c>
      <c r="S1138" s="13" t="e">
        <f t="shared" si="385"/>
        <v>#N/A</v>
      </c>
      <c r="T1138" s="13">
        <f t="shared" si="375"/>
        <v>0</v>
      </c>
      <c r="U1138" s="13" t="e">
        <f>VLOOKUP(B1138,Sheet1!$C$1:$F$12,4,FALSE)</f>
        <v>#N/A</v>
      </c>
      <c r="V1138" s="13" t="e">
        <f t="shared" si="386"/>
        <v>#N/A</v>
      </c>
      <c r="W1138" s="13">
        <f t="shared" si="387"/>
        <v>0</v>
      </c>
      <c r="X1138" s="13">
        <f t="shared" si="388"/>
        <v>0</v>
      </c>
      <c r="Y1138" s="13">
        <f t="shared" si="389"/>
        <v>0</v>
      </c>
      <c r="Z1138" s="13" t="e">
        <f t="shared" si="390"/>
        <v>#N/A</v>
      </c>
      <c r="AA1138" s="14" t="str">
        <f t="shared" si="391"/>
        <v/>
      </c>
      <c r="AB1138" s="14">
        <f t="shared" si="392"/>
        <v>0</v>
      </c>
      <c r="AC1138" s="14">
        <f t="shared" si="393"/>
        <v>0</v>
      </c>
      <c r="AD1138" s="13">
        <f t="shared" si="376"/>
        <v>0</v>
      </c>
      <c r="AE1138" s="13" t="e">
        <f>VLOOKUP(B1138,Sheet1!$C$1:$D$12,2,FALSE)</f>
        <v>#N/A</v>
      </c>
      <c r="AF1138" s="13" t="e">
        <f t="shared" si="394"/>
        <v>#N/A</v>
      </c>
      <c r="AG1138" s="13">
        <f t="shared" si="377"/>
        <v>0</v>
      </c>
      <c r="AH1138" s="13">
        <f t="shared" si="378"/>
        <v>0</v>
      </c>
      <c r="AI1138" s="13" t="e">
        <f t="shared" si="395"/>
        <v>#N/A</v>
      </c>
      <c r="AJ1138" s="14" t="str">
        <f t="shared" si="396"/>
        <v/>
      </c>
      <c r="AK1138" s="14">
        <f t="shared" si="379"/>
        <v>0</v>
      </c>
    </row>
    <row r="1139" spans="1:37" ht="15" customHeight="1" x14ac:dyDescent="0.25">
      <c r="A1139" s="1"/>
      <c r="B1139" s="1"/>
      <c r="C1139" s="24"/>
      <c r="D1139" s="1"/>
      <c r="E1139" s="1"/>
      <c r="F1139" s="24"/>
      <c r="G1139" s="1"/>
      <c r="H1139" s="2"/>
      <c r="I1139" s="2"/>
      <c r="J1139" s="2"/>
      <c r="K1139" s="13">
        <f t="shared" si="380"/>
        <v>0</v>
      </c>
      <c r="L1139" s="13" t="e">
        <f>VLOOKUP(B1139,Sheet1!$C$1:$D$12,2,FALSE)</f>
        <v>#N/A</v>
      </c>
      <c r="M1139" s="13" t="e">
        <f t="shared" si="381"/>
        <v>#N/A</v>
      </c>
      <c r="N1139" s="13">
        <f t="shared" si="382"/>
        <v>0</v>
      </c>
      <c r="O1139" s="13" t="e">
        <f>VLOOKUP(B1139,Sheet1!$C$1:$D$12,2,FALSE)</f>
        <v>#N/A</v>
      </c>
      <c r="P1139" s="13" t="e">
        <f t="shared" si="383"/>
        <v>#N/A</v>
      </c>
      <c r="Q1139" s="13">
        <f t="shared" si="384"/>
        <v>0</v>
      </c>
      <c r="R1139" s="13" t="e">
        <f>VLOOKUP(B1139,Sheet1!$C$1:$D$12,2,FALSE)</f>
        <v>#N/A</v>
      </c>
      <c r="S1139" s="13" t="e">
        <f t="shared" si="385"/>
        <v>#N/A</v>
      </c>
      <c r="T1139" s="13">
        <f t="shared" si="375"/>
        <v>0</v>
      </c>
      <c r="U1139" s="13" t="e">
        <f>VLOOKUP(B1139,Sheet1!$C$1:$F$12,4,FALSE)</f>
        <v>#N/A</v>
      </c>
      <c r="V1139" s="13" t="e">
        <f t="shared" si="386"/>
        <v>#N/A</v>
      </c>
      <c r="W1139" s="13">
        <f t="shared" si="387"/>
        <v>0</v>
      </c>
      <c r="X1139" s="13">
        <f t="shared" si="388"/>
        <v>0</v>
      </c>
      <c r="Y1139" s="13">
        <f t="shared" si="389"/>
        <v>0</v>
      </c>
      <c r="Z1139" s="13" t="e">
        <f t="shared" si="390"/>
        <v>#N/A</v>
      </c>
      <c r="AA1139" s="14" t="str">
        <f t="shared" si="391"/>
        <v/>
      </c>
      <c r="AB1139" s="14">
        <f t="shared" si="392"/>
        <v>0</v>
      </c>
      <c r="AC1139" s="14">
        <f t="shared" si="393"/>
        <v>0</v>
      </c>
      <c r="AD1139" s="13">
        <f t="shared" si="376"/>
        <v>0</v>
      </c>
      <c r="AE1139" s="13" t="e">
        <f>VLOOKUP(B1139,Sheet1!$C$1:$D$12,2,FALSE)</f>
        <v>#N/A</v>
      </c>
      <c r="AF1139" s="13" t="e">
        <f t="shared" si="394"/>
        <v>#N/A</v>
      </c>
      <c r="AG1139" s="13">
        <f t="shared" si="377"/>
        <v>0</v>
      </c>
      <c r="AH1139" s="13">
        <f t="shared" si="378"/>
        <v>0</v>
      </c>
      <c r="AI1139" s="13" t="e">
        <f t="shared" si="395"/>
        <v>#N/A</v>
      </c>
      <c r="AJ1139" s="14" t="str">
        <f t="shared" si="396"/>
        <v/>
      </c>
      <c r="AK1139" s="14">
        <f t="shared" si="379"/>
        <v>0</v>
      </c>
    </row>
    <row r="1140" spans="1:37" ht="15" customHeight="1" x14ac:dyDescent="0.25">
      <c r="A1140" s="1"/>
      <c r="B1140" s="1"/>
      <c r="C1140" s="24"/>
      <c r="D1140" s="1"/>
      <c r="E1140" s="1"/>
      <c r="F1140" s="24"/>
      <c r="G1140" s="1"/>
      <c r="H1140" s="2"/>
      <c r="I1140" s="2"/>
      <c r="J1140" s="2"/>
      <c r="K1140" s="13">
        <f t="shared" si="380"/>
        <v>0</v>
      </c>
      <c r="L1140" s="13" t="e">
        <f>VLOOKUP(B1140,Sheet1!$C$1:$D$12,2,FALSE)</f>
        <v>#N/A</v>
      </c>
      <c r="M1140" s="13" t="e">
        <f t="shared" si="381"/>
        <v>#N/A</v>
      </c>
      <c r="N1140" s="13">
        <f t="shared" si="382"/>
        <v>0</v>
      </c>
      <c r="O1140" s="13" t="e">
        <f>VLOOKUP(B1140,Sheet1!$C$1:$D$12,2,FALSE)</f>
        <v>#N/A</v>
      </c>
      <c r="P1140" s="13" t="e">
        <f t="shared" si="383"/>
        <v>#N/A</v>
      </c>
      <c r="Q1140" s="13">
        <f t="shared" si="384"/>
        <v>0</v>
      </c>
      <c r="R1140" s="13" t="e">
        <f>VLOOKUP(B1140,Sheet1!$C$1:$D$12,2,FALSE)</f>
        <v>#N/A</v>
      </c>
      <c r="S1140" s="13" t="e">
        <f t="shared" si="385"/>
        <v>#N/A</v>
      </c>
      <c r="T1140" s="13">
        <f t="shared" si="375"/>
        <v>0</v>
      </c>
      <c r="U1140" s="13" t="e">
        <f>VLOOKUP(B1140,Sheet1!$C$1:$F$12,4,FALSE)</f>
        <v>#N/A</v>
      </c>
      <c r="V1140" s="13" t="e">
        <f t="shared" si="386"/>
        <v>#N/A</v>
      </c>
      <c r="W1140" s="13">
        <f t="shared" si="387"/>
        <v>0</v>
      </c>
      <c r="X1140" s="13">
        <f t="shared" si="388"/>
        <v>0</v>
      </c>
      <c r="Y1140" s="13">
        <f t="shared" si="389"/>
        <v>0</v>
      </c>
      <c r="Z1140" s="13" t="e">
        <f t="shared" si="390"/>
        <v>#N/A</v>
      </c>
      <c r="AA1140" s="14" t="str">
        <f t="shared" si="391"/>
        <v/>
      </c>
      <c r="AB1140" s="14">
        <f t="shared" si="392"/>
        <v>0</v>
      </c>
      <c r="AC1140" s="14">
        <f t="shared" si="393"/>
        <v>0</v>
      </c>
      <c r="AD1140" s="13">
        <f t="shared" si="376"/>
        <v>0</v>
      </c>
      <c r="AE1140" s="13" t="e">
        <f>VLOOKUP(B1140,Sheet1!$C$1:$D$12,2,FALSE)</f>
        <v>#N/A</v>
      </c>
      <c r="AF1140" s="13" t="e">
        <f t="shared" si="394"/>
        <v>#N/A</v>
      </c>
      <c r="AG1140" s="13">
        <f t="shared" si="377"/>
        <v>0</v>
      </c>
      <c r="AH1140" s="13">
        <f t="shared" si="378"/>
        <v>0</v>
      </c>
      <c r="AI1140" s="13" t="e">
        <f t="shared" si="395"/>
        <v>#N/A</v>
      </c>
      <c r="AJ1140" s="14" t="str">
        <f t="shared" si="396"/>
        <v/>
      </c>
      <c r="AK1140" s="14">
        <f t="shared" si="379"/>
        <v>0</v>
      </c>
    </row>
    <row r="1141" spans="1:37" ht="15" customHeight="1" x14ac:dyDescent="0.25">
      <c r="A1141" s="1"/>
      <c r="B1141" s="1"/>
      <c r="C1141" s="24"/>
      <c r="D1141" s="1"/>
      <c r="E1141" s="1"/>
      <c r="F1141" s="24"/>
      <c r="G1141" s="1"/>
      <c r="H1141" s="2"/>
      <c r="I1141" s="2"/>
      <c r="J1141" s="2"/>
      <c r="K1141" s="13">
        <f t="shared" si="380"/>
        <v>0</v>
      </c>
      <c r="L1141" s="13" t="e">
        <f>VLOOKUP(B1141,Sheet1!$C$1:$D$12,2,FALSE)</f>
        <v>#N/A</v>
      </c>
      <c r="M1141" s="13" t="e">
        <f t="shared" si="381"/>
        <v>#N/A</v>
      </c>
      <c r="N1141" s="13">
        <f t="shared" si="382"/>
        <v>0</v>
      </c>
      <c r="O1141" s="13" t="e">
        <f>VLOOKUP(B1141,Sheet1!$C$1:$D$12,2,FALSE)</f>
        <v>#N/A</v>
      </c>
      <c r="P1141" s="13" t="e">
        <f t="shared" si="383"/>
        <v>#N/A</v>
      </c>
      <c r="Q1141" s="13">
        <f t="shared" si="384"/>
        <v>0</v>
      </c>
      <c r="R1141" s="13" t="e">
        <f>VLOOKUP(B1141,Sheet1!$C$1:$D$12,2,FALSE)</f>
        <v>#N/A</v>
      </c>
      <c r="S1141" s="13" t="e">
        <f t="shared" si="385"/>
        <v>#N/A</v>
      </c>
      <c r="T1141" s="13">
        <f t="shared" si="375"/>
        <v>0</v>
      </c>
      <c r="U1141" s="13" t="e">
        <f>VLOOKUP(B1141,Sheet1!$C$1:$F$12,4,FALSE)</f>
        <v>#N/A</v>
      </c>
      <c r="V1141" s="13" t="e">
        <f t="shared" si="386"/>
        <v>#N/A</v>
      </c>
      <c r="W1141" s="13">
        <f t="shared" si="387"/>
        <v>0</v>
      </c>
      <c r="X1141" s="13">
        <f t="shared" si="388"/>
        <v>0</v>
      </c>
      <c r="Y1141" s="13">
        <f t="shared" si="389"/>
        <v>0</v>
      </c>
      <c r="Z1141" s="13" t="e">
        <f t="shared" si="390"/>
        <v>#N/A</v>
      </c>
      <c r="AA1141" s="14" t="str">
        <f t="shared" si="391"/>
        <v/>
      </c>
      <c r="AB1141" s="14">
        <f t="shared" si="392"/>
        <v>0</v>
      </c>
      <c r="AC1141" s="14">
        <f t="shared" si="393"/>
        <v>0</v>
      </c>
      <c r="AD1141" s="13">
        <f t="shared" si="376"/>
        <v>0</v>
      </c>
      <c r="AE1141" s="13" t="e">
        <f>VLOOKUP(B1141,Sheet1!$C$1:$D$12,2,FALSE)</f>
        <v>#N/A</v>
      </c>
      <c r="AF1141" s="13" t="e">
        <f t="shared" si="394"/>
        <v>#N/A</v>
      </c>
      <c r="AG1141" s="13">
        <f t="shared" si="377"/>
        <v>0</v>
      </c>
      <c r="AH1141" s="13">
        <f t="shared" si="378"/>
        <v>0</v>
      </c>
      <c r="AI1141" s="13" t="e">
        <f t="shared" si="395"/>
        <v>#N/A</v>
      </c>
      <c r="AJ1141" s="14" t="str">
        <f t="shared" si="396"/>
        <v/>
      </c>
      <c r="AK1141" s="14">
        <f t="shared" si="379"/>
        <v>0</v>
      </c>
    </row>
    <row r="1142" spans="1:37" ht="15" customHeight="1" x14ac:dyDescent="0.25">
      <c r="A1142" s="1"/>
      <c r="B1142" s="1"/>
      <c r="C1142" s="24"/>
      <c r="D1142" s="1"/>
      <c r="E1142" s="1"/>
      <c r="F1142" s="24"/>
      <c r="G1142" s="1"/>
      <c r="H1142" s="2"/>
      <c r="I1142" s="2"/>
      <c r="J1142" s="2"/>
      <c r="K1142" s="13">
        <f t="shared" si="380"/>
        <v>0</v>
      </c>
      <c r="L1142" s="13" t="e">
        <f>VLOOKUP(B1142,Sheet1!$C$1:$D$12,2,FALSE)</f>
        <v>#N/A</v>
      </c>
      <c r="M1142" s="13" t="e">
        <f t="shared" si="381"/>
        <v>#N/A</v>
      </c>
      <c r="N1142" s="13">
        <f t="shared" si="382"/>
        <v>0</v>
      </c>
      <c r="O1142" s="13" t="e">
        <f>VLOOKUP(B1142,Sheet1!$C$1:$D$12,2,FALSE)</f>
        <v>#N/A</v>
      </c>
      <c r="P1142" s="13" t="e">
        <f t="shared" si="383"/>
        <v>#N/A</v>
      </c>
      <c r="Q1142" s="13">
        <f t="shared" si="384"/>
        <v>0</v>
      </c>
      <c r="R1142" s="13" t="e">
        <f>VLOOKUP(B1142,Sheet1!$C$1:$D$12,2,FALSE)</f>
        <v>#N/A</v>
      </c>
      <c r="S1142" s="13" t="e">
        <f t="shared" si="385"/>
        <v>#N/A</v>
      </c>
      <c r="T1142" s="13">
        <f t="shared" si="375"/>
        <v>0</v>
      </c>
      <c r="U1142" s="13" t="e">
        <f>VLOOKUP(B1142,Sheet1!$C$1:$F$12,4,FALSE)</f>
        <v>#N/A</v>
      </c>
      <c r="V1142" s="13" t="e">
        <f t="shared" si="386"/>
        <v>#N/A</v>
      </c>
      <c r="W1142" s="13">
        <f t="shared" si="387"/>
        <v>0</v>
      </c>
      <c r="X1142" s="13">
        <f t="shared" si="388"/>
        <v>0</v>
      </c>
      <c r="Y1142" s="13">
        <f t="shared" si="389"/>
        <v>0</v>
      </c>
      <c r="Z1142" s="13" t="e">
        <f t="shared" si="390"/>
        <v>#N/A</v>
      </c>
      <c r="AA1142" s="14" t="str">
        <f t="shared" si="391"/>
        <v/>
      </c>
      <c r="AB1142" s="14">
        <f t="shared" si="392"/>
        <v>0</v>
      </c>
      <c r="AC1142" s="14">
        <f t="shared" si="393"/>
        <v>0</v>
      </c>
      <c r="AD1142" s="13">
        <f t="shared" si="376"/>
        <v>0</v>
      </c>
      <c r="AE1142" s="13" t="e">
        <f>VLOOKUP(B1142,Sheet1!$C$1:$D$12,2,FALSE)</f>
        <v>#N/A</v>
      </c>
      <c r="AF1142" s="13" t="e">
        <f t="shared" si="394"/>
        <v>#N/A</v>
      </c>
      <c r="AG1142" s="13">
        <f t="shared" si="377"/>
        <v>0</v>
      </c>
      <c r="AH1142" s="13">
        <f t="shared" si="378"/>
        <v>0</v>
      </c>
      <c r="AI1142" s="13" t="e">
        <f t="shared" si="395"/>
        <v>#N/A</v>
      </c>
      <c r="AJ1142" s="14" t="str">
        <f t="shared" si="396"/>
        <v/>
      </c>
      <c r="AK1142" s="14">
        <f t="shared" si="379"/>
        <v>0</v>
      </c>
    </row>
    <row r="1143" spans="1:37" ht="15" customHeight="1" x14ac:dyDescent="0.25">
      <c r="A1143" s="1"/>
      <c r="B1143" s="1"/>
      <c r="C1143" s="24"/>
      <c r="D1143" s="1"/>
      <c r="E1143" s="1"/>
      <c r="F1143" s="24"/>
      <c r="G1143" s="1"/>
      <c r="H1143" s="2"/>
      <c r="I1143" s="2"/>
      <c r="J1143" s="2"/>
      <c r="K1143" s="13">
        <f t="shared" si="380"/>
        <v>0</v>
      </c>
      <c r="L1143" s="13" t="e">
        <f>VLOOKUP(B1143,Sheet1!$C$1:$D$12,2,FALSE)</f>
        <v>#N/A</v>
      </c>
      <c r="M1143" s="13" t="e">
        <f t="shared" si="381"/>
        <v>#N/A</v>
      </c>
      <c r="N1143" s="13">
        <f t="shared" si="382"/>
        <v>0</v>
      </c>
      <c r="O1143" s="13" t="e">
        <f>VLOOKUP(B1143,Sheet1!$C$1:$D$12,2,FALSE)</f>
        <v>#N/A</v>
      </c>
      <c r="P1143" s="13" t="e">
        <f t="shared" si="383"/>
        <v>#N/A</v>
      </c>
      <c r="Q1143" s="13">
        <f t="shared" si="384"/>
        <v>0</v>
      </c>
      <c r="R1143" s="13" t="e">
        <f>VLOOKUP(B1143,Sheet1!$C$1:$D$12,2,FALSE)</f>
        <v>#N/A</v>
      </c>
      <c r="S1143" s="13" t="e">
        <f t="shared" si="385"/>
        <v>#N/A</v>
      </c>
      <c r="T1143" s="13">
        <f t="shared" si="375"/>
        <v>0</v>
      </c>
      <c r="U1143" s="13" t="e">
        <f>VLOOKUP(B1143,Sheet1!$C$1:$F$12,4,FALSE)</f>
        <v>#N/A</v>
      </c>
      <c r="V1143" s="13" t="e">
        <f t="shared" si="386"/>
        <v>#N/A</v>
      </c>
      <c r="W1143" s="13">
        <f t="shared" si="387"/>
        <v>0</v>
      </c>
      <c r="X1143" s="13">
        <f t="shared" si="388"/>
        <v>0</v>
      </c>
      <c r="Y1143" s="13">
        <f t="shared" si="389"/>
        <v>0</v>
      </c>
      <c r="Z1143" s="13" t="e">
        <f t="shared" si="390"/>
        <v>#N/A</v>
      </c>
      <c r="AA1143" s="14" t="str">
        <f t="shared" si="391"/>
        <v/>
      </c>
      <c r="AB1143" s="14">
        <f t="shared" si="392"/>
        <v>0</v>
      </c>
      <c r="AC1143" s="14">
        <f t="shared" si="393"/>
        <v>0</v>
      </c>
      <c r="AD1143" s="13">
        <f t="shared" si="376"/>
        <v>0</v>
      </c>
      <c r="AE1143" s="13" t="e">
        <f>VLOOKUP(B1143,Sheet1!$C$1:$D$12,2,FALSE)</f>
        <v>#N/A</v>
      </c>
      <c r="AF1143" s="13" t="e">
        <f t="shared" si="394"/>
        <v>#N/A</v>
      </c>
      <c r="AG1143" s="13">
        <f t="shared" si="377"/>
        <v>0</v>
      </c>
      <c r="AH1143" s="13">
        <f t="shared" si="378"/>
        <v>0</v>
      </c>
      <c r="AI1143" s="13" t="e">
        <f t="shared" si="395"/>
        <v>#N/A</v>
      </c>
      <c r="AJ1143" s="14" t="str">
        <f t="shared" si="396"/>
        <v/>
      </c>
      <c r="AK1143" s="14">
        <f t="shared" si="379"/>
        <v>0</v>
      </c>
    </row>
    <row r="1144" spans="1:37" ht="15" customHeight="1" x14ac:dyDescent="0.25">
      <c r="A1144" s="1"/>
      <c r="B1144" s="1"/>
      <c r="C1144" s="24"/>
      <c r="D1144" s="1"/>
      <c r="E1144" s="1"/>
      <c r="F1144" s="24"/>
      <c r="G1144" s="1"/>
      <c r="H1144" s="2"/>
      <c r="I1144" s="2"/>
      <c r="J1144" s="2"/>
      <c r="K1144" s="13">
        <f t="shared" si="380"/>
        <v>0</v>
      </c>
      <c r="L1144" s="13" t="e">
        <f>VLOOKUP(B1144,Sheet1!$C$1:$D$12,2,FALSE)</f>
        <v>#N/A</v>
      </c>
      <c r="M1144" s="13" t="e">
        <f t="shared" si="381"/>
        <v>#N/A</v>
      </c>
      <c r="N1144" s="13">
        <f t="shared" si="382"/>
        <v>0</v>
      </c>
      <c r="O1144" s="13" t="e">
        <f>VLOOKUP(B1144,Sheet1!$C$1:$D$12,2,FALSE)</f>
        <v>#N/A</v>
      </c>
      <c r="P1144" s="13" t="e">
        <f t="shared" si="383"/>
        <v>#N/A</v>
      </c>
      <c r="Q1144" s="13">
        <f t="shared" si="384"/>
        <v>0</v>
      </c>
      <c r="R1144" s="13" t="e">
        <f>VLOOKUP(B1144,Sheet1!$C$1:$D$12,2,FALSE)</f>
        <v>#N/A</v>
      </c>
      <c r="S1144" s="13" t="e">
        <f t="shared" si="385"/>
        <v>#N/A</v>
      </c>
      <c r="T1144" s="13">
        <f t="shared" si="375"/>
        <v>0</v>
      </c>
      <c r="U1144" s="13" t="e">
        <f>VLOOKUP(B1144,Sheet1!$C$1:$F$12,4,FALSE)</f>
        <v>#N/A</v>
      </c>
      <c r="V1144" s="13" t="e">
        <f t="shared" si="386"/>
        <v>#N/A</v>
      </c>
      <c r="W1144" s="13">
        <f t="shared" si="387"/>
        <v>0</v>
      </c>
      <c r="X1144" s="13">
        <f t="shared" si="388"/>
        <v>0</v>
      </c>
      <c r="Y1144" s="13">
        <f t="shared" si="389"/>
        <v>0</v>
      </c>
      <c r="Z1144" s="13" t="e">
        <f t="shared" si="390"/>
        <v>#N/A</v>
      </c>
      <c r="AA1144" s="14" t="str">
        <f t="shared" si="391"/>
        <v/>
      </c>
      <c r="AB1144" s="14">
        <f t="shared" si="392"/>
        <v>0</v>
      </c>
      <c r="AC1144" s="14">
        <f t="shared" si="393"/>
        <v>0</v>
      </c>
      <c r="AD1144" s="13">
        <f t="shared" si="376"/>
        <v>0</v>
      </c>
      <c r="AE1144" s="13" t="e">
        <f>VLOOKUP(B1144,Sheet1!$C$1:$D$12,2,FALSE)</f>
        <v>#N/A</v>
      </c>
      <c r="AF1144" s="13" t="e">
        <f t="shared" si="394"/>
        <v>#N/A</v>
      </c>
      <c r="AG1144" s="13">
        <f t="shared" si="377"/>
        <v>0</v>
      </c>
      <c r="AH1144" s="13">
        <f t="shared" si="378"/>
        <v>0</v>
      </c>
      <c r="AI1144" s="13" t="e">
        <f t="shared" si="395"/>
        <v>#N/A</v>
      </c>
      <c r="AJ1144" s="14" t="str">
        <f t="shared" si="396"/>
        <v/>
      </c>
      <c r="AK1144" s="14">
        <f t="shared" si="379"/>
        <v>0</v>
      </c>
    </row>
    <row r="1145" spans="1:37" ht="15" customHeight="1" x14ac:dyDescent="0.25">
      <c r="A1145" s="1"/>
      <c r="B1145" s="1"/>
      <c r="C1145" s="24"/>
      <c r="D1145" s="1"/>
      <c r="E1145" s="1"/>
      <c r="F1145" s="24"/>
      <c r="G1145" s="1"/>
      <c r="H1145" s="2"/>
      <c r="I1145" s="2"/>
      <c r="J1145" s="2"/>
      <c r="K1145" s="13">
        <f t="shared" si="380"/>
        <v>0</v>
      </c>
      <c r="L1145" s="13" t="e">
        <f>VLOOKUP(B1145,Sheet1!$C$1:$D$12,2,FALSE)</f>
        <v>#N/A</v>
      </c>
      <c r="M1145" s="13" t="e">
        <f t="shared" si="381"/>
        <v>#N/A</v>
      </c>
      <c r="N1145" s="13">
        <f t="shared" si="382"/>
        <v>0</v>
      </c>
      <c r="O1145" s="13" t="e">
        <f>VLOOKUP(B1145,Sheet1!$C$1:$D$12,2,FALSE)</f>
        <v>#N/A</v>
      </c>
      <c r="P1145" s="13" t="e">
        <f t="shared" si="383"/>
        <v>#N/A</v>
      </c>
      <c r="Q1145" s="13">
        <f t="shared" si="384"/>
        <v>0</v>
      </c>
      <c r="R1145" s="13" t="e">
        <f>VLOOKUP(B1145,Sheet1!$C$1:$D$12,2,FALSE)</f>
        <v>#N/A</v>
      </c>
      <c r="S1145" s="13" t="e">
        <f t="shared" si="385"/>
        <v>#N/A</v>
      </c>
      <c r="T1145" s="13">
        <f t="shared" si="375"/>
        <v>0</v>
      </c>
      <c r="U1145" s="13" t="e">
        <f>VLOOKUP(B1145,Sheet1!$C$1:$F$12,4,FALSE)</f>
        <v>#N/A</v>
      </c>
      <c r="V1145" s="13" t="e">
        <f t="shared" si="386"/>
        <v>#N/A</v>
      </c>
      <c r="W1145" s="13">
        <f t="shared" si="387"/>
        <v>0</v>
      </c>
      <c r="X1145" s="13">
        <f t="shared" si="388"/>
        <v>0</v>
      </c>
      <c r="Y1145" s="13">
        <f t="shared" si="389"/>
        <v>0</v>
      </c>
      <c r="Z1145" s="13" t="e">
        <f t="shared" si="390"/>
        <v>#N/A</v>
      </c>
      <c r="AA1145" s="14" t="str">
        <f t="shared" si="391"/>
        <v/>
      </c>
      <c r="AB1145" s="14">
        <f t="shared" si="392"/>
        <v>0</v>
      </c>
      <c r="AC1145" s="14">
        <f t="shared" si="393"/>
        <v>0</v>
      </c>
      <c r="AD1145" s="13">
        <f t="shared" si="376"/>
        <v>0</v>
      </c>
      <c r="AE1145" s="13" t="e">
        <f>VLOOKUP(B1145,Sheet1!$C$1:$D$12,2,FALSE)</f>
        <v>#N/A</v>
      </c>
      <c r="AF1145" s="13" t="e">
        <f t="shared" si="394"/>
        <v>#N/A</v>
      </c>
      <c r="AG1145" s="13">
        <f t="shared" si="377"/>
        <v>0</v>
      </c>
      <c r="AH1145" s="13">
        <f t="shared" si="378"/>
        <v>0</v>
      </c>
      <c r="AI1145" s="13" t="e">
        <f t="shared" si="395"/>
        <v>#N/A</v>
      </c>
      <c r="AJ1145" s="14" t="str">
        <f t="shared" si="396"/>
        <v/>
      </c>
      <c r="AK1145" s="14">
        <f t="shared" si="379"/>
        <v>0</v>
      </c>
    </row>
    <row r="1146" spans="1:37" ht="15" customHeight="1" x14ac:dyDescent="0.25">
      <c r="A1146" s="1"/>
      <c r="B1146" s="1"/>
      <c r="C1146" s="24"/>
      <c r="D1146" s="1"/>
      <c r="E1146" s="1"/>
      <c r="F1146" s="24"/>
      <c r="G1146" s="1"/>
      <c r="H1146" s="2"/>
      <c r="I1146" s="2"/>
      <c r="J1146" s="2"/>
      <c r="K1146" s="13">
        <f t="shared" si="380"/>
        <v>0</v>
      </c>
      <c r="L1146" s="13" t="e">
        <f>VLOOKUP(B1146,Sheet1!$C$1:$D$12,2,FALSE)</f>
        <v>#N/A</v>
      </c>
      <c r="M1146" s="13" t="e">
        <f t="shared" si="381"/>
        <v>#N/A</v>
      </c>
      <c r="N1146" s="13">
        <f t="shared" si="382"/>
        <v>0</v>
      </c>
      <c r="O1146" s="13" t="e">
        <f>VLOOKUP(B1146,Sheet1!$C$1:$D$12,2,FALSE)</f>
        <v>#N/A</v>
      </c>
      <c r="P1146" s="13" t="e">
        <f t="shared" si="383"/>
        <v>#N/A</v>
      </c>
      <c r="Q1146" s="13">
        <f t="shared" si="384"/>
        <v>0</v>
      </c>
      <c r="R1146" s="13" t="e">
        <f>VLOOKUP(B1146,Sheet1!$C$1:$D$12,2,FALSE)</f>
        <v>#N/A</v>
      </c>
      <c r="S1146" s="13" t="e">
        <f t="shared" si="385"/>
        <v>#N/A</v>
      </c>
      <c r="T1146" s="13">
        <f t="shared" si="375"/>
        <v>0</v>
      </c>
      <c r="U1146" s="13" t="e">
        <f>VLOOKUP(B1146,Sheet1!$C$1:$F$12,4,FALSE)</f>
        <v>#N/A</v>
      </c>
      <c r="V1146" s="13" t="e">
        <f t="shared" si="386"/>
        <v>#N/A</v>
      </c>
      <c r="W1146" s="13">
        <f t="shared" si="387"/>
        <v>0</v>
      </c>
      <c r="X1146" s="13">
        <f t="shared" si="388"/>
        <v>0</v>
      </c>
      <c r="Y1146" s="13">
        <f t="shared" si="389"/>
        <v>0</v>
      </c>
      <c r="Z1146" s="13" t="e">
        <f t="shared" si="390"/>
        <v>#N/A</v>
      </c>
      <c r="AA1146" s="14" t="str">
        <f t="shared" si="391"/>
        <v/>
      </c>
      <c r="AB1146" s="14">
        <f t="shared" si="392"/>
        <v>0</v>
      </c>
      <c r="AC1146" s="14">
        <f t="shared" si="393"/>
        <v>0</v>
      </c>
      <c r="AD1146" s="13">
        <f t="shared" si="376"/>
        <v>0</v>
      </c>
      <c r="AE1146" s="13" t="e">
        <f>VLOOKUP(B1146,Sheet1!$C$1:$D$12,2,FALSE)</f>
        <v>#N/A</v>
      </c>
      <c r="AF1146" s="13" t="e">
        <f t="shared" si="394"/>
        <v>#N/A</v>
      </c>
      <c r="AG1146" s="13">
        <f t="shared" si="377"/>
        <v>0</v>
      </c>
      <c r="AH1146" s="13">
        <f t="shared" si="378"/>
        <v>0</v>
      </c>
      <c r="AI1146" s="13" t="e">
        <f t="shared" si="395"/>
        <v>#N/A</v>
      </c>
      <c r="AJ1146" s="14" t="str">
        <f t="shared" si="396"/>
        <v/>
      </c>
      <c r="AK1146" s="14">
        <f t="shared" si="379"/>
        <v>0</v>
      </c>
    </row>
    <row r="1147" spans="1:37" ht="15" customHeight="1" x14ac:dyDescent="0.25">
      <c r="A1147" s="1"/>
      <c r="B1147" s="1"/>
      <c r="C1147" s="24"/>
      <c r="D1147" s="1"/>
      <c r="E1147" s="1"/>
      <c r="F1147" s="24"/>
      <c r="G1147" s="1"/>
      <c r="H1147" s="2"/>
      <c r="I1147" s="2"/>
      <c r="J1147" s="2"/>
      <c r="K1147" s="13">
        <f t="shared" si="380"/>
        <v>0</v>
      </c>
      <c r="L1147" s="13" t="e">
        <f>VLOOKUP(B1147,Sheet1!$C$1:$D$12,2,FALSE)</f>
        <v>#N/A</v>
      </c>
      <c r="M1147" s="13" t="e">
        <f t="shared" si="381"/>
        <v>#N/A</v>
      </c>
      <c r="N1147" s="13">
        <f t="shared" si="382"/>
        <v>0</v>
      </c>
      <c r="O1147" s="13" t="e">
        <f>VLOOKUP(B1147,Sheet1!$C$1:$D$12,2,FALSE)</f>
        <v>#N/A</v>
      </c>
      <c r="P1147" s="13" t="e">
        <f t="shared" si="383"/>
        <v>#N/A</v>
      </c>
      <c r="Q1147" s="13">
        <f t="shared" si="384"/>
        <v>0</v>
      </c>
      <c r="R1147" s="13" t="e">
        <f>VLOOKUP(B1147,Sheet1!$C$1:$D$12,2,FALSE)</f>
        <v>#N/A</v>
      </c>
      <c r="S1147" s="13" t="e">
        <f t="shared" si="385"/>
        <v>#N/A</v>
      </c>
      <c r="T1147" s="13">
        <f t="shared" si="375"/>
        <v>0</v>
      </c>
      <c r="U1147" s="13" t="e">
        <f>VLOOKUP(B1147,Sheet1!$C$1:$F$12,4,FALSE)</f>
        <v>#N/A</v>
      </c>
      <c r="V1147" s="13" t="e">
        <f t="shared" si="386"/>
        <v>#N/A</v>
      </c>
      <c r="W1147" s="13">
        <f t="shared" si="387"/>
        <v>0</v>
      </c>
      <c r="X1147" s="13">
        <f t="shared" si="388"/>
        <v>0</v>
      </c>
      <c r="Y1147" s="13">
        <f t="shared" si="389"/>
        <v>0</v>
      </c>
      <c r="Z1147" s="13" t="e">
        <f t="shared" si="390"/>
        <v>#N/A</v>
      </c>
      <c r="AA1147" s="14" t="str">
        <f t="shared" si="391"/>
        <v/>
      </c>
      <c r="AB1147" s="14">
        <f t="shared" si="392"/>
        <v>0</v>
      </c>
      <c r="AC1147" s="14">
        <f t="shared" si="393"/>
        <v>0</v>
      </c>
      <c r="AD1147" s="13">
        <f t="shared" si="376"/>
        <v>0</v>
      </c>
      <c r="AE1147" s="13" t="e">
        <f>VLOOKUP(B1147,Sheet1!$C$1:$D$12,2,FALSE)</f>
        <v>#N/A</v>
      </c>
      <c r="AF1147" s="13" t="e">
        <f t="shared" si="394"/>
        <v>#N/A</v>
      </c>
      <c r="AG1147" s="13">
        <f t="shared" si="377"/>
        <v>0</v>
      </c>
      <c r="AH1147" s="13">
        <f t="shared" si="378"/>
        <v>0</v>
      </c>
      <c r="AI1147" s="13" t="e">
        <f t="shared" si="395"/>
        <v>#N/A</v>
      </c>
      <c r="AJ1147" s="14" t="str">
        <f t="shared" si="396"/>
        <v/>
      </c>
      <c r="AK1147" s="14">
        <f t="shared" si="379"/>
        <v>0</v>
      </c>
    </row>
    <row r="1148" spans="1:37" ht="15" customHeight="1" x14ac:dyDescent="0.25">
      <c r="A1148" s="1"/>
      <c r="B1148" s="1"/>
      <c r="C1148" s="24"/>
      <c r="D1148" s="1"/>
      <c r="E1148" s="1"/>
      <c r="F1148" s="24"/>
      <c r="G1148" s="1"/>
      <c r="H1148" s="2"/>
      <c r="I1148" s="2"/>
      <c r="J1148" s="2"/>
      <c r="K1148" s="13">
        <f t="shared" si="380"/>
        <v>0</v>
      </c>
      <c r="L1148" s="13" t="e">
        <f>VLOOKUP(B1148,Sheet1!$C$1:$D$12,2,FALSE)</f>
        <v>#N/A</v>
      </c>
      <c r="M1148" s="13" t="e">
        <f t="shared" si="381"/>
        <v>#N/A</v>
      </c>
      <c r="N1148" s="13">
        <f t="shared" si="382"/>
        <v>0</v>
      </c>
      <c r="O1148" s="13" t="e">
        <f>VLOOKUP(B1148,Sheet1!$C$1:$D$12,2,FALSE)</f>
        <v>#N/A</v>
      </c>
      <c r="P1148" s="13" t="e">
        <f t="shared" si="383"/>
        <v>#N/A</v>
      </c>
      <c r="Q1148" s="13">
        <f t="shared" si="384"/>
        <v>0</v>
      </c>
      <c r="R1148" s="13" t="e">
        <f>VLOOKUP(B1148,Sheet1!$C$1:$D$12,2,FALSE)</f>
        <v>#N/A</v>
      </c>
      <c r="S1148" s="13" t="e">
        <f t="shared" si="385"/>
        <v>#N/A</v>
      </c>
      <c r="T1148" s="13">
        <f t="shared" si="375"/>
        <v>0</v>
      </c>
      <c r="U1148" s="13" t="e">
        <f>VLOOKUP(B1148,Sheet1!$C$1:$F$12,4,FALSE)</f>
        <v>#N/A</v>
      </c>
      <c r="V1148" s="13" t="e">
        <f t="shared" si="386"/>
        <v>#N/A</v>
      </c>
      <c r="W1148" s="13">
        <f t="shared" si="387"/>
        <v>0</v>
      </c>
      <c r="X1148" s="13">
        <f t="shared" si="388"/>
        <v>0</v>
      </c>
      <c r="Y1148" s="13">
        <f t="shared" si="389"/>
        <v>0</v>
      </c>
      <c r="Z1148" s="13" t="e">
        <f t="shared" si="390"/>
        <v>#N/A</v>
      </c>
      <c r="AA1148" s="14" t="str">
        <f t="shared" si="391"/>
        <v/>
      </c>
      <c r="AB1148" s="14">
        <f t="shared" si="392"/>
        <v>0</v>
      </c>
      <c r="AC1148" s="14">
        <f t="shared" si="393"/>
        <v>0</v>
      </c>
      <c r="AD1148" s="13">
        <f t="shared" si="376"/>
        <v>0</v>
      </c>
      <c r="AE1148" s="13" t="e">
        <f>VLOOKUP(B1148,Sheet1!$C$1:$D$12,2,FALSE)</f>
        <v>#N/A</v>
      </c>
      <c r="AF1148" s="13" t="e">
        <f t="shared" si="394"/>
        <v>#N/A</v>
      </c>
      <c r="AG1148" s="13">
        <f t="shared" si="377"/>
        <v>0</v>
      </c>
      <c r="AH1148" s="13">
        <f t="shared" si="378"/>
        <v>0</v>
      </c>
      <c r="AI1148" s="13" t="e">
        <f t="shared" si="395"/>
        <v>#N/A</v>
      </c>
      <c r="AJ1148" s="14" t="str">
        <f t="shared" si="396"/>
        <v/>
      </c>
      <c r="AK1148" s="14">
        <f t="shared" si="379"/>
        <v>0</v>
      </c>
    </row>
    <row r="1149" spans="1:37" ht="15" customHeight="1" x14ac:dyDescent="0.25">
      <c r="A1149" s="1"/>
      <c r="B1149" s="1"/>
      <c r="C1149" s="24"/>
      <c r="D1149" s="1"/>
      <c r="E1149" s="1"/>
      <c r="F1149" s="24"/>
      <c r="G1149" s="1"/>
      <c r="H1149" s="2"/>
      <c r="I1149" s="2"/>
      <c r="J1149" s="2"/>
      <c r="K1149" s="13">
        <f t="shared" si="380"/>
        <v>0</v>
      </c>
      <c r="L1149" s="13" t="e">
        <f>VLOOKUP(B1149,Sheet1!$C$1:$D$12,2,FALSE)</f>
        <v>#N/A</v>
      </c>
      <c r="M1149" s="13" t="e">
        <f t="shared" si="381"/>
        <v>#N/A</v>
      </c>
      <c r="N1149" s="13">
        <f t="shared" si="382"/>
        <v>0</v>
      </c>
      <c r="O1149" s="13" t="e">
        <f>VLOOKUP(B1149,Sheet1!$C$1:$D$12,2,FALSE)</f>
        <v>#N/A</v>
      </c>
      <c r="P1149" s="13" t="e">
        <f t="shared" si="383"/>
        <v>#N/A</v>
      </c>
      <c r="Q1149" s="13">
        <f t="shared" si="384"/>
        <v>0</v>
      </c>
      <c r="R1149" s="13" t="e">
        <f>VLOOKUP(B1149,Sheet1!$C$1:$D$12,2,FALSE)</f>
        <v>#N/A</v>
      </c>
      <c r="S1149" s="13" t="e">
        <f t="shared" si="385"/>
        <v>#N/A</v>
      </c>
      <c r="T1149" s="13">
        <f t="shared" si="375"/>
        <v>0</v>
      </c>
      <c r="U1149" s="13" t="e">
        <f>VLOOKUP(B1149,Sheet1!$C$1:$F$12,4,FALSE)</f>
        <v>#N/A</v>
      </c>
      <c r="V1149" s="13" t="e">
        <f t="shared" si="386"/>
        <v>#N/A</v>
      </c>
      <c r="W1149" s="13">
        <f t="shared" si="387"/>
        <v>0</v>
      </c>
      <c r="X1149" s="13">
        <f t="shared" si="388"/>
        <v>0</v>
      </c>
      <c r="Y1149" s="13">
        <f t="shared" si="389"/>
        <v>0</v>
      </c>
      <c r="Z1149" s="13" t="e">
        <f t="shared" si="390"/>
        <v>#N/A</v>
      </c>
      <c r="AA1149" s="14" t="str">
        <f t="shared" si="391"/>
        <v/>
      </c>
      <c r="AB1149" s="14">
        <f t="shared" si="392"/>
        <v>0</v>
      </c>
      <c r="AC1149" s="14">
        <f t="shared" si="393"/>
        <v>0</v>
      </c>
      <c r="AD1149" s="13">
        <f t="shared" si="376"/>
        <v>0</v>
      </c>
      <c r="AE1149" s="13" t="e">
        <f>VLOOKUP(B1149,Sheet1!$C$1:$D$12,2,FALSE)</f>
        <v>#N/A</v>
      </c>
      <c r="AF1149" s="13" t="e">
        <f t="shared" si="394"/>
        <v>#N/A</v>
      </c>
      <c r="AG1149" s="13">
        <f t="shared" si="377"/>
        <v>0</v>
      </c>
      <c r="AH1149" s="13">
        <f t="shared" si="378"/>
        <v>0</v>
      </c>
      <c r="AI1149" s="13" t="e">
        <f t="shared" si="395"/>
        <v>#N/A</v>
      </c>
      <c r="AJ1149" s="14" t="str">
        <f t="shared" si="396"/>
        <v/>
      </c>
      <c r="AK1149" s="14">
        <f t="shared" si="379"/>
        <v>0</v>
      </c>
    </row>
    <row r="1150" spans="1:37" ht="15" customHeight="1" x14ac:dyDescent="0.25">
      <c r="A1150" s="1"/>
      <c r="B1150" s="1"/>
      <c r="C1150" s="24"/>
      <c r="D1150" s="1"/>
      <c r="E1150" s="1"/>
      <c r="F1150" s="24"/>
      <c r="G1150" s="1"/>
      <c r="H1150" s="2"/>
      <c r="I1150" s="2"/>
      <c r="J1150" s="2"/>
      <c r="K1150" s="13">
        <f t="shared" si="380"/>
        <v>0</v>
      </c>
      <c r="L1150" s="13" t="e">
        <f>VLOOKUP(B1150,Sheet1!$C$1:$D$12,2,FALSE)</f>
        <v>#N/A</v>
      </c>
      <c r="M1150" s="13" t="e">
        <f t="shared" si="381"/>
        <v>#N/A</v>
      </c>
      <c r="N1150" s="13">
        <f t="shared" si="382"/>
        <v>0</v>
      </c>
      <c r="O1150" s="13" t="e">
        <f>VLOOKUP(B1150,Sheet1!$C$1:$D$12,2,FALSE)</f>
        <v>#N/A</v>
      </c>
      <c r="P1150" s="13" t="e">
        <f t="shared" si="383"/>
        <v>#N/A</v>
      </c>
      <c r="Q1150" s="13">
        <f t="shared" si="384"/>
        <v>0</v>
      </c>
      <c r="R1150" s="13" t="e">
        <f>VLOOKUP(B1150,Sheet1!$C$1:$D$12,2,FALSE)</f>
        <v>#N/A</v>
      </c>
      <c r="S1150" s="13" t="e">
        <f t="shared" si="385"/>
        <v>#N/A</v>
      </c>
      <c r="T1150" s="13">
        <f t="shared" si="375"/>
        <v>0</v>
      </c>
      <c r="U1150" s="13" t="e">
        <f>VLOOKUP(B1150,Sheet1!$C$1:$F$12,4,FALSE)</f>
        <v>#N/A</v>
      </c>
      <c r="V1150" s="13" t="e">
        <f t="shared" si="386"/>
        <v>#N/A</v>
      </c>
      <c r="W1150" s="13">
        <f t="shared" si="387"/>
        <v>0</v>
      </c>
      <c r="X1150" s="13">
        <f t="shared" si="388"/>
        <v>0</v>
      </c>
      <c r="Y1150" s="13">
        <f t="shared" si="389"/>
        <v>0</v>
      </c>
      <c r="Z1150" s="13" t="e">
        <f t="shared" si="390"/>
        <v>#N/A</v>
      </c>
      <c r="AA1150" s="14" t="str">
        <f t="shared" si="391"/>
        <v/>
      </c>
      <c r="AB1150" s="14">
        <f t="shared" si="392"/>
        <v>0</v>
      </c>
      <c r="AC1150" s="14">
        <f t="shared" si="393"/>
        <v>0</v>
      </c>
      <c r="AD1150" s="13">
        <f t="shared" si="376"/>
        <v>0</v>
      </c>
      <c r="AE1150" s="13" t="e">
        <f>VLOOKUP(B1150,Sheet1!$C$1:$D$12,2,FALSE)</f>
        <v>#N/A</v>
      </c>
      <c r="AF1150" s="13" t="e">
        <f t="shared" si="394"/>
        <v>#N/A</v>
      </c>
      <c r="AG1150" s="13">
        <f t="shared" si="377"/>
        <v>0</v>
      </c>
      <c r="AH1150" s="13">
        <f t="shared" si="378"/>
        <v>0</v>
      </c>
      <c r="AI1150" s="13" t="e">
        <f t="shared" si="395"/>
        <v>#N/A</v>
      </c>
      <c r="AJ1150" s="14" t="str">
        <f t="shared" si="396"/>
        <v/>
      </c>
      <c r="AK1150" s="14">
        <f t="shared" si="379"/>
        <v>0</v>
      </c>
    </row>
    <row r="1151" spans="1:37" ht="15" customHeight="1" x14ac:dyDescent="0.25">
      <c r="A1151" s="1"/>
      <c r="B1151" s="1"/>
      <c r="C1151" s="24"/>
      <c r="D1151" s="1"/>
      <c r="E1151" s="1"/>
      <c r="F1151" s="24"/>
      <c r="G1151" s="1"/>
      <c r="H1151" s="2"/>
      <c r="I1151" s="2"/>
      <c r="J1151" s="2"/>
      <c r="K1151" s="13">
        <f t="shared" si="380"/>
        <v>0</v>
      </c>
      <c r="L1151" s="13" t="e">
        <f>VLOOKUP(B1151,Sheet1!$C$1:$D$12,2,FALSE)</f>
        <v>#N/A</v>
      </c>
      <c r="M1151" s="13" t="e">
        <f t="shared" si="381"/>
        <v>#N/A</v>
      </c>
      <c r="N1151" s="13">
        <f t="shared" si="382"/>
        <v>0</v>
      </c>
      <c r="O1151" s="13" t="e">
        <f>VLOOKUP(B1151,Sheet1!$C$1:$D$12,2,FALSE)</f>
        <v>#N/A</v>
      </c>
      <c r="P1151" s="13" t="e">
        <f t="shared" si="383"/>
        <v>#N/A</v>
      </c>
      <c r="Q1151" s="13">
        <f t="shared" si="384"/>
        <v>0</v>
      </c>
      <c r="R1151" s="13" t="e">
        <f>VLOOKUP(B1151,Sheet1!$C$1:$D$12,2,FALSE)</f>
        <v>#N/A</v>
      </c>
      <c r="S1151" s="13" t="e">
        <f t="shared" si="385"/>
        <v>#N/A</v>
      </c>
      <c r="T1151" s="13">
        <f t="shared" si="375"/>
        <v>0</v>
      </c>
      <c r="U1151" s="13" t="e">
        <f>VLOOKUP(B1151,Sheet1!$C$1:$F$12,4,FALSE)</f>
        <v>#N/A</v>
      </c>
      <c r="V1151" s="13" t="e">
        <f t="shared" si="386"/>
        <v>#N/A</v>
      </c>
      <c r="W1151" s="13">
        <f t="shared" si="387"/>
        <v>0</v>
      </c>
      <c r="X1151" s="13">
        <f t="shared" si="388"/>
        <v>0</v>
      </c>
      <c r="Y1151" s="13">
        <f t="shared" si="389"/>
        <v>0</v>
      </c>
      <c r="Z1151" s="13" t="e">
        <f t="shared" si="390"/>
        <v>#N/A</v>
      </c>
      <c r="AA1151" s="14" t="str">
        <f t="shared" si="391"/>
        <v/>
      </c>
      <c r="AB1151" s="14">
        <f t="shared" si="392"/>
        <v>0</v>
      </c>
      <c r="AC1151" s="14">
        <f t="shared" si="393"/>
        <v>0</v>
      </c>
      <c r="AD1151" s="13">
        <f t="shared" si="376"/>
        <v>0</v>
      </c>
      <c r="AE1151" s="13" t="e">
        <f>VLOOKUP(B1151,Sheet1!$C$1:$D$12,2,FALSE)</f>
        <v>#N/A</v>
      </c>
      <c r="AF1151" s="13" t="e">
        <f t="shared" si="394"/>
        <v>#N/A</v>
      </c>
      <c r="AG1151" s="13">
        <f t="shared" si="377"/>
        <v>0</v>
      </c>
      <c r="AH1151" s="13">
        <f t="shared" si="378"/>
        <v>0</v>
      </c>
      <c r="AI1151" s="13" t="e">
        <f t="shared" si="395"/>
        <v>#N/A</v>
      </c>
      <c r="AJ1151" s="14" t="str">
        <f t="shared" si="396"/>
        <v/>
      </c>
      <c r="AK1151" s="14">
        <f t="shared" si="379"/>
        <v>0</v>
      </c>
    </row>
    <row r="1152" spans="1:37" ht="15" customHeight="1" x14ac:dyDescent="0.25">
      <c r="A1152" s="1"/>
      <c r="B1152" s="1"/>
      <c r="C1152" s="24"/>
      <c r="D1152" s="1"/>
      <c r="E1152" s="1"/>
      <c r="F1152" s="24"/>
      <c r="G1152" s="1"/>
      <c r="H1152" s="2"/>
      <c r="I1152" s="2"/>
      <c r="J1152" s="2"/>
      <c r="K1152" s="13">
        <f t="shared" si="380"/>
        <v>0</v>
      </c>
      <c r="L1152" s="13" t="e">
        <f>VLOOKUP(B1152,Sheet1!$C$1:$D$12,2,FALSE)</f>
        <v>#N/A</v>
      </c>
      <c r="M1152" s="13" t="e">
        <f t="shared" si="381"/>
        <v>#N/A</v>
      </c>
      <c r="N1152" s="13">
        <f t="shared" si="382"/>
        <v>0</v>
      </c>
      <c r="O1152" s="13" t="e">
        <f>VLOOKUP(B1152,Sheet1!$C$1:$D$12,2,FALSE)</f>
        <v>#N/A</v>
      </c>
      <c r="P1152" s="13" t="e">
        <f t="shared" si="383"/>
        <v>#N/A</v>
      </c>
      <c r="Q1152" s="13">
        <f t="shared" si="384"/>
        <v>0</v>
      </c>
      <c r="R1152" s="13" t="e">
        <f>VLOOKUP(B1152,Sheet1!$C$1:$D$12,2,FALSE)</f>
        <v>#N/A</v>
      </c>
      <c r="S1152" s="13" t="e">
        <f t="shared" si="385"/>
        <v>#N/A</v>
      </c>
      <c r="T1152" s="13">
        <f t="shared" si="375"/>
        <v>0</v>
      </c>
      <c r="U1152" s="13" t="e">
        <f>VLOOKUP(B1152,Sheet1!$C$1:$F$12,4,FALSE)</f>
        <v>#N/A</v>
      </c>
      <c r="V1152" s="13" t="e">
        <f t="shared" si="386"/>
        <v>#N/A</v>
      </c>
      <c r="W1152" s="13">
        <f t="shared" si="387"/>
        <v>0</v>
      </c>
      <c r="X1152" s="13">
        <f t="shared" si="388"/>
        <v>0</v>
      </c>
      <c r="Y1152" s="13">
        <f t="shared" si="389"/>
        <v>0</v>
      </c>
      <c r="Z1152" s="13" t="e">
        <f t="shared" si="390"/>
        <v>#N/A</v>
      </c>
      <c r="AA1152" s="14" t="str">
        <f t="shared" si="391"/>
        <v/>
      </c>
      <c r="AB1152" s="14">
        <f t="shared" si="392"/>
        <v>0</v>
      </c>
      <c r="AC1152" s="14">
        <f t="shared" si="393"/>
        <v>0</v>
      </c>
      <c r="AD1152" s="13">
        <f t="shared" si="376"/>
        <v>0</v>
      </c>
      <c r="AE1152" s="13" t="e">
        <f>VLOOKUP(B1152,Sheet1!$C$1:$D$12,2,FALSE)</f>
        <v>#N/A</v>
      </c>
      <c r="AF1152" s="13" t="e">
        <f t="shared" si="394"/>
        <v>#N/A</v>
      </c>
      <c r="AG1152" s="13">
        <f t="shared" si="377"/>
        <v>0</v>
      </c>
      <c r="AH1152" s="13">
        <f t="shared" si="378"/>
        <v>0</v>
      </c>
      <c r="AI1152" s="13" t="e">
        <f t="shared" si="395"/>
        <v>#N/A</v>
      </c>
      <c r="AJ1152" s="14" t="str">
        <f t="shared" si="396"/>
        <v/>
      </c>
      <c r="AK1152" s="14">
        <f t="shared" si="379"/>
        <v>0</v>
      </c>
    </row>
    <row r="1153" spans="1:37" ht="15" customHeight="1" x14ac:dyDescent="0.25">
      <c r="A1153" s="1"/>
      <c r="B1153" s="1"/>
      <c r="C1153" s="24"/>
      <c r="D1153" s="1"/>
      <c r="E1153" s="1"/>
      <c r="F1153" s="24"/>
      <c r="G1153" s="1"/>
      <c r="H1153" s="2"/>
      <c r="I1153" s="2"/>
      <c r="J1153" s="2"/>
      <c r="K1153" s="13">
        <f t="shared" si="380"/>
        <v>0</v>
      </c>
      <c r="L1153" s="13" t="e">
        <f>VLOOKUP(B1153,Sheet1!$C$1:$D$12,2,FALSE)</f>
        <v>#N/A</v>
      </c>
      <c r="M1153" s="13" t="e">
        <f t="shared" si="381"/>
        <v>#N/A</v>
      </c>
      <c r="N1153" s="13">
        <f t="shared" si="382"/>
        <v>0</v>
      </c>
      <c r="O1153" s="13" t="e">
        <f>VLOOKUP(B1153,Sheet1!$C$1:$D$12,2,FALSE)</f>
        <v>#N/A</v>
      </c>
      <c r="P1153" s="13" t="e">
        <f t="shared" si="383"/>
        <v>#N/A</v>
      </c>
      <c r="Q1153" s="13">
        <f t="shared" si="384"/>
        <v>0</v>
      </c>
      <c r="R1153" s="13" t="e">
        <f>VLOOKUP(B1153,Sheet1!$C$1:$D$12,2,FALSE)</f>
        <v>#N/A</v>
      </c>
      <c r="S1153" s="13" t="e">
        <f t="shared" si="385"/>
        <v>#N/A</v>
      </c>
      <c r="T1153" s="13">
        <f t="shared" si="375"/>
        <v>0</v>
      </c>
      <c r="U1153" s="13" t="e">
        <f>VLOOKUP(B1153,Sheet1!$C$1:$F$12,4,FALSE)</f>
        <v>#N/A</v>
      </c>
      <c r="V1153" s="13" t="e">
        <f t="shared" si="386"/>
        <v>#N/A</v>
      </c>
      <c r="W1153" s="13">
        <f t="shared" si="387"/>
        <v>0</v>
      </c>
      <c r="X1153" s="13">
        <f t="shared" si="388"/>
        <v>0</v>
      </c>
      <c r="Y1153" s="13">
        <f t="shared" si="389"/>
        <v>0</v>
      </c>
      <c r="Z1153" s="13" t="e">
        <f t="shared" si="390"/>
        <v>#N/A</v>
      </c>
      <c r="AA1153" s="14" t="str">
        <f t="shared" si="391"/>
        <v/>
      </c>
      <c r="AB1153" s="14">
        <f t="shared" si="392"/>
        <v>0</v>
      </c>
      <c r="AC1153" s="14">
        <f t="shared" si="393"/>
        <v>0</v>
      </c>
      <c r="AD1153" s="13">
        <f t="shared" si="376"/>
        <v>0</v>
      </c>
      <c r="AE1153" s="13" t="e">
        <f>VLOOKUP(B1153,Sheet1!$C$1:$D$12,2,FALSE)</f>
        <v>#N/A</v>
      </c>
      <c r="AF1153" s="13" t="e">
        <f t="shared" si="394"/>
        <v>#N/A</v>
      </c>
      <c r="AG1153" s="13">
        <f t="shared" si="377"/>
        <v>0</v>
      </c>
      <c r="AH1153" s="13">
        <f t="shared" si="378"/>
        <v>0</v>
      </c>
      <c r="AI1153" s="13" t="e">
        <f t="shared" si="395"/>
        <v>#N/A</v>
      </c>
      <c r="AJ1153" s="14" t="str">
        <f t="shared" si="396"/>
        <v/>
      </c>
      <c r="AK1153" s="14">
        <f t="shared" si="379"/>
        <v>0</v>
      </c>
    </row>
    <row r="1154" spans="1:37" ht="15" customHeight="1" x14ac:dyDescent="0.25">
      <c r="A1154" s="1"/>
      <c r="B1154" s="1"/>
      <c r="C1154" s="24"/>
      <c r="D1154" s="1"/>
      <c r="E1154" s="1"/>
      <c r="F1154" s="24"/>
      <c r="G1154" s="1"/>
      <c r="H1154" s="2"/>
      <c r="I1154" s="2"/>
      <c r="J1154" s="2"/>
      <c r="K1154" s="13">
        <f t="shared" si="380"/>
        <v>0</v>
      </c>
      <c r="L1154" s="13" t="e">
        <f>VLOOKUP(B1154,Sheet1!$C$1:$D$12,2,FALSE)</f>
        <v>#N/A</v>
      </c>
      <c r="M1154" s="13" t="e">
        <f t="shared" si="381"/>
        <v>#N/A</v>
      </c>
      <c r="N1154" s="13">
        <f t="shared" si="382"/>
        <v>0</v>
      </c>
      <c r="O1154" s="13" t="e">
        <f>VLOOKUP(B1154,Sheet1!$C$1:$D$12,2,FALSE)</f>
        <v>#N/A</v>
      </c>
      <c r="P1154" s="13" t="e">
        <f t="shared" si="383"/>
        <v>#N/A</v>
      </c>
      <c r="Q1154" s="13">
        <f t="shared" si="384"/>
        <v>0</v>
      </c>
      <c r="R1154" s="13" t="e">
        <f>VLOOKUP(B1154,Sheet1!$C$1:$D$12,2,FALSE)</f>
        <v>#N/A</v>
      </c>
      <c r="S1154" s="13" t="e">
        <f t="shared" si="385"/>
        <v>#N/A</v>
      </c>
      <c r="T1154" s="13">
        <f t="shared" si="375"/>
        <v>0</v>
      </c>
      <c r="U1154" s="13" t="e">
        <f>VLOOKUP(B1154,Sheet1!$C$1:$F$12,4,FALSE)</f>
        <v>#N/A</v>
      </c>
      <c r="V1154" s="13" t="e">
        <f t="shared" si="386"/>
        <v>#N/A</v>
      </c>
      <c r="W1154" s="13">
        <f t="shared" si="387"/>
        <v>0</v>
      </c>
      <c r="X1154" s="13">
        <f t="shared" si="388"/>
        <v>0</v>
      </c>
      <c r="Y1154" s="13">
        <f t="shared" si="389"/>
        <v>0</v>
      </c>
      <c r="Z1154" s="13" t="e">
        <f t="shared" si="390"/>
        <v>#N/A</v>
      </c>
      <c r="AA1154" s="14" t="str">
        <f t="shared" si="391"/>
        <v/>
      </c>
      <c r="AB1154" s="14">
        <f t="shared" si="392"/>
        <v>0</v>
      </c>
      <c r="AC1154" s="14">
        <f t="shared" si="393"/>
        <v>0</v>
      </c>
      <c r="AD1154" s="13">
        <f t="shared" si="376"/>
        <v>0</v>
      </c>
      <c r="AE1154" s="13" t="e">
        <f>VLOOKUP(B1154,Sheet1!$C$1:$D$12,2,FALSE)</f>
        <v>#N/A</v>
      </c>
      <c r="AF1154" s="13" t="e">
        <f t="shared" si="394"/>
        <v>#N/A</v>
      </c>
      <c r="AG1154" s="13">
        <f t="shared" si="377"/>
        <v>0</v>
      </c>
      <c r="AH1154" s="13">
        <f t="shared" si="378"/>
        <v>0</v>
      </c>
      <c r="AI1154" s="13" t="e">
        <f t="shared" si="395"/>
        <v>#N/A</v>
      </c>
      <c r="AJ1154" s="14" t="str">
        <f t="shared" si="396"/>
        <v/>
      </c>
      <c r="AK1154" s="14">
        <f t="shared" si="379"/>
        <v>0</v>
      </c>
    </row>
    <row r="1155" spans="1:37" ht="15" customHeight="1" x14ac:dyDescent="0.25">
      <c r="A1155" s="1"/>
      <c r="B1155" s="1"/>
      <c r="C1155" s="24"/>
      <c r="D1155" s="1"/>
      <c r="E1155" s="1"/>
      <c r="F1155" s="24"/>
      <c r="G1155" s="1"/>
      <c r="H1155" s="2"/>
      <c r="I1155" s="2"/>
      <c r="J1155" s="2"/>
      <c r="K1155" s="13">
        <f t="shared" si="380"/>
        <v>0</v>
      </c>
      <c r="L1155" s="13" t="e">
        <f>VLOOKUP(B1155,Sheet1!$C$1:$D$12,2,FALSE)</f>
        <v>#N/A</v>
      </c>
      <c r="M1155" s="13" t="e">
        <f t="shared" si="381"/>
        <v>#N/A</v>
      </c>
      <c r="N1155" s="13">
        <f t="shared" si="382"/>
        <v>0</v>
      </c>
      <c r="O1155" s="13" t="e">
        <f>VLOOKUP(B1155,Sheet1!$C$1:$D$12,2,FALSE)</f>
        <v>#N/A</v>
      </c>
      <c r="P1155" s="13" t="e">
        <f t="shared" si="383"/>
        <v>#N/A</v>
      </c>
      <c r="Q1155" s="13">
        <f t="shared" si="384"/>
        <v>0</v>
      </c>
      <c r="R1155" s="13" t="e">
        <f>VLOOKUP(B1155,Sheet1!$C$1:$D$12,2,FALSE)</f>
        <v>#N/A</v>
      </c>
      <c r="S1155" s="13" t="e">
        <f t="shared" si="385"/>
        <v>#N/A</v>
      </c>
      <c r="T1155" s="13">
        <f t="shared" si="375"/>
        <v>0</v>
      </c>
      <c r="U1155" s="13" t="e">
        <f>VLOOKUP(B1155,Sheet1!$C$1:$F$12,4,FALSE)</f>
        <v>#N/A</v>
      </c>
      <c r="V1155" s="13" t="e">
        <f t="shared" si="386"/>
        <v>#N/A</v>
      </c>
      <c r="W1155" s="13">
        <f t="shared" si="387"/>
        <v>0</v>
      </c>
      <c r="X1155" s="13">
        <f t="shared" si="388"/>
        <v>0</v>
      </c>
      <c r="Y1155" s="13">
        <f t="shared" si="389"/>
        <v>0</v>
      </c>
      <c r="Z1155" s="13" t="e">
        <f t="shared" si="390"/>
        <v>#N/A</v>
      </c>
      <c r="AA1155" s="14" t="str">
        <f t="shared" si="391"/>
        <v/>
      </c>
      <c r="AB1155" s="14">
        <f t="shared" si="392"/>
        <v>0</v>
      </c>
      <c r="AC1155" s="14">
        <f t="shared" si="393"/>
        <v>0</v>
      </c>
      <c r="AD1155" s="13">
        <f t="shared" si="376"/>
        <v>0</v>
      </c>
      <c r="AE1155" s="13" t="e">
        <f>VLOOKUP(B1155,Sheet1!$C$1:$D$12,2,FALSE)</f>
        <v>#N/A</v>
      </c>
      <c r="AF1155" s="13" t="e">
        <f t="shared" si="394"/>
        <v>#N/A</v>
      </c>
      <c r="AG1155" s="13">
        <f t="shared" si="377"/>
        <v>0</v>
      </c>
      <c r="AH1155" s="13">
        <f t="shared" si="378"/>
        <v>0</v>
      </c>
      <c r="AI1155" s="13" t="e">
        <f t="shared" si="395"/>
        <v>#N/A</v>
      </c>
      <c r="AJ1155" s="14" t="str">
        <f t="shared" si="396"/>
        <v/>
      </c>
      <c r="AK1155" s="14">
        <f t="shared" si="379"/>
        <v>0</v>
      </c>
    </row>
    <row r="1156" spans="1:37" ht="15" customHeight="1" x14ac:dyDescent="0.25">
      <c r="A1156" s="1"/>
      <c r="B1156" s="1"/>
      <c r="C1156" s="24"/>
      <c r="D1156" s="1"/>
      <c r="E1156" s="1"/>
      <c r="F1156" s="24"/>
      <c r="G1156" s="1"/>
      <c r="H1156" s="2"/>
      <c r="I1156" s="2"/>
      <c r="J1156" s="2"/>
      <c r="K1156" s="13">
        <f t="shared" si="380"/>
        <v>0</v>
      </c>
      <c r="L1156" s="13" t="e">
        <f>VLOOKUP(B1156,Sheet1!$C$1:$D$12,2,FALSE)</f>
        <v>#N/A</v>
      </c>
      <c r="M1156" s="13" t="e">
        <f t="shared" si="381"/>
        <v>#N/A</v>
      </c>
      <c r="N1156" s="13">
        <f t="shared" si="382"/>
        <v>0</v>
      </c>
      <c r="O1156" s="13" t="e">
        <f>VLOOKUP(B1156,Sheet1!$C$1:$D$12,2,FALSE)</f>
        <v>#N/A</v>
      </c>
      <c r="P1156" s="13" t="e">
        <f t="shared" si="383"/>
        <v>#N/A</v>
      </c>
      <c r="Q1156" s="13">
        <f t="shared" si="384"/>
        <v>0</v>
      </c>
      <c r="R1156" s="13" t="e">
        <f>VLOOKUP(B1156,Sheet1!$C$1:$D$12,2,FALSE)</f>
        <v>#N/A</v>
      </c>
      <c r="S1156" s="13" t="e">
        <f t="shared" si="385"/>
        <v>#N/A</v>
      </c>
      <c r="T1156" s="13">
        <f t="shared" si="375"/>
        <v>0</v>
      </c>
      <c r="U1156" s="13" t="e">
        <f>VLOOKUP(B1156,Sheet1!$C$1:$F$12,4,FALSE)</f>
        <v>#N/A</v>
      </c>
      <c r="V1156" s="13" t="e">
        <f t="shared" si="386"/>
        <v>#N/A</v>
      </c>
      <c r="W1156" s="13">
        <f t="shared" si="387"/>
        <v>0</v>
      </c>
      <c r="X1156" s="13">
        <f t="shared" si="388"/>
        <v>0</v>
      </c>
      <c r="Y1156" s="13">
        <f t="shared" si="389"/>
        <v>0</v>
      </c>
      <c r="Z1156" s="13" t="e">
        <f t="shared" si="390"/>
        <v>#N/A</v>
      </c>
      <c r="AA1156" s="14" t="str">
        <f t="shared" si="391"/>
        <v/>
      </c>
      <c r="AB1156" s="14">
        <f t="shared" si="392"/>
        <v>0</v>
      </c>
      <c r="AC1156" s="14">
        <f t="shared" si="393"/>
        <v>0</v>
      </c>
      <c r="AD1156" s="13">
        <f t="shared" si="376"/>
        <v>0</v>
      </c>
      <c r="AE1156" s="13" t="e">
        <f>VLOOKUP(B1156,Sheet1!$C$1:$D$12,2,FALSE)</f>
        <v>#N/A</v>
      </c>
      <c r="AF1156" s="13" t="e">
        <f t="shared" si="394"/>
        <v>#N/A</v>
      </c>
      <c r="AG1156" s="13">
        <f t="shared" si="377"/>
        <v>0</v>
      </c>
      <c r="AH1156" s="13">
        <f t="shared" si="378"/>
        <v>0</v>
      </c>
      <c r="AI1156" s="13" t="e">
        <f t="shared" si="395"/>
        <v>#N/A</v>
      </c>
      <c r="AJ1156" s="14" t="str">
        <f t="shared" si="396"/>
        <v/>
      </c>
      <c r="AK1156" s="14">
        <f t="shared" si="379"/>
        <v>0</v>
      </c>
    </row>
    <row r="1157" spans="1:37" ht="15" customHeight="1" x14ac:dyDescent="0.25">
      <c r="A1157" s="1"/>
      <c r="B1157" s="1"/>
      <c r="C1157" s="24"/>
      <c r="D1157" s="1"/>
      <c r="E1157" s="1"/>
      <c r="F1157" s="24"/>
      <c r="G1157" s="1"/>
      <c r="H1157" s="2"/>
      <c r="I1157" s="2"/>
      <c r="J1157" s="2"/>
      <c r="K1157" s="13">
        <f t="shared" si="380"/>
        <v>0</v>
      </c>
      <c r="L1157" s="13" t="e">
        <f>VLOOKUP(B1157,Sheet1!$C$1:$D$12,2,FALSE)</f>
        <v>#N/A</v>
      </c>
      <c r="M1157" s="13" t="e">
        <f t="shared" si="381"/>
        <v>#N/A</v>
      </c>
      <c r="N1157" s="13">
        <f t="shared" si="382"/>
        <v>0</v>
      </c>
      <c r="O1157" s="13" t="e">
        <f>VLOOKUP(B1157,Sheet1!$C$1:$D$12,2,FALSE)</f>
        <v>#N/A</v>
      </c>
      <c r="P1157" s="13" t="e">
        <f t="shared" si="383"/>
        <v>#N/A</v>
      </c>
      <c r="Q1157" s="13">
        <f t="shared" si="384"/>
        <v>0</v>
      </c>
      <c r="R1157" s="13" t="e">
        <f>VLOOKUP(B1157,Sheet1!$C$1:$D$12,2,FALSE)</f>
        <v>#N/A</v>
      </c>
      <c r="S1157" s="13" t="e">
        <f t="shared" si="385"/>
        <v>#N/A</v>
      </c>
      <c r="T1157" s="13">
        <f t="shared" si="375"/>
        <v>0</v>
      </c>
      <c r="U1157" s="13" t="e">
        <f>VLOOKUP(B1157,Sheet1!$C$1:$F$12,4,FALSE)</f>
        <v>#N/A</v>
      </c>
      <c r="V1157" s="13" t="e">
        <f t="shared" si="386"/>
        <v>#N/A</v>
      </c>
      <c r="W1157" s="13">
        <f t="shared" si="387"/>
        <v>0</v>
      </c>
      <c r="X1157" s="13">
        <f t="shared" si="388"/>
        <v>0</v>
      </c>
      <c r="Y1157" s="13">
        <f t="shared" si="389"/>
        <v>0</v>
      </c>
      <c r="Z1157" s="13" t="e">
        <f t="shared" si="390"/>
        <v>#N/A</v>
      </c>
      <c r="AA1157" s="14" t="str">
        <f t="shared" si="391"/>
        <v/>
      </c>
      <c r="AB1157" s="14">
        <f t="shared" si="392"/>
        <v>0</v>
      </c>
      <c r="AC1157" s="14">
        <f t="shared" si="393"/>
        <v>0</v>
      </c>
      <c r="AD1157" s="13">
        <f t="shared" si="376"/>
        <v>0</v>
      </c>
      <c r="AE1157" s="13" t="e">
        <f>VLOOKUP(B1157,Sheet1!$C$1:$D$12,2,FALSE)</f>
        <v>#N/A</v>
      </c>
      <c r="AF1157" s="13" t="e">
        <f t="shared" si="394"/>
        <v>#N/A</v>
      </c>
      <c r="AG1157" s="13">
        <f t="shared" si="377"/>
        <v>0</v>
      </c>
      <c r="AH1157" s="13">
        <f t="shared" si="378"/>
        <v>0</v>
      </c>
      <c r="AI1157" s="13" t="e">
        <f t="shared" si="395"/>
        <v>#N/A</v>
      </c>
      <c r="AJ1157" s="14" t="str">
        <f t="shared" si="396"/>
        <v/>
      </c>
      <c r="AK1157" s="14">
        <f t="shared" si="379"/>
        <v>0</v>
      </c>
    </row>
    <row r="1158" spans="1:37" ht="15" customHeight="1" x14ac:dyDescent="0.25">
      <c r="A1158" s="1"/>
      <c r="B1158" s="1"/>
      <c r="C1158" s="24"/>
      <c r="D1158" s="1"/>
      <c r="E1158" s="1"/>
      <c r="F1158" s="24"/>
      <c r="G1158" s="1"/>
      <c r="H1158" s="2"/>
      <c r="I1158" s="2"/>
      <c r="J1158" s="2"/>
      <c r="K1158" s="13">
        <f t="shared" si="380"/>
        <v>0</v>
      </c>
      <c r="L1158" s="13" t="e">
        <f>VLOOKUP(B1158,Sheet1!$C$1:$D$12,2,FALSE)</f>
        <v>#N/A</v>
      </c>
      <c r="M1158" s="13" t="e">
        <f t="shared" si="381"/>
        <v>#N/A</v>
      </c>
      <c r="N1158" s="13">
        <f t="shared" si="382"/>
        <v>0</v>
      </c>
      <c r="O1158" s="13" t="e">
        <f>VLOOKUP(B1158,Sheet1!$C$1:$D$12,2,FALSE)</f>
        <v>#N/A</v>
      </c>
      <c r="P1158" s="13" t="e">
        <f t="shared" si="383"/>
        <v>#N/A</v>
      </c>
      <c r="Q1158" s="13">
        <f t="shared" si="384"/>
        <v>0</v>
      </c>
      <c r="R1158" s="13" t="e">
        <f>VLOOKUP(B1158,Sheet1!$C$1:$D$12,2,FALSE)</f>
        <v>#N/A</v>
      </c>
      <c r="S1158" s="13" t="e">
        <f t="shared" si="385"/>
        <v>#N/A</v>
      </c>
      <c r="T1158" s="13">
        <f t="shared" si="375"/>
        <v>0</v>
      </c>
      <c r="U1158" s="13" t="e">
        <f>VLOOKUP(B1158,Sheet1!$C$1:$F$12,4,FALSE)</f>
        <v>#N/A</v>
      </c>
      <c r="V1158" s="13" t="e">
        <f t="shared" si="386"/>
        <v>#N/A</v>
      </c>
      <c r="W1158" s="13">
        <f t="shared" si="387"/>
        <v>0</v>
      </c>
      <c r="X1158" s="13">
        <f t="shared" si="388"/>
        <v>0</v>
      </c>
      <c r="Y1158" s="13">
        <f t="shared" si="389"/>
        <v>0</v>
      </c>
      <c r="Z1158" s="13" t="e">
        <f t="shared" si="390"/>
        <v>#N/A</v>
      </c>
      <c r="AA1158" s="14" t="str">
        <f t="shared" si="391"/>
        <v/>
      </c>
      <c r="AB1158" s="14">
        <f t="shared" si="392"/>
        <v>0</v>
      </c>
      <c r="AC1158" s="14">
        <f t="shared" si="393"/>
        <v>0</v>
      </c>
      <c r="AD1158" s="13">
        <f t="shared" si="376"/>
        <v>0</v>
      </c>
      <c r="AE1158" s="13" t="e">
        <f>VLOOKUP(B1158,Sheet1!$C$1:$D$12,2,FALSE)</f>
        <v>#N/A</v>
      </c>
      <c r="AF1158" s="13" t="e">
        <f t="shared" si="394"/>
        <v>#N/A</v>
      </c>
      <c r="AG1158" s="13">
        <f t="shared" si="377"/>
        <v>0</v>
      </c>
      <c r="AH1158" s="13">
        <f t="shared" si="378"/>
        <v>0</v>
      </c>
      <c r="AI1158" s="13" t="e">
        <f t="shared" si="395"/>
        <v>#N/A</v>
      </c>
      <c r="AJ1158" s="14" t="str">
        <f t="shared" si="396"/>
        <v/>
      </c>
      <c r="AK1158" s="14">
        <f t="shared" si="379"/>
        <v>0</v>
      </c>
    </row>
    <row r="1159" spans="1:37" ht="15" customHeight="1" x14ac:dyDescent="0.25">
      <c r="A1159" s="1"/>
      <c r="B1159" s="1"/>
      <c r="C1159" s="24"/>
      <c r="D1159" s="1"/>
      <c r="E1159" s="1"/>
      <c r="F1159" s="24"/>
      <c r="G1159" s="1"/>
      <c r="H1159" s="2"/>
      <c r="I1159" s="2"/>
      <c r="J1159" s="2"/>
      <c r="K1159" s="13">
        <f t="shared" si="380"/>
        <v>0</v>
      </c>
      <c r="L1159" s="13" t="e">
        <f>VLOOKUP(B1159,Sheet1!$C$1:$D$12,2,FALSE)</f>
        <v>#N/A</v>
      </c>
      <c r="M1159" s="13" t="e">
        <f t="shared" si="381"/>
        <v>#N/A</v>
      </c>
      <c r="N1159" s="13">
        <f t="shared" si="382"/>
        <v>0</v>
      </c>
      <c r="O1159" s="13" t="e">
        <f>VLOOKUP(B1159,Sheet1!$C$1:$D$12,2,FALSE)</f>
        <v>#N/A</v>
      </c>
      <c r="P1159" s="13" t="e">
        <f t="shared" si="383"/>
        <v>#N/A</v>
      </c>
      <c r="Q1159" s="13">
        <f t="shared" si="384"/>
        <v>0</v>
      </c>
      <c r="R1159" s="13" t="e">
        <f>VLOOKUP(B1159,Sheet1!$C$1:$D$12,2,FALSE)</f>
        <v>#N/A</v>
      </c>
      <c r="S1159" s="13" t="e">
        <f t="shared" si="385"/>
        <v>#N/A</v>
      </c>
      <c r="T1159" s="13">
        <f t="shared" si="375"/>
        <v>0</v>
      </c>
      <c r="U1159" s="13" t="e">
        <f>VLOOKUP(B1159,Sheet1!$C$1:$F$12,4,FALSE)</f>
        <v>#N/A</v>
      </c>
      <c r="V1159" s="13" t="e">
        <f t="shared" si="386"/>
        <v>#N/A</v>
      </c>
      <c r="W1159" s="13">
        <f t="shared" si="387"/>
        <v>0</v>
      </c>
      <c r="X1159" s="13">
        <f t="shared" si="388"/>
        <v>0</v>
      </c>
      <c r="Y1159" s="13">
        <f t="shared" si="389"/>
        <v>0</v>
      </c>
      <c r="Z1159" s="13" t="e">
        <f t="shared" si="390"/>
        <v>#N/A</v>
      </c>
      <c r="AA1159" s="14" t="str">
        <f t="shared" si="391"/>
        <v/>
      </c>
      <c r="AB1159" s="14">
        <f t="shared" si="392"/>
        <v>0</v>
      </c>
      <c r="AC1159" s="14">
        <f t="shared" si="393"/>
        <v>0</v>
      </c>
      <c r="AD1159" s="13">
        <f t="shared" si="376"/>
        <v>0</v>
      </c>
      <c r="AE1159" s="13" t="e">
        <f>VLOOKUP(B1159,Sheet1!$C$1:$D$12,2,FALSE)</f>
        <v>#N/A</v>
      </c>
      <c r="AF1159" s="13" t="e">
        <f t="shared" si="394"/>
        <v>#N/A</v>
      </c>
      <c r="AG1159" s="13">
        <f t="shared" si="377"/>
        <v>0</v>
      </c>
      <c r="AH1159" s="13">
        <f t="shared" si="378"/>
        <v>0</v>
      </c>
      <c r="AI1159" s="13" t="e">
        <f t="shared" si="395"/>
        <v>#N/A</v>
      </c>
      <c r="AJ1159" s="14" t="str">
        <f t="shared" si="396"/>
        <v/>
      </c>
      <c r="AK1159" s="14">
        <f t="shared" si="379"/>
        <v>0</v>
      </c>
    </row>
    <row r="1160" spans="1:37" ht="15" customHeight="1" x14ac:dyDescent="0.25">
      <c r="A1160" s="1"/>
      <c r="B1160" s="1"/>
      <c r="C1160" s="24"/>
      <c r="D1160" s="1"/>
      <c r="E1160" s="1"/>
      <c r="F1160" s="24"/>
      <c r="G1160" s="1"/>
      <c r="H1160" s="2"/>
      <c r="I1160" s="2"/>
      <c r="J1160" s="2"/>
      <c r="K1160" s="13">
        <f t="shared" si="380"/>
        <v>0</v>
      </c>
      <c r="L1160" s="13" t="e">
        <f>VLOOKUP(B1160,Sheet1!$C$1:$D$12,2,FALSE)</f>
        <v>#N/A</v>
      </c>
      <c r="M1160" s="13" t="e">
        <f t="shared" si="381"/>
        <v>#N/A</v>
      </c>
      <c r="N1160" s="13">
        <f t="shared" si="382"/>
        <v>0</v>
      </c>
      <c r="O1160" s="13" t="e">
        <f>VLOOKUP(B1160,Sheet1!$C$1:$D$12,2,FALSE)</f>
        <v>#N/A</v>
      </c>
      <c r="P1160" s="13" t="e">
        <f t="shared" si="383"/>
        <v>#N/A</v>
      </c>
      <c r="Q1160" s="13">
        <f t="shared" si="384"/>
        <v>0</v>
      </c>
      <c r="R1160" s="13" t="e">
        <f>VLOOKUP(B1160,Sheet1!$C$1:$D$12,2,FALSE)</f>
        <v>#N/A</v>
      </c>
      <c r="S1160" s="13" t="e">
        <f t="shared" si="385"/>
        <v>#N/A</v>
      </c>
      <c r="T1160" s="13">
        <f t="shared" si="375"/>
        <v>0</v>
      </c>
      <c r="U1160" s="13" t="e">
        <f>VLOOKUP(B1160,Sheet1!$C$1:$F$12,4,FALSE)</f>
        <v>#N/A</v>
      </c>
      <c r="V1160" s="13" t="e">
        <f t="shared" si="386"/>
        <v>#N/A</v>
      </c>
      <c r="W1160" s="13">
        <f t="shared" si="387"/>
        <v>0</v>
      </c>
      <c r="X1160" s="13">
        <f t="shared" si="388"/>
        <v>0</v>
      </c>
      <c r="Y1160" s="13">
        <f t="shared" si="389"/>
        <v>0</v>
      </c>
      <c r="Z1160" s="13" t="e">
        <f t="shared" si="390"/>
        <v>#N/A</v>
      </c>
      <c r="AA1160" s="14" t="str">
        <f t="shared" si="391"/>
        <v/>
      </c>
      <c r="AB1160" s="14">
        <f t="shared" si="392"/>
        <v>0</v>
      </c>
      <c r="AC1160" s="14">
        <f t="shared" si="393"/>
        <v>0</v>
      </c>
      <c r="AD1160" s="13">
        <f t="shared" si="376"/>
        <v>0</v>
      </c>
      <c r="AE1160" s="13" t="e">
        <f>VLOOKUP(B1160,Sheet1!$C$1:$D$12,2,FALSE)</f>
        <v>#N/A</v>
      </c>
      <c r="AF1160" s="13" t="e">
        <f t="shared" si="394"/>
        <v>#N/A</v>
      </c>
      <c r="AG1160" s="13">
        <f t="shared" si="377"/>
        <v>0</v>
      </c>
      <c r="AH1160" s="13">
        <f t="shared" si="378"/>
        <v>0</v>
      </c>
      <c r="AI1160" s="13" t="e">
        <f t="shared" si="395"/>
        <v>#N/A</v>
      </c>
      <c r="AJ1160" s="14" t="str">
        <f t="shared" si="396"/>
        <v/>
      </c>
      <c r="AK1160" s="14">
        <f t="shared" si="379"/>
        <v>0</v>
      </c>
    </row>
    <row r="1161" spans="1:37" ht="15" customHeight="1" x14ac:dyDescent="0.25">
      <c r="A1161" s="1"/>
      <c r="B1161" s="1"/>
      <c r="C1161" s="24"/>
      <c r="D1161" s="1"/>
      <c r="E1161" s="1"/>
      <c r="F1161" s="24"/>
      <c r="G1161" s="1"/>
      <c r="H1161" s="2"/>
      <c r="I1161" s="2"/>
      <c r="J1161" s="2"/>
      <c r="K1161" s="13">
        <f t="shared" si="380"/>
        <v>0</v>
      </c>
      <c r="L1161" s="13" t="e">
        <f>VLOOKUP(B1161,Sheet1!$C$1:$D$12,2,FALSE)</f>
        <v>#N/A</v>
      </c>
      <c r="M1161" s="13" t="e">
        <f t="shared" si="381"/>
        <v>#N/A</v>
      </c>
      <c r="N1161" s="13">
        <f t="shared" si="382"/>
        <v>0</v>
      </c>
      <c r="O1161" s="13" t="e">
        <f>VLOOKUP(B1161,Sheet1!$C$1:$D$12,2,FALSE)</f>
        <v>#N/A</v>
      </c>
      <c r="P1161" s="13" t="e">
        <f t="shared" si="383"/>
        <v>#N/A</v>
      </c>
      <c r="Q1161" s="13">
        <f t="shared" si="384"/>
        <v>0</v>
      </c>
      <c r="R1161" s="13" t="e">
        <f>VLOOKUP(B1161,Sheet1!$C$1:$D$12,2,FALSE)</f>
        <v>#N/A</v>
      </c>
      <c r="S1161" s="13" t="e">
        <f t="shared" si="385"/>
        <v>#N/A</v>
      </c>
      <c r="T1161" s="13">
        <f t="shared" si="375"/>
        <v>0</v>
      </c>
      <c r="U1161" s="13" t="e">
        <f>VLOOKUP(B1161,Sheet1!$C$1:$F$12,4,FALSE)</f>
        <v>#N/A</v>
      </c>
      <c r="V1161" s="13" t="e">
        <f t="shared" si="386"/>
        <v>#N/A</v>
      </c>
      <c r="W1161" s="13">
        <f t="shared" si="387"/>
        <v>0</v>
      </c>
      <c r="X1161" s="13">
        <f t="shared" si="388"/>
        <v>0</v>
      </c>
      <c r="Y1161" s="13">
        <f t="shared" si="389"/>
        <v>0</v>
      </c>
      <c r="Z1161" s="13" t="e">
        <f t="shared" si="390"/>
        <v>#N/A</v>
      </c>
      <c r="AA1161" s="14" t="str">
        <f t="shared" si="391"/>
        <v/>
      </c>
      <c r="AB1161" s="14">
        <f t="shared" si="392"/>
        <v>0</v>
      </c>
      <c r="AC1161" s="14">
        <f t="shared" si="393"/>
        <v>0</v>
      </c>
      <c r="AD1161" s="13">
        <f t="shared" si="376"/>
        <v>0</v>
      </c>
      <c r="AE1161" s="13" t="e">
        <f>VLOOKUP(B1161,Sheet1!$C$1:$D$12,2,FALSE)</f>
        <v>#N/A</v>
      </c>
      <c r="AF1161" s="13" t="e">
        <f t="shared" si="394"/>
        <v>#N/A</v>
      </c>
      <c r="AG1161" s="13">
        <f t="shared" si="377"/>
        <v>0</v>
      </c>
      <c r="AH1161" s="13">
        <f t="shared" si="378"/>
        <v>0</v>
      </c>
      <c r="AI1161" s="13" t="e">
        <f t="shared" si="395"/>
        <v>#N/A</v>
      </c>
      <c r="AJ1161" s="14" t="str">
        <f t="shared" si="396"/>
        <v/>
      </c>
      <c r="AK1161" s="14">
        <f t="shared" si="379"/>
        <v>0</v>
      </c>
    </row>
    <row r="1162" spans="1:37" ht="15" customHeight="1" x14ac:dyDescent="0.25">
      <c r="A1162" s="1"/>
      <c r="B1162" s="1"/>
      <c r="C1162" s="24"/>
      <c r="D1162" s="1"/>
      <c r="E1162" s="1"/>
      <c r="F1162" s="24"/>
      <c r="G1162" s="1"/>
      <c r="H1162" s="2"/>
      <c r="I1162" s="2"/>
      <c r="J1162" s="2"/>
      <c r="K1162" s="13">
        <f t="shared" si="380"/>
        <v>0</v>
      </c>
      <c r="L1162" s="13" t="e">
        <f>VLOOKUP(B1162,Sheet1!$C$1:$D$12,2,FALSE)</f>
        <v>#N/A</v>
      </c>
      <c r="M1162" s="13" t="e">
        <f t="shared" si="381"/>
        <v>#N/A</v>
      </c>
      <c r="N1162" s="13">
        <f t="shared" si="382"/>
        <v>0</v>
      </c>
      <c r="O1162" s="13" t="e">
        <f>VLOOKUP(B1162,Sheet1!$C$1:$D$12,2,FALSE)</f>
        <v>#N/A</v>
      </c>
      <c r="P1162" s="13" t="e">
        <f t="shared" si="383"/>
        <v>#N/A</v>
      </c>
      <c r="Q1162" s="13">
        <f t="shared" si="384"/>
        <v>0</v>
      </c>
      <c r="R1162" s="13" t="e">
        <f>VLOOKUP(B1162,Sheet1!$C$1:$D$12,2,FALSE)</f>
        <v>#N/A</v>
      </c>
      <c r="S1162" s="13" t="e">
        <f t="shared" si="385"/>
        <v>#N/A</v>
      </c>
      <c r="T1162" s="13">
        <f t="shared" si="375"/>
        <v>0</v>
      </c>
      <c r="U1162" s="13" t="e">
        <f>VLOOKUP(B1162,Sheet1!$C$1:$F$12,4,FALSE)</f>
        <v>#N/A</v>
      </c>
      <c r="V1162" s="13" t="e">
        <f t="shared" si="386"/>
        <v>#N/A</v>
      </c>
      <c r="W1162" s="13">
        <f t="shared" si="387"/>
        <v>0</v>
      </c>
      <c r="X1162" s="13">
        <f t="shared" si="388"/>
        <v>0</v>
      </c>
      <c r="Y1162" s="13">
        <f t="shared" si="389"/>
        <v>0</v>
      </c>
      <c r="Z1162" s="13" t="e">
        <f t="shared" si="390"/>
        <v>#N/A</v>
      </c>
      <c r="AA1162" s="14" t="str">
        <f t="shared" si="391"/>
        <v/>
      </c>
      <c r="AB1162" s="14">
        <f t="shared" si="392"/>
        <v>0</v>
      </c>
      <c r="AC1162" s="14">
        <f t="shared" si="393"/>
        <v>0</v>
      </c>
      <c r="AD1162" s="13">
        <f t="shared" si="376"/>
        <v>0</v>
      </c>
      <c r="AE1162" s="13" t="e">
        <f>VLOOKUP(B1162,Sheet1!$C$1:$D$12,2,FALSE)</f>
        <v>#N/A</v>
      </c>
      <c r="AF1162" s="13" t="e">
        <f t="shared" si="394"/>
        <v>#N/A</v>
      </c>
      <c r="AG1162" s="13">
        <f t="shared" si="377"/>
        <v>0</v>
      </c>
      <c r="AH1162" s="13">
        <f t="shared" si="378"/>
        <v>0</v>
      </c>
      <c r="AI1162" s="13" t="e">
        <f t="shared" si="395"/>
        <v>#N/A</v>
      </c>
      <c r="AJ1162" s="14" t="str">
        <f t="shared" si="396"/>
        <v/>
      </c>
      <c r="AK1162" s="14">
        <f t="shared" si="379"/>
        <v>0</v>
      </c>
    </row>
    <row r="1163" spans="1:37" ht="15" customHeight="1" x14ac:dyDescent="0.25">
      <c r="A1163" s="1"/>
      <c r="B1163" s="1"/>
      <c r="C1163" s="24"/>
      <c r="D1163" s="1"/>
      <c r="E1163" s="1"/>
      <c r="F1163" s="24"/>
      <c r="G1163" s="1"/>
      <c r="H1163" s="2"/>
      <c r="I1163" s="2"/>
      <c r="J1163" s="2"/>
      <c r="K1163" s="13">
        <f t="shared" si="380"/>
        <v>0</v>
      </c>
      <c r="L1163" s="13" t="e">
        <f>VLOOKUP(B1163,Sheet1!$C$1:$D$12,2,FALSE)</f>
        <v>#N/A</v>
      </c>
      <c r="M1163" s="13" t="e">
        <f t="shared" si="381"/>
        <v>#N/A</v>
      </c>
      <c r="N1163" s="13">
        <f t="shared" si="382"/>
        <v>0</v>
      </c>
      <c r="O1163" s="13" t="e">
        <f>VLOOKUP(B1163,Sheet1!$C$1:$D$12,2,FALSE)</f>
        <v>#N/A</v>
      </c>
      <c r="P1163" s="13" t="e">
        <f t="shared" si="383"/>
        <v>#N/A</v>
      </c>
      <c r="Q1163" s="13">
        <f t="shared" si="384"/>
        <v>0</v>
      </c>
      <c r="R1163" s="13" t="e">
        <f>VLOOKUP(B1163,Sheet1!$C$1:$D$12,2,FALSE)</f>
        <v>#N/A</v>
      </c>
      <c r="S1163" s="13" t="e">
        <f t="shared" si="385"/>
        <v>#N/A</v>
      </c>
      <c r="T1163" s="13">
        <f t="shared" si="375"/>
        <v>0</v>
      </c>
      <c r="U1163" s="13" t="e">
        <f>VLOOKUP(B1163,Sheet1!$C$1:$F$12,4,FALSE)</f>
        <v>#N/A</v>
      </c>
      <c r="V1163" s="13" t="e">
        <f t="shared" si="386"/>
        <v>#N/A</v>
      </c>
      <c r="W1163" s="13">
        <f t="shared" si="387"/>
        <v>0</v>
      </c>
      <c r="X1163" s="13">
        <f t="shared" si="388"/>
        <v>0</v>
      </c>
      <c r="Y1163" s="13">
        <f t="shared" si="389"/>
        <v>0</v>
      </c>
      <c r="Z1163" s="13" t="e">
        <f t="shared" si="390"/>
        <v>#N/A</v>
      </c>
      <c r="AA1163" s="14" t="str">
        <f t="shared" si="391"/>
        <v/>
      </c>
      <c r="AB1163" s="14">
        <f t="shared" si="392"/>
        <v>0</v>
      </c>
      <c r="AC1163" s="14">
        <f t="shared" si="393"/>
        <v>0</v>
      </c>
      <c r="AD1163" s="13">
        <f t="shared" si="376"/>
        <v>0</v>
      </c>
      <c r="AE1163" s="13" t="e">
        <f>VLOOKUP(B1163,Sheet1!$C$1:$D$12,2,FALSE)</f>
        <v>#N/A</v>
      </c>
      <c r="AF1163" s="13" t="e">
        <f t="shared" si="394"/>
        <v>#N/A</v>
      </c>
      <c r="AG1163" s="13">
        <f t="shared" si="377"/>
        <v>0</v>
      </c>
      <c r="AH1163" s="13">
        <f t="shared" si="378"/>
        <v>0</v>
      </c>
      <c r="AI1163" s="13" t="e">
        <f t="shared" si="395"/>
        <v>#N/A</v>
      </c>
      <c r="AJ1163" s="14" t="str">
        <f t="shared" si="396"/>
        <v/>
      </c>
      <c r="AK1163" s="14">
        <f t="shared" si="379"/>
        <v>0</v>
      </c>
    </row>
    <row r="1164" spans="1:37" ht="15" customHeight="1" x14ac:dyDescent="0.25">
      <c r="A1164" s="1"/>
      <c r="B1164" s="1"/>
      <c r="C1164" s="24"/>
      <c r="D1164" s="1"/>
      <c r="E1164" s="1"/>
      <c r="F1164" s="24"/>
      <c r="G1164" s="1"/>
      <c r="H1164" s="2"/>
      <c r="I1164" s="2"/>
      <c r="J1164" s="2"/>
      <c r="K1164" s="13">
        <f t="shared" si="380"/>
        <v>0</v>
      </c>
      <c r="L1164" s="13" t="e">
        <f>VLOOKUP(B1164,Sheet1!$C$1:$D$12,2,FALSE)</f>
        <v>#N/A</v>
      </c>
      <c r="M1164" s="13" t="e">
        <f t="shared" si="381"/>
        <v>#N/A</v>
      </c>
      <c r="N1164" s="13">
        <f t="shared" si="382"/>
        <v>0</v>
      </c>
      <c r="O1164" s="13" t="e">
        <f>VLOOKUP(B1164,Sheet1!$C$1:$D$12,2,FALSE)</f>
        <v>#N/A</v>
      </c>
      <c r="P1164" s="13" t="e">
        <f t="shared" si="383"/>
        <v>#N/A</v>
      </c>
      <c r="Q1164" s="13">
        <f t="shared" si="384"/>
        <v>0</v>
      </c>
      <c r="R1164" s="13" t="e">
        <f>VLOOKUP(B1164,Sheet1!$C$1:$D$12,2,FALSE)</f>
        <v>#N/A</v>
      </c>
      <c r="S1164" s="13" t="e">
        <f t="shared" si="385"/>
        <v>#N/A</v>
      </c>
      <c r="T1164" s="13">
        <f t="shared" si="375"/>
        <v>0</v>
      </c>
      <c r="U1164" s="13" t="e">
        <f>VLOOKUP(B1164,Sheet1!$C$1:$F$12,4,FALSE)</f>
        <v>#N/A</v>
      </c>
      <c r="V1164" s="13" t="e">
        <f t="shared" si="386"/>
        <v>#N/A</v>
      </c>
      <c r="W1164" s="13">
        <f t="shared" si="387"/>
        <v>0</v>
      </c>
      <c r="X1164" s="13">
        <f t="shared" si="388"/>
        <v>0</v>
      </c>
      <c r="Y1164" s="13">
        <f t="shared" si="389"/>
        <v>0</v>
      </c>
      <c r="Z1164" s="13" t="e">
        <f t="shared" si="390"/>
        <v>#N/A</v>
      </c>
      <c r="AA1164" s="14" t="str">
        <f t="shared" si="391"/>
        <v/>
      </c>
      <c r="AB1164" s="14">
        <f t="shared" si="392"/>
        <v>0</v>
      </c>
      <c r="AC1164" s="14">
        <f t="shared" si="393"/>
        <v>0</v>
      </c>
      <c r="AD1164" s="13">
        <f t="shared" si="376"/>
        <v>0</v>
      </c>
      <c r="AE1164" s="13" t="e">
        <f>VLOOKUP(B1164,Sheet1!$C$1:$D$12,2,FALSE)</f>
        <v>#N/A</v>
      </c>
      <c r="AF1164" s="13" t="e">
        <f t="shared" si="394"/>
        <v>#N/A</v>
      </c>
      <c r="AG1164" s="13">
        <f t="shared" si="377"/>
        <v>0</v>
      </c>
      <c r="AH1164" s="13">
        <f t="shared" si="378"/>
        <v>0</v>
      </c>
      <c r="AI1164" s="13" t="e">
        <f t="shared" si="395"/>
        <v>#N/A</v>
      </c>
      <c r="AJ1164" s="14" t="str">
        <f t="shared" si="396"/>
        <v/>
      </c>
      <c r="AK1164" s="14">
        <f t="shared" si="379"/>
        <v>0</v>
      </c>
    </row>
    <row r="1165" spans="1:37" ht="15" customHeight="1" x14ac:dyDescent="0.25">
      <c r="A1165" s="1"/>
      <c r="B1165" s="1"/>
      <c r="C1165" s="24"/>
      <c r="D1165" s="1"/>
      <c r="E1165" s="1"/>
      <c r="F1165" s="24"/>
      <c r="G1165" s="1"/>
      <c r="H1165" s="2"/>
      <c r="I1165" s="2"/>
      <c r="J1165" s="2"/>
      <c r="K1165" s="13">
        <f t="shared" si="380"/>
        <v>0</v>
      </c>
      <c r="L1165" s="13" t="e">
        <f>VLOOKUP(B1165,Sheet1!$C$1:$D$12,2,FALSE)</f>
        <v>#N/A</v>
      </c>
      <c r="M1165" s="13" t="e">
        <f t="shared" si="381"/>
        <v>#N/A</v>
      </c>
      <c r="N1165" s="13">
        <f t="shared" si="382"/>
        <v>0</v>
      </c>
      <c r="O1165" s="13" t="e">
        <f>VLOOKUP(B1165,Sheet1!$C$1:$D$12,2,FALSE)</f>
        <v>#N/A</v>
      </c>
      <c r="P1165" s="13" t="e">
        <f t="shared" si="383"/>
        <v>#N/A</v>
      </c>
      <c r="Q1165" s="13">
        <f t="shared" si="384"/>
        <v>0</v>
      </c>
      <c r="R1165" s="13" t="e">
        <f>VLOOKUP(B1165,Sheet1!$C$1:$D$12,2,FALSE)</f>
        <v>#N/A</v>
      </c>
      <c r="S1165" s="13" t="e">
        <f t="shared" si="385"/>
        <v>#N/A</v>
      </c>
      <c r="T1165" s="13">
        <f t="shared" si="375"/>
        <v>0</v>
      </c>
      <c r="U1165" s="13" t="e">
        <f>VLOOKUP(B1165,Sheet1!$C$1:$F$12,4,FALSE)</f>
        <v>#N/A</v>
      </c>
      <c r="V1165" s="13" t="e">
        <f t="shared" si="386"/>
        <v>#N/A</v>
      </c>
      <c r="W1165" s="13">
        <f t="shared" si="387"/>
        <v>0</v>
      </c>
      <c r="X1165" s="13">
        <f t="shared" si="388"/>
        <v>0</v>
      </c>
      <c r="Y1165" s="13">
        <f t="shared" si="389"/>
        <v>0</v>
      </c>
      <c r="Z1165" s="13" t="e">
        <f t="shared" si="390"/>
        <v>#N/A</v>
      </c>
      <c r="AA1165" s="14" t="str">
        <f t="shared" si="391"/>
        <v/>
      </c>
      <c r="AB1165" s="14">
        <f t="shared" si="392"/>
        <v>0</v>
      </c>
      <c r="AC1165" s="14">
        <f t="shared" si="393"/>
        <v>0</v>
      </c>
      <c r="AD1165" s="13">
        <f t="shared" si="376"/>
        <v>0</v>
      </c>
      <c r="AE1165" s="13" t="e">
        <f>VLOOKUP(B1165,Sheet1!$C$1:$D$12,2,FALSE)</f>
        <v>#N/A</v>
      </c>
      <c r="AF1165" s="13" t="e">
        <f t="shared" si="394"/>
        <v>#N/A</v>
      </c>
      <c r="AG1165" s="13">
        <f t="shared" si="377"/>
        <v>0</v>
      </c>
      <c r="AH1165" s="13">
        <f t="shared" si="378"/>
        <v>0</v>
      </c>
      <c r="AI1165" s="13" t="e">
        <f t="shared" si="395"/>
        <v>#N/A</v>
      </c>
      <c r="AJ1165" s="14" t="str">
        <f t="shared" si="396"/>
        <v/>
      </c>
      <c r="AK1165" s="14">
        <f t="shared" si="379"/>
        <v>0</v>
      </c>
    </row>
    <row r="1166" spans="1:37" ht="15" customHeight="1" x14ac:dyDescent="0.25">
      <c r="A1166" s="1"/>
      <c r="B1166" s="1"/>
      <c r="C1166" s="24"/>
      <c r="D1166" s="1"/>
      <c r="E1166" s="1"/>
      <c r="F1166" s="24"/>
      <c r="G1166" s="1"/>
      <c r="H1166" s="2"/>
      <c r="I1166" s="2"/>
      <c r="J1166" s="2"/>
      <c r="K1166" s="13">
        <f t="shared" si="380"/>
        <v>0</v>
      </c>
      <c r="L1166" s="13" t="e">
        <f>VLOOKUP(B1166,Sheet1!$C$1:$D$12,2,FALSE)</f>
        <v>#N/A</v>
      </c>
      <c r="M1166" s="13" t="e">
        <f t="shared" si="381"/>
        <v>#N/A</v>
      </c>
      <c r="N1166" s="13">
        <f t="shared" si="382"/>
        <v>0</v>
      </c>
      <c r="O1166" s="13" t="e">
        <f>VLOOKUP(B1166,Sheet1!$C$1:$D$12,2,FALSE)</f>
        <v>#N/A</v>
      </c>
      <c r="P1166" s="13" t="e">
        <f t="shared" si="383"/>
        <v>#N/A</v>
      </c>
      <c r="Q1166" s="13">
        <f t="shared" si="384"/>
        <v>0</v>
      </c>
      <c r="R1166" s="13" t="e">
        <f>VLOOKUP(B1166,Sheet1!$C$1:$D$12,2,FALSE)</f>
        <v>#N/A</v>
      </c>
      <c r="S1166" s="13" t="e">
        <f t="shared" si="385"/>
        <v>#N/A</v>
      </c>
      <c r="T1166" s="13">
        <f t="shared" si="375"/>
        <v>0</v>
      </c>
      <c r="U1166" s="13" t="e">
        <f>VLOOKUP(B1166,Sheet1!$C$1:$F$12,4,FALSE)</f>
        <v>#N/A</v>
      </c>
      <c r="V1166" s="13" t="e">
        <f t="shared" si="386"/>
        <v>#N/A</v>
      </c>
      <c r="W1166" s="13">
        <f t="shared" si="387"/>
        <v>0</v>
      </c>
      <c r="X1166" s="13">
        <f t="shared" si="388"/>
        <v>0</v>
      </c>
      <c r="Y1166" s="13">
        <f t="shared" si="389"/>
        <v>0</v>
      </c>
      <c r="Z1166" s="13" t="e">
        <f t="shared" si="390"/>
        <v>#N/A</v>
      </c>
      <c r="AA1166" s="14" t="str">
        <f t="shared" si="391"/>
        <v/>
      </c>
      <c r="AB1166" s="14">
        <f t="shared" si="392"/>
        <v>0</v>
      </c>
      <c r="AC1166" s="14">
        <f t="shared" si="393"/>
        <v>0</v>
      </c>
      <c r="AD1166" s="13">
        <f t="shared" si="376"/>
        <v>0</v>
      </c>
      <c r="AE1166" s="13" t="e">
        <f>VLOOKUP(B1166,Sheet1!$C$1:$D$12,2,FALSE)</f>
        <v>#N/A</v>
      </c>
      <c r="AF1166" s="13" t="e">
        <f t="shared" si="394"/>
        <v>#N/A</v>
      </c>
      <c r="AG1166" s="13">
        <f t="shared" si="377"/>
        <v>0</v>
      </c>
      <c r="AH1166" s="13">
        <f t="shared" si="378"/>
        <v>0</v>
      </c>
      <c r="AI1166" s="13" t="e">
        <f t="shared" si="395"/>
        <v>#N/A</v>
      </c>
      <c r="AJ1166" s="14" t="str">
        <f t="shared" si="396"/>
        <v/>
      </c>
      <c r="AK1166" s="14">
        <f t="shared" si="379"/>
        <v>0</v>
      </c>
    </row>
    <row r="1167" spans="1:37" ht="15" customHeight="1" x14ac:dyDescent="0.25">
      <c r="A1167" s="1"/>
      <c r="B1167" s="1"/>
      <c r="C1167" s="24"/>
      <c r="D1167" s="1"/>
      <c r="E1167" s="1"/>
      <c r="F1167" s="24"/>
      <c r="G1167" s="1"/>
      <c r="H1167" s="2"/>
      <c r="I1167" s="2"/>
      <c r="J1167" s="2"/>
      <c r="K1167" s="13">
        <f t="shared" si="380"/>
        <v>0</v>
      </c>
      <c r="L1167" s="13" t="e">
        <f>VLOOKUP(B1167,Sheet1!$C$1:$D$12,2,FALSE)</f>
        <v>#N/A</v>
      </c>
      <c r="M1167" s="13" t="e">
        <f t="shared" si="381"/>
        <v>#N/A</v>
      </c>
      <c r="N1167" s="13">
        <f t="shared" si="382"/>
        <v>0</v>
      </c>
      <c r="O1167" s="13" t="e">
        <f>VLOOKUP(B1167,Sheet1!$C$1:$D$12,2,FALSE)</f>
        <v>#N/A</v>
      </c>
      <c r="P1167" s="13" t="e">
        <f t="shared" si="383"/>
        <v>#N/A</v>
      </c>
      <c r="Q1167" s="13">
        <f t="shared" si="384"/>
        <v>0</v>
      </c>
      <c r="R1167" s="13" t="e">
        <f>VLOOKUP(B1167,Sheet1!$C$1:$D$12,2,FALSE)</f>
        <v>#N/A</v>
      </c>
      <c r="S1167" s="13" t="e">
        <f t="shared" si="385"/>
        <v>#N/A</v>
      </c>
      <c r="T1167" s="13">
        <f t="shared" si="375"/>
        <v>0</v>
      </c>
      <c r="U1167" s="13" t="e">
        <f>VLOOKUP(B1167,Sheet1!$C$1:$F$12,4,FALSE)</f>
        <v>#N/A</v>
      </c>
      <c r="V1167" s="13" t="e">
        <f t="shared" si="386"/>
        <v>#N/A</v>
      </c>
      <c r="W1167" s="13">
        <f t="shared" si="387"/>
        <v>0</v>
      </c>
      <c r="X1167" s="13">
        <f t="shared" si="388"/>
        <v>0</v>
      </c>
      <c r="Y1167" s="13">
        <f t="shared" si="389"/>
        <v>0</v>
      </c>
      <c r="Z1167" s="13" t="e">
        <f t="shared" si="390"/>
        <v>#N/A</v>
      </c>
      <c r="AA1167" s="14" t="str">
        <f t="shared" si="391"/>
        <v/>
      </c>
      <c r="AB1167" s="14">
        <f t="shared" si="392"/>
        <v>0</v>
      </c>
      <c r="AC1167" s="14">
        <f t="shared" si="393"/>
        <v>0</v>
      </c>
      <c r="AD1167" s="13">
        <f t="shared" si="376"/>
        <v>0</v>
      </c>
      <c r="AE1167" s="13" t="e">
        <f>VLOOKUP(B1167,Sheet1!$C$1:$D$12,2,FALSE)</f>
        <v>#N/A</v>
      </c>
      <c r="AF1167" s="13" t="e">
        <f t="shared" si="394"/>
        <v>#N/A</v>
      </c>
      <c r="AG1167" s="13">
        <f t="shared" si="377"/>
        <v>0</v>
      </c>
      <c r="AH1167" s="13">
        <f t="shared" si="378"/>
        <v>0</v>
      </c>
      <c r="AI1167" s="13" t="e">
        <f t="shared" si="395"/>
        <v>#N/A</v>
      </c>
      <c r="AJ1167" s="14" t="str">
        <f t="shared" si="396"/>
        <v/>
      </c>
      <c r="AK1167" s="14">
        <f t="shared" si="379"/>
        <v>0</v>
      </c>
    </row>
    <row r="1168" spans="1:37" ht="15" customHeight="1" x14ac:dyDescent="0.25">
      <c r="A1168" s="1"/>
      <c r="B1168" s="1"/>
      <c r="C1168" s="24"/>
      <c r="D1168" s="1"/>
      <c r="E1168" s="1"/>
      <c r="F1168" s="24"/>
      <c r="G1168" s="1"/>
      <c r="H1168" s="2"/>
      <c r="I1168" s="2"/>
      <c r="J1168" s="2"/>
      <c r="K1168" s="13">
        <f t="shared" si="380"/>
        <v>0</v>
      </c>
      <c r="L1168" s="13" t="e">
        <f>VLOOKUP(B1168,Sheet1!$C$1:$D$12,2,FALSE)</f>
        <v>#N/A</v>
      </c>
      <c r="M1168" s="13" t="e">
        <f t="shared" si="381"/>
        <v>#N/A</v>
      </c>
      <c r="N1168" s="13">
        <f t="shared" si="382"/>
        <v>0</v>
      </c>
      <c r="O1168" s="13" t="e">
        <f>VLOOKUP(B1168,Sheet1!$C$1:$D$12,2,FALSE)</f>
        <v>#N/A</v>
      </c>
      <c r="P1168" s="13" t="e">
        <f t="shared" si="383"/>
        <v>#N/A</v>
      </c>
      <c r="Q1168" s="13">
        <f t="shared" si="384"/>
        <v>0</v>
      </c>
      <c r="R1168" s="13" t="e">
        <f>VLOOKUP(B1168,Sheet1!$C$1:$D$12,2,FALSE)</f>
        <v>#N/A</v>
      </c>
      <c r="S1168" s="13" t="e">
        <f t="shared" si="385"/>
        <v>#N/A</v>
      </c>
      <c r="T1168" s="13">
        <f t="shared" si="375"/>
        <v>0</v>
      </c>
      <c r="U1168" s="13" t="e">
        <f>VLOOKUP(B1168,Sheet1!$C$1:$F$12,4,FALSE)</f>
        <v>#N/A</v>
      </c>
      <c r="V1168" s="13" t="e">
        <f t="shared" si="386"/>
        <v>#N/A</v>
      </c>
      <c r="W1168" s="13">
        <f t="shared" si="387"/>
        <v>0</v>
      </c>
      <c r="X1168" s="13">
        <f t="shared" si="388"/>
        <v>0</v>
      </c>
      <c r="Y1168" s="13">
        <f t="shared" si="389"/>
        <v>0</v>
      </c>
      <c r="Z1168" s="13" t="e">
        <f t="shared" si="390"/>
        <v>#N/A</v>
      </c>
      <c r="AA1168" s="14" t="str">
        <f t="shared" si="391"/>
        <v/>
      </c>
      <c r="AB1168" s="14">
        <f t="shared" si="392"/>
        <v>0</v>
      </c>
      <c r="AC1168" s="14">
        <f t="shared" si="393"/>
        <v>0</v>
      </c>
      <c r="AD1168" s="13">
        <f t="shared" si="376"/>
        <v>0</v>
      </c>
      <c r="AE1168" s="13" t="e">
        <f>VLOOKUP(B1168,Sheet1!$C$1:$D$12,2,FALSE)</f>
        <v>#N/A</v>
      </c>
      <c r="AF1168" s="13" t="e">
        <f t="shared" si="394"/>
        <v>#N/A</v>
      </c>
      <c r="AG1168" s="13">
        <f t="shared" si="377"/>
        <v>0</v>
      </c>
      <c r="AH1168" s="13">
        <f t="shared" si="378"/>
        <v>0</v>
      </c>
      <c r="AI1168" s="13" t="e">
        <f t="shared" si="395"/>
        <v>#N/A</v>
      </c>
      <c r="AJ1168" s="14" t="str">
        <f t="shared" si="396"/>
        <v/>
      </c>
      <c r="AK1168" s="14">
        <f t="shared" si="379"/>
        <v>0</v>
      </c>
    </row>
    <row r="1169" spans="1:37" ht="15" customHeight="1" x14ac:dyDescent="0.25">
      <c r="A1169" s="1"/>
      <c r="B1169" s="1"/>
      <c r="C1169" s="24"/>
      <c r="D1169" s="1"/>
      <c r="E1169" s="1"/>
      <c r="F1169" s="24"/>
      <c r="G1169" s="1"/>
      <c r="H1169" s="2"/>
      <c r="I1169" s="2"/>
      <c r="J1169" s="2"/>
      <c r="K1169" s="13">
        <f t="shared" si="380"/>
        <v>0</v>
      </c>
      <c r="L1169" s="13" t="e">
        <f>VLOOKUP(B1169,Sheet1!$C$1:$D$12,2,FALSE)</f>
        <v>#N/A</v>
      </c>
      <c r="M1169" s="13" t="e">
        <f t="shared" si="381"/>
        <v>#N/A</v>
      </c>
      <c r="N1169" s="13">
        <f t="shared" si="382"/>
        <v>0</v>
      </c>
      <c r="O1169" s="13" t="e">
        <f>VLOOKUP(B1169,Sheet1!$C$1:$D$12,2,FALSE)</f>
        <v>#N/A</v>
      </c>
      <c r="P1169" s="13" t="e">
        <f t="shared" si="383"/>
        <v>#N/A</v>
      </c>
      <c r="Q1169" s="13">
        <f t="shared" si="384"/>
        <v>0</v>
      </c>
      <c r="R1169" s="13" t="e">
        <f>VLOOKUP(B1169,Sheet1!$C$1:$D$12,2,FALSE)</f>
        <v>#N/A</v>
      </c>
      <c r="S1169" s="13" t="e">
        <f t="shared" si="385"/>
        <v>#N/A</v>
      </c>
      <c r="T1169" s="13">
        <f t="shared" si="375"/>
        <v>0</v>
      </c>
      <c r="U1169" s="13" t="e">
        <f>VLOOKUP(B1169,Sheet1!$C$1:$F$12,4,FALSE)</f>
        <v>#N/A</v>
      </c>
      <c r="V1169" s="13" t="e">
        <f t="shared" si="386"/>
        <v>#N/A</v>
      </c>
      <c r="W1169" s="13">
        <f t="shared" si="387"/>
        <v>0</v>
      </c>
      <c r="X1169" s="13">
        <f t="shared" si="388"/>
        <v>0</v>
      </c>
      <c r="Y1169" s="13">
        <f t="shared" si="389"/>
        <v>0</v>
      </c>
      <c r="Z1169" s="13" t="e">
        <f t="shared" si="390"/>
        <v>#N/A</v>
      </c>
      <c r="AA1169" s="14" t="str">
        <f t="shared" si="391"/>
        <v/>
      </c>
      <c r="AB1169" s="14">
        <f t="shared" si="392"/>
        <v>0</v>
      </c>
      <c r="AC1169" s="14">
        <f t="shared" si="393"/>
        <v>0</v>
      </c>
      <c r="AD1169" s="13">
        <f t="shared" si="376"/>
        <v>0</v>
      </c>
      <c r="AE1169" s="13" t="e">
        <f>VLOOKUP(B1169,Sheet1!$C$1:$D$12,2,FALSE)</f>
        <v>#N/A</v>
      </c>
      <c r="AF1169" s="13" t="e">
        <f t="shared" si="394"/>
        <v>#N/A</v>
      </c>
      <c r="AG1169" s="13">
        <f t="shared" si="377"/>
        <v>0</v>
      </c>
      <c r="AH1169" s="13">
        <f t="shared" si="378"/>
        <v>0</v>
      </c>
      <c r="AI1169" s="13" t="e">
        <f t="shared" si="395"/>
        <v>#N/A</v>
      </c>
      <c r="AJ1169" s="14" t="str">
        <f t="shared" si="396"/>
        <v/>
      </c>
      <c r="AK1169" s="14">
        <f t="shared" si="379"/>
        <v>0</v>
      </c>
    </row>
    <row r="1170" spans="1:37" ht="15" customHeight="1" x14ac:dyDescent="0.25">
      <c r="A1170" s="1"/>
      <c r="B1170" s="1"/>
      <c r="C1170" s="24"/>
      <c r="D1170" s="1"/>
      <c r="E1170" s="1"/>
      <c r="F1170" s="24"/>
      <c r="G1170" s="1"/>
      <c r="H1170" s="2"/>
      <c r="I1170" s="2"/>
      <c r="J1170" s="2"/>
      <c r="K1170" s="13">
        <f t="shared" si="380"/>
        <v>0</v>
      </c>
      <c r="L1170" s="13" t="e">
        <f>VLOOKUP(B1170,Sheet1!$C$1:$D$12,2,FALSE)</f>
        <v>#N/A</v>
      </c>
      <c r="M1170" s="13" t="e">
        <f t="shared" si="381"/>
        <v>#N/A</v>
      </c>
      <c r="N1170" s="13">
        <f t="shared" si="382"/>
        <v>0</v>
      </c>
      <c r="O1170" s="13" t="e">
        <f>VLOOKUP(B1170,Sheet1!$C$1:$D$12,2,FALSE)</f>
        <v>#N/A</v>
      </c>
      <c r="P1170" s="13" t="e">
        <f t="shared" si="383"/>
        <v>#N/A</v>
      </c>
      <c r="Q1170" s="13">
        <f t="shared" si="384"/>
        <v>0</v>
      </c>
      <c r="R1170" s="13" t="e">
        <f>VLOOKUP(B1170,Sheet1!$C$1:$D$12,2,FALSE)</f>
        <v>#N/A</v>
      </c>
      <c r="S1170" s="13" t="e">
        <f t="shared" si="385"/>
        <v>#N/A</v>
      </c>
      <c r="T1170" s="13">
        <f t="shared" si="375"/>
        <v>0</v>
      </c>
      <c r="U1170" s="13" t="e">
        <f>VLOOKUP(B1170,Sheet1!$C$1:$F$12,4,FALSE)</f>
        <v>#N/A</v>
      </c>
      <c r="V1170" s="13" t="e">
        <f t="shared" si="386"/>
        <v>#N/A</v>
      </c>
      <c r="W1170" s="13">
        <f t="shared" si="387"/>
        <v>0</v>
      </c>
      <c r="X1170" s="13">
        <f t="shared" si="388"/>
        <v>0</v>
      </c>
      <c r="Y1170" s="13">
        <f t="shared" si="389"/>
        <v>0</v>
      </c>
      <c r="Z1170" s="13" t="e">
        <f t="shared" si="390"/>
        <v>#N/A</v>
      </c>
      <c r="AA1170" s="14" t="str">
        <f t="shared" si="391"/>
        <v/>
      </c>
      <c r="AB1170" s="14">
        <f t="shared" si="392"/>
        <v>0</v>
      </c>
      <c r="AC1170" s="14">
        <f t="shared" si="393"/>
        <v>0</v>
      </c>
      <c r="AD1170" s="13">
        <f t="shared" si="376"/>
        <v>0</v>
      </c>
      <c r="AE1170" s="13" t="e">
        <f>VLOOKUP(B1170,Sheet1!$C$1:$D$12,2,FALSE)</f>
        <v>#N/A</v>
      </c>
      <c r="AF1170" s="13" t="e">
        <f t="shared" si="394"/>
        <v>#N/A</v>
      </c>
      <c r="AG1170" s="13">
        <f t="shared" si="377"/>
        <v>0</v>
      </c>
      <c r="AH1170" s="13">
        <f t="shared" si="378"/>
        <v>0</v>
      </c>
      <c r="AI1170" s="13" t="e">
        <f t="shared" si="395"/>
        <v>#N/A</v>
      </c>
      <c r="AJ1170" s="14" t="str">
        <f t="shared" si="396"/>
        <v/>
      </c>
      <c r="AK1170" s="14">
        <f t="shared" si="379"/>
        <v>0</v>
      </c>
    </row>
    <row r="1171" spans="1:37" ht="15" customHeight="1" x14ac:dyDescent="0.25">
      <c r="A1171" s="1"/>
      <c r="B1171" s="1"/>
      <c r="C1171" s="24"/>
      <c r="D1171" s="1"/>
      <c r="E1171" s="1"/>
      <c r="F1171" s="24"/>
      <c r="G1171" s="1"/>
      <c r="H1171" s="2"/>
      <c r="I1171" s="2"/>
      <c r="J1171" s="2"/>
      <c r="K1171" s="13">
        <f t="shared" si="380"/>
        <v>0</v>
      </c>
      <c r="L1171" s="13" t="e">
        <f>VLOOKUP(B1171,Sheet1!$C$1:$D$12,2,FALSE)</f>
        <v>#N/A</v>
      </c>
      <c r="M1171" s="13" t="e">
        <f t="shared" si="381"/>
        <v>#N/A</v>
      </c>
      <c r="N1171" s="13">
        <f t="shared" si="382"/>
        <v>0</v>
      </c>
      <c r="O1171" s="13" t="e">
        <f>VLOOKUP(B1171,Sheet1!$C$1:$D$12,2,FALSE)</f>
        <v>#N/A</v>
      </c>
      <c r="P1171" s="13" t="e">
        <f t="shared" si="383"/>
        <v>#N/A</v>
      </c>
      <c r="Q1171" s="13">
        <f t="shared" si="384"/>
        <v>0</v>
      </c>
      <c r="R1171" s="13" t="e">
        <f>VLOOKUP(B1171,Sheet1!$C$1:$D$12,2,FALSE)</f>
        <v>#N/A</v>
      </c>
      <c r="S1171" s="13" t="e">
        <f t="shared" si="385"/>
        <v>#N/A</v>
      </c>
      <c r="T1171" s="13">
        <f t="shared" si="375"/>
        <v>0</v>
      </c>
      <c r="U1171" s="13" t="e">
        <f>VLOOKUP(B1171,Sheet1!$C$1:$F$12,4,FALSE)</f>
        <v>#N/A</v>
      </c>
      <c r="V1171" s="13" t="e">
        <f t="shared" si="386"/>
        <v>#N/A</v>
      </c>
      <c r="W1171" s="13">
        <f t="shared" si="387"/>
        <v>0</v>
      </c>
      <c r="X1171" s="13">
        <f t="shared" si="388"/>
        <v>0</v>
      </c>
      <c r="Y1171" s="13">
        <f t="shared" si="389"/>
        <v>0</v>
      </c>
      <c r="Z1171" s="13" t="e">
        <f t="shared" si="390"/>
        <v>#N/A</v>
      </c>
      <c r="AA1171" s="14" t="str">
        <f t="shared" si="391"/>
        <v/>
      </c>
      <c r="AB1171" s="14">
        <f t="shared" si="392"/>
        <v>0</v>
      </c>
      <c r="AC1171" s="14">
        <f t="shared" si="393"/>
        <v>0</v>
      </c>
      <c r="AD1171" s="13">
        <f t="shared" si="376"/>
        <v>0</v>
      </c>
      <c r="AE1171" s="13" t="e">
        <f>VLOOKUP(B1171,Sheet1!$C$1:$D$12,2,FALSE)</f>
        <v>#N/A</v>
      </c>
      <c r="AF1171" s="13" t="e">
        <f t="shared" si="394"/>
        <v>#N/A</v>
      </c>
      <c r="AG1171" s="13">
        <f t="shared" si="377"/>
        <v>0</v>
      </c>
      <c r="AH1171" s="13">
        <f t="shared" si="378"/>
        <v>0</v>
      </c>
      <c r="AI1171" s="13" t="e">
        <f t="shared" si="395"/>
        <v>#N/A</v>
      </c>
      <c r="AJ1171" s="14" t="str">
        <f t="shared" si="396"/>
        <v/>
      </c>
      <c r="AK1171" s="14">
        <f t="shared" si="379"/>
        <v>0</v>
      </c>
    </row>
    <row r="1172" spans="1:37" ht="15" customHeight="1" x14ac:dyDescent="0.25">
      <c r="A1172" s="1"/>
      <c r="B1172" s="1"/>
      <c r="C1172" s="24"/>
      <c r="D1172" s="1"/>
      <c r="E1172" s="1"/>
      <c r="F1172" s="24"/>
      <c r="G1172" s="1"/>
      <c r="H1172" s="2"/>
      <c r="I1172" s="2"/>
      <c r="J1172" s="2"/>
      <c r="K1172" s="13">
        <f t="shared" si="380"/>
        <v>0</v>
      </c>
      <c r="L1172" s="13" t="e">
        <f>VLOOKUP(B1172,Sheet1!$C$1:$D$12,2,FALSE)</f>
        <v>#N/A</v>
      </c>
      <c r="M1172" s="13" t="e">
        <f t="shared" si="381"/>
        <v>#N/A</v>
      </c>
      <c r="N1172" s="13">
        <f t="shared" si="382"/>
        <v>0</v>
      </c>
      <c r="O1172" s="13" t="e">
        <f>VLOOKUP(B1172,Sheet1!$C$1:$D$12,2,FALSE)</f>
        <v>#N/A</v>
      </c>
      <c r="P1172" s="13" t="e">
        <f t="shared" si="383"/>
        <v>#N/A</v>
      </c>
      <c r="Q1172" s="13">
        <f t="shared" si="384"/>
        <v>0</v>
      </c>
      <c r="R1172" s="13" t="e">
        <f>VLOOKUP(B1172,Sheet1!$C$1:$D$12,2,FALSE)</f>
        <v>#N/A</v>
      </c>
      <c r="S1172" s="13" t="e">
        <f t="shared" si="385"/>
        <v>#N/A</v>
      </c>
      <c r="T1172" s="13">
        <f t="shared" si="375"/>
        <v>0</v>
      </c>
      <c r="U1172" s="13" t="e">
        <f>VLOOKUP(B1172,Sheet1!$C$1:$F$12,4,FALSE)</f>
        <v>#N/A</v>
      </c>
      <c r="V1172" s="13" t="e">
        <f t="shared" si="386"/>
        <v>#N/A</v>
      </c>
      <c r="W1172" s="13">
        <f t="shared" si="387"/>
        <v>0</v>
      </c>
      <c r="X1172" s="13">
        <f t="shared" si="388"/>
        <v>0</v>
      </c>
      <c r="Y1172" s="13">
        <f t="shared" si="389"/>
        <v>0</v>
      </c>
      <c r="Z1172" s="13" t="e">
        <f t="shared" si="390"/>
        <v>#N/A</v>
      </c>
      <c r="AA1172" s="14" t="str">
        <f t="shared" si="391"/>
        <v/>
      </c>
      <c r="AB1172" s="14">
        <f t="shared" si="392"/>
        <v>0</v>
      </c>
      <c r="AC1172" s="14">
        <f t="shared" si="393"/>
        <v>0</v>
      </c>
      <c r="AD1172" s="13">
        <f t="shared" si="376"/>
        <v>0</v>
      </c>
      <c r="AE1172" s="13" t="e">
        <f>VLOOKUP(B1172,Sheet1!$C$1:$D$12,2,FALSE)</f>
        <v>#N/A</v>
      </c>
      <c r="AF1172" s="13" t="e">
        <f t="shared" si="394"/>
        <v>#N/A</v>
      </c>
      <c r="AG1172" s="13">
        <f t="shared" si="377"/>
        <v>0</v>
      </c>
      <c r="AH1172" s="13">
        <f t="shared" si="378"/>
        <v>0</v>
      </c>
      <c r="AI1172" s="13" t="e">
        <f t="shared" si="395"/>
        <v>#N/A</v>
      </c>
      <c r="AJ1172" s="14" t="str">
        <f t="shared" si="396"/>
        <v/>
      </c>
      <c r="AK1172" s="14">
        <f t="shared" si="379"/>
        <v>0</v>
      </c>
    </row>
    <row r="1173" spans="1:37" ht="15" customHeight="1" x14ac:dyDescent="0.25">
      <c r="A1173" s="1"/>
      <c r="B1173" s="1"/>
      <c r="C1173" s="24"/>
      <c r="D1173" s="1"/>
      <c r="E1173" s="1"/>
      <c r="F1173" s="24"/>
      <c r="G1173" s="1"/>
      <c r="H1173" s="2"/>
      <c r="I1173" s="2"/>
      <c r="J1173" s="2"/>
      <c r="K1173" s="13">
        <f t="shared" si="380"/>
        <v>0</v>
      </c>
      <c r="L1173" s="13" t="e">
        <f>VLOOKUP(B1173,Sheet1!$C$1:$D$12,2,FALSE)</f>
        <v>#N/A</v>
      </c>
      <c r="M1173" s="13" t="e">
        <f t="shared" si="381"/>
        <v>#N/A</v>
      </c>
      <c r="N1173" s="13">
        <f t="shared" si="382"/>
        <v>0</v>
      </c>
      <c r="O1173" s="13" t="e">
        <f>VLOOKUP(B1173,Sheet1!$C$1:$D$12,2,FALSE)</f>
        <v>#N/A</v>
      </c>
      <c r="P1173" s="13" t="e">
        <f t="shared" si="383"/>
        <v>#N/A</v>
      </c>
      <c r="Q1173" s="13">
        <f t="shared" si="384"/>
        <v>0</v>
      </c>
      <c r="R1173" s="13" t="e">
        <f>VLOOKUP(B1173,Sheet1!$C$1:$D$12,2,FALSE)</f>
        <v>#N/A</v>
      </c>
      <c r="S1173" s="13" t="e">
        <f t="shared" si="385"/>
        <v>#N/A</v>
      </c>
      <c r="T1173" s="13">
        <f t="shared" si="375"/>
        <v>0</v>
      </c>
      <c r="U1173" s="13" t="e">
        <f>VLOOKUP(B1173,Sheet1!$C$1:$F$12,4,FALSE)</f>
        <v>#N/A</v>
      </c>
      <c r="V1173" s="13" t="e">
        <f t="shared" si="386"/>
        <v>#N/A</v>
      </c>
      <c r="W1173" s="13">
        <f t="shared" si="387"/>
        <v>0</v>
      </c>
      <c r="X1173" s="13">
        <f t="shared" si="388"/>
        <v>0</v>
      </c>
      <c r="Y1173" s="13">
        <f t="shared" si="389"/>
        <v>0</v>
      </c>
      <c r="Z1173" s="13" t="e">
        <f t="shared" si="390"/>
        <v>#N/A</v>
      </c>
      <c r="AA1173" s="14" t="str">
        <f t="shared" si="391"/>
        <v/>
      </c>
      <c r="AB1173" s="14">
        <f t="shared" si="392"/>
        <v>0</v>
      </c>
      <c r="AC1173" s="14">
        <f t="shared" si="393"/>
        <v>0</v>
      </c>
      <c r="AD1173" s="13">
        <f t="shared" si="376"/>
        <v>0</v>
      </c>
      <c r="AE1173" s="13" t="e">
        <f>VLOOKUP(B1173,Sheet1!$C$1:$D$12,2,FALSE)</f>
        <v>#N/A</v>
      </c>
      <c r="AF1173" s="13" t="e">
        <f t="shared" si="394"/>
        <v>#N/A</v>
      </c>
      <c r="AG1173" s="13">
        <f t="shared" si="377"/>
        <v>0</v>
      </c>
      <c r="AH1173" s="13">
        <f t="shared" si="378"/>
        <v>0</v>
      </c>
      <c r="AI1173" s="13" t="e">
        <f t="shared" si="395"/>
        <v>#N/A</v>
      </c>
      <c r="AJ1173" s="14" t="str">
        <f t="shared" si="396"/>
        <v/>
      </c>
      <c r="AK1173" s="14">
        <f t="shared" si="379"/>
        <v>0</v>
      </c>
    </row>
    <row r="1174" spans="1:37" ht="15" customHeight="1" x14ac:dyDescent="0.25">
      <c r="A1174" s="1"/>
      <c r="B1174" s="1"/>
      <c r="C1174" s="24"/>
      <c r="D1174" s="1"/>
      <c r="E1174" s="1"/>
      <c r="F1174" s="24"/>
      <c r="G1174" s="1"/>
      <c r="H1174" s="2"/>
      <c r="I1174" s="2"/>
      <c r="J1174" s="2"/>
      <c r="K1174" s="13">
        <f t="shared" si="380"/>
        <v>0</v>
      </c>
      <c r="L1174" s="13" t="e">
        <f>VLOOKUP(B1174,Sheet1!$C$1:$D$12,2,FALSE)</f>
        <v>#N/A</v>
      </c>
      <c r="M1174" s="13" t="e">
        <f t="shared" si="381"/>
        <v>#N/A</v>
      </c>
      <c r="N1174" s="13">
        <f t="shared" si="382"/>
        <v>0</v>
      </c>
      <c r="O1174" s="13" t="e">
        <f>VLOOKUP(B1174,Sheet1!$C$1:$D$12,2,FALSE)</f>
        <v>#N/A</v>
      </c>
      <c r="P1174" s="13" t="e">
        <f t="shared" si="383"/>
        <v>#N/A</v>
      </c>
      <c r="Q1174" s="13">
        <f t="shared" si="384"/>
        <v>0</v>
      </c>
      <c r="R1174" s="13" t="e">
        <f>VLOOKUP(B1174,Sheet1!$C$1:$D$12,2,FALSE)</f>
        <v>#N/A</v>
      </c>
      <c r="S1174" s="13" t="e">
        <f t="shared" si="385"/>
        <v>#N/A</v>
      </c>
      <c r="T1174" s="13">
        <f t="shared" si="375"/>
        <v>0</v>
      </c>
      <c r="U1174" s="13" t="e">
        <f>VLOOKUP(B1174,Sheet1!$C$1:$F$12,4,FALSE)</f>
        <v>#N/A</v>
      </c>
      <c r="V1174" s="13" t="e">
        <f t="shared" si="386"/>
        <v>#N/A</v>
      </c>
      <c r="W1174" s="13">
        <f t="shared" si="387"/>
        <v>0</v>
      </c>
      <c r="X1174" s="13">
        <f t="shared" si="388"/>
        <v>0</v>
      </c>
      <c r="Y1174" s="13">
        <f t="shared" si="389"/>
        <v>0</v>
      </c>
      <c r="Z1174" s="13" t="e">
        <f t="shared" si="390"/>
        <v>#N/A</v>
      </c>
      <c r="AA1174" s="14" t="str">
        <f t="shared" si="391"/>
        <v/>
      </c>
      <c r="AB1174" s="14">
        <f t="shared" si="392"/>
        <v>0</v>
      </c>
      <c r="AC1174" s="14">
        <f t="shared" si="393"/>
        <v>0</v>
      </c>
      <c r="AD1174" s="13">
        <f t="shared" si="376"/>
        <v>0</v>
      </c>
      <c r="AE1174" s="13" t="e">
        <f>VLOOKUP(B1174,Sheet1!$C$1:$D$12,2,FALSE)</f>
        <v>#N/A</v>
      </c>
      <c r="AF1174" s="13" t="e">
        <f t="shared" si="394"/>
        <v>#N/A</v>
      </c>
      <c r="AG1174" s="13">
        <f t="shared" si="377"/>
        <v>0</v>
      </c>
      <c r="AH1174" s="13">
        <f t="shared" si="378"/>
        <v>0</v>
      </c>
      <c r="AI1174" s="13" t="e">
        <f t="shared" si="395"/>
        <v>#N/A</v>
      </c>
      <c r="AJ1174" s="14" t="str">
        <f t="shared" si="396"/>
        <v/>
      </c>
      <c r="AK1174" s="14">
        <f t="shared" si="379"/>
        <v>0</v>
      </c>
    </row>
    <row r="1175" spans="1:37" ht="15" customHeight="1" x14ac:dyDescent="0.25">
      <c r="A1175" s="1"/>
      <c r="B1175" s="1"/>
      <c r="C1175" s="24"/>
      <c r="D1175" s="1"/>
      <c r="E1175" s="1"/>
      <c r="F1175" s="24"/>
      <c r="G1175" s="1"/>
      <c r="H1175" s="2"/>
      <c r="I1175" s="2"/>
      <c r="J1175" s="2"/>
      <c r="K1175" s="13">
        <f t="shared" si="380"/>
        <v>0</v>
      </c>
      <c r="L1175" s="13" t="e">
        <f>VLOOKUP(B1175,Sheet1!$C$1:$D$12,2,FALSE)</f>
        <v>#N/A</v>
      </c>
      <c r="M1175" s="13" t="e">
        <f t="shared" si="381"/>
        <v>#N/A</v>
      </c>
      <c r="N1175" s="13">
        <f t="shared" si="382"/>
        <v>0</v>
      </c>
      <c r="O1175" s="13" t="e">
        <f>VLOOKUP(B1175,Sheet1!$C$1:$D$12,2,FALSE)</f>
        <v>#N/A</v>
      </c>
      <c r="P1175" s="13" t="e">
        <f t="shared" si="383"/>
        <v>#N/A</v>
      </c>
      <c r="Q1175" s="13">
        <f t="shared" si="384"/>
        <v>0</v>
      </c>
      <c r="R1175" s="13" t="e">
        <f>VLOOKUP(B1175,Sheet1!$C$1:$D$12,2,FALSE)</f>
        <v>#N/A</v>
      </c>
      <c r="S1175" s="13" t="e">
        <f t="shared" si="385"/>
        <v>#N/A</v>
      </c>
      <c r="T1175" s="13">
        <f t="shared" si="375"/>
        <v>0</v>
      </c>
      <c r="U1175" s="13" t="e">
        <f>VLOOKUP(B1175,Sheet1!$C$1:$F$12,4,FALSE)</f>
        <v>#N/A</v>
      </c>
      <c r="V1175" s="13" t="e">
        <f t="shared" si="386"/>
        <v>#N/A</v>
      </c>
      <c r="W1175" s="13">
        <f t="shared" si="387"/>
        <v>0</v>
      </c>
      <c r="X1175" s="13">
        <f t="shared" si="388"/>
        <v>0</v>
      </c>
      <c r="Y1175" s="13">
        <f t="shared" si="389"/>
        <v>0</v>
      </c>
      <c r="Z1175" s="13" t="e">
        <f t="shared" si="390"/>
        <v>#N/A</v>
      </c>
      <c r="AA1175" s="14" t="str">
        <f t="shared" si="391"/>
        <v/>
      </c>
      <c r="AB1175" s="14">
        <f t="shared" si="392"/>
        <v>0</v>
      </c>
      <c r="AC1175" s="14">
        <f t="shared" si="393"/>
        <v>0</v>
      </c>
      <c r="AD1175" s="13">
        <f t="shared" si="376"/>
        <v>0</v>
      </c>
      <c r="AE1175" s="13" t="e">
        <f>VLOOKUP(B1175,Sheet1!$C$1:$D$12,2,FALSE)</f>
        <v>#N/A</v>
      </c>
      <c r="AF1175" s="13" t="e">
        <f t="shared" si="394"/>
        <v>#N/A</v>
      </c>
      <c r="AG1175" s="13">
        <f t="shared" si="377"/>
        <v>0</v>
      </c>
      <c r="AH1175" s="13">
        <f t="shared" si="378"/>
        <v>0</v>
      </c>
      <c r="AI1175" s="13" t="e">
        <f t="shared" si="395"/>
        <v>#N/A</v>
      </c>
      <c r="AJ1175" s="14" t="str">
        <f t="shared" si="396"/>
        <v/>
      </c>
      <c r="AK1175" s="14">
        <f t="shared" si="379"/>
        <v>0</v>
      </c>
    </row>
    <row r="1176" spans="1:37" ht="15" customHeight="1" x14ac:dyDescent="0.25">
      <c r="A1176" s="1"/>
      <c r="B1176" s="1"/>
      <c r="C1176" s="24"/>
      <c r="D1176" s="1"/>
      <c r="E1176" s="1"/>
      <c r="F1176" s="24"/>
      <c r="G1176" s="1"/>
      <c r="H1176" s="2"/>
      <c r="I1176" s="2"/>
      <c r="J1176" s="2"/>
      <c r="K1176" s="13">
        <f t="shared" si="380"/>
        <v>0</v>
      </c>
      <c r="L1176" s="13" t="e">
        <f>VLOOKUP(B1176,Sheet1!$C$1:$D$12,2,FALSE)</f>
        <v>#N/A</v>
      </c>
      <c r="M1176" s="13" t="e">
        <f t="shared" si="381"/>
        <v>#N/A</v>
      </c>
      <c r="N1176" s="13">
        <f t="shared" si="382"/>
        <v>0</v>
      </c>
      <c r="O1176" s="13" t="e">
        <f>VLOOKUP(B1176,Sheet1!$C$1:$D$12,2,FALSE)</f>
        <v>#N/A</v>
      </c>
      <c r="P1176" s="13" t="e">
        <f t="shared" si="383"/>
        <v>#N/A</v>
      </c>
      <c r="Q1176" s="13">
        <f t="shared" si="384"/>
        <v>0</v>
      </c>
      <c r="R1176" s="13" t="e">
        <f>VLOOKUP(B1176,Sheet1!$C$1:$D$12,2,FALSE)</f>
        <v>#N/A</v>
      </c>
      <c r="S1176" s="13" t="e">
        <f t="shared" si="385"/>
        <v>#N/A</v>
      </c>
      <c r="T1176" s="13">
        <f t="shared" si="375"/>
        <v>0</v>
      </c>
      <c r="U1176" s="13" t="e">
        <f>VLOOKUP(B1176,Sheet1!$C$1:$F$12,4,FALSE)</f>
        <v>#N/A</v>
      </c>
      <c r="V1176" s="13" t="e">
        <f t="shared" si="386"/>
        <v>#N/A</v>
      </c>
      <c r="W1176" s="13">
        <f t="shared" si="387"/>
        <v>0</v>
      </c>
      <c r="X1176" s="13">
        <f t="shared" si="388"/>
        <v>0</v>
      </c>
      <c r="Y1176" s="13">
        <f t="shared" si="389"/>
        <v>0</v>
      </c>
      <c r="Z1176" s="13" t="e">
        <f t="shared" si="390"/>
        <v>#N/A</v>
      </c>
      <c r="AA1176" s="14" t="str">
        <f t="shared" si="391"/>
        <v/>
      </c>
      <c r="AB1176" s="14">
        <f t="shared" si="392"/>
        <v>0</v>
      </c>
      <c r="AC1176" s="14">
        <f t="shared" si="393"/>
        <v>0</v>
      </c>
      <c r="AD1176" s="13">
        <f t="shared" si="376"/>
        <v>0</v>
      </c>
      <c r="AE1176" s="13" t="e">
        <f>VLOOKUP(B1176,Sheet1!$C$1:$D$12,2,FALSE)</f>
        <v>#N/A</v>
      </c>
      <c r="AF1176" s="13" t="e">
        <f t="shared" si="394"/>
        <v>#N/A</v>
      </c>
      <c r="AG1176" s="13">
        <f t="shared" si="377"/>
        <v>0</v>
      </c>
      <c r="AH1176" s="13">
        <f t="shared" si="378"/>
        <v>0</v>
      </c>
      <c r="AI1176" s="13" t="e">
        <f t="shared" si="395"/>
        <v>#N/A</v>
      </c>
      <c r="AJ1176" s="14" t="str">
        <f t="shared" si="396"/>
        <v/>
      </c>
      <c r="AK1176" s="14">
        <f t="shared" si="379"/>
        <v>0</v>
      </c>
    </row>
    <row r="1177" spans="1:37" ht="15" customHeight="1" x14ac:dyDescent="0.25">
      <c r="A1177" s="1"/>
      <c r="B1177" s="1"/>
      <c r="C1177" s="24"/>
      <c r="D1177" s="1"/>
      <c r="E1177" s="1"/>
      <c r="F1177" s="24"/>
      <c r="G1177" s="1"/>
      <c r="H1177" s="2"/>
      <c r="I1177" s="2"/>
      <c r="J1177" s="2"/>
      <c r="K1177" s="13">
        <f t="shared" si="380"/>
        <v>0</v>
      </c>
      <c r="L1177" s="13" t="e">
        <f>VLOOKUP(B1177,Sheet1!$C$1:$D$12,2,FALSE)</f>
        <v>#N/A</v>
      </c>
      <c r="M1177" s="13" t="e">
        <f t="shared" si="381"/>
        <v>#N/A</v>
      </c>
      <c r="N1177" s="13">
        <f t="shared" si="382"/>
        <v>0</v>
      </c>
      <c r="O1177" s="13" t="e">
        <f>VLOOKUP(B1177,Sheet1!$C$1:$D$12,2,FALSE)</f>
        <v>#N/A</v>
      </c>
      <c r="P1177" s="13" t="e">
        <f t="shared" si="383"/>
        <v>#N/A</v>
      </c>
      <c r="Q1177" s="13">
        <f t="shared" si="384"/>
        <v>0</v>
      </c>
      <c r="R1177" s="13" t="e">
        <f>VLOOKUP(B1177,Sheet1!$C$1:$D$12,2,FALSE)</f>
        <v>#N/A</v>
      </c>
      <c r="S1177" s="13" t="e">
        <f t="shared" si="385"/>
        <v>#N/A</v>
      </c>
      <c r="T1177" s="13">
        <f t="shared" si="375"/>
        <v>0</v>
      </c>
      <c r="U1177" s="13" t="e">
        <f>VLOOKUP(B1177,Sheet1!$C$1:$F$12,4,FALSE)</f>
        <v>#N/A</v>
      </c>
      <c r="V1177" s="13" t="e">
        <f t="shared" si="386"/>
        <v>#N/A</v>
      </c>
      <c r="W1177" s="13">
        <f t="shared" si="387"/>
        <v>0</v>
      </c>
      <c r="X1177" s="13">
        <f t="shared" si="388"/>
        <v>0</v>
      </c>
      <c r="Y1177" s="13">
        <f t="shared" si="389"/>
        <v>0</v>
      </c>
      <c r="Z1177" s="13" t="e">
        <f t="shared" si="390"/>
        <v>#N/A</v>
      </c>
      <c r="AA1177" s="14" t="str">
        <f t="shared" si="391"/>
        <v/>
      </c>
      <c r="AB1177" s="14">
        <f t="shared" si="392"/>
        <v>0</v>
      </c>
      <c r="AC1177" s="14">
        <f t="shared" si="393"/>
        <v>0</v>
      </c>
      <c r="AD1177" s="13">
        <f t="shared" si="376"/>
        <v>0</v>
      </c>
      <c r="AE1177" s="13" t="e">
        <f>VLOOKUP(B1177,Sheet1!$C$1:$D$12,2,FALSE)</f>
        <v>#N/A</v>
      </c>
      <c r="AF1177" s="13" t="e">
        <f t="shared" si="394"/>
        <v>#N/A</v>
      </c>
      <c r="AG1177" s="13">
        <f t="shared" si="377"/>
        <v>0</v>
      </c>
      <c r="AH1177" s="13">
        <f t="shared" si="378"/>
        <v>0</v>
      </c>
      <c r="AI1177" s="13" t="e">
        <f t="shared" si="395"/>
        <v>#N/A</v>
      </c>
      <c r="AJ1177" s="14" t="str">
        <f t="shared" si="396"/>
        <v/>
      </c>
      <c r="AK1177" s="14">
        <f t="shared" si="379"/>
        <v>0</v>
      </c>
    </row>
    <row r="1178" spans="1:37" ht="15" customHeight="1" x14ac:dyDescent="0.25">
      <c r="A1178" s="1"/>
      <c r="B1178" s="1"/>
      <c r="C1178" s="24"/>
      <c r="D1178" s="1"/>
      <c r="E1178" s="1"/>
      <c r="F1178" s="24"/>
      <c r="G1178" s="1"/>
      <c r="H1178" s="2"/>
      <c r="I1178" s="2"/>
      <c r="J1178" s="2"/>
      <c r="K1178" s="13">
        <f t="shared" si="380"/>
        <v>0</v>
      </c>
      <c r="L1178" s="13" t="e">
        <f>VLOOKUP(B1178,Sheet1!$C$1:$D$12,2,FALSE)</f>
        <v>#N/A</v>
      </c>
      <c r="M1178" s="13" t="e">
        <f t="shared" si="381"/>
        <v>#N/A</v>
      </c>
      <c r="N1178" s="13">
        <f t="shared" si="382"/>
        <v>0</v>
      </c>
      <c r="O1178" s="13" t="e">
        <f>VLOOKUP(B1178,Sheet1!$C$1:$D$12,2,FALSE)</f>
        <v>#N/A</v>
      </c>
      <c r="P1178" s="13" t="e">
        <f t="shared" si="383"/>
        <v>#N/A</v>
      </c>
      <c r="Q1178" s="13">
        <f t="shared" si="384"/>
        <v>0</v>
      </c>
      <c r="R1178" s="13" t="e">
        <f>VLOOKUP(B1178,Sheet1!$C$1:$D$12,2,FALSE)</f>
        <v>#N/A</v>
      </c>
      <c r="S1178" s="13" t="e">
        <f t="shared" si="385"/>
        <v>#N/A</v>
      </c>
      <c r="T1178" s="13">
        <f t="shared" si="375"/>
        <v>0</v>
      </c>
      <c r="U1178" s="13" t="e">
        <f>VLOOKUP(B1178,Sheet1!$C$1:$F$12,4,FALSE)</f>
        <v>#N/A</v>
      </c>
      <c r="V1178" s="13" t="e">
        <f t="shared" si="386"/>
        <v>#N/A</v>
      </c>
      <c r="W1178" s="13">
        <f t="shared" si="387"/>
        <v>0</v>
      </c>
      <c r="X1178" s="13">
        <f t="shared" si="388"/>
        <v>0</v>
      </c>
      <c r="Y1178" s="13">
        <f t="shared" si="389"/>
        <v>0</v>
      </c>
      <c r="Z1178" s="13" t="e">
        <f t="shared" si="390"/>
        <v>#N/A</v>
      </c>
      <c r="AA1178" s="14" t="str">
        <f t="shared" si="391"/>
        <v/>
      </c>
      <c r="AB1178" s="14">
        <f t="shared" si="392"/>
        <v>0</v>
      </c>
      <c r="AC1178" s="14">
        <f t="shared" si="393"/>
        <v>0</v>
      </c>
      <c r="AD1178" s="13">
        <f t="shared" si="376"/>
        <v>0</v>
      </c>
      <c r="AE1178" s="13" t="e">
        <f>VLOOKUP(B1178,Sheet1!$C$1:$D$12,2,FALSE)</f>
        <v>#N/A</v>
      </c>
      <c r="AF1178" s="13" t="e">
        <f t="shared" si="394"/>
        <v>#N/A</v>
      </c>
      <c r="AG1178" s="13">
        <f t="shared" si="377"/>
        <v>0</v>
      </c>
      <c r="AH1178" s="13">
        <f t="shared" si="378"/>
        <v>0</v>
      </c>
      <c r="AI1178" s="13" t="e">
        <f t="shared" si="395"/>
        <v>#N/A</v>
      </c>
      <c r="AJ1178" s="14" t="str">
        <f t="shared" si="396"/>
        <v/>
      </c>
      <c r="AK1178" s="14">
        <f t="shared" si="379"/>
        <v>0</v>
      </c>
    </row>
    <row r="1179" spans="1:37" ht="15" customHeight="1" x14ac:dyDescent="0.25">
      <c r="A1179" s="1"/>
      <c r="B1179" s="1"/>
      <c r="C1179" s="24"/>
      <c r="D1179" s="1"/>
      <c r="E1179" s="1"/>
      <c r="F1179" s="24"/>
      <c r="G1179" s="1"/>
      <c r="H1179" s="2"/>
      <c r="I1179" s="2"/>
      <c r="J1179" s="2"/>
      <c r="K1179" s="13">
        <f t="shared" si="380"/>
        <v>0</v>
      </c>
      <c r="L1179" s="13" t="e">
        <f>VLOOKUP(B1179,Sheet1!$C$1:$D$12,2,FALSE)</f>
        <v>#N/A</v>
      </c>
      <c r="M1179" s="13" t="e">
        <f t="shared" si="381"/>
        <v>#N/A</v>
      </c>
      <c r="N1179" s="13">
        <f t="shared" si="382"/>
        <v>0</v>
      </c>
      <c r="O1179" s="13" t="e">
        <f>VLOOKUP(B1179,Sheet1!$C$1:$D$12,2,FALSE)</f>
        <v>#N/A</v>
      </c>
      <c r="P1179" s="13" t="e">
        <f t="shared" si="383"/>
        <v>#N/A</v>
      </c>
      <c r="Q1179" s="13">
        <f t="shared" si="384"/>
        <v>0</v>
      </c>
      <c r="R1179" s="13" t="e">
        <f>VLOOKUP(B1179,Sheet1!$C$1:$D$12,2,FALSE)</f>
        <v>#N/A</v>
      </c>
      <c r="S1179" s="13" t="e">
        <f t="shared" si="385"/>
        <v>#N/A</v>
      </c>
      <c r="T1179" s="13">
        <f t="shared" si="375"/>
        <v>0</v>
      </c>
      <c r="U1179" s="13" t="e">
        <f>VLOOKUP(B1179,Sheet1!$C$1:$F$12,4,FALSE)</f>
        <v>#N/A</v>
      </c>
      <c r="V1179" s="13" t="e">
        <f t="shared" si="386"/>
        <v>#N/A</v>
      </c>
      <c r="W1179" s="13">
        <f t="shared" si="387"/>
        <v>0</v>
      </c>
      <c r="X1179" s="13">
        <f t="shared" si="388"/>
        <v>0</v>
      </c>
      <c r="Y1179" s="13">
        <f t="shared" si="389"/>
        <v>0</v>
      </c>
      <c r="Z1179" s="13" t="e">
        <f t="shared" si="390"/>
        <v>#N/A</v>
      </c>
      <c r="AA1179" s="14" t="str">
        <f t="shared" si="391"/>
        <v/>
      </c>
      <c r="AB1179" s="14">
        <f t="shared" si="392"/>
        <v>0</v>
      </c>
      <c r="AC1179" s="14">
        <f t="shared" si="393"/>
        <v>0</v>
      </c>
      <c r="AD1179" s="13">
        <f t="shared" si="376"/>
        <v>0</v>
      </c>
      <c r="AE1179" s="13" t="e">
        <f>VLOOKUP(B1179,Sheet1!$C$1:$D$12,2,FALSE)</f>
        <v>#N/A</v>
      </c>
      <c r="AF1179" s="13" t="e">
        <f t="shared" si="394"/>
        <v>#N/A</v>
      </c>
      <c r="AG1179" s="13">
        <f t="shared" si="377"/>
        <v>0</v>
      </c>
      <c r="AH1179" s="13">
        <f t="shared" si="378"/>
        <v>0</v>
      </c>
      <c r="AI1179" s="13" t="e">
        <f t="shared" si="395"/>
        <v>#N/A</v>
      </c>
      <c r="AJ1179" s="14" t="str">
        <f t="shared" si="396"/>
        <v/>
      </c>
      <c r="AK1179" s="14">
        <f t="shared" si="379"/>
        <v>0</v>
      </c>
    </row>
    <row r="1180" spans="1:37" ht="15" customHeight="1" x14ac:dyDescent="0.25">
      <c r="A1180" s="1"/>
      <c r="B1180" s="1"/>
      <c r="C1180" s="24"/>
      <c r="D1180" s="1"/>
      <c r="E1180" s="1"/>
      <c r="F1180" s="24"/>
      <c r="G1180" s="1"/>
      <c r="H1180" s="2"/>
      <c r="I1180" s="2"/>
      <c r="J1180" s="2"/>
      <c r="K1180" s="13">
        <f t="shared" si="380"/>
        <v>0</v>
      </c>
      <c r="L1180" s="13" t="e">
        <f>VLOOKUP(B1180,Sheet1!$C$1:$D$12,2,FALSE)</f>
        <v>#N/A</v>
      </c>
      <c r="M1180" s="13" t="e">
        <f t="shared" si="381"/>
        <v>#N/A</v>
      </c>
      <c r="N1180" s="13">
        <f t="shared" si="382"/>
        <v>0</v>
      </c>
      <c r="O1180" s="13" t="e">
        <f>VLOOKUP(B1180,Sheet1!$C$1:$D$12,2,FALSE)</f>
        <v>#N/A</v>
      </c>
      <c r="P1180" s="13" t="e">
        <f t="shared" si="383"/>
        <v>#N/A</v>
      </c>
      <c r="Q1180" s="13">
        <f t="shared" si="384"/>
        <v>0</v>
      </c>
      <c r="R1180" s="13" t="e">
        <f>VLOOKUP(B1180,Sheet1!$C$1:$D$12,2,FALSE)</f>
        <v>#N/A</v>
      </c>
      <c r="S1180" s="13" t="e">
        <f t="shared" si="385"/>
        <v>#N/A</v>
      </c>
      <c r="T1180" s="13">
        <f t="shared" si="375"/>
        <v>0</v>
      </c>
      <c r="U1180" s="13" t="e">
        <f>VLOOKUP(B1180,Sheet1!$C$1:$F$12,4,FALSE)</f>
        <v>#N/A</v>
      </c>
      <c r="V1180" s="13" t="e">
        <f t="shared" si="386"/>
        <v>#N/A</v>
      </c>
      <c r="W1180" s="13">
        <f t="shared" si="387"/>
        <v>0</v>
      </c>
      <c r="X1180" s="13">
        <f t="shared" si="388"/>
        <v>0</v>
      </c>
      <c r="Y1180" s="13">
        <f t="shared" si="389"/>
        <v>0</v>
      </c>
      <c r="Z1180" s="13" t="e">
        <f t="shared" si="390"/>
        <v>#N/A</v>
      </c>
      <c r="AA1180" s="14" t="str">
        <f t="shared" si="391"/>
        <v/>
      </c>
      <c r="AB1180" s="14">
        <f t="shared" si="392"/>
        <v>0</v>
      </c>
      <c r="AC1180" s="14">
        <f t="shared" si="393"/>
        <v>0</v>
      </c>
      <c r="AD1180" s="13">
        <f t="shared" si="376"/>
        <v>0</v>
      </c>
      <c r="AE1180" s="13" t="e">
        <f>VLOOKUP(B1180,Sheet1!$C$1:$D$12,2,FALSE)</f>
        <v>#N/A</v>
      </c>
      <c r="AF1180" s="13" t="e">
        <f t="shared" si="394"/>
        <v>#N/A</v>
      </c>
      <c r="AG1180" s="13">
        <f t="shared" si="377"/>
        <v>0</v>
      </c>
      <c r="AH1180" s="13">
        <f t="shared" si="378"/>
        <v>0</v>
      </c>
      <c r="AI1180" s="13" t="e">
        <f t="shared" si="395"/>
        <v>#N/A</v>
      </c>
      <c r="AJ1180" s="14" t="str">
        <f t="shared" si="396"/>
        <v/>
      </c>
      <c r="AK1180" s="14">
        <f t="shared" si="379"/>
        <v>0</v>
      </c>
    </row>
    <row r="1181" spans="1:37" ht="15" customHeight="1" x14ac:dyDescent="0.25">
      <c r="A1181" s="1"/>
      <c r="B1181" s="1"/>
      <c r="C1181" s="24"/>
      <c r="D1181" s="1"/>
      <c r="E1181" s="1"/>
      <c r="F1181" s="24"/>
      <c r="G1181" s="1"/>
      <c r="H1181" s="2"/>
      <c r="I1181" s="2"/>
      <c r="J1181" s="2"/>
      <c r="K1181" s="13">
        <f t="shared" si="380"/>
        <v>0</v>
      </c>
      <c r="L1181" s="13" t="e">
        <f>VLOOKUP(B1181,Sheet1!$C$1:$D$12,2,FALSE)</f>
        <v>#N/A</v>
      </c>
      <c r="M1181" s="13" t="e">
        <f t="shared" si="381"/>
        <v>#N/A</v>
      </c>
      <c r="N1181" s="13">
        <f t="shared" si="382"/>
        <v>0</v>
      </c>
      <c r="O1181" s="13" t="e">
        <f>VLOOKUP(B1181,Sheet1!$C$1:$D$12,2,FALSE)</f>
        <v>#N/A</v>
      </c>
      <c r="P1181" s="13" t="e">
        <f t="shared" si="383"/>
        <v>#N/A</v>
      </c>
      <c r="Q1181" s="13">
        <f t="shared" si="384"/>
        <v>0</v>
      </c>
      <c r="R1181" s="13" t="e">
        <f>VLOOKUP(B1181,Sheet1!$C$1:$D$12,2,FALSE)</f>
        <v>#N/A</v>
      </c>
      <c r="S1181" s="13" t="e">
        <f t="shared" si="385"/>
        <v>#N/A</v>
      </c>
      <c r="T1181" s="13">
        <f t="shared" si="375"/>
        <v>0</v>
      </c>
      <c r="U1181" s="13" t="e">
        <f>VLOOKUP(B1181,Sheet1!$C$1:$F$12,4,FALSE)</f>
        <v>#N/A</v>
      </c>
      <c r="V1181" s="13" t="e">
        <f t="shared" si="386"/>
        <v>#N/A</v>
      </c>
      <c r="W1181" s="13">
        <f t="shared" si="387"/>
        <v>0</v>
      </c>
      <c r="X1181" s="13">
        <f t="shared" si="388"/>
        <v>0</v>
      </c>
      <c r="Y1181" s="13">
        <f t="shared" si="389"/>
        <v>0</v>
      </c>
      <c r="Z1181" s="13" t="e">
        <f t="shared" si="390"/>
        <v>#N/A</v>
      </c>
      <c r="AA1181" s="14" t="str">
        <f t="shared" si="391"/>
        <v/>
      </c>
      <c r="AB1181" s="14">
        <f t="shared" si="392"/>
        <v>0</v>
      </c>
      <c r="AC1181" s="14">
        <f t="shared" si="393"/>
        <v>0</v>
      </c>
      <c r="AD1181" s="13">
        <f t="shared" si="376"/>
        <v>0</v>
      </c>
      <c r="AE1181" s="13" t="e">
        <f>VLOOKUP(B1181,Sheet1!$C$1:$D$12,2,FALSE)</f>
        <v>#N/A</v>
      </c>
      <c r="AF1181" s="13" t="e">
        <f t="shared" si="394"/>
        <v>#N/A</v>
      </c>
      <c r="AG1181" s="13">
        <f t="shared" si="377"/>
        <v>0</v>
      </c>
      <c r="AH1181" s="13">
        <f t="shared" si="378"/>
        <v>0</v>
      </c>
      <c r="AI1181" s="13" t="e">
        <f t="shared" si="395"/>
        <v>#N/A</v>
      </c>
      <c r="AJ1181" s="14" t="str">
        <f t="shared" si="396"/>
        <v/>
      </c>
      <c r="AK1181" s="14">
        <f t="shared" si="379"/>
        <v>0</v>
      </c>
    </row>
    <row r="1182" spans="1:37" ht="15" customHeight="1" x14ac:dyDescent="0.25">
      <c r="A1182" s="1"/>
      <c r="B1182" s="1"/>
      <c r="C1182" s="24"/>
      <c r="D1182" s="1"/>
      <c r="E1182" s="1"/>
      <c r="F1182" s="24"/>
      <c r="G1182" s="1"/>
      <c r="H1182" s="2"/>
      <c r="I1182" s="2"/>
      <c r="J1182" s="2"/>
      <c r="K1182" s="13">
        <f t="shared" si="380"/>
        <v>0</v>
      </c>
      <c r="L1182" s="13" t="e">
        <f>VLOOKUP(B1182,Sheet1!$C$1:$D$12,2,FALSE)</f>
        <v>#N/A</v>
      </c>
      <c r="M1182" s="13" t="e">
        <f t="shared" si="381"/>
        <v>#N/A</v>
      </c>
      <c r="N1182" s="13">
        <f t="shared" si="382"/>
        <v>0</v>
      </c>
      <c r="O1182" s="13" t="e">
        <f>VLOOKUP(B1182,Sheet1!$C$1:$D$12,2,FALSE)</f>
        <v>#N/A</v>
      </c>
      <c r="P1182" s="13" t="e">
        <f t="shared" si="383"/>
        <v>#N/A</v>
      </c>
      <c r="Q1182" s="13">
        <f t="shared" si="384"/>
        <v>0</v>
      </c>
      <c r="R1182" s="13" t="e">
        <f>VLOOKUP(B1182,Sheet1!$C$1:$D$12,2,FALSE)</f>
        <v>#N/A</v>
      </c>
      <c r="S1182" s="13" t="e">
        <f t="shared" si="385"/>
        <v>#N/A</v>
      </c>
      <c r="T1182" s="13">
        <f t="shared" si="375"/>
        <v>0</v>
      </c>
      <c r="U1182" s="13" t="e">
        <f>VLOOKUP(B1182,Sheet1!$C$1:$F$12,4,FALSE)</f>
        <v>#N/A</v>
      </c>
      <c r="V1182" s="13" t="e">
        <f t="shared" si="386"/>
        <v>#N/A</v>
      </c>
      <c r="W1182" s="13">
        <f t="shared" si="387"/>
        <v>0</v>
      </c>
      <c r="X1182" s="13">
        <f t="shared" si="388"/>
        <v>0</v>
      </c>
      <c r="Y1182" s="13">
        <f t="shared" si="389"/>
        <v>0</v>
      </c>
      <c r="Z1182" s="13" t="e">
        <f t="shared" si="390"/>
        <v>#N/A</v>
      </c>
      <c r="AA1182" s="14" t="str">
        <f t="shared" si="391"/>
        <v/>
      </c>
      <c r="AB1182" s="14">
        <f t="shared" si="392"/>
        <v>0</v>
      </c>
      <c r="AC1182" s="14">
        <f t="shared" si="393"/>
        <v>0</v>
      </c>
      <c r="AD1182" s="13">
        <f t="shared" si="376"/>
        <v>0</v>
      </c>
      <c r="AE1182" s="13" t="e">
        <f>VLOOKUP(B1182,Sheet1!$C$1:$D$12,2,FALSE)</f>
        <v>#N/A</v>
      </c>
      <c r="AF1182" s="13" t="e">
        <f t="shared" si="394"/>
        <v>#N/A</v>
      </c>
      <c r="AG1182" s="13">
        <f t="shared" si="377"/>
        <v>0</v>
      </c>
      <c r="AH1182" s="13">
        <f t="shared" si="378"/>
        <v>0</v>
      </c>
      <c r="AI1182" s="13" t="e">
        <f t="shared" si="395"/>
        <v>#N/A</v>
      </c>
      <c r="AJ1182" s="14" t="str">
        <f t="shared" si="396"/>
        <v/>
      </c>
      <c r="AK1182" s="14">
        <f t="shared" si="379"/>
        <v>0</v>
      </c>
    </row>
    <row r="1183" spans="1:37" ht="15" customHeight="1" x14ac:dyDescent="0.25">
      <c r="A1183" s="1"/>
      <c r="B1183" s="1"/>
      <c r="C1183" s="24"/>
      <c r="D1183" s="1"/>
      <c r="E1183" s="1"/>
      <c r="F1183" s="24"/>
      <c r="G1183" s="1"/>
      <c r="H1183" s="2"/>
      <c r="I1183" s="2"/>
      <c r="J1183" s="2"/>
      <c r="K1183" s="13">
        <f t="shared" si="380"/>
        <v>0</v>
      </c>
      <c r="L1183" s="13" t="e">
        <f>VLOOKUP(B1183,Sheet1!$C$1:$D$12,2,FALSE)</f>
        <v>#N/A</v>
      </c>
      <c r="M1183" s="13" t="e">
        <f t="shared" si="381"/>
        <v>#N/A</v>
      </c>
      <c r="N1183" s="13">
        <f t="shared" si="382"/>
        <v>0</v>
      </c>
      <c r="O1183" s="13" t="e">
        <f>VLOOKUP(B1183,Sheet1!$C$1:$D$12,2,FALSE)</f>
        <v>#N/A</v>
      </c>
      <c r="P1183" s="13" t="e">
        <f t="shared" si="383"/>
        <v>#N/A</v>
      </c>
      <c r="Q1183" s="13">
        <f t="shared" si="384"/>
        <v>0</v>
      </c>
      <c r="R1183" s="13" t="e">
        <f>VLOOKUP(B1183,Sheet1!$C$1:$D$12,2,FALSE)</f>
        <v>#N/A</v>
      </c>
      <c r="S1183" s="13" t="e">
        <f t="shared" si="385"/>
        <v>#N/A</v>
      </c>
      <c r="T1183" s="13">
        <f t="shared" si="375"/>
        <v>0</v>
      </c>
      <c r="U1183" s="13" t="e">
        <f>VLOOKUP(B1183,Sheet1!$C$1:$F$12,4,FALSE)</f>
        <v>#N/A</v>
      </c>
      <c r="V1183" s="13" t="e">
        <f t="shared" si="386"/>
        <v>#N/A</v>
      </c>
      <c r="W1183" s="13">
        <f t="shared" si="387"/>
        <v>0</v>
      </c>
      <c r="X1183" s="13">
        <f t="shared" si="388"/>
        <v>0</v>
      </c>
      <c r="Y1183" s="13">
        <f t="shared" si="389"/>
        <v>0</v>
      </c>
      <c r="Z1183" s="13" t="e">
        <f t="shared" si="390"/>
        <v>#N/A</v>
      </c>
      <c r="AA1183" s="14" t="str">
        <f t="shared" si="391"/>
        <v/>
      </c>
      <c r="AB1183" s="14">
        <f t="shared" si="392"/>
        <v>0</v>
      </c>
      <c r="AC1183" s="14">
        <f t="shared" si="393"/>
        <v>0</v>
      </c>
      <c r="AD1183" s="13">
        <f t="shared" si="376"/>
        <v>0</v>
      </c>
      <c r="AE1183" s="13" t="e">
        <f>VLOOKUP(B1183,Sheet1!$C$1:$D$12,2,FALSE)</f>
        <v>#N/A</v>
      </c>
      <c r="AF1183" s="13" t="e">
        <f t="shared" si="394"/>
        <v>#N/A</v>
      </c>
      <c r="AG1183" s="13">
        <f t="shared" si="377"/>
        <v>0</v>
      </c>
      <c r="AH1183" s="13">
        <f t="shared" si="378"/>
        <v>0</v>
      </c>
      <c r="AI1183" s="13" t="e">
        <f t="shared" si="395"/>
        <v>#N/A</v>
      </c>
      <c r="AJ1183" s="14" t="str">
        <f t="shared" si="396"/>
        <v/>
      </c>
      <c r="AK1183" s="14">
        <f t="shared" si="379"/>
        <v>0</v>
      </c>
    </row>
    <row r="1184" spans="1:37" ht="15" customHeight="1" x14ac:dyDescent="0.25">
      <c r="A1184" s="1"/>
      <c r="B1184" s="1"/>
      <c r="C1184" s="24"/>
      <c r="D1184" s="1"/>
      <c r="E1184" s="1"/>
      <c r="F1184" s="24"/>
      <c r="G1184" s="1"/>
      <c r="H1184" s="2"/>
      <c r="I1184" s="2"/>
      <c r="J1184" s="2"/>
      <c r="K1184" s="13">
        <f t="shared" si="380"/>
        <v>0</v>
      </c>
      <c r="L1184" s="13" t="e">
        <f>VLOOKUP(B1184,Sheet1!$C$1:$D$12,2,FALSE)</f>
        <v>#N/A</v>
      </c>
      <c r="M1184" s="13" t="e">
        <f t="shared" si="381"/>
        <v>#N/A</v>
      </c>
      <c r="N1184" s="13">
        <f t="shared" si="382"/>
        <v>0</v>
      </c>
      <c r="O1184" s="13" t="e">
        <f>VLOOKUP(B1184,Sheet1!$C$1:$D$12,2,FALSE)</f>
        <v>#N/A</v>
      </c>
      <c r="P1184" s="13" t="e">
        <f t="shared" si="383"/>
        <v>#N/A</v>
      </c>
      <c r="Q1184" s="13">
        <f t="shared" si="384"/>
        <v>0</v>
      </c>
      <c r="R1184" s="13" t="e">
        <f>VLOOKUP(B1184,Sheet1!$C$1:$D$12,2,FALSE)</f>
        <v>#N/A</v>
      </c>
      <c r="S1184" s="13" t="e">
        <f t="shared" si="385"/>
        <v>#N/A</v>
      </c>
      <c r="T1184" s="13">
        <f t="shared" si="375"/>
        <v>0</v>
      </c>
      <c r="U1184" s="13" t="e">
        <f>VLOOKUP(B1184,Sheet1!$C$1:$F$12,4,FALSE)</f>
        <v>#N/A</v>
      </c>
      <c r="V1184" s="13" t="e">
        <f t="shared" si="386"/>
        <v>#N/A</v>
      </c>
      <c r="W1184" s="13">
        <f t="shared" si="387"/>
        <v>0</v>
      </c>
      <c r="X1184" s="13">
        <f t="shared" si="388"/>
        <v>0</v>
      </c>
      <c r="Y1184" s="13">
        <f t="shared" si="389"/>
        <v>0</v>
      </c>
      <c r="Z1184" s="13" t="e">
        <f t="shared" si="390"/>
        <v>#N/A</v>
      </c>
      <c r="AA1184" s="14" t="str">
        <f t="shared" si="391"/>
        <v/>
      </c>
      <c r="AB1184" s="14">
        <f t="shared" si="392"/>
        <v>0</v>
      </c>
      <c r="AC1184" s="14">
        <f t="shared" si="393"/>
        <v>0</v>
      </c>
      <c r="AD1184" s="13">
        <f t="shared" si="376"/>
        <v>0</v>
      </c>
      <c r="AE1184" s="13" t="e">
        <f>VLOOKUP(B1184,Sheet1!$C$1:$D$12,2,FALSE)</f>
        <v>#N/A</v>
      </c>
      <c r="AF1184" s="13" t="e">
        <f t="shared" si="394"/>
        <v>#N/A</v>
      </c>
      <c r="AG1184" s="13">
        <f t="shared" si="377"/>
        <v>0</v>
      </c>
      <c r="AH1184" s="13">
        <f t="shared" si="378"/>
        <v>0</v>
      </c>
      <c r="AI1184" s="13" t="e">
        <f t="shared" si="395"/>
        <v>#N/A</v>
      </c>
      <c r="AJ1184" s="14" t="str">
        <f t="shared" si="396"/>
        <v/>
      </c>
      <c r="AK1184" s="14">
        <f t="shared" si="379"/>
        <v>0</v>
      </c>
    </row>
    <row r="1185" spans="1:37" ht="15" customHeight="1" x14ac:dyDescent="0.25">
      <c r="A1185" s="1"/>
      <c r="B1185" s="1"/>
      <c r="C1185" s="24"/>
      <c r="D1185" s="1"/>
      <c r="E1185" s="1"/>
      <c r="F1185" s="24"/>
      <c r="G1185" s="1"/>
      <c r="H1185" s="2"/>
      <c r="I1185" s="2"/>
      <c r="J1185" s="2"/>
      <c r="K1185" s="13">
        <f t="shared" si="380"/>
        <v>0</v>
      </c>
      <c r="L1185" s="13" t="e">
        <f>VLOOKUP(B1185,Sheet1!$C$1:$D$12,2,FALSE)</f>
        <v>#N/A</v>
      </c>
      <c r="M1185" s="13" t="e">
        <f t="shared" si="381"/>
        <v>#N/A</v>
      </c>
      <c r="N1185" s="13">
        <f t="shared" si="382"/>
        <v>0</v>
      </c>
      <c r="O1185" s="13" t="e">
        <f>VLOOKUP(B1185,Sheet1!$C$1:$D$12,2,FALSE)</f>
        <v>#N/A</v>
      </c>
      <c r="P1185" s="13" t="e">
        <f t="shared" si="383"/>
        <v>#N/A</v>
      </c>
      <c r="Q1185" s="13">
        <f t="shared" si="384"/>
        <v>0</v>
      </c>
      <c r="R1185" s="13" t="e">
        <f>VLOOKUP(B1185,Sheet1!$C$1:$D$12,2,FALSE)</f>
        <v>#N/A</v>
      </c>
      <c r="S1185" s="13" t="e">
        <f t="shared" si="385"/>
        <v>#N/A</v>
      </c>
      <c r="T1185" s="13">
        <f t="shared" si="375"/>
        <v>0</v>
      </c>
      <c r="U1185" s="13" t="e">
        <f>VLOOKUP(B1185,Sheet1!$C$1:$F$12,4,FALSE)</f>
        <v>#N/A</v>
      </c>
      <c r="V1185" s="13" t="e">
        <f t="shared" si="386"/>
        <v>#N/A</v>
      </c>
      <c r="W1185" s="13">
        <f t="shared" si="387"/>
        <v>0</v>
      </c>
      <c r="X1185" s="13">
        <f t="shared" si="388"/>
        <v>0</v>
      </c>
      <c r="Y1185" s="13">
        <f t="shared" si="389"/>
        <v>0</v>
      </c>
      <c r="Z1185" s="13" t="e">
        <f t="shared" si="390"/>
        <v>#N/A</v>
      </c>
      <c r="AA1185" s="14" t="str">
        <f t="shared" si="391"/>
        <v/>
      </c>
      <c r="AB1185" s="14">
        <f t="shared" si="392"/>
        <v>0</v>
      </c>
      <c r="AC1185" s="14">
        <f t="shared" si="393"/>
        <v>0</v>
      </c>
      <c r="AD1185" s="13">
        <f t="shared" si="376"/>
        <v>0</v>
      </c>
      <c r="AE1185" s="13" t="e">
        <f>VLOOKUP(B1185,Sheet1!$C$1:$D$12,2,FALSE)</f>
        <v>#N/A</v>
      </c>
      <c r="AF1185" s="13" t="e">
        <f t="shared" si="394"/>
        <v>#N/A</v>
      </c>
      <c r="AG1185" s="13">
        <f t="shared" si="377"/>
        <v>0</v>
      </c>
      <c r="AH1185" s="13">
        <f t="shared" si="378"/>
        <v>0</v>
      </c>
      <c r="AI1185" s="13" t="e">
        <f t="shared" si="395"/>
        <v>#N/A</v>
      </c>
      <c r="AJ1185" s="14" t="str">
        <f t="shared" si="396"/>
        <v/>
      </c>
      <c r="AK1185" s="14">
        <f t="shared" si="379"/>
        <v>0</v>
      </c>
    </row>
    <row r="1186" spans="1:37" ht="15" customHeight="1" x14ac:dyDescent="0.25">
      <c r="A1186" s="1"/>
      <c r="B1186" s="1"/>
      <c r="C1186" s="24"/>
      <c r="D1186" s="1"/>
      <c r="E1186" s="1"/>
      <c r="F1186" s="24"/>
      <c r="G1186" s="1"/>
      <c r="H1186" s="2"/>
      <c r="I1186" s="2"/>
      <c r="J1186" s="2"/>
      <c r="K1186" s="13">
        <f t="shared" si="380"/>
        <v>0</v>
      </c>
      <c r="L1186" s="13" t="e">
        <f>VLOOKUP(B1186,Sheet1!$C$1:$D$12,2,FALSE)</f>
        <v>#N/A</v>
      </c>
      <c r="M1186" s="13" t="e">
        <f t="shared" si="381"/>
        <v>#N/A</v>
      </c>
      <c r="N1186" s="13">
        <f t="shared" si="382"/>
        <v>0</v>
      </c>
      <c r="O1186" s="13" t="e">
        <f>VLOOKUP(B1186,Sheet1!$C$1:$D$12,2,FALSE)</f>
        <v>#N/A</v>
      </c>
      <c r="P1186" s="13" t="e">
        <f t="shared" si="383"/>
        <v>#N/A</v>
      </c>
      <c r="Q1186" s="13">
        <f t="shared" si="384"/>
        <v>0</v>
      </c>
      <c r="R1186" s="13" t="e">
        <f>VLOOKUP(B1186,Sheet1!$C$1:$D$12,2,FALSE)</f>
        <v>#N/A</v>
      </c>
      <c r="S1186" s="13" t="e">
        <f t="shared" si="385"/>
        <v>#N/A</v>
      </c>
      <c r="T1186" s="13">
        <f t="shared" si="375"/>
        <v>0</v>
      </c>
      <c r="U1186" s="13" t="e">
        <f>VLOOKUP(B1186,Sheet1!$C$1:$F$12,4,FALSE)</f>
        <v>#N/A</v>
      </c>
      <c r="V1186" s="13" t="e">
        <f t="shared" si="386"/>
        <v>#N/A</v>
      </c>
      <c r="W1186" s="13">
        <f t="shared" si="387"/>
        <v>0</v>
      </c>
      <c r="X1186" s="13">
        <f t="shared" si="388"/>
        <v>0</v>
      </c>
      <c r="Y1186" s="13">
        <f t="shared" si="389"/>
        <v>0</v>
      </c>
      <c r="Z1186" s="13" t="e">
        <f t="shared" si="390"/>
        <v>#N/A</v>
      </c>
      <c r="AA1186" s="14" t="str">
        <f t="shared" si="391"/>
        <v/>
      </c>
      <c r="AB1186" s="14">
        <f t="shared" si="392"/>
        <v>0</v>
      </c>
      <c r="AC1186" s="14">
        <f t="shared" si="393"/>
        <v>0</v>
      </c>
      <c r="AD1186" s="13">
        <f t="shared" si="376"/>
        <v>0</v>
      </c>
      <c r="AE1186" s="13" t="e">
        <f>VLOOKUP(B1186,Sheet1!$C$1:$D$12,2,FALSE)</f>
        <v>#N/A</v>
      </c>
      <c r="AF1186" s="13" t="e">
        <f t="shared" si="394"/>
        <v>#N/A</v>
      </c>
      <c r="AG1186" s="13">
        <f t="shared" si="377"/>
        <v>0</v>
      </c>
      <c r="AH1186" s="13">
        <f t="shared" si="378"/>
        <v>0</v>
      </c>
      <c r="AI1186" s="13" t="e">
        <f t="shared" si="395"/>
        <v>#N/A</v>
      </c>
      <c r="AJ1186" s="14" t="str">
        <f t="shared" si="396"/>
        <v/>
      </c>
      <c r="AK1186" s="14">
        <f t="shared" si="379"/>
        <v>0</v>
      </c>
    </row>
    <row r="1187" spans="1:37" ht="15" customHeight="1" x14ac:dyDescent="0.25">
      <c r="A1187" s="1"/>
      <c r="B1187" s="1"/>
      <c r="C1187" s="24"/>
      <c r="D1187" s="1"/>
      <c r="E1187" s="1"/>
      <c r="F1187" s="24"/>
      <c r="G1187" s="1"/>
      <c r="H1187" s="2"/>
      <c r="I1187" s="2"/>
      <c r="J1187" s="2"/>
      <c r="K1187" s="13">
        <f t="shared" si="380"/>
        <v>0</v>
      </c>
      <c r="L1187" s="13" t="e">
        <f>VLOOKUP(B1187,Sheet1!$C$1:$D$12,2,FALSE)</f>
        <v>#N/A</v>
      </c>
      <c r="M1187" s="13" t="e">
        <f t="shared" si="381"/>
        <v>#N/A</v>
      </c>
      <c r="N1187" s="13">
        <f t="shared" si="382"/>
        <v>0</v>
      </c>
      <c r="O1187" s="13" t="e">
        <f>VLOOKUP(B1187,Sheet1!$C$1:$D$12,2,FALSE)</f>
        <v>#N/A</v>
      </c>
      <c r="P1187" s="13" t="e">
        <f t="shared" si="383"/>
        <v>#N/A</v>
      </c>
      <c r="Q1187" s="13">
        <f t="shared" si="384"/>
        <v>0</v>
      </c>
      <c r="R1187" s="13" t="e">
        <f>VLOOKUP(B1187,Sheet1!$C$1:$D$12,2,FALSE)</f>
        <v>#N/A</v>
      </c>
      <c r="S1187" s="13" t="e">
        <f t="shared" si="385"/>
        <v>#N/A</v>
      </c>
      <c r="T1187" s="13">
        <f t="shared" si="375"/>
        <v>0</v>
      </c>
      <c r="U1187" s="13" t="e">
        <f>VLOOKUP(B1187,Sheet1!$C$1:$F$12,4,FALSE)</f>
        <v>#N/A</v>
      </c>
      <c r="V1187" s="13" t="e">
        <f t="shared" si="386"/>
        <v>#N/A</v>
      </c>
      <c r="W1187" s="13">
        <f t="shared" si="387"/>
        <v>0</v>
      </c>
      <c r="X1187" s="13">
        <f t="shared" si="388"/>
        <v>0</v>
      </c>
      <c r="Y1187" s="13">
        <f t="shared" si="389"/>
        <v>0</v>
      </c>
      <c r="Z1187" s="13" t="e">
        <f t="shared" si="390"/>
        <v>#N/A</v>
      </c>
      <c r="AA1187" s="14" t="str">
        <f t="shared" si="391"/>
        <v/>
      </c>
      <c r="AB1187" s="14">
        <f t="shared" si="392"/>
        <v>0</v>
      </c>
      <c r="AC1187" s="14">
        <f t="shared" si="393"/>
        <v>0</v>
      </c>
      <c r="AD1187" s="13">
        <f t="shared" si="376"/>
        <v>0</v>
      </c>
      <c r="AE1187" s="13" t="e">
        <f>VLOOKUP(B1187,Sheet1!$C$1:$D$12,2,FALSE)</f>
        <v>#N/A</v>
      </c>
      <c r="AF1187" s="13" t="e">
        <f t="shared" si="394"/>
        <v>#N/A</v>
      </c>
      <c r="AG1187" s="13">
        <f t="shared" si="377"/>
        <v>0</v>
      </c>
      <c r="AH1187" s="13">
        <f t="shared" si="378"/>
        <v>0</v>
      </c>
      <c r="AI1187" s="13" t="e">
        <f t="shared" si="395"/>
        <v>#N/A</v>
      </c>
      <c r="AJ1187" s="14" t="str">
        <f t="shared" si="396"/>
        <v/>
      </c>
      <c r="AK1187" s="14">
        <f t="shared" si="379"/>
        <v>0</v>
      </c>
    </row>
    <row r="1188" spans="1:37" ht="15" customHeight="1" x14ac:dyDescent="0.25">
      <c r="A1188" s="1"/>
      <c r="B1188" s="1"/>
      <c r="C1188" s="24"/>
      <c r="D1188" s="1"/>
      <c r="E1188" s="1"/>
      <c r="F1188" s="24"/>
      <c r="G1188" s="1"/>
      <c r="H1188" s="2"/>
      <c r="I1188" s="2"/>
      <c r="J1188" s="2"/>
      <c r="K1188" s="13">
        <f t="shared" si="380"/>
        <v>0</v>
      </c>
      <c r="L1188" s="13" t="e">
        <f>VLOOKUP(B1188,Sheet1!$C$1:$D$12,2,FALSE)</f>
        <v>#N/A</v>
      </c>
      <c r="M1188" s="13" t="e">
        <f t="shared" si="381"/>
        <v>#N/A</v>
      </c>
      <c r="N1188" s="13">
        <f t="shared" si="382"/>
        <v>0</v>
      </c>
      <c r="O1188" s="13" t="e">
        <f>VLOOKUP(B1188,Sheet1!$C$1:$D$12,2,FALSE)</f>
        <v>#N/A</v>
      </c>
      <c r="P1188" s="13" t="e">
        <f t="shared" si="383"/>
        <v>#N/A</v>
      </c>
      <c r="Q1188" s="13">
        <f t="shared" si="384"/>
        <v>0</v>
      </c>
      <c r="R1188" s="13" t="e">
        <f>VLOOKUP(B1188,Sheet1!$C$1:$D$12,2,FALSE)</f>
        <v>#N/A</v>
      </c>
      <c r="S1188" s="13" t="e">
        <f t="shared" si="385"/>
        <v>#N/A</v>
      </c>
      <c r="T1188" s="13">
        <f t="shared" si="375"/>
        <v>0</v>
      </c>
      <c r="U1188" s="13" t="e">
        <f>VLOOKUP(B1188,Sheet1!$C$1:$F$12,4,FALSE)</f>
        <v>#N/A</v>
      </c>
      <c r="V1188" s="13" t="e">
        <f t="shared" si="386"/>
        <v>#N/A</v>
      </c>
      <c r="W1188" s="13">
        <f t="shared" si="387"/>
        <v>0</v>
      </c>
      <c r="X1188" s="13">
        <f t="shared" si="388"/>
        <v>0</v>
      </c>
      <c r="Y1188" s="13">
        <f t="shared" si="389"/>
        <v>0</v>
      </c>
      <c r="Z1188" s="13" t="e">
        <f t="shared" si="390"/>
        <v>#N/A</v>
      </c>
      <c r="AA1188" s="14" t="str">
        <f t="shared" si="391"/>
        <v/>
      </c>
      <c r="AB1188" s="14">
        <f t="shared" si="392"/>
        <v>0</v>
      </c>
      <c r="AC1188" s="14">
        <f t="shared" si="393"/>
        <v>0</v>
      </c>
      <c r="AD1188" s="13">
        <f t="shared" si="376"/>
        <v>0</v>
      </c>
      <c r="AE1188" s="13" t="e">
        <f>VLOOKUP(B1188,Sheet1!$C$1:$D$12,2,FALSE)</f>
        <v>#N/A</v>
      </c>
      <c r="AF1188" s="13" t="e">
        <f t="shared" si="394"/>
        <v>#N/A</v>
      </c>
      <c r="AG1188" s="13">
        <f t="shared" si="377"/>
        <v>0</v>
      </c>
      <c r="AH1188" s="13">
        <f t="shared" si="378"/>
        <v>0</v>
      </c>
      <c r="AI1188" s="13" t="e">
        <f t="shared" si="395"/>
        <v>#N/A</v>
      </c>
      <c r="AJ1188" s="14" t="str">
        <f t="shared" si="396"/>
        <v/>
      </c>
      <c r="AK1188" s="14">
        <f t="shared" si="379"/>
        <v>0</v>
      </c>
    </row>
    <row r="1189" spans="1:37" ht="15" customHeight="1" x14ac:dyDescent="0.25">
      <c r="A1189" s="1"/>
      <c r="B1189" s="1"/>
      <c r="C1189" s="24"/>
      <c r="D1189" s="1"/>
      <c r="E1189" s="1"/>
      <c r="F1189" s="24"/>
      <c r="G1189" s="1"/>
      <c r="H1189" s="2"/>
      <c r="I1189" s="2"/>
      <c r="J1189" s="2"/>
      <c r="K1189" s="13">
        <f t="shared" si="380"/>
        <v>0</v>
      </c>
      <c r="L1189" s="13" t="e">
        <f>VLOOKUP(B1189,Sheet1!$C$1:$D$12,2,FALSE)</f>
        <v>#N/A</v>
      </c>
      <c r="M1189" s="13" t="e">
        <f t="shared" si="381"/>
        <v>#N/A</v>
      </c>
      <c r="N1189" s="13">
        <f t="shared" si="382"/>
        <v>0</v>
      </c>
      <c r="O1189" s="13" t="e">
        <f>VLOOKUP(B1189,Sheet1!$C$1:$D$12,2,FALSE)</f>
        <v>#N/A</v>
      </c>
      <c r="P1189" s="13" t="e">
        <f t="shared" si="383"/>
        <v>#N/A</v>
      </c>
      <c r="Q1189" s="13">
        <f t="shared" si="384"/>
        <v>0</v>
      </c>
      <c r="R1189" s="13" t="e">
        <f>VLOOKUP(B1189,Sheet1!$C$1:$D$12,2,FALSE)</f>
        <v>#N/A</v>
      </c>
      <c r="S1189" s="13" t="e">
        <f t="shared" si="385"/>
        <v>#N/A</v>
      </c>
      <c r="T1189" s="13">
        <f t="shared" si="375"/>
        <v>0</v>
      </c>
      <c r="U1189" s="13" t="e">
        <f>VLOOKUP(B1189,Sheet1!$C$1:$F$12,4,FALSE)</f>
        <v>#N/A</v>
      </c>
      <c r="V1189" s="13" t="e">
        <f t="shared" si="386"/>
        <v>#N/A</v>
      </c>
      <c r="W1189" s="13">
        <f t="shared" si="387"/>
        <v>0</v>
      </c>
      <c r="X1189" s="13">
        <f t="shared" si="388"/>
        <v>0</v>
      </c>
      <c r="Y1189" s="13">
        <f t="shared" si="389"/>
        <v>0</v>
      </c>
      <c r="Z1189" s="13" t="e">
        <f t="shared" si="390"/>
        <v>#N/A</v>
      </c>
      <c r="AA1189" s="14" t="str">
        <f t="shared" si="391"/>
        <v/>
      </c>
      <c r="AB1189" s="14">
        <f t="shared" si="392"/>
        <v>0</v>
      </c>
      <c r="AC1189" s="14">
        <f t="shared" si="393"/>
        <v>0</v>
      </c>
      <c r="AD1189" s="13">
        <f t="shared" si="376"/>
        <v>0</v>
      </c>
      <c r="AE1189" s="13" t="e">
        <f>VLOOKUP(B1189,Sheet1!$C$1:$D$12,2,FALSE)</f>
        <v>#N/A</v>
      </c>
      <c r="AF1189" s="13" t="e">
        <f t="shared" si="394"/>
        <v>#N/A</v>
      </c>
      <c r="AG1189" s="13">
        <f t="shared" si="377"/>
        <v>0</v>
      </c>
      <c r="AH1189" s="13">
        <f t="shared" si="378"/>
        <v>0</v>
      </c>
      <c r="AI1189" s="13" t="e">
        <f t="shared" si="395"/>
        <v>#N/A</v>
      </c>
      <c r="AJ1189" s="14" t="str">
        <f t="shared" si="396"/>
        <v/>
      </c>
      <c r="AK1189" s="14">
        <f t="shared" si="379"/>
        <v>0</v>
      </c>
    </row>
    <row r="1190" spans="1:37" ht="15" customHeight="1" x14ac:dyDescent="0.25">
      <c r="A1190" s="1"/>
      <c r="B1190" s="1"/>
      <c r="C1190" s="24"/>
      <c r="D1190" s="1"/>
      <c r="E1190" s="1"/>
      <c r="F1190" s="24"/>
      <c r="G1190" s="1"/>
      <c r="H1190" s="2"/>
      <c r="I1190" s="2"/>
      <c r="J1190" s="2"/>
      <c r="K1190" s="13">
        <f t="shared" si="380"/>
        <v>0</v>
      </c>
      <c r="L1190" s="13" t="e">
        <f>VLOOKUP(B1190,Sheet1!$C$1:$D$12,2,FALSE)</f>
        <v>#N/A</v>
      </c>
      <c r="M1190" s="13" t="e">
        <f t="shared" si="381"/>
        <v>#N/A</v>
      </c>
      <c r="N1190" s="13">
        <f t="shared" si="382"/>
        <v>0</v>
      </c>
      <c r="O1190" s="13" t="e">
        <f>VLOOKUP(B1190,Sheet1!$C$1:$D$12,2,FALSE)</f>
        <v>#N/A</v>
      </c>
      <c r="P1190" s="13" t="e">
        <f t="shared" si="383"/>
        <v>#N/A</v>
      </c>
      <c r="Q1190" s="13">
        <f t="shared" si="384"/>
        <v>0</v>
      </c>
      <c r="R1190" s="13" t="e">
        <f>VLOOKUP(B1190,Sheet1!$C$1:$D$12,2,FALSE)</f>
        <v>#N/A</v>
      </c>
      <c r="S1190" s="13" t="e">
        <f t="shared" si="385"/>
        <v>#N/A</v>
      </c>
      <c r="T1190" s="13">
        <f t="shared" ref="T1190:T1253" si="397">IF(G1190="AF",35,0)</f>
        <v>0</v>
      </c>
      <c r="U1190" s="13" t="e">
        <f>VLOOKUP(B1190,Sheet1!$C$1:$F$12,4,FALSE)</f>
        <v>#N/A</v>
      </c>
      <c r="V1190" s="13" t="e">
        <f t="shared" si="386"/>
        <v>#N/A</v>
      </c>
      <c r="W1190" s="13">
        <f t="shared" si="387"/>
        <v>0</v>
      </c>
      <c r="X1190" s="13">
        <f t="shared" si="388"/>
        <v>0</v>
      </c>
      <c r="Y1190" s="13">
        <f t="shared" si="389"/>
        <v>0</v>
      </c>
      <c r="Z1190" s="13" t="e">
        <f t="shared" si="390"/>
        <v>#N/A</v>
      </c>
      <c r="AA1190" s="14" t="str">
        <f t="shared" si="391"/>
        <v/>
      </c>
      <c r="AB1190" s="14">
        <f t="shared" si="392"/>
        <v>0</v>
      </c>
      <c r="AC1190" s="14">
        <f t="shared" si="393"/>
        <v>0</v>
      </c>
      <c r="AD1190" s="13">
        <f t="shared" ref="AD1190:AD1253" si="398">IF(G1190="DR/R",120,0)</f>
        <v>0</v>
      </c>
      <c r="AE1190" s="13" t="e">
        <f>VLOOKUP(B1190,Sheet1!$C$1:$D$12,2,FALSE)</f>
        <v>#N/A</v>
      </c>
      <c r="AF1190" s="13" t="e">
        <f t="shared" si="394"/>
        <v>#N/A</v>
      </c>
      <c r="AG1190" s="13">
        <f t="shared" ref="AG1190:AG1253" si="399">IF(G1190="AF",0,0)</f>
        <v>0</v>
      </c>
      <c r="AH1190" s="13">
        <f t="shared" ref="AH1190:AH1253" si="400">IF(G1190="NML",120,0)</f>
        <v>0</v>
      </c>
      <c r="AI1190" s="13" t="e">
        <f t="shared" si="395"/>
        <v>#N/A</v>
      </c>
      <c r="AJ1190" s="14" t="str">
        <f t="shared" si="396"/>
        <v/>
      </c>
      <c r="AK1190" s="14">
        <f t="shared" ref="AK1190:AK1253" si="401">IF(OR(G1190="DR/R",G1190="NML/R"),35,0)</f>
        <v>0</v>
      </c>
    </row>
    <row r="1191" spans="1:37" ht="15" customHeight="1" x14ac:dyDescent="0.25">
      <c r="A1191" s="1"/>
      <c r="B1191" s="1"/>
      <c r="C1191" s="24"/>
      <c r="D1191" s="1"/>
      <c r="E1191" s="1"/>
      <c r="F1191" s="24"/>
      <c r="G1191" s="1"/>
      <c r="H1191" s="2"/>
      <c r="I1191" s="2"/>
      <c r="J1191" s="2"/>
      <c r="K1191" s="13">
        <f t="shared" ref="K1191:K1254" si="402">IF(AND(G1191="DR/R",A1191=2027),226,0)</f>
        <v>0</v>
      </c>
      <c r="L1191" s="13" t="e">
        <f>VLOOKUP(B1191,Sheet1!$C$1:$D$12,2,FALSE)</f>
        <v>#N/A</v>
      </c>
      <c r="M1191" s="13" t="e">
        <f t="shared" ref="M1191:M1254" si="403">ROUND(+K1191/12*L1191,2)</f>
        <v>#N/A</v>
      </c>
      <c r="N1191" s="13">
        <f t="shared" ref="N1191:N1254" si="404">IF(AND(G1191="DR/R",A1191=2025),212,0)</f>
        <v>0</v>
      </c>
      <c r="O1191" s="13" t="e">
        <f>VLOOKUP(B1191,Sheet1!$C$1:$D$12,2,FALSE)</f>
        <v>#N/A</v>
      </c>
      <c r="P1191" s="13" t="e">
        <f t="shared" ref="P1191:P1254" si="405">ROUND(+N1191/12*O1191,2)</f>
        <v>#N/A</v>
      </c>
      <c r="Q1191" s="13">
        <f t="shared" ref="Q1191:Q1254" si="406">IF(AND(G1191="DR/R",A1191=2026),219,)</f>
        <v>0</v>
      </c>
      <c r="R1191" s="13" t="e">
        <f>VLOOKUP(B1191,Sheet1!$C$1:$D$12,2,FALSE)</f>
        <v>#N/A</v>
      </c>
      <c r="S1191" s="13" t="e">
        <f t="shared" ref="S1191:S1254" si="407">ROUND(+Q1191/12*R1191,2)</f>
        <v>#N/A</v>
      </c>
      <c r="T1191" s="13">
        <f t="shared" si="397"/>
        <v>0</v>
      </c>
      <c r="U1191" s="13" t="e">
        <f>VLOOKUP(B1191,Sheet1!$C$1:$F$12,4,FALSE)</f>
        <v>#N/A</v>
      </c>
      <c r="V1191" s="13" t="e">
        <f t="shared" ref="V1191:V1254" si="408">ROUND(+T1191/4*U1191,2)</f>
        <v>#N/A</v>
      </c>
      <c r="W1191" s="13">
        <f t="shared" ref="W1191:W1254" si="409">IF(AND(G1191="NML",A1191=2027),226,0)</f>
        <v>0</v>
      </c>
      <c r="X1191" s="13">
        <f t="shared" ref="X1191:X1254" si="410">IF(AND(G1191="NML",A1191=2025),212,0)</f>
        <v>0</v>
      </c>
      <c r="Y1191" s="13">
        <f t="shared" ref="Y1191:Y1254" si="411">IF(AND(G1191="NML",A1191=2026),219,0)</f>
        <v>0</v>
      </c>
      <c r="Z1191" s="13" t="e">
        <f t="shared" ref="Z1191:Z1254" si="412">+M1191+V1191+W1191+P1191+X1191+Y1191+S1191</f>
        <v>#N/A</v>
      </c>
      <c r="AA1191" s="14" t="str">
        <f t="shared" ref="AA1191:AA1254" si="413">IF(ISNA(Z1191),"",Z1191)</f>
        <v/>
      </c>
      <c r="AB1191" s="14">
        <f t="shared" ref="AB1191:AB1254" si="414">IF(OR(G1191="DR/R",G1191="NML/R"),85,0)</f>
        <v>0</v>
      </c>
      <c r="AC1191" s="14">
        <f t="shared" ref="AC1191:AC1254" si="415">IF(AND(A1191=2019,AB1191&gt;0),AB1191-10,AB1191)</f>
        <v>0</v>
      </c>
      <c r="AD1191" s="13">
        <f t="shared" si="398"/>
        <v>0</v>
      </c>
      <c r="AE1191" s="13" t="e">
        <f>VLOOKUP(B1191,Sheet1!$C$1:$D$12,2,FALSE)</f>
        <v>#N/A</v>
      </c>
      <c r="AF1191" s="13" t="e">
        <f t="shared" ref="AF1191:AF1254" si="416">+AD1191/12*AE1191</f>
        <v>#N/A</v>
      </c>
      <c r="AG1191" s="13">
        <f t="shared" si="399"/>
        <v>0</v>
      </c>
      <c r="AH1191" s="13">
        <f t="shared" si="400"/>
        <v>0</v>
      </c>
      <c r="AI1191" s="13" t="e">
        <f t="shared" ref="AI1191:AI1254" si="417">+AF1191+AG1191+AH1191</f>
        <v>#N/A</v>
      </c>
      <c r="AJ1191" s="14" t="str">
        <f t="shared" ref="AJ1191:AJ1254" si="418">IF(ISNA(AI1191),"",AI1191)</f>
        <v/>
      </c>
      <c r="AK1191" s="14">
        <f t="shared" si="401"/>
        <v>0</v>
      </c>
    </row>
    <row r="1192" spans="1:37" ht="15" customHeight="1" x14ac:dyDescent="0.25">
      <c r="A1192" s="1"/>
      <c r="B1192" s="1"/>
      <c r="C1192" s="24"/>
      <c r="D1192" s="1"/>
      <c r="E1192" s="1"/>
      <c r="F1192" s="24"/>
      <c r="G1192" s="1"/>
      <c r="H1192" s="2"/>
      <c r="I1192" s="2"/>
      <c r="J1192" s="2"/>
      <c r="K1192" s="13">
        <f t="shared" si="402"/>
        <v>0</v>
      </c>
      <c r="L1192" s="13" t="e">
        <f>VLOOKUP(B1192,Sheet1!$C$1:$D$12,2,FALSE)</f>
        <v>#N/A</v>
      </c>
      <c r="M1192" s="13" t="e">
        <f t="shared" si="403"/>
        <v>#N/A</v>
      </c>
      <c r="N1192" s="13">
        <f t="shared" si="404"/>
        <v>0</v>
      </c>
      <c r="O1192" s="13" t="e">
        <f>VLOOKUP(B1192,Sheet1!$C$1:$D$12,2,FALSE)</f>
        <v>#N/A</v>
      </c>
      <c r="P1192" s="13" t="e">
        <f t="shared" si="405"/>
        <v>#N/A</v>
      </c>
      <c r="Q1192" s="13">
        <f t="shared" si="406"/>
        <v>0</v>
      </c>
      <c r="R1192" s="13" t="e">
        <f>VLOOKUP(B1192,Sheet1!$C$1:$D$12,2,FALSE)</f>
        <v>#N/A</v>
      </c>
      <c r="S1192" s="13" t="e">
        <f t="shared" si="407"/>
        <v>#N/A</v>
      </c>
      <c r="T1192" s="13">
        <f t="shared" si="397"/>
        <v>0</v>
      </c>
      <c r="U1192" s="13" t="e">
        <f>VLOOKUP(B1192,Sheet1!$C$1:$F$12,4,FALSE)</f>
        <v>#N/A</v>
      </c>
      <c r="V1192" s="13" t="e">
        <f t="shared" si="408"/>
        <v>#N/A</v>
      </c>
      <c r="W1192" s="13">
        <f t="shared" si="409"/>
        <v>0</v>
      </c>
      <c r="X1192" s="13">
        <f t="shared" si="410"/>
        <v>0</v>
      </c>
      <c r="Y1192" s="13">
        <f t="shared" si="411"/>
        <v>0</v>
      </c>
      <c r="Z1192" s="13" t="e">
        <f t="shared" si="412"/>
        <v>#N/A</v>
      </c>
      <c r="AA1192" s="14" t="str">
        <f t="shared" si="413"/>
        <v/>
      </c>
      <c r="AB1192" s="14">
        <f t="shared" si="414"/>
        <v>0</v>
      </c>
      <c r="AC1192" s="14">
        <f t="shared" si="415"/>
        <v>0</v>
      </c>
      <c r="AD1192" s="13">
        <f t="shared" si="398"/>
        <v>0</v>
      </c>
      <c r="AE1192" s="13" t="e">
        <f>VLOOKUP(B1192,Sheet1!$C$1:$D$12,2,FALSE)</f>
        <v>#N/A</v>
      </c>
      <c r="AF1192" s="13" t="e">
        <f t="shared" si="416"/>
        <v>#N/A</v>
      </c>
      <c r="AG1192" s="13">
        <f t="shared" si="399"/>
        <v>0</v>
      </c>
      <c r="AH1192" s="13">
        <f t="shared" si="400"/>
        <v>0</v>
      </c>
      <c r="AI1192" s="13" t="e">
        <f t="shared" si="417"/>
        <v>#N/A</v>
      </c>
      <c r="AJ1192" s="14" t="str">
        <f t="shared" si="418"/>
        <v/>
      </c>
      <c r="AK1192" s="14">
        <f t="shared" si="401"/>
        <v>0</v>
      </c>
    </row>
    <row r="1193" spans="1:37" ht="15" customHeight="1" x14ac:dyDescent="0.25">
      <c r="A1193" s="1"/>
      <c r="B1193" s="1"/>
      <c r="C1193" s="24"/>
      <c r="D1193" s="1"/>
      <c r="E1193" s="1"/>
      <c r="F1193" s="24"/>
      <c r="G1193" s="1"/>
      <c r="H1193" s="2"/>
      <c r="I1193" s="2"/>
      <c r="J1193" s="2"/>
      <c r="K1193" s="13">
        <f t="shared" si="402"/>
        <v>0</v>
      </c>
      <c r="L1193" s="13" t="e">
        <f>VLOOKUP(B1193,Sheet1!$C$1:$D$12,2,FALSE)</f>
        <v>#N/A</v>
      </c>
      <c r="M1193" s="13" t="e">
        <f t="shared" si="403"/>
        <v>#N/A</v>
      </c>
      <c r="N1193" s="13">
        <f t="shared" si="404"/>
        <v>0</v>
      </c>
      <c r="O1193" s="13" t="e">
        <f>VLOOKUP(B1193,Sheet1!$C$1:$D$12,2,FALSE)</f>
        <v>#N/A</v>
      </c>
      <c r="P1193" s="13" t="e">
        <f t="shared" si="405"/>
        <v>#N/A</v>
      </c>
      <c r="Q1193" s="13">
        <f t="shared" si="406"/>
        <v>0</v>
      </c>
      <c r="R1193" s="13" t="e">
        <f>VLOOKUP(B1193,Sheet1!$C$1:$D$12,2,FALSE)</f>
        <v>#N/A</v>
      </c>
      <c r="S1193" s="13" t="e">
        <f t="shared" si="407"/>
        <v>#N/A</v>
      </c>
      <c r="T1193" s="13">
        <f t="shared" si="397"/>
        <v>0</v>
      </c>
      <c r="U1193" s="13" t="e">
        <f>VLOOKUP(B1193,Sheet1!$C$1:$F$12,4,FALSE)</f>
        <v>#N/A</v>
      </c>
      <c r="V1193" s="13" t="e">
        <f t="shared" si="408"/>
        <v>#N/A</v>
      </c>
      <c r="W1193" s="13">
        <f t="shared" si="409"/>
        <v>0</v>
      </c>
      <c r="X1193" s="13">
        <f t="shared" si="410"/>
        <v>0</v>
      </c>
      <c r="Y1193" s="13">
        <f t="shared" si="411"/>
        <v>0</v>
      </c>
      <c r="Z1193" s="13" t="e">
        <f t="shared" si="412"/>
        <v>#N/A</v>
      </c>
      <c r="AA1193" s="14" t="str">
        <f t="shared" si="413"/>
        <v/>
      </c>
      <c r="AB1193" s="14">
        <f t="shared" si="414"/>
        <v>0</v>
      </c>
      <c r="AC1193" s="14">
        <f t="shared" si="415"/>
        <v>0</v>
      </c>
      <c r="AD1193" s="13">
        <f t="shared" si="398"/>
        <v>0</v>
      </c>
      <c r="AE1193" s="13" t="e">
        <f>VLOOKUP(B1193,Sheet1!$C$1:$D$12,2,FALSE)</f>
        <v>#N/A</v>
      </c>
      <c r="AF1193" s="13" t="e">
        <f t="shared" si="416"/>
        <v>#N/A</v>
      </c>
      <c r="AG1193" s="13">
        <f t="shared" si="399"/>
        <v>0</v>
      </c>
      <c r="AH1193" s="13">
        <f t="shared" si="400"/>
        <v>0</v>
      </c>
      <c r="AI1193" s="13" t="e">
        <f t="shared" si="417"/>
        <v>#N/A</v>
      </c>
      <c r="AJ1193" s="14" t="str">
        <f t="shared" si="418"/>
        <v/>
      </c>
      <c r="AK1193" s="14">
        <f t="shared" si="401"/>
        <v>0</v>
      </c>
    </row>
    <row r="1194" spans="1:37" ht="15" customHeight="1" x14ac:dyDescent="0.25">
      <c r="A1194" s="1"/>
      <c r="B1194" s="1"/>
      <c r="C1194" s="24"/>
      <c r="D1194" s="1"/>
      <c r="E1194" s="1"/>
      <c r="F1194" s="24"/>
      <c r="G1194" s="1"/>
      <c r="H1194" s="2"/>
      <c r="I1194" s="2"/>
      <c r="J1194" s="2"/>
      <c r="K1194" s="13">
        <f t="shared" si="402"/>
        <v>0</v>
      </c>
      <c r="L1194" s="13" t="e">
        <f>VLOOKUP(B1194,Sheet1!$C$1:$D$12,2,FALSE)</f>
        <v>#N/A</v>
      </c>
      <c r="M1194" s="13" t="e">
        <f t="shared" si="403"/>
        <v>#N/A</v>
      </c>
      <c r="N1194" s="13">
        <f t="shared" si="404"/>
        <v>0</v>
      </c>
      <c r="O1194" s="13" t="e">
        <f>VLOOKUP(B1194,Sheet1!$C$1:$D$12,2,FALSE)</f>
        <v>#N/A</v>
      </c>
      <c r="P1194" s="13" t="e">
        <f t="shared" si="405"/>
        <v>#N/A</v>
      </c>
      <c r="Q1194" s="13">
        <f t="shared" si="406"/>
        <v>0</v>
      </c>
      <c r="R1194" s="13" t="e">
        <f>VLOOKUP(B1194,Sheet1!$C$1:$D$12,2,FALSE)</f>
        <v>#N/A</v>
      </c>
      <c r="S1194" s="13" t="e">
        <f t="shared" si="407"/>
        <v>#N/A</v>
      </c>
      <c r="T1194" s="13">
        <f t="shared" si="397"/>
        <v>0</v>
      </c>
      <c r="U1194" s="13" t="e">
        <f>VLOOKUP(B1194,Sheet1!$C$1:$F$12,4,FALSE)</f>
        <v>#N/A</v>
      </c>
      <c r="V1194" s="13" t="e">
        <f t="shared" si="408"/>
        <v>#N/A</v>
      </c>
      <c r="W1194" s="13">
        <f t="shared" si="409"/>
        <v>0</v>
      </c>
      <c r="X1194" s="13">
        <f t="shared" si="410"/>
        <v>0</v>
      </c>
      <c r="Y1194" s="13">
        <f t="shared" si="411"/>
        <v>0</v>
      </c>
      <c r="Z1194" s="13" t="e">
        <f t="shared" si="412"/>
        <v>#N/A</v>
      </c>
      <c r="AA1194" s="14" t="str">
        <f t="shared" si="413"/>
        <v/>
      </c>
      <c r="AB1194" s="14">
        <f t="shared" si="414"/>
        <v>0</v>
      </c>
      <c r="AC1194" s="14">
        <f t="shared" si="415"/>
        <v>0</v>
      </c>
      <c r="AD1194" s="13">
        <f t="shared" si="398"/>
        <v>0</v>
      </c>
      <c r="AE1194" s="13" t="e">
        <f>VLOOKUP(B1194,Sheet1!$C$1:$D$12,2,FALSE)</f>
        <v>#N/A</v>
      </c>
      <c r="AF1194" s="13" t="e">
        <f t="shared" si="416"/>
        <v>#N/A</v>
      </c>
      <c r="AG1194" s="13">
        <f t="shared" si="399"/>
        <v>0</v>
      </c>
      <c r="AH1194" s="13">
        <f t="shared" si="400"/>
        <v>0</v>
      </c>
      <c r="AI1194" s="13" t="e">
        <f t="shared" si="417"/>
        <v>#N/A</v>
      </c>
      <c r="AJ1194" s="14" t="str">
        <f t="shared" si="418"/>
        <v/>
      </c>
      <c r="AK1194" s="14">
        <f t="shared" si="401"/>
        <v>0</v>
      </c>
    </row>
    <row r="1195" spans="1:37" ht="15" customHeight="1" x14ac:dyDescent="0.25">
      <c r="A1195" s="1"/>
      <c r="B1195" s="1"/>
      <c r="C1195" s="24"/>
      <c r="D1195" s="1"/>
      <c r="E1195" s="1"/>
      <c r="F1195" s="24"/>
      <c r="G1195" s="1"/>
      <c r="H1195" s="2"/>
      <c r="I1195" s="2"/>
      <c r="J1195" s="2"/>
      <c r="K1195" s="13">
        <f t="shared" si="402"/>
        <v>0</v>
      </c>
      <c r="L1195" s="13" t="e">
        <f>VLOOKUP(B1195,Sheet1!$C$1:$D$12,2,FALSE)</f>
        <v>#N/A</v>
      </c>
      <c r="M1195" s="13" t="e">
        <f t="shared" si="403"/>
        <v>#N/A</v>
      </c>
      <c r="N1195" s="13">
        <f t="shared" si="404"/>
        <v>0</v>
      </c>
      <c r="O1195" s="13" t="e">
        <f>VLOOKUP(B1195,Sheet1!$C$1:$D$12,2,FALSE)</f>
        <v>#N/A</v>
      </c>
      <c r="P1195" s="13" t="e">
        <f t="shared" si="405"/>
        <v>#N/A</v>
      </c>
      <c r="Q1195" s="13">
        <f t="shared" si="406"/>
        <v>0</v>
      </c>
      <c r="R1195" s="13" t="e">
        <f>VLOOKUP(B1195,Sheet1!$C$1:$D$12,2,FALSE)</f>
        <v>#N/A</v>
      </c>
      <c r="S1195" s="13" t="e">
        <f t="shared" si="407"/>
        <v>#N/A</v>
      </c>
      <c r="T1195" s="13">
        <f t="shared" si="397"/>
        <v>0</v>
      </c>
      <c r="U1195" s="13" t="e">
        <f>VLOOKUP(B1195,Sheet1!$C$1:$F$12,4,FALSE)</f>
        <v>#N/A</v>
      </c>
      <c r="V1195" s="13" t="e">
        <f t="shared" si="408"/>
        <v>#N/A</v>
      </c>
      <c r="W1195" s="13">
        <f t="shared" si="409"/>
        <v>0</v>
      </c>
      <c r="X1195" s="13">
        <f t="shared" si="410"/>
        <v>0</v>
      </c>
      <c r="Y1195" s="13">
        <f t="shared" si="411"/>
        <v>0</v>
      </c>
      <c r="Z1195" s="13" t="e">
        <f t="shared" si="412"/>
        <v>#N/A</v>
      </c>
      <c r="AA1195" s="14" t="str">
        <f t="shared" si="413"/>
        <v/>
      </c>
      <c r="AB1195" s="14">
        <f t="shared" si="414"/>
        <v>0</v>
      </c>
      <c r="AC1195" s="14">
        <f t="shared" si="415"/>
        <v>0</v>
      </c>
      <c r="AD1195" s="13">
        <f t="shared" si="398"/>
        <v>0</v>
      </c>
      <c r="AE1195" s="13" t="e">
        <f>VLOOKUP(B1195,Sheet1!$C$1:$D$12,2,FALSE)</f>
        <v>#N/A</v>
      </c>
      <c r="AF1195" s="13" t="e">
        <f t="shared" si="416"/>
        <v>#N/A</v>
      </c>
      <c r="AG1195" s="13">
        <f t="shared" si="399"/>
        <v>0</v>
      </c>
      <c r="AH1195" s="13">
        <f t="shared" si="400"/>
        <v>0</v>
      </c>
      <c r="AI1195" s="13" t="e">
        <f t="shared" si="417"/>
        <v>#N/A</v>
      </c>
      <c r="AJ1195" s="14" t="str">
        <f t="shared" si="418"/>
        <v/>
      </c>
      <c r="AK1195" s="14">
        <f t="shared" si="401"/>
        <v>0</v>
      </c>
    </row>
    <row r="1196" spans="1:37" ht="15" customHeight="1" x14ac:dyDescent="0.25">
      <c r="A1196" s="1"/>
      <c r="B1196" s="1"/>
      <c r="C1196" s="24"/>
      <c r="D1196" s="1"/>
      <c r="E1196" s="1"/>
      <c r="F1196" s="24"/>
      <c r="G1196" s="1"/>
      <c r="H1196" s="2"/>
      <c r="I1196" s="2"/>
      <c r="J1196" s="2"/>
      <c r="K1196" s="13">
        <f t="shared" si="402"/>
        <v>0</v>
      </c>
      <c r="L1196" s="13" t="e">
        <f>VLOOKUP(B1196,Sheet1!$C$1:$D$12,2,FALSE)</f>
        <v>#N/A</v>
      </c>
      <c r="M1196" s="13" t="e">
        <f t="shared" si="403"/>
        <v>#N/A</v>
      </c>
      <c r="N1196" s="13">
        <f t="shared" si="404"/>
        <v>0</v>
      </c>
      <c r="O1196" s="13" t="e">
        <f>VLOOKUP(B1196,Sheet1!$C$1:$D$12,2,FALSE)</f>
        <v>#N/A</v>
      </c>
      <c r="P1196" s="13" t="e">
        <f t="shared" si="405"/>
        <v>#N/A</v>
      </c>
      <c r="Q1196" s="13">
        <f t="shared" si="406"/>
        <v>0</v>
      </c>
      <c r="R1196" s="13" t="e">
        <f>VLOOKUP(B1196,Sheet1!$C$1:$D$12,2,FALSE)</f>
        <v>#N/A</v>
      </c>
      <c r="S1196" s="13" t="e">
        <f t="shared" si="407"/>
        <v>#N/A</v>
      </c>
      <c r="T1196" s="13">
        <f t="shared" si="397"/>
        <v>0</v>
      </c>
      <c r="U1196" s="13" t="e">
        <f>VLOOKUP(B1196,Sheet1!$C$1:$F$12,4,FALSE)</f>
        <v>#N/A</v>
      </c>
      <c r="V1196" s="13" t="e">
        <f t="shared" si="408"/>
        <v>#N/A</v>
      </c>
      <c r="W1196" s="13">
        <f t="shared" si="409"/>
        <v>0</v>
      </c>
      <c r="X1196" s="13">
        <f t="shared" si="410"/>
        <v>0</v>
      </c>
      <c r="Y1196" s="13">
        <f t="shared" si="411"/>
        <v>0</v>
      </c>
      <c r="Z1196" s="13" t="e">
        <f t="shared" si="412"/>
        <v>#N/A</v>
      </c>
      <c r="AA1196" s="14" t="str">
        <f t="shared" si="413"/>
        <v/>
      </c>
      <c r="AB1196" s="14">
        <f t="shared" si="414"/>
        <v>0</v>
      </c>
      <c r="AC1196" s="14">
        <f t="shared" si="415"/>
        <v>0</v>
      </c>
      <c r="AD1196" s="13">
        <f t="shared" si="398"/>
        <v>0</v>
      </c>
      <c r="AE1196" s="13" t="e">
        <f>VLOOKUP(B1196,Sheet1!$C$1:$D$12,2,FALSE)</f>
        <v>#N/A</v>
      </c>
      <c r="AF1196" s="13" t="e">
        <f t="shared" si="416"/>
        <v>#N/A</v>
      </c>
      <c r="AG1196" s="13">
        <f t="shared" si="399"/>
        <v>0</v>
      </c>
      <c r="AH1196" s="13">
        <f t="shared" si="400"/>
        <v>0</v>
      </c>
      <c r="AI1196" s="13" t="e">
        <f t="shared" si="417"/>
        <v>#N/A</v>
      </c>
      <c r="AJ1196" s="14" t="str">
        <f t="shared" si="418"/>
        <v/>
      </c>
      <c r="AK1196" s="14">
        <f t="shared" si="401"/>
        <v>0</v>
      </c>
    </row>
    <row r="1197" spans="1:37" ht="15" customHeight="1" x14ac:dyDescent="0.25">
      <c r="A1197" s="1"/>
      <c r="B1197" s="1"/>
      <c r="C1197" s="24"/>
      <c r="D1197" s="1"/>
      <c r="E1197" s="1"/>
      <c r="F1197" s="24"/>
      <c r="G1197" s="1"/>
      <c r="H1197" s="2"/>
      <c r="I1197" s="2"/>
      <c r="J1197" s="2"/>
      <c r="K1197" s="13">
        <f t="shared" si="402"/>
        <v>0</v>
      </c>
      <c r="L1197" s="13" t="e">
        <f>VLOOKUP(B1197,Sheet1!$C$1:$D$12,2,FALSE)</f>
        <v>#N/A</v>
      </c>
      <c r="M1197" s="13" t="e">
        <f t="shared" si="403"/>
        <v>#N/A</v>
      </c>
      <c r="N1197" s="13">
        <f t="shared" si="404"/>
        <v>0</v>
      </c>
      <c r="O1197" s="13" t="e">
        <f>VLOOKUP(B1197,Sheet1!$C$1:$D$12,2,FALSE)</f>
        <v>#N/A</v>
      </c>
      <c r="P1197" s="13" t="e">
        <f t="shared" si="405"/>
        <v>#N/A</v>
      </c>
      <c r="Q1197" s="13">
        <f t="shared" si="406"/>
        <v>0</v>
      </c>
      <c r="R1197" s="13" t="e">
        <f>VLOOKUP(B1197,Sheet1!$C$1:$D$12,2,FALSE)</f>
        <v>#N/A</v>
      </c>
      <c r="S1197" s="13" t="e">
        <f t="shared" si="407"/>
        <v>#N/A</v>
      </c>
      <c r="T1197" s="13">
        <f t="shared" si="397"/>
        <v>0</v>
      </c>
      <c r="U1197" s="13" t="e">
        <f>VLOOKUP(B1197,Sheet1!$C$1:$F$12,4,FALSE)</f>
        <v>#N/A</v>
      </c>
      <c r="V1197" s="13" t="e">
        <f t="shared" si="408"/>
        <v>#N/A</v>
      </c>
      <c r="W1197" s="13">
        <f t="shared" si="409"/>
        <v>0</v>
      </c>
      <c r="X1197" s="13">
        <f t="shared" si="410"/>
        <v>0</v>
      </c>
      <c r="Y1197" s="13">
        <f t="shared" si="411"/>
        <v>0</v>
      </c>
      <c r="Z1197" s="13" t="e">
        <f t="shared" si="412"/>
        <v>#N/A</v>
      </c>
      <c r="AA1197" s="14" t="str">
        <f t="shared" si="413"/>
        <v/>
      </c>
      <c r="AB1197" s="14">
        <f t="shared" si="414"/>
        <v>0</v>
      </c>
      <c r="AC1197" s="14">
        <f t="shared" si="415"/>
        <v>0</v>
      </c>
      <c r="AD1197" s="13">
        <f t="shared" si="398"/>
        <v>0</v>
      </c>
      <c r="AE1197" s="13" t="e">
        <f>VLOOKUP(B1197,Sheet1!$C$1:$D$12,2,FALSE)</f>
        <v>#N/A</v>
      </c>
      <c r="AF1197" s="13" t="e">
        <f t="shared" si="416"/>
        <v>#N/A</v>
      </c>
      <c r="AG1197" s="13">
        <f t="shared" si="399"/>
        <v>0</v>
      </c>
      <c r="AH1197" s="13">
        <f t="shared" si="400"/>
        <v>0</v>
      </c>
      <c r="AI1197" s="13" t="e">
        <f t="shared" si="417"/>
        <v>#N/A</v>
      </c>
      <c r="AJ1197" s="14" t="str">
        <f t="shared" si="418"/>
        <v/>
      </c>
      <c r="AK1197" s="14">
        <f t="shared" si="401"/>
        <v>0</v>
      </c>
    </row>
    <row r="1198" spans="1:37" ht="15" customHeight="1" x14ac:dyDescent="0.25">
      <c r="A1198" s="1"/>
      <c r="B1198" s="1"/>
      <c r="C1198" s="24"/>
      <c r="D1198" s="1"/>
      <c r="E1198" s="1"/>
      <c r="F1198" s="24"/>
      <c r="G1198" s="1"/>
      <c r="H1198" s="2"/>
      <c r="I1198" s="2"/>
      <c r="J1198" s="2"/>
      <c r="K1198" s="13">
        <f t="shared" si="402"/>
        <v>0</v>
      </c>
      <c r="L1198" s="13" t="e">
        <f>VLOOKUP(B1198,Sheet1!$C$1:$D$12,2,FALSE)</f>
        <v>#N/A</v>
      </c>
      <c r="M1198" s="13" t="e">
        <f t="shared" si="403"/>
        <v>#N/A</v>
      </c>
      <c r="N1198" s="13">
        <f t="shared" si="404"/>
        <v>0</v>
      </c>
      <c r="O1198" s="13" t="e">
        <f>VLOOKUP(B1198,Sheet1!$C$1:$D$12,2,FALSE)</f>
        <v>#N/A</v>
      </c>
      <c r="P1198" s="13" t="e">
        <f t="shared" si="405"/>
        <v>#N/A</v>
      </c>
      <c r="Q1198" s="13">
        <f t="shared" si="406"/>
        <v>0</v>
      </c>
      <c r="R1198" s="13" t="e">
        <f>VLOOKUP(B1198,Sheet1!$C$1:$D$12,2,FALSE)</f>
        <v>#N/A</v>
      </c>
      <c r="S1198" s="13" t="e">
        <f t="shared" si="407"/>
        <v>#N/A</v>
      </c>
      <c r="T1198" s="13">
        <f t="shared" si="397"/>
        <v>0</v>
      </c>
      <c r="U1198" s="13" t="e">
        <f>VLOOKUP(B1198,Sheet1!$C$1:$F$12,4,FALSE)</f>
        <v>#N/A</v>
      </c>
      <c r="V1198" s="13" t="e">
        <f t="shared" si="408"/>
        <v>#N/A</v>
      </c>
      <c r="W1198" s="13">
        <f t="shared" si="409"/>
        <v>0</v>
      </c>
      <c r="X1198" s="13">
        <f t="shared" si="410"/>
        <v>0</v>
      </c>
      <c r="Y1198" s="13">
        <f t="shared" si="411"/>
        <v>0</v>
      </c>
      <c r="Z1198" s="13" t="e">
        <f t="shared" si="412"/>
        <v>#N/A</v>
      </c>
      <c r="AA1198" s="14" t="str">
        <f t="shared" si="413"/>
        <v/>
      </c>
      <c r="AB1198" s="14">
        <f t="shared" si="414"/>
        <v>0</v>
      </c>
      <c r="AC1198" s="14">
        <f t="shared" si="415"/>
        <v>0</v>
      </c>
      <c r="AD1198" s="13">
        <f t="shared" si="398"/>
        <v>0</v>
      </c>
      <c r="AE1198" s="13" t="e">
        <f>VLOOKUP(B1198,Sheet1!$C$1:$D$12,2,FALSE)</f>
        <v>#N/A</v>
      </c>
      <c r="AF1198" s="13" t="e">
        <f t="shared" si="416"/>
        <v>#N/A</v>
      </c>
      <c r="AG1198" s="13">
        <f t="shared" si="399"/>
        <v>0</v>
      </c>
      <c r="AH1198" s="13">
        <f t="shared" si="400"/>
        <v>0</v>
      </c>
      <c r="AI1198" s="13" t="e">
        <f t="shared" si="417"/>
        <v>#N/A</v>
      </c>
      <c r="AJ1198" s="14" t="str">
        <f t="shared" si="418"/>
        <v/>
      </c>
      <c r="AK1198" s="14">
        <f t="shared" si="401"/>
        <v>0</v>
      </c>
    </row>
    <row r="1199" spans="1:37" ht="15" customHeight="1" x14ac:dyDescent="0.25">
      <c r="A1199" s="1"/>
      <c r="B1199" s="1"/>
      <c r="C1199" s="24"/>
      <c r="D1199" s="1"/>
      <c r="E1199" s="1"/>
      <c r="F1199" s="24"/>
      <c r="G1199" s="1"/>
      <c r="H1199" s="2"/>
      <c r="I1199" s="2"/>
      <c r="J1199" s="2"/>
      <c r="K1199" s="13">
        <f t="shared" si="402"/>
        <v>0</v>
      </c>
      <c r="L1199" s="13" t="e">
        <f>VLOOKUP(B1199,Sheet1!$C$1:$D$12,2,FALSE)</f>
        <v>#N/A</v>
      </c>
      <c r="M1199" s="13" t="e">
        <f t="shared" si="403"/>
        <v>#N/A</v>
      </c>
      <c r="N1199" s="13">
        <f t="shared" si="404"/>
        <v>0</v>
      </c>
      <c r="O1199" s="13" t="e">
        <f>VLOOKUP(B1199,Sheet1!$C$1:$D$12,2,FALSE)</f>
        <v>#N/A</v>
      </c>
      <c r="P1199" s="13" t="e">
        <f t="shared" si="405"/>
        <v>#N/A</v>
      </c>
      <c r="Q1199" s="13">
        <f t="shared" si="406"/>
        <v>0</v>
      </c>
      <c r="R1199" s="13" t="e">
        <f>VLOOKUP(B1199,Sheet1!$C$1:$D$12,2,FALSE)</f>
        <v>#N/A</v>
      </c>
      <c r="S1199" s="13" t="e">
        <f t="shared" si="407"/>
        <v>#N/A</v>
      </c>
      <c r="T1199" s="13">
        <f t="shared" si="397"/>
        <v>0</v>
      </c>
      <c r="U1199" s="13" t="e">
        <f>VLOOKUP(B1199,Sheet1!$C$1:$F$12,4,FALSE)</f>
        <v>#N/A</v>
      </c>
      <c r="V1199" s="13" t="e">
        <f t="shared" si="408"/>
        <v>#N/A</v>
      </c>
      <c r="W1199" s="13">
        <f t="shared" si="409"/>
        <v>0</v>
      </c>
      <c r="X1199" s="13">
        <f t="shared" si="410"/>
        <v>0</v>
      </c>
      <c r="Y1199" s="13">
        <f t="shared" si="411"/>
        <v>0</v>
      </c>
      <c r="Z1199" s="13" t="e">
        <f t="shared" si="412"/>
        <v>#N/A</v>
      </c>
      <c r="AA1199" s="14" t="str">
        <f t="shared" si="413"/>
        <v/>
      </c>
      <c r="AB1199" s="14">
        <f t="shared" si="414"/>
        <v>0</v>
      </c>
      <c r="AC1199" s="14">
        <f t="shared" si="415"/>
        <v>0</v>
      </c>
      <c r="AD1199" s="13">
        <f t="shared" si="398"/>
        <v>0</v>
      </c>
      <c r="AE1199" s="13" t="e">
        <f>VLOOKUP(B1199,Sheet1!$C$1:$D$12,2,FALSE)</f>
        <v>#N/A</v>
      </c>
      <c r="AF1199" s="13" t="e">
        <f t="shared" si="416"/>
        <v>#N/A</v>
      </c>
      <c r="AG1199" s="13">
        <f t="shared" si="399"/>
        <v>0</v>
      </c>
      <c r="AH1199" s="13">
        <f t="shared" si="400"/>
        <v>0</v>
      </c>
      <c r="AI1199" s="13" t="e">
        <f t="shared" si="417"/>
        <v>#N/A</v>
      </c>
      <c r="AJ1199" s="14" t="str">
        <f t="shared" si="418"/>
        <v/>
      </c>
      <c r="AK1199" s="14">
        <f t="shared" si="401"/>
        <v>0</v>
      </c>
    </row>
    <row r="1200" spans="1:37" ht="15" customHeight="1" x14ac:dyDescent="0.25">
      <c r="A1200" s="1"/>
      <c r="B1200" s="1"/>
      <c r="C1200" s="24"/>
      <c r="D1200" s="1"/>
      <c r="E1200" s="1"/>
      <c r="F1200" s="24"/>
      <c r="G1200" s="1"/>
      <c r="H1200" s="2"/>
      <c r="I1200" s="2"/>
      <c r="J1200" s="2"/>
      <c r="K1200" s="13">
        <f t="shared" si="402"/>
        <v>0</v>
      </c>
      <c r="L1200" s="13" t="e">
        <f>VLOOKUP(B1200,Sheet1!$C$1:$D$12,2,FALSE)</f>
        <v>#N/A</v>
      </c>
      <c r="M1200" s="13" t="e">
        <f t="shared" si="403"/>
        <v>#N/A</v>
      </c>
      <c r="N1200" s="13">
        <f t="shared" si="404"/>
        <v>0</v>
      </c>
      <c r="O1200" s="13" t="e">
        <f>VLOOKUP(B1200,Sheet1!$C$1:$D$12,2,FALSE)</f>
        <v>#N/A</v>
      </c>
      <c r="P1200" s="13" t="e">
        <f t="shared" si="405"/>
        <v>#N/A</v>
      </c>
      <c r="Q1200" s="13">
        <f t="shared" si="406"/>
        <v>0</v>
      </c>
      <c r="R1200" s="13" t="e">
        <f>VLOOKUP(B1200,Sheet1!$C$1:$D$12,2,FALSE)</f>
        <v>#N/A</v>
      </c>
      <c r="S1200" s="13" t="e">
        <f t="shared" si="407"/>
        <v>#N/A</v>
      </c>
      <c r="T1200" s="13">
        <f t="shared" si="397"/>
        <v>0</v>
      </c>
      <c r="U1200" s="13" t="e">
        <f>VLOOKUP(B1200,Sheet1!$C$1:$F$12,4,FALSE)</f>
        <v>#N/A</v>
      </c>
      <c r="V1200" s="13" t="e">
        <f t="shared" si="408"/>
        <v>#N/A</v>
      </c>
      <c r="W1200" s="13">
        <f t="shared" si="409"/>
        <v>0</v>
      </c>
      <c r="X1200" s="13">
        <f t="shared" si="410"/>
        <v>0</v>
      </c>
      <c r="Y1200" s="13">
        <f t="shared" si="411"/>
        <v>0</v>
      </c>
      <c r="Z1200" s="13" t="e">
        <f t="shared" si="412"/>
        <v>#N/A</v>
      </c>
      <c r="AA1200" s="14" t="str">
        <f t="shared" si="413"/>
        <v/>
      </c>
      <c r="AB1200" s="14">
        <f t="shared" si="414"/>
        <v>0</v>
      </c>
      <c r="AC1200" s="14">
        <f t="shared" si="415"/>
        <v>0</v>
      </c>
      <c r="AD1200" s="13">
        <f t="shared" si="398"/>
        <v>0</v>
      </c>
      <c r="AE1200" s="13" t="e">
        <f>VLOOKUP(B1200,Sheet1!$C$1:$D$12,2,FALSE)</f>
        <v>#N/A</v>
      </c>
      <c r="AF1200" s="13" t="e">
        <f t="shared" si="416"/>
        <v>#N/A</v>
      </c>
      <c r="AG1200" s="13">
        <f t="shared" si="399"/>
        <v>0</v>
      </c>
      <c r="AH1200" s="13">
        <f t="shared" si="400"/>
        <v>0</v>
      </c>
      <c r="AI1200" s="13" t="e">
        <f t="shared" si="417"/>
        <v>#N/A</v>
      </c>
      <c r="AJ1200" s="14" t="str">
        <f t="shared" si="418"/>
        <v/>
      </c>
      <c r="AK1200" s="14">
        <f t="shared" si="401"/>
        <v>0</v>
      </c>
    </row>
    <row r="1201" spans="1:37" ht="15" customHeight="1" x14ac:dyDescent="0.25">
      <c r="A1201" s="1"/>
      <c r="B1201" s="1"/>
      <c r="C1201" s="24"/>
      <c r="D1201" s="1"/>
      <c r="E1201" s="1"/>
      <c r="F1201" s="24"/>
      <c r="G1201" s="1"/>
      <c r="H1201" s="2"/>
      <c r="I1201" s="2"/>
      <c r="J1201" s="2"/>
      <c r="K1201" s="13">
        <f t="shared" si="402"/>
        <v>0</v>
      </c>
      <c r="L1201" s="13" t="e">
        <f>VLOOKUP(B1201,Sheet1!$C$1:$D$12,2,FALSE)</f>
        <v>#N/A</v>
      </c>
      <c r="M1201" s="13" t="e">
        <f t="shared" si="403"/>
        <v>#N/A</v>
      </c>
      <c r="N1201" s="13">
        <f t="shared" si="404"/>
        <v>0</v>
      </c>
      <c r="O1201" s="13" t="e">
        <f>VLOOKUP(B1201,Sheet1!$C$1:$D$12,2,FALSE)</f>
        <v>#N/A</v>
      </c>
      <c r="P1201" s="13" t="e">
        <f t="shared" si="405"/>
        <v>#N/A</v>
      </c>
      <c r="Q1201" s="13">
        <f t="shared" si="406"/>
        <v>0</v>
      </c>
      <c r="R1201" s="13" t="e">
        <f>VLOOKUP(B1201,Sheet1!$C$1:$D$12,2,FALSE)</f>
        <v>#N/A</v>
      </c>
      <c r="S1201" s="13" t="e">
        <f t="shared" si="407"/>
        <v>#N/A</v>
      </c>
      <c r="T1201" s="13">
        <f t="shared" si="397"/>
        <v>0</v>
      </c>
      <c r="U1201" s="13" t="e">
        <f>VLOOKUP(B1201,Sheet1!$C$1:$F$12,4,FALSE)</f>
        <v>#N/A</v>
      </c>
      <c r="V1201" s="13" t="e">
        <f t="shared" si="408"/>
        <v>#N/A</v>
      </c>
      <c r="W1201" s="13">
        <f t="shared" si="409"/>
        <v>0</v>
      </c>
      <c r="X1201" s="13">
        <f t="shared" si="410"/>
        <v>0</v>
      </c>
      <c r="Y1201" s="13">
        <f t="shared" si="411"/>
        <v>0</v>
      </c>
      <c r="Z1201" s="13" t="e">
        <f t="shared" si="412"/>
        <v>#N/A</v>
      </c>
      <c r="AA1201" s="14" t="str">
        <f t="shared" si="413"/>
        <v/>
      </c>
      <c r="AB1201" s="14">
        <f t="shared" si="414"/>
        <v>0</v>
      </c>
      <c r="AC1201" s="14">
        <f t="shared" si="415"/>
        <v>0</v>
      </c>
      <c r="AD1201" s="13">
        <f t="shared" si="398"/>
        <v>0</v>
      </c>
      <c r="AE1201" s="13" t="e">
        <f>VLOOKUP(B1201,Sheet1!$C$1:$D$12,2,FALSE)</f>
        <v>#N/A</v>
      </c>
      <c r="AF1201" s="13" t="e">
        <f t="shared" si="416"/>
        <v>#N/A</v>
      </c>
      <c r="AG1201" s="13">
        <f t="shared" si="399"/>
        <v>0</v>
      </c>
      <c r="AH1201" s="13">
        <f t="shared" si="400"/>
        <v>0</v>
      </c>
      <c r="AI1201" s="13" t="e">
        <f t="shared" si="417"/>
        <v>#N/A</v>
      </c>
      <c r="AJ1201" s="14" t="str">
        <f t="shared" si="418"/>
        <v/>
      </c>
      <c r="AK1201" s="14">
        <f t="shared" si="401"/>
        <v>0</v>
      </c>
    </row>
    <row r="1202" spans="1:37" ht="15" customHeight="1" x14ac:dyDescent="0.25">
      <c r="A1202" s="1"/>
      <c r="B1202" s="1"/>
      <c r="C1202" s="24"/>
      <c r="D1202" s="1"/>
      <c r="E1202" s="1"/>
      <c r="F1202" s="24"/>
      <c r="G1202" s="1"/>
      <c r="H1202" s="2"/>
      <c r="I1202" s="2"/>
      <c r="J1202" s="2"/>
      <c r="K1202" s="13">
        <f t="shared" si="402"/>
        <v>0</v>
      </c>
      <c r="L1202" s="13" t="e">
        <f>VLOOKUP(B1202,Sheet1!$C$1:$D$12,2,FALSE)</f>
        <v>#N/A</v>
      </c>
      <c r="M1202" s="13" t="e">
        <f t="shared" si="403"/>
        <v>#N/A</v>
      </c>
      <c r="N1202" s="13">
        <f t="shared" si="404"/>
        <v>0</v>
      </c>
      <c r="O1202" s="13" t="e">
        <f>VLOOKUP(B1202,Sheet1!$C$1:$D$12,2,FALSE)</f>
        <v>#N/A</v>
      </c>
      <c r="P1202" s="13" t="e">
        <f t="shared" si="405"/>
        <v>#N/A</v>
      </c>
      <c r="Q1202" s="13">
        <f t="shared" si="406"/>
        <v>0</v>
      </c>
      <c r="R1202" s="13" t="e">
        <f>VLOOKUP(B1202,Sheet1!$C$1:$D$12,2,FALSE)</f>
        <v>#N/A</v>
      </c>
      <c r="S1202" s="13" t="e">
        <f t="shared" si="407"/>
        <v>#N/A</v>
      </c>
      <c r="T1202" s="13">
        <f t="shared" si="397"/>
        <v>0</v>
      </c>
      <c r="U1202" s="13" t="e">
        <f>VLOOKUP(B1202,Sheet1!$C$1:$F$12,4,FALSE)</f>
        <v>#N/A</v>
      </c>
      <c r="V1202" s="13" t="e">
        <f t="shared" si="408"/>
        <v>#N/A</v>
      </c>
      <c r="W1202" s="13">
        <f t="shared" si="409"/>
        <v>0</v>
      </c>
      <c r="X1202" s="13">
        <f t="shared" si="410"/>
        <v>0</v>
      </c>
      <c r="Y1202" s="13">
        <f t="shared" si="411"/>
        <v>0</v>
      </c>
      <c r="Z1202" s="13" t="e">
        <f t="shared" si="412"/>
        <v>#N/A</v>
      </c>
      <c r="AA1202" s="14" t="str">
        <f t="shared" si="413"/>
        <v/>
      </c>
      <c r="AB1202" s="14">
        <f t="shared" si="414"/>
        <v>0</v>
      </c>
      <c r="AC1202" s="14">
        <f t="shared" si="415"/>
        <v>0</v>
      </c>
      <c r="AD1202" s="13">
        <f t="shared" si="398"/>
        <v>0</v>
      </c>
      <c r="AE1202" s="13" t="e">
        <f>VLOOKUP(B1202,Sheet1!$C$1:$D$12,2,FALSE)</f>
        <v>#N/A</v>
      </c>
      <c r="AF1202" s="13" t="e">
        <f t="shared" si="416"/>
        <v>#N/A</v>
      </c>
      <c r="AG1202" s="13">
        <f t="shared" si="399"/>
        <v>0</v>
      </c>
      <c r="AH1202" s="13">
        <f t="shared" si="400"/>
        <v>0</v>
      </c>
      <c r="AI1202" s="13" t="e">
        <f t="shared" si="417"/>
        <v>#N/A</v>
      </c>
      <c r="AJ1202" s="14" t="str">
        <f t="shared" si="418"/>
        <v/>
      </c>
      <c r="AK1202" s="14">
        <f t="shared" si="401"/>
        <v>0</v>
      </c>
    </row>
    <row r="1203" spans="1:37" ht="15" customHeight="1" x14ac:dyDescent="0.25">
      <c r="A1203" s="1"/>
      <c r="B1203" s="1"/>
      <c r="C1203" s="24"/>
      <c r="D1203" s="1"/>
      <c r="E1203" s="1"/>
      <c r="F1203" s="24"/>
      <c r="G1203" s="1"/>
      <c r="H1203" s="2"/>
      <c r="I1203" s="2"/>
      <c r="J1203" s="2"/>
      <c r="K1203" s="13">
        <f t="shared" si="402"/>
        <v>0</v>
      </c>
      <c r="L1203" s="13" t="e">
        <f>VLOOKUP(B1203,Sheet1!$C$1:$D$12,2,FALSE)</f>
        <v>#N/A</v>
      </c>
      <c r="M1203" s="13" t="e">
        <f t="shared" si="403"/>
        <v>#N/A</v>
      </c>
      <c r="N1203" s="13">
        <f t="shared" si="404"/>
        <v>0</v>
      </c>
      <c r="O1203" s="13" t="e">
        <f>VLOOKUP(B1203,Sheet1!$C$1:$D$12,2,FALSE)</f>
        <v>#N/A</v>
      </c>
      <c r="P1203" s="13" t="e">
        <f t="shared" si="405"/>
        <v>#N/A</v>
      </c>
      <c r="Q1203" s="13">
        <f t="shared" si="406"/>
        <v>0</v>
      </c>
      <c r="R1203" s="13" t="e">
        <f>VLOOKUP(B1203,Sheet1!$C$1:$D$12,2,FALSE)</f>
        <v>#N/A</v>
      </c>
      <c r="S1203" s="13" t="e">
        <f t="shared" si="407"/>
        <v>#N/A</v>
      </c>
      <c r="T1203" s="13">
        <f t="shared" si="397"/>
        <v>0</v>
      </c>
      <c r="U1203" s="13" t="e">
        <f>VLOOKUP(B1203,Sheet1!$C$1:$F$12,4,FALSE)</f>
        <v>#N/A</v>
      </c>
      <c r="V1203" s="13" t="e">
        <f t="shared" si="408"/>
        <v>#N/A</v>
      </c>
      <c r="W1203" s="13">
        <f t="shared" si="409"/>
        <v>0</v>
      </c>
      <c r="X1203" s="13">
        <f t="shared" si="410"/>
        <v>0</v>
      </c>
      <c r="Y1203" s="13">
        <f t="shared" si="411"/>
        <v>0</v>
      </c>
      <c r="Z1203" s="13" t="e">
        <f t="shared" si="412"/>
        <v>#N/A</v>
      </c>
      <c r="AA1203" s="14" t="str">
        <f t="shared" si="413"/>
        <v/>
      </c>
      <c r="AB1203" s="14">
        <f t="shared" si="414"/>
        <v>0</v>
      </c>
      <c r="AC1203" s="14">
        <f t="shared" si="415"/>
        <v>0</v>
      </c>
      <c r="AD1203" s="13">
        <f t="shared" si="398"/>
        <v>0</v>
      </c>
      <c r="AE1203" s="13" t="e">
        <f>VLOOKUP(B1203,Sheet1!$C$1:$D$12,2,FALSE)</f>
        <v>#N/A</v>
      </c>
      <c r="AF1203" s="13" t="e">
        <f t="shared" si="416"/>
        <v>#N/A</v>
      </c>
      <c r="AG1203" s="13">
        <f t="shared" si="399"/>
        <v>0</v>
      </c>
      <c r="AH1203" s="13">
        <f t="shared" si="400"/>
        <v>0</v>
      </c>
      <c r="AI1203" s="13" t="e">
        <f t="shared" si="417"/>
        <v>#N/A</v>
      </c>
      <c r="AJ1203" s="14" t="str">
        <f t="shared" si="418"/>
        <v/>
      </c>
      <c r="AK1203" s="14">
        <f t="shared" si="401"/>
        <v>0</v>
      </c>
    </row>
    <row r="1204" spans="1:37" ht="15" customHeight="1" x14ac:dyDescent="0.25">
      <c r="A1204" s="1"/>
      <c r="B1204" s="1"/>
      <c r="C1204" s="24"/>
      <c r="D1204" s="1"/>
      <c r="E1204" s="1"/>
      <c r="F1204" s="24"/>
      <c r="G1204" s="1"/>
      <c r="H1204" s="2"/>
      <c r="I1204" s="2"/>
      <c r="J1204" s="2"/>
      <c r="K1204" s="13">
        <f t="shared" si="402"/>
        <v>0</v>
      </c>
      <c r="L1204" s="13" t="e">
        <f>VLOOKUP(B1204,Sheet1!$C$1:$D$12,2,FALSE)</f>
        <v>#N/A</v>
      </c>
      <c r="M1204" s="13" t="e">
        <f t="shared" si="403"/>
        <v>#N/A</v>
      </c>
      <c r="N1204" s="13">
        <f t="shared" si="404"/>
        <v>0</v>
      </c>
      <c r="O1204" s="13" t="e">
        <f>VLOOKUP(B1204,Sheet1!$C$1:$D$12,2,FALSE)</f>
        <v>#N/A</v>
      </c>
      <c r="P1204" s="13" t="e">
        <f t="shared" si="405"/>
        <v>#N/A</v>
      </c>
      <c r="Q1204" s="13">
        <f t="shared" si="406"/>
        <v>0</v>
      </c>
      <c r="R1204" s="13" t="e">
        <f>VLOOKUP(B1204,Sheet1!$C$1:$D$12,2,FALSE)</f>
        <v>#N/A</v>
      </c>
      <c r="S1204" s="13" t="e">
        <f t="shared" si="407"/>
        <v>#N/A</v>
      </c>
      <c r="T1204" s="13">
        <f t="shared" si="397"/>
        <v>0</v>
      </c>
      <c r="U1204" s="13" t="e">
        <f>VLOOKUP(B1204,Sheet1!$C$1:$F$12,4,FALSE)</f>
        <v>#N/A</v>
      </c>
      <c r="V1204" s="13" t="e">
        <f t="shared" si="408"/>
        <v>#N/A</v>
      </c>
      <c r="W1204" s="13">
        <f t="shared" si="409"/>
        <v>0</v>
      </c>
      <c r="X1204" s="13">
        <f t="shared" si="410"/>
        <v>0</v>
      </c>
      <c r="Y1204" s="13">
        <f t="shared" si="411"/>
        <v>0</v>
      </c>
      <c r="Z1204" s="13" t="e">
        <f t="shared" si="412"/>
        <v>#N/A</v>
      </c>
      <c r="AA1204" s="14" t="str">
        <f t="shared" si="413"/>
        <v/>
      </c>
      <c r="AB1204" s="14">
        <f t="shared" si="414"/>
        <v>0</v>
      </c>
      <c r="AC1204" s="14">
        <f t="shared" si="415"/>
        <v>0</v>
      </c>
      <c r="AD1204" s="13">
        <f t="shared" si="398"/>
        <v>0</v>
      </c>
      <c r="AE1204" s="13" t="e">
        <f>VLOOKUP(B1204,Sheet1!$C$1:$D$12,2,FALSE)</f>
        <v>#N/A</v>
      </c>
      <c r="AF1204" s="13" t="e">
        <f t="shared" si="416"/>
        <v>#N/A</v>
      </c>
      <c r="AG1204" s="13">
        <f t="shared" si="399"/>
        <v>0</v>
      </c>
      <c r="AH1204" s="13">
        <f t="shared" si="400"/>
        <v>0</v>
      </c>
      <c r="AI1204" s="13" t="e">
        <f t="shared" si="417"/>
        <v>#N/A</v>
      </c>
      <c r="AJ1204" s="14" t="str">
        <f t="shared" si="418"/>
        <v/>
      </c>
      <c r="AK1204" s="14">
        <f t="shared" si="401"/>
        <v>0</v>
      </c>
    </row>
    <row r="1205" spans="1:37" ht="15" customHeight="1" x14ac:dyDescent="0.25">
      <c r="A1205" s="1"/>
      <c r="B1205" s="1"/>
      <c r="C1205" s="24"/>
      <c r="D1205" s="1"/>
      <c r="E1205" s="1"/>
      <c r="F1205" s="24"/>
      <c r="G1205" s="1"/>
      <c r="H1205" s="2"/>
      <c r="I1205" s="2"/>
      <c r="J1205" s="2"/>
      <c r="K1205" s="13">
        <f t="shared" si="402"/>
        <v>0</v>
      </c>
      <c r="L1205" s="13" t="e">
        <f>VLOOKUP(B1205,Sheet1!$C$1:$D$12,2,FALSE)</f>
        <v>#N/A</v>
      </c>
      <c r="M1205" s="13" t="e">
        <f t="shared" si="403"/>
        <v>#N/A</v>
      </c>
      <c r="N1205" s="13">
        <f t="shared" si="404"/>
        <v>0</v>
      </c>
      <c r="O1205" s="13" t="e">
        <f>VLOOKUP(B1205,Sheet1!$C$1:$D$12,2,FALSE)</f>
        <v>#N/A</v>
      </c>
      <c r="P1205" s="13" t="e">
        <f t="shared" si="405"/>
        <v>#N/A</v>
      </c>
      <c r="Q1205" s="13">
        <f t="shared" si="406"/>
        <v>0</v>
      </c>
      <c r="R1205" s="13" t="e">
        <f>VLOOKUP(B1205,Sheet1!$C$1:$D$12,2,FALSE)</f>
        <v>#N/A</v>
      </c>
      <c r="S1205" s="13" t="e">
        <f t="shared" si="407"/>
        <v>#N/A</v>
      </c>
      <c r="T1205" s="13">
        <f t="shared" si="397"/>
        <v>0</v>
      </c>
      <c r="U1205" s="13" t="e">
        <f>VLOOKUP(B1205,Sheet1!$C$1:$F$12,4,FALSE)</f>
        <v>#N/A</v>
      </c>
      <c r="V1205" s="13" t="e">
        <f t="shared" si="408"/>
        <v>#N/A</v>
      </c>
      <c r="W1205" s="13">
        <f t="shared" si="409"/>
        <v>0</v>
      </c>
      <c r="X1205" s="13">
        <f t="shared" si="410"/>
        <v>0</v>
      </c>
      <c r="Y1205" s="13">
        <f t="shared" si="411"/>
        <v>0</v>
      </c>
      <c r="Z1205" s="13" t="e">
        <f t="shared" si="412"/>
        <v>#N/A</v>
      </c>
      <c r="AA1205" s="14" t="str">
        <f t="shared" si="413"/>
        <v/>
      </c>
      <c r="AB1205" s="14">
        <f t="shared" si="414"/>
        <v>0</v>
      </c>
      <c r="AC1205" s="14">
        <f t="shared" si="415"/>
        <v>0</v>
      </c>
      <c r="AD1205" s="13">
        <f t="shared" si="398"/>
        <v>0</v>
      </c>
      <c r="AE1205" s="13" t="e">
        <f>VLOOKUP(B1205,Sheet1!$C$1:$D$12,2,FALSE)</f>
        <v>#N/A</v>
      </c>
      <c r="AF1205" s="13" t="e">
        <f t="shared" si="416"/>
        <v>#N/A</v>
      </c>
      <c r="AG1205" s="13">
        <f t="shared" si="399"/>
        <v>0</v>
      </c>
      <c r="AH1205" s="13">
        <f t="shared" si="400"/>
        <v>0</v>
      </c>
      <c r="AI1205" s="13" t="e">
        <f t="shared" si="417"/>
        <v>#N/A</v>
      </c>
      <c r="AJ1205" s="14" t="str">
        <f t="shared" si="418"/>
        <v/>
      </c>
      <c r="AK1205" s="14">
        <f t="shared" si="401"/>
        <v>0</v>
      </c>
    </row>
    <row r="1206" spans="1:37" ht="15" customHeight="1" x14ac:dyDescent="0.25">
      <c r="A1206" s="1"/>
      <c r="B1206" s="1"/>
      <c r="C1206" s="24"/>
      <c r="D1206" s="1"/>
      <c r="E1206" s="1"/>
      <c r="F1206" s="24"/>
      <c r="G1206" s="1"/>
      <c r="H1206" s="2"/>
      <c r="I1206" s="2"/>
      <c r="J1206" s="2"/>
      <c r="K1206" s="13">
        <f t="shared" si="402"/>
        <v>0</v>
      </c>
      <c r="L1206" s="13" t="e">
        <f>VLOOKUP(B1206,Sheet1!$C$1:$D$12,2,FALSE)</f>
        <v>#N/A</v>
      </c>
      <c r="M1206" s="13" t="e">
        <f t="shared" si="403"/>
        <v>#N/A</v>
      </c>
      <c r="N1206" s="13">
        <f t="shared" si="404"/>
        <v>0</v>
      </c>
      <c r="O1206" s="13" t="e">
        <f>VLOOKUP(B1206,Sheet1!$C$1:$D$12,2,FALSE)</f>
        <v>#N/A</v>
      </c>
      <c r="P1206" s="13" t="e">
        <f t="shared" si="405"/>
        <v>#N/A</v>
      </c>
      <c r="Q1206" s="13">
        <f t="shared" si="406"/>
        <v>0</v>
      </c>
      <c r="R1206" s="13" t="e">
        <f>VLOOKUP(B1206,Sheet1!$C$1:$D$12,2,FALSE)</f>
        <v>#N/A</v>
      </c>
      <c r="S1206" s="13" t="e">
        <f t="shared" si="407"/>
        <v>#N/A</v>
      </c>
      <c r="T1206" s="13">
        <f t="shared" si="397"/>
        <v>0</v>
      </c>
      <c r="U1206" s="13" t="e">
        <f>VLOOKUP(B1206,Sheet1!$C$1:$F$12,4,FALSE)</f>
        <v>#N/A</v>
      </c>
      <c r="V1206" s="13" t="e">
        <f t="shared" si="408"/>
        <v>#N/A</v>
      </c>
      <c r="W1206" s="13">
        <f t="shared" si="409"/>
        <v>0</v>
      </c>
      <c r="X1206" s="13">
        <f t="shared" si="410"/>
        <v>0</v>
      </c>
      <c r="Y1206" s="13">
        <f t="shared" si="411"/>
        <v>0</v>
      </c>
      <c r="Z1206" s="13" t="e">
        <f t="shared" si="412"/>
        <v>#N/A</v>
      </c>
      <c r="AA1206" s="14" t="str">
        <f t="shared" si="413"/>
        <v/>
      </c>
      <c r="AB1206" s="14">
        <f t="shared" si="414"/>
        <v>0</v>
      </c>
      <c r="AC1206" s="14">
        <f t="shared" si="415"/>
        <v>0</v>
      </c>
      <c r="AD1206" s="13">
        <f t="shared" si="398"/>
        <v>0</v>
      </c>
      <c r="AE1206" s="13" t="e">
        <f>VLOOKUP(B1206,Sheet1!$C$1:$D$12,2,FALSE)</f>
        <v>#N/A</v>
      </c>
      <c r="AF1206" s="13" t="e">
        <f t="shared" si="416"/>
        <v>#N/A</v>
      </c>
      <c r="AG1206" s="13">
        <f t="shared" si="399"/>
        <v>0</v>
      </c>
      <c r="AH1206" s="13">
        <f t="shared" si="400"/>
        <v>0</v>
      </c>
      <c r="AI1206" s="13" t="e">
        <f t="shared" si="417"/>
        <v>#N/A</v>
      </c>
      <c r="AJ1206" s="14" t="str">
        <f t="shared" si="418"/>
        <v/>
      </c>
      <c r="AK1206" s="14">
        <f t="shared" si="401"/>
        <v>0</v>
      </c>
    </row>
    <row r="1207" spans="1:37" ht="15" customHeight="1" x14ac:dyDescent="0.25">
      <c r="A1207" s="1"/>
      <c r="B1207" s="1"/>
      <c r="C1207" s="24"/>
      <c r="D1207" s="1"/>
      <c r="E1207" s="1"/>
      <c r="F1207" s="24"/>
      <c r="G1207" s="1"/>
      <c r="H1207" s="2"/>
      <c r="I1207" s="2"/>
      <c r="J1207" s="2"/>
      <c r="K1207" s="13">
        <f t="shared" si="402"/>
        <v>0</v>
      </c>
      <c r="L1207" s="13" t="e">
        <f>VLOOKUP(B1207,Sheet1!$C$1:$D$12,2,FALSE)</f>
        <v>#N/A</v>
      </c>
      <c r="M1207" s="13" t="e">
        <f t="shared" si="403"/>
        <v>#N/A</v>
      </c>
      <c r="N1207" s="13">
        <f t="shared" si="404"/>
        <v>0</v>
      </c>
      <c r="O1207" s="13" t="e">
        <f>VLOOKUP(B1207,Sheet1!$C$1:$D$12,2,FALSE)</f>
        <v>#N/A</v>
      </c>
      <c r="P1207" s="13" t="e">
        <f t="shared" si="405"/>
        <v>#N/A</v>
      </c>
      <c r="Q1207" s="13">
        <f t="shared" si="406"/>
        <v>0</v>
      </c>
      <c r="R1207" s="13" t="e">
        <f>VLOOKUP(B1207,Sheet1!$C$1:$D$12,2,FALSE)</f>
        <v>#N/A</v>
      </c>
      <c r="S1207" s="13" t="e">
        <f t="shared" si="407"/>
        <v>#N/A</v>
      </c>
      <c r="T1207" s="13">
        <f t="shared" si="397"/>
        <v>0</v>
      </c>
      <c r="U1207" s="13" t="e">
        <f>VLOOKUP(B1207,Sheet1!$C$1:$F$12,4,FALSE)</f>
        <v>#N/A</v>
      </c>
      <c r="V1207" s="13" t="e">
        <f t="shared" si="408"/>
        <v>#N/A</v>
      </c>
      <c r="W1207" s="13">
        <f t="shared" si="409"/>
        <v>0</v>
      </c>
      <c r="X1207" s="13">
        <f t="shared" si="410"/>
        <v>0</v>
      </c>
      <c r="Y1207" s="13">
        <f t="shared" si="411"/>
        <v>0</v>
      </c>
      <c r="Z1207" s="13" t="e">
        <f t="shared" si="412"/>
        <v>#N/A</v>
      </c>
      <c r="AA1207" s="14" t="str">
        <f t="shared" si="413"/>
        <v/>
      </c>
      <c r="AB1207" s="14">
        <f t="shared" si="414"/>
        <v>0</v>
      </c>
      <c r="AC1207" s="14">
        <f t="shared" si="415"/>
        <v>0</v>
      </c>
      <c r="AD1207" s="13">
        <f t="shared" si="398"/>
        <v>0</v>
      </c>
      <c r="AE1207" s="13" t="e">
        <f>VLOOKUP(B1207,Sheet1!$C$1:$D$12,2,FALSE)</f>
        <v>#N/A</v>
      </c>
      <c r="AF1207" s="13" t="e">
        <f t="shared" si="416"/>
        <v>#N/A</v>
      </c>
      <c r="AG1207" s="13">
        <f t="shared" si="399"/>
        <v>0</v>
      </c>
      <c r="AH1207" s="13">
        <f t="shared" si="400"/>
        <v>0</v>
      </c>
      <c r="AI1207" s="13" t="e">
        <f t="shared" si="417"/>
        <v>#N/A</v>
      </c>
      <c r="AJ1207" s="14" t="str">
        <f t="shared" si="418"/>
        <v/>
      </c>
      <c r="AK1207" s="14">
        <f t="shared" si="401"/>
        <v>0</v>
      </c>
    </row>
    <row r="1208" spans="1:37" ht="15" customHeight="1" x14ac:dyDescent="0.25">
      <c r="A1208" s="1"/>
      <c r="B1208" s="1"/>
      <c r="C1208" s="24"/>
      <c r="D1208" s="1"/>
      <c r="E1208" s="1"/>
      <c r="F1208" s="24"/>
      <c r="G1208" s="1"/>
      <c r="H1208" s="2"/>
      <c r="I1208" s="2"/>
      <c r="J1208" s="2"/>
      <c r="K1208" s="13">
        <f t="shared" si="402"/>
        <v>0</v>
      </c>
      <c r="L1208" s="13" t="e">
        <f>VLOOKUP(B1208,Sheet1!$C$1:$D$12,2,FALSE)</f>
        <v>#N/A</v>
      </c>
      <c r="M1208" s="13" t="e">
        <f t="shared" si="403"/>
        <v>#N/A</v>
      </c>
      <c r="N1208" s="13">
        <f t="shared" si="404"/>
        <v>0</v>
      </c>
      <c r="O1208" s="13" t="e">
        <f>VLOOKUP(B1208,Sheet1!$C$1:$D$12,2,FALSE)</f>
        <v>#N/A</v>
      </c>
      <c r="P1208" s="13" t="e">
        <f t="shared" si="405"/>
        <v>#N/A</v>
      </c>
      <c r="Q1208" s="13">
        <f t="shared" si="406"/>
        <v>0</v>
      </c>
      <c r="R1208" s="13" t="e">
        <f>VLOOKUP(B1208,Sheet1!$C$1:$D$12,2,FALSE)</f>
        <v>#N/A</v>
      </c>
      <c r="S1208" s="13" t="e">
        <f t="shared" si="407"/>
        <v>#N/A</v>
      </c>
      <c r="T1208" s="13">
        <f t="shared" si="397"/>
        <v>0</v>
      </c>
      <c r="U1208" s="13" t="e">
        <f>VLOOKUP(B1208,Sheet1!$C$1:$F$12,4,FALSE)</f>
        <v>#N/A</v>
      </c>
      <c r="V1208" s="13" t="e">
        <f t="shared" si="408"/>
        <v>#N/A</v>
      </c>
      <c r="W1208" s="13">
        <f t="shared" si="409"/>
        <v>0</v>
      </c>
      <c r="X1208" s="13">
        <f t="shared" si="410"/>
        <v>0</v>
      </c>
      <c r="Y1208" s="13">
        <f t="shared" si="411"/>
        <v>0</v>
      </c>
      <c r="Z1208" s="13" t="e">
        <f t="shared" si="412"/>
        <v>#N/A</v>
      </c>
      <c r="AA1208" s="14" t="str">
        <f t="shared" si="413"/>
        <v/>
      </c>
      <c r="AB1208" s="14">
        <f t="shared" si="414"/>
        <v>0</v>
      </c>
      <c r="AC1208" s="14">
        <f t="shared" si="415"/>
        <v>0</v>
      </c>
      <c r="AD1208" s="13">
        <f t="shared" si="398"/>
        <v>0</v>
      </c>
      <c r="AE1208" s="13" t="e">
        <f>VLOOKUP(B1208,Sheet1!$C$1:$D$12,2,FALSE)</f>
        <v>#N/A</v>
      </c>
      <c r="AF1208" s="13" t="e">
        <f t="shared" si="416"/>
        <v>#N/A</v>
      </c>
      <c r="AG1208" s="13">
        <f t="shared" si="399"/>
        <v>0</v>
      </c>
      <c r="AH1208" s="13">
        <f t="shared" si="400"/>
        <v>0</v>
      </c>
      <c r="AI1208" s="13" t="e">
        <f t="shared" si="417"/>
        <v>#N/A</v>
      </c>
      <c r="AJ1208" s="14" t="str">
        <f t="shared" si="418"/>
        <v/>
      </c>
      <c r="AK1208" s="14">
        <f t="shared" si="401"/>
        <v>0</v>
      </c>
    </row>
    <row r="1209" spans="1:37" ht="15" customHeight="1" x14ac:dyDescent="0.25">
      <c r="A1209" s="1"/>
      <c r="B1209" s="1"/>
      <c r="C1209" s="24"/>
      <c r="D1209" s="1"/>
      <c r="E1209" s="1"/>
      <c r="F1209" s="24"/>
      <c r="G1209" s="1"/>
      <c r="H1209" s="2"/>
      <c r="I1209" s="2"/>
      <c r="J1209" s="2"/>
      <c r="K1209" s="13">
        <f t="shared" si="402"/>
        <v>0</v>
      </c>
      <c r="L1209" s="13" t="e">
        <f>VLOOKUP(B1209,Sheet1!$C$1:$D$12,2,FALSE)</f>
        <v>#N/A</v>
      </c>
      <c r="M1209" s="13" t="e">
        <f t="shared" si="403"/>
        <v>#N/A</v>
      </c>
      <c r="N1209" s="13">
        <f t="shared" si="404"/>
        <v>0</v>
      </c>
      <c r="O1209" s="13" t="e">
        <f>VLOOKUP(B1209,Sheet1!$C$1:$D$12,2,FALSE)</f>
        <v>#N/A</v>
      </c>
      <c r="P1209" s="13" t="e">
        <f t="shared" si="405"/>
        <v>#N/A</v>
      </c>
      <c r="Q1209" s="13">
        <f t="shared" si="406"/>
        <v>0</v>
      </c>
      <c r="R1209" s="13" t="e">
        <f>VLOOKUP(B1209,Sheet1!$C$1:$D$12,2,FALSE)</f>
        <v>#N/A</v>
      </c>
      <c r="S1209" s="13" t="e">
        <f t="shared" si="407"/>
        <v>#N/A</v>
      </c>
      <c r="T1209" s="13">
        <f t="shared" si="397"/>
        <v>0</v>
      </c>
      <c r="U1209" s="13" t="e">
        <f>VLOOKUP(B1209,Sheet1!$C$1:$F$12,4,FALSE)</f>
        <v>#N/A</v>
      </c>
      <c r="V1209" s="13" t="e">
        <f t="shared" si="408"/>
        <v>#N/A</v>
      </c>
      <c r="W1209" s="13">
        <f t="shared" si="409"/>
        <v>0</v>
      </c>
      <c r="X1209" s="13">
        <f t="shared" si="410"/>
        <v>0</v>
      </c>
      <c r="Y1209" s="13">
        <f t="shared" si="411"/>
        <v>0</v>
      </c>
      <c r="Z1209" s="13" t="e">
        <f t="shared" si="412"/>
        <v>#N/A</v>
      </c>
      <c r="AA1209" s="14" t="str">
        <f t="shared" si="413"/>
        <v/>
      </c>
      <c r="AB1209" s="14">
        <f t="shared" si="414"/>
        <v>0</v>
      </c>
      <c r="AC1209" s="14">
        <f t="shared" si="415"/>
        <v>0</v>
      </c>
      <c r="AD1209" s="13">
        <f t="shared" si="398"/>
        <v>0</v>
      </c>
      <c r="AE1209" s="13" t="e">
        <f>VLOOKUP(B1209,Sheet1!$C$1:$D$12,2,FALSE)</f>
        <v>#N/A</v>
      </c>
      <c r="AF1209" s="13" t="e">
        <f t="shared" si="416"/>
        <v>#N/A</v>
      </c>
      <c r="AG1209" s="13">
        <f t="shared" si="399"/>
        <v>0</v>
      </c>
      <c r="AH1209" s="13">
        <f t="shared" si="400"/>
        <v>0</v>
      </c>
      <c r="AI1209" s="13" t="e">
        <f t="shared" si="417"/>
        <v>#N/A</v>
      </c>
      <c r="AJ1209" s="14" t="str">
        <f t="shared" si="418"/>
        <v/>
      </c>
      <c r="AK1209" s="14">
        <f t="shared" si="401"/>
        <v>0</v>
      </c>
    </row>
    <row r="1210" spans="1:37" ht="15" customHeight="1" x14ac:dyDescent="0.25">
      <c r="A1210" s="1"/>
      <c r="B1210" s="1"/>
      <c r="C1210" s="24"/>
      <c r="D1210" s="1"/>
      <c r="E1210" s="1"/>
      <c r="F1210" s="24"/>
      <c r="G1210" s="1"/>
      <c r="H1210" s="2"/>
      <c r="I1210" s="2"/>
      <c r="J1210" s="2"/>
      <c r="K1210" s="13">
        <f t="shared" si="402"/>
        <v>0</v>
      </c>
      <c r="L1210" s="13" t="e">
        <f>VLOOKUP(B1210,Sheet1!$C$1:$D$12,2,FALSE)</f>
        <v>#N/A</v>
      </c>
      <c r="M1210" s="13" t="e">
        <f t="shared" si="403"/>
        <v>#N/A</v>
      </c>
      <c r="N1210" s="13">
        <f t="shared" si="404"/>
        <v>0</v>
      </c>
      <c r="O1210" s="13" t="e">
        <f>VLOOKUP(B1210,Sheet1!$C$1:$D$12,2,FALSE)</f>
        <v>#N/A</v>
      </c>
      <c r="P1210" s="13" t="e">
        <f t="shared" si="405"/>
        <v>#N/A</v>
      </c>
      <c r="Q1210" s="13">
        <f t="shared" si="406"/>
        <v>0</v>
      </c>
      <c r="R1210" s="13" t="e">
        <f>VLOOKUP(B1210,Sheet1!$C$1:$D$12,2,FALSE)</f>
        <v>#N/A</v>
      </c>
      <c r="S1210" s="13" t="e">
        <f t="shared" si="407"/>
        <v>#N/A</v>
      </c>
      <c r="T1210" s="13">
        <f t="shared" si="397"/>
        <v>0</v>
      </c>
      <c r="U1210" s="13" t="e">
        <f>VLOOKUP(B1210,Sheet1!$C$1:$F$12,4,FALSE)</f>
        <v>#N/A</v>
      </c>
      <c r="V1210" s="13" t="e">
        <f t="shared" si="408"/>
        <v>#N/A</v>
      </c>
      <c r="W1210" s="13">
        <f t="shared" si="409"/>
        <v>0</v>
      </c>
      <c r="X1210" s="13">
        <f t="shared" si="410"/>
        <v>0</v>
      </c>
      <c r="Y1210" s="13">
        <f t="shared" si="411"/>
        <v>0</v>
      </c>
      <c r="Z1210" s="13" t="e">
        <f t="shared" si="412"/>
        <v>#N/A</v>
      </c>
      <c r="AA1210" s="14" t="str">
        <f t="shared" si="413"/>
        <v/>
      </c>
      <c r="AB1210" s="14">
        <f t="shared" si="414"/>
        <v>0</v>
      </c>
      <c r="AC1210" s="14">
        <f t="shared" si="415"/>
        <v>0</v>
      </c>
      <c r="AD1210" s="13">
        <f t="shared" si="398"/>
        <v>0</v>
      </c>
      <c r="AE1210" s="13" t="e">
        <f>VLOOKUP(B1210,Sheet1!$C$1:$D$12,2,FALSE)</f>
        <v>#N/A</v>
      </c>
      <c r="AF1210" s="13" t="e">
        <f t="shared" si="416"/>
        <v>#N/A</v>
      </c>
      <c r="AG1210" s="13">
        <f t="shared" si="399"/>
        <v>0</v>
      </c>
      <c r="AH1210" s="13">
        <f t="shared" si="400"/>
        <v>0</v>
      </c>
      <c r="AI1210" s="13" t="e">
        <f t="shared" si="417"/>
        <v>#N/A</v>
      </c>
      <c r="AJ1210" s="14" t="str">
        <f t="shared" si="418"/>
        <v/>
      </c>
      <c r="AK1210" s="14">
        <f t="shared" si="401"/>
        <v>0</v>
      </c>
    </row>
    <row r="1211" spans="1:37" ht="15" customHeight="1" x14ac:dyDescent="0.25">
      <c r="A1211" s="1"/>
      <c r="B1211" s="1"/>
      <c r="C1211" s="24"/>
      <c r="D1211" s="1"/>
      <c r="E1211" s="1"/>
      <c r="F1211" s="24"/>
      <c r="G1211" s="1"/>
      <c r="H1211" s="2"/>
      <c r="I1211" s="2"/>
      <c r="J1211" s="2"/>
      <c r="K1211" s="13">
        <f t="shared" si="402"/>
        <v>0</v>
      </c>
      <c r="L1211" s="13" t="e">
        <f>VLOOKUP(B1211,Sheet1!$C$1:$D$12,2,FALSE)</f>
        <v>#N/A</v>
      </c>
      <c r="M1211" s="13" t="e">
        <f t="shared" si="403"/>
        <v>#N/A</v>
      </c>
      <c r="N1211" s="13">
        <f t="shared" si="404"/>
        <v>0</v>
      </c>
      <c r="O1211" s="13" t="e">
        <f>VLOOKUP(B1211,Sheet1!$C$1:$D$12,2,FALSE)</f>
        <v>#N/A</v>
      </c>
      <c r="P1211" s="13" t="e">
        <f t="shared" si="405"/>
        <v>#N/A</v>
      </c>
      <c r="Q1211" s="13">
        <f t="shared" si="406"/>
        <v>0</v>
      </c>
      <c r="R1211" s="13" t="e">
        <f>VLOOKUP(B1211,Sheet1!$C$1:$D$12,2,FALSE)</f>
        <v>#N/A</v>
      </c>
      <c r="S1211" s="13" t="e">
        <f t="shared" si="407"/>
        <v>#N/A</v>
      </c>
      <c r="T1211" s="13">
        <f t="shared" si="397"/>
        <v>0</v>
      </c>
      <c r="U1211" s="13" t="e">
        <f>VLOOKUP(B1211,Sheet1!$C$1:$F$12,4,FALSE)</f>
        <v>#N/A</v>
      </c>
      <c r="V1211" s="13" t="e">
        <f t="shared" si="408"/>
        <v>#N/A</v>
      </c>
      <c r="W1211" s="13">
        <f t="shared" si="409"/>
        <v>0</v>
      </c>
      <c r="X1211" s="13">
        <f t="shared" si="410"/>
        <v>0</v>
      </c>
      <c r="Y1211" s="13">
        <f t="shared" si="411"/>
        <v>0</v>
      </c>
      <c r="Z1211" s="13" t="e">
        <f t="shared" si="412"/>
        <v>#N/A</v>
      </c>
      <c r="AA1211" s="14" t="str">
        <f t="shared" si="413"/>
        <v/>
      </c>
      <c r="AB1211" s="14">
        <f t="shared" si="414"/>
        <v>0</v>
      </c>
      <c r="AC1211" s="14">
        <f t="shared" si="415"/>
        <v>0</v>
      </c>
      <c r="AD1211" s="13">
        <f t="shared" si="398"/>
        <v>0</v>
      </c>
      <c r="AE1211" s="13" t="e">
        <f>VLOOKUP(B1211,Sheet1!$C$1:$D$12,2,FALSE)</f>
        <v>#N/A</v>
      </c>
      <c r="AF1211" s="13" t="e">
        <f t="shared" si="416"/>
        <v>#N/A</v>
      </c>
      <c r="AG1211" s="13">
        <f t="shared" si="399"/>
        <v>0</v>
      </c>
      <c r="AH1211" s="13">
        <f t="shared" si="400"/>
        <v>0</v>
      </c>
      <c r="AI1211" s="13" t="e">
        <f t="shared" si="417"/>
        <v>#N/A</v>
      </c>
      <c r="AJ1211" s="14" t="str">
        <f t="shared" si="418"/>
        <v/>
      </c>
      <c r="AK1211" s="14">
        <f t="shared" si="401"/>
        <v>0</v>
      </c>
    </row>
    <row r="1212" spans="1:37" ht="15" customHeight="1" x14ac:dyDescent="0.25">
      <c r="A1212" s="1"/>
      <c r="B1212" s="1"/>
      <c r="C1212" s="24"/>
      <c r="D1212" s="1"/>
      <c r="E1212" s="1"/>
      <c r="F1212" s="24"/>
      <c r="G1212" s="1"/>
      <c r="H1212" s="2"/>
      <c r="I1212" s="2"/>
      <c r="J1212" s="2"/>
      <c r="K1212" s="13">
        <f t="shared" si="402"/>
        <v>0</v>
      </c>
      <c r="L1212" s="13" t="e">
        <f>VLOOKUP(B1212,Sheet1!$C$1:$D$12,2,FALSE)</f>
        <v>#N/A</v>
      </c>
      <c r="M1212" s="13" t="e">
        <f t="shared" si="403"/>
        <v>#N/A</v>
      </c>
      <c r="N1212" s="13">
        <f t="shared" si="404"/>
        <v>0</v>
      </c>
      <c r="O1212" s="13" t="e">
        <f>VLOOKUP(B1212,Sheet1!$C$1:$D$12,2,FALSE)</f>
        <v>#N/A</v>
      </c>
      <c r="P1212" s="13" t="e">
        <f t="shared" si="405"/>
        <v>#N/A</v>
      </c>
      <c r="Q1212" s="13">
        <f t="shared" si="406"/>
        <v>0</v>
      </c>
      <c r="R1212" s="13" t="e">
        <f>VLOOKUP(B1212,Sheet1!$C$1:$D$12,2,FALSE)</f>
        <v>#N/A</v>
      </c>
      <c r="S1212" s="13" t="e">
        <f t="shared" si="407"/>
        <v>#N/A</v>
      </c>
      <c r="T1212" s="13">
        <f t="shared" si="397"/>
        <v>0</v>
      </c>
      <c r="U1212" s="13" t="e">
        <f>VLOOKUP(B1212,Sheet1!$C$1:$F$12,4,FALSE)</f>
        <v>#N/A</v>
      </c>
      <c r="V1212" s="13" t="e">
        <f t="shared" si="408"/>
        <v>#N/A</v>
      </c>
      <c r="W1212" s="13">
        <f t="shared" si="409"/>
        <v>0</v>
      </c>
      <c r="X1212" s="13">
        <f t="shared" si="410"/>
        <v>0</v>
      </c>
      <c r="Y1212" s="13">
        <f t="shared" si="411"/>
        <v>0</v>
      </c>
      <c r="Z1212" s="13" t="e">
        <f t="shared" si="412"/>
        <v>#N/A</v>
      </c>
      <c r="AA1212" s="14" t="str">
        <f t="shared" si="413"/>
        <v/>
      </c>
      <c r="AB1212" s="14">
        <f t="shared" si="414"/>
        <v>0</v>
      </c>
      <c r="AC1212" s="14">
        <f t="shared" si="415"/>
        <v>0</v>
      </c>
      <c r="AD1212" s="13">
        <f t="shared" si="398"/>
        <v>0</v>
      </c>
      <c r="AE1212" s="13" t="e">
        <f>VLOOKUP(B1212,Sheet1!$C$1:$D$12,2,FALSE)</f>
        <v>#N/A</v>
      </c>
      <c r="AF1212" s="13" t="e">
        <f t="shared" si="416"/>
        <v>#N/A</v>
      </c>
      <c r="AG1212" s="13">
        <f t="shared" si="399"/>
        <v>0</v>
      </c>
      <c r="AH1212" s="13">
        <f t="shared" si="400"/>
        <v>0</v>
      </c>
      <c r="AI1212" s="13" t="e">
        <f t="shared" si="417"/>
        <v>#N/A</v>
      </c>
      <c r="AJ1212" s="14" t="str">
        <f t="shared" si="418"/>
        <v/>
      </c>
      <c r="AK1212" s="14">
        <f t="shared" si="401"/>
        <v>0</v>
      </c>
    </row>
    <row r="1213" spans="1:37" ht="15" customHeight="1" x14ac:dyDescent="0.25">
      <c r="A1213" s="1"/>
      <c r="B1213" s="1"/>
      <c r="C1213" s="24"/>
      <c r="D1213" s="1"/>
      <c r="E1213" s="1"/>
      <c r="F1213" s="24"/>
      <c r="G1213" s="1"/>
      <c r="H1213" s="2"/>
      <c r="I1213" s="2"/>
      <c r="J1213" s="2"/>
      <c r="K1213" s="13">
        <f t="shared" si="402"/>
        <v>0</v>
      </c>
      <c r="L1213" s="13" t="e">
        <f>VLOOKUP(B1213,Sheet1!$C$1:$D$12,2,FALSE)</f>
        <v>#N/A</v>
      </c>
      <c r="M1213" s="13" t="e">
        <f t="shared" si="403"/>
        <v>#N/A</v>
      </c>
      <c r="N1213" s="13">
        <f t="shared" si="404"/>
        <v>0</v>
      </c>
      <c r="O1213" s="13" t="e">
        <f>VLOOKUP(B1213,Sheet1!$C$1:$D$12,2,FALSE)</f>
        <v>#N/A</v>
      </c>
      <c r="P1213" s="13" t="e">
        <f t="shared" si="405"/>
        <v>#N/A</v>
      </c>
      <c r="Q1213" s="13">
        <f t="shared" si="406"/>
        <v>0</v>
      </c>
      <c r="R1213" s="13" t="e">
        <f>VLOOKUP(B1213,Sheet1!$C$1:$D$12,2,FALSE)</f>
        <v>#N/A</v>
      </c>
      <c r="S1213" s="13" t="e">
        <f t="shared" si="407"/>
        <v>#N/A</v>
      </c>
      <c r="T1213" s="13">
        <f t="shared" si="397"/>
        <v>0</v>
      </c>
      <c r="U1213" s="13" t="e">
        <f>VLOOKUP(B1213,Sheet1!$C$1:$F$12,4,FALSE)</f>
        <v>#N/A</v>
      </c>
      <c r="V1213" s="13" t="e">
        <f t="shared" si="408"/>
        <v>#N/A</v>
      </c>
      <c r="W1213" s="13">
        <f t="shared" si="409"/>
        <v>0</v>
      </c>
      <c r="X1213" s="13">
        <f t="shared" si="410"/>
        <v>0</v>
      </c>
      <c r="Y1213" s="13">
        <f t="shared" si="411"/>
        <v>0</v>
      </c>
      <c r="Z1213" s="13" t="e">
        <f t="shared" si="412"/>
        <v>#N/A</v>
      </c>
      <c r="AA1213" s="14" t="str">
        <f t="shared" si="413"/>
        <v/>
      </c>
      <c r="AB1213" s="14">
        <f t="shared" si="414"/>
        <v>0</v>
      </c>
      <c r="AC1213" s="14">
        <f t="shared" si="415"/>
        <v>0</v>
      </c>
      <c r="AD1213" s="13">
        <f t="shared" si="398"/>
        <v>0</v>
      </c>
      <c r="AE1213" s="13" t="e">
        <f>VLOOKUP(B1213,Sheet1!$C$1:$D$12,2,FALSE)</f>
        <v>#N/A</v>
      </c>
      <c r="AF1213" s="13" t="e">
        <f t="shared" si="416"/>
        <v>#N/A</v>
      </c>
      <c r="AG1213" s="13">
        <f t="shared" si="399"/>
        <v>0</v>
      </c>
      <c r="AH1213" s="13">
        <f t="shared" si="400"/>
        <v>0</v>
      </c>
      <c r="AI1213" s="13" t="e">
        <f t="shared" si="417"/>
        <v>#N/A</v>
      </c>
      <c r="AJ1213" s="14" t="str">
        <f t="shared" si="418"/>
        <v/>
      </c>
      <c r="AK1213" s="14">
        <f t="shared" si="401"/>
        <v>0</v>
      </c>
    </row>
    <row r="1214" spans="1:37" ht="15" customHeight="1" x14ac:dyDescent="0.25">
      <c r="A1214" s="1"/>
      <c r="B1214" s="1"/>
      <c r="C1214" s="24"/>
      <c r="D1214" s="1"/>
      <c r="E1214" s="1"/>
      <c r="F1214" s="24"/>
      <c r="G1214" s="1"/>
      <c r="H1214" s="2"/>
      <c r="I1214" s="2"/>
      <c r="J1214" s="2"/>
      <c r="K1214" s="13">
        <f t="shared" si="402"/>
        <v>0</v>
      </c>
      <c r="L1214" s="13" t="e">
        <f>VLOOKUP(B1214,Sheet1!$C$1:$D$12,2,FALSE)</f>
        <v>#N/A</v>
      </c>
      <c r="M1214" s="13" t="e">
        <f t="shared" si="403"/>
        <v>#N/A</v>
      </c>
      <c r="N1214" s="13">
        <f t="shared" si="404"/>
        <v>0</v>
      </c>
      <c r="O1214" s="13" t="e">
        <f>VLOOKUP(B1214,Sheet1!$C$1:$D$12,2,FALSE)</f>
        <v>#N/A</v>
      </c>
      <c r="P1214" s="13" t="e">
        <f t="shared" si="405"/>
        <v>#N/A</v>
      </c>
      <c r="Q1214" s="13">
        <f t="shared" si="406"/>
        <v>0</v>
      </c>
      <c r="R1214" s="13" t="e">
        <f>VLOOKUP(B1214,Sheet1!$C$1:$D$12,2,FALSE)</f>
        <v>#N/A</v>
      </c>
      <c r="S1214" s="13" t="e">
        <f t="shared" si="407"/>
        <v>#N/A</v>
      </c>
      <c r="T1214" s="13">
        <f t="shared" si="397"/>
        <v>0</v>
      </c>
      <c r="U1214" s="13" t="e">
        <f>VLOOKUP(B1214,Sheet1!$C$1:$F$12,4,FALSE)</f>
        <v>#N/A</v>
      </c>
      <c r="V1214" s="13" t="e">
        <f t="shared" si="408"/>
        <v>#N/A</v>
      </c>
      <c r="W1214" s="13">
        <f t="shared" si="409"/>
        <v>0</v>
      </c>
      <c r="X1214" s="13">
        <f t="shared" si="410"/>
        <v>0</v>
      </c>
      <c r="Y1214" s="13">
        <f t="shared" si="411"/>
        <v>0</v>
      </c>
      <c r="Z1214" s="13" t="e">
        <f t="shared" si="412"/>
        <v>#N/A</v>
      </c>
      <c r="AA1214" s="14" t="str">
        <f t="shared" si="413"/>
        <v/>
      </c>
      <c r="AB1214" s="14">
        <f t="shared" si="414"/>
        <v>0</v>
      </c>
      <c r="AC1214" s="14">
        <f t="shared" si="415"/>
        <v>0</v>
      </c>
      <c r="AD1214" s="13">
        <f t="shared" si="398"/>
        <v>0</v>
      </c>
      <c r="AE1214" s="13" t="e">
        <f>VLOOKUP(B1214,Sheet1!$C$1:$D$12,2,FALSE)</f>
        <v>#N/A</v>
      </c>
      <c r="AF1214" s="13" t="e">
        <f t="shared" si="416"/>
        <v>#N/A</v>
      </c>
      <c r="AG1214" s="13">
        <f t="shared" si="399"/>
        <v>0</v>
      </c>
      <c r="AH1214" s="13">
        <f t="shared" si="400"/>
        <v>0</v>
      </c>
      <c r="AI1214" s="13" t="e">
        <f t="shared" si="417"/>
        <v>#N/A</v>
      </c>
      <c r="AJ1214" s="14" t="str">
        <f t="shared" si="418"/>
        <v/>
      </c>
      <c r="AK1214" s="14">
        <f t="shared" si="401"/>
        <v>0</v>
      </c>
    </row>
    <row r="1215" spans="1:37" ht="15" customHeight="1" x14ac:dyDescent="0.25">
      <c r="A1215" s="1"/>
      <c r="B1215" s="1"/>
      <c r="C1215" s="24"/>
      <c r="D1215" s="1"/>
      <c r="E1215" s="1"/>
      <c r="F1215" s="24"/>
      <c r="G1215" s="1"/>
      <c r="H1215" s="2"/>
      <c r="I1215" s="2"/>
      <c r="J1215" s="2"/>
      <c r="K1215" s="13">
        <f t="shared" si="402"/>
        <v>0</v>
      </c>
      <c r="L1215" s="13" t="e">
        <f>VLOOKUP(B1215,Sheet1!$C$1:$D$12,2,FALSE)</f>
        <v>#N/A</v>
      </c>
      <c r="M1215" s="13" t="e">
        <f t="shared" si="403"/>
        <v>#N/A</v>
      </c>
      <c r="N1215" s="13">
        <f t="shared" si="404"/>
        <v>0</v>
      </c>
      <c r="O1215" s="13" t="e">
        <f>VLOOKUP(B1215,Sheet1!$C$1:$D$12,2,FALSE)</f>
        <v>#N/A</v>
      </c>
      <c r="P1215" s="13" t="e">
        <f t="shared" si="405"/>
        <v>#N/A</v>
      </c>
      <c r="Q1215" s="13">
        <f t="shared" si="406"/>
        <v>0</v>
      </c>
      <c r="R1215" s="13" t="e">
        <f>VLOOKUP(B1215,Sheet1!$C$1:$D$12,2,FALSE)</f>
        <v>#N/A</v>
      </c>
      <c r="S1215" s="13" t="e">
        <f t="shared" si="407"/>
        <v>#N/A</v>
      </c>
      <c r="T1215" s="13">
        <f t="shared" si="397"/>
        <v>0</v>
      </c>
      <c r="U1215" s="13" t="e">
        <f>VLOOKUP(B1215,Sheet1!$C$1:$F$12,4,FALSE)</f>
        <v>#N/A</v>
      </c>
      <c r="V1215" s="13" t="e">
        <f t="shared" si="408"/>
        <v>#N/A</v>
      </c>
      <c r="W1215" s="13">
        <f t="shared" si="409"/>
        <v>0</v>
      </c>
      <c r="X1215" s="13">
        <f t="shared" si="410"/>
        <v>0</v>
      </c>
      <c r="Y1215" s="13">
        <f t="shared" si="411"/>
        <v>0</v>
      </c>
      <c r="Z1215" s="13" t="e">
        <f t="shared" si="412"/>
        <v>#N/A</v>
      </c>
      <c r="AA1215" s="14" t="str">
        <f t="shared" si="413"/>
        <v/>
      </c>
      <c r="AB1215" s="14">
        <f t="shared" si="414"/>
        <v>0</v>
      </c>
      <c r="AC1215" s="14">
        <f t="shared" si="415"/>
        <v>0</v>
      </c>
      <c r="AD1215" s="13">
        <f t="shared" si="398"/>
        <v>0</v>
      </c>
      <c r="AE1215" s="13" t="e">
        <f>VLOOKUP(B1215,Sheet1!$C$1:$D$12,2,FALSE)</f>
        <v>#N/A</v>
      </c>
      <c r="AF1215" s="13" t="e">
        <f t="shared" si="416"/>
        <v>#N/A</v>
      </c>
      <c r="AG1215" s="13">
        <f t="shared" si="399"/>
        <v>0</v>
      </c>
      <c r="AH1215" s="13">
        <f t="shared" si="400"/>
        <v>0</v>
      </c>
      <c r="AI1215" s="13" t="e">
        <f t="shared" si="417"/>
        <v>#N/A</v>
      </c>
      <c r="AJ1215" s="14" t="str">
        <f t="shared" si="418"/>
        <v/>
      </c>
      <c r="AK1215" s="14">
        <f t="shared" si="401"/>
        <v>0</v>
      </c>
    </row>
    <row r="1216" spans="1:37" ht="15" customHeight="1" x14ac:dyDescent="0.25">
      <c r="A1216" s="1"/>
      <c r="B1216" s="1"/>
      <c r="C1216" s="24"/>
      <c r="D1216" s="1"/>
      <c r="E1216" s="1"/>
      <c r="F1216" s="24"/>
      <c r="G1216" s="1"/>
      <c r="H1216" s="2"/>
      <c r="I1216" s="2"/>
      <c r="J1216" s="2"/>
      <c r="K1216" s="13">
        <f t="shared" si="402"/>
        <v>0</v>
      </c>
      <c r="L1216" s="13" t="e">
        <f>VLOOKUP(B1216,Sheet1!$C$1:$D$12,2,FALSE)</f>
        <v>#N/A</v>
      </c>
      <c r="M1216" s="13" t="e">
        <f t="shared" si="403"/>
        <v>#N/A</v>
      </c>
      <c r="N1216" s="13">
        <f t="shared" si="404"/>
        <v>0</v>
      </c>
      <c r="O1216" s="13" t="e">
        <f>VLOOKUP(B1216,Sheet1!$C$1:$D$12,2,FALSE)</f>
        <v>#N/A</v>
      </c>
      <c r="P1216" s="13" t="e">
        <f t="shared" si="405"/>
        <v>#N/A</v>
      </c>
      <c r="Q1216" s="13">
        <f t="shared" si="406"/>
        <v>0</v>
      </c>
      <c r="R1216" s="13" t="e">
        <f>VLOOKUP(B1216,Sheet1!$C$1:$D$12,2,FALSE)</f>
        <v>#N/A</v>
      </c>
      <c r="S1216" s="13" t="e">
        <f t="shared" si="407"/>
        <v>#N/A</v>
      </c>
      <c r="T1216" s="13">
        <f t="shared" si="397"/>
        <v>0</v>
      </c>
      <c r="U1216" s="13" t="e">
        <f>VLOOKUP(B1216,Sheet1!$C$1:$F$12,4,FALSE)</f>
        <v>#N/A</v>
      </c>
      <c r="V1216" s="13" t="e">
        <f t="shared" si="408"/>
        <v>#N/A</v>
      </c>
      <c r="W1216" s="13">
        <f t="shared" si="409"/>
        <v>0</v>
      </c>
      <c r="X1216" s="13">
        <f t="shared" si="410"/>
        <v>0</v>
      </c>
      <c r="Y1216" s="13">
        <f t="shared" si="411"/>
        <v>0</v>
      </c>
      <c r="Z1216" s="13" t="e">
        <f t="shared" si="412"/>
        <v>#N/A</v>
      </c>
      <c r="AA1216" s="14" t="str">
        <f t="shared" si="413"/>
        <v/>
      </c>
      <c r="AB1216" s="14">
        <f t="shared" si="414"/>
        <v>0</v>
      </c>
      <c r="AC1216" s="14">
        <f t="shared" si="415"/>
        <v>0</v>
      </c>
      <c r="AD1216" s="13">
        <f t="shared" si="398"/>
        <v>0</v>
      </c>
      <c r="AE1216" s="13" t="e">
        <f>VLOOKUP(B1216,Sheet1!$C$1:$D$12,2,FALSE)</f>
        <v>#N/A</v>
      </c>
      <c r="AF1216" s="13" t="e">
        <f t="shared" si="416"/>
        <v>#N/A</v>
      </c>
      <c r="AG1216" s="13">
        <f t="shared" si="399"/>
        <v>0</v>
      </c>
      <c r="AH1216" s="13">
        <f t="shared" si="400"/>
        <v>0</v>
      </c>
      <c r="AI1216" s="13" t="e">
        <f t="shared" si="417"/>
        <v>#N/A</v>
      </c>
      <c r="AJ1216" s="14" t="str">
        <f t="shared" si="418"/>
        <v/>
      </c>
      <c r="AK1216" s="14">
        <f t="shared" si="401"/>
        <v>0</v>
      </c>
    </row>
    <row r="1217" spans="1:37" ht="15" customHeight="1" x14ac:dyDescent="0.25">
      <c r="A1217" s="1"/>
      <c r="B1217" s="1"/>
      <c r="C1217" s="24"/>
      <c r="D1217" s="1"/>
      <c r="E1217" s="1"/>
      <c r="F1217" s="24"/>
      <c r="G1217" s="1"/>
      <c r="H1217" s="2"/>
      <c r="I1217" s="2"/>
      <c r="J1217" s="2"/>
      <c r="K1217" s="13">
        <f t="shared" si="402"/>
        <v>0</v>
      </c>
      <c r="L1217" s="13" t="e">
        <f>VLOOKUP(B1217,Sheet1!$C$1:$D$12,2,FALSE)</f>
        <v>#N/A</v>
      </c>
      <c r="M1217" s="13" t="e">
        <f t="shared" si="403"/>
        <v>#N/A</v>
      </c>
      <c r="N1217" s="13">
        <f t="shared" si="404"/>
        <v>0</v>
      </c>
      <c r="O1217" s="13" t="e">
        <f>VLOOKUP(B1217,Sheet1!$C$1:$D$12,2,FALSE)</f>
        <v>#N/A</v>
      </c>
      <c r="P1217" s="13" t="e">
        <f t="shared" si="405"/>
        <v>#N/A</v>
      </c>
      <c r="Q1217" s="13">
        <f t="shared" si="406"/>
        <v>0</v>
      </c>
      <c r="R1217" s="13" t="e">
        <f>VLOOKUP(B1217,Sheet1!$C$1:$D$12,2,FALSE)</f>
        <v>#N/A</v>
      </c>
      <c r="S1217" s="13" t="e">
        <f t="shared" si="407"/>
        <v>#N/A</v>
      </c>
      <c r="T1217" s="13">
        <f t="shared" si="397"/>
        <v>0</v>
      </c>
      <c r="U1217" s="13" t="e">
        <f>VLOOKUP(B1217,Sheet1!$C$1:$F$12,4,FALSE)</f>
        <v>#N/A</v>
      </c>
      <c r="V1217" s="13" t="e">
        <f t="shared" si="408"/>
        <v>#N/A</v>
      </c>
      <c r="W1217" s="13">
        <f t="shared" si="409"/>
        <v>0</v>
      </c>
      <c r="X1217" s="13">
        <f t="shared" si="410"/>
        <v>0</v>
      </c>
      <c r="Y1217" s="13">
        <f t="shared" si="411"/>
        <v>0</v>
      </c>
      <c r="Z1217" s="13" t="e">
        <f t="shared" si="412"/>
        <v>#N/A</v>
      </c>
      <c r="AA1217" s="14" t="str">
        <f t="shared" si="413"/>
        <v/>
      </c>
      <c r="AB1217" s="14">
        <f t="shared" si="414"/>
        <v>0</v>
      </c>
      <c r="AC1217" s="14">
        <f t="shared" si="415"/>
        <v>0</v>
      </c>
      <c r="AD1217" s="13">
        <f t="shared" si="398"/>
        <v>0</v>
      </c>
      <c r="AE1217" s="13" t="e">
        <f>VLOOKUP(B1217,Sheet1!$C$1:$D$12,2,FALSE)</f>
        <v>#N/A</v>
      </c>
      <c r="AF1217" s="13" t="e">
        <f t="shared" si="416"/>
        <v>#N/A</v>
      </c>
      <c r="AG1217" s="13">
        <f t="shared" si="399"/>
        <v>0</v>
      </c>
      <c r="AH1217" s="13">
        <f t="shared" si="400"/>
        <v>0</v>
      </c>
      <c r="AI1217" s="13" t="e">
        <f t="shared" si="417"/>
        <v>#N/A</v>
      </c>
      <c r="AJ1217" s="14" t="str">
        <f t="shared" si="418"/>
        <v/>
      </c>
      <c r="AK1217" s="14">
        <f t="shared" si="401"/>
        <v>0</v>
      </c>
    </row>
    <row r="1218" spans="1:37" ht="15" customHeight="1" x14ac:dyDescent="0.25">
      <c r="A1218" s="1"/>
      <c r="B1218" s="1"/>
      <c r="C1218" s="24"/>
      <c r="D1218" s="1"/>
      <c r="E1218" s="1"/>
      <c r="F1218" s="24"/>
      <c r="G1218" s="1"/>
      <c r="H1218" s="2"/>
      <c r="I1218" s="2"/>
      <c r="J1218" s="2"/>
      <c r="K1218" s="13">
        <f t="shared" si="402"/>
        <v>0</v>
      </c>
      <c r="L1218" s="13" t="e">
        <f>VLOOKUP(B1218,Sheet1!$C$1:$D$12,2,FALSE)</f>
        <v>#N/A</v>
      </c>
      <c r="M1218" s="13" t="e">
        <f t="shared" si="403"/>
        <v>#N/A</v>
      </c>
      <c r="N1218" s="13">
        <f t="shared" si="404"/>
        <v>0</v>
      </c>
      <c r="O1218" s="13" t="e">
        <f>VLOOKUP(B1218,Sheet1!$C$1:$D$12,2,FALSE)</f>
        <v>#N/A</v>
      </c>
      <c r="P1218" s="13" t="e">
        <f t="shared" si="405"/>
        <v>#N/A</v>
      </c>
      <c r="Q1218" s="13">
        <f t="shared" si="406"/>
        <v>0</v>
      </c>
      <c r="R1218" s="13" t="e">
        <f>VLOOKUP(B1218,Sheet1!$C$1:$D$12,2,FALSE)</f>
        <v>#N/A</v>
      </c>
      <c r="S1218" s="13" t="e">
        <f t="shared" si="407"/>
        <v>#N/A</v>
      </c>
      <c r="T1218" s="13">
        <f t="shared" si="397"/>
        <v>0</v>
      </c>
      <c r="U1218" s="13" t="e">
        <f>VLOOKUP(B1218,Sheet1!$C$1:$F$12,4,FALSE)</f>
        <v>#N/A</v>
      </c>
      <c r="V1218" s="13" t="e">
        <f t="shared" si="408"/>
        <v>#N/A</v>
      </c>
      <c r="W1218" s="13">
        <f t="shared" si="409"/>
        <v>0</v>
      </c>
      <c r="X1218" s="13">
        <f t="shared" si="410"/>
        <v>0</v>
      </c>
      <c r="Y1218" s="13">
        <f t="shared" si="411"/>
        <v>0</v>
      </c>
      <c r="Z1218" s="13" t="e">
        <f t="shared" si="412"/>
        <v>#N/A</v>
      </c>
      <c r="AA1218" s="14" t="str">
        <f t="shared" si="413"/>
        <v/>
      </c>
      <c r="AB1218" s="14">
        <f t="shared" si="414"/>
        <v>0</v>
      </c>
      <c r="AC1218" s="14">
        <f t="shared" si="415"/>
        <v>0</v>
      </c>
      <c r="AD1218" s="13">
        <f t="shared" si="398"/>
        <v>0</v>
      </c>
      <c r="AE1218" s="13" t="e">
        <f>VLOOKUP(B1218,Sheet1!$C$1:$D$12,2,FALSE)</f>
        <v>#N/A</v>
      </c>
      <c r="AF1218" s="13" t="e">
        <f t="shared" si="416"/>
        <v>#N/A</v>
      </c>
      <c r="AG1218" s="13">
        <f t="shared" si="399"/>
        <v>0</v>
      </c>
      <c r="AH1218" s="13">
        <f t="shared" si="400"/>
        <v>0</v>
      </c>
      <c r="AI1218" s="13" t="e">
        <f t="shared" si="417"/>
        <v>#N/A</v>
      </c>
      <c r="AJ1218" s="14" t="str">
        <f t="shared" si="418"/>
        <v/>
      </c>
      <c r="AK1218" s="14">
        <f t="shared" si="401"/>
        <v>0</v>
      </c>
    </row>
    <row r="1219" spans="1:37" ht="15" customHeight="1" x14ac:dyDescent="0.25">
      <c r="A1219" s="1"/>
      <c r="B1219" s="1"/>
      <c r="C1219" s="24"/>
      <c r="D1219" s="1"/>
      <c r="E1219" s="1"/>
      <c r="F1219" s="24"/>
      <c r="G1219" s="1"/>
      <c r="H1219" s="2"/>
      <c r="I1219" s="2"/>
      <c r="J1219" s="2"/>
      <c r="K1219" s="13">
        <f t="shared" si="402"/>
        <v>0</v>
      </c>
      <c r="L1219" s="13" t="e">
        <f>VLOOKUP(B1219,Sheet1!$C$1:$D$12,2,FALSE)</f>
        <v>#N/A</v>
      </c>
      <c r="M1219" s="13" t="e">
        <f t="shared" si="403"/>
        <v>#N/A</v>
      </c>
      <c r="N1219" s="13">
        <f t="shared" si="404"/>
        <v>0</v>
      </c>
      <c r="O1219" s="13" t="e">
        <f>VLOOKUP(B1219,Sheet1!$C$1:$D$12,2,FALSE)</f>
        <v>#N/A</v>
      </c>
      <c r="P1219" s="13" t="e">
        <f t="shared" si="405"/>
        <v>#N/A</v>
      </c>
      <c r="Q1219" s="13">
        <f t="shared" si="406"/>
        <v>0</v>
      </c>
      <c r="R1219" s="13" t="e">
        <f>VLOOKUP(B1219,Sheet1!$C$1:$D$12,2,FALSE)</f>
        <v>#N/A</v>
      </c>
      <c r="S1219" s="13" t="e">
        <f t="shared" si="407"/>
        <v>#N/A</v>
      </c>
      <c r="T1219" s="13">
        <f t="shared" si="397"/>
        <v>0</v>
      </c>
      <c r="U1219" s="13" t="e">
        <f>VLOOKUP(B1219,Sheet1!$C$1:$F$12,4,FALSE)</f>
        <v>#N/A</v>
      </c>
      <c r="V1219" s="13" t="e">
        <f t="shared" si="408"/>
        <v>#N/A</v>
      </c>
      <c r="W1219" s="13">
        <f t="shared" si="409"/>
        <v>0</v>
      </c>
      <c r="X1219" s="13">
        <f t="shared" si="410"/>
        <v>0</v>
      </c>
      <c r="Y1219" s="13">
        <f t="shared" si="411"/>
        <v>0</v>
      </c>
      <c r="Z1219" s="13" t="e">
        <f t="shared" si="412"/>
        <v>#N/A</v>
      </c>
      <c r="AA1219" s="14" t="str">
        <f t="shared" si="413"/>
        <v/>
      </c>
      <c r="AB1219" s="14">
        <f t="shared" si="414"/>
        <v>0</v>
      </c>
      <c r="AC1219" s="14">
        <f t="shared" si="415"/>
        <v>0</v>
      </c>
      <c r="AD1219" s="13">
        <f t="shared" si="398"/>
        <v>0</v>
      </c>
      <c r="AE1219" s="13" t="e">
        <f>VLOOKUP(B1219,Sheet1!$C$1:$D$12,2,FALSE)</f>
        <v>#N/A</v>
      </c>
      <c r="AF1219" s="13" t="e">
        <f t="shared" si="416"/>
        <v>#N/A</v>
      </c>
      <c r="AG1219" s="13">
        <f t="shared" si="399"/>
        <v>0</v>
      </c>
      <c r="AH1219" s="13">
        <f t="shared" si="400"/>
        <v>0</v>
      </c>
      <c r="AI1219" s="13" t="e">
        <f t="shared" si="417"/>
        <v>#N/A</v>
      </c>
      <c r="AJ1219" s="14" t="str">
        <f t="shared" si="418"/>
        <v/>
      </c>
      <c r="AK1219" s="14">
        <f t="shared" si="401"/>
        <v>0</v>
      </c>
    </row>
    <row r="1220" spans="1:37" ht="15" customHeight="1" x14ac:dyDescent="0.25">
      <c r="A1220" s="1"/>
      <c r="B1220" s="1"/>
      <c r="C1220" s="24"/>
      <c r="D1220" s="1"/>
      <c r="E1220" s="1"/>
      <c r="F1220" s="24"/>
      <c r="G1220" s="1"/>
      <c r="H1220" s="2"/>
      <c r="I1220" s="2"/>
      <c r="J1220" s="2"/>
      <c r="K1220" s="13">
        <f t="shared" si="402"/>
        <v>0</v>
      </c>
      <c r="L1220" s="13" t="e">
        <f>VLOOKUP(B1220,Sheet1!$C$1:$D$12,2,FALSE)</f>
        <v>#N/A</v>
      </c>
      <c r="M1220" s="13" t="e">
        <f t="shared" si="403"/>
        <v>#N/A</v>
      </c>
      <c r="N1220" s="13">
        <f t="shared" si="404"/>
        <v>0</v>
      </c>
      <c r="O1220" s="13" t="e">
        <f>VLOOKUP(B1220,Sheet1!$C$1:$D$12,2,FALSE)</f>
        <v>#N/A</v>
      </c>
      <c r="P1220" s="13" t="e">
        <f t="shared" si="405"/>
        <v>#N/A</v>
      </c>
      <c r="Q1220" s="13">
        <f t="shared" si="406"/>
        <v>0</v>
      </c>
      <c r="R1220" s="13" t="e">
        <f>VLOOKUP(B1220,Sheet1!$C$1:$D$12,2,FALSE)</f>
        <v>#N/A</v>
      </c>
      <c r="S1220" s="13" t="e">
        <f t="shared" si="407"/>
        <v>#N/A</v>
      </c>
      <c r="T1220" s="13">
        <f t="shared" si="397"/>
        <v>0</v>
      </c>
      <c r="U1220" s="13" t="e">
        <f>VLOOKUP(B1220,Sheet1!$C$1:$F$12,4,FALSE)</f>
        <v>#N/A</v>
      </c>
      <c r="V1220" s="13" t="e">
        <f t="shared" si="408"/>
        <v>#N/A</v>
      </c>
      <c r="W1220" s="13">
        <f t="shared" si="409"/>
        <v>0</v>
      </c>
      <c r="X1220" s="13">
        <f t="shared" si="410"/>
        <v>0</v>
      </c>
      <c r="Y1220" s="13">
        <f t="shared" si="411"/>
        <v>0</v>
      </c>
      <c r="Z1220" s="13" t="e">
        <f t="shared" si="412"/>
        <v>#N/A</v>
      </c>
      <c r="AA1220" s="14" t="str">
        <f t="shared" si="413"/>
        <v/>
      </c>
      <c r="AB1220" s="14">
        <f t="shared" si="414"/>
        <v>0</v>
      </c>
      <c r="AC1220" s="14">
        <f t="shared" si="415"/>
        <v>0</v>
      </c>
      <c r="AD1220" s="13">
        <f t="shared" si="398"/>
        <v>0</v>
      </c>
      <c r="AE1220" s="13" t="e">
        <f>VLOOKUP(B1220,Sheet1!$C$1:$D$12,2,FALSE)</f>
        <v>#N/A</v>
      </c>
      <c r="AF1220" s="13" t="e">
        <f t="shared" si="416"/>
        <v>#N/A</v>
      </c>
      <c r="AG1220" s="13">
        <f t="shared" si="399"/>
        <v>0</v>
      </c>
      <c r="AH1220" s="13">
        <f t="shared" si="400"/>
        <v>0</v>
      </c>
      <c r="AI1220" s="13" t="e">
        <f t="shared" si="417"/>
        <v>#N/A</v>
      </c>
      <c r="AJ1220" s="14" t="str">
        <f t="shared" si="418"/>
        <v/>
      </c>
      <c r="AK1220" s="14">
        <f t="shared" si="401"/>
        <v>0</v>
      </c>
    </row>
    <row r="1221" spans="1:37" ht="15" customHeight="1" x14ac:dyDescent="0.25">
      <c r="A1221" s="1"/>
      <c r="B1221" s="1"/>
      <c r="C1221" s="24"/>
      <c r="D1221" s="1"/>
      <c r="E1221" s="1"/>
      <c r="F1221" s="24"/>
      <c r="G1221" s="1"/>
      <c r="H1221" s="2"/>
      <c r="I1221" s="2"/>
      <c r="J1221" s="2"/>
      <c r="K1221" s="13">
        <f t="shared" si="402"/>
        <v>0</v>
      </c>
      <c r="L1221" s="13" t="e">
        <f>VLOOKUP(B1221,Sheet1!$C$1:$D$12,2,FALSE)</f>
        <v>#N/A</v>
      </c>
      <c r="M1221" s="13" t="e">
        <f t="shared" si="403"/>
        <v>#N/A</v>
      </c>
      <c r="N1221" s="13">
        <f t="shared" si="404"/>
        <v>0</v>
      </c>
      <c r="O1221" s="13" t="e">
        <f>VLOOKUP(B1221,Sheet1!$C$1:$D$12,2,FALSE)</f>
        <v>#N/A</v>
      </c>
      <c r="P1221" s="13" t="e">
        <f t="shared" si="405"/>
        <v>#N/A</v>
      </c>
      <c r="Q1221" s="13">
        <f t="shared" si="406"/>
        <v>0</v>
      </c>
      <c r="R1221" s="13" t="e">
        <f>VLOOKUP(B1221,Sheet1!$C$1:$D$12,2,FALSE)</f>
        <v>#N/A</v>
      </c>
      <c r="S1221" s="13" t="e">
        <f t="shared" si="407"/>
        <v>#N/A</v>
      </c>
      <c r="T1221" s="13">
        <f t="shared" si="397"/>
        <v>0</v>
      </c>
      <c r="U1221" s="13" t="e">
        <f>VLOOKUP(B1221,Sheet1!$C$1:$F$12,4,FALSE)</f>
        <v>#N/A</v>
      </c>
      <c r="V1221" s="13" t="e">
        <f t="shared" si="408"/>
        <v>#N/A</v>
      </c>
      <c r="W1221" s="13">
        <f t="shared" si="409"/>
        <v>0</v>
      </c>
      <c r="X1221" s="13">
        <f t="shared" si="410"/>
        <v>0</v>
      </c>
      <c r="Y1221" s="13">
        <f t="shared" si="411"/>
        <v>0</v>
      </c>
      <c r="Z1221" s="13" t="e">
        <f t="shared" si="412"/>
        <v>#N/A</v>
      </c>
      <c r="AA1221" s="14" t="str">
        <f t="shared" si="413"/>
        <v/>
      </c>
      <c r="AB1221" s="14">
        <f t="shared" si="414"/>
        <v>0</v>
      </c>
      <c r="AC1221" s="14">
        <f t="shared" si="415"/>
        <v>0</v>
      </c>
      <c r="AD1221" s="13">
        <f t="shared" si="398"/>
        <v>0</v>
      </c>
      <c r="AE1221" s="13" t="e">
        <f>VLOOKUP(B1221,Sheet1!$C$1:$D$12,2,FALSE)</f>
        <v>#N/A</v>
      </c>
      <c r="AF1221" s="13" t="e">
        <f t="shared" si="416"/>
        <v>#N/A</v>
      </c>
      <c r="AG1221" s="13">
        <f t="shared" si="399"/>
        <v>0</v>
      </c>
      <c r="AH1221" s="13">
        <f t="shared" si="400"/>
        <v>0</v>
      </c>
      <c r="AI1221" s="13" t="e">
        <f t="shared" si="417"/>
        <v>#N/A</v>
      </c>
      <c r="AJ1221" s="14" t="str">
        <f t="shared" si="418"/>
        <v/>
      </c>
      <c r="AK1221" s="14">
        <f t="shared" si="401"/>
        <v>0</v>
      </c>
    </row>
    <row r="1222" spans="1:37" ht="15" customHeight="1" x14ac:dyDescent="0.25">
      <c r="A1222" s="1"/>
      <c r="B1222" s="1"/>
      <c r="C1222" s="24"/>
      <c r="D1222" s="1"/>
      <c r="E1222" s="1"/>
      <c r="F1222" s="24"/>
      <c r="G1222" s="1"/>
      <c r="H1222" s="2"/>
      <c r="I1222" s="2"/>
      <c r="J1222" s="2"/>
      <c r="K1222" s="13">
        <f t="shared" si="402"/>
        <v>0</v>
      </c>
      <c r="L1222" s="13" t="e">
        <f>VLOOKUP(B1222,Sheet1!$C$1:$D$12,2,FALSE)</f>
        <v>#N/A</v>
      </c>
      <c r="M1222" s="13" t="e">
        <f t="shared" si="403"/>
        <v>#N/A</v>
      </c>
      <c r="N1222" s="13">
        <f t="shared" si="404"/>
        <v>0</v>
      </c>
      <c r="O1222" s="13" t="e">
        <f>VLOOKUP(B1222,Sheet1!$C$1:$D$12,2,FALSE)</f>
        <v>#N/A</v>
      </c>
      <c r="P1222" s="13" t="e">
        <f t="shared" si="405"/>
        <v>#N/A</v>
      </c>
      <c r="Q1222" s="13">
        <f t="shared" si="406"/>
        <v>0</v>
      </c>
      <c r="R1222" s="13" t="e">
        <f>VLOOKUP(B1222,Sheet1!$C$1:$D$12,2,FALSE)</f>
        <v>#N/A</v>
      </c>
      <c r="S1222" s="13" t="e">
        <f t="shared" si="407"/>
        <v>#N/A</v>
      </c>
      <c r="T1222" s="13">
        <f t="shared" si="397"/>
        <v>0</v>
      </c>
      <c r="U1222" s="13" t="e">
        <f>VLOOKUP(B1222,Sheet1!$C$1:$F$12,4,FALSE)</f>
        <v>#N/A</v>
      </c>
      <c r="V1222" s="13" t="e">
        <f t="shared" si="408"/>
        <v>#N/A</v>
      </c>
      <c r="W1222" s="13">
        <f t="shared" si="409"/>
        <v>0</v>
      </c>
      <c r="X1222" s="13">
        <f t="shared" si="410"/>
        <v>0</v>
      </c>
      <c r="Y1222" s="13">
        <f t="shared" si="411"/>
        <v>0</v>
      </c>
      <c r="Z1222" s="13" t="e">
        <f t="shared" si="412"/>
        <v>#N/A</v>
      </c>
      <c r="AA1222" s="14" t="str">
        <f t="shared" si="413"/>
        <v/>
      </c>
      <c r="AB1222" s="14">
        <f t="shared" si="414"/>
        <v>0</v>
      </c>
      <c r="AC1222" s="14">
        <f t="shared" si="415"/>
        <v>0</v>
      </c>
      <c r="AD1222" s="13">
        <f t="shared" si="398"/>
        <v>0</v>
      </c>
      <c r="AE1222" s="13" t="e">
        <f>VLOOKUP(B1222,Sheet1!$C$1:$D$12,2,FALSE)</f>
        <v>#N/A</v>
      </c>
      <c r="AF1222" s="13" t="e">
        <f t="shared" si="416"/>
        <v>#N/A</v>
      </c>
      <c r="AG1222" s="13">
        <f t="shared" si="399"/>
        <v>0</v>
      </c>
      <c r="AH1222" s="13">
        <f t="shared" si="400"/>
        <v>0</v>
      </c>
      <c r="AI1222" s="13" t="e">
        <f t="shared" si="417"/>
        <v>#N/A</v>
      </c>
      <c r="AJ1222" s="14" t="str">
        <f t="shared" si="418"/>
        <v/>
      </c>
      <c r="AK1222" s="14">
        <f t="shared" si="401"/>
        <v>0</v>
      </c>
    </row>
    <row r="1223" spans="1:37" ht="15" customHeight="1" x14ac:dyDescent="0.25">
      <c r="A1223" s="1"/>
      <c r="B1223" s="1"/>
      <c r="C1223" s="24"/>
      <c r="D1223" s="1"/>
      <c r="E1223" s="1"/>
      <c r="F1223" s="24"/>
      <c r="G1223" s="1"/>
      <c r="H1223" s="2"/>
      <c r="I1223" s="2"/>
      <c r="J1223" s="2"/>
      <c r="K1223" s="13">
        <f t="shared" si="402"/>
        <v>0</v>
      </c>
      <c r="L1223" s="13" t="e">
        <f>VLOOKUP(B1223,Sheet1!$C$1:$D$12,2,FALSE)</f>
        <v>#N/A</v>
      </c>
      <c r="M1223" s="13" t="e">
        <f t="shared" si="403"/>
        <v>#N/A</v>
      </c>
      <c r="N1223" s="13">
        <f t="shared" si="404"/>
        <v>0</v>
      </c>
      <c r="O1223" s="13" t="e">
        <f>VLOOKUP(B1223,Sheet1!$C$1:$D$12,2,FALSE)</f>
        <v>#N/A</v>
      </c>
      <c r="P1223" s="13" t="e">
        <f t="shared" si="405"/>
        <v>#N/A</v>
      </c>
      <c r="Q1223" s="13">
        <f t="shared" si="406"/>
        <v>0</v>
      </c>
      <c r="R1223" s="13" t="e">
        <f>VLOOKUP(B1223,Sheet1!$C$1:$D$12,2,FALSE)</f>
        <v>#N/A</v>
      </c>
      <c r="S1223" s="13" t="e">
        <f t="shared" si="407"/>
        <v>#N/A</v>
      </c>
      <c r="T1223" s="13">
        <f t="shared" si="397"/>
        <v>0</v>
      </c>
      <c r="U1223" s="13" t="e">
        <f>VLOOKUP(B1223,Sheet1!$C$1:$F$12,4,FALSE)</f>
        <v>#N/A</v>
      </c>
      <c r="V1223" s="13" t="e">
        <f t="shared" si="408"/>
        <v>#N/A</v>
      </c>
      <c r="W1223" s="13">
        <f t="shared" si="409"/>
        <v>0</v>
      </c>
      <c r="X1223" s="13">
        <f t="shared" si="410"/>
        <v>0</v>
      </c>
      <c r="Y1223" s="13">
        <f t="shared" si="411"/>
        <v>0</v>
      </c>
      <c r="Z1223" s="13" t="e">
        <f t="shared" si="412"/>
        <v>#N/A</v>
      </c>
      <c r="AA1223" s="14" t="str">
        <f t="shared" si="413"/>
        <v/>
      </c>
      <c r="AB1223" s="14">
        <f t="shared" si="414"/>
        <v>0</v>
      </c>
      <c r="AC1223" s="14">
        <f t="shared" si="415"/>
        <v>0</v>
      </c>
      <c r="AD1223" s="13">
        <f t="shared" si="398"/>
        <v>0</v>
      </c>
      <c r="AE1223" s="13" t="e">
        <f>VLOOKUP(B1223,Sheet1!$C$1:$D$12,2,FALSE)</f>
        <v>#N/A</v>
      </c>
      <c r="AF1223" s="13" t="e">
        <f t="shared" si="416"/>
        <v>#N/A</v>
      </c>
      <c r="AG1223" s="13">
        <f t="shared" si="399"/>
        <v>0</v>
      </c>
      <c r="AH1223" s="13">
        <f t="shared" si="400"/>
        <v>0</v>
      </c>
      <c r="AI1223" s="13" t="e">
        <f t="shared" si="417"/>
        <v>#N/A</v>
      </c>
      <c r="AJ1223" s="14" t="str">
        <f t="shared" si="418"/>
        <v/>
      </c>
      <c r="AK1223" s="14">
        <f t="shared" si="401"/>
        <v>0</v>
      </c>
    </row>
    <row r="1224" spans="1:37" ht="15" customHeight="1" x14ac:dyDescent="0.25">
      <c r="A1224" s="1"/>
      <c r="B1224" s="1"/>
      <c r="C1224" s="24"/>
      <c r="D1224" s="1"/>
      <c r="E1224" s="1"/>
      <c r="F1224" s="24"/>
      <c r="G1224" s="1"/>
      <c r="H1224" s="2"/>
      <c r="I1224" s="2"/>
      <c r="J1224" s="2"/>
      <c r="K1224" s="13">
        <f t="shared" si="402"/>
        <v>0</v>
      </c>
      <c r="L1224" s="13" t="e">
        <f>VLOOKUP(B1224,Sheet1!$C$1:$D$12,2,FALSE)</f>
        <v>#N/A</v>
      </c>
      <c r="M1224" s="13" t="e">
        <f t="shared" si="403"/>
        <v>#N/A</v>
      </c>
      <c r="N1224" s="13">
        <f t="shared" si="404"/>
        <v>0</v>
      </c>
      <c r="O1224" s="13" t="e">
        <f>VLOOKUP(B1224,Sheet1!$C$1:$D$12,2,FALSE)</f>
        <v>#N/A</v>
      </c>
      <c r="P1224" s="13" t="e">
        <f t="shared" si="405"/>
        <v>#N/A</v>
      </c>
      <c r="Q1224" s="13">
        <f t="shared" si="406"/>
        <v>0</v>
      </c>
      <c r="R1224" s="13" t="e">
        <f>VLOOKUP(B1224,Sheet1!$C$1:$D$12,2,FALSE)</f>
        <v>#N/A</v>
      </c>
      <c r="S1224" s="13" t="e">
        <f t="shared" si="407"/>
        <v>#N/A</v>
      </c>
      <c r="T1224" s="13">
        <f t="shared" si="397"/>
        <v>0</v>
      </c>
      <c r="U1224" s="13" t="e">
        <f>VLOOKUP(B1224,Sheet1!$C$1:$F$12,4,FALSE)</f>
        <v>#N/A</v>
      </c>
      <c r="V1224" s="13" t="e">
        <f t="shared" si="408"/>
        <v>#N/A</v>
      </c>
      <c r="W1224" s="13">
        <f t="shared" si="409"/>
        <v>0</v>
      </c>
      <c r="X1224" s="13">
        <f t="shared" si="410"/>
        <v>0</v>
      </c>
      <c r="Y1224" s="13">
        <f t="shared" si="411"/>
        <v>0</v>
      </c>
      <c r="Z1224" s="13" t="e">
        <f t="shared" si="412"/>
        <v>#N/A</v>
      </c>
      <c r="AA1224" s="14" t="str">
        <f t="shared" si="413"/>
        <v/>
      </c>
      <c r="AB1224" s="14">
        <f t="shared" si="414"/>
        <v>0</v>
      </c>
      <c r="AC1224" s="14">
        <f t="shared" si="415"/>
        <v>0</v>
      </c>
      <c r="AD1224" s="13">
        <f t="shared" si="398"/>
        <v>0</v>
      </c>
      <c r="AE1224" s="13" t="e">
        <f>VLOOKUP(B1224,Sheet1!$C$1:$D$12,2,FALSE)</f>
        <v>#N/A</v>
      </c>
      <c r="AF1224" s="13" t="e">
        <f t="shared" si="416"/>
        <v>#N/A</v>
      </c>
      <c r="AG1224" s="13">
        <f t="shared" si="399"/>
        <v>0</v>
      </c>
      <c r="AH1224" s="13">
        <f t="shared" si="400"/>
        <v>0</v>
      </c>
      <c r="AI1224" s="13" t="e">
        <f t="shared" si="417"/>
        <v>#N/A</v>
      </c>
      <c r="AJ1224" s="14" t="str">
        <f t="shared" si="418"/>
        <v/>
      </c>
      <c r="AK1224" s="14">
        <f t="shared" si="401"/>
        <v>0</v>
      </c>
    </row>
    <row r="1225" spans="1:37" ht="15" customHeight="1" x14ac:dyDescent="0.25">
      <c r="A1225" s="1"/>
      <c r="B1225" s="1"/>
      <c r="C1225" s="24"/>
      <c r="D1225" s="1"/>
      <c r="E1225" s="1"/>
      <c r="F1225" s="24"/>
      <c r="G1225" s="1"/>
      <c r="H1225" s="2"/>
      <c r="I1225" s="2"/>
      <c r="J1225" s="2"/>
      <c r="K1225" s="13">
        <f t="shared" si="402"/>
        <v>0</v>
      </c>
      <c r="L1225" s="13" t="e">
        <f>VLOOKUP(B1225,Sheet1!$C$1:$D$12,2,FALSE)</f>
        <v>#N/A</v>
      </c>
      <c r="M1225" s="13" t="e">
        <f t="shared" si="403"/>
        <v>#N/A</v>
      </c>
      <c r="N1225" s="13">
        <f t="shared" si="404"/>
        <v>0</v>
      </c>
      <c r="O1225" s="13" t="e">
        <f>VLOOKUP(B1225,Sheet1!$C$1:$D$12,2,FALSE)</f>
        <v>#N/A</v>
      </c>
      <c r="P1225" s="13" t="e">
        <f t="shared" si="405"/>
        <v>#N/A</v>
      </c>
      <c r="Q1225" s="13">
        <f t="shared" si="406"/>
        <v>0</v>
      </c>
      <c r="R1225" s="13" t="e">
        <f>VLOOKUP(B1225,Sheet1!$C$1:$D$12,2,FALSE)</f>
        <v>#N/A</v>
      </c>
      <c r="S1225" s="13" t="e">
        <f t="shared" si="407"/>
        <v>#N/A</v>
      </c>
      <c r="T1225" s="13">
        <f t="shared" si="397"/>
        <v>0</v>
      </c>
      <c r="U1225" s="13" t="e">
        <f>VLOOKUP(B1225,Sheet1!$C$1:$F$12,4,FALSE)</f>
        <v>#N/A</v>
      </c>
      <c r="V1225" s="13" t="e">
        <f t="shared" si="408"/>
        <v>#N/A</v>
      </c>
      <c r="W1225" s="13">
        <f t="shared" si="409"/>
        <v>0</v>
      </c>
      <c r="X1225" s="13">
        <f t="shared" si="410"/>
        <v>0</v>
      </c>
      <c r="Y1225" s="13">
        <f t="shared" si="411"/>
        <v>0</v>
      </c>
      <c r="Z1225" s="13" t="e">
        <f t="shared" si="412"/>
        <v>#N/A</v>
      </c>
      <c r="AA1225" s="14" t="str">
        <f t="shared" si="413"/>
        <v/>
      </c>
      <c r="AB1225" s="14">
        <f t="shared" si="414"/>
        <v>0</v>
      </c>
      <c r="AC1225" s="14">
        <f t="shared" si="415"/>
        <v>0</v>
      </c>
      <c r="AD1225" s="13">
        <f t="shared" si="398"/>
        <v>0</v>
      </c>
      <c r="AE1225" s="13" t="e">
        <f>VLOOKUP(B1225,Sheet1!$C$1:$D$12,2,FALSE)</f>
        <v>#N/A</v>
      </c>
      <c r="AF1225" s="13" t="e">
        <f t="shared" si="416"/>
        <v>#N/A</v>
      </c>
      <c r="AG1225" s="13">
        <f t="shared" si="399"/>
        <v>0</v>
      </c>
      <c r="AH1225" s="13">
        <f t="shared" si="400"/>
        <v>0</v>
      </c>
      <c r="AI1225" s="13" t="e">
        <f t="shared" si="417"/>
        <v>#N/A</v>
      </c>
      <c r="AJ1225" s="14" t="str">
        <f t="shared" si="418"/>
        <v/>
      </c>
      <c r="AK1225" s="14">
        <f t="shared" si="401"/>
        <v>0</v>
      </c>
    </row>
    <row r="1226" spans="1:37" ht="15" customHeight="1" x14ac:dyDescent="0.25">
      <c r="A1226" s="1"/>
      <c r="B1226" s="1"/>
      <c r="C1226" s="24"/>
      <c r="D1226" s="1"/>
      <c r="E1226" s="1"/>
      <c r="F1226" s="24"/>
      <c r="G1226" s="1"/>
      <c r="H1226" s="2"/>
      <c r="I1226" s="2"/>
      <c r="J1226" s="2"/>
      <c r="K1226" s="13">
        <f t="shared" si="402"/>
        <v>0</v>
      </c>
      <c r="L1226" s="13" t="e">
        <f>VLOOKUP(B1226,Sheet1!$C$1:$D$12,2,FALSE)</f>
        <v>#N/A</v>
      </c>
      <c r="M1226" s="13" t="e">
        <f t="shared" si="403"/>
        <v>#N/A</v>
      </c>
      <c r="N1226" s="13">
        <f t="shared" si="404"/>
        <v>0</v>
      </c>
      <c r="O1226" s="13" t="e">
        <f>VLOOKUP(B1226,Sheet1!$C$1:$D$12,2,FALSE)</f>
        <v>#N/A</v>
      </c>
      <c r="P1226" s="13" t="e">
        <f t="shared" si="405"/>
        <v>#N/A</v>
      </c>
      <c r="Q1226" s="13">
        <f t="shared" si="406"/>
        <v>0</v>
      </c>
      <c r="R1226" s="13" t="e">
        <f>VLOOKUP(B1226,Sheet1!$C$1:$D$12,2,FALSE)</f>
        <v>#N/A</v>
      </c>
      <c r="S1226" s="13" t="e">
        <f t="shared" si="407"/>
        <v>#N/A</v>
      </c>
      <c r="T1226" s="13">
        <f t="shared" si="397"/>
        <v>0</v>
      </c>
      <c r="U1226" s="13" t="e">
        <f>VLOOKUP(B1226,Sheet1!$C$1:$F$12,4,FALSE)</f>
        <v>#N/A</v>
      </c>
      <c r="V1226" s="13" t="e">
        <f t="shared" si="408"/>
        <v>#N/A</v>
      </c>
      <c r="W1226" s="13">
        <f t="shared" si="409"/>
        <v>0</v>
      </c>
      <c r="X1226" s="13">
        <f t="shared" si="410"/>
        <v>0</v>
      </c>
      <c r="Y1226" s="13">
        <f t="shared" si="411"/>
        <v>0</v>
      </c>
      <c r="Z1226" s="13" t="e">
        <f t="shared" si="412"/>
        <v>#N/A</v>
      </c>
      <c r="AA1226" s="14" t="str">
        <f t="shared" si="413"/>
        <v/>
      </c>
      <c r="AB1226" s="14">
        <f t="shared" si="414"/>
        <v>0</v>
      </c>
      <c r="AC1226" s="14">
        <f t="shared" si="415"/>
        <v>0</v>
      </c>
      <c r="AD1226" s="13">
        <f t="shared" si="398"/>
        <v>0</v>
      </c>
      <c r="AE1226" s="13" t="e">
        <f>VLOOKUP(B1226,Sheet1!$C$1:$D$12,2,FALSE)</f>
        <v>#N/A</v>
      </c>
      <c r="AF1226" s="13" t="e">
        <f t="shared" si="416"/>
        <v>#N/A</v>
      </c>
      <c r="AG1226" s="13">
        <f t="shared" si="399"/>
        <v>0</v>
      </c>
      <c r="AH1226" s="13">
        <f t="shared" si="400"/>
        <v>0</v>
      </c>
      <c r="AI1226" s="13" t="e">
        <f t="shared" si="417"/>
        <v>#N/A</v>
      </c>
      <c r="AJ1226" s="14" t="str">
        <f t="shared" si="418"/>
        <v/>
      </c>
      <c r="AK1226" s="14">
        <f t="shared" si="401"/>
        <v>0</v>
      </c>
    </row>
    <row r="1227" spans="1:37" ht="15" customHeight="1" x14ac:dyDescent="0.25">
      <c r="A1227" s="1"/>
      <c r="B1227" s="1"/>
      <c r="C1227" s="24"/>
      <c r="D1227" s="1"/>
      <c r="E1227" s="1"/>
      <c r="F1227" s="24"/>
      <c r="G1227" s="1"/>
      <c r="H1227" s="2"/>
      <c r="I1227" s="2"/>
      <c r="J1227" s="2"/>
      <c r="K1227" s="13">
        <f t="shared" si="402"/>
        <v>0</v>
      </c>
      <c r="L1227" s="13" t="e">
        <f>VLOOKUP(B1227,Sheet1!$C$1:$D$12,2,FALSE)</f>
        <v>#N/A</v>
      </c>
      <c r="M1227" s="13" t="e">
        <f t="shared" si="403"/>
        <v>#N/A</v>
      </c>
      <c r="N1227" s="13">
        <f t="shared" si="404"/>
        <v>0</v>
      </c>
      <c r="O1227" s="13" t="e">
        <f>VLOOKUP(B1227,Sheet1!$C$1:$D$12,2,FALSE)</f>
        <v>#N/A</v>
      </c>
      <c r="P1227" s="13" t="e">
        <f t="shared" si="405"/>
        <v>#N/A</v>
      </c>
      <c r="Q1227" s="13">
        <f t="shared" si="406"/>
        <v>0</v>
      </c>
      <c r="R1227" s="13" t="e">
        <f>VLOOKUP(B1227,Sheet1!$C$1:$D$12,2,FALSE)</f>
        <v>#N/A</v>
      </c>
      <c r="S1227" s="13" t="e">
        <f t="shared" si="407"/>
        <v>#N/A</v>
      </c>
      <c r="T1227" s="13">
        <f t="shared" si="397"/>
        <v>0</v>
      </c>
      <c r="U1227" s="13" t="e">
        <f>VLOOKUP(B1227,Sheet1!$C$1:$F$12,4,FALSE)</f>
        <v>#N/A</v>
      </c>
      <c r="V1227" s="13" t="e">
        <f t="shared" si="408"/>
        <v>#N/A</v>
      </c>
      <c r="W1227" s="13">
        <f t="shared" si="409"/>
        <v>0</v>
      </c>
      <c r="X1227" s="13">
        <f t="shared" si="410"/>
        <v>0</v>
      </c>
      <c r="Y1227" s="13">
        <f t="shared" si="411"/>
        <v>0</v>
      </c>
      <c r="Z1227" s="13" t="e">
        <f t="shared" si="412"/>
        <v>#N/A</v>
      </c>
      <c r="AA1227" s="14" t="str">
        <f t="shared" si="413"/>
        <v/>
      </c>
      <c r="AB1227" s="14">
        <f t="shared" si="414"/>
        <v>0</v>
      </c>
      <c r="AC1227" s="14">
        <f t="shared" si="415"/>
        <v>0</v>
      </c>
      <c r="AD1227" s="13">
        <f t="shared" si="398"/>
        <v>0</v>
      </c>
      <c r="AE1227" s="13" t="e">
        <f>VLOOKUP(B1227,Sheet1!$C$1:$D$12,2,FALSE)</f>
        <v>#N/A</v>
      </c>
      <c r="AF1227" s="13" t="e">
        <f t="shared" si="416"/>
        <v>#N/A</v>
      </c>
      <c r="AG1227" s="13">
        <f t="shared" si="399"/>
        <v>0</v>
      </c>
      <c r="AH1227" s="13">
        <f t="shared" si="400"/>
        <v>0</v>
      </c>
      <c r="AI1227" s="13" t="e">
        <f t="shared" si="417"/>
        <v>#N/A</v>
      </c>
      <c r="AJ1227" s="14" t="str">
        <f t="shared" si="418"/>
        <v/>
      </c>
      <c r="AK1227" s="14">
        <f t="shared" si="401"/>
        <v>0</v>
      </c>
    </row>
    <row r="1228" spans="1:37" ht="15" customHeight="1" x14ac:dyDescent="0.25">
      <c r="A1228" s="1"/>
      <c r="B1228" s="1"/>
      <c r="C1228" s="24"/>
      <c r="D1228" s="1"/>
      <c r="E1228" s="1"/>
      <c r="F1228" s="24"/>
      <c r="G1228" s="1"/>
      <c r="H1228" s="2"/>
      <c r="I1228" s="2"/>
      <c r="J1228" s="2"/>
      <c r="K1228" s="13">
        <f t="shared" si="402"/>
        <v>0</v>
      </c>
      <c r="L1228" s="13" t="e">
        <f>VLOOKUP(B1228,Sheet1!$C$1:$D$12,2,FALSE)</f>
        <v>#N/A</v>
      </c>
      <c r="M1228" s="13" t="e">
        <f t="shared" si="403"/>
        <v>#N/A</v>
      </c>
      <c r="N1228" s="13">
        <f t="shared" si="404"/>
        <v>0</v>
      </c>
      <c r="O1228" s="13" t="e">
        <f>VLOOKUP(B1228,Sheet1!$C$1:$D$12,2,FALSE)</f>
        <v>#N/A</v>
      </c>
      <c r="P1228" s="13" t="e">
        <f t="shared" si="405"/>
        <v>#N/A</v>
      </c>
      <c r="Q1228" s="13">
        <f t="shared" si="406"/>
        <v>0</v>
      </c>
      <c r="R1228" s="13" t="e">
        <f>VLOOKUP(B1228,Sheet1!$C$1:$D$12,2,FALSE)</f>
        <v>#N/A</v>
      </c>
      <c r="S1228" s="13" t="e">
        <f t="shared" si="407"/>
        <v>#N/A</v>
      </c>
      <c r="T1228" s="13">
        <f t="shared" si="397"/>
        <v>0</v>
      </c>
      <c r="U1228" s="13" t="e">
        <f>VLOOKUP(B1228,Sheet1!$C$1:$F$12,4,FALSE)</f>
        <v>#N/A</v>
      </c>
      <c r="V1228" s="13" t="e">
        <f t="shared" si="408"/>
        <v>#N/A</v>
      </c>
      <c r="W1228" s="13">
        <f t="shared" si="409"/>
        <v>0</v>
      </c>
      <c r="X1228" s="13">
        <f t="shared" si="410"/>
        <v>0</v>
      </c>
      <c r="Y1228" s="13">
        <f t="shared" si="411"/>
        <v>0</v>
      </c>
      <c r="Z1228" s="13" t="e">
        <f t="shared" si="412"/>
        <v>#N/A</v>
      </c>
      <c r="AA1228" s="14" t="str">
        <f t="shared" si="413"/>
        <v/>
      </c>
      <c r="AB1228" s="14">
        <f t="shared" si="414"/>
        <v>0</v>
      </c>
      <c r="AC1228" s="14">
        <f t="shared" si="415"/>
        <v>0</v>
      </c>
      <c r="AD1228" s="13">
        <f t="shared" si="398"/>
        <v>0</v>
      </c>
      <c r="AE1228" s="13" t="e">
        <f>VLOOKUP(B1228,Sheet1!$C$1:$D$12,2,FALSE)</f>
        <v>#N/A</v>
      </c>
      <c r="AF1228" s="13" t="e">
        <f t="shared" si="416"/>
        <v>#N/A</v>
      </c>
      <c r="AG1228" s="13">
        <f t="shared" si="399"/>
        <v>0</v>
      </c>
      <c r="AH1228" s="13">
        <f t="shared" si="400"/>
        <v>0</v>
      </c>
      <c r="AI1228" s="13" t="e">
        <f t="shared" si="417"/>
        <v>#N/A</v>
      </c>
      <c r="AJ1228" s="14" t="str">
        <f t="shared" si="418"/>
        <v/>
      </c>
      <c r="AK1228" s="14">
        <f t="shared" si="401"/>
        <v>0</v>
      </c>
    </row>
    <row r="1229" spans="1:37" ht="15" customHeight="1" x14ac:dyDescent="0.25">
      <c r="A1229" s="1"/>
      <c r="B1229" s="1"/>
      <c r="C1229" s="24"/>
      <c r="D1229" s="1"/>
      <c r="E1229" s="1"/>
      <c r="F1229" s="24"/>
      <c r="G1229" s="1"/>
      <c r="H1229" s="2"/>
      <c r="I1229" s="2"/>
      <c r="J1229" s="2"/>
      <c r="K1229" s="13">
        <f t="shared" si="402"/>
        <v>0</v>
      </c>
      <c r="L1229" s="13" t="e">
        <f>VLOOKUP(B1229,Sheet1!$C$1:$D$12,2,FALSE)</f>
        <v>#N/A</v>
      </c>
      <c r="M1229" s="13" t="e">
        <f t="shared" si="403"/>
        <v>#N/A</v>
      </c>
      <c r="N1229" s="13">
        <f t="shared" si="404"/>
        <v>0</v>
      </c>
      <c r="O1229" s="13" t="e">
        <f>VLOOKUP(B1229,Sheet1!$C$1:$D$12,2,FALSE)</f>
        <v>#N/A</v>
      </c>
      <c r="P1229" s="13" t="e">
        <f t="shared" si="405"/>
        <v>#N/A</v>
      </c>
      <c r="Q1229" s="13">
        <f t="shared" si="406"/>
        <v>0</v>
      </c>
      <c r="R1229" s="13" t="e">
        <f>VLOOKUP(B1229,Sheet1!$C$1:$D$12,2,FALSE)</f>
        <v>#N/A</v>
      </c>
      <c r="S1229" s="13" t="e">
        <f t="shared" si="407"/>
        <v>#N/A</v>
      </c>
      <c r="T1229" s="13">
        <f t="shared" si="397"/>
        <v>0</v>
      </c>
      <c r="U1229" s="13" t="e">
        <f>VLOOKUP(B1229,Sheet1!$C$1:$F$12,4,FALSE)</f>
        <v>#N/A</v>
      </c>
      <c r="V1229" s="13" t="e">
        <f t="shared" si="408"/>
        <v>#N/A</v>
      </c>
      <c r="W1229" s="13">
        <f t="shared" si="409"/>
        <v>0</v>
      </c>
      <c r="X1229" s="13">
        <f t="shared" si="410"/>
        <v>0</v>
      </c>
      <c r="Y1229" s="13">
        <f t="shared" si="411"/>
        <v>0</v>
      </c>
      <c r="Z1229" s="13" t="e">
        <f t="shared" si="412"/>
        <v>#N/A</v>
      </c>
      <c r="AA1229" s="14" t="str">
        <f t="shared" si="413"/>
        <v/>
      </c>
      <c r="AB1229" s="14">
        <f t="shared" si="414"/>
        <v>0</v>
      </c>
      <c r="AC1229" s="14">
        <f t="shared" si="415"/>
        <v>0</v>
      </c>
      <c r="AD1229" s="13">
        <f t="shared" si="398"/>
        <v>0</v>
      </c>
      <c r="AE1229" s="13" t="e">
        <f>VLOOKUP(B1229,Sheet1!$C$1:$D$12,2,FALSE)</f>
        <v>#N/A</v>
      </c>
      <c r="AF1229" s="13" t="e">
        <f t="shared" si="416"/>
        <v>#N/A</v>
      </c>
      <c r="AG1229" s="13">
        <f t="shared" si="399"/>
        <v>0</v>
      </c>
      <c r="AH1229" s="13">
        <f t="shared" si="400"/>
        <v>0</v>
      </c>
      <c r="AI1229" s="13" t="e">
        <f t="shared" si="417"/>
        <v>#N/A</v>
      </c>
      <c r="AJ1229" s="14" t="str">
        <f t="shared" si="418"/>
        <v/>
      </c>
      <c r="AK1229" s="14">
        <f t="shared" si="401"/>
        <v>0</v>
      </c>
    </row>
    <row r="1230" spans="1:37" ht="15" customHeight="1" x14ac:dyDescent="0.25">
      <c r="A1230" s="1"/>
      <c r="B1230" s="1"/>
      <c r="C1230" s="24"/>
      <c r="D1230" s="1"/>
      <c r="E1230" s="1"/>
      <c r="F1230" s="24"/>
      <c r="G1230" s="1"/>
      <c r="H1230" s="2"/>
      <c r="I1230" s="2"/>
      <c r="J1230" s="2"/>
      <c r="K1230" s="13">
        <f t="shared" si="402"/>
        <v>0</v>
      </c>
      <c r="L1230" s="13" t="e">
        <f>VLOOKUP(B1230,Sheet1!$C$1:$D$12,2,FALSE)</f>
        <v>#N/A</v>
      </c>
      <c r="M1230" s="13" t="e">
        <f t="shared" si="403"/>
        <v>#N/A</v>
      </c>
      <c r="N1230" s="13">
        <f t="shared" si="404"/>
        <v>0</v>
      </c>
      <c r="O1230" s="13" t="e">
        <f>VLOOKUP(B1230,Sheet1!$C$1:$D$12,2,FALSE)</f>
        <v>#N/A</v>
      </c>
      <c r="P1230" s="13" t="e">
        <f t="shared" si="405"/>
        <v>#N/A</v>
      </c>
      <c r="Q1230" s="13">
        <f t="shared" si="406"/>
        <v>0</v>
      </c>
      <c r="R1230" s="13" t="e">
        <f>VLOOKUP(B1230,Sheet1!$C$1:$D$12,2,FALSE)</f>
        <v>#N/A</v>
      </c>
      <c r="S1230" s="13" t="e">
        <f t="shared" si="407"/>
        <v>#N/A</v>
      </c>
      <c r="T1230" s="13">
        <f t="shared" si="397"/>
        <v>0</v>
      </c>
      <c r="U1230" s="13" t="e">
        <f>VLOOKUP(B1230,Sheet1!$C$1:$F$12,4,FALSE)</f>
        <v>#N/A</v>
      </c>
      <c r="V1230" s="13" t="e">
        <f t="shared" si="408"/>
        <v>#N/A</v>
      </c>
      <c r="W1230" s="13">
        <f t="shared" si="409"/>
        <v>0</v>
      </c>
      <c r="X1230" s="13">
        <f t="shared" si="410"/>
        <v>0</v>
      </c>
      <c r="Y1230" s="13">
        <f t="shared" si="411"/>
        <v>0</v>
      </c>
      <c r="Z1230" s="13" t="e">
        <f t="shared" si="412"/>
        <v>#N/A</v>
      </c>
      <c r="AA1230" s="14" t="str">
        <f t="shared" si="413"/>
        <v/>
      </c>
      <c r="AB1230" s="14">
        <f t="shared" si="414"/>
        <v>0</v>
      </c>
      <c r="AC1230" s="14">
        <f t="shared" si="415"/>
        <v>0</v>
      </c>
      <c r="AD1230" s="13">
        <f t="shared" si="398"/>
        <v>0</v>
      </c>
      <c r="AE1230" s="13" t="e">
        <f>VLOOKUP(B1230,Sheet1!$C$1:$D$12,2,FALSE)</f>
        <v>#N/A</v>
      </c>
      <c r="AF1230" s="13" t="e">
        <f t="shared" si="416"/>
        <v>#N/A</v>
      </c>
      <c r="AG1230" s="13">
        <f t="shared" si="399"/>
        <v>0</v>
      </c>
      <c r="AH1230" s="13">
        <f t="shared" si="400"/>
        <v>0</v>
      </c>
      <c r="AI1230" s="13" t="e">
        <f t="shared" si="417"/>
        <v>#N/A</v>
      </c>
      <c r="AJ1230" s="14" t="str">
        <f t="shared" si="418"/>
        <v/>
      </c>
      <c r="AK1230" s="14">
        <f t="shared" si="401"/>
        <v>0</v>
      </c>
    </row>
    <row r="1231" spans="1:37" ht="15" customHeight="1" x14ac:dyDescent="0.25">
      <c r="A1231" s="1"/>
      <c r="B1231" s="1"/>
      <c r="C1231" s="24"/>
      <c r="D1231" s="1"/>
      <c r="E1231" s="1"/>
      <c r="F1231" s="24"/>
      <c r="G1231" s="1"/>
      <c r="H1231" s="2"/>
      <c r="I1231" s="2"/>
      <c r="J1231" s="2"/>
      <c r="K1231" s="13">
        <f t="shared" si="402"/>
        <v>0</v>
      </c>
      <c r="L1231" s="13" t="e">
        <f>VLOOKUP(B1231,Sheet1!$C$1:$D$12,2,FALSE)</f>
        <v>#N/A</v>
      </c>
      <c r="M1231" s="13" t="e">
        <f t="shared" si="403"/>
        <v>#N/A</v>
      </c>
      <c r="N1231" s="13">
        <f t="shared" si="404"/>
        <v>0</v>
      </c>
      <c r="O1231" s="13" t="e">
        <f>VLOOKUP(B1231,Sheet1!$C$1:$D$12,2,FALSE)</f>
        <v>#N/A</v>
      </c>
      <c r="P1231" s="13" t="e">
        <f t="shared" si="405"/>
        <v>#N/A</v>
      </c>
      <c r="Q1231" s="13">
        <f t="shared" si="406"/>
        <v>0</v>
      </c>
      <c r="R1231" s="13" t="e">
        <f>VLOOKUP(B1231,Sheet1!$C$1:$D$12,2,FALSE)</f>
        <v>#N/A</v>
      </c>
      <c r="S1231" s="13" t="e">
        <f t="shared" si="407"/>
        <v>#N/A</v>
      </c>
      <c r="T1231" s="13">
        <f t="shared" si="397"/>
        <v>0</v>
      </c>
      <c r="U1231" s="13" t="e">
        <f>VLOOKUP(B1231,Sheet1!$C$1:$F$12,4,FALSE)</f>
        <v>#N/A</v>
      </c>
      <c r="V1231" s="13" t="e">
        <f t="shared" si="408"/>
        <v>#N/A</v>
      </c>
      <c r="W1231" s="13">
        <f t="shared" si="409"/>
        <v>0</v>
      </c>
      <c r="X1231" s="13">
        <f t="shared" si="410"/>
        <v>0</v>
      </c>
      <c r="Y1231" s="13">
        <f t="shared" si="411"/>
        <v>0</v>
      </c>
      <c r="Z1231" s="13" t="e">
        <f t="shared" si="412"/>
        <v>#N/A</v>
      </c>
      <c r="AA1231" s="14" t="str">
        <f t="shared" si="413"/>
        <v/>
      </c>
      <c r="AB1231" s="14">
        <f t="shared" si="414"/>
        <v>0</v>
      </c>
      <c r="AC1231" s="14">
        <f t="shared" si="415"/>
        <v>0</v>
      </c>
      <c r="AD1231" s="13">
        <f t="shared" si="398"/>
        <v>0</v>
      </c>
      <c r="AE1231" s="13" t="e">
        <f>VLOOKUP(B1231,Sheet1!$C$1:$D$12,2,FALSE)</f>
        <v>#N/A</v>
      </c>
      <c r="AF1231" s="13" t="e">
        <f t="shared" si="416"/>
        <v>#N/A</v>
      </c>
      <c r="AG1231" s="13">
        <f t="shared" si="399"/>
        <v>0</v>
      </c>
      <c r="AH1231" s="13">
        <f t="shared" si="400"/>
        <v>0</v>
      </c>
      <c r="AI1231" s="13" t="e">
        <f t="shared" si="417"/>
        <v>#N/A</v>
      </c>
      <c r="AJ1231" s="14" t="str">
        <f t="shared" si="418"/>
        <v/>
      </c>
      <c r="AK1231" s="14">
        <f t="shared" si="401"/>
        <v>0</v>
      </c>
    </row>
    <row r="1232" spans="1:37" ht="15" customHeight="1" x14ac:dyDescent="0.25">
      <c r="A1232" s="1"/>
      <c r="B1232" s="1"/>
      <c r="C1232" s="24"/>
      <c r="D1232" s="1"/>
      <c r="E1232" s="1"/>
      <c r="F1232" s="24"/>
      <c r="G1232" s="1"/>
      <c r="H1232" s="2"/>
      <c r="I1232" s="2"/>
      <c r="J1232" s="2"/>
      <c r="K1232" s="13">
        <f t="shared" si="402"/>
        <v>0</v>
      </c>
      <c r="L1232" s="13" t="e">
        <f>VLOOKUP(B1232,Sheet1!$C$1:$D$12,2,FALSE)</f>
        <v>#N/A</v>
      </c>
      <c r="M1232" s="13" t="e">
        <f t="shared" si="403"/>
        <v>#N/A</v>
      </c>
      <c r="N1232" s="13">
        <f t="shared" si="404"/>
        <v>0</v>
      </c>
      <c r="O1232" s="13" t="e">
        <f>VLOOKUP(B1232,Sheet1!$C$1:$D$12,2,FALSE)</f>
        <v>#N/A</v>
      </c>
      <c r="P1232" s="13" t="e">
        <f t="shared" si="405"/>
        <v>#N/A</v>
      </c>
      <c r="Q1232" s="13">
        <f t="shared" si="406"/>
        <v>0</v>
      </c>
      <c r="R1232" s="13" t="e">
        <f>VLOOKUP(B1232,Sheet1!$C$1:$D$12,2,FALSE)</f>
        <v>#N/A</v>
      </c>
      <c r="S1232" s="13" t="e">
        <f t="shared" si="407"/>
        <v>#N/A</v>
      </c>
      <c r="T1232" s="13">
        <f t="shared" si="397"/>
        <v>0</v>
      </c>
      <c r="U1232" s="13" t="e">
        <f>VLOOKUP(B1232,Sheet1!$C$1:$F$12,4,FALSE)</f>
        <v>#N/A</v>
      </c>
      <c r="V1232" s="13" t="e">
        <f t="shared" si="408"/>
        <v>#N/A</v>
      </c>
      <c r="W1232" s="13">
        <f t="shared" si="409"/>
        <v>0</v>
      </c>
      <c r="X1232" s="13">
        <f t="shared" si="410"/>
        <v>0</v>
      </c>
      <c r="Y1232" s="13">
        <f t="shared" si="411"/>
        <v>0</v>
      </c>
      <c r="Z1232" s="13" t="e">
        <f t="shared" si="412"/>
        <v>#N/A</v>
      </c>
      <c r="AA1232" s="14" t="str">
        <f t="shared" si="413"/>
        <v/>
      </c>
      <c r="AB1232" s="14">
        <f t="shared" si="414"/>
        <v>0</v>
      </c>
      <c r="AC1232" s="14">
        <f t="shared" si="415"/>
        <v>0</v>
      </c>
      <c r="AD1232" s="13">
        <f t="shared" si="398"/>
        <v>0</v>
      </c>
      <c r="AE1232" s="13" t="e">
        <f>VLOOKUP(B1232,Sheet1!$C$1:$D$12,2,FALSE)</f>
        <v>#N/A</v>
      </c>
      <c r="AF1232" s="13" t="e">
        <f t="shared" si="416"/>
        <v>#N/A</v>
      </c>
      <c r="AG1232" s="13">
        <f t="shared" si="399"/>
        <v>0</v>
      </c>
      <c r="AH1232" s="13">
        <f t="shared" si="400"/>
        <v>0</v>
      </c>
      <c r="AI1232" s="13" t="e">
        <f t="shared" si="417"/>
        <v>#N/A</v>
      </c>
      <c r="AJ1232" s="14" t="str">
        <f t="shared" si="418"/>
        <v/>
      </c>
      <c r="AK1232" s="14">
        <f t="shared" si="401"/>
        <v>0</v>
      </c>
    </row>
    <row r="1233" spans="1:37" ht="15" customHeight="1" x14ac:dyDescent="0.25">
      <c r="A1233" s="1"/>
      <c r="B1233" s="1"/>
      <c r="C1233" s="24"/>
      <c r="D1233" s="1"/>
      <c r="E1233" s="1"/>
      <c r="F1233" s="24"/>
      <c r="G1233" s="1"/>
      <c r="H1233" s="2"/>
      <c r="I1233" s="2"/>
      <c r="J1233" s="2"/>
      <c r="K1233" s="13">
        <f t="shared" si="402"/>
        <v>0</v>
      </c>
      <c r="L1233" s="13" t="e">
        <f>VLOOKUP(B1233,Sheet1!$C$1:$D$12,2,FALSE)</f>
        <v>#N/A</v>
      </c>
      <c r="M1233" s="13" t="e">
        <f t="shared" si="403"/>
        <v>#N/A</v>
      </c>
      <c r="N1233" s="13">
        <f t="shared" si="404"/>
        <v>0</v>
      </c>
      <c r="O1233" s="13" t="e">
        <f>VLOOKUP(B1233,Sheet1!$C$1:$D$12,2,FALSE)</f>
        <v>#N/A</v>
      </c>
      <c r="P1233" s="13" t="e">
        <f t="shared" si="405"/>
        <v>#N/A</v>
      </c>
      <c r="Q1233" s="13">
        <f t="shared" si="406"/>
        <v>0</v>
      </c>
      <c r="R1233" s="13" t="e">
        <f>VLOOKUP(B1233,Sheet1!$C$1:$D$12,2,FALSE)</f>
        <v>#N/A</v>
      </c>
      <c r="S1233" s="13" t="e">
        <f t="shared" si="407"/>
        <v>#N/A</v>
      </c>
      <c r="T1233" s="13">
        <f t="shared" si="397"/>
        <v>0</v>
      </c>
      <c r="U1233" s="13" t="e">
        <f>VLOOKUP(B1233,Sheet1!$C$1:$F$12,4,FALSE)</f>
        <v>#N/A</v>
      </c>
      <c r="V1233" s="13" t="e">
        <f t="shared" si="408"/>
        <v>#N/A</v>
      </c>
      <c r="W1233" s="13">
        <f t="shared" si="409"/>
        <v>0</v>
      </c>
      <c r="X1233" s="13">
        <f t="shared" si="410"/>
        <v>0</v>
      </c>
      <c r="Y1233" s="13">
        <f t="shared" si="411"/>
        <v>0</v>
      </c>
      <c r="Z1233" s="13" t="e">
        <f t="shared" si="412"/>
        <v>#N/A</v>
      </c>
      <c r="AA1233" s="14" t="str">
        <f t="shared" si="413"/>
        <v/>
      </c>
      <c r="AB1233" s="14">
        <f t="shared" si="414"/>
        <v>0</v>
      </c>
      <c r="AC1233" s="14">
        <f t="shared" si="415"/>
        <v>0</v>
      </c>
      <c r="AD1233" s="13">
        <f t="shared" si="398"/>
        <v>0</v>
      </c>
      <c r="AE1233" s="13" t="e">
        <f>VLOOKUP(B1233,Sheet1!$C$1:$D$12,2,FALSE)</f>
        <v>#N/A</v>
      </c>
      <c r="AF1233" s="13" t="e">
        <f t="shared" si="416"/>
        <v>#N/A</v>
      </c>
      <c r="AG1233" s="13">
        <f t="shared" si="399"/>
        <v>0</v>
      </c>
      <c r="AH1233" s="13">
        <f t="shared" si="400"/>
        <v>0</v>
      </c>
      <c r="AI1233" s="13" t="e">
        <f t="shared" si="417"/>
        <v>#N/A</v>
      </c>
      <c r="AJ1233" s="14" t="str">
        <f t="shared" si="418"/>
        <v/>
      </c>
      <c r="AK1233" s="14">
        <f t="shared" si="401"/>
        <v>0</v>
      </c>
    </row>
    <row r="1234" spans="1:37" ht="15" customHeight="1" x14ac:dyDescent="0.25">
      <c r="A1234" s="1"/>
      <c r="B1234" s="1"/>
      <c r="C1234" s="24"/>
      <c r="D1234" s="1"/>
      <c r="E1234" s="1"/>
      <c r="F1234" s="24"/>
      <c r="G1234" s="1"/>
      <c r="H1234" s="2"/>
      <c r="I1234" s="2"/>
      <c r="J1234" s="2"/>
      <c r="K1234" s="13">
        <f t="shared" si="402"/>
        <v>0</v>
      </c>
      <c r="L1234" s="13" t="e">
        <f>VLOOKUP(B1234,Sheet1!$C$1:$D$12,2,FALSE)</f>
        <v>#N/A</v>
      </c>
      <c r="M1234" s="13" t="e">
        <f t="shared" si="403"/>
        <v>#N/A</v>
      </c>
      <c r="N1234" s="13">
        <f t="shared" si="404"/>
        <v>0</v>
      </c>
      <c r="O1234" s="13" t="e">
        <f>VLOOKUP(B1234,Sheet1!$C$1:$D$12,2,FALSE)</f>
        <v>#N/A</v>
      </c>
      <c r="P1234" s="13" t="e">
        <f t="shared" si="405"/>
        <v>#N/A</v>
      </c>
      <c r="Q1234" s="13">
        <f t="shared" si="406"/>
        <v>0</v>
      </c>
      <c r="R1234" s="13" t="e">
        <f>VLOOKUP(B1234,Sheet1!$C$1:$D$12,2,FALSE)</f>
        <v>#N/A</v>
      </c>
      <c r="S1234" s="13" t="e">
        <f t="shared" si="407"/>
        <v>#N/A</v>
      </c>
      <c r="T1234" s="13">
        <f t="shared" si="397"/>
        <v>0</v>
      </c>
      <c r="U1234" s="13" t="e">
        <f>VLOOKUP(B1234,Sheet1!$C$1:$F$12,4,FALSE)</f>
        <v>#N/A</v>
      </c>
      <c r="V1234" s="13" t="e">
        <f t="shared" si="408"/>
        <v>#N/A</v>
      </c>
      <c r="W1234" s="13">
        <f t="shared" si="409"/>
        <v>0</v>
      </c>
      <c r="X1234" s="13">
        <f t="shared" si="410"/>
        <v>0</v>
      </c>
      <c r="Y1234" s="13">
        <f t="shared" si="411"/>
        <v>0</v>
      </c>
      <c r="Z1234" s="13" t="e">
        <f t="shared" si="412"/>
        <v>#N/A</v>
      </c>
      <c r="AA1234" s="14" t="str">
        <f t="shared" si="413"/>
        <v/>
      </c>
      <c r="AB1234" s="14">
        <f t="shared" si="414"/>
        <v>0</v>
      </c>
      <c r="AC1234" s="14">
        <f t="shared" si="415"/>
        <v>0</v>
      </c>
      <c r="AD1234" s="13">
        <f t="shared" si="398"/>
        <v>0</v>
      </c>
      <c r="AE1234" s="13" t="e">
        <f>VLOOKUP(B1234,Sheet1!$C$1:$D$12,2,FALSE)</f>
        <v>#N/A</v>
      </c>
      <c r="AF1234" s="13" t="e">
        <f t="shared" si="416"/>
        <v>#N/A</v>
      </c>
      <c r="AG1234" s="13">
        <f t="shared" si="399"/>
        <v>0</v>
      </c>
      <c r="AH1234" s="13">
        <f t="shared" si="400"/>
        <v>0</v>
      </c>
      <c r="AI1234" s="13" t="e">
        <f t="shared" si="417"/>
        <v>#N/A</v>
      </c>
      <c r="AJ1234" s="14" t="str">
        <f t="shared" si="418"/>
        <v/>
      </c>
      <c r="AK1234" s="14">
        <f t="shared" si="401"/>
        <v>0</v>
      </c>
    </row>
    <row r="1235" spans="1:37" ht="15" customHeight="1" x14ac:dyDescent="0.25">
      <c r="A1235" s="1"/>
      <c r="B1235" s="1"/>
      <c r="C1235" s="24"/>
      <c r="D1235" s="1"/>
      <c r="E1235" s="1"/>
      <c r="F1235" s="24"/>
      <c r="G1235" s="1"/>
      <c r="H1235" s="2"/>
      <c r="I1235" s="2"/>
      <c r="J1235" s="2"/>
      <c r="K1235" s="13">
        <f t="shared" si="402"/>
        <v>0</v>
      </c>
      <c r="L1235" s="13" t="e">
        <f>VLOOKUP(B1235,Sheet1!$C$1:$D$12,2,FALSE)</f>
        <v>#N/A</v>
      </c>
      <c r="M1235" s="13" t="e">
        <f t="shared" si="403"/>
        <v>#N/A</v>
      </c>
      <c r="N1235" s="13">
        <f t="shared" si="404"/>
        <v>0</v>
      </c>
      <c r="O1235" s="13" t="e">
        <f>VLOOKUP(B1235,Sheet1!$C$1:$D$12,2,FALSE)</f>
        <v>#N/A</v>
      </c>
      <c r="P1235" s="13" t="e">
        <f t="shared" si="405"/>
        <v>#N/A</v>
      </c>
      <c r="Q1235" s="13">
        <f t="shared" si="406"/>
        <v>0</v>
      </c>
      <c r="R1235" s="13" t="e">
        <f>VLOOKUP(B1235,Sheet1!$C$1:$D$12,2,FALSE)</f>
        <v>#N/A</v>
      </c>
      <c r="S1235" s="13" t="e">
        <f t="shared" si="407"/>
        <v>#N/A</v>
      </c>
      <c r="T1235" s="13">
        <f t="shared" si="397"/>
        <v>0</v>
      </c>
      <c r="U1235" s="13" t="e">
        <f>VLOOKUP(B1235,Sheet1!$C$1:$F$12,4,FALSE)</f>
        <v>#N/A</v>
      </c>
      <c r="V1235" s="13" t="e">
        <f t="shared" si="408"/>
        <v>#N/A</v>
      </c>
      <c r="W1235" s="13">
        <f t="shared" si="409"/>
        <v>0</v>
      </c>
      <c r="X1235" s="13">
        <f t="shared" si="410"/>
        <v>0</v>
      </c>
      <c r="Y1235" s="13">
        <f t="shared" si="411"/>
        <v>0</v>
      </c>
      <c r="Z1235" s="13" t="e">
        <f t="shared" si="412"/>
        <v>#N/A</v>
      </c>
      <c r="AA1235" s="14" t="str">
        <f t="shared" si="413"/>
        <v/>
      </c>
      <c r="AB1235" s="14">
        <f t="shared" si="414"/>
        <v>0</v>
      </c>
      <c r="AC1235" s="14">
        <f t="shared" si="415"/>
        <v>0</v>
      </c>
      <c r="AD1235" s="13">
        <f t="shared" si="398"/>
        <v>0</v>
      </c>
      <c r="AE1235" s="13" t="e">
        <f>VLOOKUP(B1235,Sheet1!$C$1:$D$12,2,FALSE)</f>
        <v>#N/A</v>
      </c>
      <c r="AF1235" s="13" t="e">
        <f t="shared" si="416"/>
        <v>#N/A</v>
      </c>
      <c r="AG1235" s="13">
        <f t="shared" si="399"/>
        <v>0</v>
      </c>
      <c r="AH1235" s="13">
        <f t="shared" si="400"/>
        <v>0</v>
      </c>
      <c r="AI1235" s="13" t="e">
        <f t="shared" si="417"/>
        <v>#N/A</v>
      </c>
      <c r="AJ1235" s="14" t="str">
        <f t="shared" si="418"/>
        <v/>
      </c>
      <c r="AK1235" s="14">
        <f t="shared" si="401"/>
        <v>0</v>
      </c>
    </row>
    <row r="1236" spans="1:37" ht="15" customHeight="1" x14ac:dyDescent="0.25">
      <c r="A1236" s="1"/>
      <c r="B1236" s="1"/>
      <c r="C1236" s="24"/>
      <c r="D1236" s="1"/>
      <c r="E1236" s="1"/>
      <c r="F1236" s="24"/>
      <c r="G1236" s="1"/>
      <c r="H1236" s="2"/>
      <c r="I1236" s="2"/>
      <c r="J1236" s="2"/>
      <c r="K1236" s="13">
        <f t="shared" si="402"/>
        <v>0</v>
      </c>
      <c r="L1236" s="13" t="e">
        <f>VLOOKUP(B1236,Sheet1!$C$1:$D$12,2,FALSE)</f>
        <v>#N/A</v>
      </c>
      <c r="M1236" s="13" t="e">
        <f t="shared" si="403"/>
        <v>#N/A</v>
      </c>
      <c r="N1236" s="13">
        <f t="shared" si="404"/>
        <v>0</v>
      </c>
      <c r="O1236" s="13" t="e">
        <f>VLOOKUP(B1236,Sheet1!$C$1:$D$12,2,FALSE)</f>
        <v>#N/A</v>
      </c>
      <c r="P1236" s="13" t="e">
        <f t="shared" si="405"/>
        <v>#N/A</v>
      </c>
      <c r="Q1236" s="13">
        <f t="shared" si="406"/>
        <v>0</v>
      </c>
      <c r="R1236" s="13" t="e">
        <f>VLOOKUP(B1236,Sheet1!$C$1:$D$12,2,FALSE)</f>
        <v>#N/A</v>
      </c>
      <c r="S1236" s="13" t="e">
        <f t="shared" si="407"/>
        <v>#N/A</v>
      </c>
      <c r="T1236" s="13">
        <f t="shared" si="397"/>
        <v>0</v>
      </c>
      <c r="U1236" s="13" t="e">
        <f>VLOOKUP(B1236,Sheet1!$C$1:$F$12,4,FALSE)</f>
        <v>#N/A</v>
      </c>
      <c r="V1236" s="13" t="e">
        <f t="shared" si="408"/>
        <v>#N/A</v>
      </c>
      <c r="W1236" s="13">
        <f t="shared" si="409"/>
        <v>0</v>
      </c>
      <c r="X1236" s="13">
        <f t="shared" si="410"/>
        <v>0</v>
      </c>
      <c r="Y1236" s="13">
        <f t="shared" si="411"/>
        <v>0</v>
      </c>
      <c r="Z1236" s="13" t="e">
        <f t="shared" si="412"/>
        <v>#N/A</v>
      </c>
      <c r="AA1236" s="14" t="str">
        <f t="shared" si="413"/>
        <v/>
      </c>
      <c r="AB1236" s="14">
        <f t="shared" si="414"/>
        <v>0</v>
      </c>
      <c r="AC1236" s="14">
        <f t="shared" si="415"/>
        <v>0</v>
      </c>
      <c r="AD1236" s="13">
        <f t="shared" si="398"/>
        <v>0</v>
      </c>
      <c r="AE1236" s="13" t="e">
        <f>VLOOKUP(B1236,Sheet1!$C$1:$D$12,2,FALSE)</f>
        <v>#N/A</v>
      </c>
      <c r="AF1236" s="13" t="e">
        <f t="shared" si="416"/>
        <v>#N/A</v>
      </c>
      <c r="AG1236" s="13">
        <f t="shared" si="399"/>
        <v>0</v>
      </c>
      <c r="AH1236" s="13">
        <f t="shared" si="400"/>
        <v>0</v>
      </c>
      <c r="AI1236" s="13" t="e">
        <f t="shared" si="417"/>
        <v>#N/A</v>
      </c>
      <c r="AJ1236" s="14" t="str">
        <f t="shared" si="418"/>
        <v/>
      </c>
      <c r="AK1236" s="14">
        <f t="shared" si="401"/>
        <v>0</v>
      </c>
    </row>
    <row r="1237" spans="1:37" ht="15" customHeight="1" x14ac:dyDescent="0.25">
      <c r="A1237" s="1"/>
      <c r="B1237" s="1"/>
      <c r="C1237" s="24"/>
      <c r="D1237" s="1"/>
      <c r="E1237" s="1"/>
      <c r="F1237" s="24"/>
      <c r="G1237" s="1"/>
      <c r="H1237" s="2"/>
      <c r="I1237" s="2"/>
      <c r="J1237" s="2"/>
      <c r="K1237" s="13">
        <f t="shared" si="402"/>
        <v>0</v>
      </c>
      <c r="L1237" s="13" t="e">
        <f>VLOOKUP(B1237,Sheet1!$C$1:$D$12,2,FALSE)</f>
        <v>#N/A</v>
      </c>
      <c r="M1237" s="13" t="e">
        <f t="shared" si="403"/>
        <v>#N/A</v>
      </c>
      <c r="N1237" s="13">
        <f t="shared" si="404"/>
        <v>0</v>
      </c>
      <c r="O1237" s="13" t="e">
        <f>VLOOKUP(B1237,Sheet1!$C$1:$D$12,2,FALSE)</f>
        <v>#N/A</v>
      </c>
      <c r="P1237" s="13" t="e">
        <f t="shared" si="405"/>
        <v>#N/A</v>
      </c>
      <c r="Q1237" s="13">
        <f t="shared" si="406"/>
        <v>0</v>
      </c>
      <c r="R1237" s="13" t="e">
        <f>VLOOKUP(B1237,Sheet1!$C$1:$D$12,2,FALSE)</f>
        <v>#N/A</v>
      </c>
      <c r="S1237" s="13" t="e">
        <f t="shared" si="407"/>
        <v>#N/A</v>
      </c>
      <c r="T1237" s="13">
        <f t="shared" si="397"/>
        <v>0</v>
      </c>
      <c r="U1237" s="13" t="e">
        <f>VLOOKUP(B1237,Sheet1!$C$1:$F$12,4,FALSE)</f>
        <v>#N/A</v>
      </c>
      <c r="V1237" s="13" t="e">
        <f t="shared" si="408"/>
        <v>#N/A</v>
      </c>
      <c r="W1237" s="13">
        <f t="shared" si="409"/>
        <v>0</v>
      </c>
      <c r="X1237" s="13">
        <f t="shared" si="410"/>
        <v>0</v>
      </c>
      <c r="Y1237" s="13">
        <f t="shared" si="411"/>
        <v>0</v>
      </c>
      <c r="Z1237" s="13" t="e">
        <f t="shared" si="412"/>
        <v>#N/A</v>
      </c>
      <c r="AA1237" s="14" t="str">
        <f t="shared" si="413"/>
        <v/>
      </c>
      <c r="AB1237" s="14">
        <f t="shared" si="414"/>
        <v>0</v>
      </c>
      <c r="AC1237" s="14">
        <f t="shared" si="415"/>
        <v>0</v>
      </c>
      <c r="AD1237" s="13">
        <f t="shared" si="398"/>
        <v>0</v>
      </c>
      <c r="AE1237" s="13" t="e">
        <f>VLOOKUP(B1237,Sheet1!$C$1:$D$12,2,FALSE)</f>
        <v>#N/A</v>
      </c>
      <c r="AF1237" s="13" t="e">
        <f t="shared" si="416"/>
        <v>#N/A</v>
      </c>
      <c r="AG1237" s="13">
        <f t="shared" si="399"/>
        <v>0</v>
      </c>
      <c r="AH1237" s="13">
        <f t="shared" si="400"/>
        <v>0</v>
      </c>
      <c r="AI1237" s="13" t="e">
        <f t="shared" si="417"/>
        <v>#N/A</v>
      </c>
      <c r="AJ1237" s="14" t="str">
        <f t="shared" si="418"/>
        <v/>
      </c>
      <c r="AK1237" s="14">
        <f t="shared" si="401"/>
        <v>0</v>
      </c>
    </row>
    <row r="1238" spans="1:37" ht="15" customHeight="1" x14ac:dyDescent="0.25">
      <c r="A1238" s="1"/>
      <c r="B1238" s="1"/>
      <c r="C1238" s="24"/>
      <c r="D1238" s="1"/>
      <c r="E1238" s="1"/>
      <c r="F1238" s="24"/>
      <c r="G1238" s="1"/>
      <c r="H1238" s="2"/>
      <c r="I1238" s="2"/>
      <c r="J1238" s="2"/>
      <c r="K1238" s="13">
        <f t="shared" si="402"/>
        <v>0</v>
      </c>
      <c r="L1238" s="13" t="e">
        <f>VLOOKUP(B1238,Sheet1!$C$1:$D$12,2,FALSE)</f>
        <v>#N/A</v>
      </c>
      <c r="M1238" s="13" t="e">
        <f t="shared" si="403"/>
        <v>#N/A</v>
      </c>
      <c r="N1238" s="13">
        <f t="shared" si="404"/>
        <v>0</v>
      </c>
      <c r="O1238" s="13" t="e">
        <f>VLOOKUP(B1238,Sheet1!$C$1:$D$12,2,FALSE)</f>
        <v>#N/A</v>
      </c>
      <c r="P1238" s="13" t="e">
        <f t="shared" si="405"/>
        <v>#N/A</v>
      </c>
      <c r="Q1238" s="13">
        <f t="shared" si="406"/>
        <v>0</v>
      </c>
      <c r="R1238" s="13" t="e">
        <f>VLOOKUP(B1238,Sheet1!$C$1:$D$12,2,FALSE)</f>
        <v>#N/A</v>
      </c>
      <c r="S1238" s="13" t="e">
        <f t="shared" si="407"/>
        <v>#N/A</v>
      </c>
      <c r="T1238" s="13">
        <f t="shared" si="397"/>
        <v>0</v>
      </c>
      <c r="U1238" s="13" t="e">
        <f>VLOOKUP(B1238,Sheet1!$C$1:$F$12,4,FALSE)</f>
        <v>#N/A</v>
      </c>
      <c r="V1238" s="13" t="e">
        <f t="shared" si="408"/>
        <v>#N/A</v>
      </c>
      <c r="W1238" s="13">
        <f t="shared" si="409"/>
        <v>0</v>
      </c>
      <c r="X1238" s="13">
        <f t="shared" si="410"/>
        <v>0</v>
      </c>
      <c r="Y1238" s="13">
        <f t="shared" si="411"/>
        <v>0</v>
      </c>
      <c r="Z1238" s="13" t="e">
        <f t="shared" si="412"/>
        <v>#N/A</v>
      </c>
      <c r="AA1238" s="14" t="str">
        <f t="shared" si="413"/>
        <v/>
      </c>
      <c r="AB1238" s="14">
        <f t="shared" si="414"/>
        <v>0</v>
      </c>
      <c r="AC1238" s="14">
        <f t="shared" si="415"/>
        <v>0</v>
      </c>
      <c r="AD1238" s="13">
        <f t="shared" si="398"/>
        <v>0</v>
      </c>
      <c r="AE1238" s="13" t="e">
        <f>VLOOKUP(B1238,Sheet1!$C$1:$D$12,2,FALSE)</f>
        <v>#N/A</v>
      </c>
      <c r="AF1238" s="13" t="e">
        <f t="shared" si="416"/>
        <v>#N/A</v>
      </c>
      <c r="AG1238" s="13">
        <f t="shared" si="399"/>
        <v>0</v>
      </c>
      <c r="AH1238" s="13">
        <f t="shared" si="400"/>
        <v>0</v>
      </c>
      <c r="AI1238" s="13" t="e">
        <f t="shared" si="417"/>
        <v>#N/A</v>
      </c>
      <c r="AJ1238" s="14" t="str">
        <f t="shared" si="418"/>
        <v/>
      </c>
      <c r="AK1238" s="14">
        <f t="shared" si="401"/>
        <v>0</v>
      </c>
    </row>
    <row r="1239" spans="1:37" ht="15" customHeight="1" x14ac:dyDescent="0.25">
      <c r="A1239" s="1"/>
      <c r="B1239" s="1"/>
      <c r="C1239" s="24"/>
      <c r="D1239" s="1"/>
      <c r="E1239" s="1"/>
      <c r="F1239" s="24"/>
      <c r="G1239" s="1"/>
      <c r="H1239" s="2"/>
      <c r="I1239" s="2"/>
      <c r="J1239" s="2"/>
      <c r="K1239" s="13">
        <f t="shared" si="402"/>
        <v>0</v>
      </c>
      <c r="L1239" s="13" t="e">
        <f>VLOOKUP(B1239,Sheet1!$C$1:$D$12,2,FALSE)</f>
        <v>#N/A</v>
      </c>
      <c r="M1239" s="13" t="e">
        <f t="shared" si="403"/>
        <v>#N/A</v>
      </c>
      <c r="N1239" s="13">
        <f t="shared" si="404"/>
        <v>0</v>
      </c>
      <c r="O1239" s="13" t="e">
        <f>VLOOKUP(B1239,Sheet1!$C$1:$D$12,2,FALSE)</f>
        <v>#N/A</v>
      </c>
      <c r="P1239" s="13" t="e">
        <f t="shared" si="405"/>
        <v>#N/A</v>
      </c>
      <c r="Q1239" s="13">
        <f t="shared" si="406"/>
        <v>0</v>
      </c>
      <c r="R1239" s="13" t="e">
        <f>VLOOKUP(B1239,Sheet1!$C$1:$D$12,2,FALSE)</f>
        <v>#N/A</v>
      </c>
      <c r="S1239" s="13" t="e">
        <f t="shared" si="407"/>
        <v>#N/A</v>
      </c>
      <c r="T1239" s="13">
        <f t="shared" si="397"/>
        <v>0</v>
      </c>
      <c r="U1239" s="13" t="e">
        <f>VLOOKUP(B1239,Sheet1!$C$1:$F$12,4,FALSE)</f>
        <v>#N/A</v>
      </c>
      <c r="V1239" s="13" t="e">
        <f t="shared" si="408"/>
        <v>#N/A</v>
      </c>
      <c r="W1239" s="13">
        <f t="shared" si="409"/>
        <v>0</v>
      </c>
      <c r="X1239" s="13">
        <f t="shared" si="410"/>
        <v>0</v>
      </c>
      <c r="Y1239" s="13">
        <f t="shared" si="411"/>
        <v>0</v>
      </c>
      <c r="Z1239" s="13" t="e">
        <f t="shared" si="412"/>
        <v>#N/A</v>
      </c>
      <c r="AA1239" s="14" t="str">
        <f t="shared" si="413"/>
        <v/>
      </c>
      <c r="AB1239" s="14">
        <f t="shared" si="414"/>
        <v>0</v>
      </c>
      <c r="AC1239" s="14">
        <f t="shared" si="415"/>
        <v>0</v>
      </c>
      <c r="AD1239" s="13">
        <f t="shared" si="398"/>
        <v>0</v>
      </c>
      <c r="AE1239" s="13" t="e">
        <f>VLOOKUP(B1239,Sheet1!$C$1:$D$12,2,FALSE)</f>
        <v>#N/A</v>
      </c>
      <c r="AF1239" s="13" t="e">
        <f t="shared" si="416"/>
        <v>#N/A</v>
      </c>
      <c r="AG1239" s="13">
        <f t="shared" si="399"/>
        <v>0</v>
      </c>
      <c r="AH1239" s="13">
        <f t="shared" si="400"/>
        <v>0</v>
      </c>
      <c r="AI1239" s="13" t="e">
        <f t="shared" si="417"/>
        <v>#N/A</v>
      </c>
      <c r="AJ1239" s="14" t="str">
        <f t="shared" si="418"/>
        <v/>
      </c>
      <c r="AK1239" s="14">
        <f t="shared" si="401"/>
        <v>0</v>
      </c>
    </row>
    <row r="1240" spans="1:37" ht="15" customHeight="1" x14ac:dyDescent="0.25">
      <c r="A1240" s="1"/>
      <c r="B1240" s="1"/>
      <c r="C1240" s="24"/>
      <c r="D1240" s="1"/>
      <c r="E1240" s="1"/>
      <c r="F1240" s="24"/>
      <c r="G1240" s="1"/>
      <c r="H1240" s="2"/>
      <c r="I1240" s="2"/>
      <c r="J1240" s="2"/>
      <c r="K1240" s="13">
        <f t="shared" si="402"/>
        <v>0</v>
      </c>
      <c r="L1240" s="13" t="e">
        <f>VLOOKUP(B1240,Sheet1!$C$1:$D$12,2,FALSE)</f>
        <v>#N/A</v>
      </c>
      <c r="M1240" s="13" t="e">
        <f t="shared" si="403"/>
        <v>#N/A</v>
      </c>
      <c r="N1240" s="13">
        <f t="shared" si="404"/>
        <v>0</v>
      </c>
      <c r="O1240" s="13" t="e">
        <f>VLOOKUP(B1240,Sheet1!$C$1:$D$12,2,FALSE)</f>
        <v>#N/A</v>
      </c>
      <c r="P1240" s="13" t="e">
        <f t="shared" si="405"/>
        <v>#N/A</v>
      </c>
      <c r="Q1240" s="13">
        <f t="shared" si="406"/>
        <v>0</v>
      </c>
      <c r="R1240" s="13" t="e">
        <f>VLOOKUP(B1240,Sheet1!$C$1:$D$12,2,FALSE)</f>
        <v>#N/A</v>
      </c>
      <c r="S1240" s="13" t="e">
        <f t="shared" si="407"/>
        <v>#N/A</v>
      </c>
      <c r="T1240" s="13">
        <f t="shared" si="397"/>
        <v>0</v>
      </c>
      <c r="U1240" s="13" t="e">
        <f>VLOOKUP(B1240,Sheet1!$C$1:$F$12,4,FALSE)</f>
        <v>#N/A</v>
      </c>
      <c r="V1240" s="13" t="e">
        <f t="shared" si="408"/>
        <v>#N/A</v>
      </c>
      <c r="W1240" s="13">
        <f t="shared" si="409"/>
        <v>0</v>
      </c>
      <c r="X1240" s="13">
        <f t="shared" si="410"/>
        <v>0</v>
      </c>
      <c r="Y1240" s="13">
        <f t="shared" si="411"/>
        <v>0</v>
      </c>
      <c r="Z1240" s="13" t="e">
        <f t="shared" si="412"/>
        <v>#N/A</v>
      </c>
      <c r="AA1240" s="14" t="str">
        <f t="shared" si="413"/>
        <v/>
      </c>
      <c r="AB1240" s="14">
        <f t="shared" si="414"/>
        <v>0</v>
      </c>
      <c r="AC1240" s="14">
        <f t="shared" si="415"/>
        <v>0</v>
      </c>
      <c r="AD1240" s="13">
        <f t="shared" si="398"/>
        <v>0</v>
      </c>
      <c r="AE1240" s="13" t="e">
        <f>VLOOKUP(B1240,Sheet1!$C$1:$D$12,2,FALSE)</f>
        <v>#N/A</v>
      </c>
      <c r="AF1240" s="13" t="e">
        <f t="shared" si="416"/>
        <v>#N/A</v>
      </c>
      <c r="AG1240" s="13">
        <f t="shared" si="399"/>
        <v>0</v>
      </c>
      <c r="AH1240" s="13">
        <f t="shared" si="400"/>
        <v>0</v>
      </c>
      <c r="AI1240" s="13" t="e">
        <f t="shared" si="417"/>
        <v>#N/A</v>
      </c>
      <c r="AJ1240" s="14" t="str">
        <f t="shared" si="418"/>
        <v/>
      </c>
      <c r="AK1240" s="14">
        <f t="shared" si="401"/>
        <v>0</v>
      </c>
    </row>
    <row r="1241" spans="1:37" ht="15" customHeight="1" x14ac:dyDescent="0.25">
      <c r="A1241" s="1"/>
      <c r="B1241" s="1"/>
      <c r="C1241" s="24"/>
      <c r="D1241" s="1"/>
      <c r="E1241" s="1"/>
      <c r="F1241" s="24"/>
      <c r="G1241" s="1"/>
      <c r="H1241" s="2"/>
      <c r="I1241" s="2"/>
      <c r="J1241" s="2"/>
      <c r="K1241" s="13">
        <f t="shared" si="402"/>
        <v>0</v>
      </c>
      <c r="L1241" s="13" t="e">
        <f>VLOOKUP(B1241,Sheet1!$C$1:$D$12,2,FALSE)</f>
        <v>#N/A</v>
      </c>
      <c r="M1241" s="13" t="e">
        <f t="shared" si="403"/>
        <v>#N/A</v>
      </c>
      <c r="N1241" s="13">
        <f t="shared" si="404"/>
        <v>0</v>
      </c>
      <c r="O1241" s="13" t="e">
        <f>VLOOKUP(B1241,Sheet1!$C$1:$D$12,2,FALSE)</f>
        <v>#N/A</v>
      </c>
      <c r="P1241" s="13" t="e">
        <f t="shared" si="405"/>
        <v>#N/A</v>
      </c>
      <c r="Q1241" s="13">
        <f t="shared" si="406"/>
        <v>0</v>
      </c>
      <c r="R1241" s="13" t="e">
        <f>VLOOKUP(B1241,Sheet1!$C$1:$D$12,2,FALSE)</f>
        <v>#N/A</v>
      </c>
      <c r="S1241" s="13" t="e">
        <f t="shared" si="407"/>
        <v>#N/A</v>
      </c>
      <c r="T1241" s="13">
        <f t="shared" si="397"/>
        <v>0</v>
      </c>
      <c r="U1241" s="13" t="e">
        <f>VLOOKUP(B1241,Sheet1!$C$1:$F$12,4,FALSE)</f>
        <v>#N/A</v>
      </c>
      <c r="V1241" s="13" t="e">
        <f t="shared" si="408"/>
        <v>#N/A</v>
      </c>
      <c r="W1241" s="13">
        <f t="shared" si="409"/>
        <v>0</v>
      </c>
      <c r="X1241" s="13">
        <f t="shared" si="410"/>
        <v>0</v>
      </c>
      <c r="Y1241" s="13">
        <f t="shared" si="411"/>
        <v>0</v>
      </c>
      <c r="Z1241" s="13" t="e">
        <f t="shared" si="412"/>
        <v>#N/A</v>
      </c>
      <c r="AA1241" s="14" t="str">
        <f t="shared" si="413"/>
        <v/>
      </c>
      <c r="AB1241" s="14">
        <f t="shared" si="414"/>
        <v>0</v>
      </c>
      <c r="AC1241" s="14">
        <f t="shared" si="415"/>
        <v>0</v>
      </c>
      <c r="AD1241" s="13">
        <f t="shared" si="398"/>
        <v>0</v>
      </c>
      <c r="AE1241" s="13" t="e">
        <f>VLOOKUP(B1241,Sheet1!$C$1:$D$12,2,FALSE)</f>
        <v>#N/A</v>
      </c>
      <c r="AF1241" s="13" t="e">
        <f t="shared" si="416"/>
        <v>#N/A</v>
      </c>
      <c r="AG1241" s="13">
        <f t="shared" si="399"/>
        <v>0</v>
      </c>
      <c r="AH1241" s="13">
        <f t="shared" si="400"/>
        <v>0</v>
      </c>
      <c r="AI1241" s="13" t="e">
        <f t="shared" si="417"/>
        <v>#N/A</v>
      </c>
      <c r="AJ1241" s="14" t="str">
        <f t="shared" si="418"/>
        <v/>
      </c>
      <c r="AK1241" s="14">
        <f t="shared" si="401"/>
        <v>0</v>
      </c>
    </row>
    <row r="1242" spans="1:37" ht="15" customHeight="1" x14ac:dyDescent="0.25">
      <c r="A1242" s="1"/>
      <c r="B1242" s="1"/>
      <c r="C1242" s="24"/>
      <c r="D1242" s="1"/>
      <c r="E1242" s="1"/>
      <c r="F1242" s="24"/>
      <c r="G1242" s="1"/>
      <c r="H1242" s="2"/>
      <c r="I1242" s="2"/>
      <c r="J1242" s="2"/>
      <c r="K1242" s="13">
        <f t="shared" si="402"/>
        <v>0</v>
      </c>
      <c r="L1242" s="13" t="e">
        <f>VLOOKUP(B1242,Sheet1!$C$1:$D$12,2,FALSE)</f>
        <v>#N/A</v>
      </c>
      <c r="M1242" s="13" t="e">
        <f t="shared" si="403"/>
        <v>#N/A</v>
      </c>
      <c r="N1242" s="13">
        <f t="shared" si="404"/>
        <v>0</v>
      </c>
      <c r="O1242" s="13" t="e">
        <f>VLOOKUP(B1242,Sheet1!$C$1:$D$12,2,FALSE)</f>
        <v>#N/A</v>
      </c>
      <c r="P1242" s="13" t="e">
        <f t="shared" si="405"/>
        <v>#N/A</v>
      </c>
      <c r="Q1242" s="13">
        <f t="shared" si="406"/>
        <v>0</v>
      </c>
      <c r="R1242" s="13" t="e">
        <f>VLOOKUP(B1242,Sheet1!$C$1:$D$12,2,FALSE)</f>
        <v>#N/A</v>
      </c>
      <c r="S1242" s="13" t="e">
        <f t="shared" si="407"/>
        <v>#N/A</v>
      </c>
      <c r="T1242" s="13">
        <f t="shared" si="397"/>
        <v>0</v>
      </c>
      <c r="U1242" s="13" t="e">
        <f>VLOOKUP(B1242,Sheet1!$C$1:$F$12,4,FALSE)</f>
        <v>#N/A</v>
      </c>
      <c r="V1242" s="13" t="e">
        <f t="shared" si="408"/>
        <v>#N/A</v>
      </c>
      <c r="W1242" s="13">
        <f t="shared" si="409"/>
        <v>0</v>
      </c>
      <c r="X1242" s="13">
        <f t="shared" si="410"/>
        <v>0</v>
      </c>
      <c r="Y1242" s="13">
        <f t="shared" si="411"/>
        <v>0</v>
      </c>
      <c r="Z1242" s="13" t="e">
        <f t="shared" si="412"/>
        <v>#N/A</v>
      </c>
      <c r="AA1242" s="14" t="str">
        <f t="shared" si="413"/>
        <v/>
      </c>
      <c r="AB1242" s="14">
        <f t="shared" si="414"/>
        <v>0</v>
      </c>
      <c r="AC1242" s="14">
        <f t="shared" si="415"/>
        <v>0</v>
      </c>
      <c r="AD1242" s="13">
        <f t="shared" si="398"/>
        <v>0</v>
      </c>
      <c r="AE1242" s="13" t="e">
        <f>VLOOKUP(B1242,Sheet1!$C$1:$D$12,2,FALSE)</f>
        <v>#N/A</v>
      </c>
      <c r="AF1242" s="13" t="e">
        <f t="shared" si="416"/>
        <v>#N/A</v>
      </c>
      <c r="AG1242" s="13">
        <f t="shared" si="399"/>
        <v>0</v>
      </c>
      <c r="AH1242" s="13">
        <f t="shared" si="400"/>
        <v>0</v>
      </c>
      <c r="AI1242" s="13" t="e">
        <f t="shared" si="417"/>
        <v>#N/A</v>
      </c>
      <c r="AJ1242" s="14" t="str">
        <f t="shared" si="418"/>
        <v/>
      </c>
      <c r="AK1242" s="14">
        <f t="shared" si="401"/>
        <v>0</v>
      </c>
    </row>
    <row r="1243" spans="1:37" ht="15" customHeight="1" x14ac:dyDescent="0.25">
      <c r="A1243" s="1"/>
      <c r="B1243" s="1"/>
      <c r="C1243" s="24"/>
      <c r="D1243" s="1"/>
      <c r="E1243" s="1"/>
      <c r="F1243" s="24"/>
      <c r="G1243" s="1"/>
      <c r="H1243" s="2"/>
      <c r="I1243" s="2"/>
      <c r="J1243" s="2"/>
      <c r="K1243" s="13">
        <f t="shared" si="402"/>
        <v>0</v>
      </c>
      <c r="L1243" s="13" t="e">
        <f>VLOOKUP(B1243,Sheet1!$C$1:$D$12,2,FALSE)</f>
        <v>#N/A</v>
      </c>
      <c r="M1243" s="13" t="e">
        <f t="shared" si="403"/>
        <v>#N/A</v>
      </c>
      <c r="N1243" s="13">
        <f t="shared" si="404"/>
        <v>0</v>
      </c>
      <c r="O1243" s="13" t="e">
        <f>VLOOKUP(B1243,Sheet1!$C$1:$D$12,2,FALSE)</f>
        <v>#N/A</v>
      </c>
      <c r="P1243" s="13" t="e">
        <f t="shared" si="405"/>
        <v>#N/A</v>
      </c>
      <c r="Q1243" s="13">
        <f t="shared" si="406"/>
        <v>0</v>
      </c>
      <c r="R1243" s="13" t="e">
        <f>VLOOKUP(B1243,Sheet1!$C$1:$D$12,2,FALSE)</f>
        <v>#N/A</v>
      </c>
      <c r="S1243" s="13" t="e">
        <f t="shared" si="407"/>
        <v>#N/A</v>
      </c>
      <c r="T1243" s="13">
        <f t="shared" si="397"/>
        <v>0</v>
      </c>
      <c r="U1243" s="13" t="e">
        <f>VLOOKUP(B1243,Sheet1!$C$1:$F$12,4,FALSE)</f>
        <v>#N/A</v>
      </c>
      <c r="V1243" s="13" t="e">
        <f t="shared" si="408"/>
        <v>#N/A</v>
      </c>
      <c r="W1243" s="13">
        <f t="shared" si="409"/>
        <v>0</v>
      </c>
      <c r="X1243" s="13">
        <f t="shared" si="410"/>
        <v>0</v>
      </c>
      <c r="Y1243" s="13">
        <f t="shared" si="411"/>
        <v>0</v>
      </c>
      <c r="Z1243" s="13" t="e">
        <f t="shared" si="412"/>
        <v>#N/A</v>
      </c>
      <c r="AA1243" s="14" t="str">
        <f t="shared" si="413"/>
        <v/>
      </c>
      <c r="AB1243" s="14">
        <f t="shared" si="414"/>
        <v>0</v>
      </c>
      <c r="AC1243" s="14">
        <f t="shared" si="415"/>
        <v>0</v>
      </c>
      <c r="AD1243" s="13">
        <f t="shared" si="398"/>
        <v>0</v>
      </c>
      <c r="AE1243" s="13" t="e">
        <f>VLOOKUP(B1243,Sheet1!$C$1:$D$12,2,FALSE)</f>
        <v>#N/A</v>
      </c>
      <c r="AF1243" s="13" t="e">
        <f t="shared" si="416"/>
        <v>#N/A</v>
      </c>
      <c r="AG1243" s="13">
        <f t="shared" si="399"/>
        <v>0</v>
      </c>
      <c r="AH1243" s="13">
        <f t="shared" si="400"/>
        <v>0</v>
      </c>
      <c r="AI1243" s="13" t="e">
        <f t="shared" si="417"/>
        <v>#N/A</v>
      </c>
      <c r="AJ1243" s="14" t="str">
        <f t="shared" si="418"/>
        <v/>
      </c>
      <c r="AK1243" s="14">
        <f t="shared" si="401"/>
        <v>0</v>
      </c>
    </row>
    <row r="1244" spans="1:37" ht="15" customHeight="1" x14ac:dyDescent="0.25">
      <c r="A1244" s="1"/>
      <c r="B1244" s="1"/>
      <c r="C1244" s="24"/>
      <c r="D1244" s="1"/>
      <c r="E1244" s="1"/>
      <c r="F1244" s="24"/>
      <c r="G1244" s="1"/>
      <c r="H1244" s="2"/>
      <c r="I1244" s="2"/>
      <c r="J1244" s="2"/>
      <c r="K1244" s="13">
        <f t="shared" si="402"/>
        <v>0</v>
      </c>
      <c r="L1244" s="13" t="e">
        <f>VLOOKUP(B1244,Sheet1!$C$1:$D$12,2,FALSE)</f>
        <v>#N/A</v>
      </c>
      <c r="M1244" s="13" t="e">
        <f t="shared" si="403"/>
        <v>#N/A</v>
      </c>
      <c r="N1244" s="13">
        <f t="shared" si="404"/>
        <v>0</v>
      </c>
      <c r="O1244" s="13" t="e">
        <f>VLOOKUP(B1244,Sheet1!$C$1:$D$12,2,FALSE)</f>
        <v>#N/A</v>
      </c>
      <c r="P1244" s="13" t="e">
        <f t="shared" si="405"/>
        <v>#N/A</v>
      </c>
      <c r="Q1244" s="13">
        <f t="shared" si="406"/>
        <v>0</v>
      </c>
      <c r="R1244" s="13" t="e">
        <f>VLOOKUP(B1244,Sheet1!$C$1:$D$12,2,FALSE)</f>
        <v>#N/A</v>
      </c>
      <c r="S1244" s="13" t="e">
        <f t="shared" si="407"/>
        <v>#N/A</v>
      </c>
      <c r="T1244" s="13">
        <f t="shared" si="397"/>
        <v>0</v>
      </c>
      <c r="U1244" s="13" t="e">
        <f>VLOOKUP(B1244,Sheet1!$C$1:$F$12,4,FALSE)</f>
        <v>#N/A</v>
      </c>
      <c r="V1244" s="13" t="e">
        <f t="shared" si="408"/>
        <v>#N/A</v>
      </c>
      <c r="W1244" s="13">
        <f t="shared" si="409"/>
        <v>0</v>
      </c>
      <c r="X1244" s="13">
        <f t="shared" si="410"/>
        <v>0</v>
      </c>
      <c r="Y1244" s="13">
        <f t="shared" si="411"/>
        <v>0</v>
      </c>
      <c r="Z1244" s="13" t="e">
        <f t="shared" si="412"/>
        <v>#N/A</v>
      </c>
      <c r="AA1244" s="14" t="str">
        <f t="shared" si="413"/>
        <v/>
      </c>
      <c r="AB1244" s="14">
        <f t="shared" si="414"/>
        <v>0</v>
      </c>
      <c r="AC1244" s="14">
        <f t="shared" si="415"/>
        <v>0</v>
      </c>
      <c r="AD1244" s="13">
        <f t="shared" si="398"/>
        <v>0</v>
      </c>
      <c r="AE1244" s="13" t="e">
        <f>VLOOKUP(B1244,Sheet1!$C$1:$D$12,2,FALSE)</f>
        <v>#N/A</v>
      </c>
      <c r="AF1244" s="13" t="e">
        <f t="shared" si="416"/>
        <v>#N/A</v>
      </c>
      <c r="AG1244" s="13">
        <f t="shared" si="399"/>
        <v>0</v>
      </c>
      <c r="AH1244" s="13">
        <f t="shared" si="400"/>
        <v>0</v>
      </c>
      <c r="AI1244" s="13" t="e">
        <f t="shared" si="417"/>
        <v>#N/A</v>
      </c>
      <c r="AJ1244" s="14" t="str">
        <f t="shared" si="418"/>
        <v/>
      </c>
      <c r="AK1244" s="14">
        <f t="shared" si="401"/>
        <v>0</v>
      </c>
    </row>
    <row r="1245" spans="1:37" ht="15" customHeight="1" x14ac:dyDescent="0.25">
      <c r="A1245" s="1"/>
      <c r="B1245" s="1"/>
      <c r="C1245" s="24"/>
      <c r="D1245" s="1"/>
      <c r="E1245" s="1"/>
      <c r="F1245" s="24"/>
      <c r="G1245" s="1"/>
      <c r="H1245" s="2"/>
      <c r="I1245" s="2"/>
      <c r="J1245" s="2"/>
      <c r="K1245" s="13">
        <f t="shared" si="402"/>
        <v>0</v>
      </c>
      <c r="L1245" s="13" t="e">
        <f>VLOOKUP(B1245,Sheet1!$C$1:$D$12,2,FALSE)</f>
        <v>#N/A</v>
      </c>
      <c r="M1245" s="13" t="e">
        <f t="shared" si="403"/>
        <v>#N/A</v>
      </c>
      <c r="N1245" s="13">
        <f t="shared" si="404"/>
        <v>0</v>
      </c>
      <c r="O1245" s="13" t="e">
        <f>VLOOKUP(B1245,Sheet1!$C$1:$D$12,2,FALSE)</f>
        <v>#N/A</v>
      </c>
      <c r="P1245" s="13" t="e">
        <f t="shared" si="405"/>
        <v>#N/A</v>
      </c>
      <c r="Q1245" s="13">
        <f t="shared" si="406"/>
        <v>0</v>
      </c>
      <c r="R1245" s="13" t="e">
        <f>VLOOKUP(B1245,Sheet1!$C$1:$D$12,2,FALSE)</f>
        <v>#N/A</v>
      </c>
      <c r="S1245" s="13" t="e">
        <f t="shared" si="407"/>
        <v>#N/A</v>
      </c>
      <c r="T1245" s="13">
        <f t="shared" si="397"/>
        <v>0</v>
      </c>
      <c r="U1245" s="13" t="e">
        <f>VLOOKUP(B1245,Sheet1!$C$1:$F$12,4,FALSE)</f>
        <v>#N/A</v>
      </c>
      <c r="V1245" s="13" t="e">
        <f t="shared" si="408"/>
        <v>#N/A</v>
      </c>
      <c r="W1245" s="13">
        <f t="shared" si="409"/>
        <v>0</v>
      </c>
      <c r="X1245" s="13">
        <f t="shared" si="410"/>
        <v>0</v>
      </c>
      <c r="Y1245" s="13">
        <f t="shared" si="411"/>
        <v>0</v>
      </c>
      <c r="Z1245" s="13" t="e">
        <f t="shared" si="412"/>
        <v>#N/A</v>
      </c>
      <c r="AA1245" s="14" t="str">
        <f t="shared" si="413"/>
        <v/>
      </c>
      <c r="AB1245" s="14">
        <f t="shared" si="414"/>
        <v>0</v>
      </c>
      <c r="AC1245" s="14">
        <f t="shared" si="415"/>
        <v>0</v>
      </c>
      <c r="AD1245" s="13">
        <f t="shared" si="398"/>
        <v>0</v>
      </c>
      <c r="AE1245" s="13" t="e">
        <f>VLOOKUP(B1245,Sheet1!$C$1:$D$12,2,FALSE)</f>
        <v>#N/A</v>
      </c>
      <c r="AF1245" s="13" t="e">
        <f t="shared" si="416"/>
        <v>#N/A</v>
      </c>
      <c r="AG1245" s="13">
        <f t="shared" si="399"/>
        <v>0</v>
      </c>
      <c r="AH1245" s="13">
        <f t="shared" si="400"/>
        <v>0</v>
      </c>
      <c r="AI1245" s="13" t="e">
        <f t="shared" si="417"/>
        <v>#N/A</v>
      </c>
      <c r="AJ1245" s="14" t="str">
        <f t="shared" si="418"/>
        <v/>
      </c>
      <c r="AK1245" s="14">
        <f t="shared" si="401"/>
        <v>0</v>
      </c>
    </row>
    <row r="1246" spans="1:37" ht="15" customHeight="1" x14ac:dyDescent="0.25">
      <c r="A1246" s="1"/>
      <c r="B1246" s="1"/>
      <c r="C1246" s="24"/>
      <c r="D1246" s="1"/>
      <c r="E1246" s="1"/>
      <c r="F1246" s="24"/>
      <c r="G1246" s="1"/>
      <c r="H1246" s="2"/>
      <c r="I1246" s="2"/>
      <c r="J1246" s="2"/>
      <c r="K1246" s="13">
        <f t="shared" si="402"/>
        <v>0</v>
      </c>
      <c r="L1246" s="13" t="e">
        <f>VLOOKUP(B1246,Sheet1!$C$1:$D$12,2,FALSE)</f>
        <v>#N/A</v>
      </c>
      <c r="M1246" s="13" t="e">
        <f t="shared" si="403"/>
        <v>#N/A</v>
      </c>
      <c r="N1246" s="13">
        <f t="shared" si="404"/>
        <v>0</v>
      </c>
      <c r="O1246" s="13" t="e">
        <f>VLOOKUP(B1246,Sheet1!$C$1:$D$12,2,FALSE)</f>
        <v>#N/A</v>
      </c>
      <c r="P1246" s="13" t="e">
        <f t="shared" si="405"/>
        <v>#N/A</v>
      </c>
      <c r="Q1246" s="13">
        <f t="shared" si="406"/>
        <v>0</v>
      </c>
      <c r="R1246" s="13" t="e">
        <f>VLOOKUP(B1246,Sheet1!$C$1:$D$12,2,FALSE)</f>
        <v>#N/A</v>
      </c>
      <c r="S1246" s="13" t="e">
        <f t="shared" si="407"/>
        <v>#N/A</v>
      </c>
      <c r="T1246" s="13">
        <f t="shared" si="397"/>
        <v>0</v>
      </c>
      <c r="U1246" s="13" t="e">
        <f>VLOOKUP(B1246,Sheet1!$C$1:$F$12,4,FALSE)</f>
        <v>#N/A</v>
      </c>
      <c r="V1246" s="13" t="e">
        <f t="shared" si="408"/>
        <v>#N/A</v>
      </c>
      <c r="W1246" s="13">
        <f t="shared" si="409"/>
        <v>0</v>
      </c>
      <c r="X1246" s="13">
        <f t="shared" si="410"/>
        <v>0</v>
      </c>
      <c r="Y1246" s="13">
        <f t="shared" si="411"/>
        <v>0</v>
      </c>
      <c r="Z1246" s="13" t="e">
        <f t="shared" si="412"/>
        <v>#N/A</v>
      </c>
      <c r="AA1246" s="14" t="str">
        <f t="shared" si="413"/>
        <v/>
      </c>
      <c r="AB1246" s="14">
        <f t="shared" si="414"/>
        <v>0</v>
      </c>
      <c r="AC1246" s="14">
        <f t="shared" si="415"/>
        <v>0</v>
      </c>
      <c r="AD1246" s="13">
        <f t="shared" si="398"/>
        <v>0</v>
      </c>
      <c r="AE1246" s="13" t="e">
        <f>VLOOKUP(B1246,Sheet1!$C$1:$D$12,2,FALSE)</f>
        <v>#N/A</v>
      </c>
      <c r="AF1246" s="13" t="e">
        <f t="shared" si="416"/>
        <v>#N/A</v>
      </c>
      <c r="AG1246" s="13">
        <f t="shared" si="399"/>
        <v>0</v>
      </c>
      <c r="AH1246" s="13">
        <f t="shared" si="400"/>
        <v>0</v>
      </c>
      <c r="AI1246" s="13" t="e">
        <f t="shared" si="417"/>
        <v>#N/A</v>
      </c>
      <c r="AJ1246" s="14" t="str">
        <f t="shared" si="418"/>
        <v/>
      </c>
      <c r="AK1246" s="14">
        <f t="shared" si="401"/>
        <v>0</v>
      </c>
    </row>
    <row r="1247" spans="1:37" ht="15" customHeight="1" x14ac:dyDescent="0.25">
      <c r="A1247" s="1"/>
      <c r="B1247" s="1"/>
      <c r="C1247" s="24"/>
      <c r="D1247" s="1"/>
      <c r="E1247" s="1"/>
      <c r="F1247" s="24"/>
      <c r="G1247" s="1"/>
      <c r="H1247" s="2"/>
      <c r="I1247" s="2"/>
      <c r="J1247" s="2"/>
      <c r="K1247" s="13">
        <f t="shared" si="402"/>
        <v>0</v>
      </c>
      <c r="L1247" s="13" t="e">
        <f>VLOOKUP(B1247,Sheet1!$C$1:$D$12,2,FALSE)</f>
        <v>#N/A</v>
      </c>
      <c r="M1247" s="13" t="e">
        <f t="shared" si="403"/>
        <v>#N/A</v>
      </c>
      <c r="N1247" s="13">
        <f t="shared" si="404"/>
        <v>0</v>
      </c>
      <c r="O1247" s="13" t="e">
        <f>VLOOKUP(B1247,Sheet1!$C$1:$D$12,2,FALSE)</f>
        <v>#N/A</v>
      </c>
      <c r="P1247" s="13" t="e">
        <f t="shared" si="405"/>
        <v>#N/A</v>
      </c>
      <c r="Q1247" s="13">
        <f t="shared" si="406"/>
        <v>0</v>
      </c>
      <c r="R1247" s="13" t="e">
        <f>VLOOKUP(B1247,Sheet1!$C$1:$D$12,2,FALSE)</f>
        <v>#N/A</v>
      </c>
      <c r="S1247" s="13" t="e">
        <f t="shared" si="407"/>
        <v>#N/A</v>
      </c>
      <c r="T1247" s="13">
        <f t="shared" si="397"/>
        <v>0</v>
      </c>
      <c r="U1247" s="13" t="e">
        <f>VLOOKUP(B1247,Sheet1!$C$1:$F$12,4,FALSE)</f>
        <v>#N/A</v>
      </c>
      <c r="V1247" s="13" t="e">
        <f t="shared" si="408"/>
        <v>#N/A</v>
      </c>
      <c r="W1247" s="13">
        <f t="shared" si="409"/>
        <v>0</v>
      </c>
      <c r="X1247" s="13">
        <f t="shared" si="410"/>
        <v>0</v>
      </c>
      <c r="Y1247" s="13">
        <f t="shared" si="411"/>
        <v>0</v>
      </c>
      <c r="Z1247" s="13" t="e">
        <f t="shared" si="412"/>
        <v>#N/A</v>
      </c>
      <c r="AA1247" s="14" t="str">
        <f t="shared" si="413"/>
        <v/>
      </c>
      <c r="AB1247" s="14">
        <f t="shared" si="414"/>
        <v>0</v>
      </c>
      <c r="AC1247" s="14">
        <f t="shared" si="415"/>
        <v>0</v>
      </c>
      <c r="AD1247" s="13">
        <f t="shared" si="398"/>
        <v>0</v>
      </c>
      <c r="AE1247" s="13" t="e">
        <f>VLOOKUP(B1247,Sheet1!$C$1:$D$12,2,FALSE)</f>
        <v>#N/A</v>
      </c>
      <c r="AF1247" s="13" t="e">
        <f t="shared" si="416"/>
        <v>#N/A</v>
      </c>
      <c r="AG1247" s="13">
        <f t="shared" si="399"/>
        <v>0</v>
      </c>
      <c r="AH1247" s="13">
        <f t="shared" si="400"/>
        <v>0</v>
      </c>
      <c r="AI1247" s="13" t="e">
        <f t="shared" si="417"/>
        <v>#N/A</v>
      </c>
      <c r="AJ1247" s="14" t="str">
        <f t="shared" si="418"/>
        <v/>
      </c>
      <c r="AK1247" s="14">
        <f t="shared" si="401"/>
        <v>0</v>
      </c>
    </row>
    <row r="1248" spans="1:37" ht="15" customHeight="1" x14ac:dyDescent="0.25">
      <c r="A1248" s="1"/>
      <c r="B1248" s="1"/>
      <c r="C1248" s="24"/>
      <c r="D1248" s="1"/>
      <c r="E1248" s="1"/>
      <c r="F1248" s="24"/>
      <c r="G1248" s="1"/>
      <c r="H1248" s="2"/>
      <c r="I1248" s="2"/>
      <c r="J1248" s="2"/>
      <c r="K1248" s="13">
        <f t="shared" si="402"/>
        <v>0</v>
      </c>
      <c r="L1248" s="13" t="e">
        <f>VLOOKUP(B1248,Sheet1!$C$1:$D$12,2,FALSE)</f>
        <v>#N/A</v>
      </c>
      <c r="M1248" s="13" t="e">
        <f t="shared" si="403"/>
        <v>#N/A</v>
      </c>
      <c r="N1248" s="13">
        <f t="shared" si="404"/>
        <v>0</v>
      </c>
      <c r="O1248" s="13" t="e">
        <f>VLOOKUP(B1248,Sheet1!$C$1:$D$12,2,FALSE)</f>
        <v>#N/A</v>
      </c>
      <c r="P1248" s="13" t="e">
        <f t="shared" si="405"/>
        <v>#N/A</v>
      </c>
      <c r="Q1248" s="13">
        <f t="shared" si="406"/>
        <v>0</v>
      </c>
      <c r="R1248" s="13" t="e">
        <f>VLOOKUP(B1248,Sheet1!$C$1:$D$12,2,FALSE)</f>
        <v>#N/A</v>
      </c>
      <c r="S1248" s="13" t="e">
        <f t="shared" si="407"/>
        <v>#N/A</v>
      </c>
      <c r="T1248" s="13">
        <f t="shared" si="397"/>
        <v>0</v>
      </c>
      <c r="U1248" s="13" t="e">
        <f>VLOOKUP(B1248,Sheet1!$C$1:$F$12,4,FALSE)</f>
        <v>#N/A</v>
      </c>
      <c r="V1248" s="13" t="e">
        <f t="shared" si="408"/>
        <v>#N/A</v>
      </c>
      <c r="W1248" s="13">
        <f t="shared" si="409"/>
        <v>0</v>
      </c>
      <c r="X1248" s="13">
        <f t="shared" si="410"/>
        <v>0</v>
      </c>
      <c r="Y1248" s="13">
        <f t="shared" si="411"/>
        <v>0</v>
      </c>
      <c r="Z1248" s="13" t="e">
        <f t="shared" si="412"/>
        <v>#N/A</v>
      </c>
      <c r="AA1248" s="14" t="str">
        <f t="shared" si="413"/>
        <v/>
      </c>
      <c r="AB1248" s="14">
        <f t="shared" si="414"/>
        <v>0</v>
      </c>
      <c r="AC1248" s="14">
        <f t="shared" si="415"/>
        <v>0</v>
      </c>
      <c r="AD1248" s="13">
        <f t="shared" si="398"/>
        <v>0</v>
      </c>
      <c r="AE1248" s="13" t="e">
        <f>VLOOKUP(B1248,Sheet1!$C$1:$D$12,2,FALSE)</f>
        <v>#N/A</v>
      </c>
      <c r="AF1248" s="13" t="e">
        <f t="shared" si="416"/>
        <v>#N/A</v>
      </c>
      <c r="AG1248" s="13">
        <f t="shared" si="399"/>
        <v>0</v>
      </c>
      <c r="AH1248" s="13">
        <f t="shared" si="400"/>
        <v>0</v>
      </c>
      <c r="AI1248" s="13" t="e">
        <f t="shared" si="417"/>
        <v>#N/A</v>
      </c>
      <c r="AJ1248" s="14" t="str">
        <f t="shared" si="418"/>
        <v/>
      </c>
      <c r="AK1248" s="14">
        <f t="shared" si="401"/>
        <v>0</v>
      </c>
    </row>
    <row r="1249" spans="1:37" ht="15" customHeight="1" x14ac:dyDescent="0.25">
      <c r="A1249" s="1"/>
      <c r="B1249" s="1"/>
      <c r="C1249" s="24"/>
      <c r="D1249" s="1"/>
      <c r="E1249" s="1"/>
      <c r="F1249" s="24"/>
      <c r="G1249" s="1"/>
      <c r="H1249" s="2"/>
      <c r="I1249" s="2"/>
      <c r="J1249" s="2"/>
      <c r="K1249" s="13">
        <f t="shared" si="402"/>
        <v>0</v>
      </c>
      <c r="L1249" s="13" t="e">
        <f>VLOOKUP(B1249,Sheet1!$C$1:$D$12,2,FALSE)</f>
        <v>#N/A</v>
      </c>
      <c r="M1249" s="13" t="e">
        <f t="shared" si="403"/>
        <v>#N/A</v>
      </c>
      <c r="N1249" s="13">
        <f t="shared" si="404"/>
        <v>0</v>
      </c>
      <c r="O1249" s="13" t="e">
        <f>VLOOKUP(B1249,Sheet1!$C$1:$D$12,2,FALSE)</f>
        <v>#N/A</v>
      </c>
      <c r="P1249" s="13" t="e">
        <f t="shared" si="405"/>
        <v>#N/A</v>
      </c>
      <c r="Q1249" s="13">
        <f t="shared" si="406"/>
        <v>0</v>
      </c>
      <c r="R1249" s="13" t="e">
        <f>VLOOKUP(B1249,Sheet1!$C$1:$D$12,2,FALSE)</f>
        <v>#N/A</v>
      </c>
      <c r="S1249" s="13" t="e">
        <f t="shared" si="407"/>
        <v>#N/A</v>
      </c>
      <c r="T1249" s="13">
        <f t="shared" si="397"/>
        <v>0</v>
      </c>
      <c r="U1249" s="13" t="e">
        <f>VLOOKUP(B1249,Sheet1!$C$1:$F$12,4,FALSE)</f>
        <v>#N/A</v>
      </c>
      <c r="V1249" s="13" t="e">
        <f t="shared" si="408"/>
        <v>#N/A</v>
      </c>
      <c r="W1249" s="13">
        <f t="shared" si="409"/>
        <v>0</v>
      </c>
      <c r="X1249" s="13">
        <f t="shared" si="410"/>
        <v>0</v>
      </c>
      <c r="Y1249" s="13">
        <f t="shared" si="411"/>
        <v>0</v>
      </c>
      <c r="Z1249" s="13" t="e">
        <f t="shared" si="412"/>
        <v>#N/A</v>
      </c>
      <c r="AA1249" s="14" t="str">
        <f t="shared" si="413"/>
        <v/>
      </c>
      <c r="AB1249" s="14">
        <f t="shared" si="414"/>
        <v>0</v>
      </c>
      <c r="AC1249" s="14">
        <f t="shared" si="415"/>
        <v>0</v>
      </c>
      <c r="AD1249" s="13">
        <f t="shared" si="398"/>
        <v>0</v>
      </c>
      <c r="AE1249" s="13" t="e">
        <f>VLOOKUP(B1249,Sheet1!$C$1:$D$12,2,FALSE)</f>
        <v>#N/A</v>
      </c>
      <c r="AF1249" s="13" t="e">
        <f t="shared" si="416"/>
        <v>#N/A</v>
      </c>
      <c r="AG1249" s="13">
        <f t="shared" si="399"/>
        <v>0</v>
      </c>
      <c r="AH1249" s="13">
        <f t="shared" si="400"/>
        <v>0</v>
      </c>
      <c r="AI1249" s="13" t="e">
        <f t="shared" si="417"/>
        <v>#N/A</v>
      </c>
      <c r="AJ1249" s="14" t="str">
        <f t="shared" si="418"/>
        <v/>
      </c>
      <c r="AK1249" s="14">
        <f t="shared" si="401"/>
        <v>0</v>
      </c>
    </row>
    <row r="1250" spans="1:37" ht="15" customHeight="1" x14ac:dyDescent="0.25">
      <c r="A1250" s="1"/>
      <c r="B1250" s="1"/>
      <c r="C1250" s="24"/>
      <c r="D1250" s="1"/>
      <c r="E1250" s="1"/>
      <c r="F1250" s="24"/>
      <c r="G1250" s="1"/>
      <c r="H1250" s="2"/>
      <c r="I1250" s="2"/>
      <c r="J1250" s="2"/>
      <c r="K1250" s="13">
        <f t="shared" si="402"/>
        <v>0</v>
      </c>
      <c r="L1250" s="13" t="e">
        <f>VLOOKUP(B1250,Sheet1!$C$1:$D$12,2,FALSE)</f>
        <v>#N/A</v>
      </c>
      <c r="M1250" s="13" t="e">
        <f t="shared" si="403"/>
        <v>#N/A</v>
      </c>
      <c r="N1250" s="13">
        <f t="shared" si="404"/>
        <v>0</v>
      </c>
      <c r="O1250" s="13" t="e">
        <f>VLOOKUP(B1250,Sheet1!$C$1:$D$12,2,FALSE)</f>
        <v>#N/A</v>
      </c>
      <c r="P1250" s="13" t="e">
        <f t="shared" si="405"/>
        <v>#N/A</v>
      </c>
      <c r="Q1250" s="13">
        <f t="shared" si="406"/>
        <v>0</v>
      </c>
      <c r="R1250" s="13" t="e">
        <f>VLOOKUP(B1250,Sheet1!$C$1:$D$12,2,FALSE)</f>
        <v>#N/A</v>
      </c>
      <c r="S1250" s="13" t="e">
        <f t="shared" si="407"/>
        <v>#N/A</v>
      </c>
      <c r="T1250" s="13">
        <f t="shared" si="397"/>
        <v>0</v>
      </c>
      <c r="U1250" s="13" t="e">
        <f>VLOOKUP(B1250,Sheet1!$C$1:$F$12,4,FALSE)</f>
        <v>#N/A</v>
      </c>
      <c r="V1250" s="13" t="e">
        <f t="shared" si="408"/>
        <v>#N/A</v>
      </c>
      <c r="W1250" s="13">
        <f t="shared" si="409"/>
        <v>0</v>
      </c>
      <c r="X1250" s="13">
        <f t="shared" si="410"/>
        <v>0</v>
      </c>
      <c r="Y1250" s="13">
        <f t="shared" si="411"/>
        <v>0</v>
      </c>
      <c r="Z1250" s="13" t="e">
        <f t="shared" si="412"/>
        <v>#N/A</v>
      </c>
      <c r="AA1250" s="14" t="str">
        <f t="shared" si="413"/>
        <v/>
      </c>
      <c r="AB1250" s="14">
        <f t="shared" si="414"/>
        <v>0</v>
      </c>
      <c r="AC1250" s="14">
        <f t="shared" si="415"/>
        <v>0</v>
      </c>
      <c r="AD1250" s="13">
        <f t="shared" si="398"/>
        <v>0</v>
      </c>
      <c r="AE1250" s="13" t="e">
        <f>VLOOKUP(B1250,Sheet1!$C$1:$D$12,2,FALSE)</f>
        <v>#N/A</v>
      </c>
      <c r="AF1250" s="13" t="e">
        <f t="shared" si="416"/>
        <v>#N/A</v>
      </c>
      <c r="AG1250" s="13">
        <f t="shared" si="399"/>
        <v>0</v>
      </c>
      <c r="AH1250" s="13">
        <f t="shared" si="400"/>
        <v>0</v>
      </c>
      <c r="AI1250" s="13" t="e">
        <f t="shared" si="417"/>
        <v>#N/A</v>
      </c>
      <c r="AJ1250" s="14" t="str">
        <f t="shared" si="418"/>
        <v/>
      </c>
      <c r="AK1250" s="14">
        <f t="shared" si="401"/>
        <v>0</v>
      </c>
    </row>
    <row r="1251" spans="1:37" ht="15" customHeight="1" x14ac:dyDescent="0.25">
      <c r="A1251" s="1"/>
      <c r="B1251" s="1"/>
      <c r="C1251" s="24"/>
      <c r="D1251" s="1"/>
      <c r="E1251" s="1"/>
      <c r="F1251" s="24"/>
      <c r="G1251" s="1"/>
      <c r="H1251" s="2"/>
      <c r="I1251" s="2"/>
      <c r="J1251" s="2"/>
      <c r="K1251" s="13">
        <f t="shared" si="402"/>
        <v>0</v>
      </c>
      <c r="L1251" s="13" t="e">
        <f>VLOOKUP(B1251,Sheet1!$C$1:$D$12,2,FALSE)</f>
        <v>#N/A</v>
      </c>
      <c r="M1251" s="13" t="e">
        <f t="shared" si="403"/>
        <v>#N/A</v>
      </c>
      <c r="N1251" s="13">
        <f t="shared" si="404"/>
        <v>0</v>
      </c>
      <c r="O1251" s="13" t="e">
        <f>VLOOKUP(B1251,Sheet1!$C$1:$D$12,2,FALSE)</f>
        <v>#N/A</v>
      </c>
      <c r="P1251" s="13" t="e">
        <f t="shared" si="405"/>
        <v>#N/A</v>
      </c>
      <c r="Q1251" s="13">
        <f t="shared" si="406"/>
        <v>0</v>
      </c>
      <c r="R1251" s="13" t="e">
        <f>VLOOKUP(B1251,Sheet1!$C$1:$D$12,2,FALSE)</f>
        <v>#N/A</v>
      </c>
      <c r="S1251" s="13" t="e">
        <f t="shared" si="407"/>
        <v>#N/A</v>
      </c>
      <c r="T1251" s="13">
        <f t="shared" si="397"/>
        <v>0</v>
      </c>
      <c r="U1251" s="13" t="e">
        <f>VLOOKUP(B1251,Sheet1!$C$1:$F$12,4,FALSE)</f>
        <v>#N/A</v>
      </c>
      <c r="V1251" s="13" t="e">
        <f t="shared" si="408"/>
        <v>#N/A</v>
      </c>
      <c r="W1251" s="13">
        <f t="shared" si="409"/>
        <v>0</v>
      </c>
      <c r="X1251" s="13">
        <f t="shared" si="410"/>
        <v>0</v>
      </c>
      <c r="Y1251" s="13">
        <f t="shared" si="411"/>
        <v>0</v>
      </c>
      <c r="Z1251" s="13" t="e">
        <f t="shared" si="412"/>
        <v>#N/A</v>
      </c>
      <c r="AA1251" s="14" t="str">
        <f t="shared" si="413"/>
        <v/>
      </c>
      <c r="AB1251" s="14">
        <f t="shared" si="414"/>
        <v>0</v>
      </c>
      <c r="AC1251" s="14">
        <f t="shared" si="415"/>
        <v>0</v>
      </c>
      <c r="AD1251" s="13">
        <f t="shared" si="398"/>
        <v>0</v>
      </c>
      <c r="AE1251" s="13" t="e">
        <f>VLOOKUP(B1251,Sheet1!$C$1:$D$12,2,FALSE)</f>
        <v>#N/A</v>
      </c>
      <c r="AF1251" s="13" t="e">
        <f t="shared" si="416"/>
        <v>#N/A</v>
      </c>
      <c r="AG1251" s="13">
        <f t="shared" si="399"/>
        <v>0</v>
      </c>
      <c r="AH1251" s="13">
        <f t="shared" si="400"/>
        <v>0</v>
      </c>
      <c r="AI1251" s="13" t="e">
        <f t="shared" si="417"/>
        <v>#N/A</v>
      </c>
      <c r="AJ1251" s="14" t="str">
        <f t="shared" si="418"/>
        <v/>
      </c>
      <c r="AK1251" s="14">
        <f t="shared" si="401"/>
        <v>0</v>
      </c>
    </row>
    <row r="1252" spans="1:37" ht="15" customHeight="1" x14ac:dyDescent="0.25">
      <c r="A1252" s="1"/>
      <c r="B1252" s="1"/>
      <c r="C1252" s="24"/>
      <c r="D1252" s="1"/>
      <c r="E1252" s="1"/>
      <c r="F1252" s="24"/>
      <c r="G1252" s="1"/>
      <c r="H1252" s="2"/>
      <c r="I1252" s="2"/>
      <c r="J1252" s="2"/>
      <c r="K1252" s="13">
        <f t="shared" si="402"/>
        <v>0</v>
      </c>
      <c r="L1252" s="13" t="e">
        <f>VLOOKUP(B1252,Sheet1!$C$1:$D$12,2,FALSE)</f>
        <v>#N/A</v>
      </c>
      <c r="M1252" s="13" t="e">
        <f t="shared" si="403"/>
        <v>#N/A</v>
      </c>
      <c r="N1252" s="13">
        <f t="shared" si="404"/>
        <v>0</v>
      </c>
      <c r="O1252" s="13" t="e">
        <f>VLOOKUP(B1252,Sheet1!$C$1:$D$12,2,FALSE)</f>
        <v>#N/A</v>
      </c>
      <c r="P1252" s="13" t="e">
        <f t="shared" si="405"/>
        <v>#N/A</v>
      </c>
      <c r="Q1252" s="13">
        <f t="shared" si="406"/>
        <v>0</v>
      </c>
      <c r="R1252" s="13" t="e">
        <f>VLOOKUP(B1252,Sheet1!$C$1:$D$12,2,FALSE)</f>
        <v>#N/A</v>
      </c>
      <c r="S1252" s="13" t="e">
        <f t="shared" si="407"/>
        <v>#N/A</v>
      </c>
      <c r="T1252" s="13">
        <f t="shared" si="397"/>
        <v>0</v>
      </c>
      <c r="U1252" s="13" t="e">
        <f>VLOOKUP(B1252,Sheet1!$C$1:$F$12,4,FALSE)</f>
        <v>#N/A</v>
      </c>
      <c r="V1252" s="13" t="e">
        <f t="shared" si="408"/>
        <v>#N/A</v>
      </c>
      <c r="W1252" s="13">
        <f t="shared" si="409"/>
        <v>0</v>
      </c>
      <c r="X1252" s="13">
        <f t="shared" si="410"/>
        <v>0</v>
      </c>
      <c r="Y1252" s="13">
        <f t="shared" si="411"/>
        <v>0</v>
      </c>
      <c r="Z1252" s="13" t="e">
        <f t="shared" si="412"/>
        <v>#N/A</v>
      </c>
      <c r="AA1252" s="14" t="str">
        <f t="shared" si="413"/>
        <v/>
      </c>
      <c r="AB1252" s="14">
        <f t="shared" si="414"/>
        <v>0</v>
      </c>
      <c r="AC1252" s="14">
        <f t="shared" si="415"/>
        <v>0</v>
      </c>
      <c r="AD1252" s="13">
        <f t="shared" si="398"/>
        <v>0</v>
      </c>
      <c r="AE1252" s="13" t="e">
        <f>VLOOKUP(B1252,Sheet1!$C$1:$D$12,2,FALSE)</f>
        <v>#N/A</v>
      </c>
      <c r="AF1252" s="13" t="e">
        <f t="shared" si="416"/>
        <v>#N/A</v>
      </c>
      <c r="AG1252" s="13">
        <f t="shared" si="399"/>
        <v>0</v>
      </c>
      <c r="AH1252" s="13">
        <f t="shared" si="400"/>
        <v>0</v>
      </c>
      <c r="AI1252" s="13" t="e">
        <f t="shared" si="417"/>
        <v>#N/A</v>
      </c>
      <c r="AJ1252" s="14" t="str">
        <f t="shared" si="418"/>
        <v/>
      </c>
      <c r="AK1252" s="14">
        <f t="shared" si="401"/>
        <v>0</v>
      </c>
    </row>
    <row r="1253" spans="1:37" ht="15" customHeight="1" x14ac:dyDescent="0.25">
      <c r="A1253" s="1"/>
      <c r="B1253" s="1"/>
      <c r="C1253" s="24"/>
      <c r="D1253" s="1"/>
      <c r="E1253" s="1"/>
      <c r="F1253" s="24"/>
      <c r="G1253" s="1"/>
      <c r="H1253" s="2"/>
      <c r="I1253" s="2"/>
      <c r="J1253" s="2"/>
      <c r="K1253" s="13">
        <f t="shared" si="402"/>
        <v>0</v>
      </c>
      <c r="L1253" s="13" t="e">
        <f>VLOOKUP(B1253,Sheet1!$C$1:$D$12,2,FALSE)</f>
        <v>#N/A</v>
      </c>
      <c r="M1253" s="13" t="e">
        <f t="shared" si="403"/>
        <v>#N/A</v>
      </c>
      <c r="N1253" s="13">
        <f t="shared" si="404"/>
        <v>0</v>
      </c>
      <c r="O1253" s="13" t="e">
        <f>VLOOKUP(B1253,Sheet1!$C$1:$D$12,2,FALSE)</f>
        <v>#N/A</v>
      </c>
      <c r="P1253" s="13" t="e">
        <f t="shared" si="405"/>
        <v>#N/A</v>
      </c>
      <c r="Q1253" s="13">
        <f t="shared" si="406"/>
        <v>0</v>
      </c>
      <c r="R1253" s="13" t="e">
        <f>VLOOKUP(B1253,Sheet1!$C$1:$D$12,2,FALSE)</f>
        <v>#N/A</v>
      </c>
      <c r="S1253" s="13" t="e">
        <f t="shared" si="407"/>
        <v>#N/A</v>
      </c>
      <c r="T1253" s="13">
        <f t="shared" si="397"/>
        <v>0</v>
      </c>
      <c r="U1253" s="13" t="e">
        <f>VLOOKUP(B1253,Sheet1!$C$1:$F$12,4,FALSE)</f>
        <v>#N/A</v>
      </c>
      <c r="V1253" s="13" t="e">
        <f t="shared" si="408"/>
        <v>#N/A</v>
      </c>
      <c r="W1253" s="13">
        <f t="shared" si="409"/>
        <v>0</v>
      </c>
      <c r="X1253" s="13">
        <f t="shared" si="410"/>
        <v>0</v>
      </c>
      <c r="Y1253" s="13">
        <f t="shared" si="411"/>
        <v>0</v>
      </c>
      <c r="Z1253" s="13" t="e">
        <f t="shared" si="412"/>
        <v>#N/A</v>
      </c>
      <c r="AA1253" s="14" t="str">
        <f t="shared" si="413"/>
        <v/>
      </c>
      <c r="AB1253" s="14">
        <f t="shared" si="414"/>
        <v>0</v>
      </c>
      <c r="AC1253" s="14">
        <f t="shared" si="415"/>
        <v>0</v>
      </c>
      <c r="AD1253" s="13">
        <f t="shared" si="398"/>
        <v>0</v>
      </c>
      <c r="AE1253" s="13" t="e">
        <f>VLOOKUP(B1253,Sheet1!$C$1:$D$12,2,FALSE)</f>
        <v>#N/A</v>
      </c>
      <c r="AF1253" s="13" t="e">
        <f t="shared" si="416"/>
        <v>#N/A</v>
      </c>
      <c r="AG1253" s="13">
        <f t="shared" si="399"/>
        <v>0</v>
      </c>
      <c r="AH1253" s="13">
        <f t="shared" si="400"/>
        <v>0</v>
      </c>
      <c r="AI1253" s="13" t="e">
        <f t="shared" si="417"/>
        <v>#N/A</v>
      </c>
      <c r="AJ1253" s="14" t="str">
        <f t="shared" si="418"/>
        <v/>
      </c>
      <c r="AK1253" s="14">
        <f t="shared" si="401"/>
        <v>0</v>
      </c>
    </row>
    <row r="1254" spans="1:37" ht="15" customHeight="1" x14ac:dyDescent="0.25">
      <c r="A1254" s="1"/>
      <c r="B1254" s="1"/>
      <c r="C1254" s="24"/>
      <c r="D1254" s="1"/>
      <c r="E1254" s="1"/>
      <c r="F1254" s="24"/>
      <c r="G1254" s="1"/>
      <c r="H1254" s="2"/>
      <c r="I1254" s="2"/>
      <c r="J1254" s="2"/>
      <c r="K1254" s="13">
        <f t="shared" si="402"/>
        <v>0</v>
      </c>
      <c r="L1254" s="13" t="e">
        <f>VLOOKUP(B1254,Sheet1!$C$1:$D$12,2,FALSE)</f>
        <v>#N/A</v>
      </c>
      <c r="M1254" s="13" t="e">
        <f t="shared" si="403"/>
        <v>#N/A</v>
      </c>
      <c r="N1254" s="13">
        <f t="shared" si="404"/>
        <v>0</v>
      </c>
      <c r="O1254" s="13" t="e">
        <f>VLOOKUP(B1254,Sheet1!$C$1:$D$12,2,FALSE)</f>
        <v>#N/A</v>
      </c>
      <c r="P1254" s="13" t="e">
        <f t="shared" si="405"/>
        <v>#N/A</v>
      </c>
      <c r="Q1254" s="13">
        <f t="shared" si="406"/>
        <v>0</v>
      </c>
      <c r="R1254" s="13" t="e">
        <f>VLOOKUP(B1254,Sheet1!$C$1:$D$12,2,FALSE)</f>
        <v>#N/A</v>
      </c>
      <c r="S1254" s="13" t="e">
        <f t="shared" si="407"/>
        <v>#N/A</v>
      </c>
      <c r="T1254" s="13">
        <f t="shared" ref="T1254:T1317" si="419">IF(G1254="AF",35,0)</f>
        <v>0</v>
      </c>
      <c r="U1254" s="13" t="e">
        <f>VLOOKUP(B1254,Sheet1!$C$1:$F$12,4,FALSE)</f>
        <v>#N/A</v>
      </c>
      <c r="V1254" s="13" t="e">
        <f t="shared" si="408"/>
        <v>#N/A</v>
      </c>
      <c r="W1254" s="13">
        <f t="shared" si="409"/>
        <v>0</v>
      </c>
      <c r="X1254" s="13">
        <f t="shared" si="410"/>
        <v>0</v>
      </c>
      <c r="Y1254" s="13">
        <f t="shared" si="411"/>
        <v>0</v>
      </c>
      <c r="Z1254" s="13" t="e">
        <f t="shared" si="412"/>
        <v>#N/A</v>
      </c>
      <c r="AA1254" s="14" t="str">
        <f t="shared" si="413"/>
        <v/>
      </c>
      <c r="AB1254" s="14">
        <f t="shared" si="414"/>
        <v>0</v>
      </c>
      <c r="AC1254" s="14">
        <f t="shared" si="415"/>
        <v>0</v>
      </c>
      <c r="AD1254" s="13">
        <f t="shared" ref="AD1254:AD1317" si="420">IF(G1254="DR/R",120,0)</f>
        <v>0</v>
      </c>
      <c r="AE1254" s="13" t="e">
        <f>VLOOKUP(B1254,Sheet1!$C$1:$D$12,2,FALSE)</f>
        <v>#N/A</v>
      </c>
      <c r="AF1254" s="13" t="e">
        <f t="shared" si="416"/>
        <v>#N/A</v>
      </c>
      <c r="AG1254" s="13">
        <f t="shared" ref="AG1254:AG1317" si="421">IF(G1254="AF",0,0)</f>
        <v>0</v>
      </c>
      <c r="AH1254" s="13">
        <f t="shared" ref="AH1254:AH1317" si="422">IF(G1254="NML",120,0)</f>
        <v>0</v>
      </c>
      <c r="AI1254" s="13" t="e">
        <f t="shared" si="417"/>
        <v>#N/A</v>
      </c>
      <c r="AJ1254" s="14" t="str">
        <f t="shared" si="418"/>
        <v/>
      </c>
      <c r="AK1254" s="14">
        <f t="shared" ref="AK1254:AK1317" si="423">IF(OR(G1254="DR/R",G1254="NML/R"),35,0)</f>
        <v>0</v>
      </c>
    </row>
    <row r="1255" spans="1:37" ht="15" customHeight="1" x14ac:dyDescent="0.25">
      <c r="A1255" s="1"/>
      <c r="B1255" s="1"/>
      <c r="C1255" s="24"/>
      <c r="D1255" s="1"/>
      <c r="E1255" s="1"/>
      <c r="F1255" s="24"/>
      <c r="G1255" s="1"/>
      <c r="H1255" s="2"/>
      <c r="I1255" s="2"/>
      <c r="J1255" s="2"/>
      <c r="K1255" s="13">
        <f t="shared" ref="K1255:K1318" si="424">IF(AND(G1255="DR/R",A1255=2027),226,0)</f>
        <v>0</v>
      </c>
      <c r="L1255" s="13" t="e">
        <f>VLOOKUP(B1255,Sheet1!$C$1:$D$12,2,FALSE)</f>
        <v>#N/A</v>
      </c>
      <c r="M1255" s="13" t="e">
        <f t="shared" ref="M1255:M1318" si="425">ROUND(+K1255/12*L1255,2)</f>
        <v>#N/A</v>
      </c>
      <c r="N1255" s="13">
        <f t="shared" ref="N1255:N1318" si="426">IF(AND(G1255="DR/R",A1255=2025),212,0)</f>
        <v>0</v>
      </c>
      <c r="O1255" s="13" t="e">
        <f>VLOOKUP(B1255,Sheet1!$C$1:$D$12,2,FALSE)</f>
        <v>#N/A</v>
      </c>
      <c r="P1255" s="13" t="e">
        <f t="shared" ref="P1255:P1318" si="427">ROUND(+N1255/12*O1255,2)</f>
        <v>#N/A</v>
      </c>
      <c r="Q1255" s="13">
        <f t="shared" ref="Q1255:Q1318" si="428">IF(AND(G1255="DR/R",A1255=2026),219,)</f>
        <v>0</v>
      </c>
      <c r="R1255" s="13" t="e">
        <f>VLOOKUP(B1255,Sheet1!$C$1:$D$12,2,FALSE)</f>
        <v>#N/A</v>
      </c>
      <c r="S1255" s="13" t="e">
        <f t="shared" ref="S1255:S1318" si="429">ROUND(+Q1255/12*R1255,2)</f>
        <v>#N/A</v>
      </c>
      <c r="T1255" s="13">
        <f t="shared" si="419"/>
        <v>0</v>
      </c>
      <c r="U1255" s="13" t="e">
        <f>VLOOKUP(B1255,Sheet1!$C$1:$F$12,4,FALSE)</f>
        <v>#N/A</v>
      </c>
      <c r="V1255" s="13" t="e">
        <f t="shared" ref="V1255:V1318" si="430">ROUND(+T1255/4*U1255,2)</f>
        <v>#N/A</v>
      </c>
      <c r="W1255" s="13">
        <f t="shared" ref="W1255:W1318" si="431">IF(AND(G1255="NML",A1255=2027),226,0)</f>
        <v>0</v>
      </c>
      <c r="X1255" s="13">
        <f t="shared" ref="X1255:X1318" si="432">IF(AND(G1255="NML",A1255=2025),212,0)</f>
        <v>0</v>
      </c>
      <c r="Y1255" s="13">
        <f t="shared" ref="Y1255:Y1318" si="433">IF(AND(G1255="NML",A1255=2026),219,0)</f>
        <v>0</v>
      </c>
      <c r="Z1255" s="13" t="e">
        <f t="shared" ref="Z1255:Z1318" si="434">+M1255+V1255+W1255+P1255+X1255+Y1255+S1255</f>
        <v>#N/A</v>
      </c>
      <c r="AA1255" s="14" t="str">
        <f t="shared" ref="AA1255:AA1318" si="435">IF(ISNA(Z1255),"",Z1255)</f>
        <v/>
      </c>
      <c r="AB1255" s="14">
        <f t="shared" ref="AB1255:AB1318" si="436">IF(OR(G1255="DR/R",G1255="NML/R"),85,0)</f>
        <v>0</v>
      </c>
      <c r="AC1255" s="14">
        <f t="shared" ref="AC1255:AC1318" si="437">IF(AND(A1255=2019,AB1255&gt;0),AB1255-10,AB1255)</f>
        <v>0</v>
      </c>
      <c r="AD1255" s="13">
        <f t="shared" si="420"/>
        <v>0</v>
      </c>
      <c r="AE1255" s="13" t="e">
        <f>VLOOKUP(B1255,Sheet1!$C$1:$D$12,2,FALSE)</f>
        <v>#N/A</v>
      </c>
      <c r="AF1255" s="13" t="e">
        <f t="shared" ref="AF1255:AF1318" si="438">+AD1255/12*AE1255</f>
        <v>#N/A</v>
      </c>
      <c r="AG1255" s="13">
        <f t="shared" si="421"/>
        <v>0</v>
      </c>
      <c r="AH1255" s="13">
        <f t="shared" si="422"/>
        <v>0</v>
      </c>
      <c r="AI1255" s="13" t="e">
        <f t="shared" ref="AI1255:AI1318" si="439">+AF1255+AG1255+AH1255</f>
        <v>#N/A</v>
      </c>
      <c r="AJ1255" s="14" t="str">
        <f t="shared" ref="AJ1255:AJ1318" si="440">IF(ISNA(AI1255),"",AI1255)</f>
        <v/>
      </c>
      <c r="AK1255" s="14">
        <f t="shared" si="423"/>
        <v>0</v>
      </c>
    </row>
    <row r="1256" spans="1:37" ht="15" customHeight="1" x14ac:dyDescent="0.25">
      <c r="A1256" s="1"/>
      <c r="B1256" s="1"/>
      <c r="C1256" s="24"/>
      <c r="D1256" s="1"/>
      <c r="E1256" s="1"/>
      <c r="F1256" s="24"/>
      <c r="G1256" s="1"/>
      <c r="H1256" s="2"/>
      <c r="I1256" s="2"/>
      <c r="J1256" s="2"/>
      <c r="K1256" s="13">
        <f t="shared" si="424"/>
        <v>0</v>
      </c>
      <c r="L1256" s="13" t="e">
        <f>VLOOKUP(B1256,Sheet1!$C$1:$D$12,2,FALSE)</f>
        <v>#N/A</v>
      </c>
      <c r="M1256" s="13" t="e">
        <f t="shared" si="425"/>
        <v>#N/A</v>
      </c>
      <c r="N1256" s="13">
        <f t="shared" si="426"/>
        <v>0</v>
      </c>
      <c r="O1256" s="13" t="e">
        <f>VLOOKUP(B1256,Sheet1!$C$1:$D$12,2,FALSE)</f>
        <v>#N/A</v>
      </c>
      <c r="P1256" s="13" t="e">
        <f t="shared" si="427"/>
        <v>#N/A</v>
      </c>
      <c r="Q1256" s="13">
        <f t="shared" si="428"/>
        <v>0</v>
      </c>
      <c r="R1256" s="13" t="e">
        <f>VLOOKUP(B1256,Sheet1!$C$1:$D$12,2,FALSE)</f>
        <v>#N/A</v>
      </c>
      <c r="S1256" s="13" t="e">
        <f t="shared" si="429"/>
        <v>#N/A</v>
      </c>
      <c r="T1256" s="13">
        <f t="shared" si="419"/>
        <v>0</v>
      </c>
      <c r="U1256" s="13" t="e">
        <f>VLOOKUP(B1256,Sheet1!$C$1:$F$12,4,FALSE)</f>
        <v>#N/A</v>
      </c>
      <c r="V1256" s="13" t="e">
        <f t="shared" si="430"/>
        <v>#N/A</v>
      </c>
      <c r="W1256" s="13">
        <f t="shared" si="431"/>
        <v>0</v>
      </c>
      <c r="X1256" s="13">
        <f t="shared" si="432"/>
        <v>0</v>
      </c>
      <c r="Y1256" s="13">
        <f t="shared" si="433"/>
        <v>0</v>
      </c>
      <c r="Z1256" s="13" t="e">
        <f t="shared" si="434"/>
        <v>#N/A</v>
      </c>
      <c r="AA1256" s="14" t="str">
        <f t="shared" si="435"/>
        <v/>
      </c>
      <c r="AB1256" s="14">
        <f t="shared" si="436"/>
        <v>0</v>
      </c>
      <c r="AC1256" s="14">
        <f t="shared" si="437"/>
        <v>0</v>
      </c>
      <c r="AD1256" s="13">
        <f t="shared" si="420"/>
        <v>0</v>
      </c>
      <c r="AE1256" s="13" t="e">
        <f>VLOOKUP(B1256,Sheet1!$C$1:$D$12,2,FALSE)</f>
        <v>#N/A</v>
      </c>
      <c r="AF1256" s="13" t="e">
        <f t="shared" si="438"/>
        <v>#N/A</v>
      </c>
      <c r="AG1256" s="13">
        <f t="shared" si="421"/>
        <v>0</v>
      </c>
      <c r="AH1256" s="13">
        <f t="shared" si="422"/>
        <v>0</v>
      </c>
      <c r="AI1256" s="13" t="e">
        <f t="shared" si="439"/>
        <v>#N/A</v>
      </c>
      <c r="AJ1256" s="14" t="str">
        <f t="shared" si="440"/>
        <v/>
      </c>
      <c r="AK1256" s="14">
        <f t="shared" si="423"/>
        <v>0</v>
      </c>
    </row>
    <row r="1257" spans="1:37" ht="15" customHeight="1" x14ac:dyDescent="0.25">
      <c r="A1257" s="1"/>
      <c r="B1257" s="1"/>
      <c r="C1257" s="24"/>
      <c r="D1257" s="1"/>
      <c r="E1257" s="1"/>
      <c r="F1257" s="24"/>
      <c r="G1257" s="1"/>
      <c r="H1257" s="2"/>
      <c r="I1257" s="2"/>
      <c r="J1257" s="2"/>
      <c r="K1257" s="13">
        <f t="shared" si="424"/>
        <v>0</v>
      </c>
      <c r="L1257" s="13" t="e">
        <f>VLOOKUP(B1257,Sheet1!$C$1:$D$12,2,FALSE)</f>
        <v>#N/A</v>
      </c>
      <c r="M1257" s="13" t="e">
        <f t="shared" si="425"/>
        <v>#N/A</v>
      </c>
      <c r="N1257" s="13">
        <f t="shared" si="426"/>
        <v>0</v>
      </c>
      <c r="O1257" s="13" t="e">
        <f>VLOOKUP(B1257,Sheet1!$C$1:$D$12,2,FALSE)</f>
        <v>#N/A</v>
      </c>
      <c r="P1257" s="13" t="e">
        <f t="shared" si="427"/>
        <v>#N/A</v>
      </c>
      <c r="Q1257" s="13">
        <f t="shared" si="428"/>
        <v>0</v>
      </c>
      <c r="R1257" s="13" t="e">
        <f>VLOOKUP(B1257,Sheet1!$C$1:$D$12,2,FALSE)</f>
        <v>#N/A</v>
      </c>
      <c r="S1257" s="13" t="e">
        <f t="shared" si="429"/>
        <v>#N/A</v>
      </c>
      <c r="T1257" s="13">
        <f t="shared" si="419"/>
        <v>0</v>
      </c>
      <c r="U1257" s="13" t="e">
        <f>VLOOKUP(B1257,Sheet1!$C$1:$F$12,4,FALSE)</f>
        <v>#N/A</v>
      </c>
      <c r="V1257" s="13" t="e">
        <f t="shared" si="430"/>
        <v>#N/A</v>
      </c>
      <c r="W1257" s="13">
        <f t="shared" si="431"/>
        <v>0</v>
      </c>
      <c r="X1257" s="13">
        <f t="shared" si="432"/>
        <v>0</v>
      </c>
      <c r="Y1257" s="13">
        <f t="shared" si="433"/>
        <v>0</v>
      </c>
      <c r="Z1257" s="13" t="e">
        <f t="shared" si="434"/>
        <v>#N/A</v>
      </c>
      <c r="AA1257" s="14" t="str">
        <f t="shared" si="435"/>
        <v/>
      </c>
      <c r="AB1257" s="14">
        <f t="shared" si="436"/>
        <v>0</v>
      </c>
      <c r="AC1257" s="14">
        <f t="shared" si="437"/>
        <v>0</v>
      </c>
      <c r="AD1257" s="13">
        <f t="shared" si="420"/>
        <v>0</v>
      </c>
      <c r="AE1257" s="13" t="e">
        <f>VLOOKUP(B1257,Sheet1!$C$1:$D$12,2,FALSE)</f>
        <v>#N/A</v>
      </c>
      <c r="AF1257" s="13" t="e">
        <f t="shared" si="438"/>
        <v>#N/A</v>
      </c>
      <c r="AG1257" s="13">
        <f t="shared" si="421"/>
        <v>0</v>
      </c>
      <c r="AH1257" s="13">
        <f t="shared" si="422"/>
        <v>0</v>
      </c>
      <c r="AI1257" s="13" t="e">
        <f t="shared" si="439"/>
        <v>#N/A</v>
      </c>
      <c r="AJ1257" s="14" t="str">
        <f t="shared" si="440"/>
        <v/>
      </c>
      <c r="AK1257" s="14">
        <f t="shared" si="423"/>
        <v>0</v>
      </c>
    </row>
    <row r="1258" spans="1:37" ht="15" customHeight="1" x14ac:dyDescent="0.25">
      <c r="A1258" s="1"/>
      <c r="B1258" s="1"/>
      <c r="C1258" s="24"/>
      <c r="D1258" s="1"/>
      <c r="E1258" s="1"/>
      <c r="F1258" s="24"/>
      <c r="G1258" s="1"/>
      <c r="H1258" s="2"/>
      <c r="I1258" s="2"/>
      <c r="J1258" s="2"/>
      <c r="K1258" s="13">
        <f t="shared" si="424"/>
        <v>0</v>
      </c>
      <c r="L1258" s="13" t="e">
        <f>VLOOKUP(B1258,Sheet1!$C$1:$D$12,2,FALSE)</f>
        <v>#N/A</v>
      </c>
      <c r="M1258" s="13" t="e">
        <f t="shared" si="425"/>
        <v>#N/A</v>
      </c>
      <c r="N1258" s="13">
        <f t="shared" si="426"/>
        <v>0</v>
      </c>
      <c r="O1258" s="13" t="e">
        <f>VLOOKUP(B1258,Sheet1!$C$1:$D$12,2,FALSE)</f>
        <v>#N/A</v>
      </c>
      <c r="P1258" s="13" t="e">
        <f t="shared" si="427"/>
        <v>#N/A</v>
      </c>
      <c r="Q1258" s="13">
        <f t="shared" si="428"/>
        <v>0</v>
      </c>
      <c r="R1258" s="13" t="e">
        <f>VLOOKUP(B1258,Sheet1!$C$1:$D$12,2,FALSE)</f>
        <v>#N/A</v>
      </c>
      <c r="S1258" s="13" t="e">
        <f t="shared" si="429"/>
        <v>#N/A</v>
      </c>
      <c r="T1258" s="13">
        <f t="shared" si="419"/>
        <v>0</v>
      </c>
      <c r="U1258" s="13" t="e">
        <f>VLOOKUP(B1258,Sheet1!$C$1:$F$12,4,FALSE)</f>
        <v>#N/A</v>
      </c>
      <c r="V1258" s="13" t="e">
        <f t="shared" si="430"/>
        <v>#N/A</v>
      </c>
      <c r="W1258" s="13">
        <f t="shared" si="431"/>
        <v>0</v>
      </c>
      <c r="X1258" s="13">
        <f t="shared" si="432"/>
        <v>0</v>
      </c>
      <c r="Y1258" s="13">
        <f t="shared" si="433"/>
        <v>0</v>
      </c>
      <c r="Z1258" s="13" t="e">
        <f t="shared" si="434"/>
        <v>#N/A</v>
      </c>
      <c r="AA1258" s="14" t="str">
        <f t="shared" si="435"/>
        <v/>
      </c>
      <c r="AB1258" s="14">
        <f t="shared" si="436"/>
        <v>0</v>
      </c>
      <c r="AC1258" s="14">
        <f t="shared" si="437"/>
        <v>0</v>
      </c>
      <c r="AD1258" s="13">
        <f t="shared" si="420"/>
        <v>0</v>
      </c>
      <c r="AE1258" s="13" t="e">
        <f>VLOOKUP(B1258,Sheet1!$C$1:$D$12,2,FALSE)</f>
        <v>#N/A</v>
      </c>
      <c r="AF1258" s="13" t="e">
        <f t="shared" si="438"/>
        <v>#N/A</v>
      </c>
      <c r="AG1258" s="13">
        <f t="shared" si="421"/>
        <v>0</v>
      </c>
      <c r="AH1258" s="13">
        <f t="shared" si="422"/>
        <v>0</v>
      </c>
      <c r="AI1258" s="13" t="e">
        <f t="shared" si="439"/>
        <v>#N/A</v>
      </c>
      <c r="AJ1258" s="14" t="str">
        <f t="shared" si="440"/>
        <v/>
      </c>
      <c r="AK1258" s="14">
        <f t="shared" si="423"/>
        <v>0</v>
      </c>
    </row>
    <row r="1259" spans="1:37" ht="15" customHeight="1" x14ac:dyDescent="0.25">
      <c r="A1259" s="1"/>
      <c r="B1259" s="1"/>
      <c r="C1259" s="24"/>
      <c r="D1259" s="1"/>
      <c r="E1259" s="1"/>
      <c r="F1259" s="24"/>
      <c r="G1259" s="1"/>
      <c r="H1259" s="2"/>
      <c r="I1259" s="2"/>
      <c r="J1259" s="2"/>
      <c r="K1259" s="13">
        <f t="shared" si="424"/>
        <v>0</v>
      </c>
      <c r="L1259" s="13" t="e">
        <f>VLOOKUP(B1259,Sheet1!$C$1:$D$12,2,FALSE)</f>
        <v>#N/A</v>
      </c>
      <c r="M1259" s="13" t="e">
        <f t="shared" si="425"/>
        <v>#N/A</v>
      </c>
      <c r="N1259" s="13">
        <f t="shared" si="426"/>
        <v>0</v>
      </c>
      <c r="O1259" s="13" t="e">
        <f>VLOOKUP(B1259,Sheet1!$C$1:$D$12,2,FALSE)</f>
        <v>#N/A</v>
      </c>
      <c r="P1259" s="13" t="e">
        <f t="shared" si="427"/>
        <v>#N/A</v>
      </c>
      <c r="Q1259" s="13">
        <f t="shared" si="428"/>
        <v>0</v>
      </c>
      <c r="R1259" s="13" t="e">
        <f>VLOOKUP(B1259,Sheet1!$C$1:$D$12,2,FALSE)</f>
        <v>#N/A</v>
      </c>
      <c r="S1259" s="13" t="e">
        <f t="shared" si="429"/>
        <v>#N/A</v>
      </c>
      <c r="T1259" s="13">
        <f t="shared" si="419"/>
        <v>0</v>
      </c>
      <c r="U1259" s="13" t="e">
        <f>VLOOKUP(B1259,Sheet1!$C$1:$F$12,4,FALSE)</f>
        <v>#N/A</v>
      </c>
      <c r="V1259" s="13" t="e">
        <f t="shared" si="430"/>
        <v>#N/A</v>
      </c>
      <c r="W1259" s="13">
        <f t="shared" si="431"/>
        <v>0</v>
      </c>
      <c r="X1259" s="13">
        <f t="shared" si="432"/>
        <v>0</v>
      </c>
      <c r="Y1259" s="13">
        <f t="shared" si="433"/>
        <v>0</v>
      </c>
      <c r="Z1259" s="13" t="e">
        <f t="shared" si="434"/>
        <v>#N/A</v>
      </c>
      <c r="AA1259" s="14" t="str">
        <f t="shared" si="435"/>
        <v/>
      </c>
      <c r="AB1259" s="14">
        <f t="shared" si="436"/>
        <v>0</v>
      </c>
      <c r="AC1259" s="14">
        <f t="shared" si="437"/>
        <v>0</v>
      </c>
      <c r="AD1259" s="13">
        <f t="shared" si="420"/>
        <v>0</v>
      </c>
      <c r="AE1259" s="13" t="e">
        <f>VLOOKUP(B1259,Sheet1!$C$1:$D$12,2,FALSE)</f>
        <v>#N/A</v>
      </c>
      <c r="AF1259" s="13" t="e">
        <f t="shared" si="438"/>
        <v>#N/A</v>
      </c>
      <c r="AG1259" s="13">
        <f t="shared" si="421"/>
        <v>0</v>
      </c>
      <c r="AH1259" s="13">
        <f t="shared" si="422"/>
        <v>0</v>
      </c>
      <c r="AI1259" s="13" t="e">
        <f t="shared" si="439"/>
        <v>#N/A</v>
      </c>
      <c r="AJ1259" s="14" t="str">
        <f t="shared" si="440"/>
        <v/>
      </c>
      <c r="AK1259" s="14">
        <f t="shared" si="423"/>
        <v>0</v>
      </c>
    </row>
    <row r="1260" spans="1:37" ht="15" customHeight="1" x14ac:dyDescent="0.25">
      <c r="A1260" s="1"/>
      <c r="B1260" s="1"/>
      <c r="C1260" s="24"/>
      <c r="D1260" s="1"/>
      <c r="E1260" s="1"/>
      <c r="F1260" s="24"/>
      <c r="G1260" s="1"/>
      <c r="H1260" s="2"/>
      <c r="I1260" s="2"/>
      <c r="J1260" s="2"/>
      <c r="K1260" s="13">
        <f t="shared" si="424"/>
        <v>0</v>
      </c>
      <c r="L1260" s="13" t="e">
        <f>VLOOKUP(B1260,Sheet1!$C$1:$D$12,2,FALSE)</f>
        <v>#N/A</v>
      </c>
      <c r="M1260" s="13" t="e">
        <f t="shared" si="425"/>
        <v>#N/A</v>
      </c>
      <c r="N1260" s="13">
        <f t="shared" si="426"/>
        <v>0</v>
      </c>
      <c r="O1260" s="13" t="e">
        <f>VLOOKUP(B1260,Sheet1!$C$1:$D$12,2,FALSE)</f>
        <v>#N/A</v>
      </c>
      <c r="P1260" s="13" t="e">
        <f t="shared" si="427"/>
        <v>#N/A</v>
      </c>
      <c r="Q1260" s="13">
        <f t="shared" si="428"/>
        <v>0</v>
      </c>
      <c r="R1260" s="13" t="e">
        <f>VLOOKUP(B1260,Sheet1!$C$1:$D$12,2,FALSE)</f>
        <v>#N/A</v>
      </c>
      <c r="S1260" s="13" t="e">
        <f t="shared" si="429"/>
        <v>#N/A</v>
      </c>
      <c r="T1260" s="13">
        <f t="shared" si="419"/>
        <v>0</v>
      </c>
      <c r="U1260" s="13" t="e">
        <f>VLOOKUP(B1260,Sheet1!$C$1:$F$12,4,FALSE)</f>
        <v>#N/A</v>
      </c>
      <c r="V1260" s="13" t="e">
        <f t="shared" si="430"/>
        <v>#N/A</v>
      </c>
      <c r="W1260" s="13">
        <f t="shared" si="431"/>
        <v>0</v>
      </c>
      <c r="X1260" s="13">
        <f t="shared" si="432"/>
        <v>0</v>
      </c>
      <c r="Y1260" s="13">
        <f t="shared" si="433"/>
        <v>0</v>
      </c>
      <c r="Z1260" s="13" t="e">
        <f t="shared" si="434"/>
        <v>#N/A</v>
      </c>
      <c r="AA1260" s="14" t="str">
        <f t="shared" si="435"/>
        <v/>
      </c>
      <c r="AB1260" s="14">
        <f t="shared" si="436"/>
        <v>0</v>
      </c>
      <c r="AC1260" s="14">
        <f t="shared" si="437"/>
        <v>0</v>
      </c>
      <c r="AD1260" s="13">
        <f t="shared" si="420"/>
        <v>0</v>
      </c>
      <c r="AE1260" s="13" t="e">
        <f>VLOOKUP(B1260,Sheet1!$C$1:$D$12,2,FALSE)</f>
        <v>#N/A</v>
      </c>
      <c r="AF1260" s="13" t="e">
        <f t="shared" si="438"/>
        <v>#N/A</v>
      </c>
      <c r="AG1260" s="13">
        <f t="shared" si="421"/>
        <v>0</v>
      </c>
      <c r="AH1260" s="13">
        <f t="shared" si="422"/>
        <v>0</v>
      </c>
      <c r="AI1260" s="13" t="e">
        <f t="shared" si="439"/>
        <v>#N/A</v>
      </c>
      <c r="AJ1260" s="14" t="str">
        <f t="shared" si="440"/>
        <v/>
      </c>
      <c r="AK1260" s="14">
        <f t="shared" si="423"/>
        <v>0</v>
      </c>
    </row>
    <row r="1261" spans="1:37" ht="15" customHeight="1" x14ac:dyDescent="0.25">
      <c r="A1261" s="1"/>
      <c r="B1261" s="1"/>
      <c r="C1261" s="24"/>
      <c r="D1261" s="1"/>
      <c r="E1261" s="1"/>
      <c r="F1261" s="24"/>
      <c r="G1261" s="1"/>
      <c r="H1261" s="2"/>
      <c r="I1261" s="2"/>
      <c r="J1261" s="2"/>
      <c r="K1261" s="13">
        <f t="shared" si="424"/>
        <v>0</v>
      </c>
      <c r="L1261" s="13" t="e">
        <f>VLOOKUP(B1261,Sheet1!$C$1:$D$12,2,FALSE)</f>
        <v>#N/A</v>
      </c>
      <c r="M1261" s="13" t="e">
        <f t="shared" si="425"/>
        <v>#N/A</v>
      </c>
      <c r="N1261" s="13">
        <f t="shared" si="426"/>
        <v>0</v>
      </c>
      <c r="O1261" s="13" t="e">
        <f>VLOOKUP(B1261,Sheet1!$C$1:$D$12,2,FALSE)</f>
        <v>#N/A</v>
      </c>
      <c r="P1261" s="13" t="e">
        <f t="shared" si="427"/>
        <v>#N/A</v>
      </c>
      <c r="Q1261" s="13">
        <f t="shared" si="428"/>
        <v>0</v>
      </c>
      <c r="R1261" s="13" t="e">
        <f>VLOOKUP(B1261,Sheet1!$C$1:$D$12,2,FALSE)</f>
        <v>#N/A</v>
      </c>
      <c r="S1261" s="13" t="e">
        <f t="shared" si="429"/>
        <v>#N/A</v>
      </c>
      <c r="T1261" s="13">
        <f t="shared" si="419"/>
        <v>0</v>
      </c>
      <c r="U1261" s="13" t="e">
        <f>VLOOKUP(B1261,Sheet1!$C$1:$F$12,4,FALSE)</f>
        <v>#N/A</v>
      </c>
      <c r="V1261" s="13" t="e">
        <f t="shared" si="430"/>
        <v>#N/A</v>
      </c>
      <c r="W1261" s="13">
        <f t="shared" si="431"/>
        <v>0</v>
      </c>
      <c r="X1261" s="13">
        <f t="shared" si="432"/>
        <v>0</v>
      </c>
      <c r="Y1261" s="13">
        <f t="shared" si="433"/>
        <v>0</v>
      </c>
      <c r="Z1261" s="13" t="e">
        <f t="shared" si="434"/>
        <v>#N/A</v>
      </c>
      <c r="AA1261" s="14" t="str">
        <f t="shared" si="435"/>
        <v/>
      </c>
      <c r="AB1261" s="14">
        <f t="shared" si="436"/>
        <v>0</v>
      </c>
      <c r="AC1261" s="14">
        <f t="shared" si="437"/>
        <v>0</v>
      </c>
      <c r="AD1261" s="13">
        <f t="shared" si="420"/>
        <v>0</v>
      </c>
      <c r="AE1261" s="13" t="e">
        <f>VLOOKUP(B1261,Sheet1!$C$1:$D$12,2,FALSE)</f>
        <v>#N/A</v>
      </c>
      <c r="AF1261" s="13" t="e">
        <f t="shared" si="438"/>
        <v>#N/A</v>
      </c>
      <c r="AG1261" s="13">
        <f t="shared" si="421"/>
        <v>0</v>
      </c>
      <c r="AH1261" s="13">
        <f t="shared" si="422"/>
        <v>0</v>
      </c>
      <c r="AI1261" s="13" t="e">
        <f t="shared" si="439"/>
        <v>#N/A</v>
      </c>
      <c r="AJ1261" s="14" t="str">
        <f t="shared" si="440"/>
        <v/>
      </c>
      <c r="AK1261" s="14">
        <f t="shared" si="423"/>
        <v>0</v>
      </c>
    </row>
    <row r="1262" spans="1:37" ht="15" customHeight="1" x14ac:dyDescent="0.25">
      <c r="A1262" s="1"/>
      <c r="B1262" s="1"/>
      <c r="C1262" s="24"/>
      <c r="D1262" s="1"/>
      <c r="E1262" s="1"/>
      <c r="F1262" s="24"/>
      <c r="G1262" s="1"/>
      <c r="H1262" s="2"/>
      <c r="I1262" s="2"/>
      <c r="J1262" s="2"/>
      <c r="K1262" s="13">
        <f t="shared" si="424"/>
        <v>0</v>
      </c>
      <c r="L1262" s="13" t="e">
        <f>VLOOKUP(B1262,Sheet1!$C$1:$D$12,2,FALSE)</f>
        <v>#N/A</v>
      </c>
      <c r="M1262" s="13" t="e">
        <f t="shared" si="425"/>
        <v>#N/A</v>
      </c>
      <c r="N1262" s="13">
        <f t="shared" si="426"/>
        <v>0</v>
      </c>
      <c r="O1262" s="13" t="e">
        <f>VLOOKUP(B1262,Sheet1!$C$1:$D$12,2,FALSE)</f>
        <v>#N/A</v>
      </c>
      <c r="P1262" s="13" t="e">
        <f t="shared" si="427"/>
        <v>#N/A</v>
      </c>
      <c r="Q1262" s="13">
        <f t="shared" si="428"/>
        <v>0</v>
      </c>
      <c r="R1262" s="13" t="e">
        <f>VLOOKUP(B1262,Sheet1!$C$1:$D$12,2,FALSE)</f>
        <v>#N/A</v>
      </c>
      <c r="S1262" s="13" t="e">
        <f t="shared" si="429"/>
        <v>#N/A</v>
      </c>
      <c r="T1262" s="13">
        <f t="shared" si="419"/>
        <v>0</v>
      </c>
      <c r="U1262" s="13" t="e">
        <f>VLOOKUP(B1262,Sheet1!$C$1:$F$12,4,FALSE)</f>
        <v>#N/A</v>
      </c>
      <c r="V1262" s="13" t="e">
        <f t="shared" si="430"/>
        <v>#N/A</v>
      </c>
      <c r="W1262" s="13">
        <f t="shared" si="431"/>
        <v>0</v>
      </c>
      <c r="X1262" s="13">
        <f t="shared" si="432"/>
        <v>0</v>
      </c>
      <c r="Y1262" s="13">
        <f t="shared" si="433"/>
        <v>0</v>
      </c>
      <c r="Z1262" s="13" t="e">
        <f t="shared" si="434"/>
        <v>#N/A</v>
      </c>
      <c r="AA1262" s="14" t="str">
        <f t="shared" si="435"/>
        <v/>
      </c>
      <c r="AB1262" s="14">
        <f t="shared" si="436"/>
        <v>0</v>
      </c>
      <c r="AC1262" s="14">
        <f t="shared" si="437"/>
        <v>0</v>
      </c>
      <c r="AD1262" s="13">
        <f t="shared" si="420"/>
        <v>0</v>
      </c>
      <c r="AE1262" s="13" t="e">
        <f>VLOOKUP(B1262,Sheet1!$C$1:$D$12,2,FALSE)</f>
        <v>#N/A</v>
      </c>
      <c r="AF1262" s="13" t="e">
        <f t="shared" si="438"/>
        <v>#N/A</v>
      </c>
      <c r="AG1262" s="13">
        <f t="shared" si="421"/>
        <v>0</v>
      </c>
      <c r="AH1262" s="13">
        <f t="shared" si="422"/>
        <v>0</v>
      </c>
      <c r="AI1262" s="13" t="e">
        <f t="shared" si="439"/>
        <v>#N/A</v>
      </c>
      <c r="AJ1262" s="14" t="str">
        <f t="shared" si="440"/>
        <v/>
      </c>
      <c r="AK1262" s="14">
        <f t="shared" si="423"/>
        <v>0</v>
      </c>
    </row>
    <row r="1263" spans="1:37" ht="15" customHeight="1" x14ac:dyDescent="0.25">
      <c r="A1263" s="1"/>
      <c r="B1263" s="1"/>
      <c r="C1263" s="24"/>
      <c r="D1263" s="1"/>
      <c r="E1263" s="1"/>
      <c r="F1263" s="24"/>
      <c r="G1263" s="1"/>
      <c r="H1263" s="2"/>
      <c r="I1263" s="2"/>
      <c r="J1263" s="2"/>
      <c r="K1263" s="13">
        <f t="shared" si="424"/>
        <v>0</v>
      </c>
      <c r="L1263" s="13" t="e">
        <f>VLOOKUP(B1263,Sheet1!$C$1:$D$12,2,FALSE)</f>
        <v>#N/A</v>
      </c>
      <c r="M1263" s="13" t="e">
        <f t="shared" si="425"/>
        <v>#N/A</v>
      </c>
      <c r="N1263" s="13">
        <f t="shared" si="426"/>
        <v>0</v>
      </c>
      <c r="O1263" s="13" t="e">
        <f>VLOOKUP(B1263,Sheet1!$C$1:$D$12,2,FALSE)</f>
        <v>#N/A</v>
      </c>
      <c r="P1263" s="13" t="e">
        <f t="shared" si="427"/>
        <v>#N/A</v>
      </c>
      <c r="Q1263" s="13">
        <f t="shared" si="428"/>
        <v>0</v>
      </c>
      <c r="R1263" s="13" t="e">
        <f>VLOOKUP(B1263,Sheet1!$C$1:$D$12,2,FALSE)</f>
        <v>#N/A</v>
      </c>
      <c r="S1263" s="13" t="e">
        <f t="shared" si="429"/>
        <v>#N/A</v>
      </c>
      <c r="T1263" s="13">
        <f t="shared" si="419"/>
        <v>0</v>
      </c>
      <c r="U1263" s="13" t="e">
        <f>VLOOKUP(B1263,Sheet1!$C$1:$F$12,4,FALSE)</f>
        <v>#N/A</v>
      </c>
      <c r="V1263" s="13" t="e">
        <f t="shared" si="430"/>
        <v>#N/A</v>
      </c>
      <c r="W1263" s="13">
        <f t="shared" si="431"/>
        <v>0</v>
      </c>
      <c r="X1263" s="13">
        <f t="shared" si="432"/>
        <v>0</v>
      </c>
      <c r="Y1263" s="13">
        <f t="shared" si="433"/>
        <v>0</v>
      </c>
      <c r="Z1263" s="13" t="e">
        <f t="shared" si="434"/>
        <v>#N/A</v>
      </c>
      <c r="AA1263" s="14" t="str">
        <f t="shared" si="435"/>
        <v/>
      </c>
      <c r="AB1263" s="14">
        <f t="shared" si="436"/>
        <v>0</v>
      </c>
      <c r="AC1263" s="14">
        <f t="shared" si="437"/>
        <v>0</v>
      </c>
      <c r="AD1263" s="13">
        <f t="shared" si="420"/>
        <v>0</v>
      </c>
      <c r="AE1263" s="13" t="e">
        <f>VLOOKUP(B1263,Sheet1!$C$1:$D$12,2,FALSE)</f>
        <v>#N/A</v>
      </c>
      <c r="AF1263" s="13" t="e">
        <f t="shared" si="438"/>
        <v>#N/A</v>
      </c>
      <c r="AG1263" s="13">
        <f t="shared" si="421"/>
        <v>0</v>
      </c>
      <c r="AH1263" s="13">
        <f t="shared" si="422"/>
        <v>0</v>
      </c>
      <c r="AI1263" s="13" t="e">
        <f t="shared" si="439"/>
        <v>#N/A</v>
      </c>
      <c r="AJ1263" s="14" t="str">
        <f t="shared" si="440"/>
        <v/>
      </c>
      <c r="AK1263" s="14">
        <f t="shared" si="423"/>
        <v>0</v>
      </c>
    </row>
    <row r="1264" spans="1:37" ht="15" customHeight="1" x14ac:dyDescent="0.25">
      <c r="A1264" s="1"/>
      <c r="B1264" s="1"/>
      <c r="C1264" s="24"/>
      <c r="D1264" s="1"/>
      <c r="E1264" s="1"/>
      <c r="F1264" s="24"/>
      <c r="G1264" s="1"/>
      <c r="H1264" s="2"/>
      <c r="I1264" s="2"/>
      <c r="J1264" s="2"/>
      <c r="K1264" s="13">
        <f t="shared" si="424"/>
        <v>0</v>
      </c>
      <c r="L1264" s="13" t="e">
        <f>VLOOKUP(B1264,Sheet1!$C$1:$D$12,2,FALSE)</f>
        <v>#N/A</v>
      </c>
      <c r="M1264" s="13" t="e">
        <f t="shared" si="425"/>
        <v>#N/A</v>
      </c>
      <c r="N1264" s="13">
        <f t="shared" si="426"/>
        <v>0</v>
      </c>
      <c r="O1264" s="13" t="e">
        <f>VLOOKUP(B1264,Sheet1!$C$1:$D$12,2,FALSE)</f>
        <v>#N/A</v>
      </c>
      <c r="P1264" s="13" t="e">
        <f t="shared" si="427"/>
        <v>#N/A</v>
      </c>
      <c r="Q1264" s="13">
        <f t="shared" si="428"/>
        <v>0</v>
      </c>
      <c r="R1264" s="13" t="e">
        <f>VLOOKUP(B1264,Sheet1!$C$1:$D$12,2,FALSE)</f>
        <v>#N/A</v>
      </c>
      <c r="S1264" s="13" t="e">
        <f t="shared" si="429"/>
        <v>#N/A</v>
      </c>
      <c r="T1264" s="13">
        <f t="shared" si="419"/>
        <v>0</v>
      </c>
      <c r="U1264" s="13" t="e">
        <f>VLOOKUP(B1264,Sheet1!$C$1:$F$12,4,FALSE)</f>
        <v>#N/A</v>
      </c>
      <c r="V1264" s="13" t="e">
        <f t="shared" si="430"/>
        <v>#N/A</v>
      </c>
      <c r="W1264" s="13">
        <f t="shared" si="431"/>
        <v>0</v>
      </c>
      <c r="X1264" s="13">
        <f t="shared" si="432"/>
        <v>0</v>
      </c>
      <c r="Y1264" s="13">
        <f t="shared" si="433"/>
        <v>0</v>
      </c>
      <c r="Z1264" s="13" t="e">
        <f t="shared" si="434"/>
        <v>#N/A</v>
      </c>
      <c r="AA1264" s="14" t="str">
        <f t="shared" si="435"/>
        <v/>
      </c>
      <c r="AB1264" s="14">
        <f t="shared" si="436"/>
        <v>0</v>
      </c>
      <c r="AC1264" s="14">
        <f t="shared" si="437"/>
        <v>0</v>
      </c>
      <c r="AD1264" s="13">
        <f t="shared" si="420"/>
        <v>0</v>
      </c>
      <c r="AE1264" s="13" t="e">
        <f>VLOOKUP(B1264,Sheet1!$C$1:$D$12,2,FALSE)</f>
        <v>#N/A</v>
      </c>
      <c r="AF1264" s="13" t="e">
        <f t="shared" si="438"/>
        <v>#N/A</v>
      </c>
      <c r="AG1264" s="13">
        <f t="shared" si="421"/>
        <v>0</v>
      </c>
      <c r="AH1264" s="13">
        <f t="shared" si="422"/>
        <v>0</v>
      </c>
      <c r="AI1264" s="13" t="e">
        <f t="shared" si="439"/>
        <v>#N/A</v>
      </c>
      <c r="AJ1264" s="14" t="str">
        <f t="shared" si="440"/>
        <v/>
      </c>
      <c r="AK1264" s="14">
        <f t="shared" si="423"/>
        <v>0</v>
      </c>
    </row>
    <row r="1265" spans="1:37" ht="15" customHeight="1" x14ac:dyDescent="0.25">
      <c r="A1265" s="1"/>
      <c r="B1265" s="1"/>
      <c r="C1265" s="24"/>
      <c r="D1265" s="1"/>
      <c r="E1265" s="1"/>
      <c r="F1265" s="24"/>
      <c r="G1265" s="1"/>
      <c r="H1265" s="2"/>
      <c r="I1265" s="2"/>
      <c r="J1265" s="2"/>
      <c r="K1265" s="13">
        <f t="shared" si="424"/>
        <v>0</v>
      </c>
      <c r="L1265" s="13" t="e">
        <f>VLOOKUP(B1265,Sheet1!$C$1:$D$12,2,FALSE)</f>
        <v>#N/A</v>
      </c>
      <c r="M1265" s="13" t="e">
        <f t="shared" si="425"/>
        <v>#N/A</v>
      </c>
      <c r="N1265" s="13">
        <f t="shared" si="426"/>
        <v>0</v>
      </c>
      <c r="O1265" s="13" t="e">
        <f>VLOOKUP(B1265,Sheet1!$C$1:$D$12,2,FALSE)</f>
        <v>#N/A</v>
      </c>
      <c r="P1265" s="13" t="e">
        <f t="shared" si="427"/>
        <v>#N/A</v>
      </c>
      <c r="Q1265" s="13">
        <f t="shared" si="428"/>
        <v>0</v>
      </c>
      <c r="R1265" s="13" t="e">
        <f>VLOOKUP(B1265,Sheet1!$C$1:$D$12,2,FALSE)</f>
        <v>#N/A</v>
      </c>
      <c r="S1265" s="13" t="e">
        <f t="shared" si="429"/>
        <v>#N/A</v>
      </c>
      <c r="T1265" s="13">
        <f t="shared" si="419"/>
        <v>0</v>
      </c>
      <c r="U1265" s="13" t="e">
        <f>VLOOKUP(B1265,Sheet1!$C$1:$F$12,4,FALSE)</f>
        <v>#N/A</v>
      </c>
      <c r="V1265" s="13" t="e">
        <f t="shared" si="430"/>
        <v>#N/A</v>
      </c>
      <c r="W1265" s="13">
        <f t="shared" si="431"/>
        <v>0</v>
      </c>
      <c r="X1265" s="13">
        <f t="shared" si="432"/>
        <v>0</v>
      </c>
      <c r="Y1265" s="13">
        <f t="shared" si="433"/>
        <v>0</v>
      </c>
      <c r="Z1265" s="13" t="e">
        <f t="shared" si="434"/>
        <v>#N/A</v>
      </c>
      <c r="AA1265" s="14" t="str">
        <f t="shared" si="435"/>
        <v/>
      </c>
      <c r="AB1265" s="14">
        <f t="shared" si="436"/>
        <v>0</v>
      </c>
      <c r="AC1265" s="14">
        <f t="shared" si="437"/>
        <v>0</v>
      </c>
      <c r="AD1265" s="13">
        <f t="shared" si="420"/>
        <v>0</v>
      </c>
      <c r="AE1265" s="13" t="e">
        <f>VLOOKUP(B1265,Sheet1!$C$1:$D$12,2,FALSE)</f>
        <v>#N/A</v>
      </c>
      <c r="AF1265" s="13" t="e">
        <f t="shared" si="438"/>
        <v>#N/A</v>
      </c>
      <c r="AG1265" s="13">
        <f t="shared" si="421"/>
        <v>0</v>
      </c>
      <c r="AH1265" s="13">
        <f t="shared" si="422"/>
        <v>0</v>
      </c>
      <c r="AI1265" s="13" t="e">
        <f t="shared" si="439"/>
        <v>#N/A</v>
      </c>
      <c r="AJ1265" s="14" t="str">
        <f t="shared" si="440"/>
        <v/>
      </c>
      <c r="AK1265" s="14">
        <f t="shared" si="423"/>
        <v>0</v>
      </c>
    </row>
    <row r="1266" spans="1:37" ht="15" customHeight="1" x14ac:dyDescent="0.25">
      <c r="A1266" s="1"/>
      <c r="B1266" s="1"/>
      <c r="C1266" s="24"/>
      <c r="D1266" s="1"/>
      <c r="E1266" s="1"/>
      <c r="F1266" s="24"/>
      <c r="G1266" s="1"/>
      <c r="H1266" s="2"/>
      <c r="I1266" s="2"/>
      <c r="J1266" s="2"/>
      <c r="K1266" s="13">
        <f t="shared" si="424"/>
        <v>0</v>
      </c>
      <c r="L1266" s="13" t="e">
        <f>VLOOKUP(B1266,Sheet1!$C$1:$D$12,2,FALSE)</f>
        <v>#N/A</v>
      </c>
      <c r="M1266" s="13" t="e">
        <f t="shared" si="425"/>
        <v>#N/A</v>
      </c>
      <c r="N1266" s="13">
        <f t="shared" si="426"/>
        <v>0</v>
      </c>
      <c r="O1266" s="13" t="e">
        <f>VLOOKUP(B1266,Sheet1!$C$1:$D$12,2,FALSE)</f>
        <v>#N/A</v>
      </c>
      <c r="P1266" s="13" t="e">
        <f t="shared" si="427"/>
        <v>#N/A</v>
      </c>
      <c r="Q1266" s="13">
        <f t="shared" si="428"/>
        <v>0</v>
      </c>
      <c r="R1266" s="13" t="e">
        <f>VLOOKUP(B1266,Sheet1!$C$1:$D$12,2,FALSE)</f>
        <v>#N/A</v>
      </c>
      <c r="S1266" s="13" t="e">
        <f t="shared" si="429"/>
        <v>#N/A</v>
      </c>
      <c r="T1266" s="13">
        <f t="shared" si="419"/>
        <v>0</v>
      </c>
      <c r="U1266" s="13" t="e">
        <f>VLOOKUP(B1266,Sheet1!$C$1:$F$12,4,FALSE)</f>
        <v>#N/A</v>
      </c>
      <c r="V1266" s="13" t="e">
        <f t="shared" si="430"/>
        <v>#N/A</v>
      </c>
      <c r="W1266" s="13">
        <f t="shared" si="431"/>
        <v>0</v>
      </c>
      <c r="X1266" s="13">
        <f t="shared" si="432"/>
        <v>0</v>
      </c>
      <c r="Y1266" s="13">
        <f t="shared" si="433"/>
        <v>0</v>
      </c>
      <c r="Z1266" s="13" t="e">
        <f t="shared" si="434"/>
        <v>#N/A</v>
      </c>
      <c r="AA1266" s="14" t="str">
        <f t="shared" si="435"/>
        <v/>
      </c>
      <c r="AB1266" s="14">
        <f t="shared" si="436"/>
        <v>0</v>
      </c>
      <c r="AC1266" s="14">
        <f t="shared" si="437"/>
        <v>0</v>
      </c>
      <c r="AD1266" s="13">
        <f t="shared" si="420"/>
        <v>0</v>
      </c>
      <c r="AE1266" s="13" t="e">
        <f>VLOOKUP(B1266,Sheet1!$C$1:$D$12,2,FALSE)</f>
        <v>#N/A</v>
      </c>
      <c r="AF1266" s="13" t="e">
        <f t="shared" si="438"/>
        <v>#N/A</v>
      </c>
      <c r="AG1266" s="13">
        <f t="shared" si="421"/>
        <v>0</v>
      </c>
      <c r="AH1266" s="13">
        <f t="shared" si="422"/>
        <v>0</v>
      </c>
      <c r="AI1266" s="13" t="e">
        <f t="shared" si="439"/>
        <v>#N/A</v>
      </c>
      <c r="AJ1266" s="14" t="str">
        <f t="shared" si="440"/>
        <v/>
      </c>
      <c r="AK1266" s="14">
        <f t="shared" si="423"/>
        <v>0</v>
      </c>
    </row>
    <row r="1267" spans="1:37" ht="15" customHeight="1" x14ac:dyDescent="0.25">
      <c r="A1267" s="1"/>
      <c r="B1267" s="1"/>
      <c r="C1267" s="24"/>
      <c r="D1267" s="1"/>
      <c r="E1267" s="1"/>
      <c r="F1267" s="24"/>
      <c r="G1267" s="1"/>
      <c r="H1267" s="2"/>
      <c r="I1267" s="2"/>
      <c r="J1267" s="2"/>
      <c r="K1267" s="13">
        <f t="shared" si="424"/>
        <v>0</v>
      </c>
      <c r="L1267" s="13" t="e">
        <f>VLOOKUP(B1267,Sheet1!$C$1:$D$12,2,FALSE)</f>
        <v>#N/A</v>
      </c>
      <c r="M1267" s="13" t="e">
        <f t="shared" si="425"/>
        <v>#N/A</v>
      </c>
      <c r="N1267" s="13">
        <f t="shared" si="426"/>
        <v>0</v>
      </c>
      <c r="O1267" s="13" t="e">
        <f>VLOOKUP(B1267,Sheet1!$C$1:$D$12,2,FALSE)</f>
        <v>#N/A</v>
      </c>
      <c r="P1267" s="13" t="e">
        <f t="shared" si="427"/>
        <v>#N/A</v>
      </c>
      <c r="Q1267" s="13">
        <f t="shared" si="428"/>
        <v>0</v>
      </c>
      <c r="R1267" s="13" t="e">
        <f>VLOOKUP(B1267,Sheet1!$C$1:$D$12,2,FALSE)</f>
        <v>#N/A</v>
      </c>
      <c r="S1267" s="13" t="e">
        <f t="shared" si="429"/>
        <v>#N/A</v>
      </c>
      <c r="T1267" s="13">
        <f t="shared" si="419"/>
        <v>0</v>
      </c>
      <c r="U1267" s="13" t="e">
        <f>VLOOKUP(B1267,Sheet1!$C$1:$F$12,4,FALSE)</f>
        <v>#N/A</v>
      </c>
      <c r="V1267" s="13" t="e">
        <f t="shared" si="430"/>
        <v>#N/A</v>
      </c>
      <c r="W1267" s="13">
        <f t="shared" si="431"/>
        <v>0</v>
      </c>
      <c r="X1267" s="13">
        <f t="shared" si="432"/>
        <v>0</v>
      </c>
      <c r="Y1267" s="13">
        <f t="shared" si="433"/>
        <v>0</v>
      </c>
      <c r="Z1267" s="13" t="e">
        <f t="shared" si="434"/>
        <v>#N/A</v>
      </c>
      <c r="AA1267" s="14" t="str">
        <f t="shared" si="435"/>
        <v/>
      </c>
      <c r="AB1267" s="14">
        <f t="shared" si="436"/>
        <v>0</v>
      </c>
      <c r="AC1267" s="14">
        <f t="shared" si="437"/>
        <v>0</v>
      </c>
      <c r="AD1267" s="13">
        <f t="shared" si="420"/>
        <v>0</v>
      </c>
      <c r="AE1267" s="13" t="e">
        <f>VLOOKUP(B1267,Sheet1!$C$1:$D$12,2,FALSE)</f>
        <v>#N/A</v>
      </c>
      <c r="AF1267" s="13" t="e">
        <f t="shared" si="438"/>
        <v>#N/A</v>
      </c>
      <c r="AG1267" s="13">
        <f t="shared" si="421"/>
        <v>0</v>
      </c>
      <c r="AH1267" s="13">
        <f t="shared" si="422"/>
        <v>0</v>
      </c>
      <c r="AI1267" s="13" t="e">
        <f t="shared" si="439"/>
        <v>#N/A</v>
      </c>
      <c r="AJ1267" s="14" t="str">
        <f t="shared" si="440"/>
        <v/>
      </c>
      <c r="AK1267" s="14">
        <f t="shared" si="423"/>
        <v>0</v>
      </c>
    </row>
    <row r="1268" spans="1:37" ht="15" customHeight="1" x14ac:dyDescent="0.25">
      <c r="A1268" s="1"/>
      <c r="B1268" s="1"/>
      <c r="C1268" s="24"/>
      <c r="D1268" s="1"/>
      <c r="E1268" s="1"/>
      <c r="F1268" s="24"/>
      <c r="G1268" s="1"/>
      <c r="H1268" s="2"/>
      <c r="I1268" s="2"/>
      <c r="J1268" s="2"/>
      <c r="K1268" s="13">
        <f t="shared" si="424"/>
        <v>0</v>
      </c>
      <c r="L1268" s="13" t="e">
        <f>VLOOKUP(B1268,Sheet1!$C$1:$D$12,2,FALSE)</f>
        <v>#N/A</v>
      </c>
      <c r="M1268" s="13" t="e">
        <f t="shared" si="425"/>
        <v>#N/A</v>
      </c>
      <c r="N1268" s="13">
        <f t="shared" si="426"/>
        <v>0</v>
      </c>
      <c r="O1268" s="13" t="e">
        <f>VLOOKUP(B1268,Sheet1!$C$1:$D$12,2,FALSE)</f>
        <v>#N/A</v>
      </c>
      <c r="P1268" s="13" t="e">
        <f t="shared" si="427"/>
        <v>#N/A</v>
      </c>
      <c r="Q1268" s="13">
        <f t="shared" si="428"/>
        <v>0</v>
      </c>
      <c r="R1268" s="13" t="e">
        <f>VLOOKUP(B1268,Sheet1!$C$1:$D$12,2,FALSE)</f>
        <v>#N/A</v>
      </c>
      <c r="S1268" s="13" t="e">
        <f t="shared" si="429"/>
        <v>#N/A</v>
      </c>
      <c r="T1268" s="13">
        <f t="shared" si="419"/>
        <v>0</v>
      </c>
      <c r="U1268" s="13" t="e">
        <f>VLOOKUP(B1268,Sheet1!$C$1:$F$12,4,FALSE)</f>
        <v>#N/A</v>
      </c>
      <c r="V1268" s="13" t="e">
        <f t="shared" si="430"/>
        <v>#N/A</v>
      </c>
      <c r="W1268" s="13">
        <f t="shared" si="431"/>
        <v>0</v>
      </c>
      <c r="X1268" s="13">
        <f t="shared" si="432"/>
        <v>0</v>
      </c>
      <c r="Y1268" s="13">
        <f t="shared" si="433"/>
        <v>0</v>
      </c>
      <c r="Z1268" s="13" t="e">
        <f t="shared" si="434"/>
        <v>#N/A</v>
      </c>
      <c r="AA1268" s="14" t="str">
        <f t="shared" si="435"/>
        <v/>
      </c>
      <c r="AB1268" s="14">
        <f t="shared" si="436"/>
        <v>0</v>
      </c>
      <c r="AC1268" s="14">
        <f t="shared" si="437"/>
        <v>0</v>
      </c>
      <c r="AD1268" s="13">
        <f t="shared" si="420"/>
        <v>0</v>
      </c>
      <c r="AE1268" s="13" t="e">
        <f>VLOOKUP(B1268,Sheet1!$C$1:$D$12,2,FALSE)</f>
        <v>#N/A</v>
      </c>
      <c r="AF1268" s="13" t="e">
        <f t="shared" si="438"/>
        <v>#N/A</v>
      </c>
      <c r="AG1268" s="13">
        <f t="shared" si="421"/>
        <v>0</v>
      </c>
      <c r="AH1268" s="13">
        <f t="shared" si="422"/>
        <v>0</v>
      </c>
      <c r="AI1268" s="13" t="e">
        <f t="shared" si="439"/>
        <v>#N/A</v>
      </c>
      <c r="AJ1268" s="14" t="str">
        <f t="shared" si="440"/>
        <v/>
      </c>
      <c r="AK1268" s="14">
        <f t="shared" si="423"/>
        <v>0</v>
      </c>
    </row>
    <row r="1269" spans="1:37" ht="15" customHeight="1" x14ac:dyDescent="0.25">
      <c r="A1269" s="1"/>
      <c r="B1269" s="1"/>
      <c r="C1269" s="24"/>
      <c r="D1269" s="1"/>
      <c r="E1269" s="1"/>
      <c r="F1269" s="24"/>
      <c r="G1269" s="1"/>
      <c r="H1269" s="2"/>
      <c r="I1269" s="2"/>
      <c r="J1269" s="2"/>
      <c r="K1269" s="13">
        <f t="shared" si="424"/>
        <v>0</v>
      </c>
      <c r="L1269" s="13" t="e">
        <f>VLOOKUP(B1269,Sheet1!$C$1:$D$12,2,FALSE)</f>
        <v>#N/A</v>
      </c>
      <c r="M1269" s="13" t="e">
        <f t="shared" si="425"/>
        <v>#N/A</v>
      </c>
      <c r="N1269" s="13">
        <f t="shared" si="426"/>
        <v>0</v>
      </c>
      <c r="O1269" s="13" t="e">
        <f>VLOOKUP(B1269,Sheet1!$C$1:$D$12,2,FALSE)</f>
        <v>#N/A</v>
      </c>
      <c r="P1269" s="13" t="e">
        <f t="shared" si="427"/>
        <v>#N/A</v>
      </c>
      <c r="Q1269" s="13">
        <f t="shared" si="428"/>
        <v>0</v>
      </c>
      <c r="R1269" s="13" t="e">
        <f>VLOOKUP(B1269,Sheet1!$C$1:$D$12,2,FALSE)</f>
        <v>#N/A</v>
      </c>
      <c r="S1269" s="13" t="e">
        <f t="shared" si="429"/>
        <v>#N/A</v>
      </c>
      <c r="T1269" s="13">
        <f t="shared" si="419"/>
        <v>0</v>
      </c>
      <c r="U1269" s="13" t="e">
        <f>VLOOKUP(B1269,Sheet1!$C$1:$F$12,4,FALSE)</f>
        <v>#N/A</v>
      </c>
      <c r="V1269" s="13" t="e">
        <f t="shared" si="430"/>
        <v>#N/A</v>
      </c>
      <c r="W1269" s="13">
        <f t="shared" si="431"/>
        <v>0</v>
      </c>
      <c r="X1269" s="13">
        <f t="shared" si="432"/>
        <v>0</v>
      </c>
      <c r="Y1269" s="13">
        <f t="shared" si="433"/>
        <v>0</v>
      </c>
      <c r="Z1269" s="13" t="e">
        <f t="shared" si="434"/>
        <v>#N/A</v>
      </c>
      <c r="AA1269" s="14" t="str">
        <f t="shared" si="435"/>
        <v/>
      </c>
      <c r="AB1269" s="14">
        <f t="shared" si="436"/>
        <v>0</v>
      </c>
      <c r="AC1269" s="14">
        <f t="shared" si="437"/>
        <v>0</v>
      </c>
      <c r="AD1269" s="13">
        <f t="shared" si="420"/>
        <v>0</v>
      </c>
      <c r="AE1269" s="13" t="e">
        <f>VLOOKUP(B1269,Sheet1!$C$1:$D$12,2,FALSE)</f>
        <v>#N/A</v>
      </c>
      <c r="AF1269" s="13" t="e">
        <f t="shared" si="438"/>
        <v>#N/A</v>
      </c>
      <c r="AG1269" s="13">
        <f t="shared" si="421"/>
        <v>0</v>
      </c>
      <c r="AH1269" s="13">
        <f t="shared" si="422"/>
        <v>0</v>
      </c>
      <c r="AI1269" s="13" t="e">
        <f t="shared" si="439"/>
        <v>#N/A</v>
      </c>
      <c r="AJ1269" s="14" t="str">
        <f t="shared" si="440"/>
        <v/>
      </c>
      <c r="AK1269" s="14">
        <f t="shared" si="423"/>
        <v>0</v>
      </c>
    </row>
    <row r="1270" spans="1:37" ht="15" customHeight="1" x14ac:dyDescent="0.25">
      <c r="A1270" s="1"/>
      <c r="B1270" s="1"/>
      <c r="C1270" s="24"/>
      <c r="D1270" s="1"/>
      <c r="E1270" s="1"/>
      <c r="F1270" s="24"/>
      <c r="G1270" s="1"/>
      <c r="H1270" s="2"/>
      <c r="I1270" s="2"/>
      <c r="J1270" s="2"/>
      <c r="K1270" s="13">
        <f t="shared" si="424"/>
        <v>0</v>
      </c>
      <c r="L1270" s="13" t="e">
        <f>VLOOKUP(B1270,Sheet1!$C$1:$D$12,2,FALSE)</f>
        <v>#N/A</v>
      </c>
      <c r="M1270" s="13" t="e">
        <f t="shared" si="425"/>
        <v>#N/A</v>
      </c>
      <c r="N1270" s="13">
        <f t="shared" si="426"/>
        <v>0</v>
      </c>
      <c r="O1270" s="13" t="e">
        <f>VLOOKUP(B1270,Sheet1!$C$1:$D$12,2,FALSE)</f>
        <v>#N/A</v>
      </c>
      <c r="P1270" s="13" t="e">
        <f t="shared" si="427"/>
        <v>#N/A</v>
      </c>
      <c r="Q1270" s="13">
        <f t="shared" si="428"/>
        <v>0</v>
      </c>
      <c r="R1270" s="13" t="e">
        <f>VLOOKUP(B1270,Sheet1!$C$1:$D$12,2,FALSE)</f>
        <v>#N/A</v>
      </c>
      <c r="S1270" s="13" t="e">
        <f t="shared" si="429"/>
        <v>#N/A</v>
      </c>
      <c r="T1270" s="13">
        <f t="shared" si="419"/>
        <v>0</v>
      </c>
      <c r="U1270" s="13" t="e">
        <f>VLOOKUP(B1270,Sheet1!$C$1:$F$12,4,FALSE)</f>
        <v>#N/A</v>
      </c>
      <c r="V1270" s="13" t="e">
        <f t="shared" si="430"/>
        <v>#N/A</v>
      </c>
      <c r="W1270" s="13">
        <f t="shared" si="431"/>
        <v>0</v>
      </c>
      <c r="X1270" s="13">
        <f t="shared" si="432"/>
        <v>0</v>
      </c>
      <c r="Y1270" s="13">
        <f t="shared" si="433"/>
        <v>0</v>
      </c>
      <c r="Z1270" s="13" t="e">
        <f t="shared" si="434"/>
        <v>#N/A</v>
      </c>
      <c r="AA1270" s="14" t="str">
        <f t="shared" si="435"/>
        <v/>
      </c>
      <c r="AB1270" s="14">
        <f t="shared" si="436"/>
        <v>0</v>
      </c>
      <c r="AC1270" s="14">
        <f t="shared" si="437"/>
        <v>0</v>
      </c>
      <c r="AD1270" s="13">
        <f t="shared" si="420"/>
        <v>0</v>
      </c>
      <c r="AE1270" s="13" t="e">
        <f>VLOOKUP(B1270,Sheet1!$C$1:$D$12,2,FALSE)</f>
        <v>#N/A</v>
      </c>
      <c r="AF1270" s="13" t="e">
        <f t="shared" si="438"/>
        <v>#N/A</v>
      </c>
      <c r="AG1270" s="13">
        <f t="shared" si="421"/>
        <v>0</v>
      </c>
      <c r="AH1270" s="13">
        <f t="shared" si="422"/>
        <v>0</v>
      </c>
      <c r="AI1270" s="13" t="e">
        <f t="shared" si="439"/>
        <v>#N/A</v>
      </c>
      <c r="AJ1270" s="14" t="str">
        <f t="shared" si="440"/>
        <v/>
      </c>
      <c r="AK1270" s="14">
        <f t="shared" si="423"/>
        <v>0</v>
      </c>
    </row>
    <row r="1271" spans="1:37" ht="15" customHeight="1" x14ac:dyDescent="0.25">
      <c r="A1271" s="1"/>
      <c r="B1271" s="1"/>
      <c r="C1271" s="24"/>
      <c r="D1271" s="1"/>
      <c r="E1271" s="1"/>
      <c r="F1271" s="24"/>
      <c r="G1271" s="1"/>
      <c r="H1271" s="2"/>
      <c r="I1271" s="2"/>
      <c r="J1271" s="2"/>
      <c r="K1271" s="13">
        <f t="shared" si="424"/>
        <v>0</v>
      </c>
      <c r="L1271" s="13" t="e">
        <f>VLOOKUP(B1271,Sheet1!$C$1:$D$12,2,FALSE)</f>
        <v>#N/A</v>
      </c>
      <c r="M1271" s="13" t="e">
        <f t="shared" si="425"/>
        <v>#N/A</v>
      </c>
      <c r="N1271" s="13">
        <f t="shared" si="426"/>
        <v>0</v>
      </c>
      <c r="O1271" s="13" t="e">
        <f>VLOOKUP(B1271,Sheet1!$C$1:$D$12,2,FALSE)</f>
        <v>#N/A</v>
      </c>
      <c r="P1271" s="13" t="e">
        <f t="shared" si="427"/>
        <v>#N/A</v>
      </c>
      <c r="Q1271" s="13">
        <f t="shared" si="428"/>
        <v>0</v>
      </c>
      <c r="R1271" s="13" t="e">
        <f>VLOOKUP(B1271,Sheet1!$C$1:$D$12,2,FALSE)</f>
        <v>#N/A</v>
      </c>
      <c r="S1271" s="13" t="e">
        <f t="shared" si="429"/>
        <v>#N/A</v>
      </c>
      <c r="T1271" s="13">
        <f t="shared" si="419"/>
        <v>0</v>
      </c>
      <c r="U1271" s="13" t="e">
        <f>VLOOKUP(B1271,Sheet1!$C$1:$F$12,4,FALSE)</f>
        <v>#N/A</v>
      </c>
      <c r="V1271" s="13" t="e">
        <f t="shared" si="430"/>
        <v>#N/A</v>
      </c>
      <c r="W1271" s="13">
        <f t="shared" si="431"/>
        <v>0</v>
      </c>
      <c r="X1271" s="13">
        <f t="shared" si="432"/>
        <v>0</v>
      </c>
      <c r="Y1271" s="13">
        <f t="shared" si="433"/>
        <v>0</v>
      </c>
      <c r="Z1271" s="13" t="e">
        <f t="shared" si="434"/>
        <v>#N/A</v>
      </c>
      <c r="AA1271" s="14" t="str">
        <f t="shared" si="435"/>
        <v/>
      </c>
      <c r="AB1271" s="14">
        <f t="shared" si="436"/>
        <v>0</v>
      </c>
      <c r="AC1271" s="14">
        <f t="shared" si="437"/>
        <v>0</v>
      </c>
      <c r="AD1271" s="13">
        <f t="shared" si="420"/>
        <v>0</v>
      </c>
      <c r="AE1271" s="13" t="e">
        <f>VLOOKUP(B1271,Sheet1!$C$1:$D$12,2,FALSE)</f>
        <v>#N/A</v>
      </c>
      <c r="AF1271" s="13" t="e">
        <f t="shared" si="438"/>
        <v>#N/A</v>
      </c>
      <c r="AG1271" s="13">
        <f t="shared" si="421"/>
        <v>0</v>
      </c>
      <c r="AH1271" s="13">
        <f t="shared" si="422"/>
        <v>0</v>
      </c>
      <c r="AI1271" s="13" t="e">
        <f t="shared" si="439"/>
        <v>#N/A</v>
      </c>
      <c r="AJ1271" s="14" t="str">
        <f t="shared" si="440"/>
        <v/>
      </c>
      <c r="AK1271" s="14">
        <f t="shared" si="423"/>
        <v>0</v>
      </c>
    </row>
    <row r="1272" spans="1:37" ht="15" customHeight="1" x14ac:dyDescent="0.25">
      <c r="A1272" s="1"/>
      <c r="B1272" s="1"/>
      <c r="C1272" s="24"/>
      <c r="D1272" s="1"/>
      <c r="E1272" s="1"/>
      <c r="F1272" s="24"/>
      <c r="G1272" s="1"/>
      <c r="H1272" s="2"/>
      <c r="I1272" s="2"/>
      <c r="J1272" s="2"/>
      <c r="K1272" s="13">
        <f t="shared" si="424"/>
        <v>0</v>
      </c>
      <c r="L1272" s="13" t="e">
        <f>VLOOKUP(B1272,Sheet1!$C$1:$D$12,2,FALSE)</f>
        <v>#N/A</v>
      </c>
      <c r="M1272" s="13" t="e">
        <f t="shared" si="425"/>
        <v>#N/A</v>
      </c>
      <c r="N1272" s="13">
        <f t="shared" si="426"/>
        <v>0</v>
      </c>
      <c r="O1272" s="13" t="e">
        <f>VLOOKUP(B1272,Sheet1!$C$1:$D$12,2,FALSE)</f>
        <v>#N/A</v>
      </c>
      <c r="P1272" s="13" t="e">
        <f t="shared" si="427"/>
        <v>#N/A</v>
      </c>
      <c r="Q1272" s="13">
        <f t="shared" si="428"/>
        <v>0</v>
      </c>
      <c r="R1272" s="13" t="e">
        <f>VLOOKUP(B1272,Sheet1!$C$1:$D$12,2,FALSE)</f>
        <v>#N/A</v>
      </c>
      <c r="S1272" s="13" t="e">
        <f t="shared" si="429"/>
        <v>#N/A</v>
      </c>
      <c r="T1272" s="13">
        <f t="shared" si="419"/>
        <v>0</v>
      </c>
      <c r="U1272" s="13" t="e">
        <f>VLOOKUP(B1272,Sheet1!$C$1:$F$12,4,FALSE)</f>
        <v>#N/A</v>
      </c>
      <c r="V1272" s="13" t="e">
        <f t="shared" si="430"/>
        <v>#N/A</v>
      </c>
      <c r="W1272" s="13">
        <f t="shared" si="431"/>
        <v>0</v>
      </c>
      <c r="X1272" s="13">
        <f t="shared" si="432"/>
        <v>0</v>
      </c>
      <c r="Y1272" s="13">
        <f t="shared" si="433"/>
        <v>0</v>
      </c>
      <c r="Z1272" s="13" t="e">
        <f t="shared" si="434"/>
        <v>#N/A</v>
      </c>
      <c r="AA1272" s="14" t="str">
        <f t="shared" si="435"/>
        <v/>
      </c>
      <c r="AB1272" s="14">
        <f t="shared" si="436"/>
        <v>0</v>
      </c>
      <c r="AC1272" s="14">
        <f t="shared" si="437"/>
        <v>0</v>
      </c>
      <c r="AD1272" s="13">
        <f t="shared" si="420"/>
        <v>0</v>
      </c>
      <c r="AE1272" s="13" t="e">
        <f>VLOOKUP(B1272,Sheet1!$C$1:$D$12,2,FALSE)</f>
        <v>#N/A</v>
      </c>
      <c r="AF1272" s="13" t="e">
        <f t="shared" si="438"/>
        <v>#N/A</v>
      </c>
      <c r="AG1272" s="13">
        <f t="shared" si="421"/>
        <v>0</v>
      </c>
      <c r="AH1272" s="13">
        <f t="shared" si="422"/>
        <v>0</v>
      </c>
      <c r="AI1272" s="13" t="e">
        <f t="shared" si="439"/>
        <v>#N/A</v>
      </c>
      <c r="AJ1272" s="14" t="str">
        <f t="shared" si="440"/>
        <v/>
      </c>
      <c r="AK1272" s="14">
        <f t="shared" si="423"/>
        <v>0</v>
      </c>
    </row>
    <row r="1273" spans="1:37" ht="15" customHeight="1" x14ac:dyDescent="0.25">
      <c r="A1273" s="1"/>
      <c r="B1273" s="1"/>
      <c r="C1273" s="24"/>
      <c r="D1273" s="1"/>
      <c r="E1273" s="1"/>
      <c r="F1273" s="24"/>
      <c r="G1273" s="1"/>
      <c r="H1273" s="2"/>
      <c r="I1273" s="2"/>
      <c r="J1273" s="2"/>
      <c r="K1273" s="13">
        <f t="shared" si="424"/>
        <v>0</v>
      </c>
      <c r="L1273" s="13" t="e">
        <f>VLOOKUP(B1273,Sheet1!$C$1:$D$12,2,FALSE)</f>
        <v>#N/A</v>
      </c>
      <c r="M1273" s="13" t="e">
        <f t="shared" si="425"/>
        <v>#N/A</v>
      </c>
      <c r="N1273" s="13">
        <f t="shared" si="426"/>
        <v>0</v>
      </c>
      <c r="O1273" s="13" t="e">
        <f>VLOOKUP(B1273,Sheet1!$C$1:$D$12,2,FALSE)</f>
        <v>#N/A</v>
      </c>
      <c r="P1273" s="13" t="e">
        <f t="shared" si="427"/>
        <v>#N/A</v>
      </c>
      <c r="Q1273" s="13">
        <f t="shared" si="428"/>
        <v>0</v>
      </c>
      <c r="R1273" s="13" t="e">
        <f>VLOOKUP(B1273,Sheet1!$C$1:$D$12,2,FALSE)</f>
        <v>#N/A</v>
      </c>
      <c r="S1273" s="13" t="e">
        <f t="shared" si="429"/>
        <v>#N/A</v>
      </c>
      <c r="T1273" s="13">
        <f t="shared" si="419"/>
        <v>0</v>
      </c>
      <c r="U1273" s="13" t="e">
        <f>VLOOKUP(B1273,Sheet1!$C$1:$F$12,4,FALSE)</f>
        <v>#N/A</v>
      </c>
      <c r="V1273" s="13" t="e">
        <f t="shared" si="430"/>
        <v>#N/A</v>
      </c>
      <c r="W1273" s="13">
        <f t="shared" si="431"/>
        <v>0</v>
      </c>
      <c r="X1273" s="13">
        <f t="shared" si="432"/>
        <v>0</v>
      </c>
      <c r="Y1273" s="13">
        <f t="shared" si="433"/>
        <v>0</v>
      </c>
      <c r="Z1273" s="13" t="e">
        <f t="shared" si="434"/>
        <v>#N/A</v>
      </c>
      <c r="AA1273" s="14" t="str">
        <f t="shared" si="435"/>
        <v/>
      </c>
      <c r="AB1273" s="14">
        <f t="shared" si="436"/>
        <v>0</v>
      </c>
      <c r="AC1273" s="14">
        <f t="shared" si="437"/>
        <v>0</v>
      </c>
      <c r="AD1273" s="13">
        <f t="shared" si="420"/>
        <v>0</v>
      </c>
      <c r="AE1273" s="13" t="e">
        <f>VLOOKUP(B1273,Sheet1!$C$1:$D$12,2,FALSE)</f>
        <v>#N/A</v>
      </c>
      <c r="AF1273" s="13" t="e">
        <f t="shared" si="438"/>
        <v>#N/A</v>
      </c>
      <c r="AG1273" s="13">
        <f t="shared" si="421"/>
        <v>0</v>
      </c>
      <c r="AH1273" s="13">
        <f t="shared" si="422"/>
        <v>0</v>
      </c>
      <c r="AI1273" s="13" t="e">
        <f t="shared" si="439"/>
        <v>#N/A</v>
      </c>
      <c r="AJ1273" s="14" t="str">
        <f t="shared" si="440"/>
        <v/>
      </c>
      <c r="AK1273" s="14">
        <f t="shared" si="423"/>
        <v>0</v>
      </c>
    </row>
    <row r="1274" spans="1:37" ht="15" customHeight="1" x14ac:dyDescent="0.25">
      <c r="A1274" s="1"/>
      <c r="B1274" s="1"/>
      <c r="C1274" s="24"/>
      <c r="D1274" s="1"/>
      <c r="E1274" s="1"/>
      <c r="F1274" s="24"/>
      <c r="G1274" s="1"/>
      <c r="H1274" s="2"/>
      <c r="I1274" s="2"/>
      <c r="J1274" s="2"/>
      <c r="K1274" s="13">
        <f t="shared" si="424"/>
        <v>0</v>
      </c>
      <c r="L1274" s="13" t="e">
        <f>VLOOKUP(B1274,Sheet1!$C$1:$D$12,2,FALSE)</f>
        <v>#N/A</v>
      </c>
      <c r="M1274" s="13" t="e">
        <f t="shared" si="425"/>
        <v>#N/A</v>
      </c>
      <c r="N1274" s="13">
        <f t="shared" si="426"/>
        <v>0</v>
      </c>
      <c r="O1274" s="13" t="e">
        <f>VLOOKUP(B1274,Sheet1!$C$1:$D$12,2,FALSE)</f>
        <v>#N/A</v>
      </c>
      <c r="P1274" s="13" t="e">
        <f t="shared" si="427"/>
        <v>#N/A</v>
      </c>
      <c r="Q1274" s="13">
        <f t="shared" si="428"/>
        <v>0</v>
      </c>
      <c r="R1274" s="13" t="e">
        <f>VLOOKUP(B1274,Sheet1!$C$1:$D$12,2,FALSE)</f>
        <v>#N/A</v>
      </c>
      <c r="S1274" s="13" t="e">
        <f t="shared" si="429"/>
        <v>#N/A</v>
      </c>
      <c r="T1274" s="13">
        <f t="shared" si="419"/>
        <v>0</v>
      </c>
      <c r="U1274" s="13" t="e">
        <f>VLOOKUP(B1274,Sheet1!$C$1:$F$12,4,FALSE)</f>
        <v>#N/A</v>
      </c>
      <c r="V1274" s="13" t="e">
        <f t="shared" si="430"/>
        <v>#N/A</v>
      </c>
      <c r="W1274" s="13">
        <f t="shared" si="431"/>
        <v>0</v>
      </c>
      <c r="X1274" s="13">
        <f t="shared" si="432"/>
        <v>0</v>
      </c>
      <c r="Y1274" s="13">
        <f t="shared" si="433"/>
        <v>0</v>
      </c>
      <c r="Z1274" s="13" t="e">
        <f t="shared" si="434"/>
        <v>#N/A</v>
      </c>
      <c r="AA1274" s="14" t="str">
        <f t="shared" si="435"/>
        <v/>
      </c>
      <c r="AB1274" s="14">
        <f t="shared" si="436"/>
        <v>0</v>
      </c>
      <c r="AC1274" s="14">
        <f t="shared" si="437"/>
        <v>0</v>
      </c>
      <c r="AD1274" s="13">
        <f t="shared" si="420"/>
        <v>0</v>
      </c>
      <c r="AE1274" s="13" t="e">
        <f>VLOOKUP(B1274,Sheet1!$C$1:$D$12,2,FALSE)</f>
        <v>#N/A</v>
      </c>
      <c r="AF1274" s="13" t="e">
        <f t="shared" si="438"/>
        <v>#N/A</v>
      </c>
      <c r="AG1274" s="13">
        <f t="shared" si="421"/>
        <v>0</v>
      </c>
      <c r="AH1274" s="13">
        <f t="shared" si="422"/>
        <v>0</v>
      </c>
      <c r="AI1274" s="13" t="e">
        <f t="shared" si="439"/>
        <v>#N/A</v>
      </c>
      <c r="AJ1274" s="14" t="str">
        <f t="shared" si="440"/>
        <v/>
      </c>
      <c r="AK1274" s="14">
        <f t="shared" si="423"/>
        <v>0</v>
      </c>
    </row>
    <row r="1275" spans="1:37" ht="15" customHeight="1" x14ac:dyDescent="0.25">
      <c r="A1275" s="1"/>
      <c r="B1275" s="1"/>
      <c r="C1275" s="24"/>
      <c r="D1275" s="1"/>
      <c r="E1275" s="1"/>
      <c r="F1275" s="24"/>
      <c r="G1275" s="1"/>
      <c r="H1275" s="2"/>
      <c r="I1275" s="2"/>
      <c r="J1275" s="2"/>
      <c r="K1275" s="13">
        <f t="shared" si="424"/>
        <v>0</v>
      </c>
      <c r="L1275" s="13" t="e">
        <f>VLOOKUP(B1275,Sheet1!$C$1:$D$12,2,FALSE)</f>
        <v>#N/A</v>
      </c>
      <c r="M1275" s="13" t="e">
        <f t="shared" si="425"/>
        <v>#N/A</v>
      </c>
      <c r="N1275" s="13">
        <f t="shared" si="426"/>
        <v>0</v>
      </c>
      <c r="O1275" s="13" t="e">
        <f>VLOOKUP(B1275,Sheet1!$C$1:$D$12,2,FALSE)</f>
        <v>#N/A</v>
      </c>
      <c r="P1275" s="13" t="e">
        <f t="shared" si="427"/>
        <v>#N/A</v>
      </c>
      <c r="Q1275" s="13">
        <f t="shared" si="428"/>
        <v>0</v>
      </c>
      <c r="R1275" s="13" t="e">
        <f>VLOOKUP(B1275,Sheet1!$C$1:$D$12,2,FALSE)</f>
        <v>#N/A</v>
      </c>
      <c r="S1275" s="13" t="e">
        <f t="shared" si="429"/>
        <v>#N/A</v>
      </c>
      <c r="T1275" s="13">
        <f t="shared" si="419"/>
        <v>0</v>
      </c>
      <c r="U1275" s="13" t="e">
        <f>VLOOKUP(B1275,Sheet1!$C$1:$F$12,4,FALSE)</f>
        <v>#N/A</v>
      </c>
      <c r="V1275" s="13" t="e">
        <f t="shared" si="430"/>
        <v>#N/A</v>
      </c>
      <c r="W1275" s="13">
        <f t="shared" si="431"/>
        <v>0</v>
      </c>
      <c r="X1275" s="13">
        <f t="shared" si="432"/>
        <v>0</v>
      </c>
      <c r="Y1275" s="13">
        <f t="shared" si="433"/>
        <v>0</v>
      </c>
      <c r="Z1275" s="13" t="e">
        <f t="shared" si="434"/>
        <v>#N/A</v>
      </c>
      <c r="AA1275" s="14" t="str">
        <f t="shared" si="435"/>
        <v/>
      </c>
      <c r="AB1275" s="14">
        <f t="shared" si="436"/>
        <v>0</v>
      </c>
      <c r="AC1275" s="14">
        <f t="shared" si="437"/>
        <v>0</v>
      </c>
      <c r="AD1275" s="13">
        <f t="shared" si="420"/>
        <v>0</v>
      </c>
      <c r="AE1275" s="13" t="e">
        <f>VLOOKUP(B1275,Sheet1!$C$1:$D$12,2,FALSE)</f>
        <v>#N/A</v>
      </c>
      <c r="AF1275" s="13" t="e">
        <f t="shared" si="438"/>
        <v>#N/A</v>
      </c>
      <c r="AG1275" s="13">
        <f t="shared" si="421"/>
        <v>0</v>
      </c>
      <c r="AH1275" s="13">
        <f t="shared" si="422"/>
        <v>0</v>
      </c>
      <c r="AI1275" s="13" t="e">
        <f t="shared" si="439"/>
        <v>#N/A</v>
      </c>
      <c r="AJ1275" s="14" t="str">
        <f t="shared" si="440"/>
        <v/>
      </c>
      <c r="AK1275" s="14">
        <f t="shared" si="423"/>
        <v>0</v>
      </c>
    </row>
    <row r="1276" spans="1:37" ht="15" customHeight="1" x14ac:dyDescent="0.25">
      <c r="A1276" s="1"/>
      <c r="B1276" s="1"/>
      <c r="C1276" s="24"/>
      <c r="D1276" s="1"/>
      <c r="E1276" s="1"/>
      <c r="F1276" s="24"/>
      <c r="G1276" s="1"/>
      <c r="H1276" s="2"/>
      <c r="I1276" s="2"/>
      <c r="J1276" s="2"/>
      <c r="K1276" s="13">
        <f t="shared" si="424"/>
        <v>0</v>
      </c>
      <c r="L1276" s="13" t="e">
        <f>VLOOKUP(B1276,Sheet1!$C$1:$D$12,2,FALSE)</f>
        <v>#N/A</v>
      </c>
      <c r="M1276" s="13" t="e">
        <f t="shared" si="425"/>
        <v>#N/A</v>
      </c>
      <c r="N1276" s="13">
        <f t="shared" si="426"/>
        <v>0</v>
      </c>
      <c r="O1276" s="13" t="e">
        <f>VLOOKUP(B1276,Sheet1!$C$1:$D$12,2,FALSE)</f>
        <v>#N/A</v>
      </c>
      <c r="P1276" s="13" t="e">
        <f t="shared" si="427"/>
        <v>#N/A</v>
      </c>
      <c r="Q1276" s="13">
        <f t="shared" si="428"/>
        <v>0</v>
      </c>
      <c r="R1276" s="13" t="e">
        <f>VLOOKUP(B1276,Sheet1!$C$1:$D$12,2,FALSE)</f>
        <v>#N/A</v>
      </c>
      <c r="S1276" s="13" t="e">
        <f t="shared" si="429"/>
        <v>#N/A</v>
      </c>
      <c r="T1276" s="13">
        <f t="shared" si="419"/>
        <v>0</v>
      </c>
      <c r="U1276" s="13" t="e">
        <f>VLOOKUP(B1276,Sheet1!$C$1:$F$12,4,FALSE)</f>
        <v>#N/A</v>
      </c>
      <c r="V1276" s="13" t="e">
        <f t="shared" si="430"/>
        <v>#N/A</v>
      </c>
      <c r="W1276" s="13">
        <f t="shared" si="431"/>
        <v>0</v>
      </c>
      <c r="X1276" s="13">
        <f t="shared" si="432"/>
        <v>0</v>
      </c>
      <c r="Y1276" s="13">
        <f t="shared" si="433"/>
        <v>0</v>
      </c>
      <c r="Z1276" s="13" t="e">
        <f t="shared" si="434"/>
        <v>#N/A</v>
      </c>
      <c r="AA1276" s="14" t="str">
        <f t="shared" si="435"/>
        <v/>
      </c>
      <c r="AB1276" s="14">
        <f t="shared" si="436"/>
        <v>0</v>
      </c>
      <c r="AC1276" s="14">
        <f t="shared" si="437"/>
        <v>0</v>
      </c>
      <c r="AD1276" s="13">
        <f t="shared" si="420"/>
        <v>0</v>
      </c>
      <c r="AE1276" s="13" t="e">
        <f>VLOOKUP(B1276,Sheet1!$C$1:$D$12,2,FALSE)</f>
        <v>#N/A</v>
      </c>
      <c r="AF1276" s="13" t="e">
        <f t="shared" si="438"/>
        <v>#N/A</v>
      </c>
      <c r="AG1276" s="13">
        <f t="shared" si="421"/>
        <v>0</v>
      </c>
      <c r="AH1276" s="13">
        <f t="shared" si="422"/>
        <v>0</v>
      </c>
      <c r="AI1276" s="13" t="e">
        <f t="shared" si="439"/>
        <v>#N/A</v>
      </c>
      <c r="AJ1276" s="14" t="str">
        <f t="shared" si="440"/>
        <v/>
      </c>
      <c r="AK1276" s="14">
        <f t="shared" si="423"/>
        <v>0</v>
      </c>
    </row>
    <row r="1277" spans="1:37" ht="15" customHeight="1" x14ac:dyDescent="0.25">
      <c r="A1277" s="1"/>
      <c r="B1277" s="1"/>
      <c r="C1277" s="24"/>
      <c r="D1277" s="1"/>
      <c r="E1277" s="1"/>
      <c r="F1277" s="24"/>
      <c r="G1277" s="1"/>
      <c r="H1277" s="2"/>
      <c r="I1277" s="2"/>
      <c r="J1277" s="2"/>
      <c r="K1277" s="13">
        <f t="shared" si="424"/>
        <v>0</v>
      </c>
      <c r="L1277" s="13" t="e">
        <f>VLOOKUP(B1277,Sheet1!$C$1:$D$12,2,FALSE)</f>
        <v>#N/A</v>
      </c>
      <c r="M1277" s="13" t="e">
        <f t="shared" si="425"/>
        <v>#N/A</v>
      </c>
      <c r="N1277" s="13">
        <f t="shared" si="426"/>
        <v>0</v>
      </c>
      <c r="O1277" s="13" t="e">
        <f>VLOOKUP(B1277,Sheet1!$C$1:$D$12,2,FALSE)</f>
        <v>#N/A</v>
      </c>
      <c r="P1277" s="13" t="e">
        <f t="shared" si="427"/>
        <v>#N/A</v>
      </c>
      <c r="Q1277" s="13">
        <f t="shared" si="428"/>
        <v>0</v>
      </c>
      <c r="R1277" s="13" t="e">
        <f>VLOOKUP(B1277,Sheet1!$C$1:$D$12,2,FALSE)</f>
        <v>#N/A</v>
      </c>
      <c r="S1277" s="13" t="e">
        <f t="shared" si="429"/>
        <v>#N/A</v>
      </c>
      <c r="T1277" s="13">
        <f t="shared" si="419"/>
        <v>0</v>
      </c>
      <c r="U1277" s="13" t="e">
        <f>VLOOKUP(B1277,Sheet1!$C$1:$F$12,4,FALSE)</f>
        <v>#N/A</v>
      </c>
      <c r="V1277" s="13" t="e">
        <f t="shared" si="430"/>
        <v>#N/A</v>
      </c>
      <c r="W1277" s="13">
        <f t="shared" si="431"/>
        <v>0</v>
      </c>
      <c r="X1277" s="13">
        <f t="shared" si="432"/>
        <v>0</v>
      </c>
      <c r="Y1277" s="13">
        <f t="shared" si="433"/>
        <v>0</v>
      </c>
      <c r="Z1277" s="13" t="e">
        <f t="shared" si="434"/>
        <v>#N/A</v>
      </c>
      <c r="AA1277" s="14" t="str">
        <f t="shared" si="435"/>
        <v/>
      </c>
      <c r="AB1277" s="14">
        <f t="shared" si="436"/>
        <v>0</v>
      </c>
      <c r="AC1277" s="14">
        <f t="shared" si="437"/>
        <v>0</v>
      </c>
      <c r="AD1277" s="13">
        <f t="shared" si="420"/>
        <v>0</v>
      </c>
      <c r="AE1277" s="13" t="e">
        <f>VLOOKUP(B1277,Sheet1!$C$1:$D$12,2,FALSE)</f>
        <v>#N/A</v>
      </c>
      <c r="AF1277" s="13" t="e">
        <f t="shared" si="438"/>
        <v>#N/A</v>
      </c>
      <c r="AG1277" s="13">
        <f t="shared" si="421"/>
        <v>0</v>
      </c>
      <c r="AH1277" s="13">
        <f t="shared" si="422"/>
        <v>0</v>
      </c>
      <c r="AI1277" s="13" t="e">
        <f t="shared" si="439"/>
        <v>#N/A</v>
      </c>
      <c r="AJ1277" s="14" t="str">
        <f t="shared" si="440"/>
        <v/>
      </c>
      <c r="AK1277" s="14">
        <f t="shared" si="423"/>
        <v>0</v>
      </c>
    </row>
    <row r="1278" spans="1:37" ht="15" customHeight="1" x14ac:dyDescent="0.25">
      <c r="A1278" s="1"/>
      <c r="B1278" s="1"/>
      <c r="C1278" s="24"/>
      <c r="D1278" s="1"/>
      <c r="E1278" s="1"/>
      <c r="F1278" s="24"/>
      <c r="G1278" s="1"/>
      <c r="H1278" s="2"/>
      <c r="I1278" s="2"/>
      <c r="J1278" s="2"/>
      <c r="K1278" s="13">
        <f t="shared" si="424"/>
        <v>0</v>
      </c>
      <c r="L1278" s="13" t="e">
        <f>VLOOKUP(B1278,Sheet1!$C$1:$D$12,2,FALSE)</f>
        <v>#N/A</v>
      </c>
      <c r="M1278" s="13" t="e">
        <f t="shared" si="425"/>
        <v>#N/A</v>
      </c>
      <c r="N1278" s="13">
        <f t="shared" si="426"/>
        <v>0</v>
      </c>
      <c r="O1278" s="13" t="e">
        <f>VLOOKUP(B1278,Sheet1!$C$1:$D$12,2,FALSE)</f>
        <v>#N/A</v>
      </c>
      <c r="P1278" s="13" t="e">
        <f t="shared" si="427"/>
        <v>#N/A</v>
      </c>
      <c r="Q1278" s="13">
        <f t="shared" si="428"/>
        <v>0</v>
      </c>
      <c r="R1278" s="13" t="e">
        <f>VLOOKUP(B1278,Sheet1!$C$1:$D$12,2,FALSE)</f>
        <v>#N/A</v>
      </c>
      <c r="S1278" s="13" t="e">
        <f t="shared" si="429"/>
        <v>#N/A</v>
      </c>
      <c r="T1278" s="13">
        <f t="shared" si="419"/>
        <v>0</v>
      </c>
      <c r="U1278" s="13" t="e">
        <f>VLOOKUP(B1278,Sheet1!$C$1:$F$12,4,FALSE)</f>
        <v>#N/A</v>
      </c>
      <c r="V1278" s="13" t="e">
        <f t="shared" si="430"/>
        <v>#N/A</v>
      </c>
      <c r="W1278" s="13">
        <f t="shared" si="431"/>
        <v>0</v>
      </c>
      <c r="X1278" s="13">
        <f t="shared" si="432"/>
        <v>0</v>
      </c>
      <c r="Y1278" s="13">
        <f t="shared" si="433"/>
        <v>0</v>
      </c>
      <c r="Z1278" s="13" t="e">
        <f t="shared" si="434"/>
        <v>#N/A</v>
      </c>
      <c r="AA1278" s="14" t="str">
        <f t="shared" si="435"/>
        <v/>
      </c>
      <c r="AB1278" s="14">
        <f t="shared" si="436"/>
        <v>0</v>
      </c>
      <c r="AC1278" s="14">
        <f t="shared" si="437"/>
        <v>0</v>
      </c>
      <c r="AD1278" s="13">
        <f t="shared" si="420"/>
        <v>0</v>
      </c>
      <c r="AE1278" s="13" t="e">
        <f>VLOOKUP(B1278,Sheet1!$C$1:$D$12,2,FALSE)</f>
        <v>#N/A</v>
      </c>
      <c r="AF1278" s="13" t="e">
        <f t="shared" si="438"/>
        <v>#N/A</v>
      </c>
      <c r="AG1278" s="13">
        <f t="shared" si="421"/>
        <v>0</v>
      </c>
      <c r="AH1278" s="13">
        <f t="shared" si="422"/>
        <v>0</v>
      </c>
      <c r="AI1278" s="13" t="e">
        <f t="shared" si="439"/>
        <v>#N/A</v>
      </c>
      <c r="AJ1278" s="14" t="str">
        <f t="shared" si="440"/>
        <v/>
      </c>
      <c r="AK1278" s="14">
        <f t="shared" si="423"/>
        <v>0</v>
      </c>
    </row>
    <row r="1279" spans="1:37" ht="15" customHeight="1" x14ac:dyDescent="0.25">
      <c r="A1279" s="1"/>
      <c r="B1279" s="1"/>
      <c r="C1279" s="24"/>
      <c r="D1279" s="1"/>
      <c r="E1279" s="1"/>
      <c r="F1279" s="24"/>
      <c r="G1279" s="1"/>
      <c r="H1279" s="2"/>
      <c r="I1279" s="2"/>
      <c r="J1279" s="2"/>
      <c r="K1279" s="13">
        <f t="shared" si="424"/>
        <v>0</v>
      </c>
      <c r="L1279" s="13" t="e">
        <f>VLOOKUP(B1279,Sheet1!$C$1:$D$12,2,FALSE)</f>
        <v>#N/A</v>
      </c>
      <c r="M1279" s="13" t="e">
        <f t="shared" si="425"/>
        <v>#N/A</v>
      </c>
      <c r="N1279" s="13">
        <f t="shared" si="426"/>
        <v>0</v>
      </c>
      <c r="O1279" s="13" t="e">
        <f>VLOOKUP(B1279,Sheet1!$C$1:$D$12,2,FALSE)</f>
        <v>#N/A</v>
      </c>
      <c r="P1279" s="13" t="e">
        <f t="shared" si="427"/>
        <v>#N/A</v>
      </c>
      <c r="Q1279" s="13">
        <f t="shared" si="428"/>
        <v>0</v>
      </c>
      <c r="R1279" s="13" t="e">
        <f>VLOOKUP(B1279,Sheet1!$C$1:$D$12,2,FALSE)</f>
        <v>#N/A</v>
      </c>
      <c r="S1279" s="13" t="e">
        <f t="shared" si="429"/>
        <v>#N/A</v>
      </c>
      <c r="T1279" s="13">
        <f t="shared" si="419"/>
        <v>0</v>
      </c>
      <c r="U1279" s="13" t="e">
        <f>VLOOKUP(B1279,Sheet1!$C$1:$F$12,4,FALSE)</f>
        <v>#N/A</v>
      </c>
      <c r="V1279" s="13" t="e">
        <f t="shared" si="430"/>
        <v>#N/A</v>
      </c>
      <c r="W1279" s="13">
        <f t="shared" si="431"/>
        <v>0</v>
      </c>
      <c r="X1279" s="13">
        <f t="shared" si="432"/>
        <v>0</v>
      </c>
      <c r="Y1279" s="13">
        <f t="shared" si="433"/>
        <v>0</v>
      </c>
      <c r="Z1279" s="13" t="e">
        <f t="shared" si="434"/>
        <v>#N/A</v>
      </c>
      <c r="AA1279" s="14" t="str">
        <f t="shared" si="435"/>
        <v/>
      </c>
      <c r="AB1279" s="14">
        <f t="shared" si="436"/>
        <v>0</v>
      </c>
      <c r="AC1279" s="14">
        <f t="shared" si="437"/>
        <v>0</v>
      </c>
      <c r="AD1279" s="13">
        <f t="shared" si="420"/>
        <v>0</v>
      </c>
      <c r="AE1279" s="13" t="e">
        <f>VLOOKUP(B1279,Sheet1!$C$1:$D$12,2,FALSE)</f>
        <v>#N/A</v>
      </c>
      <c r="AF1279" s="13" t="e">
        <f t="shared" si="438"/>
        <v>#N/A</v>
      </c>
      <c r="AG1279" s="13">
        <f t="shared" si="421"/>
        <v>0</v>
      </c>
      <c r="AH1279" s="13">
        <f t="shared" si="422"/>
        <v>0</v>
      </c>
      <c r="AI1279" s="13" t="e">
        <f t="shared" si="439"/>
        <v>#N/A</v>
      </c>
      <c r="AJ1279" s="14" t="str">
        <f t="shared" si="440"/>
        <v/>
      </c>
      <c r="AK1279" s="14">
        <f t="shared" si="423"/>
        <v>0</v>
      </c>
    </row>
    <row r="1280" spans="1:37" ht="15" customHeight="1" x14ac:dyDescent="0.25">
      <c r="A1280" s="1"/>
      <c r="B1280" s="1"/>
      <c r="C1280" s="24"/>
      <c r="D1280" s="1"/>
      <c r="E1280" s="1"/>
      <c r="F1280" s="24"/>
      <c r="G1280" s="1"/>
      <c r="H1280" s="2"/>
      <c r="I1280" s="2"/>
      <c r="J1280" s="2"/>
      <c r="K1280" s="13">
        <f t="shared" si="424"/>
        <v>0</v>
      </c>
      <c r="L1280" s="13" t="e">
        <f>VLOOKUP(B1280,Sheet1!$C$1:$D$12,2,FALSE)</f>
        <v>#N/A</v>
      </c>
      <c r="M1280" s="13" t="e">
        <f t="shared" si="425"/>
        <v>#N/A</v>
      </c>
      <c r="N1280" s="13">
        <f t="shared" si="426"/>
        <v>0</v>
      </c>
      <c r="O1280" s="13" t="e">
        <f>VLOOKUP(B1280,Sheet1!$C$1:$D$12,2,FALSE)</f>
        <v>#N/A</v>
      </c>
      <c r="P1280" s="13" t="e">
        <f t="shared" si="427"/>
        <v>#N/A</v>
      </c>
      <c r="Q1280" s="13">
        <f t="shared" si="428"/>
        <v>0</v>
      </c>
      <c r="R1280" s="13" t="e">
        <f>VLOOKUP(B1280,Sheet1!$C$1:$D$12,2,FALSE)</f>
        <v>#N/A</v>
      </c>
      <c r="S1280" s="13" t="e">
        <f t="shared" si="429"/>
        <v>#N/A</v>
      </c>
      <c r="T1280" s="13">
        <f t="shared" si="419"/>
        <v>0</v>
      </c>
      <c r="U1280" s="13" t="e">
        <f>VLOOKUP(B1280,Sheet1!$C$1:$F$12,4,FALSE)</f>
        <v>#N/A</v>
      </c>
      <c r="V1280" s="13" t="e">
        <f t="shared" si="430"/>
        <v>#N/A</v>
      </c>
      <c r="W1280" s="13">
        <f t="shared" si="431"/>
        <v>0</v>
      </c>
      <c r="X1280" s="13">
        <f t="shared" si="432"/>
        <v>0</v>
      </c>
      <c r="Y1280" s="13">
        <f t="shared" si="433"/>
        <v>0</v>
      </c>
      <c r="Z1280" s="13" t="e">
        <f t="shared" si="434"/>
        <v>#N/A</v>
      </c>
      <c r="AA1280" s="14" t="str">
        <f t="shared" si="435"/>
        <v/>
      </c>
      <c r="AB1280" s="14">
        <f t="shared" si="436"/>
        <v>0</v>
      </c>
      <c r="AC1280" s="14">
        <f t="shared" si="437"/>
        <v>0</v>
      </c>
      <c r="AD1280" s="13">
        <f t="shared" si="420"/>
        <v>0</v>
      </c>
      <c r="AE1280" s="13" t="e">
        <f>VLOOKUP(B1280,Sheet1!$C$1:$D$12,2,FALSE)</f>
        <v>#N/A</v>
      </c>
      <c r="AF1280" s="13" t="e">
        <f t="shared" si="438"/>
        <v>#N/A</v>
      </c>
      <c r="AG1280" s="13">
        <f t="shared" si="421"/>
        <v>0</v>
      </c>
      <c r="AH1280" s="13">
        <f t="shared" si="422"/>
        <v>0</v>
      </c>
      <c r="AI1280" s="13" t="e">
        <f t="shared" si="439"/>
        <v>#N/A</v>
      </c>
      <c r="AJ1280" s="14" t="str">
        <f t="shared" si="440"/>
        <v/>
      </c>
      <c r="AK1280" s="14">
        <f t="shared" si="423"/>
        <v>0</v>
      </c>
    </row>
    <row r="1281" spans="1:37" ht="15" customHeight="1" x14ac:dyDescent="0.25">
      <c r="A1281" s="1"/>
      <c r="B1281" s="1"/>
      <c r="C1281" s="24"/>
      <c r="D1281" s="1"/>
      <c r="E1281" s="1"/>
      <c r="F1281" s="24"/>
      <c r="G1281" s="1"/>
      <c r="H1281" s="2"/>
      <c r="I1281" s="2"/>
      <c r="J1281" s="2"/>
      <c r="K1281" s="13">
        <f t="shared" si="424"/>
        <v>0</v>
      </c>
      <c r="L1281" s="13" t="e">
        <f>VLOOKUP(B1281,Sheet1!$C$1:$D$12,2,FALSE)</f>
        <v>#N/A</v>
      </c>
      <c r="M1281" s="13" t="e">
        <f t="shared" si="425"/>
        <v>#N/A</v>
      </c>
      <c r="N1281" s="13">
        <f t="shared" si="426"/>
        <v>0</v>
      </c>
      <c r="O1281" s="13" t="e">
        <f>VLOOKUP(B1281,Sheet1!$C$1:$D$12,2,FALSE)</f>
        <v>#N/A</v>
      </c>
      <c r="P1281" s="13" t="e">
        <f t="shared" si="427"/>
        <v>#N/A</v>
      </c>
      <c r="Q1281" s="13">
        <f t="shared" si="428"/>
        <v>0</v>
      </c>
      <c r="R1281" s="13" t="e">
        <f>VLOOKUP(B1281,Sheet1!$C$1:$D$12,2,FALSE)</f>
        <v>#N/A</v>
      </c>
      <c r="S1281" s="13" t="e">
        <f t="shared" si="429"/>
        <v>#N/A</v>
      </c>
      <c r="T1281" s="13">
        <f t="shared" si="419"/>
        <v>0</v>
      </c>
      <c r="U1281" s="13" t="e">
        <f>VLOOKUP(B1281,Sheet1!$C$1:$F$12,4,FALSE)</f>
        <v>#N/A</v>
      </c>
      <c r="V1281" s="13" t="e">
        <f t="shared" si="430"/>
        <v>#N/A</v>
      </c>
      <c r="W1281" s="13">
        <f t="shared" si="431"/>
        <v>0</v>
      </c>
      <c r="X1281" s="13">
        <f t="shared" si="432"/>
        <v>0</v>
      </c>
      <c r="Y1281" s="13">
        <f t="shared" si="433"/>
        <v>0</v>
      </c>
      <c r="Z1281" s="13" t="e">
        <f t="shared" si="434"/>
        <v>#N/A</v>
      </c>
      <c r="AA1281" s="14" t="str">
        <f t="shared" si="435"/>
        <v/>
      </c>
      <c r="AB1281" s="14">
        <f t="shared" si="436"/>
        <v>0</v>
      </c>
      <c r="AC1281" s="14">
        <f t="shared" si="437"/>
        <v>0</v>
      </c>
      <c r="AD1281" s="13">
        <f t="shared" si="420"/>
        <v>0</v>
      </c>
      <c r="AE1281" s="13" t="e">
        <f>VLOOKUP(B1281,Sheet1!$C$1:$D$12,2,FALSE)</f>
        <v>#N/A</v>
      </c>
      <c r="AF1281" s="13" t="e">
        <f t="shared" si="438"/>
        <v>#N/A</v>
      </c>
      <c r="AG1281" s="13">
        <f t="shared" si="421"/>
        <v>0</v>
      </c>
      <c r="AH1281" s="13">
        <f t="shared" si="422"/>
        <v>0</v>
      </c>
      <c r="AI1281" s="13" t="e">
        <f t="shared" si="439"/>
        <v>#N/A</v>
      </c>
      <c r="AJ1281" s="14" t="str">
        <f t="shared" si="440"/>
        <v/>
      </c>
      <c r="AK1281" s="14">
        <f t="shared" si="423"/>
        <v>0</v>
      </c>
    </row>
    <row r="1282" spans="1:37" ht="15" customHeight="1" x14ac:dyDescent="0.25">
      <c r="A1282" s="1"/>
      <c r="B1282" s="1"/>
      <c r="C1282" s="24"/>
      <c r="D1282" s="1"/>
      <c r="E1282" s="1"/>
      <c r="F1282" s="24"/>
      <c r="G1282" s="1"/>
      <c r="H1282" s="2"/>
      <c r="I1282" s="2"/>
      <c r="J1282" s="2"/>
      <c r="K1282" s="13">
        <f t="shared" si="424"/>
        <v>0</v>
      </c>
      <c r="L1282" s="13" t="e">
        <f>VLOOKUP(B1282,Sheet1!$C$1:$D$12,2,FALSE)</f>
        <v>#N/A</v>
      </c>
      <c r="M1282" s="13" t="e">
        <f t="shared" si="425"/>
        <v>#N/A</v>
      </c>
      <c r="N1282" s="13">
        <f t="shared" si="426"/>
        <v>0</v>
      </c>
      <c r="O1282" s="13" t="e">
        <f>VLOOKUP(B1282,Sheet1!$C$1:$D$12,2,FALSE)</f>
        <v>#N/A</v>
      </c>
      <c r="P1282" s="13" t="e">
        <f t="shared" si="427"/>
        <v>#N/A</v>
      </c>
      <c r="Q1282" s="13">
        <f t="shared" si="428"/>
        <v>0</v>
      </c>
      <c r="R1282" s="13" t="e">
        <f>VLOOKUP(B1282,Sheet1!$C$1:$D$12,2,FALSE)</f>
        <v>#N/A</v>
      </c>
      <c r="S1282" s="13" t="e">
        <f t="shared" si="429"/>
        <v>#N/A</v>
      </c>
      <c r="T1282" s="13">
        <f t="shared" si="419"/>
        <v>0</v>
      </c>
      <c r="U1282" s="13" t="e">
        <f>VLOOKUP(B1282,Sheet1!$C$1:$F$12,4,FALSE)</f>
        <v>#N/A</v>
      </c>
      <c r="V1282" s="13" t="e">
        <f t="shared" si="430"/>
        <v>#N/A</v>
      </c>
      <c r="W1282" s="13">
        <f t="shared" si="431"/>
        <v>0</v>
      </c>
      <c r="X1282" s="13">
        <f t="shared" si="432"/>
        <v>0</v>
      </c>
      <c r="Y1282" s="13">
        <f t="shared" si="433"/>
        <v>0</v>
      </c>
      <c r="Z1282" s="13" t="e">
        <f t="shared" si="434"/>
        <v>#N/A</v>
      </c>
      <c r="AA1282" s="14" t="str">
        <f t="shared" si="435"/>
        <v/>
      </c>
      <c r="AB1282" s="14">
        <f t="shared" si="436"/>
        <v>0</v>
      </c>
      <c r="AC1282" s="14">
        <f t="shared" si="437"/>
        <v>0</v>
      </c>
      <c r="AD1282" s="13">
        <f t="shared" si="420"/>
        <v>0</v>
      </c>
      <c r="AE1282" s="13" t="e">
        <f>VLOOKUP(B1282,Sheet1!$C$1:$D$12,2,FALSE)</f>
        <v>#N/A</v>
      </c>
      <c r="AF1282" s="13" t="e">
        <f t="shared" si="438"/>
        <v>#N/A</v>
      </c>
      <c r="AG1282" s="13">
        <f t="shared" si="421"/>
        <v>0</v>
      </c>
      <c r="AH1282" s="13">
        <f t="shared" si="422"/>
        <v>0</v>
      </c>
      <c r="AI1282" s="13" t="e">
        <f t="shared" si="439"/>
        <v>#N/A</v>
      </c>
      <c r="AJ1282" s="14" t="str">
        <f t="shared" si="440"/>
        <v/>
      </c>
      <c r="AK1282" s="14">
        <f t="shared" si="423"/>
        <v>0</v>
      </c>
    </row>
    <row r="1283" spans="1:37" ht="15" customHeight="1" x14ac:dyDescent="0.25">
      <c r="A1283" s="1"/>
      <c r="B1283" s="1"/>
      <c r="C1283" s="24"/>
      <c r="D1283" s="1"/>
      <c r="E1283" s="1"/>
      <c r="F1283" s="24"/>
      <c r="G1283" s="1"/>
      <c r="H1283" s="2"/>
      <c r="I1283" s="2"/>
      <c r="J1283" s="2"/>
      <c r="K1283" s="13">
        <f t="shared" si="424"/>
        <v>0</v>
      </c>
      <c r="L1283" s="13" t="e">
        <f>VLOOKUP(B1283,Sheet1!$C$1:$D$12,2,FALSE)</f>
        <v>#N/A</v>
      </c>
      <c r="M1283" s="13" t="e">
        <f t="shared" si="425"/>
        <v>#N/A</v>
      </c>
      <c r="N1283" s="13">
        <f t="shared" si="426"/>
        <v>0</v>
      </c>
      <c r="O1283" s="13" t="e">
        <f>VLOOKUP(B1283,Sheet1!$C$1:$D$12,2,FALSE)</f>
        <v>#N/A</v>
      </c>
      <c r="P1283" s="13" t="e">
        <f t="shared" si="427"/>
        <v>#N/A</v>
      </c>
      <c r="Q1283" s="13">
        <f t="shared" si="428"/>
        <v>0</v>
      </c>
      <c r="R1283" s="13" t="e">
        <f>VLOOKUP(B1283,Sheet1!$C$1:$D$12,2,FALSE)</f>
        <v>#N/A</v>
      </c>
      <c r="S1283" s="13" t="e">
        <f t="shared" si="429"/>
        <v>#N/A</v>
      </c>
      <c r="T1283" s="13">
        <f t="shared" si="419"/>
        <v>0</v>
      </c>
      <c r="U1283" s="13" t="e">
        <f>VLOOKUP(B1283,Sheet1!$C$1:$F$12,4,FALSE)</f>
        <v>#N/A</v>
      </c>
      <c r="V1283" s="13" t="e">
        <f t="shared" si="430"/>
        <v>#N/A</v>
      </c>
      <c r="W1283" s="13">
        <f t="shared" si="431"/>
        <v>0</v>
      </c>
      <c r="X1283" s="13">
        <f t="shared" si="432"/>
        <v>0</v>
      </c>
      <c r="Y1283" s="13">
        <f t="shared" si="433"/>
        <v>0</v>
      </c>
      <c r="Z1283" s="13" t="e">
        <f t="shared" si="434"/>
        <v>#N/A</v>
      </c>
      <c r="AA1283" s="14" t="str">
        <f t="shared" si="435"/>
        <v/>
      </c>
      <c r="AB1283" s="14">
        <f t="shared" si="436"/>
        <v>0</v>
      </c>
      <c r="AC1283" s="14">
        <f t="shared" si="437"/>
        <v>0</v>
      </c>
      <c r="AD1283" s="13">
        <f t="shared" si="420"/>
        <v>0</v>
      </c>
      <c r="AE1283" s="13" t="e">
        <f>VLOOKUP(B1283,Sheet1!$C$1:$D$12,2,FALSE)</f>
        <v>#N/A</v>
      </c>
      <c r="AF1283" s="13" t="e">
        <f t="shared" si="438"/>
        <v>#N/A</v>
      </c>
      <c r="AG1283" s="13">
        <f t="shared" si="421"/>
        <v>0</v>
      </c>
      <c r="AH1283" s="13">
        <f t="shared" si="422"/>
        <v>0</v>
      </c>
      <c r="AI1283" s="13" t="e">
        <f t="shared" si="439"/>
        <v>#N/A</v>
      </c>
      <c r="AJ1283" s="14" t="str">
        <f t="shared" si="440"/>
        <v/>
      </c>
      <c r="AK1283" s="14">
        <f t="shared" si="423"/>
        <v>0</v>
      </c>
    </row>
    <row r="1284" spans="1:37" ht="15" customHeight="1" x14ac:dyDescent="0.25">
      <c r="A1284" s="1"/>
      <c r="B1284" s="1"/>
      <c r="C1284" s="24"/>
      <c r="D1284" s="1"/>
      <c r="E1284" s="1"/>
      <c r="F1284" s="24"/>
      <c r="G1284" s="1"/>
      <c r="H1284" s="2"/>
      <c r="I1284" s="2"/>
      <c r="J1284" s="2"/>
      <c r="K1284" s="13">
        <f t="shared" si="424"/>
        <v>0</v>
      </c>
      <c r="L1284" s="13" t="e">
        <f>VLOOKUP(B1284,Sheet1!$C$1:$D$12,2,FALSE)</f>
        <v>#N/A</v>
      </c>
      <c r="M1284" s="13" t="e">
        <f t="shared" si="425"/>
        <v>#N/A</v>
      </c>
      <c r="N1284" s="13">
        <f t="shared" si="426"/>
        <v>0</v>
      </c>
      <c r="O1284" s="13" t="e">
        <f>VLOOKUP(B1284,Sheet1!$C$1:$D$12,2,FALSE)</f>
        <v>#N/A</v>
      </c>
      <c r="P1284" s="13" t="e">
        <f t="shared" si="427"/>
        <v>#N/A</v>
      </c>
      <c r="Q1284" s="13">
        <f t="shared" si="428"/>
        <v>0</v>
      </c>
      <c r="R1284" s="13" t="e">
        <f>VLOOKUP(B1284,Sheet1!$C$1:$D$12,2,FALSE)</f>
        <v>#N/A</v>
      </c>
      <c r="S1284" s="13" t="e">
        <f t="shared" si="429"/>
        <v>#N/A</v>
      </c>
      <c r="T1284" s="13">
        <f t="shared" si="419"/>
        <v>0</v>
      </c>
      <c r="U1284" s="13" t="e">
        <f>VLOOKUP(B1284,Sheet1!$C$1:$F$12,4,FALSE)</f>
        <v>#N/A</v>
      </c>
      <c r="V1284" s="13" t="e">
        <f t="shared" si="430"/>
        <v>#N/A</v>
      </c>
      <c r="W1284" s="13">
        <f t="shared" si="431"/>
        <v>0</v>
      </c>
      <c r="X1284" s="13">
        <f t="shared" si="432"/>
        <v>0</v>
      </c>
      <c r="Y1284" s="13">
        <f t="shared" si="433"/>
        <v>0</v>
      </c>
      <c r="Z1284" s="13" t="e">
        <f t="shared" si="434"/>
        <v>#N/A</v>
      </c>
      <c r="AA1284" s="14" t="str">
        <f t="shared" si="435"/>
        <v/>
      </c>
      <c r="AB1284" s="14">
        <f t="shared" si="436"/>
        <v>0</v>
      </c>
      <c r="AC1284" s="14">
        <f t="shared" si="437"/>
        <v>0</v>
      </c>
      <c r="AD1284" s="13">
        <f t="shared" si="420"/>
        <v>0</v>
      </c>
      <c r="AE1284" s="13" t="e">
        <f>VLOOKUP(B1284,Sheet1!$C$1:$D$12,2,FALSE)</f>
        <v>#N/A</v>
      </c>
      <c r="AF1284" s="13" t="e">
        <f t="shared" si="438"/>
        <v>#N/A</v>
      </c>
      <c r="AG1284" s="13">
        <f t="shared" si="421"/>
        <v>0</v>
      </c>
      <c r="AH1284" s="13">
        <f t="shared" si="422"/>
        <v>0</v>
      </c>
      <c r="AI1284" s="13" t="e">
        <f t="shared" si="439"/>
        <v>#N/A</v>
      </c>
      <c r="AJ1284" s="14" t="str">
        <f t="shared" si="440"/>
        <v/>
      </c>
      <c r="AK1284" s="14">
        <f t="shared" si="423"/>
        <v>0</v>
      </c>
    </row>
    <row r="1285" spans="1:37" ht="15" customHeight="1" x14ac:dyDescent="0.25">
      <c r="A1285" s="1"/>
      <c r="B1285" s="1"/>
      <c r="C1285" s="24"/>
      <c r="D1285" s="1"/>
      <c r="E1285" s="1"/>
      <c r="F1285" s="24"/>
      <c r="G1285" s="1"/>
      <c r="H1285" s="2"/>
      <c r="I1285" s="2"/>
      <c r="J1285" s="2"/>
      <c r="K1285" s="13">
        <f t="shared" si="424"/>
        <v>0</v>
      </c>
      <c r="L1285" s="13" t="e">
        <f>VLOOKUP(B1285,Sheet1!$C$1:$D$12,2,FALSE)</f>
        <v>#N/A</v>
      </c>
      <c r="M1285" s="13" t="e">
        <f t="shared" si="425"/>
        <v>#N/A</v>
      </c>
      <c r="N1285" s="13">
        <f t="shared" si="426"/>
        <v>0</v>
      </c>
      <c r="O1285" s="13" t="e">
        <f>VLOOKUP(B1285,Sheet1!$C$1:$D$12,2,FALSE)</f>
        <v>#N/A</v>
      </c>
      <c r="P1285" s="13" t="e">
        <f t="shared" si="427"/>
        <v>#N/A</v>
      </c>
      <c r="Q1285" s="13">
        <f t="shared" si="428"/>
        <v>0</v>
      </c>
      <c r="R1285" s="13" t="e">
        <f>VLOOKUP(B1285,Sheet1!$C$1:$D$12,2,FALSE)</f>
        <v>#N/A</v>
      </c>
      <c r="S1285" s="13" t="e">
        <f t="shared" si="429"/>
        <v>#N/A</v>
      </c>
      <c r="T1285" s="13">
        <f t="shared" si="419"/>
        <v>0</v>
      </c>
      <c r="U1285" s="13" t="e">
        <f>VLOOKUP(B1285,Sheet1!$C$1:$F$12,4,FALSE)</f>
        <v>#N/A</v>
      </c>
      <c r="V1285" s="13" t="e">
        <f t="shared" si="430"/>
        <v>#N/A</v>
      </c>
      <c r="W1285" s="13">
        <f t="shared" si="431"/>
        <v>0</v>
      </c>
      <c r="X1285" s="13">
        <f t="shared" si="432"/>
        <v>0</v>
      </c>
      <c r="Y1285" s="13">
        <f t="shared" si="433"/>
        <v>0</v>
      </c>
      <c r="Z1285" s="13" t="e">
        <f t="shared" si="434"/>
        <v>#N/A</v>
      </c>
      <c r="AA1285" s="14" t="str">
        <f t="shared" si="435"/>
        <v/>
      </c>
      <c r="AB1285" s="14">
        <f t="shared" si="436"/>
        <v>0</v>
      </c>
      <c r="AC1285" s="14">
        <f t="shared" si="437"/>
        <v>0</v>
      </c>
      <c r="AD1285" s="13">
        <f t="shared" si="420"/>
        <v>0</v>
      </c>
      <c r="AE1285" s="13" t="e">
        <f>VLOOKUP(B1285,Sheet1!$C$1:$D$12,2,FALSE)</f>
        <v>#N/A</v>
      </c>
      <c r="AF1285" s="13" t="e">
        <f t="shared" si="438"/>
        <v>#N/A</v>
      </c>
      <c r="AG1285" s="13">
        <f t="shared" si="421"/>
        <v>0</v>
      </c>
      <c r="AH1285" s="13">
        <f t="shared" si="422"/>
        <v>0</v>
      </c>
      <c r="AI1285" s="13" t="e">
        <f t="shared" si="439"/>
        <v>#N/A</v>
      </c>
      <c r="AJ1285" s="14" t="str">
        <f t="shared" si="440"/>
        <v/>
      </c>
      <c r="AK1285" s="14">
        <f t="shared" si="423"/>
        <v>0</v>
      </c>
    </row>
    <row r="1286" spans="1:37" ht="15" customHeight="1" x14ac:dyDescent="0.25">
      <c r="A1286" s="1"/>
      <c r="B1286" s="1"/>
      <c r="C1286" s="24"/>
      <c r="D1286" s="1"/>
      <c r="E1286" s="1"/>
      <c r="F1286" s="24"/>
      <c r="G1286" s="1"/>
      <c r="H1286" s="2"/>
      <c r="I1286" s="2"/>
      <c r="J1286" s="2"/>
      <c r="K1286" s="13">
        <f t="shared" si="424"/>
        <v>0</v>
      </c>
      <c r="L1286" s="13" t="e">
        <f>VLOOKUP(B1286,Sheet1!$C$1:$D$12,2,FALSE)</f>
        <v>#N/A</v>
      </c>
      <c r="M1286" s="13" t="e">
        <f t="shared" si="425"/>
        <v>#N/A</v>
      </c>
      <c r="N1286" s="13">
        <f t="shared" si="426"/>
        <v>0</v>
      </c>
      <c r="O1286" s="13" t="e">
        <f>VLOOKUP(B1286,Sheet1!$C$1:$D$12,2,FALSE)</f>
        <v>#N/A</v>
      </c>
      <c r="P1286" s="13" t="e">
        <f t="shared" si="427"/>
        <v>#N/A</v>
      </c>
      <c r="Q1286" s="13">
        <f t="shared" si="428"/>
        <v>0</v>
      </c>
      <c r="R1286" s="13" t="e">
        <f>VLOOKUP(B1286,Sheet1!$C$1:$D$12,2,FALSE)</f>
        <v>#N/A</v>
      </c>
      <c r="S1286" s="13" t="e">
        <f t="shared" si="429"/>
        <v>#N/A</v>
      </c>
      <c r="T1286" s="13">
        <f t="shared" si="419"/>
        <v>0</v>
      </c>
      <c r="U1286" s="13" t="e">
        <f>VLOOKUP(B1286,Sheet1!$C$1:$F$12,4,FALSE)</f>
        <v>#N/A</v>
      </c>
      <c r="V1286" s="13" t="e">
        <f t="shared" si="430"/>
        <v>#N/A</v>
      </c>
      <c r="W1286" s="13">
        <f t="shared" si="431"/>
        <v>0</v>
      </c>
      <c r="X1286" s="13">
        <f t="shared" si="432"/>
        <v>0</v>
      </c>
      <c r="Y1286" s="13">
        <f t="shared" si="433"/>
        <v>0</v>
      </c>
      <c r="Z1286" s="13" t="e">
        <f t="shared" si="434"/>
        <v>#N/A</v>
      </c>
      <c r="AA1286" s="14" t="str">
        <f t="shared" si="435"/>
        <v/>
      </c>
      <c r="AB1286" s="14">
        <f t="shared" si="436"/>
        <v>0</v>
      </c>
      <c r="AC1286" s="14">
        <f t="shared" si="437"/>
        <v>0</v>
      </c>
      <c r="AD1286" s="13">
        <f t="shared" si="420"/>
        <v>0</v>
      </c>
      <c r="AE1286" s="13" t="e">
        <f>VLOOKUP(B1286,Sheet1!$C$1:$D$12,2,FALSE)</f>
        <v>#N/A</v>
      </c>
      <c r="AF1286" s="13" t="e">
        <f t="shared" si="438"/>
        <v>#N/A</v>
      </c>
      <c r="AG1286" s="13">
        <f t="shared" si="421"/>
        <v>0</v>
      </c>
      <c r="AH1286" s="13">
        <f t="shared" si="422"/>
        <v>0</v>
      </c>
      <c r="AI1286" s="13" t="e">
        <f t="shared" si="439"/>
        <v>#N/A</v>
      </c>
      <c r="AJ1286" s="14" t="str">
        <f t="shared" si="440"/>
        <v/>
      </c>
      <c r="AK1286" s="14">
        <f t="shared" si="423"/>
        <v>0</v>
      </c>
    </row>
    <row r="1287" spans="1:37" ht="15" customHeight="1" x14ac:dyDescent="0.25">
      <c r="A1287" s="1"/>
      <c r="B1287" s="1"/>
      <c r="C1287" s="24"/>
      <c r="D1287" s="1"/>
      <c r="E1287" s="1"/>
      <c r="F1287" s="24"/>
      <c r="G1287" s="1"/>
      <c r="H1287" s="2"/>
      <c r="I1287" s="2"/>
      <c r="J1287" s="2"/>
      <c r="K1287" s="13">
        <f t="shared" si="424"/>
        <v>0</v>
      </c>
      <c r="L1287" s="13" t="e">
        <f>VLOOKUP(B1287,Sheet1!$C$1:$D$12,2,FALSE)</f>
        <v>#N/A</v>
      </c>
      <c r="M1287" s="13" t="e">
        <f t="shared" si="425"/>
        <v>#N/A</v>
      </c>
      <c r="N1287" s="13">
        <f t="shared" si="426"/>
        <v>0</v>
      </c>
      <c r="O1287" s="13" t="e">
        <f>VLOOKUP(B1287,Sheet1!$C$1:$D$12,2,FALSE)</f>
        <v>#N/A</v>
      </c>
      <c r="P1287" s="13" t="e">
        <f t="shared" si="427"/>
        <v>#N/A</v>
      </c>
      <c r="Q1287" s="13">
        <f t="shared" si="428"/>
        <v>0</v>
      </c>
      <c r="R1287" s="13" t="e">
        <f>VLOOKUP(B1287,Sheet1!$C$1:$D$12,2,FALSE)</f>
        <v>#N/A</v>
      </c>
      <c r="S1287" s="13" t="e">
        <f t="shared" si="429"/>
        <v>#N/A</v>
      </c>
      <c r="T1287" s="13">
        <f t="shared" si="419"/>
        <v>0</v>
      </c>
      <c r="U1287" s="13" t="e">
        <f>VLOOKUP(B1287,Sheet1!$C$1:$F$12,4,FALSE)</f>
        <v>#N/A</v>
      </c>
      <c r="V1287" s="13" t="e">
        <f t="shared" si="430"/>
        <v>#N/A</v>
      </c>
      <c r="W1287" s="13">
        <f t="shared" si="431"/>
        <v>0</v>
      </c>
      <c r="X1287" s="13">
        <f t="shared" si="432"/>
        <v>0</v>
      </c>
      <c r="Y1287" s="13">
        <f t="shared" si="433"/>
        <v>0</v>
      </c>
      <c r="Z1287" s="13" t="e">
        <f t="shared" si="434"/>
        <v>#N/A</v>
      </c>
      <c r="AA1287" s="14" t="str">
        <f t="shared" si="435"/>
        <v/>
      </c>
      <c r="AB1287" s="14">
        <f t="shared" si="436"/>
        <v>0</v>
      </c>
      <c r="AC1287" s="14">
        <f t="shared" si="437"/>
        <v>0</v>
      </c>
      <c r="AD1287" s="13">
        <f t="shared" si="420"/>
        <v>0</v>
      </c>
      <c r="AE1287" s="13" t="e">
        <f>VLOOKUP(B1287,Sheet1!$C$1:$D$12,2,FALSE)</f>
        <v>#N/A</v>
      </c>
      <c r="AF1287" s="13" t="e">
        <f t="shared" si="438"/>
        <v>#N/A</v>
      </c>
      <c r="AG1287" s="13">
        <f t="shared" si="421"/>
        <v>0</v>
      </c>
      <c r="AH1287" s="13">
        <f t="shared" si="422"/>
        <v>0</v>
      </c>
      <c r="AI1287" s="13" t="e">
        <f t="shared" si="439"/>
        <v>#N/A</v>
      </c>
      <c r="AJ1287" s="14" t="str">
        <f t="shared" si="440"/>
        <v/>
      </c>
      <c r="AK1287" s="14">
        <f t="shared" si="423"/>
        <v>0</v>
      </c>
    </row>
    <row r="1288" spans="1:37" ht="15" customHeight="1" x14ac:dyDescent="0.25">
      <c r="A1288" s="1"/>
      <c r="B1288" s="1"/>
      <c r="C1288" s="24"/>
      <c r="D1288" s="1"/>
      <c r="E1288" s="1"/>
      <c r="F1288" s="24"/>
      <c r="G1288" s="1"/>
      <c r="H1288" s="2"/>
      <c r="I1288" s="2"/>
      <c r="J1288" s="2"/>
      <c r="K1288" s="13">
        <f t="shared" si="424"/>
        <v>0</v>
      </c>
      <c r="L1288" s="13" t="e">
        <f>VLOOKUP(B1288,Sheet1!$C$1:$D$12,2,FALSE)</f>
        <v>#N/A</v>
      </c>
      <c r="M1288" s="13" t="e">
        <f t="shared" si="425"/>
        <v>#N/A</v>
      </c>
      <c r="N1288" s="13">
        <f t="shared" si="426"/>
        <v>0</v>
      </c>
      <c r="O1288" s="13" t="e">
        <f>VLOOKUP(B1288,Sheet1!$C$1:$D$12,2,FALSE)</f>
        <v>#N/A</v>
      </c>
      <c r="P1288" s="13" t="e">
        <f t="shared" si="427"/>
        <v>#N/A</v>
      </c>
      <c r="Q1288" s="13">
        <f t="shared" si="428"/>
        <v>0</v>
      </c>
      <c r="R1288" s="13" t="e">
        <f>VLOOKUP(B1288,Sheet1!$C$1:$D$12,2,FALSE)</f>
        <v>#N/A</v>
      </c>
      <c r="S1288" s="13" t="e">
        <f t="shared" si="429"/>
        <v>#N/A</v>
      </c>
      <c r="T1288" s="13">
        <f t="shared" si="419"/>
        <v>0</v>
      </c>
      <c r="U1288" s="13" t="e">
        <f>VLOOKUP(B1288,Sheet1!$C$1:$F$12,4,FALSE)</f>
        <v>#N/A</v>
      </c>
      <c r="V1288" s="13" t="e">
        <f t="shared" si="430"/>
        <v>#N/A</v>
      </c>
      <c r="W1288" s="13">
        <f t="shared" si="431"/>
        <v>0</v>
      </c>
      <c r="X1288" s="13">
        <f t="shared" si="432"/>
        <v>0</v>
      </c>
      <c r="Y1288" s="13">
        <f t="shared" si="433"/>
        <v>0</v>
      </c>
      <c r="Z1288" s="13" t="e">
        <f t="shared" si="434"/>
        <v>#N/A</v>
      </c>
      <c r="AA1288" s="14" t="str">
        <f t="shared" si="435"/>
        <v/>
      </c>
      <c r="AB1288" s="14">
        <f t="shared" si="436"/>
        <v>0</v>
      </c>
      <c r="AC1288" s="14">
        <f t="shared" si="437"/>
        <v>0</v>
      </c>
      <c r="AD1288" s="13">
        <f t="shared" si="420"/>
        <v>0</v>
      </c>
      <c r="AE1288" s="13" t="e">
        <f>VLOOKUP(B1288,Sheet1!$C$1:$D$12,2,FALSE)</f>
        <v>#N/A</v>
      </c>
      <c r="AF1288" s="13" t="e">
        <f t="shared" si="438"/>
        <v>#N/A</v>
      </c>
      <c r="AG1288" s="13">
        <f t="shared" si="421"/>
        <v>0</v>
      </c>
      <c r="AH1288" s="13">
        <f t="shared" si="422"/>
        <v>0</v>
      </c>
      <c r="AI1288" s="13" t="e">
        <f t="shared" si="439"/>
        <v>#N/A</v>
      </c>
      <c r="AJ1288" s="14" t="str">
        <f t="shared" si="440"/>
        <v/>
      </c>
      <c r="AK1288" s="14">
        <f t="shared" si="423"/>
        <v>0</v>
      </c>
    </row>
    <row r="1289" spans="1:37" ht="15" customHeight="1" x14ac:dyDescent="0.25">
      <c r="A1289" s="1"/>
      <c r="B1289" s="1"/>
      <c r="C1289" s="24"/>
      <c r="D1289" s="1"/>
      <c r="E1289" s="1"/>
      <c r="F1289" s="24"/>
      <c r="G1289" s="1"/>
      <c r="H1289" s="2"/>
      <c r="I1289" s="2"/>
      <c r="J1289" s="2"/>
      <c r="K1289" s="13">
        <f t="shared" si="424"/>
        <v>0</v>
      </c>
      <c r="L1289" s="13" t="e">
        <f>VLOOKUP(B1289,Sheet1!$C$1:$D$12,2,FALSE)</f>
        <v>#N/A</v>
      </c>
      <c r="M1289" s="13" t="e">
        <f t="shared" si="425"/>
        <v>#N/A</v>
      </c>
      <c r="N1289" s="13">
        <f t="shared" si="426"/>
        <v>0</v>
      </c>
      <c r="O1289" s="13" t="e">
        <f>VLOOKUP(B1289,Sheet1!$C$1:$D$12,2,FALSE)</f>
        <v>#N/A</v>
      </c>
      <c r="P1289" s="13" t="e">
        <f t="shared" si="427"/>
        <v>#N/A</v>
      </c>
      <c r="Q1289" s="13">
        <f t="shared" si="428"/>
        <v>0</v>
      </c>
      <c r="R1289" s="13" t="e">
        <f>VLOOKUP(B1289,Sheet1!$C$1:$D$12,2,FALSE)</f>
        <v>#N/A</v>
      </c>
      <c r="S1289" s="13" t="e">
        <f t="shared" si="429"/>
        <v>#N/A</v>
      </c>
      <c r="T1289" s="13">
        <f t="shared" si="419"/>
        <v>0</v>
      </c>
      <c r="U1289" s="13" t="e">
        <f>VLOOKUP(B1289,Sheet1!$C$1:$F$12,4,FALSE)</f>
        <v>#N/A</v>
      </c>
      <c r="V1289" s="13" t="e">
        <f t="shared" si="430"/>
        <v>#N/A</v>
      </c>
      <c r="W1289" s="13">
        <f t="shared" si="431"/>
        <v>0</v>
      </c>
      <c r="X1289" s="13">
        <f t="shared" si="432"/>
        <v>0</v>
      </c>
      <c r="Y1289" s="13">
        <f t="shared" si="433"/>
        <v>0</v>
      </c>
      <c r="Z1289" s="13" t="e">
        <f t="shared" si="434"/>
        <v>#N/A</v>
      </c>
      <c r="AA1289" s="14" t="str">
        <f t="shared" si="435"/>
        <v/>
      </c>
      <c r="AB1289" s="14">
        <f t="shared" si="436"/>
        <v>0</v>
      </c>
      <c r="AC1289" s="14">
        <f t="shared" si="437"/>
        <v>0</v>
      </c>
      <c r="AD1289" s="13">
        <f t="shared" si="420"/>
        <v>0</v>
      </c>
      <c r="AE1289" s="13" t="e">
        <f>VLOOKUP(B1289,Sheet1!$C$1:$D$12,2,FALSE)</f>
        <v>#N/A</v>
      </c>
      <c r="AF1289" s="13" t="e">
        <f t="shared" si="438"/>
        <v>#N/A</v>
      </c>
      <c r="AG1289" s="13">
        <f t="shared" si="421"/>
        <v>0</v>
      </c>
      <c r="AH1289" s="13">
        <f t="shared" si="422"/>
        <v>0</v>
      </c>
      <c r="AI1289" s="13" t="e">
        <f t="shared" si="439"/>
        <v>#N/A</v>
      </c>
      <c r="AJ1289" s="14" t="str">
        <f t="shared" si="440"/>
        <v/>
      </c>
      <c r="AK1289" s="14">
        <f t="shared" si="423"/>
        <v>0</v>
      </c>
    </row>
    <row r="1290" spans="1:37" ht="15" customHeight="1" x14ac:dyDescent="0.25">
      <c r="A1290" s="1"/>
      <c r="B1290" s="1"/>
      <c r="C1290" s="24"/>
      <c r="D1290" s="1"/>
      <c r="E1290" s="1"/>
      <c r="F1290" s="24"/>
      <c r="G1290" s="1"/>
      <c r="H1290" s="2"/>
      <c r="I1290" s="2"/>
      <c r="J1290" s="2"/>
      <c r="K1290" s="13">
        <f t="shared" si="424"/>
        <v>0</v>
      </c>
      <c r="L1290" s="13" t="e">
        <f>VLOOKUP(B1290,Sheet1!$C$1:$D$12,2,FALSE)</f>
        <v>#N/A</v>
      </c>
      <c r="M1290" s="13" t="e">
        <f t="shared" si="425"/>
        <v>#N/A</v>
      </c>
      <c r="N1290" s="13">
        <f t="shared" si="426"/>
        <v>0</v>
      </c>
      <c r="O1290" s="13" t="e">
        <f>VLOOKUP(B1290,Sheet1!$C$1:$D$12,2,FALSE)</f>
        <v>#N/A</v>
      </c>
      <c r="P1290" s="13" t="e">
        <f t="shared" si="427"/>
        <v>#N/A</v>
      </c>
      <c r="Q1290" s="13">
        <f t="shared" si="428"/>
        <v>0</v>
      </c>
      <c r="R1290" s="13" t="e">
        <f>VLOOKUP(B1290,Sheet1!$C$1:$D$12,2,FALSE)</f>
        <v>#N/A</v>
      </c>
      <c r="S1290" s="13" t="e">
        <f t="shared" si="429"/>
        <v>#N/A</v>
      </c>
      <c r="T1290" s="13">
        <f t="shared" si="419"/>
        <v>0</v>
      </c>
      <c r="U1290" s="13" t="e">
        <f>VLOOKUP(B1290,Sheet1!$C$1:$F$12,4,FALSE)</f>
        <v>#N/A</v>
      </c>
      <c r="V1290" s="13" t="e">
        <f t="shared" si="430"/>
        <v>#N/A</v>
      </c>
      <c r="W1290" s="13">
        <f t="shared" si="431"/>
        <v>0</v>
      </c>
      <c r="X1290" s="13">
        <f t="shared" si="432"/>
        <v>0</v>
      </c>
      <c r="Y1290" s="13">
        <f t="shared" si="433"/>
        <v>0</v>
      </c>
      <c r="Z1290" s="13" t="e">
        <f t="shared" si="434"/>
        <v>#N/A</v>
      </c>
      <c r="AA1290" s="14" t="str">
        <f t="shared" si="435"/>
        <v/>
      </c>
      <c r="AB1290" s="14">
        <f t="shared" si="436"/>
        <v>0</v>
      </c>
      <c r="AC1290" s="14">
        <f t="shared" si="437"/>
        <v>0</v>
      </c>
      <c r="AD1290" s="13">
        <f t="shared" si="420"/>
        <v>0</v>
      </c>
      <c r="AE1290" s="13" t="e">
        <f>VLOOKUP(B1290,Sheet1!$C$1:$D$12,2,FALSE)</f>
        <v>#N/A</v>
      </c>
      <c r="AF1290" s="13" t="e">
        <f t="shared" si="438"/>
        <v>#N/A</v>
      </c>
      <c r="AG1290" s="13">
        <f t="shared" si="421"/>
        <v>0</v>
      </c>
      <c r="AH1290" s="13">
        <f t="shared" si="422"/>
        <v>0</v>
      </c>
      <c r="AI1290" s="13" t="e">
        <f t="shared" si="439"/>
        <v>#N/A</v>
      </c>
      <c r="AJ1290" s="14" t="str">
        <f t="shared" si="440"/>
        <v/>
      </c>
      <c r="AK1290" s="14">
        <f t="shared" si="423"/>
        <v>0</v>
      </c>
    </row>
    <row r="1291" spans="1:37" ht="15" customHeight="1" x14ac:dyDescent="0.25">
      <c r="A1291" s="1"/>
      <c r="B1291" s="1"/>
      <c r="C1291" s="24"/>
      <c r="D1291" s="1"/>
      <c r="E1291" s="1"/>
      <c r="F1291" s="24"/>
      <c r="G1291" s="1"/>
      <c r="H1291" s="2"/>
      <c r="I1291" s="2"/>
      <c r="J1291" s="2"/>
      <c r="K1291" s="13">
        <f t="shared" si="424"/>
        <v>0</v>
      </c>
      <c r="L1291" s="13" t="e">
        <f>VLOOKUP(B1291,Sheet1!$C$1:$D$12,2,FALSE)</f>
        <v>#N/A</v>
      </c>
      <c r="M1291" s="13" t="e">
        <f t="shared" si="425"/>
        <v>#N/A</v>
      </c>
      <c r="N1291" s="13">
        <f t="shared" si="426"/>
        <v>0</v>
      </c>
      <c r="O1291" s="13" t="e">
        <f>VLOOKUP(B1291,Sheet1!$C$1:$D$12,2,FALSE)</f>
        <v>#N/A</v>
      </c>
      <c r="P1291" s="13" t="e">
        <f t="shared" si="427"/>
        <v>#N/A</v>
      </c>
      <c r="Q1291" s="13">
        <f t="shared" si="428"/>
        <v>0</v>
      </c>
      <c r="R1291" s="13" t="e">
        <f>VLOOKUP(B1291,Sheet1!$C$1:$D$12,2,FALSE)</f>
        <v>#N/A</v>
      </c>
      <c r="S1291" s="13" t="e">
        <f t="shared" si="429"/>
        <v>#N/A</v>
      </c>
      <c r="T1291" s="13">
        <f t="shared" si="419"/>
        <v>0</v>
      </c>
      <c r="U1291" s="13" t="e">
        <f>VLOOKUP(B1291,Sheet1!$C$1:$F$12,4,FALSE)</f>
        <v>#N/A</v>
      </c>
      <c r="V1291" s="13" t="e">
        <f t="shared" si="430"/>
        <v>#N/A</v>
      </c>
      <c r="W1291" s="13">
        <f t="shared" si="431"/>
        <v>0</v>
      </c>
      <c r="X1291" s="13">
        <f t="shared" si="432"/>
        <v>0</v>
      </c>
      <c r="Y1291" s="13">
        <f t="shared" si="433"/>
        <v>0</v>
      </c>
      <c r="Z1291" s="13" t="e">
        <f t="shared" si="434"/>
        <v>#N/A</v>
      </c>
      <c r="AA1291" s="14" t="str">
        <f t="shared" si="435"/>
        <v/>
      </c>
      <c r="AB1291" s="14">
        <f t="shared" si="436"/>
        <v>0</v>
      </c>
      <c r="AC1291" s="14">
        <f t="shared" si="437"/>
        <v>0</v>
      </c>
      <c r="AD1291" s="13">
        <f t="shared" si="420"/>
        <v>0</v>
      </c>
      <c r="AE1291" s="13" t="e">
        <f>VLOOKUP(B1291,Sheet1!$C$1:$D$12,2,FALSE)</f>
        <v>#N/A</v>
      </c>
      <c r="AF1291" s="13" t="e">
        <f t="shared" si="438"/>
        <v>#N/A</v>
      </c>
      <c r="AG1291" s="13">
        <f t="shared" si="421"/>
        <v>0</v>
      </c>
      <c r="AH1291" s="13">
        <f t="shared" si="422"/>
        <v>0</v>
      </c>
      <c r="AI1291" s="13" t="e">
        <f t="shared" si="439"/>
        <v>#N/A</v>
      </c>
      <c r="AJ1291" s="14" t="str">
        <f t="shared" si="440"/>
        <v/>
      </c>
      <c r="AK1291" s="14">
        <f t="shared" si="423"/>
        <v>0</v>
      </c>
    </row>
    <row r="1292" spans="1:37" ht="15" customHeight="1" x14ac:dyDescent="0.25">
      <c r="A1292" s="1"/>
      <c r="B1292" s="1"/>
      <c r="C1292" s="24"/>
      <c r="D1292" s="1"/>
      <c r="E1292" s="1"/>
      <c r="F1292" s="24"/>
      <c r="G1292" s="1"/>
      <c r="H1292" s="2"/>
      <c r="I1292" s="2"/>
      <c r="J1292" s="2"/>
      <c r="K1292" s="13">
        <f t="shared" si="424"/>
        <v>0</v>
      </c>
      <c r="L1292" s="13" t="e">
        <f>VLOOKUP(B1292,Sheet1!$C$1:$D$12,2,FALSE)</f>
        <v>#N/A</v>
      </c>
      <c r="M1292" s="13" t="e">
        <f t="shared" si="425"/>
        <v>#N/A</v>
      </c>
      <c r="N1292" s="13">
        <f t="shared" si="426"/>
        <v>0</v>
      </c>
      <c r="O1292" s="13" t="e">
        <f>VLOOKUP(B1292,Sheet1!$C$1:$D$12,2,FALSE)</f>
        <v>#N/A</v>
      </c>
      <c r="P1292" s="13" t="e">
        <f t="shared" si="427"/>
        <v>#N/A</v>
      </c>
      <c r="Q1292" s="13">
        <f t="shared" si="428"/>
        <v>0</v>
      </c>
      <c r="R1292" s="13" t="e">
        <f>VLOOKUP(B1292,Sheet1!$C$1:$D$12,2,FALSE)</f>
        <v>#N/A</v>
      </c>
      <c r="S1292" s="13" t="e">
        <f t="shared" si="429"/>
        <v>#N/A</v>
      </c>
      <c r="T1292" s="13">
        <f t="shared" si="419"/>
        <v>0</v>
      </c>
      <c r="U1292" s="13" t="e">
        <f>VLOOKUP(B1292,Sheet1!$C$1:$F$12,4,FALSE)</f>
        <v>#N/A</v>
      </c>
      <c r="V1292" s="13" t="e">
        <f t="shared" si="430"/>
        <v>#N/A</v>
      </c>
      <c r="W1292" s="13">
        <f t="shared" si="431"/>
        <v>0</v>
      </c>
      <c r="X1292" s="13">
        <f t="shared" si="432"/>
        <v>0</v>
      </c>
      <c r="Y1292" s="13">
        <f t="shared" si="433"/>
        <v>0</v>
      </c>
      <c r="Z1292" s="13" t="e">
        <f t="shared" si="434"/>
        <v>#N/A</v>
      </c>
      <c r="AA1292" s="14" t="str">
        <f t="shared" si="435"/>
        <v/>
      </c>
      <c r="AB1292" s="14">
        <f t="shared" si="436"/>
        <v>0</v>
      </c>
      <c r="AC1292" s="14">
        <f t="shared" si="437"/>
        <v>0</v>
      </c>
      <c r="AD1292" s="13">
        <f t="shared" si="420"/>
        <v>0</v>
      </c>
      <c r="AE1292" s="13" t="e">
        <f>VLOOKUP(B1292,Sheet1!$C$1:$D$12,2,FALSE)</f>
        <v>#N/A</v>
      </c>
      <c r="AF1292" s="13" t="e">
        <f t="shared" si="438"/>
        <v>#N/A</v>
      </c>
      <c r="AG1292" s="13">
        <f t="shared" si="421"/>
        <v>0</v>
      </c>
      <c r="AH1292" s="13">
        <f t="shared" si="422"/>
        <v>0</v>
      </c>
      <c r="AI1292" s="13" t="e">
        <f t="shared" si="439"/>
        <v>#N/A</v>
      </c>
      <c r="AJ1292" s="14" t="str">
        <f t="shared" si="440"/>
        <v/>
      </c>
      <c r="AK1292" s="14">
        <f t="shared" si="423"/>
        <v>0</v>
      </c>
    </row>
    <row r="1293" spans="1:37" ht="15" customHeight="1" x14ac:dyDescent="0.25">
      <c r="A1293" s="1"/>
      <c r="B1293" s="1"/>
      <c r="C1293" s="24"/>
      <c r="D1293" s="1"/>
      <c r="E1293" s="1"/>
      <c r="F1293" s="24"/>
      <c r="G1293" s="1"/>
      <c r="H1293" s="2"/>
      <c r="I1293" s="2"/>
      <c r="J1293" s="2"/>
      <c r="K1293" s="13">
        <f t="shared" si="424"/>
        <v>0</v>
      </c>
      <c r="L1293" s="13" t="e">
        <f>VLOOKUP(B1293,Sheet1!$C$1:$D$12,2,FALSE)</f>
        <v>#N/A</v>
      </c>
      <c r="M1293" s="13" t="e">
        <f t="shared" si="425"/>
        <v>#N/A</v>
      </c>
      <c r="N1293" s="13">
        <f t="shared" si="426"/>
        <v>0</v>
      </c>
      <c r="O1293" s="13" t="e">
        <f>VLOOKUP(B1293,Sheet1!$C$1:$D$12,2,FALSE)</f>
        <v>#N/A</v>
      </c>
      <c r="P1293" s="13" t="e">
        <f t="shared" si="427"/>
        <v>#N/A</v>
      </c>
      <c r="Q1293" s="13">
        <f t="shared" si="428"/>
        <v>0</v>
      </c>
      <c r="R1293" s="13" t="e">
        <f>VLOOKUP(B1293,Sheet1!$C$1:$D$12,2,FALSE)</f>
        <v>#N/A</v>
      </c>
      <c r="S1293" s="13" t="e">
        <f t="shared" si="429"/>
        <v>#N/A</v>
      </c>
      <c r="T1293" s="13">
        <f t="shared" si="419"/>
        <v>0</v>
      </c>
      <c r="U1293" s="13" t="e">
        <f>VLOOKUP(B1293,Sheet1!$C$1:$F$12,4,FALSE)</f>
        <v>#N/A</v>
      </c>
      <c r="V1293" s="13" t="e">
        <f t="shared" si="430"/>
        <v>#N/A</v>
      </c>
      <c r="W1293" s="13">
        <f t="shared" si="431"/>
        <v>0</v>
      </c>
      <c r="X1293" s="13">
        <f t="shared" si="432"/>
        <v>0</v>
      </c>
      <c r="Y1293" s="13">
        <f t="shared" si="433"/>
        <v>0</v>
      </c>
      <c r="Z1293" s="13" t="e">
        <f t="shared" si="434"/>
        <v>#N/A</v>
      </c>
      <c r="AA1293" s="14" t="str">
        <f t="shared" si="435"/>
        <v/>
      </c>
      <c r="AB1293" s="14">
        <f t="shared" si="436"/>
        <v>0</v>
      </c>
      <c r="AC1293" s="14">
        <f t="shared" si="437"/>
        <v>0</v>
      </c>
      <c r="AD1293" s="13">
        <f t="shared" si="420"/>
        <v>0</v>
      </c>
      <c r="AE1293" s="13" t="e">
        <f>VLOOKUP(B1293,Sheet1!$C$1:$D$12,2,FALSE)</f>
        <v>#N/A</v>
      </c>
      <c r="AF1293" s="13" t="e">
        <f t="shared" si="438"/>
        <v>#N/A</v>
      </c>
      <c r="AG1293" s="13">
        <f t="shared" si="421"/>
        <v>0</v>
      </c>
      <c r="AH1293" s="13">
        <f t="shared" si="422"/>
        <v>0</v>
      </c>
      <c r="AI1293" s="13" t="e">
        <f t="shared" si="439"/>
        <v>#N/A</v>
      </c>
      <c r="AJ1293" s="14" t="str">
        <f t="shared" si="440"/>
        <v/>
      </c>
      <c r="AK1293" s="14">
        <f t="shared" si="423"/>
        <v>0</v>
      </c>
    </row>
    <row r="1294" spans="1:37" ht="15" customHeight="1" x14ac:dyDescent="0.25">
      <c r="A1294" s="1"/>
      <c r="B1294" s="1"/>
      <c r="C1294" s="24"/>
      <c r="D1294" s="1"/>
      <c r="E1294" s="1"/>
      <c r="F1294" s="24"/>
      <c r="G1294" s="1"/>
      <c r="H1294" s="2"/>
      <c r="I1294" s="2"/>
      <c r="J1294" s="2"/>
      <c r="K1294" s="13">
        <f t="shared" si="424"/>
        <v>0</v>
      </c>
      <c r="L1294" s="13" t="e">
        <f>VLOOKUP(B1294,Sheet1!$C$1:$D$12,2,FALSE)</f>
        <v>#N/A</v>
      </c>
      <c r="M1294" s="13" t="e">
        <f t="shared" si="425"/>
        <v>#N/A</v>
      </c>
      <c r="N1294" s="13">
        <f t="shared" si="426"/>
        <v>0</v>
      </c>
      <c r="O1294" s="13" t="e">
        <f>VLOOKUP(B1294,Sheet1!$C$1:$D$12,2,FALSE)</f>
        <v>#N/A</v>
      </c>
      <c r="P1294" s="13" t="e">
        <f t="shared" si="427"/>
        <v>#N/A</v>
      </c>
      <c r="Q1294" s="13">
        <f t="shared" si="428"/>
        <v>0</v>
      </c>
      <c r="R1294" s="13" t="e">
        <f>VLOOKUP(B1294,Sheet1!$C$1:$D$12,2,FALSE)</f>
        <v>#N/A</v>
      </c>
      <c r="S1294" s="13" t="e">
        <f t="shared" si="429"/>
        <v>#N/A</v>
      </c>
      <c r="T1294" s="13">
        <f t="shared" si="419"/>
        <v>0</v>
      </c>
      <c r="U1294" s="13" t="e">
        <f>VLOOKUP(B1294,Sheet1!$C$1:$F$12,4,FALSE)</f>
        <v>#N/A</v>
      </c>
      <c r="V1294" s="13" t="e">
        <f t="shared" si="430"/>
        <v>#N/A</v>
      </c>
      <c r="W1294" s="13">
        <f t="shared" si="431"/>
        <v>0</v>
      </c>
      <c r="X1294" s="13">
        <f t="shared" si="432"/>
        <v>0</v>
      </c>
      <c r="Y1294" s="13">
        <f t="shared" si="433"/>
        <v>0</v>
      </c>
      <c r="Z1294" s="13" t="e">
        <f t="shared" si="434"/>
        <v>#N/A</v>
      </c>
      <c r="AA1294" s="14" t="str">
        <f t="shared" si="435"/>
        <v/>
      </c>
      <c r="AB1294" s="14">
        <f t="shared" si="436"/>
        <v>0</v>
      </c>
      <c r="AC1294" s="14">
        <f t="shared" si="437"/>
        <v>0</v>
      </c>
      <c r="AD1294" s="13">
        <f t="shared" si="420"/>
        <v>0</v>
      </c>
      <c r="AE1294" s="13" t="e">
        <f>VLOOKUP(B1294,Sheet1!$C$1:$D$12,2,FALSE)</f>
        <v>#N/A</v>
      </c>
      <c r="AF1294" s="13" t="e">
        <f t="shared" si="438"/>
        <v>#N/A</v>
      </c>
      <c r="AG1294" s="13">
        <f t="shared" si="421"/>
        <v>0</v>
      </c>
      <c r="AH1294" s="13">
        <f t="shared" si="422"/>
        <v>0</v>
      </c>
      <c r="AI1294" s="13" t="e">
        <f t="shared" si="439"/>
        <v>#N/A</v>
      </c>
      <c r="AJ1294" s="14" t="str">
        <f t="shared" si="440"/>
        <v/>
      </c>
      <c r="AK1294" s="14">
        <f t="shared" si="423"/>
        <v>0</v>
      </c>
    </row>
    <row r="1295" spans="1:37" ht="15" customHeight="1" x14ac:dyDescent="0.25">
      <c r="A1295" s="1"/>
      <c r="B1295" s="1"/>
      <c r="C1295" s="24"/>
      <c r="D1295" s="1"/>
      <c r="E1295" s="1"/>
      <c r="F1295" s="24"/>
      <c r="G1295" s="1"/>
      <c r="H1295" s="2"/>
      <c r="I1295" s="2"/>
      <c r="J1295" s="2"/>
      <c r="K1295" s="13">
        <f t="shared" si="424"/>
        <v>0</v>
      </c>
      <c r="L1295" s="13" t="e">
        <f>VLOOKUP(B1295,Sheet1!$C$1:$D$12,2,FALSE)</f>
        <v>#N/A</v>
      </c>
      <c r="M1295" s="13" t="e">
        <f t="shared" si="425"/>
        <v>#N/A</v>
      </c>
      <c r="N1295" s="13">
        <f t="shared" si="426"/>
        <v>0</v>
      </c>
      <c r="O1295" s="13" t="e">
        <f>VLOOKUP(B1295,Sheet1!$C$1:$D$12,2,FALSE)</f>
        <v>#N/A</v>
      </c>
      <c r="P1295" s="13" t="e">
        <f t="shared" si="427"/>
        <v>#N/A</v>
      </c>
      <c r="Q1295" s="13">
        <f t="shared" si="428"/>
        <v>0</v>
      </c>
      <c r="R1295" s="13" t="e">
        <f>VLOOKUP(B1295,Sheet1!$C$1:$D$12,2,FALSE)</f>
        <v>#N/A</v>
      </c>
      <c r="S1295" s="13" t="e">
        <f t="shared" si="429"/>
        <v>#N/A</v>
      </c>
      <c r="T1295" s="13">
        <f t="shared" si="419"/>
        <v>0</v>
      </c>
      <c r="U1295" s="13" t="e">
        <f>VLOOKUP(B1295,Sheet1!$C$1:$F$12,4,FALSE)</f>
        <v>#N/A</v>
      </c>
      <c r="V1295" s="13" t="e">
        <f t="shared" si="430"/>
        <v>#N/A</v>
      </c>
      <c r="W1295" s="13">
        <f t="shared" si="431"/>
        <v>0</v>
      </c>
      <c r="X1295" s="13">
        <f t="shared" si="432"/>
        <v>0</v>
      </c>
      <c r="Y1295" s="13">
        <f t="shared" si="433"/>
        <v>0</v>
      </c>
      <c r="Z1295" s="13" t="e">
        <f t="shared" si="434"/>
        <v>#N/A</v>
      </c>
      <c r="AA1295" s="14" t="str">
        <f t="shared" si="435"/>
        <v/>
      </c>
      <c r="AB1295" s="14">
        <f t="shared" si="436"/>
        <v>0</v>
      </c>
      <c r="AC1295" s="14">
        <f t="shared" si="437"/>
        <v>0</v>
      </c>
      <c r="AD1295" s="13">
        <f t="shared" si="420"/>
        <v>0</v>
      </c>
      <c r="AE1295" s="13" t="e">
        <f>VLOOKUP(B1295,Sheet1!$C$1:$D$12,2,FALSE)</f>
        <v>#N/A</v>
      </c>
      <c r="AF1295" s="13" t="e">
        <f t="shared" si="438"/>
        <v>#N/A</v>
      </c>
      <c r="AG1295" s="13">
        <f t="shared" si="421"/>
        <v>0</v>
      </c>
      <c r="AH1295" s="13">
        <f t="shared" si="422"/>
        <v>0</v>
      </c>
      <c r="AI1295" s="13" t="e">
        <f t="shared" si="439"/>
        <v>#N/A</v>
      </c>
      <c r="AJ1295" s="14" t="str">
        <f t="shared" si="440"/>
        <v/>
      </c>
      <c r="AK1295" s="14">
        <f t="shared" si="423"/>
        <v>0</v>
      </c>
    </row>
    <row r="1296" spans="1:37" ht="15" customHeight="1" x14ac:dyDescent="0.25">
      <c r="A1296" s="1"/>
      <c r="B1296" s="1"/>
      <c r="C1296" s="24"/>
      <c r="D1296" s="1"/>
      <c r="E1296" s="1"/>
      <c r="F1296" s="24"/>
      <c r="G1296" s="1"/>
      <c r="H1296" s="2"/>
      <c r="I1296" s="2"/>
      <c r="J1296" s="2"/>
      <c r="K1296" s="13">
        <f t="shared" si="424"/>
        <v>0</v>
      </c>
      <c r="L1296" s="13" t="e">
        <f>VLOOKUP(B1296,Sheet1!$C$1:$D$12,2,FALSE)</f>
        <v>#N/A</v>
      </c>
      <c r="M1296" s="13" t="e">
        <f t="shared" si="425"/>
        <v>#N/A</v>
      </c>
      <c r="N1296" s="13">
        <f t="shared" si="426"/>
        <v>0</v>
      </c>
      <c r="O1296" s="13" t="e">
        <f>VLOOKUP(B1296,Sheet1!$C$1:$D$12,2,FALSE)</f>
        <v>#N/A</v>
      </c>
      <c r="P1296" s="13" t="e">
        <f t="shared" si="427"/>
        <v>#N/A</v>
      </c>
      <c r="Q1296" s="13">
        <f t="shared" si="428"/>
        <v>0</v>
      </c>
      <c r="R1296" s="13" t="e">
        <f>VLOOKUP(B1296,Sheet1!$C$1:$D$12,2,FALSE)</f>
        <v>#N/A</v>
      </c>
      <c r="S1296" s="13" t="e">
        <f t="shared" si="429"/>
        <v>#N/A</v>
      </c>
      <c r="T1296" s="13">
        <f t="shared" si="419"/>
        <v>0</v>
      </c>
      <c r="U1296" s="13" t="e">
        <f>VLOOKUP(B1296,Sheet1!$C$1:$F$12,4,FALSE)</f>
        <v>#N/A</v>
      </c>
      <c r="V1296" s="13" t="e">
        <f t="shared" si="430"/>
        <v>#N/A</v>
      </c>
      <c r="W1296" s="13">
        <f t="shared" si="431"/>
        <v>0</v>
      </c>
      <c r="X1296" s="13">
        <f t="shared" si="432"/>
        <v>0</v>
      </c>
      <c r="Y1296" s="13">
        <f t="shared" si="433"/>
        <v>0</v>
      </c>
      <c r="Z1296" s="13" t="e">
        <f t="shared" si="434"/>
        <v>#N/A</v>
      </c>
      <c r="AA1296" s="14" t="str">
        <f t="shared" si="435"/>
        <v/>
      </c>
      <c r="AB1296" s="14">
        <f t="shared" si="436"/>
        <v>0</v>
      </c>
      <c r="AC1296" s="14">
        <f t="shared" si="437"/>
        <v>0</v>
      </c>
      <c r="AD1296" s="13">
        <f t="shared" si="420"/>
        <v>0</v>
      </c>
      <c r="AE1296" s="13" t="e">
        <f>VLOOKUP(B1296,Sheet1!$C$1:$D$12,2,FALSE)</f>
        <v>#N/A</v>
      </c>
      <c r="AF1296" s="13" t="e">
        <f t="shared" si="438"/>
        <v>#N/A</v>
      </c>
      <c r="AG1296" s="13">
        <f t="shared" si="421"/>
        <v>0</v>
      </c>
      <c r="AH1296" s="13">
        <f t="shared" si="422"/>
        <v>0</v>
      </c>
      <c r="AI1296" s="13" t="e">
        <f t="shared" si="439"/>
        <v>#N/A</v>
      </c>
      <c r="AJ1296" s="14" t="str">
        <f t="shared" si="440"/>
        <v/>
      </c>
      <c r="AK1296" s="14">
        <f t="shared" si="423"/>
        <v>0</v>
      </c>
    </row>
    <row r="1297" spans="1:37" ht="15" customHeight="1" x14ac:dyDescent="0.25">
      <c r="A1297" s="1"/>
      <c r="B1297" s="1"/>
      <c r="C1297" s="24"/>
      <c r="D1297" s="1"/>
      <c r="E1297" s="1"/>
      <c r="F1297" s="24"/>
      <c r="G1297" s="1"/>
      <c r="H1297" s="2"/>
      <c r="I1297" s="2"/>
      <c r="J1297" s="2"/>
      <c r="K1297" s="13">
        <f t="shared" si="424"/>
        <v>0</v>
      </c>
      <c r="L1297" s="13" t="e">
        <f>VLOOKUP(B1297,Sheet1!$C$1:$D$12,2,FALSE)</f>
        <v>#N/A</v>
      </c>
      <c r="M1297" s="13" t="e">
        <f t="shared" si="425"/>
        <v>#N/A</v>
      </c>
      <c r="N1297" s="13">
        <f t="shared" si="426"/>
        <v>0</v>
      </c>
      <c r="O1297" s="13" t="e">
        <f>VLOOKUP(B1297,Sheet1!$C$1:$D$12,2,FALSE)</f>
        <v>#N/A</v>
      </c>
      <c r="P1297" s="13" t="e">
        <f t="shared" si="427"/>
        <v>#N/A</v>
      </c>
      <c r="Q1297" s="13">
        <f t="shared" si="428"/>
        <v>0</v>
      </c>
      <c r="R1297" s="13" t="e">
        <f>VLOOKUP(B1297,Sheet1!$C$1:$D$12,2,FALSE)</f>
        <v>#N/A</v>
      </c>
      <c r="S1297" s="13" t="e">
        <f t="shared" si="429"/>
        <v>#N/A</v>
      </c>
      <c r="T1297" s="13">
        <f t="shared" si="419"/>
        <v>0</v>
      </c>
      <c r="U1297" s="13" t="e">
        <f>VLOOKUP(B1297,Sheet1!$C$1:$F$12,4,FALSE)</f>
        <v>#N/A</v>
      </c>
      <c r="V1297" s="13" t="e">
        <f t="shared" si="430"/>
        <v>#N/A</v>
      </c>
      <c r="W1297" s="13">
        <f t="shared" si="431"/>
        <v>0</v>
      </c>
      <c r="X1297" s="13">
        <f t="shared" si="432"/>
        <v>0</v>
      </c>
      <c r="Y1297" s="13">
        <f t="shared" si="433"/>
        <v>0</v>
      </c>
      <c r="Z1297" s="13" t="e">
        <f t="shared" si="434"/>
        <v>#N/A</v>
      </c>
      <c r="AA1297" s="14" t="str">
        <f t="shared" si="435"/>
        <v/>
      </c>
      <c r="AB1297" s="14">
        <f t="shared" si="436"/>
        <v>0</v>
      </c>
      <c r="AC1297" s="14">
        <f t="shared" si="437"/>
        <v>0</v>
      </c>
      <c r="AD1297" s="13">
        <f t="shared" si="420"/>
        <v>0</v>
      </c>
      <c r="AE1297" s="13" t="e">
        <f>VLOOKUP(B1297,Sheet1!$C$1:$D$12,2,FALSE)</f>
        <v>#N/A</v>
      </c>
      <c r="AF1297" s="13" t="e">
        <f t="shared" si="438"/>
        <v>#N/A</v>
      </c>
      <c r="AG1297" s="13">
        <f t="shared" si="421"/>
        <v>0</v>
      </c>
      <c r="AH1297" s="13">
        <f t="shared" si="422"/>
        <v>0</v>
      </c>
      <c r="AI1297" s="13" t="e">
        <f t="shared" si="439"/>
        <v>#N/A</v>
      </c>
      <c r="AJ1297" s="14" t="str">
        <f t="shared" si="440"/>
        <v/>
      </c>
      <c r="AK1297" s="14">
        <f t="shared" si="423"/>
        <v>0</v>
      </c>
    </row>
    <row r="1298" spans="1:37" ht="15" customHeight="1" x14ac:dyDescent="0.25">
      <c r="A1298" s="1"/>
      <c r="B1298" s="1"/>
      <c r="C1298" s="24"/>
      <c r="D1298" s="1"/>
      <c r="E1298" s="1"/>
      <c r="F1298" s="24"/>
      <c r="G1298" s="1"/>
      <c r="H1298" s="2"/>
      <c r="I1298" s="2"/>
      <c r="J1298" s="2"/>
      <c r="K1298" s="13">
        <f t="shared" si="424"/>
        <v>0</v>
      </c>
      <c r="L1298" s="13" t="e">
        <f>VLOOKUP(B1298,Sheet1!$C$1:$D$12,2,FALSE)</f>
        <v>#N/A</v>
      </c>
      <c r="M1298" s="13" t="e">
        <f t="shared" si="425"/>
        <v>#N/A</v>
      </c>
      <c r="N1298" s="13">
        <f t="shared" si="426"/>
        <v>0</v>
      </c>
      <c r="O1298" s="13" t="e">
        <f>VLOOKUP(B1298,Sheet1!$C$1:$D$12,2,FALSE)</f>
        <v>#N/A</v>
      </c>
      <c r="P1298" s="13" t="e">
        <f t="shared" si="427"/>
        <v>#N/A</v>
      </c>
      <c r="Q1298" s="13">
        <f t="shared" si="428"/>
        <v>0</v>
      </c>
      <c r="R1298" s="13" t="e">
        <f>VLOOKUP(B1298,Sheet1!$C$1:$D$12,2,FALSE)</f>
        <v>#N/A</v>
      </c>
      <c r="S1298" s="13" t="e">
        <f t="shared" si="429"/>
        <v>#N/A</v>
      </c>
      <c r="T1298" s="13">
        <f t="shared" si="419"/>
        <v>0</v>
      </c>
      <c r="U1298" s="13" t="e">
        <f>VLOOKUP(B1298,Sheet1!$C$1:$F$12,4,FALSE)</f>
        <v>#N/A</v>
      </c>
      <c r="V1298" s="13" t="e">
        <f t="shared" si="430"/>
        <v>#N/A</v>
      </c>
      <c r="W1298" s="13">
        <f t="shared" si="431"/>
        <v>0</v>
      </c>
      <c r="X1298" s="13">
        <f t="shared" si="432"/>
        <v>0</v>
      </c>
      <c r="Y1298" s="13">
        <f t="shared" si="433"/>
        <v>0</v>
      </c>
      <c r="Z1298" s="13" t="e">
        <f t="shared" si="434"/>
        <v>#N/A</v>
      </c>
      <c r="AA1298" s="14" t="str">
        <f t="shared" si="435"/>
        <v/>
      </c>
      <c r="AB1298" s="14">
        <f t="shared" si="436"/>
        <v>0</v>
      </c>
      <c r="AC1298" s="14">
        <f t="shared" si="437"/>
        <v>0</v>
      </c>
      <c r="AD1298" s="13">
        <f t="shared" si="420"/>
        <v>0</v>
      </c>
      <c r="AE1298" s="13" t="e">
        <f>VLOOKUP(B1298,Sheet1!$C$1:$D$12,2,FALSE)</f>
        <v>#N/A</v>
      </c>
      <c r="AF1298" s="13" t="e">
        <f t="shared" si="438"/>
        <v>#N/A</v>
      </c>
      <c r="AG1298" s="13">
        <f t="shared" si="421"/>
        <v>0</v>
      </c>
      <c r="AH1298" s="13">
        <f t="shared" si="422"/>
        <v>0</v>
      </c>
      <c r="AI1298" s="13" t="e">
        <f t="shared" si="439"/>
        <v>#N/A</v>
      </c>
      <c r="AJ1298" s="14" t="str">
        <f t="shared" si="440"/>
        <v/>
      </c>
      <c r="AK1298" s="14">
        <f t="shared" si="423"/>
        <v>0</v>
      </c>
    </row>
    <row r="1299" spans="1:37" ht="15" customHeight="1" x14ac:dyDescent="0.25">
      <c r="A1299" s="1"/>
      <c r="B1299" s="1"/>
      <c r="C1299" s="24"/>
      <c r="D1299" s="1"/>
      <c r="E1299" s="1"/>
      <c r="F1299" s="24"/>
      <c r="G1299" s="1"/>
      <c r="H1299" s="2"/>
      <c r="I1299" s="2"/>
      <c r="J1299" s="2"/>
      <c r="K1299" s="13">
        <f t="shared" si="424"/>
        <v>0</v>
      </c>
      <c r="L1299" s="13" t="e">
        <f>VLOOKUP(B1299,Sheet1!$C$1:$D$12,2,FALSE)</f>
        <v>#N/A</v>
      </c>
      <c r="M1299" s="13" t="e">
        <f t="shared" si="425"/>
        <v>#N/A</v>
      </c>
      <c r="N1299" s="13">
        <f t="shared" si="426"/>
        <v>0</v>
      </c>
      <c r="O1299" s="13" t="e">
        <f>VLOOKUP(B1299,Sheet1!$C$1:$D$12,2,FALSE)</f>
        <v>#N/A</v>
      </c>
      <c r="P1299" s="13" t="e">
        <f t="shared" si="427"/>
        <v>#N/A</v>
      </c>
      <c r="Q1299" s="13">
        <f t="shared" si="428"/>
        <v>0</v>
      </c>
      <c r="R1299" s="13" t="e">
        <f>VLOOKUP(B1299,Sheet1!$C$1:$D$12,2,FALSE)</f>
        <v>#N/A</v>
      </c>
      <c r="S1299" s="13" t="e">
        <f t="shared" si="429"/>
        <v>#N/A</v>
      </c>
      <c r="T1299" s="13">
        <f t="shared" si="419"/>
        <v>0</v>
      </c>
      <c r="U1299" s="13" t="e">
        <f>VLOOKUP(B1299,Sheet1!$C$1:$F$12,4,FALSE)</f>
        <v>#N/A</v>
      </c>
      <c r="V1299" s="13" t="e">
        <f t="shared" si="430"/>
        <v>#N/A</v>
      </c>
      <c r="W1299" s="13">
        <f t="shared" si="431"/>
        <v>0</v>
      </c>
      <c r="X1299" s="13">
        <f t="shared" si="432"/>
        <v>0</v>
      </c>
      <c r="Y1299" s="13">
        <f t="shared" si="433"/>
        <v>0</v>
      </c>
      <c r="Z1299" s="13" t="e">
        <f t="shared" si="434"/>
        <v>#N/A</v>
      </c>
      <c r="AA1299" s="14" t="str">
        <f t="shared" si="435"/>
        <v/>
      </c>
      <c r="AB1299" s="14">
        <f t="shared" si="436"/>
        <v>0</v>
      </c>
      <c r="AC1299" s="14">
        <f t="shared" si="437"/>
        <v>0</v>
      </c>
      <c r="AD1299" s="13">
        <f t="shared" si="420"/>
        <v>0</v>
      </c>
      <c r="AE1299" s="13" t="e">
        <f>VLOOKUP(B1299,Sheet1!$C$1:$D$12,2,FALSE)</f>
        <v>#N/A</v>
      </c>
      <c r="AF1299" s="13" t="e">
        <f t="shared" si="438"/>
        <v>#N/A</v>
      </c>
      <c r="AG1299" s="13">
        <f t="shared" si="421"/>
        <v>0</v>
      </c>
      <c r="AH1299" s="13">
        <f t="shared" si="422"/>
        <v>0</v>
      </c>
      <c r="AI1299" s="13" t="e">
        <f t="shared" si="439"/>
        <v>#N/A</v>
      </c>
      <c r="AJ1299" s="14" t="str">
        <f t="shared" si="440"/>
        <v/>
      </c>
      <c r="AK1299" s="14">
        <f t="shared" si="423"/>
        <v>0</v>
      </c>
    </row>
    <row r="1300" spans="1:37" ht="15" customHeight="1" x14ac:dyDescent="0.25">
      <c r="A1300" s="1"/>
      <c r="B1300" s="1"/>
      <c r="C1300" s="24"/>
      <c r="D1300" s="1"/>
      <c r="E1300" s="1"/>
      <c r="F1300" s="24"/>
      <c r="G1300" s="1"/>
      <c r="H1300" s="2"/>
      <c r="I1300" s="2"/>
      <c r="J1300" s="2"/>
      <c r="K1300" s="13">
        <f t="shared" si="424"/>
        <v>0</v>
      </c>
      <c r="L1300" s="13" t="e">
        <f>VLOOKUP(B1300,Sheet1!$C$1:$D$12,2,FALSE)</f>
        <v>#N/A</v>
      </c>
      <c r="M1300" s="13" t="e">
        <f t="shared" si="425"/>
        <v>#N/A</v>
      </c>
      <c r="N1300" s="13">
        <f t="shared" si="426"/>
        <v>0</v>
      </c>
      <c r="O1300" s="13" t="e">
        <f>VLOOKUP(B1300,Sheet1!$C$1:$D$12,2,FALSE)</f>
        <v>#N/A</v>
      </c>
      <c r="P1300" s="13" t="e">
        <f t="shared" si="427"/>
        <v>#N/A</v>
      </c>
      <c r="Q1300" s="13">
        <f t="shared" si="428"/>
        <v>0</v>
      </c>
      <c r="R1300" s="13" t="e">
        <f>VLOOKUP(B1300,Sheet1!$C$1:$D$12,2,FALSE)</f>
        <v>#N/A</v>
      </c>
      <c r="S1300" s="13" t="e">
        <f t="shared" si="429"/>
        <v>#N/A</v>
      </c>
      <c r="T1300" s="13">
        <f t="shared" si="419"/>
        <v>0</v>
      </c>
      <c r="U1300" s="13" t="e">
        <f>VLOOKUP(B1300,Sheet1!$C$1:$F$12,4,FALSE)</f>
        <v>#N/A</v>
      </c>
      <c r="V1300" s="13" t="e">
        <f t="shared" si="430"/>
        <v>#N/A</v>
      </c>
      <c r="W1300" s="13">
        <f t="shared" si="431"/>
        <v>0</v>
      </c>
      <c r="X1300" s="13">
        <f t="shared" si="432"/>
        <v>0</v>
      </c>
      <c r="Y1300" s="13">
        <f t="shared" si="433"/>
        <v>0</v>
      </c>
      <c r="Z1300" s="13" t="e">
        <f t="shared" si="434"/>
        <v>#N/A</v>
      </c>
      <c r="AA1300" s="14" t="str">
        <f t="shared" si="435"/>
        <v/>
      </c>
      <c r="AB1300" s="14">
        <f t="shared" si="436"/>
        <v>0</v>
      </c>
      <c r="AC1300" s="14">
        <f t="shared" si="437"/>
        <v>0</v>
      </c>
      <c r="AD1300" s="13">
        <f t="shared" si="420"/>
        <v>0</v>
      </c>
      <c r="AE1300" s="13" t="e">
        <f>VLOOKUP(B1300,Sheet1!$C$1:$D$12,2,FALSE)</f>
        <v>#N/A</v>
      </c>
      <c r="AF1300" s="13" t="e">
        <f t="shared" si="438"/>
        <v>#N/A</v>
      </c>
      <c r="AG1300" s="13">
        <f t="shared" si="421"/>
        <v>0</v>
      </c>
      <c r="AH1300" s="13">
        <f t="shared" si="422"/>
        <v>0</v>
      </c>
      <c r="AI1300" s="13" t="e">
        <f t="shared" si="439"/>
        <v>#N/A</v>
      </c>
      <c r="AJ1300" s="14" t="str">
        <f t="shared" si="440"/>
        <v/>
      </c>
      <c r="AK1300" s="14">
        <f t="shared" si="423"/>
        <v>0</v>
      </c>
    </row>
    <row r="1301" spans="1:37" ht="15" customHeight="1" x14ac:dyDescent="0.25">
      <c r="A1301" s="1"/>
      <c r="B1301" s="1"/>
      <c r="C1301" s="24"/>
      <c r="D1301" s="1"/>
      <c r="E1301" s="1"/>
      <c r="F1301" s="24"/>
      <c r="G1301" s="1"/>
      <c r="H1301" s="2"/>
      <c r="I1301" s="2"/>
      <c r="J1301" s="2"/>
      <c r="K1301" s="13">
        <f t="shared" si="424"/>
        <v>0</v>
      </c>
      <c r="L1301" s="13" t="e">
        <f>VLOOKUP(B1301,Sheet1!$C$1:$D$12,2,FALSE)</f>
        <v>#N/A</v>
      </c>
      <c r="M1301" s="13" t="e">
        <f t="shared" si="425"/>
        <v>#N/A</v>
      </c>
      <c r="N1301" s="13">
        <f t="shared" si="426"/>
        <v>0</v>
      </c>
      <c r="O1301" s="13" t="e">
        <f>VLOOKUP(B1301,Sheet1!$C$1:$D$12,2,FALSE)</f>
        <v>#N/A</v>
      </c>
      <c r="P1301" s="13" t="e">
        <f t="shared" si="427"/>
        <v>#N/A</v>
      </c>
      <c r="Q1301" s="13">
        <f t="shared" si="428"/>
        <v>0</v>
      </c>
      <c r="R1301" s="13" t="e">
        <f>VLOOKUP(B1301,Sheet1!$C$1:$D$12,2,FALSE)</f>
        <v>#N/A</v>
      </c>
      <c r="S1301" s="13" t="e">
        <f t="shared" si="429"/>
        <v>#N/A</v>
      </c>
      <c r="T1301" s="13">
        <f t="shared" si="419"/>
        <v>0</v>
      </c>
      <c r="U1301" s="13" t="e">
        <f>VLOOKUP(B1301,Sheet1!$C$1:$F$12,4,FALSE)</f>
        <v>#N/A</v>
      </c>
      <c r="V1301" s="13" t="e">
        <f t="shared" si="430"/>
        <v>#N/A</v>
      </c>
      <c r="W1301" s="13">
        <f t="shared" si="431"/>
        <v>0</v>
      </c>
      <c r="X1301" s="13">
        <f t="shared" si="432"/>
        <v>0</v>
      </c>
      <c r="Y1301" s="13">
        <f t="shared" si="433"/>
        <v>0</v>
      </c>
      <c r="Z1301" s="13" t="e">
        <f t="shared" si="434"/>
        <v>#N/A</v>
      </c>
      <c r="AA1301" s="14" t="str">
        <f t="shared" si="435"/>
        <v/>
      </c>
      <c r="AB1301" s="14">
        <f t="shared" si="436"/>
        <v>0</v>
      </c>
      <c r="AC1301" s="14">
        <f t="shared" si="437"/>
        <v>0</v>
      </c>
      <c r="AD1301" s="13">
        <f t="shared" si="420"/>
        <v>0</v>
      </c>
      <c r="AE1301" s="13" t="e">
        <f>VLOOKUP(B1301,Sheet1!$C$1:$D$12,2,FALSE)</f>
        <v>#N/A</v>
      </c>
      <c r="AF1301" s="13" t="e">
        <f t="shared" si="438"/>
        <v>#N/A</v>
      </c>
      <c r="AG1301" s="13">
        <f t="shared" si="421"/>
        <v>0</v>
      </c>
      <c r="AH1301" s="13">
        <f t="shared" si="422"/>
        <v>0</v>
      </c>
      <c r="AI1301" s="13" t="e">
        <f t="shared" si="439"/>
        <v>#N/A</v>
      </c>
      <c r="AJ1301" s="14" t="str">
        <f t="shared" si="440"/>
        <v/>
      </c>
      <c r="AK1301" s="14">
        <f t="shared" si="423"/>
        <v>0</v>
      </c>
    </row>
    <row r="1302" spans="1:37" ht="15" customHeight="1" x14ac:dyDescent="0.25">
      <c r="A1302" s="1"/>
      <c r="B1302" s="1"/>
      <c r="C1302" s="24"/>
      <c r="D1302" s="1"/>
      <c r="E1302" s="1"/>
      <c r="F1302" s="24"/>
      <c r="G1302" s="1"/>
      <c r="H1302" s="2"/>
      <c r="I1302" s="2"/>
      <c r="J1302" s="2"/>
      <c r="K1302" s="13">
        <f t="shared" si="424"/>
        <v>0</v>
      </c>
      <c r="L1302" s="13" t="e">
        <f>VLOOKUP(B1302,Sheet1!$C$1:$D$12,2,FALSE)</f>
        <v>#N/A</v>
      </c>
      <c r="M1302" s="13" t="e">
        <f t="shared" si="425"/>
        <v>#N/A</v>
      </c>
      <c r="N1302" s="13">
        <f t="shared" si="426"/>
        <v>0</v>
      </c>
      <c r="O1302" s="13" t="e">
        <f>VLOOKUP(B1302,Sheet1!$C$1:$D$12,2,FALSE)</f>
        <v>#N/A</v>
      </c>
      <c r="P1302" s="13" t="e">
        <f t="shared" si="427"/>
        <v>#N/A</v>
      </c>
      <c r="Q1302" s="13">
        <f t="shared" si="428"/>
        <v>0</v>
      </c>
      <c r="R1302" s="13" t="e">
        <f>VLOOKUP(B1302,Sheet1!$C$1:$D$12,2,FALSE)</f>
        <v>#N/A</v>
      </c>
      <c r="S1302" s="13" t="e">
        <f t="shared" si="429"/>
        <v>#N/A</v>
      </c>
      <c r="T1302" s="13">
        <f t="shared" si="419"/>
        <v>0</v>
      </c>
      <c r="U1302" s="13" t="e">
        <f>VLOOKUP(B1302,Sheet1!$C$1:$F$12,4,FALSE)</f>
        <v>#N/A</v>
      </c>
      <c r="V1302" s="13" t="e">
        <f t="shared" si="430"/>
        <v>#N/A</v>
      </c>
      <c r="W1302" s="13">
        <f t="shared" si="431"/>
        <v>0</v>
      </c>
      <c r="X1302" s="13">
        <f t="shared" si="432"/>
        <v>0</v>
      </c>
      <c r="Y1302" s="13">
        <f t="shared" si="433"/>
        <v>0</v>
      </c>
      <c r="Z1302" s="13" t="e">
        <f t="shared" si="434"/>
        <v>#N/A</v>
      </c>
      <c r="AA1302" s="14" t="str">
        <f t="shared" si="435"/>
        <v/>
      </c>
      <c r="AB1302" s="14">
        <f t="shared" si="436"/>
        <v>0</v>
      </c>
      <c r="AC1302" s="14">
        <f t="shared" si="437"/>
        <v>0</v>
      </c>
      <c r="AD1302" s="13">
        <f t="shared" si="420"/>
        <v>0</v>
      </c>
      <c r="AE1302" s="13" t="e">
        <f>VLOOKUP(B1302,Sheet1!$C$1:$D$12,2,FALSE)</f>
        <v>#N/A</v>
      </c>
      <c r="AF1302" s="13" t="e">
        <f t="shared" si="438"/>
        <v>#N/A</v>
      </c>
      <c r="AG1302" s="13">
        <f t="shared" si="421"/>
        <v>0</v>
      </c>
      <c r="AH1302" s="13">
        <f t="shared" si="422"/>
        <v>0</v>
      </c>
      <c r="AI1302" s="13" t="e">
        <f t="shared" si="439"/>
        <v>#N/A</v>
      </c>
      <c r="AJ1302" s="14" t="str">
        <f t="shared" si="440"/>
        <v/>
      </c>
      <c r="AK1302" s="14">
        <f t="shared" si="423"/>
        <v>0</v>
      </c>
    </row>
    <row r="1303" spans="1:37" ht="15" customHeight="1" x14ac:dyDescent="0.25">
      <c r="A1303" s="1"/>
      <c r="B1303" s="1"/>
      <c r="C1303" s="24"/>
      <c r="D1303" s="1"/>
      <c r="E1303" s="1"/>
      <c r="F1303" s="24"/>
      <c r="G1303" s="1"/>
      <c r="H1303" s="2"/>
      <c r="I1303" s="2"/>
      <c r="J1303" s="2"/>
      <c r="K1303" s="13">
        <f t="shared" si="424"/>
        <v>0</v>
      </c>
      <c r="L1303" s="13" t="e">
        <f>VLOOKUP(B1303,Sheet1!$C$1:$D$12,2,FALSE)</f>
        <v>#N/A</v>
      </c>
      <c r="M1303" s="13" t="e">
        <f t="shared" si="425"/>
        <v>#N/A</v>
      </c>
      <c r="N1303" s="13">
        <f t="shared" si="426"/>
        <v>0</v>
      </c>
      <c r="O1303" s="13" t="e">
        <f>VLOOKUP(B1303,Sheet1!$C$1:$D$12,2,FALSE)</f>
        <v>#N/A</v>
      </c>
      <c r="P1303" s="13" t="e">
        <f t="shared" si="427"/>
        <v>#N/A</v>
      </c>
      <c r="Q1303" s="13">
        <f t="shared" si="428"/>
        <v>0</v>
      </c>
      <c r="R1303" s="13" t="e">
        <f>VLOOKUP(B1303,Sheet1!$C$1:$D$12,2,FALSE)</f>
        <v>#N/A</v>
      </c>
      <c r="S1303" s="13" t="e">
        <f t="shared" si="429"/>
        <v>#N/A</v>
      </c>
      <c r="T1303" s="13">
        <f t="shared" si="419"/>
        <v>0</v>
      </c>
      <c r="U1303" s="13" t="e">
        <f>VLOOKUP(B1303,Sheet1!$C$1:$F$12,4,FALSE)</f>
        <v>#N/A</v>
      </c>
      <c r="V1303" s="13" t="e">
        <f t="shared" si="430"/>
        <v>#N/A</v>
      </c>
      <c r="W1303" s="13">
        <f t="shared" si="431"/>
        <v>0</v>
      </c>
      <c r="X1303" s="13">
        <f t="shared" si="432"/>
        <v>0</v>
      </c>
      <c r="Y1303" s="13">
        <f t="shared" si="433"/>
        <v>0</v>
      </c>
      <c r="Z1303" s="13" t="e">
        <f t="shared" si="434"/>
        <v>#N/A</v>
      </c>
      <c r="AA1303" s="14" t="str">
        <f t="shared" si="435"/>
        <v/>
      </c>
      <c r="AB1303" s="14">
        <f t="shared" si="436"/>
        <v>0</v>
      </c>
      <c r="AC1303" s="14">
        <f t="shared" si="437"/>
        <v>0</v>
      </c>
      <c r="AD1303" s="13">
        <f t="shared" si="420"/>
        <v>0</v>
      </c>
      <c r="AE1303" s="13" t="e">
        <f>VLOOKUP(B1303,Sheet1!$C$1:$D$12,2,FALSE)</f>
        <v>#N/A</v>
      </c>
      <c r="AF1303" s="13" t="e">
        <f t="shared" si="438"/>
        <v>#N/A</v>
      </c>
      <c r="AG1303" s="13">
        <f t="shared" si="421"/>
        <v>0</v>
      </c>
      <c r="AH1303" s="13">
        <f t="shared" si="422"/>
        <v>0</v>
      </c>
      <c r="AI1303" s="13" t="e">
        <f t="shared" si="439"/>
        <v>#N/A</v>
      </c>
      <c r="AJ1303" s="14" t="str">
        <f t="shared" si="440"/>
        <v/>
      </c>
      <c r="AK1303" s="14">
        <f t="shared" si="423"/>
        <v>0</v>
      </c>
    </row>
    <row r="1304" spans="1:37" ht="15" customHeight="1" x14ac:dyDescent="0.25">
      <c r="A1304" s="1"/>
      <c r="B1304" s="1"/>
      <c r="C1304" s="24"/>
      <c r="D1304" s="1"/>
      <c r="E1304" s="1"/>
      <c r="F1304" s="24"/>
      <c r="G1304" s="1"/>
      <c r="H1304" s="2"/>
      <c r="I1304" s="2"/>
      <c r="J1304" s="2"/>
      <c r="K1304" s="13">
        <f t="shared" si="424"/>
        <v>0</v>
      </c>
      <c r="L1304" s="13" t="e">
        <f>VLOOKUP(B1304,Sheet1!$C$1:$D$12,2,FALSE)</f>
        <v>#N/A</v>
      </c>
      <c r="M1304" s="13" t="e">
        <f t="shared" si="425"/>
        <v>#N/A</v>
      </c>
      <c r="N1304" s="13">
        <f t="shared" si="426"/>
        <v>0</v>
      </c>
      <c r="O1304" s="13" t="e">
        <f>VLOOKUP(B1304,Sheet1!$C$1:$D$12,2,FALSE)</f>
        <v>#N/A</v>
      </c>
      <c r="P1304" s="13" t="e">
        <f t="shared" si="427"/>
        <v>#N/A</v>
      </c>
      <c r="Q1304" s="13">
        <f t="shared" si="428"/>
        <v>0</v>
      </c>
      <c r="R1304" s="13" t="e">
        <f>VLOOKUP(B1304,Sheet1!$C$1:$D$12,2,FALSE)</f>
        <v>#N/A</v>
      </c>
      <c r="S1304" s="13" t="e">
        <f t="shared" si="429"/>
        <v>#N/A</v>
      </c>
      <c r="T1304" s="13">
        <f t="shared" si="419"/>
        <v>0</v>
      </c>
      <c r="U1304" s="13" t="e">
        <f>VLOOKUP(B1304,Sheet1!$C$1:$F$12,4,FALSE)</f>
        <v>#N/A</v>
      </c>
      <c r="V1304" s="13" t="e">
        <f t="shared" si="430"/>
        <v>#N/A</v>
      </c>
      <c r="W1304" s="13">
        <f t="shared" si="431"/>
        <v>0</v>
      </c>
      <c r="X1304" s="13">
        <f t="shared" si="432"/>
        <v>0</v>
      </c>
      <c r="Y1304" s="13">
        <f t="shared" si="433"/>
        <v>0</v>
      </c>
      <c r="Z1304" s="13" t="e">
        <f t="shared" si="434"/>
        <v>#N/A</v>
      </c>
      <c r="AA1304" s="14" t="str">
        <f t="shared" si="435"/>
        <v/>
      </c>
      <c r="AB1304" s="14">
        <f t="shared" si="436"/>
        <v>0</v>
      </c>
      <c r="AC1304" s="14">
        <f t="shared" si="437"/>
        <v>0</v>
      </c>
      <c r="AD1304" s="13">
        <f t="shared" si="420"/>
        <v>0</v>
      </c>
      <c r="AE1304" s="13" t="e">
        <f>VLOOKUP(B1304,Sheet1!$C$1:$D$12,2,FALSE)</f>
        <v>#N/A</v>
      </c>
      <c r="AF1304" s="13" t="e">
        <f t="shared" si="438"/>
        <v>#N/A</v>
      </c>
      <c r="AG1304" s="13">
        <f t="shared" si="421"/>
        <v>0</v>
      </c>
      <c r="AH1304" s="13">
        <f t="shared" si="422"/>
        <v>0</v>
      </c>
      <c r="AI1304" s="13" t="e">
        <f t="shared" si="439"/>
        <v>#N/A</v>
      </c>
      <c r="AJ1304" s="14" t="str">
        <f t="shared" si="440"/>
        <v/>
      </c>
      <c r="AK1304" s="14">
        <f t="shared" si="423"/>
        <v>0</v>
      </c>
    </row>
    <row r="1305" spans="1:37" ht="15" customHeight="1" x14ac:dyDescent="0.25">
      <c r="A1305" s="1"/>
      <c r="B1305" s="1"/>
      <c r="C1305" s="24"/>
      <c r="D1305" s="1"/>
      <c r="E1305" s="1"/>
      <c r="F1305" s="24"/>
      <c r="G1305" s="1"/>
      <c r="H1305" s="2"/>
      <c r="I1305" s="2"/>
      <c r="J1305" s="2"/>
      <c r="K1305" s="13">
        <f t="shared" si="424"/>
        <v>0</v>
      </c>
      <c r="L1305" s="13" t="e">
        <f>VLOOKUP(B1305,Sheet1!$C$1:$D$12,2,FALSE)</f>
        <v>#N/A</v>
      </c>
      <c r="M1305" s="13" t="e">
        <f t="shared" si="425"/>
        <v>#N/A</v>
      </c>
      <c r="N1305" s="13">
        <f t="shared" si="426"/>
        <v>0</v>
      </c>
      <c r="O1305" s="13" t="e">
        <f>VLOOKUP(B1305,Sheet1!$C$1:$D$12,2,FALSE)</f>
        <v>#N/A</v>
      </c>
      <c r="P1305" s="13" t="e">
        <f t="shared" si="427"/>
        <v>#N/A</v>
      </c>
      <c r="Q1305" s="13">
        <f t="shared" si="428"/>
        <v>0</v>
      </c>
      <c r="R1305" s="13" t="e">
        <f>VLOOKUP(B1305,Sheet1!$C$1:$D$12,2,FALSE)</f>
        <v>#N/A</v>
      </c>
      <c r="S1305" s="13" t="e">
        <f t="shared" si="429"/>
        <v>#N/A</v>
      </c>
      <c r="T1305" s="13">
        <f t="shared" si="419"/>
        <v>0</v>
      </c>
      <c r="U1305" s="13" t="e">
        <f>VLOOKUP(B1305,Sheet1!$C$1:$F$12,4,FALSE)</f>
        <v>#N/A</v>
      </c>
      <c r="V1305" s="13" t="e">
        <f t="shared" si="430"/>
        <v>#N/A</v>
      </c>
      <c r="W1305" s="13">
        <f t="shared" si="431"/>
        <v>0</v>
      </c>
      <c r="X1305" s="13">
        <f t="shared" si="432"/>
        <v>0</v>
      </c>
      <c r="Y1305" s="13">
        <f t="shared" si="433"/>
        <v>0</v>
      </c>
      <c r="Z1305" s="13" t="e">
        <f t="shared" si="434"/>
        <v>#N/A</v>
      </c>
      <c r="AA1305" s="14" t="str">
        <f t="shared" si="435"/>
        <v/>
      </c>
      <c r="AB1305" s="14">
        <f t="shared" si="436"/>
        <v>0</v>
      </c>
      <c r="AC1305" s="14">
        <f t="shared" si="437"/>
        <v>0</v>
      </c>
      <c r="AD1305" s="13">
        <f t="shared" si="420"/>
        <v>0</v>
      </c>
      <c r="AE1305" s="13" t="e">
        <f>VLOOKUP(B1305,Sheet1!$C$1:$D$12,2,FALSE)</f>
        <v>#N/A</v>
      </c>
      <c r="AF1305" s="13" t="e">
        <f t="shared" si="438"/>
        <v>#N/A</v>
      </c>
      <c r="AG1305" s="13">
        <f t="shared" si="421"/>
        <v>0</v>
      </c>
      <c r="AH1305" s="13">
        <f t="shared" si="422"/>
        <v>0</v>
      </c>
      <c r="AI1305" s="13" t="e">
        <f t="shared" si="439"/>
        <v>#N/A</v>
      </c>
      <c r="AJ1305" s="14" t="str">
        <f t="shared" si="440"/>
        <v/>
      </c>
      <c r="AK1305" s="14">
        <f t="shared" si="423"/>
        <v>0</v>
      </c>
    </row>
    <row r="1306" spans="1:37" ht="15" customHeight="1" x14ac:dyDescent="0.25">
      <c r="A1306" s="1"/>
      <c r="B1306" s="1"/>
      <c r="C1306" s="24"/>
      <c r="D1306" s="1"/>
      <c r="E1306" s="1"/>
      <c r="F1306" s="24"/>
      <c r="G1306" s="1"/>
      <c r="H1306" s="2"/>
      <c r="I1306" s="2"/>
      <c r="J1306" s="2"/>
      <c r="K1306" s="13">
        <f t="shared" si="424"/>
        <v>0</v>
      </c>
      <c r="L1306" s="13" t="e">
        <f>VLOOKUP(B1306,Sheet1!$C$1:$D$12,2,FALSE)</f>
        <v>#N/A</v>
      </c>
      <c r="M1306" s="13" t="e">
        <f t="shared" si="425"/>
        <v>#N/A</v>
      </c>
      <c r="N1306" s="13">
        <f t="shared" si="426"/>
        <v>0</v>
      </c>
      <c r="O1306" s="13" t="e">
        <f>VLOOKUP(B1306,Sheet1!$C$1:$D$12,2,FALSE)</f>
        <v>#N/A</v>
      </c>
      <c r="P1306" s="13" t="e">
        <f t="shared" si="427"/>
        <v>#N/A</v>
      </c>
      <c r="Q1306" s="13">
        <f t="shared" si="428"/>
        <v>0</v>
      </c>
      <c r="R1306" s="13" t="e">
        <f>VLOOKUP(B1306,Sheet1!$C$1:$D$12,2,FALSE)</f>
        <v>#N/A</v>
      </c>
      <c r="S1306" s="13" t="e">
        <f t="shared" si="429"/>
        <v>#N/A</v>
      </c>
      <c r="T1306" s="13">
        <f t="shared" si="419"/>
        <v>0</v>
      </c>
      <c r="U1306" s="13" t="e">
        <f>VLOOKUP(B1306,Sheet1!$C$1:$F$12,4,FALSE)</f>
        <v>#N/A</v>
      </c>
      <c r="V1306" s="13" t="e">
        <f t="shared" si="430"/>
        <v>#N/A</v>
      </c>
      <c r="W1306" s="13">
        <f t="shared" si="431"/>
        <v>0</v>
      </c>
      <c r="X1306" s="13">
        <f t="shared" si="432"/>
        <v>0</v>
      </c>
      <c r="Y1306" s="13">
        <f t="shared" si="433"/>
        <v>0</v>
      </c>
      <c r="Z1306" s="13" t="e">
        <f t="shared" si="434"/>
        <v>#N/A</v>
      </c>
      <c r="AA1306" s="14" t="str">
        <f t="shared" si="435"/>
        <v/>
      </c>
      <c r="AB1306" s="14">
        <f t="shared" si="436"/>
        <v>0</v>
      </c>
      <c r="AC1306" s="14">
        <f t="shared" si="437"/>
        <v>0</v>
      </c>
      <c r="AD1306" s="13">
        <f t="shared" si="420"/>
        <v>0</v>
      </c>
      <c r="AE1306" s="13" t="e">
        <f>VLOOKUP(B1306,Sheet1!$C$1:$D$12,2,FALSE)</f>
        <v>#N/A</v>
      </c>
      <c r="AF1306" s="13" t="e">
        <f t="shared" si="438"/>
        <v>#N/A</v>
      </c>
      <c r="AG1306" s="13">
        <f t="shared" si="421"/>
        <v>0</v>
      </c>
      <c r="AH1306" s="13">
        <f t="shared" si="422"/>
        <v>0</v>
      </c>
      <c r="AI1306" s="13" t="e">
        <f t="shared" si="439"/>
        <v>#N/A</v>
      </c>
      <c r="AJ1306" s="14" t="str">
        <f t="shared" si="440"/>
        <v/>
      </c>
      <c r="AK1306" s="14">
        <f t="shared" si="423"/>
        <v>0</v>
      </c>
    </row>
    <row r="1307" spans="1:37" ht="15" customHeight="1" x14ac:dyDescent="0.25">
      <c r="A1307" s="1"/>
      <c r="B1307" s="1"/>
      <c r="C1307" s="24"/>
      <c r="D1307" s="1"/>
      <c r="E1307" s="1"/>
      <c r="F1307" s="24"/>
      <c r="G1307" s="1"/>
      <c r="H1307" s="2"/>
      <c r="I1307" s="2"/>
      <c r="J1307" s="2"/>
      <c r="K1307" s="13">
        <f t="shared" si="424"/>
        <v>0</v>
      </c>
      <c r="L1307" s="13" t="e">
        <f>VLOOKUP(B1307,Sheet1!$C$1:$D$12,2,FALSE)</f>
        <v>#N/A</v>
      </c>
      <c r="M1307" s="13" t="e">
        <f t="shared" si="425"/>
        <v>#N/A</v>
      </c>
      <c r="N1307" s="13">
        <f t="shared" si="426"/>
        <v>0</v>
      </c>
      <c r="O1307" s="13" t="e">
        <f>VLOOKUP(B1307,Sheet1!$C$1:$D$12,2,FALSE)</f>
        <v>#N/A</v>
      </c>
      <c r="P1307" s="13" t="e">
        <f t="shared" si="427"/>
        <v>#N/A</v>
      </c>
      <c r="Q1307" s="13">
        <f t="shared" si="428"/>
        <v>0</v>
      </c>
      <c r="R1307" s="13" t="e">
        <f>VLOOKUP(B1307,Sheet1!$C$1:$D$12,2,FALSE)</f>
        <v>#N/A</v>
      </c>
      <c r="S1307" s="13" t="e">
        <f t="shared" si="429"/>
        <v>#N/A</v>
      </c>
      <c r="T1307" s="13">
        <f t="shared" si="419"/>
        <v>0</v>
      </c>
      <c r="U1307" s="13" t="e">
        <f>VLOOKUP(B1307,Sheet1!$C$1:$F$12,4,FALSE)</f>
        <v>#N/A</v>
      </c>
      <c r="V1307" s="13" t="e">
        <f t="shared" si="430"/>
        <v>#N/A</v>
      </c>
      <c r="W1307" s="13">
        <f t="shared" si="431"/>
        <v>0</v>
      </c>
      <c r="X1307" s="13">
        <f t="shared" si="432"/>
        <v>0</v>
      </c>
      <c r="Y1307" s="13">
        <f t="shared" si="433"/>
        <v>0</v>
      </c>
      <c r="Z1307" s="13" t="e">
        <f t="shared" si="434"/>
        <v>#N/A</v>
      </c>
      <c r="AA1307" s="14" t="str">
        <f t="shared" si="435"/>
        <v/>
      </c>
      <c r="AB1307" s="14">
        <f t="shared" si="436"/>
        <v>0</v>
      </c>
      <c r="AC1307" s="14">
        <f t="shared" si="437"/>
        <v>0</v>
      </c>
      <c r="AD1307" s="13">
        <f t="shared" si="420"/>
        <v>0</v>
      </c>
      <c r="AE1307" s="13" t="e">
        <f>VLOOKUP(B1307,Sheet1!$C$1:$D$12,2,FALSE)</f>
        <v>#N/A</v>
      </c>
      <c r="AF1307" s="13" t="e">
        <f t="shared" si="438"/>
        <v>#N/A</v>
      </c>
      <c r="AG1307" s="13">
        <f t="shared" si="421"/>
        <v>0</v>
      </c>
      <c r="AH1307" s="13">
        <f t="shared" si="422"/>
        <v>0</v>
      </c>
      <c r="AI1307" s="13" t="e">
        <f t="shared" si="439"/>
        <v>#N/A</v>
      </c>
      <c r="AJ1307" s="14" t="str">
        <f t="shared" si="440"/>
        <v/>
      </c>
      <c r="AK1307" s="14">
        <f t="shared" si="423"/>
        <v>0</v>
      </c>
    </row>
    <row r="1308" spans="1:37" ht="15" customHeight="1" x14ac:dyDescent="0.25">
      <c r="A1308" s="1"/>
      <c r="B1308" s="1"/>
      <c r="C1308" s="24"/>
      <c r="D1308" s="1"/>
      <c r="E1308" s="1"/>
      <c r="F1308" s="24"/>
      <c r="G1308" s="1"/>
      <c r="H1308" s="2"/>
      <c r="I1308" s="2"/>
      <c r="J1308" s="2"/>
      <c r="K1308" s="13">
        <f t="shared" si="424"/>
        <v>0</v>
      </c>
      <c r="L1308" s="13" t="e">
        <f>VLOOKUP(B1308,Sheet1!$C$1:$D$12,2,FALSE)</f>
        <v>#N/A</v>
      </c>
      <c r="M1308" s="13" t="e">
        <f t="shared" si="425"/>
        <v>#N/A</v>
      </c>
      <c r="N1308" s="13">
        <f t="shared" si="426"/>
        <v>0</v>
      </c>
      <c r="O1308" s="13" t="e">
        <f>VLOOKUP(B1308,Sheet1!$C$1:$D$12,2,FALSE)</f>
        <v>#N/A</v>
      </c>
      <c r="P1308" s="13" t="e">
        <f t="shared" si="427"/>
        <v>#N/A</v>
      </c>
      <c r="Q1308" s="13">
        <f t="shared" si="428"/>
        <v>0</v>
      </c>
      <c r="R1308" s="13" t="e">
        <f>VLOOKUP(B1308,Sheet1!$C$1:$D$12,2,FALSE)</f>
        <v>#N/A</v>
      </c>
      <c r="S1308" s="13" t="e">
        <f t="shared" si="429"/>
        <v>#N/A</v>
      </c>
      <c r="T1308" s="13">
        <f t="shared" si="419"/>
        <v>0</v>
      </c>
      <c r="U1308" s="13" t="e">
        <f>VLOOKUP(B1308,Sheet1!$C$1:$F$12,4,FALSE)</f>
        <v>#N/A</v>
      </c>
      <c r="V1308" s="13" t="e">
        <f t="shared" si="430"/>
        <v>#N/A</v>
      </c>
      <c r="W1308" s="13">
        <f t="shared" si="431"/>
        <v>0</v>
      </c>
      <c r="X1308" s="13">
        <f t="shared" si="432"/>
        <v>0</v>
      </c>
      <c r="Y1308" s="13">
        <f t="shared" si="433"/>
        <v>0</v>
      </c>
      <c r="Z1308" s="13" t="e">
        <f t="shared" si="434"/>
        <v>#N/A</v>
      </c>
      <c r="AA1308" s="14" t="str">
        <f t="shared" si="435"/>
        <v/>
      </c>
      <c r="AB1308" s="14">
        <f t="shared" si="436"/>
        <v>0</v>
      </c>
      <c r="AC1308" s="14">
        <f t="shared" si="437"/>
        <v>0</v>
      </c>
      <c r="AD1308" s="13">
        <f t="shared" si="420"/>
        <v>0</v>
      </c>
      <c r="AE1308" s="13" t="e">
        <f>VLOOKUP(B1308,Sheet1!$C$1:$D$12,2,FALSE)</f>
        <v>#N/A</v>
      </c>
      <c r="AF1308" s="13" t="e">
        <f t="shared" si="438"/>
        <v>#N/A</v>
      </c>
      <c r="AG1308" s="13">
        <f t="shared" si="421"/>
        <v>0</v>
      </c>
      <c r="AH1308" s="13">
        <f t="shared" si="422"/>
        <v>0</v>
      </c>
      <c r="AI1308" s="13" t="e">
        <f t="shared" si="439"/>
        <v>#N/A</v>
      </c>
      <c r="AJ1308" s="14" t="str">
        <f t="shared" si="440"/>
        <v/>
      </c>
      <c r="AK1308" s="14">
        <f t="shared" si="423"/>
        <v>0</v>
      </c>
    </row>
    <row r="1309" spans="1:37" ht="15" customHeight="1" x14ac:dyDescent="0.25">
      <c r="A1309" s="1"/>
      <c r="B1309" s="1"/>
      <c r="C1309" s="24"/>
      <c r="D1309" s="1"/>
      <c r="E1309" s="1"/>
      <c r="F1309" s="24"/>
      <c r="G1309" s="1"/>
      <c r="H1309" s="2"/>
      <c r="I1309" s="2"/>
      <c r="J1309" s="2"/>
      <c r="K1309" s="13">
        <f t="shared" si="424"/>
        <v>0</v>
      </c>
      <c r="L1309" s="13" t="e">
        <f>VLOOKUP(B1309,Sheet1!$C$1:$D$12,2,FALSE)</f>
        <v>#N/A</v>
      </c>
      <c r="M1309" s="13" t="e">
        <f t="shared" si="425"/>
        <v>#N/A</v>
      </c>
      <c r="N1309" s="13">
        <f t="shared" si="426"/>
        <v>0</v>
      </c>
      <c r="O1309" s="13" t="e">
        <f>VLOOKUP(B1309,Sheet1!$C$1:$D$12,2,FALSE)</f>
        <v>#N/A</v>
      </c>
      <c r="P1309" s="13" t="e">
        <f t="shared" si="427"/>
        <v>#N/A</v>
      </c>
      <c r="Q1309" s="13">
        <f t="shared" si="428"/>
        <v>0</v>
      </c>
      <c r="R1309" s="13" t="e">
        <f>VLOOKUP(B1309,Sheet1!$C$1:$D$12,2,FALSE)</f>
        <v>#N/A</v>
      </c>
      <c r="S1309" s="13" t="e">
        <f t="shared" si="429"/>
        <v>#N/A</v>
      </c>
      <c r="T1309" s="13">
        <f t="shared" si="419"/>
        <v>0</v>
      </c>
      <c r="U1309" s="13" t="e">
        <f>VLOOKUP(B1309,Sheet1!$C$1:$F$12,4,FALSE)</f>
        <v>#N/A</v>
      </c>
      <c r="V1309" s="13" t="e">
        <f t="shared" si="430"/>
        <v>#N/A</v>
      </c>
      <c r="W1309" s="13">
        <f t="shared" si="431"/>
        <v>0</v>
      </c>
      <c r="X1309" s="13">
        <f t="shared" si="432"/>
        <v>0</v>
      </c>
      <c r="Y1309" s="13">
        <f t="shared" si="433"/>
        <v>0</v>
      </c>
      <c r="Z1309" s="13" t="e">
        <f t="shared" si="434"/>
        <v>#N/A</v>
      </c>
      <c r="AA1309" s="14" t="str">
        <f t="shared" si="435"/>
        <v/>
      </c>
      <c r="AB1309" s="14">
        <f t="shared" si="436"/>
        <v>0</v>
      </c>
      <c r="AC1309" s="14">
        <f t="shared" si="437"/>
        <v>0</v>
      </c>
      <c r="AD1309" s="13">
        <f t="shared" si="420"/>
        <v>0</v>
      </c>
      <c r="AE1309" s="13" t="e">
        <f>VLOOKUP(B1309,Sheet1!$C$1:$D$12,2,FALSE)</f>
        <v>#N/A</v>
      </c>
      <c r="AF1309" s="13" t="e">
        <f t="shared" si="438"/>
        <v>#N/A</v>
      </c>
      <c r="AG1309" s="13">
        <f t="shared" si="421"/>
        <v>0</v>
      </c>
      <c r="AH1309" s="13">
        <f t="shared" si="422"/>
        <v>0</v>
      </c>
      <c r="AI1309" s="13" t="e">
        <f t="shared" si="439"/>
        <v>#N/A</v>
      </c>
      <c r="AJ1309" s="14" t="str">
        <f t="shared" si="440"/>
        <v/>
      </c>
      <c r="AK1309" s="14">
        <f t="shared" si="423"/>
        <v>0</v>
      </c>
    </row>
    <row r="1310" spans="1:37" ht="15" customHeight="1" x14ac:dyDescent="0.25">
      <c r="A1310" s="1"/>
      <c r="B1310" s="1"/>
      <c r="C1310" s="24"/>
      <c r="D1310" s="1"/>
      <c r="E1310" s="1"/>
      <c r="F1310" s="24"/>
      <c r="G1310" s="1"/>
      <c r="H1310" s="2"/>
      <c r="I1310" s="2"/>
      <c r="J1310" s="2"/>
      <c r="K1310" s="13">
        <f t="shared" si="424"/>
        <v>0</v>
      </c>
      <c r="L1310" s="13" t="e">
        <f>VLOOKUP(B1310,Sheet1!$C$1:$D$12,2,FALSE)</f>
        <v>#N/A</v>
      </c>
      <c r="M1310" s="13" t="e">
        <f t="shared" si="425"/>
        <v>#N/A</v>
      </c>
      <c r="N1310" s="13">
        <f t="shared" si="426"/>
        <v>0</v>
      </c>
      <c r="O1310" s="13" t="e">
        <f>VLOOKUP(B1310,Sheet1!$C$1:$D$12,2,FALSE)</f>
        <v>#N/A</v>
      </c>
      <c r="P1310" s="13" t="e">
        <f t="shared" si="427"/>
        <v>#N/A</v>
      </c>
      <c r="Q1310" s="13">
        <f t="shared" si="428"/>
        <v>0</v>
      </c>
      <c r="R1310" s="13" t="e">
        <f>VLOOKUP(B1310,Sheet1!$C$1:$D$12,2,FALSE)</f>
        <v>#N/A</v>
      </c>
      <c r="S1310" s="13" t="e">
        <f t="shared" si="429"/>
        <v>#N/A</v>
      </c>
      <c r="T1310" s="13">
        <f t="shared" si="419"/>
        <v>0</v>
      </c>
      <c r="U1310" s="13" t="e">
        <f>VLOOKUP(B1310,Sheet1!$C$1:$F$12,4,FALSE)</f>
        <v>#N/A</v>
      </c>
      <c r="V1310" s="13" t="e">
        <f t="shared" si="430"/>
        <v>#N/A</v>
      </c>
      <c r="W1310" s="13">
        <f t="shared" si="431"/>
        <v>0</v>
      </c>
      <c r="X1310" s="13">
        <f t="shared" si="432"/>
        <v>0</v>
      </c>
      <c r="Y1310" s="13">
        <f t="shared" si="433"/>
        <v>0</v>
      </c>
      <c r="Z1310" s="13" t="e">
        <f t="shared" si="434"/>
        <v>#N/A</v>
      </c>
      <c r="AA1310" s="14" t="str">
        <f t="shared" si="435"/>
        <v/>
      </c>
      <c r="AB1310" s="14">
        <f t="shared" si="436"/>
        <v>0</v>
      </c>
      <c r="AC1310" s="14">
        <f t="shared" si="437"/>
        <v>0</v>
      </c>
      <c r="AD1310" s="13">
        <f t="shared" si="420"/>
        <v>0</v>
      </c>
      <c r="AE1310" s="13" t="e">
        <f>VLOOKUP(B1310,Sheet1!$C$1:$D$12,2,FALSE)</f>
        <v>#N/A</v>
      </c>
      <c r="AF1310" s="13" t="e">
        <f t="shared" si="438"/>
        <v>#N/A</v>
      </c>
      <c r="AG1310" s="13">
        <f t="shared" si="421"/>
        <v>0</v>
      </c>
      <c r="AH1310" s="13">
        <f t="shared" si="422"/>
        <v>0</v>
      </c>
      <c r="AI1310" s="13" t="e">
        <f t="shared" si="439"/>
        <v>#N/A</v>
      </c>
      <c r="AJ1310" s="14" t="str">
        <f t="shared" si="440"/>
        <v/>
      </c>
      <c r="AK1310" s="14">
        <f t="shared" si="423"/>
        <v>0</v>
      </c>
    </row>
    <row r="1311" spans="1:37" ht="15" customHeight="1" x14ac:dyDescent="0.25">
      <c r="A1311" s="1"/>
      <c r="B1311" s="1"/>
      <c r="C1311" s="24"/>
      <c r="D1311" s="1"/>
      <c r="E1311" s="1"/>
      <c r="F1311" s="24"/>
      <c r="G1311" s="1"/>
      <c r="H1311" s="2"/>
      <c r="I1311" s="2"/>
      <c r="J1311" s="2"/>
      <c r="K1311" s="13">
        <f t="shared" si="424"/>
        <v>0</v>
      </c>
      <c r="L1311" s="13" t="e">
        <f>VLOOKUP(B1311,Sheet1!$C$1:$D$12,2,FALSE)</f>
        <v>#N/A</v>
      </c>
      <c r="M1311" s="13" t="e">
        <f t="shared" si="425"/>
        <v>#N/A</v>
      </c>
      <c r="N1311" s="13">
        <f t="shared" si="426"/>
        <v>0</v>
      </c>
      <c r="O1311" s="13" t="e">
        <f>VLOOKUP(B1311,Sheet1!$C$1:$D$12,2,FALSE)</f>
        <v>#N/A</v>
      </c>
      <c r="P1311" s="13" t="e">
        <f t="shared" si="427"/>
        <v>#N/A</v>
      </c>
      <c r="Q1311" s="13">
        <f t="shared" si="428"/>
        <v>0</v>
      </c>
      <c r="R1311" s="13" t="e">
        <f>VLOOKUP(B1311,Sheet1!$C$1:$D$12,2,FALSE)</f>
        <v>#N/A</v>
      </c>
      <c r="S1311" s="13" t="e">
        <f t="shared" si="429"/>
        <v>#N/A</v>
      </c>
      <c r="T1311" s="13">
        <f t="shared" si="419"/>
        <v>0</v>
      </c>
      <c r="U1311" s="13" t="e">
        <f>VLOOKUP(B1311,Sheet1!$C$1:$F$12,4,FALSE)</f>
        <v>#N/A</v>
      </c>
      <c r="V1311" s="13" t="e">
        <f t="shared" si="430"/>
        <v>#N/A</v>
      </c>
      <c r="W1311" s="13">
        <f t="shared" si="431"/>
        <v>0</v>
      </c>
      <c r="X1311" s="13">
        <f t="shared" si="432"/>
        <v>0</v>
      </c>
      <c r="Y1311" s="13">
        <f t="shared" si="433"/>
        <v>0</v>
      </c>
      <c r="Z1311" s="13" t="e">
        <f t="shared" si="434"/>
        <v>#N/A</v>
      </c>
      <c r="AA1311" s="14" t="str">
        <f t="shared" si="435"/>
        <v/>
      </c>
      <c r="AB1311" s="14">
        <f t="shared" si="436"/>
        <v>0</v>
      </c>
      <c r="AC1311" s="14">
        <f t="shared" si="437"/>
        <v>0</v>
      </c>
      <c r="AD1311" s="13">
        <f t="shared" si="420"/>
        <v>0</v>
      </c>
      <c r="AE1311" s="13" t="e">
        <f>VLOOKUP(B1311,Sheet1!$C$1:$D$12,2,FALSE)</f>
        <v>#N/A</v>
      </c>
      <c r="AF1311" s="13" t="e">
        <f t="shared" si="438"/>
        <v>#N/A</v>
      </c>
      <c r="AG1311" s="13">
        <f t="shared" si="421"/>
        <v>0</v>
      </c>
      <c r="AH1311" s="13">
        <f t="shared" si="422"/>
        <v>0</v>
      </c>
      <c r="AI1311" s="13" t="e">
        <f t="shared" si="439"/>
        <v>#N/A</v>
      </c>
      <c r="AJ1311" s="14" t="str">
        <f t="shared" si="440"/>
        <v/>
      </c>
      <c r="AK1311" s="14">
        <f t="shared" si="423"/>
        <v>0</v>
      </c>
    </row>
    <row r="1312" spans="1:37" ht="15" customHeight="1" x14ac:dyDescent="0.25">
      <c r="A1312" s="1"/>
      <c r="B1312" s="1"/>
      <c r="C1312" s="24"/>
      <c r="D1312" s="1"/>
      <c r="E1312" s="1"/>
      <c r="F1312" s="24"/>
      <c r="G1312" s="1"/>
      <c r="H1312" s="2"/>
      <c r="I1312" s="2"/>
      <c r="J1312" s="2"/>
      <c r="K1312" s="13">
        <f t="shared" si="424"/>
        <v>0</v>
      </c>
      <c r="L1312" s="13" t="e">
        <f>VLOOKUP(B1312,Sheet1!$C$1:$D$12,2,FALSE)</f>
        <v>#N/A</v>
      </c>
      <c r="M1312" s="13" t="e">
        <f t="shared" si="425"/>
        <v>#N/A</v>
      </c>
      <c r="N1312" s="13">
        <f t="shared" si="426"/>
        <v>0</v>
      </c>
      <c r="O1312" s="13" t="e">
        <f>VLOOKUP(B1312,Sheet1!$C$1:$D$12,2,FALSE)</f>
        <v>#N/A</v>
      </c>
      <c r="P1312" s="13" t="e">
        <f t="shared" si="427"/>
        <v>#N/A</v>
      </c>
      <c r="Q1312" s="13">
        <f t="shared" si="428"/>
        <v>0</v>
      </c>
      <c r="R1312" s="13" t="e">
        <f>VLOOKUP(B1312,Sheet1!$C$1:$D$12,2,FALSE)</f>
        <v>#N/A</v>
      </c>
      <c r="S1312" s="13" t="e">
        <f t="shared" si="429"/>
        <v>#N/A</v>
      </c>
      <c r="T1312" s="13">
        <f t="shared" si="419"/>
        <v>0</v>
      </c>
      <c r="U1312" s="13" t="e">
        <f>VLOOKUP(B1312,Sheet1!$C$1:$F$12,4,FALSE)</f>
        <v>#N/A</v>
      </c>
      <c r="V1312" s="13" t="e">
        <f t="shared" si="430"/>
        <v>#N/A</v>
      </c>
      <c r="W1312" s="13">
        <f t="shared" si="431"/>
        <v>0</v>
      </c>
      <c r="X1312" s="13">
        <f t="shared" si="432"/>
        <v>0</v>
      </c>
      <c r="Y1312" s="13">
        <f t="shared" si="433"/>
        <v>0</v>
      </c>
      <c r="Z1312" s="13" t="e">
        <f t="shared" si="434"/>
        <v>#N/A</v>
      </c>
      <c r="AA1312" s="14" t="str">
        <f t="shared" si="435"/>
        <v/>
      </c>
      <c r="AB1312" s="14">
        <f t="shared" si="436"/>
        <v>0</v>
      </c>
      <c r="AC1312" s="14">
        <f t="shared" si="437"/>
        <v>0</v>
      </c>
      <c r="AD1312" s="13">
        <f t="shared" si="420"/>
        <v>0</v>
      </c>
      <c r="AE1312" s="13" t="e">
        <f>VLOOKUP(B1312,Sheet1!$C$1:$D$12,2,FALSE)</f>
        <v>#N/A</v>
      </c>
      <c r="AF1312" s="13" t="e">
        <f t="shared" si="438"/>
        <v>#N/A</v>
      </c>
      <c r="AG1312" s="13">
        <f t="shared" si="421"/>
        <v>0</v>
      </c>
      <c r="AH1312" s="13">
        <f t="shared" si="422"/>
        <v>0</v>
      </c>
      <c r="AI1312" s="13" t="e">
        <f t="shared" si="439"/>
        <v>#N/A</v>
      </c>
      <c r="AJ1312" s="14" t="str">
        <f t="shared" si="440"/>
        <v/>
      </c>
      <c r="AK1312" s="14">
        <f t="shared" si="423"/>
        <v>0</v>
      </c>
    </row>
    <row r="1313" spans="1:37" ht="15" customHeight="1" x14ac:dyDescent="0.25">
      <c r="A1313" s="1"/>
      <c r="B1313" s="1"/>
      <c r="C1313" s="24"/>
      <c r="D1313" s="1"/>
      <c r="E1313" s="1"/>
      <c r="F1313" s="24"/>
      <c r="G1313" s="1"/>
      <c r="H1313" s="2"/>
      <c r="I1313" s="2"/>
      <c r="J1313" s="2"/>
      <c r="K1313" s="13">
        <f t="shared" si="424"/>
        <v>0</v>
      </c>
      <c r="L1313" s="13" t="e">
        <f>VLOOKUP(B1313,Sheet1!$C$1:$D$12,2,FALSE)</f>
        <v>#N/A</v>
      </c>
      <c r="M1313" s="13" t="e">
        <f t="shared" si="425"/>
        <v>#N/A</v>
      </c>
      <c r="N1313" s="13">
        <f t="shared" si="426"/>
        <v>0</v>
      </c>
      <c r="O1313" s="13" t="e">
        <f>VLOOKUP(B1313,Sheet1!$C$1:$D$12,2,FALSE)</f>
        <v>#N/A</v>
      </c>
      <c r="P1313" s="13" t="e">
        <f t="shared" si="427"/>
        <v>#N/A</v>
      </c>
      <c r="Q1313" s="13">
        <f t="shared" si="428"/>
        <v>0</v>
      </c>
      <c r="R1313" s="13" t="e">
        <f>VLOOKUP(B1313,Sheet1!$C$1:$D$12,2,FALSE)</f>
        <v>#N/A</v>
      </c>
      <c r="S1313" s="13" t="e">
        <f t="shared" si="429"/>
        <v>#N/A</v>
      </c>
      <c r="T1313" s="13">
        <f t="shared" si="419"/>
        <v>0</v>
      </c>
      <c r="U1313" s="13" t="e">
        <f>VLOOKUP(B1313,Sheet1!$C$1:$F$12,4,FALSE)</f>
        <v>#N/A</v>
      </c>
      <c r="V1313" s="13" t="e">
        <f t="shared" si="430"/>
        <v>#N/A</v>
      </c>
      <c r="W1313" s="13">
        <f t="shared" si="431"/>
        <v>0</v>
      </c>
      <c r="X1313" s="13">
        <f t="shared" si="432"/>
        <v>0</v>
      </c>
      <c r="Y1313" s="13">
        <f t="shared" si="433"/>
        <v>0</v>
      </c>
      <c r="Z1313" s="13" t="e">
        <f t="shared" si="434"/>
        <v>#N/A</v>
      </c>
      <c r="AA1313" s="14" t="str">
        <f t="shared" si="435"/>
        <v/>
      </c>
      <c r="AB1313" s="14">
        <f t="shared" si="436"/>
        <v>0</v>
      </c>
      <c r="AC1313" s="14">
        <f t="shared" si="437"/>
        <v>0</v>
      </c>
      <c r="AD1313" s="13">
        <f t="shared" si="420"/>
        <v>0</v>
      </c>
      <c r="AE1313" s="13" t="e">
        <f>VLOOKUP(B1313,Sheet1!$C$1:$D$12,2,FALSE)</f>
        <v>#N/A</v>
      </c>
      <c r="AF1313" s="13" t="e">
        <f t="shared" si="438"/>
        <v>#N/A</v>
      </c>
      <c r="AG1313" s="13">
        <f t="shared" si="421"/>
        <v>0</v>
      </c>
      <c r="AH1313" s="13">
        <f t="shared" si="422"/>
        <v>0</v>
      </c>
      <c r="AI1313" s="13" t="e">
        <f t="shared" si="439"/>
        <v>#N/A</v>
      </c>
      <c r="AJ1313" s="14" t="str">
        <f t="shared" si="440"/>
        <v/>
      </c>
      <c r="AK1313" s="14">
        <f t="shared" si="423"/>
        <v>0</v>
      </c>
    </row>
    <row r="1314" spans="1:37" ht="15" customHeight="1" x14ac:dyDescent="0.25">
      <c r="A1314" s="1"/>
      <c r="B1314" s="1"/>
      <c r="C1314" s="24"/>
      <c r="D1314" s="1"/>
      <c r="E1314" s="1"/>
      <c r="F1314" s="24"/>
      <c r="G1314" s="1"/>
      <c r="H1314" s="2"/>
      <c r="I1314" s="2"/>
      <c r="J1314" s="2"/>
      <c r="K1314" s="13">
        <f t="shared" si="424"/>
        <v>0</v>
      </c>
      <c r="L1314" s="13" t="e">
        <f>VLOOKUP(B1314,Sheet1!$C$1:$D$12,2,FALSE)</f>
        <v>#N/A</v>
      </c>
      <c r="M1314" s="13" t="e">
        <f t="shared" si="425"/>
        <v>#N/A</v>
      </c>
      <c r="N1314" s="13">
        <f t="shared" si="426"/>
        <v>0</v>
      </c>
      <c r="O1314" s="13" t="e">
        <f>VLOOKUP(B1314,Sheet1!$C$1:$D$12,2,FALSE)</f>
        <v>#N/A</v>
      </c>
      <c r="P1314" s="13" t="e">
        <f t="shared" si="427"/>
        <v>#N/A</v>
      </c>
      <c r="Q1314" s="13">
        <f t="shared" si="428"/>
        <v>0</v>
      </c>
      <c r="R1314" s="13" t="e">
        <f>VLOOKUP(B1314,Sheet1!$C$1:$D$12,2,FALSE)</f>
        <v>#N/A</v>
      </c>
      <c r="S1314" s="13" t="e">
        <f t="shared" si="429"/>
        <v>#N/A</v>
      </c>
      <c r="T1314" s="13">
        <f t="shared" si="419"/>
        <v>0</v>
      </c>
      <c r="U1314" s="13" t="e">
        <f>VLOOKUP(B1314,Sheet1!$C$1:$F$12,4,FALSE)</f>
        <v>#N/A</v>
      </c>
      <c r="V1314" s="13" t="e">
        <f t="shared" si="430"/>
        <v>#N/A</v>
      </c>
      <c r="W1314" s="13">
        <f t="shared" si="431"/>
        <v>0</v>
      </c>
      <c r="X1314" s="13">
        <f t="shared" si="432"/>
        <v>0</v>
      </c>
      <c r="Y1314" s="13">
        <f t="shared" si="433"/>
        <v>0</v>
      </c>
      <c r="Z1314" s="13" t="e">
        <f t="shared" si="434"/>
        <v>#N/A</v>
      </c>
      <c r="AA1314" s="14" t="str">
        <f t="shared" si="435"/>
        <v/>
      </c>
      <c r="AB1314" s="14">
        <f t="shared" si="436"/>
        <v>0</v>
      </c>
      <c r="AC1314" s="14">
        <f t="shared" si="437"/>
        <v>0</v>
      </c>
      <c r="AD1314" s="13">
        <f t="shared" si="420"/>
        <v>0</v>
      </c>
      <c r="AE1314" s="13" t="e">
        <f>VLOOKUP(B1314,Sheet1!$C$1:$D$12,2,FALSE)</f>
        <v>#N/A</v>
      </c>
      <c r="AF1314" s="13" t="e">
        <f t="shared" si="438"/>
        <v>#N/A</v>
      </c>
      <c r="AG1314" s="13">
        <f t="shared" si="421"/>
        <v>0</v>
      </c>
      <c r="AH1314" s="13">
        <f t="shared" si="422"/>
        <v>0</v>
      </c>
      <c r="AI1314" s="13" t="e">
        <f t="shared" si="439"/>
        <v>#N/A</v>
      </c>
      <c r="AJ1314" s="14" t="str">
        <f t="shared" si="440"/>
        <v/>
      </c>
      <c r="AK1314" s="14">
        <f t="shared" si="423"/>
        <v>0</v>
      </c>
    </row>
    <row r="1315" spans="1:37" ht="15" customHeight="1" x14ac:dyDescent="0.25">
      <c r="A1315" s="1"/>
      <c r="B1315" s="1"/>
      <c r="C1315" s="24"/>
      <c r="D1315" s="1"/>
      <c r="E1315" s="1"/>
      <c r="F1315" s="24"/>
      <c r="G1315" s="1"/>
      <c r="H1315" s="2"/>
      <c r="I1315" s="2"/>
      <c r="J1315" s="2"/>
      <c r="K1315" s="13">
        <f t="shared" si="424"/>
        <v>0</v>
      </c>
      <c r="L1315" s="13" t="e">
        <f>VLOOKUP(B1315,Sheet1!$C$1:$D$12,2,FALSE)</f>
        <v>#N/A</v>
      </c>
      <c r="M1315" s="13" t="e">
        <f t="shared" si="425"/>
        <v>#N/A</v>
      </c>
      <c r="N1315" s="13">
        <f t="shared" si="426"/>
        <v>0</v>
      </c>
      <c r="O1315" s="13" t="e">
        <f>VLOOKUP(B1315,Sheet1!$C$1:$D$12,2,FALSE)</f>
        <v>#N/A</v>
      </c>
      <c r="P1315" s="13" t="e">
        <f t="shared" si="427"/>
        <v>#N/A</v>
      </c>
      <c r="Q1315" s="13">
        <f t="shared" si="428"/>
        <v>0</v>
      </c>
      <c r="R1315" s="13" t="e">
        <f>VLOOKUP(B1315,Sheet1!$C$1:$D$12,2,FALSE)</f>
        <v>#N/A</v>
      </c>
      <c r="S1315" s="13" t="e">
        <f t="shared" si="429"/>
        <v>#N/A</v>
      </c>
      <c r="T1315" s="13">
        <f t="shared" si="419"/>
        <v>0</v>
      </c>
      <c r="U1315" s="13" t="e">
        <f>VLOOKUP(B1315,Sheet1!$C$1:$F$12,4,FALSE)</f>
        <v>#N/A</v>
      </c>
      <c r="V1315" s="13" t="e">
        <f t="shared" si="430"/>
        <v>#N/A</v>
      </c>
      <c r="W1315" s="13">
        <f t="shared" si="431"/>
        <v>0</v>
      </c>
      <c r="X1315" s="13">
        <f t="shared" si="432"/>
        <v>0</v>
      </c>
      <c r="Y1315" s="13">
        <f t="shared" si="433"/>
        <v>0</v>
      </c>
      <c r="Z1315" s="13" t="e">
        <f t="shared" si="434"/>
        <v>#N/A</v>
      </c>
      <c r="AA1315" s="14" t="str">
        <f t="shared" si="435"/>
        <v/>
      </c>
      <c r="AB1315" s="14">
        <f t="shared" si="436"/>
        <v>0</v>
      </c>
      <c r="AC1315" s="14">
        <f t="shared" si="437"/>
        <v>0</v>
      </c>
      <c r="AD1315" s="13">
        <f t="shared" si="420"/>
        <v>0</v>
      </c>
      <c r="AE1315" s="13" t="e">
        <f>VLOOKUP(B1315,Sheet1!$C$1:$D$12,2,FALSE)</f>
        <v>#N/A</v>
      </c>
      <c r="AF1315" s="13" t="e">
        <f t="shared" si="438"/>
        <v>#N/A</v>
      </c>
      <c r="AG1315" s="13">
        <f t="shared" si="421"/>
        <v>0</v>
      </c>
      <c r="AH1315" s="13">
        <f t="shared" si="422"/>
        <v>0</v>
      </c>
      <c r="AI1315" s="13" t="e">
        <f t="shared" si="439"/>
        <v>#N/A</v>
      </c>
      <c r="AJ1315" s="14" t="str">
        <f t="shared" si="440"/>
        <v/>
      </c>
      <c r="AK1315" s="14">
        <f t="shared" si="423"/>
        <v>0</v>
      </c>
    </row>
    <row r="1316" spans="1:37" ht="15" customHeight="1" x14ac:dyDescent="0.25">
      <c r="A1316" s="1"/>
      <c r="B1316" s="1"/>
      <c r="C1316" s="24"/>
      <c r="D1316" s="1"/>
      <c r="E1316" s="1"/>
      <c r="F1316" s="24"/>
      <c r="G1316" s="1"/>
      <c r="H1316" s="2"/>
      <c r="I1316" s="2"/>
      <c r="J1316" s="2"/>
      <c r="K1316" s="13">
        <f t="shared" si="424"/>
        <v>0</v>
      </c>
      <c r="L1316" s="13" t="e">
        <f>VLOOKUP(B1316,Sheet1!$C$1:$D$12,2,FALSE)</f>
        <v>#N/A</v>
      </c>
      <c r="M1316" s="13" t="e">
        <f t="shared" si="425"/>
        <v>#N/A</v>
      </c>
      <c r="N1316" s="13">
        <f t="shared" si="426"/>
        <v>0</v>
      </c>
      <c r="O1316" s="13" t="e">
        <f>VLOOKUP(B1316,Sheet1!$C$1:$D$12,2,FALSE)</f>
        <v>#N/A</v>
      </c>
      <c r="P1316" s="13" t="e">
        <f t="shared" si="427"/>
        <v>#N/A</v>
      </c>
      <c r="Q1316" s="13">
        <f t="shared" si="428"/>
        <v>0</v>
      </c>
      <c r="R1316" s="13" t="e">
        <f>VLOOKUP(B1316,Sheet1!$C$1:$D$12,2,FALSE)</f>
        <v>#N/A</v>
      </c>
      <c r="S1316" s="13" t="e">
        <f t="shared" si="429"/>
        <v>#N/A</v>
      </c>
      <c r="T1316" s="13">
        <f t="shared" si="419"/>
        <v>0</v>
      </c>
      <c r="U1316" s="13" t="e">
        <f>VLOOKUP(B1316,Sheet1!$C$1:$F$12,4,FALSE)</f>
        <v>#N/A</v>
      </c>
      <c r="V1316" s="13" t="e">
        <f t="shared" si="430"/>
        <v>#N/A</v>
      </c>
      <c r="W1316" s="13">
        <f t="shared" si="431"/>
        <v>0</v>
      </c>
      <c r="X1316" s="13">
        <f t="shared" si="432"/>
        <v>0</v>
      </c>
      <c r="Y1316" s="13">
        <f t="shared" si="433"/>
        <v>0</v>
      </c>
      <c r="Z1316" s="13" t="e">
        <f t="shared" si="434"/>
        <v>#N/A</v>
      </c>
      <c r="AA1316" s="14" t="str">
        <f t="shared" si="435"/>
        <v/>
      </c>
      <c r="AB1316" s="14">
        <f t="shared" si="436"/>
        <v>0</v>
      </c>
      <c r="AC1316" s="14">
        <f t="shared" si="437"/>
        <v>0</v>
      </c>
      <c r="AD1316" s="13">
        <f t="shared" si="420"/>
        <v>0</v>
      </c>
      <c r="AE1316" s="13" t="e">
        <f>VLOOKUP(B1316,Sheet1!$C$1:$D$12,2,FALSE)</f>
        <v>#N/A</v>
      </c>
      <c r="AF1316" s="13" t="e">
        <f t="shared" si="438"/>
        <v>#N/A</v>
      </c>
      <c r="AG1316" s="13">
        <f t="shared" si="421"/>
        <v>0</v>
      </c>
      <c r="AH1316" s="13">
        <f t="shared" si="422"/>
        <v>0</v>
      </c>
      <c r="AI1316" s="13" t="e">
        <f t="shared" si="439"/>
        <v>#N/A</v>
      </c>
      <c r="AJ1316" s="14" t="str">
        <f t="shared" si="440"/>
        <v/>
      </c>
      <c r="AK1316" s="14">
        <f t="shared" si="423"/>
        <v>0</v>
      </c>
    </row>
    <row r="1317" spans="1:37" ht="15" customHeight="1" x14ac:dyDescent="0.25">
      <c r="A1317" s="1"/>
      <c r="B1317" s="1"/>
      <c r="C1317" s="24"/>
      <c r="D1317" s="1"/>
      <c r="E1317" s="1"/>
      <c r="F1317" s="24"/>
      <c r="G1317" s="1"/>
      <c r="H1317" s="2"/>
      <c r="I1317" s="2"/>
      <c r="J1317" s="2"/>
      <c r="K1317" s="13">
        <f t="shared" si="424"/>
        <v>0</v>
      </c>
      <c r="L1317" s="13" t="e">
        <f>VLOOKUP(B1317,Sheet1!$C$1:$D$12,2,FALSE)</f>
        <v>#N/A</v>
      </c>
      <c r="M1317" s="13" t="e">
        <f t="shared" si="425"/>
        <v>#N/A</v>
      </c>
      <c r="N1317" s="13">
        <f t="shared" si="426"/>
        <v>0</v>
      </c>
      <c r="O1317" s="13" t="e">
        <f>VLOOKUP(B1317,Sheet1!$C$1:$D$12,2,FALSE)</f>
        <v>#N/A</v>
      </c>
      <c r="P1317" s="13" t="e">
        <f t="shared" si="427"/>
        <v>#N/A</v>
      </c>
      <c r="Q1317" s="13">
        <f t="shared" si="428"/>
        <v>0</v>
      </c>
      <c r="R1317" s="13" t="e">
        <f>VLOOKUP(B1317,Sheet1!$C$1:$D$12,2,FALSE)</f>
        <v>#N/A</v>
      </c>
      <c r="S1317" s="13" t="e">
        <f t="shared" si="429"/>
        <v>#N/A</v>
      </c>
      <c r="T1317" s="13">
        <f t="shared" si="419"/>
        <v>0</v>
      </c>
      <c r="U1317" s="13" t="e">
        <f>VLOOKUP(B1317,Sheet1!$C$1:$F$12,4,FALSE)</f>
        <v>#N/A</v>
      </c>
      <c r="V1317" s="13" t="e">
        <f t="shared" si="430"/>
        <v>#N/A</v>
      </c>
      <c r="W1317" s="13">
        <f t="shared" si="431"/>
        <v>0</v>
      </c>
      <c r="X1317" s="13">
        <f t="shared" si="432"/>
        <v>0</v>
      </c>
      <c r="Y1317" s="13">
        <f t="shared" si="433"/>
        <v>0</v>
      </c>
      <c r="Z1317" s="13" t="e">
        <f t="shared" si="434"/>
        <v>#N/A</v>
      </c>
      <c r="AA1317" s="14" t="str">
        <f t="shared" si="435"/>
        <v/>
      </c>
      <c r="AB1317" s="14">
        <f t="shared" si="436"/>
        <v>0</v>
      </c>
      <c r="AC1317" s="14">
        <f t="shared" si="437"/>
        <v>0</v>
      </c>
      <c r="AD1317" s="13">
        <f t="shared" si="420"/>
        <v>0</v>
      </c>
      <c r="AE1317" s="13" t="e">
        <f>VLOOKUP(B1317,Sheet1!$C$1:$D$12,2,FALSE)</f>
        <v>#N/A</v>
      </c>
      <c r="AF1317" s="13" t="e">
        <f t="shared" si="438"/>
        <v>#N/A</v>
      </c>
      <c r="AG1317" s="13">
        <f t="shared" si="421"/>
        <v>0</v>
      </c>
      <c r="AH1317" s="13">
        <f t="shared" si="422"/>
        <v>0</v>
      </c>
      <c r="AI1317" s="13" t="e">
        <f t="shared" si="439"/>
        <v>#N/A</v>
      </c>
      <c r="AJ1317" s="14" t="str">
        <f t="shared" si="440"/>
        <v/>
      </c>
      <c r="AK1317" s="14">
        <f t="shared" si="423"/>
        <v>0</v>
      </c>
    </row>
    <row r="1318" spans="1:37" ht="15" customHeight="1" x14ac:dyDescent="0.25">
      <c r="A1318" s="1"/>
      <c r="B1318" s="1"/>
      <c r="C1318" s="24"/>
      <c r="D1318" s="1"/>
      <c r="E1318" s="1"/>
      <c r="F1318" s="24"/>
      <c r="G1318" s="1"/>
      <c r="H1318" s="2"/>
      <c r="I1318" s="2"/>
      <c r="J1318" s="2"/>
      <c r="K1318" s="13">
        <f t="shared" si="424"/>
        <v>0</v>
      </c>
      <c r="L1318" s="13" t="e">
        <f>VLOOKUP(B1318,Sheet1!$C$1:$D$12,2,FALSE)</f>
        <v>#N/A</v>
      </c>
      <c r="M1318" s="13" t="e">
        <f t="shared" si="425"/>
        <v>#N/A</v>
      </c>
      <c r="N1318" s="13">
        <f t="shared" si="426"/>
        <v>0</v>
      </c>
      <c r="O1318" s="13" t="e">
        <f>VLOOKUP(B1318,Sheet1!$C$1:$D$12,2,FALSE)</f>
        <v>#N/A</v>
      </c>
      <c r="P1318" s="13" t="e">
        <f t="shared" si="427"/>
        <v>#N/A</v>
      </c>
      <c r="Q1318" s="13">
        <f t="shared" si="428"/>
        <v>0</v>
      </c>
      <c r="R1318" s="13" t="e">
        <f>VLOOKUP(B1318,Sheet1!$C$1:$D$12,2,FALSE)</f>
        <v>#N/A</v>
      </c>
      <c r="S1318" s="13" t="e">
        <f t="shared" si="429"/>
        <v>#N/A</v>
      </c>
      <c r="T1318" s="13">
        <f t="shared" ref="T1318:T1381" si="441">IF(G1318="AF",35,0)</f>
        <v>0</v>
      </c>
      <c r="U1318" s="13" t="e">
        <f>VLOOKUP(B1318,Sheet1!$C$1:$F$12,4,FALSE)</f>
        <v>#N/A</v>
      </c>
      <c r="V1318" s="13" t="e">
        <f t="shared" si="430"/>
        <v>#N/A</v>
      </c>
      <c r="W1318" s="13">
        <f t="shared" si="431"/>
        <v>0</v>
      </c>
      <c r="X1318" s="13">
        <f t="shared" si="432"/>
        <v>0</v>
      </c>
      <c r="Y1318" s="13">
        <f t="shared" si="433"/>
        <v>0</v>
      </c>
      <c r="Z1318" s="13" t="e">
        <f t="shared" si="434"/>
        <v>#N/A</v>
      </c>
      <c r="AA1318" s="14" t="str">
        <f t="shared" si="435"/>
        <v/>
      </c>
      <c r="AB1318" s="14">
        <f t="shared" si="436"/>
        <v>0</v>
      </c>
      <c r="AC1318" s="14">
        <f t="shared" si="437"/>
        <v>0</v>
      </c>
      <c r="AD1318" s="13">
        <f t="shared" ref="AD1318:AD1381" si="442">IF(G1318="DR/R",120,0)</f>
        <v>0</v>
      </c>
      <c r="AE1318" s="13" t="e">
        <f>VLOOKUP(B1318,Sheet1!$C$1:$D$12,2,FALSE)</f>
        <v>#N/A</v>
      </c>
      <c r="AF1318" s="13" t="e">
        <f t="shared" si="438"/>
        <v>#N/A</v>
      </c>
      <c r="AG1318" s="13">
        <f t="shared" ref="AG1318:AG1381" si="443">IF(G1318="AF",0,0)</f>
        <v>0</v>
      </c>
      <c r="AH1318" s="13">
        <f t="shared" ref="AH1318:AH1381" si="444">IF(G1318="NML",120,0)</f>
        <v>0</v>
      </c>
      <c r="AI1318" s="13" t="e">
        <f t="shared" si="439"/>
        <v>#N/A</v>
      </c>
      <c r="AJ1318" s="14" t="str">
        <f t="shared" si="440"/>
        <v/>
      </c>
      <c r="AK1318" s="14">
        <f t="shared" ref="AK1318:AK1381" si="445">IF(OR(G1318="DR/R",G1318="NML/R"),35,0)</f>
        <v>0</v>
      </c>
    </row>
    <row r="1319" spans="1:37" ht="15" customHeight="1" x14ac:dyDescent="0.25">
      <c r="A1319" s="1"/>
      <c r="B1319" s="1"/>
      <c r="C1319" s="24"/>
      <c r="D1319" s="1"/>
      <c r="E1319" s="1"/>
      <c r="F1319" s="24"/>
      <c r="G1319" s="1"/>
      <c r="H1319" s="2"/>
      <c r="I1319" s="2"/>
      <c r="J1319" s="2"/>
      <c r="K1319" s="13">
        <f t="shared" ref="K1319:K1382" si="446">IF(AND(G1319="DR/R",A1319=2027),226,0)</f>
        <v>0</v>
      </c>
      <c r="L1319" s="13" t="e">
        <f>VLOOKUP(B1319,Sheet1!$C$1:$D$12,2,FALSE)</f>
        <v>#N/A</v>
      </c>
      <c r="M1319" s="13" t="e">
        <f t="shared" ref="M1319:M1382" si="447">ROUND(+K1319/12*L1319,2)</f>
        <v>#N/A</v>
      </c>
      <c r="N1319" s="13">
        <f t="shared" ref="N1319:N1382" si="448">IF(AND(G1319="DR/R",A1319=2025),212,0)</f>
        <v>0</v>
      </c>
      <c r="O1319" s="13" t="e">
        <f>VLOOKUP(B1319,Sheet1!$C$1:$D$12,2,FALSE)</f>
        <v>#N/A</v>
      </c>
      <c r="P1319" s="13" t="e">
        <f t="shared" ref="P1319:P1382" si="449">ROUND(+N1319/12*O1319,2)</f>
        <v>#N/A</v>
      </c>
      <c r="Q1319" s="13">
        <f t="shared" ref="Q1319:Q1382" si="450">IF(AND(G1319="DR/R",A1319=2026),219,)</f>
        <v>0</v>
      </c>
      <c r="R1319" s="13" t="e">
        <f>VLOOKUP(B1319,Sheet1!$C$1:$D$12,2,FALSE)</f>
        <v>#N/A</v>
      </c>
      <c r="S1319" s="13" t="e">
        <f t="shared" ref="S1319:S1382" si="451">ROUND(+Q1319/12*R1319,2)</f>
        <v>#N/A</v>
      </c>
      <c r="T1319" s="13">
        <f t="shared" si="441"/>
        <v>0</v>
      </c>
      <c r="U1319" s="13" t="e">
        <f>VLOOKUP(B1319,Sheet1!$C$1:$F$12,4,FALSE)</f>
        <v>#N/A</v>
      </c>
      <c r="V1319" s="13" t="e">
        <f t="shared" ref="V1319:V1382" si="452">ROUND(+T1319/4*U1319,2)</f>
        <v>#N/A</v>
      </c>
      <c r="W1319" s="13">
        <f t="shared" ref="W1319:W1382" si="453">IF(AND(G1319="NML",A1319=2027),226,0)</f>
        <v>0</v>
      </c>
      <c r="X1319" s="13">
        <f t="shared" ref="X1319:X1382" si="454">IF(AND(G1319="NML",A1319=2025),212,0)</f>
        <v>0</v>
      </c>
      <c r="Y1319" s="13">
        <f t="shared" ref="Y1319:Y1382" si="455">IF(AND(G1319="NML",A1319=2026),219,0)</f>
        <v>0</v>
      </c>
      <c r="Z1319" s="13" t="e">
        <f t="shared" ref="Z1319:Z1382" si="456">+M1319+V1319+W1319+P1319+X1319+Y1319+S1319</f>
        <v>#N/A</v>
      </c>
      <c r="AA1319" s="14" t="str">
        <f t="shared" ref="AA1319:AA1382" si="457">IF(ISNA(Z1319),"",Z1319)</f>
        <v/>
      </c>
      <c r="AB1319" s="14">
        <f t="shared" ref="AB1319:AB1382" si="458">IF(OR(G1319="DR/R",G1319="NML/R"),85,0)</f>
        <v>0</v>
      </c>
      <c r="AC1319" s="14">
        <f t="shared" ref="AC1319:AC1382" si="459">IF(AND(A1319=2019,AB1319&gt;0),AB1319-10,AB1319)</f>
        <v>0</v>
      </c>
      <c r="AD1319" s="13">
        <f t="shared" si="442"/>
        <v>0</v>
      </c>
      <c r="AE1319" s="13" t="e">
        <f>VLOOKUP(B1319,Sheet1!$C$1:$D$12,2,FALSE)</f>
        <v>#N/A</v>
      </c>
      <c r="AF1319" s="13" t="e">
        <f t="shared" ref="AF1319:AF1382" si="460">+AD1319/12*AE1319</f>
        <v>#N/A</v>
      </c>
      <c r="AG1319" s="13">
        <f t="shared" si="443"/>
        <v>0</v>
      </c>
      <c r="AH1319" s="13">
        <f t="shared" si="444"/>
        <v>0</v>
      </c>
      <c r="AI1319" s="13" t="e">
        <f t="shared" ref="AI1319:AI1382" si="461">+AF1319+AG1319+AH1319</f>
        <v>#N/A</v>
      </c>
      <c r="AJ1319" s="14" t="str">
        <f t="shared" ref="AJ1319:AJ1382" si="462">IF(ISNA(AI1319),"",AI1319)</f>
        <v/>
      </c>
      <c r="AK1319" s="14">
        <f t="shared" si="445"/>
        <v>0</v>
      </c>
    </row>
    <row r="1320" spans="1:37" ht="15" customHeight="1" x14ac:dyDescent="0.25">
      <c r="A1320" s="1"/>
      <c r="B1320" s="1"/>
      <c r="C1320" s="24"/>
      <c r="D1320" s="1"/>
      <c r="E1320" s="1"/>
      <c r="F1320" s="24"/>
      <c r="G1320" s="1"/>
      <c r="H1320" s="2"/>
      <c r="I1320" s="2"/>
      <c r="J1320" s="2"/>
      <c r="K1320" s="13">
        <f t="shared" si="446"/>
        <v>0</v>
      </c>
      <c r="L1320" s="13" t="e">
        <f>VLOOKUP(B1320,Sheet1!$C$1:$D$12,2,FALSE)</f>
        <v>#N/A</v>
      </c>
      <c r="M1320" s="13" t="e">
        <f t="shared" si="447"/>
        <v>#N/A</v>
      </c>
      <c r="N1320" s="13">
        <f t="shared" si="448"/>
        <v>0</v>
      </c>
      <c r="O1320" s="13" t="e">
        <f>VLOOKUP(B1320,Sheet1!$C$1:$D$12,2,FALSE)</f>
        <v>#N/A</v>
      </c>
      <c r="P1320" s="13" t="e">
        <f t="shared" si="449"/>
        <v>#N/A</v>
      </c>
      <c r="Q1320" s="13">
        <f t="shared" si="450"/>
        <v>0</v>
      </c>
      <c r="R1320" s="13" t="e">
        <f>VLOOKUP(B1320,Sheet1!$C$1:$D$12,2,FALSE)</f>
        <v>#N/A</v>
      </c>
      <c r="S1320" s="13" t="e">
        <f t="shared" si="451"/>
        <v>#N/A</v>
      </c>
      <c r="T1320" s="13">
        <f t="shared" si="441"/>
        <v>0</v>
      </c>
      <c r="U1320" s="13" t="e">
        <f>VLOOKUP(B1320,Sheet1!$C$1:$F$12,4,FALSE)</f>
        <v>#N/A</v>
      </c>
      <c r="V1320" s="13" t="e">
        <f t="shared" si="452"/>
        <v>#N/A</v>
      </c>
      <c r="W1320" s="13">
        <f t="shared" si="453"/>
        <v>0</v>
      </c>
      <c r="X1320" s="13">
        <f t="shared" si="454"/>
        <v>0</v>
      </c>
      <c r="Y1320" s="13">
        <f t="shared" si="455"/>
        <v>0</v>
      </c>
      <c r="Z1320" s="13" t="e">
        <f t="shared" si="456"/>
        <v>#N/A</v>
      </c>
      <c r="AA1320" s="14" t="str">
        <f t="shared" si="457"/>
        <v/>
      </c>
      <c r="AB1320" s="14">
        <f t="shared" si="458"/>
        <v>0</v>
      </c>
      <c r="AC1320" s="14">
        <f t="shared" si="459"/>
        <v>0</v>
      </c>
      <c r="AD1320" s="13">
        <f t="shared" si="442"/>
        <v>0</v>
      </c>
      <c r="AE1320" s="13" t="e">
        <f>VLOOKUP(B1320,Sheet1!$C$1:$D$12,2,FALSE)</f>
        <v>#N/A</v>
      </c>
      <c r="AF1320" s="13" t="e">
        <f t="shared" si="460"/>
        <v>#N/A</v>
      </c>
      <c r="AG1320" s="13">
        <f t="shared" si="443"/>
        <v>0</v>
      </c>
      <c r="AH1320" s="13">
        <f t="shared" si="444"/>
        <v>0</v>
      </c>
      <c r="AI1320" s="13" t="e">
        <f t="shared" si="461"/>
        <v>#N/A</v>
      </c>
      <c r="AJ1320" s="14" t="str">
        <f t="shared" si="462"/>
        <v/>
      </c>
      <c r="AK1320" s="14">
        <f t="shared" si="445"/>
        <v>0</v>
      </c>
    </row>
    <row r="1321" spans="1:37" ht="15" customHeight="1" x14ac:dyDescent="0.25">
      <c r="A1321" s="1"/>
      <c r="B1321" s="1"/>
      <c r="C1321" s="24"/>
      <c r="D1321" s="1"/>
      <c r="E1321" s="1"/>
      <c r="F1321" s="24"/>
      <c r="G1321" s="1"/>
      <c r="H1321" s="2"/>
      <c r="I1321" s="2"/>
      <c r="J1321" s="2"/>
      <c r="K1321" s="13">
        <f t="shared" si="446"/>
        <v>0</v>
      </c>
      <c r="L1321" s="13" t="e">
        <f>VLOOKUP(B1321,Sheet1!$C$1:$D$12,2,FALSE)</f>
        <v>#N/A</v>
      </c>
      <c r="M1321" s="13" t="e">
        <f t="shared" si="447"/>
        <v>#N/A</v>
      </c>
      <c r="N1321" s="13">
        <f t="shared" si="448"/>
        <v>0</v>
      </c>
      <c r="O1321" s="13" t="e">
        <f>VLOOKUP(B1321,Sheet1!$C$1:$D$12,2,FALSE)</f>
        <v>#N/A</v>
      </c>
      <c r="P1321" s="13" t="e">
        <f t="shared" si="449"/>
        <v>#N/A</v>
      </c>
      <c r="Q1321" s="13">
        <f t="shared" si="450"/>
        <v>0</v>
      </c>
      <c r="R1321" s="13" t="e">
        <f>VLOOKUP(B1321,Sheet1!$C$1:$D$12,2,FALSE)</f>
        <v>#N/A</v>
      </c>
      <c r="S1321" s="13" t="e">
        <f t="shared" si="451"/>
        <v>#N/A</v>
      </c>
      <c r="T1321" s="13">
        <f t="shared" si="441"/>
        <v>0</v>
      </c>
      <c r="U1321" s="13" t="e">
        <f>VLOOKUP(B1321,Sheet1!$C$1:$F$12,4,FALSE)</f>
        <v>#N/A</v>
      </c>
      <c r="V1321" s="13" t="e">
        <f t="shared" si="452"/>
        <v>#N/A</v>
      </c>
      <c r="W1321" s="13">
        <f t="shared" si="453"/>
        <v>0</v>
      </c>
      <c r="X1321" s="13">
        <f t="shared" si="454"/>
        <v>0</v>
      </c>
      <c r="Y1321" s="13">
        <f t="shared" si="455"/>
        <v>0</v>
      </c>
      <c r="Z1321" s="13" t="e">
        <f t="shared" si="456"/>
        <v>#N/A</v>
      </c>
      <c r="AA1321" s="14" t="str">
        <f t="shared" si="457"/>
        <v/>
      </c>
      <c r="AB1321" s="14">
        <f t="shared" si="458"/>
        <v>0</v>
      </c>
      <c r="AC1321" s="14">
        <f t="shared" si="459"/>
        <v>0</v>
      </c>
      <c r="AD1321" s="13">
        <f t="shared" si="442"/>
        <v>0</v>
      </c>
      <c r="AE1321" s="13" t="e">
        <f>VLOOKUP(B1321,Sheet1!$C$1:$D$12,2,FALSE)</f>
        <v>#N/A</v>
      </c>
      <c r="AF1321" s="13" t="e">
        <f t="shared" si="460"/>
        <v>#N/A</v>
      </c>
      <c r="AG1321" s="13">
        <f t="shared" si="443"/>
        <v>0</v>
      </c>
      <c r="AH1321" s="13">
        <f t="shared" si="444"/>
        <v>0</v>
      </c>
      <c r="AI1321" s="13" t="e">
        <f t="shared" si="461"/>
        <v>#N/A</v>
      </c>
      <c r="AJ1321" s="14" t="str">
        <f t="shared" si="462"/>
        <v/>
      </c>
      <c r="AK1321" s="14">
        <f t="shared" si="445"/>
        <v>0</v>
      </c>
    </row>
    <row r="1322" spans="1:37" ht="15" customHeight="1" x14ac:dyDescent="0.25">
      <c r="A1322" s="1"/>
      <c r="B1322" s="1"/>
      <c r="C1322" s="24"/>
      <c r="D1322" s="1"/>
      <c r="E1322" s="1"/>
      <c r="F1322" s="24"/>
      <c r="G1322" s="1"/>
      <c r="H1322" s="2"/>
      <c r="I1322" s="2"/>
      <c r="J1322" s="2"/>
      <c r="K1322" s="13">
        <f t="shared" si="446"/>
        <v>0</v>
      </c>
      <c r="L1322" s="13" t="e">
        <f>VLOOKUP(B1322,Sheet1!$C$1:$D$12,2,FALSE)</f>
        <v>#N/A</v>
      </c>
      <c r="M1322" s="13" t="e">
        <f t="shared" si="447"/>
        <v>#N/A</v>
      </c>
      <c r="N1322" s="13">
        <f t="shared" si="448"/>
        <v>0</v>
      </c>
      <c r="O1322" s="13" t="e">
        <f>VLOOKUP(B1322,Sheet1!$C$1:$D$12,2,FALSE)</f>
        <v>#N/A</v>
      </c>
      <c r="P1322" s="13" t="e">
        <f t="shared" si="449"/>
        <v>#N/A</v>
      </c>
      <c r="Q1322" s="13">
        <f t="shared" si="450"/>
        <v>0</v>
      </c>
      <c r="R1322" s="13" t="e">
        <f>VLOOKUP(B1322,Sheet1!$C$1:$D$12,2,FALSE)</f>
        <v>#N/A</v>
      </c>
      <c r="S1322" s="13" t="e">
        <f t="shared" si="451"/>
        <v>#N/A</v>
      </c>
      <c r="T1322" s="13">
        <f t="shared" si="441"/>
        <v>0</v>
      </c>
      <c r="U1322" s="13" t="e">
        <f>VLOOKUP(B1322,Sheet1!$C$1:$F$12,4,FALSE)</f>
        <v>#N/A</v>
      </c>
      <c r="V1322" s="13" t="e">
        <f t="shared" si="452"/>
        <v>#N/A</v>
      </c>
      <c r="W1322" s="13">
        <f t="shared" si="453"/>
        <v>0</v>
      </c>
      <c r="X1322" s="13">
        <f t="shared" si="454"/>
        <v>0</v>
      </c>
      <c r="Y1322" s="13">
        <f t="shared" si="455"/>
        <v>0</v>
      </c>
      <c r="Z1322" s="13" t="e">
        <f t="shared" si="456"/>
        <v>#N/A</v>
      </c>
      <c r="AA1322" s="14" t="str">
        <f t="shared" si="457"/>
        <v/>
      </c>
      <c r="AB1322" s="14">
        <f t="shared" si="458"/>
        <v>0</v>
      </c>
      <c r="AC1322" s="14">
        <f t="shared" si="459"/>
        <v>0</v>
      </c>
      <c r="AD1322" s="13">
        <f t="shared" si="442"/>
        <v>0</v>
      </c>
      <c r="AE1322" s="13" t="e">
        <f>VLOOKUP(B1322,Sheet1!$C$1:$D$12,2,FALSE)</f>
        <v>#N/A</v>
      </c>
      <c r="AF1322" s="13" t="e">
        <f t="shared" si="460"/>
        <v>#N/A</v>
      </c>
      <c r="AG1322" s="13">
        <f t="shared" si="443"/>
        <v>0</v>
      </c>
      <c r="AH1322" s="13">
        <f t="shared" si="444"/>
        <v>0</v>
      </c>
      <c r="AI1322" s="13" t="e">
        <f t="shared" si="461"/>
        <v>#N/A</v>
      </c>
      <c r="AJ1322" s="14" t="str">
        <f t="shared" si="462"/>
        <v/>
      </c>
      <c r="AK1322" s="14">
        <f t="shared" si="445"/>
        <v>0</v>
      </c>
    </row>
    <row r="1323" spans="1:37" ht="15" customHeight="1" x14ac:dyDescent="0.25">
      <c r="A1323" s="1"/>
      <c r="B1323" s="1"/>
      <c r="C1323" s="24"/>
      <c r="D1323" s="1"/>
      <c r="E1323" s="1"/>
      <c r="F1323" s="24"/>
      <c r="G1323" s="1"/>
      <c r="H1323" s="2"/>
      <c r="I1323" s="2"/>
      <c r="J1323" s="2"/>
      <c r="K1323" s="13">
        <f t="shared" si="446"/>
        <v>0</v>
      </c>
      <c r="L1323" s="13" t="e">
        <f>VLOOKUP(B1323,Sheet1!$C$1:$D$12,2,FALSE)</f>
        <v>#N/A</v>
      </c>
      <c r="M1323" s="13" t="e">
        <f t="shared" si="447"/>
        <v>#N/A</v>
      </c>
      <c r="N1323" s="13">
        <f t="shared" si="448"/>
        <v>0</v>
      </c>
      <c r="O1323" s="13" t="e">
        <f>VLOOKUP(B1323,Sheet1!$C$1:$D$12,2,FALSE)</f>
        <v>#N/A</v>
      </c>
      <c r="P1323" s="13" t="e">
        <f t="shared" si="449"/>
        <v>#N/A</v>
      </c>
      <c r="Q1323" s="13">
        <f t="shared" si="450"/>
        <v>0</v>
      </c>
      <c r="R1323" s="13" t="e">
        <f>VLOOKUP(B1323,Sheet1!$C$1:$D$12,2,FALSE)</f>
        <v>#N/A</v>
      </c>
      <c r="S1323" s="13" t="e">
        <f t="shared" si="451"/>
        <v>#N/A</v>
      </c>
      <c r="T1323" s="13">
        <f t="shared" si="441"/>
        <v>0</v>
      </c>
      <c r="U1323" s="13" t="e">
        <f>VLOOKUP(B1323,Sheet1!$C$1:$F$12,4,FALSE)</f>
        <v>#N/A</v>
      </c>
      <c r="V1323" s="13" t="e">
        <f t="shared" si="452"/>
        <v>#N/A</v>
      </c>
      <c r="W1323" s="13">
        <f t="shared" si="453"/>
        <v>0</v>
      </c>
      <c r="X1323" s="13">
        <f t="shared" si="454"/>
        <v>0</v>
      </c>
      <c r="Y1323" s="13">
        <f t="shared" si="455"/>
        <v>0</v>
      </c>
      <c r="Z1323" s="13" t="e">
        <f t="shared" si="456"/>
        <v>#N/A</v>
      </c>
      <c r="AA1323" s="14" t="str">
        <f t="shared" si="457"/>
        <v/>
      </c>
      <c r="AB1323" s="14">
        <f t="shared" si="458"/>
        <v>0</v>
      </c>
      <c r="AC1323" s="14">
        <f t="shared" si="459"/>
        <v>0</v>
      </c>
      <c r="AD1323" s="13">
        <f t="shared" si="442"/>
        <v>0</v>
      </c>
      <c r="AE1323" s="13" t="e">
        <f>VLOOKUP(B1323,Sheet1!$C$1:$D$12,2,FALSE)</f>
        <v>#N/A</v>
      </c>
      <c r="AF1323" s="13" t="e">
        <f t="shared" si="460"/>
        <v>#N/A</v>
      </c>
      <c r="AG1323" s="13">
        <f t="shared" si="443"/>
        <v>0</v>
      </c>
      <c r="AH1323" s="13">
        <f t="shared" si="444"/>
        <v>0</v>
      </c>
      <c r="AI1323" s="13" t="e">
        <f t="shared" si="461"/>
        <v>#N/A</v>
      </c>
      <c r="AJ1323" s="14" t="str">
        <f t="shared" si="462"/>
        <v/>
      </c>
      <c r="AK1323" s="14">
        <f t="shared" si="445"/>
        <v>0</v>
      </c>
    </row>
    <row r="1324" spans="1:37" ht="15" customHeight="1" x14ac:dyDescent="0.25">
      <c r="A1324" s="1"/>
      <c r="B1324" s="1"/>
      <c r="C1324" s="24"/>
      <c r="D1324" s="1"/>
      <c r="E1324" s="1"/>
      <c r="F1324" s="24"/>
      <c r="G1324" s="1"/>
      <c r="H1324" s="2"/>
      <c r="I1324" s="2"/>
      <c r="J1324" s="2"/>
      <c r="K1324" s="13">
        <f t="shared" si="446"/>
        <v>0</v>
      </c>
      <c r="L1324" s="13" t="e">
        <f>VLOOKUP(B1324,Sheet1!$C$1:$D$12,2,FALSE)</f>
        <v>#N/A</v>
      </c>
      <c r="M1324" s="13" t="e">
        <f t="shared" si="447"/>
        <v>#N/A</v>
      </c>
      <c r="N1324" s="13">
        <f t="shared" si="448"/>
        <v>0</v>
      </c>
      <c r="O1324" s="13" t="e">
        <f>VLOOKUP(B1324,Sheet1!$C$1:$D$12,2,FALSE)</f>
        <v>#N/A</v>
      </c>
      <c r="P1324" s="13" t="e">
        <f t="shared" si="449"/>
        <v>#N/A</v>
      </c>
      <c r="Q1324" s="13">
        <f t="shared" si="450"/>
        <v>0</v>
      </c>
      <c r="R1324" s="13" t="e">
        <f>VLOOKUP(B1324,Sheet1!$C$1:$D$12,2,FALSE)</f>
        <v>#N/A</v>
      </c>
      <c r="S1324" s="13" t="e">
        <f t="shared" si="451"/>
        <v>#N/A</v>
      </c>
      <c r="T1324" s="13">
        <f t="shared" si="441"/>
        <v>0</v>
      </c>
      <c r="U1324" s="13" t="e">
        <f>VLOOKUP(B1324,Sheet1!$C$1:$F$12,4,FALSE)</f>
        <v>#N/A</v>
      </c>
      <c r="V1324" s="13" t="e">
        <f t="shared" si="452"/>
        <v>#N/A</v>
      </c>
      <c r="W1324" s="13">
        <f t="shared" si="453"/>
        <v>0</v>
      </c>
      <c r="X1324" s="13">
        <f t="shared" si="454"/>
        <v>0</v>
      </c>
      <c r="Y1324" s="13">
        <f t="shared" si="455"/>
        <v>0</v>
      </c>
      <c r="Z1324" s="13" t="e">
        <f t="shared" si="456"/>
        <v>#N/A</v>
      </c>
      <c r="AA1324" s="14" t="str">
        <f t="shared" si="457"/>
        <v/>
      </c>
      <c r="AB1324" s="14">
        <f t="shared" si="458"/>
        <v>0</v>
      </c>
      <c r="AC1324" s="14">
        <f t="shared" si="459"/>
        <v>0</v>
      </c>
      <c r="AD1324" s="13">
        <f t="shared" si="442"/>
        <v>0</v>
      </c>
      <c r="AE1324" s="13" t="e">
        <f>VLOOKUP(B1324,Sheet1!$C$1:$D$12,2,FALSE)</f>
        <v>#N/A</v>
      </c>
      <c r="AF1324" s="13" t="e">
        <f t="shared" si="460"/>
        <v>#N/A</v>
      </c>
      <c r="AG1324" s="13">
        <f t="shared" si="443"/>
        <v>0</v>
      </c>
      <c r="AH1324" s="13">
        <f t="shared" si="444"/>
        <v>0</v>
      </c>
      <c r="AI1324" s="13" t="e">
        <f t="shared" si="461"/>
        <v>#N/A</v>
      </c>
      <c r="AJ1324" s="14" t="str">
        <f t="shared" si="462"/>
        <v/>
      </c>
      <c r="AK1324" s="14">
        <f t="shared" si="445"/>
        <v>0</v>
      </c>
    </row>
    <row r="1325" spans="1:37" ht="15" customHeight="1" x14ac:dyDescent="0.25">
      <c r="A1325" s="1"/>
      <c r="B1325" s="1"/>
      <c r="C1325" s="24"/>
      <c r="D1325" s="1"/>
      <c r="E1325" s="1"/>
      <c r="F1325" s="24"/>
      <c r="G1325" s="1"/>
      <c r="H1325" s="2"/>
      <c r="I1325" s="2"/>
      <c r="J1325" s="2"/>
      <c r="K1325" s="13">
        <f t="shared" si="446"/>
        <v>0</v>
      </c>
      <c r="L1325" s="13" t="e">
        <f>VLOOKUP(B1325,Sheet1!$C$1:$D$12,2,FALSE)</f>
        <v>#N/A</v>
      </c>
      <c r="M1325" s="13" t="e">
        <f t="shared" si="447"/>
        <v>#N/A</v>
      </c>
      <c r="N1325" s="13">
        <f t="shared" si="448"/>
        <v>0</v>
      </c>
      <c r="O1325" s="13" t="e">
        <f>VLOOKUP(B1325,Sheet1!$C$1:$D$12,2,FALSE)</f>
        <v>#N/A</v>
      </c>
      <c r="P1325" s="13" t="e">
        <f t="shared" si="449"/>
        <v>#N/A</v>
      </c>
      <c r="Q1325" s="13">
        <f t="shared" si="450"/>
        <v>0</v>
      </c>
      <c r="R1325" s="13" t="e">
        <f>VLOOKUP(B1325,Sheet1!$C$1:$D$12,2,FALSE)</f>
        <v>#N/A</v>
      </c>
      <c r="S1325" s="13" t="e">
        <f t="shared" si="451"/>
        <v>#N/A</v>
      </c>
      <c r="T1325" s="13">
        <f t="shared" si="441"/>
        <v>0</v>
      </c>
      <c r="U1325" s="13" t="e">
        <f>VLOOKUP(B1325,Sheet1!$C$1:$F$12,4,FALSE)</f>
        <v>#N/A</v>
      </c>
      <c r="V1325" s="13" t="e">
        <f t="shared" si="452"/>
        <v>#N/A</v>
      </c>
      <c r="W1325" s="13">
        <f t="shared" si="453"/>
        <v>0</v>
      </c>
      <c r="X1325" s="13">
        <f t="shared" si="454"/>
        <v>0</v>
      </c>
      <c r="Y1325" s="13">
        <f t="shared" si="455"/>
        <v>0</v>
      </c>
      <c r="Z1325" s="13" t="e">
        <f t="shared" si="456"/>
        <v>#N/A</v>
      </c>
      <c r="AA1325" s="14" t="str">
        <f t="shared" si="457"/>
        <v/>
      </c>
      <c r="AB1325" s="14">
        <f t="shared" si="458"/>
        <v>0</v>
      </c>
      <c r="AC1325" s="14">
        <f t="shared" si="459"/>
        <v>0</v>
      </c>
      <c r="AD1325" s="13">
        <f t="shared" si="442"/>
        <v>0</v>
      </c>
      <c r="AE1325" s="13" t="e">
        <f>VLOOKUP(B1325,Sheet1!$C$1:$D$12,2,FALSE)</f>
        <v>#N/A</v>
      </c>
      <c r="AF1325" s="13" t="e">
        <f t="shared" si="460"/>
        <v>#N/A</v>
      </c>
      <c r="AG1325" s="13">
        <f t="shared" si="443"/>
        <v>0</v>
      </c>
      <c r="AH1325" s="13">
        <f t="shared" si="444"/>
        <v>0</v>
      </c>
      <c r="AI1325" s="13" t="e">
        <f t="shared" si="461"/>
        <v>#N/A</v>
      </c>
      <c r="AJ1325" s="14" t="str">
        <f t="shared" si="462"/>
        <v/>
      </c>
      <c r="AK1325" s="14">
        <f t="shared" si="445"/>
        <v>0</v>
      </c>
    </row>
    <row r="1326" spans="1:37" ht="15" customHeight="1" x14ac:dyDescent="0.25">
      <c r="A1326" s="1"/>
      <c r="B1326" s="1"/>
      <c r="C1326" s="24"/>
      <c r="D1326" s="1"/>
      <c r="E1326" s="1"/>
      <c r="F1326" s="24"/>
      <c r="G1326" s="1"/>
      <c r="H1326" s="2"/>
      <c r="I1326" s="2"/>
      <c r="J1326" s="2"/>
      <c r="K1326" s="13">
        <f t="shared" si="446"/>
        <v>0</v>
      </c>
      <c r="L1326" s="13" t="e">
        <f>VLOOKUP(B1326,Sheet1!$C$1:$D$12,2,FALSE)</f>
        <v>#N/A</v>
      </c>
      <c r="M1326" s="13" t="e">
        <f t="shared" si="447"/>
        <v>#N/A</v>
      </c>
      <c r="N1326" s="13">
        <f t="shared" si="448"/>
        <v>0</v>
      </c>
      <c r="O1326" s="13" t="e">
        <f>VLOOKUP(B1326,Sheet1!$C$1:$D$12,2,FALSE)</f>
        <v>#N/A</v>
      </c>
      <c r="P1326" s="13" t="e">
        <f t="shared" si="449"/>
        <v>#N/A</v>
      </c>
      <c r="Q1326" s="13">
        <f t="shared" si="450"/>
        <v>0</v>
      </c>
      <c r="R1326" s="13" t="e">
        <f>VLOOKUP(B1326,Sheet1!$C$1:$D$12,2,FALSE)</f>
        <v>#N/A</v>
      </c>
      <c r="S1326" s="13" t="e">
        <f t="shared" si="451"/>
        <v>#N/A</v>
      </c>
      <c r="T1326" s="13">
        <f t="shared" si="441"/>
        <v>0</v>
      </c>
      <c r="U1326" s="13" t="e">
        <f>VLOOKUP(B1326,Sheet1!$C$1:$F$12,4,FALSE)</f>
        <v>#N/A</v>
      </c>
      <c r="V1326" s="13" t="e">
        <f t="shared" si="452"/>
        <v>#N/A</v>
      </c>
      <c r="W1326" s="13">
        <f t="shared" si="453"/>
        <v>0</v>
      </c>
      <c r="X1326" s="13">
        <f t="shared" si="454"/>
        <v>0</v>
      </c>
      <c r="Y1326" s="13">
        <f t="shared" si="455"/>
        <v>0</v>
      </c>
      <c r="Z1326" s="13" t="e">
        <f t="shared" si="456"/>
        <v>#N/A</v>
      </c>
      <c r="AA1326" s="14" t="str">
        <f t="shared" si="457"/>
        <v/>
      </c>
      <c r="AB1326" s="14">
        <f t="shared" si="458"/>
        <v>0</v>
      </c>
      <c r="AC1326" s="14">
        <f t="shared" si="459"/>
        <v>0</v>
      </c>
      <c r="AD1326" s="13">
        <f t="shared" si="442"/>
        <v>0</v>
      </c>
      <c r="AE1326" s="13" t="e">
        <f>VLOOKUP(B1326,Sheet1!$C$1:$D$12,2,FALSE)</f>
        <v>#N/A</v>
      </c>
      <c r="AF1326" s="13" t="e">
        <f t="shared" si="460"/>
        <v>#N/A</v>
      </c>
      <c r="AG1326" s="13">
        <f t="shared" si="443"/>
        <v>0</v>
      </c>
      <c r="AH1326" s="13">
        <f t="shared" si="444"/>
        <v>0</v>
      </c>
      <c r="AI1326" s="13" t="e">
        <f t="shared" si="461"/>
        <v>#N/A</v>
      </c>
      <c r="AJ1326" s="14" t="str">
        <f t="shared" si="462"/>
        <v/>
      </c>
      <c r="AK1326" s="14">
        <f t="shared" si="445"/>
        <v>0</v>
      </c>
    </row>
    <row r="1327" spans="1:37" ht="15" customHeight="1" x14ac:dyDescent="0.25">
      <c r="A1327" s="1"/>
      <c r="B1327" s="1"/>
      <c r="C1327" s="24"/>
      <c r="D1327" s="1"/>
      <c r="E1327" s="1"/>
      <c r="F1327" s="24"/>
      <c r="G1327" s="1"/>
      <c r="H1327" s="2"/>
      <c r="I1327" s="2"/>
      <c r="J1327" s="2"/>
      <c r="K1327" s="13">
        <f t="shared" si="446"/>
        <v>0</v>
      </c>
      <c r="L1327" s="13" t="e">
        <f>VLOOKUP(B1327,Sheet1!$C$1:$D$12,2,FALSE)</f>
        <v>#N/A</v>
      </c>
      <c r="M1327" s="13" t="e">
        <f t="shared" si="447"/>
        <v>#N/A</v>
      </c>
      <c r="N1327" s="13">
        <f t="shared" si="448"/>
        <v>0</v>
      </c>
      <c r="O1327" s="13" t="e">
        <f>VLOOKUP(B1327,Sheet1!$C$1:$D$12,2,FALSE)</f>
        <v>#N/A</v>
      </c>
      <c r="P1327" s="13" t="e">
        <f t="shared" si="449"/>
        <v>#N/A</v>
      </c>
      <c r="Q1327" s="13">
        <f t="shared" si="450"/>
        <v>0</v>
      </c>
      <c r="R1327" s="13" t="e">
        <f>VLOOKUP(B1327,Sheet1!$C$1:$D$12,2,FALSE)</f>
        <v>#N/A</v>
      </c>
      <c r="S1327" s="13" t="e">
        <f t="shared" si="451"/>
        <v>#N/A</v>
      </c>
      <c r="T1327" s="13">
        <f t="shared" si="441"/>
        <v>0</v>
      </c>
      <c r="U1327" s="13" t="e">
        <f>VLOOKUP(B1327,Sheet1!$C$1:$F$12,4,FALSE)</f>
        <v>#N/A</v>
      </c>
      <c r="V1327" s="13" t="e">
        <f t="shared" si="452"/>
        <v>#N/A</v>
      </c>
      <c r="W1327" s="13">
        <f t="shared" si="453"/>
        <v>0</v>
      </c>
      <c r="X1327" s="13">
        <f t="shared" si="454"/>
        <v>0</v>
      </c>
      <c r="Y1327" s="13">
        <f t="shared" si="455"/>
        <v>0</v>
      </c>
      <c r="Z1327" s="13" t="e">
        <f t="shared" si="456"/>
        <v>#N/A</v>
      </c>
      <c r="AA1327" s="14" t="str">
        <f t="shared" si="457"/>
        <v/>
      </c>
      <c r="AB1327" s="14">
        <f t="shared" si="458"/>
        <v>0</v>
      </c>
      <c r="AC1327" s="14">
        <f t="shared" si="459"/>
        <v>0</v>
      </c>
      <c r="AD1327" s="13">
        <f t="shared" si="442"/>
        <v>0</v>
      </c>
      <c r="AE1327" s="13" t="e">
        <f>VLOOKUP(B1327,Sheet1!$C$1:$D$12,2,FALSE)</f>
        <v>#N/A</v>
      </c>
      <c r="AF1327" s="13" t="e">
        <f t="shared" si="460"/>
        <v>#N/A</v>
      </c>
      <c r="AG1327" s="13">
        <f t="shared" si="443"/>
        <v>0</v>
      </c>
      <c r="AH1327" s="13">
        <f t="shared" si="444"/>
        <v>0</v>
      </c>
      <c r="AI1327" s="13" t="e">
        <f t="shared" si="461"/>
        <v>#N/A</v>
      </c>
      <c r="AJ1327" s="14" t="str">
        <f t="shared" si="462"/>
        <v/>
      </c>
      <c r="AK1327" s="14">
        <f t="shared" si="445"/>
        <v>0</v>
      </c>
    </row>
    <row r="1328" spans="1:37" ht="15" customHeight="1" x14ac:dyDescent="0.25">
      <c r="A1328" s="1"/>
      <c r="B1328" s="1"/>
      <c r="C1328" s="24"/>
      <c r="D1328" s="1"/>
      <c r="E1328" s="1"/>
      <c r="F1328" s="24"/>
      <c r="G1328" s="1"/>
      <c r="H1328" s="2"/>
      <c r="I1328" s="2"/>
      <c r="J1328" s="2"/>
      <c r="K1328" s="13">
        <f t="shared" si="446"/>
        <v>0</v>
      </c>
      <c r="L1328" s="13" t="e">
        <f>VLOOKUP(B1328,Sheet1!$C$1:$D$12,2,FALSE)</f>
        <v>#N/A</v>
      </c>
      <c r="M1328" s="13" t="e">
        <f t="shared" si="447"/>
        <v>#N/A</v>
      </c>
      <c r="N1328" s="13">
        <f t="shared" si="448"/>
        <v>0</v>
      </c>
      <c r="O1328" s="13" t="e">
        <f>VLOOKUP(B1328,Sheet1!$C$1:$D$12,2,FALSE)</f>
        <v>#N/A</v>
      </c>
      <c r="P1328" s="13" t="e">
        <f t="shared" si="449"/>
        <v>#N/A</v>
      </c>
      <c r="Q1328" s="13">
        <f t="shared" si="450"/>
        <v>0</v>
      </c>
      <c r="R1328" s="13" t="e">
        <f>VLOOKUP(B1328,Sheet1!$C$1:$D$12,2,FALSE)</f>
        <v>#N/A</v>
      </c>
      <c r="S1328" s="13" t="e">
        <f t="shared" si="451"/>
        <v>#N/A</v>
      </c>
      <c r="T1328" s="13">
        <f t="shared" si="441"/>
        <v>0</v>
      </c>
      <c r="U1328" s="13" t="e">
        <f>VLOOKUP(B1328,Sheet1!$C$1:$F$12,4,FALSE)</f>
        <v>#N/A</v>
      </c>
      <c r="V1328" s="13" t="e">
        <f t="shared" si="452"/>
        <v>#N/A</v>
      </c>
      <c r="W1328" s="13">
        <f t="shared" si="453"/>
        <v>0</v>
      </c>
      <c r="X1328" s="13">
        <f t="shared" si="454"/>
        <v>0</v>
      </c>
      <c r="Y1328" s="13">
        <f t="shared" si="455"/>
        <v>0</v>
      </c>
      <c r="Z1328" s="13" t="e">
        <f t="shared" si="456"/>
        <v>#N/A</v>
      </c>
      <c r="AA1328" s="14" t="str">
        <f t="shared" si="457"/>
        <v/>
      </c>
      <c r="AB1328" s="14">
        <f t="shared" si="458"/>
        <v>0</v>
      </c>
      <c r="AC1328" s="14">
        <f t="shared" si="459"/>
        <v>0</v>
      </c>
      <c r="AD1328" s="13">
        <f t="shared" si="442"/>
        <v>0</v>
      </c>
      <c r="AE1328" s="13" t="e">
        <f>VLOOKUP(B1328,Sheet1!$C$1:$D$12,2,FALSE)</f>
        <v>#N/A</v>
      </c>
      <c r="AF1328" s="13" t="e">
        <f t="shared" si="460"/>
        <v>#N/A</v>
      </c>
      <c r="AG1328" s="13">
        <f t="shared" si="443"/>
        <v>0</v>
      </c>
      <c r="AH1328" s="13">
        <f t="shared" si="444"/>
        <v>0</v>
      </c>
      <c r="AI1328" s="13" t="e">
        <f t="shared" si="461"/>
        <v>#N/A</v>
      </c>
      <c r="AJ1328" s="14" t="str">
        <f t="shared" si="462"/>
        <v/>
      </c>
      <c r="AK1328" s="14">
        <f t="shared" si="445"/>
        <v>0</v>
      </c>
    </row>
    <row r="1329" spans="1:37" ht="15" customHeight="1" x14ac:dyDescent="0.25">
      <c r="A1329" s="1"/>
      <c r="B1329" s="1"/>
      <c r="C1329" s="24"/>
      <c r="D1329" s="1"/>
      <c r="E1329" s="1"/>
      <c r="F1329" s="24"/>
      <c r="G1329" s="1"/>
      <c r="H1329" s="2"/>
      <c r="I1329" s="2"/>
      <c r="J1329" s="2"/>
      <c r="K1329" s="13">
        <f t="shared" si="446"/>
        <v>0</v>
      </c>
      <c r="L1329" s="13" t="e">
        <f>VLOOKUP(B1329,Sheet1!$C$1:$D$12,2,FALSE)</f>
        <v>#N/A</v>
      </c>
      <c r="M1329" s="13" t="e">
        <f t="shared" si="447"/>
        <v>#N/A</v>
      </c>
      <c r="N1329" s="13">
        <f t="shared" si="448"/>
        <v>0</v>
      </c>
      <c r="O1329" s="13" t="e">
        <f>VLOOKUP(B1329,Sheet1!$C$1:$D$12,2,FALSE)</f>
        <v>#N/A</v>
      </c>
      <c r="P1329" s="13" t="e">
        <f t="shared" si="449"/>
        <v>#N/A</v>
      </c>
      <c r="Q1329" s="13">
        <f t="shared" si="450"/>
        <v>0</v>
      </c>
      <c r="R1329" s="13" t="e">
        <f>VLOOKUP(B1329,Sheet1!$C$1:$D$12,2,FALSE)</f>
        <v>#N/A</v>
      </c>
      <c r="S1329" s="13" t="e">
        <f t="shared" si="451"/>
        <v>#N/A</v>
      </c>
      <c r="T1329" s="13">
        <f t="shared" si="441"/>
        <v>0</v>
      </c>
      <c r="U1329" s="13" t="e">
        <f>VLOOKUP(B1329,Sheet1!$C$1:$F$12,4,FALSE)</f>
        <v>#N/A</v>
      </c>
      <c r="V1329" s="13" t="e">
        <f t="shared" si="452"/>
        <v>#N/A</v>
      </c>
      <c r="W1329" s="13">
        <f t="shared" si="453"/>
        <v>0</v>
      </c>
      <c r="X1329" s="13">
        <f t="shared" si="454"/>
        <v>0</v>
      </c>
      <c r="Y1329" s="13">
        <f t="shared" si="455"/>
        <v>0</v>
      </c>
      <c r="Z1329" s="13" t="e">
        <f t="shared" si="456"/>
        <v>#N/A</v>
      </c>
      <c r="AA1329" s="14" t="str">
        <f t="shared" si="457"/>
        <v/>
      </c>
      <c r="AB1329" s="14">
        <f t="shared" si="458"/>
        <v>0</v>
      </c>
      <c r="AC1329" s="14">
        <f t="shared" si="459"/>
        <v>0</v>
      </c>
      <c r="AD1329" s="13">
        <f t="shared" si="442"/>
        <v>0</v>
      </c>
      <c r="AE1329" s="13" t="e">
        <f>VLOOKUP(B1329,Sheet1!$C$1:$D$12,2,FALSE)</f>
        <v>#N/A</v>
      </c>
      <c r="AF1329" s="13" t="e">
        <f t="shared" si="460"/>
        <v>#N/A</v>
      </c>
      <c r="AG1329" s="13">
        <f t="shared" si="443"/>
        <v>0</v>
      </c>
      <c r="AH1329" s="13">
        <f t="shared" si="444"/>
        <v>0</v>
      </c>
      <c r="AI1329" s="13" t="e">
        <f t="shared" si="461"/>
        <v>#N/A</v>
      </c>
      <c r="AJ1329" s="14" t="str">
        <f t="shared" si="462"/>
        <v/>
      </c>
      <c r="AK1329" s="14">
        <f t="shared" si="445"/>
        <v>0</v>
      </c>
    </row>
    <row r="1330" spans="1:37" ht="15" customHeight="1" x14ac:dyDescent="0.25">
      <c r="A1330" s="1"/>
      <c r="B1330" s="1"/>
      <c r="C1330" s="24"/>
      <c r="D1330" s="1"/>
      <c r="E1330" s="1"/>
      <c r="F1330" s="24"/>
      <c r="G1330" s="1"/>
      <c r="H1330" s="2"/>
      <c r="I1330" s="2"/>
      <c r="J1330" s="2"/>
      <c r="K1330" s="13">
        <f t="shared" si="446"/>
        <v>0</v>
      </c>
      <c r="L1330" s="13" t="e">
        <f>VLOOKUP(B1330,Sheet1!$C$1:$D$12,2,FALSE)</f>
        <v>#N/A</v>
      </c>
      <c r="M1330" s="13" t="e">
        <f t="shared" si="447"/>
        <v>#N/A</v>
      </c>
      <c r="N1330" s="13">
        <f t="shared" si="448"/>
        <v>0</v>
      </c>
      <c r="O1330" s="13" t="e">
        <f>VLOOKUP(B1330,Sheet1!$C$1:$D$12,2,FALSE)</f>
        <v>#N/A</v>
      </c>
      <c r="P1330" s="13" t="e">
        <f t="shared" si="449"/>
        <v>#N/A</v>
      </c>
      <c r="Q1330" s="13">
        <f t="shared" si="450"/>
        <v>0</v>
      </c>
      <c r="R1330" s="13" t="e">
        <f>VLOOKUP(B1330,Sheet1!$C$1:$D$12,2,FALSE)</f>
        <v>#N/A</v>
      </c>
      <c r="S1330" s="13" t="e">
        <f t="shared" si="451"/>
        <v>#N/A</v>
      </c>
      <c r="T1330" s="13">
        <f t="shared" si="441"/>
        <v>0</v>
      </c>
      <c r="U1330" s="13" t="e">
        <f>VLOOKUP(B1330,Sheet1!$C$1:$F$12,4,FALSE)</f>
        <v>#N/A</v>
      </c>
      <c r="V1330" s="13" t="e">
        <f t="shared" si="452"/>
        <v>#N/A</v>
      </c>
      <c r="W1330" s="13">
        <f t="shared" si="453"/>
        <v>0</v>
      </c>
      <c r="X1330" s="13">
        <f t="shared" si="454"/>
        <v>0</v>
      </c>
      <c r="Y1330" s="13">
        <f t="shared" si="455"/>
        <v>0</v>
      </c>
      <c r="Z1330" s="13" t="e">
        <f t="shared" si="456"/>
        <v>#N/A</v>
      </c>
      <c r="AA1330" s="14" t="str">
        <f t="shared" si="457"/>
        <v/>
      </c>
      <c r="AB1330" s="14">
        <f t="shared" si="458"/>
        <v>0</v>
      </c>
      <c r="AC1330" s="14">
        <f t="shared" si="459"/>
        <v>0</v>
      </c>
      <c r="AD1330" s="13">
        <f t="shared" si="442"/>
        <v>0</v>
      </c>
      <c r="AE1330" s="13" t="e">
        <f>VLOOKUP(B1330,Sheet1!$C$1:$D$12,2,FALSE)</f>
        <v>#N/A</v>
      </c>
      <c r="AF1330" s="13" t="e">
        <f t="shared" si="460"/>
        <v>#N/A</v>
      </c>
      <c r="AG1330" s="13">
        <f t="shared" si="443"/>
        <v>0</v>
      </c>
      <c r="AH1330" s="13">
        <f t="shared" si="444"/>
        <v>0</v>
      </c>
      <c r="AI1330" s="13" t="e">
        <f t="shared" si="461"/>
        <v>#N/A</v>
      </c>
      <c r="AJ1330" s="14" t="str">
        <f t="shared" si="462"/>
        <v/>
      </c>
      <c r="AK1330" s="14">
        <f t="shared" si="445"/>
        <v>0</v>
      </c>
    </row>
    <row r="1331" spans="1:37" ht="15" customHeight="1" x14ac:dyDescent="0.25">
      <c r="A1331" s="1"/>
      <c r="B1331" s="1"/>
      <c r="C1331" s="24"/>
      <c r="D1331" s="1"/>
      <c r="E1331" s="1"/>
      <c r="F1331" s="24"/>
      <c r="G1331" s="1"/>
      <c r="H1331" s="2"/>
      <c r="I1331" s="2"/>
      <c r="J1331" s="2"/>
      <c r="K1331" s="13">
        <f t="shared" si="446"/>
        <v>0</v>
      </c>
      <c r="L1331" s="13" t="e">
        <f>VLOOKUP(B1331,Sheet1!$C$1:$D$12,2,FALSE)</f>
        <v>#N/A</v>
      </c>
      <c r="M1331" s="13" t="e">
        <f t="shared" si="447"/>
        <v>#N/A</v>
      </c>
      <c r="N1331" s="13">
        <f t="shared" si="448"/>
        <v>0</v>
      </c>
      <c r="O1331" s="13" t="e">
        <f>VLOOKUP(B1331,Sheet1!$C$1:$D$12,2,FALSE)</f>
        <v>#N/A</v>
      </c>
      <c r="P1331" s="13" t="e">
        <f t="shared" si="449"/>
        <v>#N/A</v>
      </c>
      <c r="Q1331" s="13">
        <f t="shared" si="450"/>
        <v>0</v>
      </c>
      <c r="R1331" s="13" t="e">
        <f>VLOOKUP(B1331,Sheet1!$C$1:$D$12,2,FALSE)</f>
        <v>#N/A</v>
      </c>
      <c r="S1331" s="13" t="e">
        <f t="shared" si="451"/>
        <v>#N/A</v>
      </c>
      <c r="T1331" s="13">
        <f t="shared" si="441"/>
        <v>0</v>
      </c>
      <c r="U1331" s="13" t="e">
        <f>VLOOKUP(B1331,Sheet1!$C$1:$F$12,4,FALSE)</f>
        <v>#N/A</v>
      </c>
      <c r="V1331" s="13" t="e">
        <f t="shared" si="452"/>
        <v>#N/A</v>
      </c>
      <c r="W1331" s="13">
        <f t="shared" si="453"/>
        <v>0</v>
      </c>
      <c r="X1331" s="13">
        <f t="shared" si="454"/>
        <v>0</v>
      </c>
      <c r="Y1331" s="13">
        <f t="shared" si="455"/>
        <v>0</v>
      </c>
      <c r="Z1331" s="13" t="e">
        <f t="shared" si="456"/>
        <v>#N/A</v>
      </c>
      <c r="AA1331" s="14" t="str">
        <f t="shared" si="457"/>
        <v/>
      </c>
      <c r="AB1331" s="14">
        <f t="shared" si="458"/>
        <v>0</v>
      </c>
      <c r="AC1331" s="14">
        <f t="shared" si="459"/>
        <v>0</v>
      </c>
      <c r="AD1331" s="13">
        <f t="shared" si="442"/>
        <v>0</v>
      </c>
      <c r="AE1331" s="13" t="e">
        <f>VLOOKUP(B1331,Sheet1!$C$1:$D$12,2,FALSE)</f>
        <v>#N/A</v>
      </c>
      <c r="AF1331" s="13" t="e">
        <f t="shared" si="460"/>
        <v>#N/A</v>
      </c>
      <c r="AG1331" s="13">
        <f t="shared" si="443"/>
        <v>0</v>
      </c>
      <c r="AH1331" s="13">
        <f t="shared" si="444"/>
        <v>0</v>
      </c>
      <c r="AI1331" s="13" t="e">
        <f t="shared" si="461"/>
        <v>#N/A</v>
      </c>
      <c r="AJ1331" s="14" t="str">
        <f t="shared" si="462"/>
        <v/>
      </c>
      <c r="AK1331" s="14">
        <f t="shared" si="445"/>
        <v>0</v>
      </c>
    </row>
    <row r="1332" spans="1:37" ht="15" customHeight="1" x14ac:dyDescent="0.25">
      <c r="A1332" s="1"/>
      <c r="B1332" s="1"/>
      <c r="C1332" s="24"/>
      <c r="D1332" s="1"/>
      <c r="E1332" s="1"/>
      <c r="F1332" s="24"/>
      <c r="G1332" s="1"/>
      <c r="H1332" s="2"/>
      <c r="I1332" s="2"/>
      <c r="J1332" s="2"/>
      <c r="K1332" s="13">
        <f t="shared" si="446"/>
        <v>0</v>
      </c>
      <c r="L1332" s="13" t="e">
        <f>VLOOKUP(B1332,Sheet1!$C$1:$D$12,2,FALSE)</f>
        <v>#N/A</v>
      </c>
      <c r="M1332" s="13" t="e">
        <f t="shared" si="447"/>
        <v>#N/A</v>
      </c>
      <c r="N1332" s="13">
        <f t="shared" si="448"/>
        <v>0</v>
      </c>
      <c r="O1332" s="13" t="e">
        <f>VLOOKUP(B1332,Sheet1!$C$1:$D$12,2,FALSE)</f>
        <v>#N/A</v>
      </c>
      <c r="P1332" s="13" t="e">
        <f t="shared" si="449"/>
        <v>#N/A</v>
      </c>
      <c r="Q1332" s="13">
        <f t="shared" si="450"/>
        <v>0</v>
      </c>
      <c r="R1332" s="13" t="e">
        <f>VLOOKUP(B1332,Sheet1!$C$1:$D$12,2,FALSE)</f>
        <v>#N/A</v>
      </c>
      <c r="S1332" s="13" t="e">
        <f t="shared" si="451"/>
        <v>#N/A</v>
      </c>
      <c r="T1332" s="13">
        <f t="shared" si="441"/>
        <v>0</v>
      </c>
      <c r="U1332" s="13" t="e">
        <f>VLOOKUP(B1332,Sheet1!$C$1:$F$12,4,FALSE)</f>
        <v>#N/A</v>
      </c>
      <c r="V1332" s="13" t="e">
        <f t="shared" si="452"/>
        <v>#N/A</v>
      </c>
      <c r="W1332" s="13">
        <f t="shared" si="453"/>
        <v>0</v>
      </c>
      <c r="X1332" s="13">
        <f t="shared" si="454"/>
        <v>0</v>
      </c>
      <c r="Y1332" s="13">
        <f t="shared" si="455"/>
        <v>0</v>
      </c>
      <c r="Z1332" s="13" t="e">
        <f t="shared" si="456"/>
        <v>#N/A</v>
      </c>
      <c r="AA1332" s="14" t="str">
        <f t="shared" si="457"/>
        <v/>
      </c>
      <c r="AB1332" s="14">
        <f t="shared" si="458"/>
        <v>0</v>
      </c>
      <c r="AC1332" s="14">
        <f t="shared" si="459"/>
        <v>0</v>
      </c>
      <c r="AD1332" s="13">
        <f t="shared" si="442"/>
        <v>0</v>
      </c>
      <c r="AE1332" s="13" t="e">
        <f>VLOOKUP(B1332,Sheet1!$C$1:$D$12,2,FALSE)</f>
        <v>#N/A</v>
      </c>
      <c r="AF1332" s="13" t="e">
        <f t="shared" si="460"/>
        <v>#N/A</v>
      </c>
      <c r="AG1332" s="13">
        <f t="shared" si="443"/>
        <v>0</v>
      </c>
      <c r="AH1332" s="13">
        <f t="shared" si="444"/>
        <v>0</v>
      </c>
      <c r="AI1332" s="13" t="e">
        <f t="shared" si="461"/>
        <v>#N/A</v>
      </c>
      <c r="AJ1332" s="14" t="str">
        <f t="shared" si="462"/>
        <v/>
      </c>
      <c r="AK1332" s="14">
        <f t="shared" si="445"/>
        <v>0</v>
      </c>
    </row>
    <row r="1333" spans="1:37" ht="15" customHeight="1" x14ac:dyDescent="0.25">
      <c r="A1333" s="1"/>
      <c r="B1333" s="1"/>
      <c r="C1333" s="24"/>
      <c r="D1333" s="1"/>
      <c r="E1333" s="1"/>
      <c r="F1333" s="24"/>
      <c r="G1333" s="1"/>
      <c r="H1333" s="2"/>
      <c r="I1333" s="2"/>
      <c r="J1333" s="2"/>
      <c r="K1333" s="13">
        <f t="shared" si="446"/>
        <v>0</v>
      </c>
      <c r="L1333" s="13" t="e">
        <f>VLOOKUP(B1333,Sheet1!$C$1:$D$12,2,FALSE)</f>
        <v>#N/A</v>
      </c>
      <c r="M1333" s="13" t="e">
        <f t="shared" si="447"/>
        <v>#N/A</v>
      </c>
      <c r="N1333" s="13">
        <f t="shared" si="448"/>
        <v>0</v>
      </c>
      <c r="O1333" s="13" t="e">
        <f>VLOOKUP(B1333,Sheet1!$C$1:$D$12,2,FALSE)</f>
        <v>#N/A</v>
      </c>
      <c r="P1333" s="13" t="e">
        <f t="shared" si="449"/>
        <v>#N/A</v>
      </c>
      <c r="Q1333" s="13">
        <f t="shared" si="450"/>
        <v>0</v>
      </c>
      <c r="R1333" s="13" t="e">
        <f>VLOOKUP(B1333,Sheet1!$C$1:$D$12,2,FALSE)</f>
        <v>#N/A</v>
      </c>
      <c r="S1333" s="13" t="e">
        <f t="shared" si="451"/>
        <v>#N/A</v>
      </c>
      <c r="T1333" s="13">
        <f t="shared" si="441"/>
        <v>0</v>
      </c>
      <c r="U1333" s="13" t="e">
        <f>VLOOKUP(B1333,Sheet1!$C$1:$F$12,4,FALSE)</f>
        <v>#N/A</v>
      </c>
      <c r="V1333" s="13" t="e">
        <f t="shared" si="452"/>
        <v>#N/A</v>
      </c>
      <c r="W1333" s="13">
        <f t="shared" si="453"/>
        <v>0</v>
      </c>
      <c r="X1333" s="13">
        <f t="shared" si="454"/>
        <v>0</v>
      </c>
      <c r="Y1333" s="13">
        <f t="shared" si="455"/>
        <v>0</v>
      </c>
      <c r="Z1333" s="13" t="e">
        <f t="shared" si="456"/>
        <v>#N/A</v>
      </c>
      <c r="AA1333" s="14" t="str">
        <f t="shared" si="457"/>
        <v/>
      </c>
      <c r="AB1333" s="14">
        <f t="shared" si="458"/>
        <v>0</v>
      </c>
      <c r="AC1333" s="14">
        <f t="shared" si="459"/>
        <v>0</v>
      </c>
      <c r="AD1333" s="13">
        <f t="shared" si="442"/>
        <v>0</v>
      </c>
      <c r="AE1333" s="13" t="e">
        <f>VLOOKUP(B1333,Sheet1!$C$1:$D$12,2,FALSE)</f>
        <v>#N/A</v>
      </c>
      <c r="AF1333" s="13" t="e">
        <f t="shared" si="460"/>
        <v>#N/A</v>
      </c>
      <c r="AG1333" s="13">
        <f t="shared" si="443"/>
        <v>0</v>
      </c>
      <c r="AH1333" s="13">
        <f t="shared" si="444"/>
        <v>0</v>
      </c>
      <c r="AI1333" s="13" t="e">
        <f t="shared" si="461"/>
        <v>#N/A</v>
      </c>
      <c r="AJ1333" s="14" t="str">
        <f t="shared" si="462"/>
        <v/>
      </c>
      <c r="AK1333" s="14">
        <f t="shared" si="445"/>
        <v>0</v>
      </c>
    </row>
    <row r="1334" spans="1:37" ht="15" customHeight="1" x14ac:dyDescent="0.25">
      <c r="A1334" s="1"/>
      <c r="B1334" s="1"/>
      <c r="C1334" s="24"/>
      <c r="D1334" s="1"/>
      <c r="E1334" s="1"/>
      <c r="F1334" s="24"/>
      <c r="G1334" s="1"/>
      <c r="H1334" s="2"/>
      <c r="I1334" s="2"/>
      <c r="J1334" s="2"/>
      <c r="K1334" s="13">
        <f t="shared" si="446"/>
        <v>0</v>
      </c>
      <c r="L1334" s="13" t="e">
        <f>VLOOKUP(B1334,Sheet1!$C$1:$D$12,2,FALSE)</f>
        <v>#N/A</v>
      </c>
      <c r="M1334" s="13" t="e">
        <f t="shared" si="447"/>
        <v>#N/A</v>
      </c>
      <c r="N1334" s="13">
        <f t="shared" si="448"/>
        <v>0</v>
      </c>
      <c r="O1334" s="13" t="e">
        <f>VLOOKUP(B1334,Sheet1!$C$1:$D$12,2,FALSE)</f>
        <v>#N/A</v>
      </c>
      <c r="P1334" s="13" t="e">
        <f t="shared" si="449"/>
        <v>#N/A</v>
      </c>
      <c r="Q1334" s="13">
        <f t="shared" si="450"/>
        <v>0</v>
      </c>
      <c r="R1334" s="13" t="e">
        <f>VLOOKUP(B1334,Sheet1!$C$1:$D$12,2,FALSE)</f>
        <v>#N/A</v>
      </c>
      <c r="S1334" s="13" t="e">
        <f t="shared" si="451"/>
        <v>#N/A</v>
      </c>
      <c r="T1334" s="13">
        <f t="shared" si="441"/>
        <v>0</v>
      </c>
      <c r="U1334" s="13" t="e">
        <f>VLOOKUP(B1334,Sheet1!$C$1:$F$12,4,FALSE)</f>
        <v>#N/A</v>
      </c>
      <c r="V1334" s="13" t="e">
        <f t="shared" si="452"/>
        <v>#N/A</v>
      </c>
      <c r="W1334" s="13">
        <f t="shared" si="453"/>
        <v>0</v>
      </c>
      <c r="X1334" s="13">
        <f t="shared" si="454"/>
        <v>0</v>
      </c>
      <c r="Y1334" s="13">
        <f t="shared" si="455"/>
        <v>0</v>
      </c>
      <c r="Z1334" s="13" t="e">
        <f t="shared" si="456"/>
        <v>#N/A</v>
      </c>
      <c r="AA1334" s="14" t="str">
        <f t="shared" si="457"/>
        <v/>
      </c>
      <c r="AB1334" s="14">
        <f t="shared" si="458"/>
        <v>0</v>
      </c>
      <c r="AC1334" s="14">
        <f t="shared" si="459"/>
        <v>0</v>
      </c>
      <c r="AD1334" s="13">
        <f t="shared" si="442"/>
        <v>0</v>
      </c>
      <c r="AE1334" s="13" t="e">
        <f>VLOOKUP(B1334,Sheet1!$C$1:$D$12,2,FALSE)</f>
        <v>#N/A</v>
      </c>
      <c r="AF1334" s="13" t="e">
        <f t="shared" si="460"/>
        <v>#N/A</v>
      </c>
      <c r="AG1334" s="13">
        <f t="shared" si="443"/>
        <v>0</v>
      </c>
      <c r="AH1334" s="13">
        <f t="shared" si="444"/>
        <v>0</v>
      </c>
      <c r="AI1334" s="13" t="e">
        <f t="shared" si="461"/>
        <v>#N/A</v>
      </c>
      <c r="AJ1334" s="14" t="str">
        <f t="shared" si="462"/>
        <v/>
      </c>
      <c r="AK1334" s="14">
        <f t="shared" si="445"/>
        <v>0</v>
      </c>
    </row>
    <row r="1335" spans="1:37" ht="15" customHeight="1" x14ac:dyDescent="0.25">
      <c r="A1335" s="1"/>
      <c r="B1335" s="1"/>
      <c r="C1335" s="24"/>
      <c r="D1335" s="1"/>
      <c r="E1335" s="1"/>
      <c r="F1335" s="24"/>
      <c r="G1335" s="1"/>
      <c r="H1335" s="2"/>
      <c r="I1335" s="2"/>
      <c r="J1335" s="2"/>
      <c r="K1335" s="13">
        <f t="shared" si="446"/>
        <v>0</v>
      </c>
      <c r="L1335" s="13" t="e">
        <f>VLOOKUP(B1335,Sheet1!$C$1:$D$12,2,FALSE)</f>
        <v>#N/A</v>
      </c>
      <c r="M1335" s="13" t="e">
        <f t="shared" si="447"/>
        <v>#N/A</v>
      </c>
      <c r="N1335" s="13">
        <f t="shared" si="448"/>
        <v>0</v>
      </c>
      <c r="O1335" s="13" t="e">
        <f>VLOOKUP(B1335,Sheet1!$C$1:$D$12,2,FALSE)</f>
        <v>#N/A</v>
      </c>
      <c r="P1335" s="13" t="e">
        <f t="shared" si="449"/>
        <v>#N/A</v>
      </c>
      <c r="Q1335" s="13">
        <f t="shared" si="450"/>
        <v>0</v>
      </c>
      <c r="R1335" s="13" t="e">
        <f>VLOOKUP(B1335,Sheet1!$C$1:$D$12,2,FALSE)</f>
        <v>#N/A</v>
      </c>
      <c r="S1335" s="13" t="e">
        <f t="shared" si="451"/>
        <v>#N/A</v>
      </c>
      <c r="T1335" s="13">
        <f t="shared" si="441"/>
        <v>0</v>
      </c>
      <c r="U1335" s="13" t="e">
        <f>VLOOKUP(B1335,Sheet1!$C$1:$F$12,4,FALSE)</f>
        <v>#N/A</v>
      </c>
      <c r="V1335" s="13" t="e">
        <f t="shared" si="452"/>
        <v>#N/A</v>
      </c>
      <c r="W1335" s="13">
        <f t="shared" si="453"/>
        <v>0</v>
      </c>
      <c r="X1335" s="13">
        <f t="shared" si="454"/>
        <v>0</v>
      </c>
      <c r="Y1335" s="13">
        <f t="shared" si="455"/>
        <v>0</v>
      </c>
      <c r="Z1335" s="13" t="e">
        <f t="shared" si="456"/>
        <v>#N/A</v>
      </c>
      <c r="AA1335" s="14" t="str">
        <f t="shared" si="457"/>
        <v/>
      </c>
      <c r="AB1335" s="14">
        <f t="shared" si="458"/>
        <v>0</v>
      </c>
      <c r="AC1335" s="14">
        <f t="shared" si="459"/>
        <v>0</v>
      </c>
      <c r="AD1335" s="13">
        <f t="shared" si="442"/>
        <v>0</v>
      </c>
      <c r="AE1335" s="13" t="e">
        <f>VLOOKUP(B1335,Sheet1!$C$1:$D$12,2,FALSE)</f>
        <v>#N/A</v>
      </c>
      <c r="AF1335" s="13" t="e">
        <f t="shared" si="460"/>
        <v>#N/A</v>
      </c>
      <c r="AG1335" s="13">
        <f t="shared" si="443"/>
        <v>0</v>
      </c>
      <c r="AH1335" s="13">
        <f t="shared" si="444"/>
        <v>0</v>
      </c>
      <c r="AI1335" s="13" t="e">
        <f t="shared" si="461"/>
        <v>#N/A</v>
      </c>
      <c r="AJ1335" s="14" t="str">
        <f t="shared" si="462"/>
        <v/>
      </c>
      <c r="AK1335" s="14">
        <f t="shared" si="445"/>
        <v>0</v>
      </c>
    </row>
    <row r="1336" spans="1:37" ht="15" customHeight="1" x14ac:dyDescent="0.25">
      <c r="A1336" s="1"/>
      <c r="B1336" s="1"/>
      <c r="C1336" s="24"/>
      <c r="D1336" s="1"/>
      <c r="E1336" s="1"/>
      <c r="F1336" s="24"/>
      <c r="G1336" s="1"/>
      <c r="H1336" s="2"/>
      <c r="I1336" s="2"/>
      <c r="J1336" s="2"/>
      <c r="K1336" s="13">
        <f t="shared" si="446"/>
        <v>0</v>
      </c>
      <c r="L1336" s="13" t="e">
        <f>VLOOKUP(B1336,Sheet1!$C$1:$D$12,2,FALSE)</f>
        <v>#N/A</v>
      </c>
      <c r="M1336" s="13" t="e">
        <f t="shared" si="447"/>
        <v>#N/A</v>
      </c>
      <c r="N1336" s="13">
        <f t="shared" si="448"/>
        <v>0</v>
      </c>
      <c r="O1336" s="13" t="e">
        <f>VLOOKUP(B1336,Sheet1!$C$1:$D$12,2,FALSE)</f>
        <v>#N/A</v>
      </c>
      <c r="P1336" s="13" t="e">
        <f t="shared" si="449"/>
        <v>#N/A</v>
      </c>
      <c r="Q1336" s="13">
        <f t="shared" si="450"/>
        <v>0</v>
      </c>
      <c r="R1336" s="13" t="e">
        <f>VLOOKUP(B1336,Sheet1!$C$1:$D$12,2,FALSE)</f>
        <v>#N/A</v>
      </c>
      <c r="S1336" s="13" t="e">
        <f t="shared" si="451"/>
        <v>#N/A</v>
      </c>
      <c r="T1336" s="13">
        <f t="shared" si="441"/>
        <v>0</v>
      </c>
      <c r="U1336" s="13" t="e">
        <f>VLOOKUP(B1336,Sheet1!$C$1:$F$12,4,FALSE)</f>
        <v>#N/A</v>
      </c>
      <c r="V1336" s="13" t="e">
        <f t="shared" si="452"/>
        <v>#N/A</v>
      </c>
      <c r="W1336" s="13">
        <f t="shared" si="453"/>
        <v>0</v>
      </c>
      <c r="X1336" s="13">
        <f t="shared" si="454"/>
        <v>0</v>
      </c>
      <c r="Y1336" s="13">
        <f t="shared" si="455"/>
        <v>0</v>
      </c>
      <c r="Z1336" s="13" t="e">
        <f t="shared" si="456"/>
        <v>#N/A</v>
      </c>
      <c r="AA1336" s="14" t="str">
        <f t="shared" si="457"/>
        <v/>
      </c>
      <c r="AB1336" s="14">
        <f t="shared" si="458"/>
        <v>0</v>
      </c>
      <c r="AC1336" s="14">
        <f t="shared" si="459"/>
        <v>0</v>
      </c>
      <c r="AD1336" s="13">
        <f t="shared" si="442"/>
        <v>0</v>
      </c>
      <c r="AE1336" s="13" t="e">
        <f>VLOOKUP(B1336,Sheet1!$C$1:$D$12,2,FALSE)</f>
        <v>#N/A</v>
      </c>
      <c r="AF1336" s="13" t="e">
        <f t="shared" si="460"/>
        <v>#N/A</v>
      </c>
      <c r="AG1336" s="13">
        <f t="shared" si="443"/>
        <v>0</v>
      </c>
      <c r="AH1336" s="13">
        <f t="shared" si="444"/>
        <v>0</v>
      </c>
      <c r="AI1336" s="13" t="e">
        <f t="shared" si="461"/>
        <v>#N/A</v>
      </c>
      <c r="AJ1336" s="14" t="str">
        <f t="shared" si="462"/>
        <v/>
      </c>
      <c r="AK1336" s="14">
        <f t="shared" si="445"/>
        <v>0</v>
      </c>
    </row>
    <row r="1337" spans="1:37" ht="15" customHeight="1" x14ac:dyDescent="0.25">
      <c r="A1337" s="1"/>
      <c r="B1337" s="1"/>
      <c r="C1337" s="24"/>
      <c r="D1337" s="1"/>
      <c r="E1337" s="1"/>
      <c r="F1337" s="24"/>
      <c r="G1337" s="1"/>
      <c r="H1337" s="2"/>
      <c r="I1337" s="2"/>
      <c r="J1337" s="2"/>
      <c r="K1337" s="13">
        <f t="shared" si="446"/>
        <v>0</v>
      </c>
      <c r="L1337" s="13" t="e">
        <f>VLOOKUP(B1337,Sheet1!$C$1:$D$12,2,FALSE)</f>
        <v>#N/A</v>
      </c>
      <c r="M1337" s="13" t="e">
        <f t="shared" si="447"/>
        <v>#N/A</v>
      </c>
      <c r="N1337" s="13">
        <f t="shared" si="448"/>
        <v>0</v>
      </c>
      <c r="O1337" s="13" t="e">
        <f>VLOOKUP(B1337,Sheet1!$C$1:$D$12,2,FALSE)</f>
        <v>#N/A</v>
      </c>
      <c r="P1337" s="13" t="e">
        <f t="shared" si="449"/>
        <v>#N/A</v>
      </c>
      <c r="Q1337" s="13">
        <f t="shared" si="450"/>
        <v>0</v>
      </c>
      <c r="R1337" s="13" t="e">
        <f>VLOOKUP(B1337,Sheet1!$C$1:$D$12,2,FALSE)</f>
        <v>#N/A</v>
      </c>
      <c r="S1337" s="13" t="e">
        <f t="shared" si="451"/>
        <v>#N/A</v>
      </c>
      <c r="T1337" s="13">
        <f t="shared" si="441"/>
        <v>0</v>
      </c>
      <c r="U1337" s="13" t="e">
        <f>VLOOKUP(B1337,Sheet1!$C$1:$F$12,4,FALSE)</f>
        <v>#N/A</v>
      </c>
      <c r="V1337" s="13" t="e">
        <f t="shared" si="452"/>
        <v>#N/A</v>
      </c>
      <c r="W1337" s="13">
        <f t="shared" si="453"/>
        <v>0</v>
      </c>
      <c r="X1337" s="13">
        <f t="shared" si="454"/>
        <v>0</v>
      </c>
      <c r="Y1337" s="13">
        <f t="shared" si="455"/>
        <v>0</v>
      </c>
      <c r="Z1337" s="13" t="e">
        <f t="shared" si="456"/>
        <v>#N/A</v>
      </c>
      <c r="AA1337" s="14" t="str">
        <f t="shared" si="457"/>
        <v/>
      </c>
      <c r="AB1337" s="14">
        <f t="shared" si="458"/>
        <v>0</v>
      </c>
      <c r="AC1337" s="14">
        <f t="shared" si="459"/>
        <v>0</v>
      </c>
      <c r="AD1337" s="13">
        <f t="shared" si="442"/>
        <v>0</v>
      </c>
      <c r="AE1337" s="13" t="e">
        <f>VLOOKUP(B1337,Sheet1!$C$1:$D$12,2,FALSE)</f>
        <v>#N/A</v>
      </c>
      <c r="AF1337" s="13" t="e">
        <f t="shared" si="460"/>
        <v>#N/A</v>
      </c>
      <c r="AG1337" s="13">
        <f t="shared" si="443"/>
        <v>0</v>
      </c>
      <c r="AH1337" s="13">
        <f t="shared" si="444"/>
        <v>0</v>
      </c>
      <c r="AI1337" s="13" t="e">
        <f t="shared" si="461"/>
        <v>#N/A</v>
      </c>
      <c r="AJ1337" s="14" t="str">
        <f t="shared" si="462"/>
        <v/>
      </c>
      <c r="AK1337" s="14">
        <f t="shared" si="445"/>
        <v>0</v>
      </c>
    </row>
    <row r="1338" spans="1:37" ht="15" customHeight="1" x14ac:dyDescent="0.25">
      <c r="A1338" s="1"/>
      <c r="B1338" s="1"/>
      <c r="C1338" s="24"/>
      <c r="D1338" s="1"/>
      <c r="E1338" s="1"/>
      <c r="F1338" s="24"/>
      <c r="G1338" s="1"/>
      <c r="H1338" s="2"/>
      <c r="I1338" s="2"/>
      <c r="J1338" s="2"/>
      <c r="K1338" s="13">
        <f t="shared" si="446"/>
        <v>0</v>
      </c>
      <c r="L1338" s="13" t="e">
        <f>VLOOKUP(B1338,Sheet1!$C$1:$D$12,2,FALSE)</f>
        <v>#N/A</v>
      </c>
      <c r="M1338" s="13" t="e">
        <f t="shared" si="447"/>
        <v>#N/A</v>
      </c>
      <c r="N1338" s="13">
        <f t="shared" si="448"/>
        <v>0</v>
      </c>
      <c r="O1338" s="13" t="e">
        <f>VLOOKUP(B1338,Sheet1!$C$1:$D$12,2,FALSE)</f>
        <v>#N/A</v>
      </c>
      <c r="P1338" s="13" t="e">
        <f t="shared" si="449"/>
        <v>#N/A</v>
      </c>
      <c r="Q1338" s="13">
        <f t="shared" si="450"/>
        <v>0</v>
      </c>
      <c r="R1338" s="13" t="e">
        <f>VLOOKUP(B1338,Sheet1!$C$1:$D$12,2,FALSE)</f>
        <v>#N/A</v>
      </c>
      <c r="S1338" s="13" t="e">
        <f t="shared" si="451"/>
        <v>#N/A</v>
      </c>
      <c r="T1338" s="13">
        <f t="shared" si="441"/>
        <v>0</v>
      </c>
      <c r="U1338" s="13" t="e">
        <f>VLOOKUP(B1338,Sheet1!$C$1:$F$12,4,FALSE)</f>
        <v>#N/A</v>
      </c>
      <c r="V1338" s="13" t="e">
        <f t="shared" si="452"/>
        <v>#N/A</v>
      </c>
      <c r="W1338" s="13">
        <f t="shared" si="453"/>
        <v>0</v>
      </c>
      <c r="X1338" s="13">
        <f t="shared" si="454"/>
        <v>0</v>
      </c>
      <c r="Y1338" s="13">
        <f t="shared" si="455"/>
        <v>0</v>
      </c>
      <c r="Z1338" s="13" t="e">
        <f t="shared" si="456"/>
        <v>#N/A</v>
      </c>
      <c r="AA1338" s="14" t="str">
        <f t="shared" si="457"/>
        <v/>
      </c>
      <c r="AB1338" s="14">
        <f t="shared" si="458"/>
        <v>0</v>
      </c>
      <c r="AC1338" s="14">
        <f t="shared" si="459"/>
        <v>0</v>
      </c>
      <c r="AD1338" s="13">
        <f t="shared" si="442"/>
        <v>0</v>
      </c>
      <c r="AE1338" s="13" t="e">
        <f>VLOOKUP(B1338,Sheet1!$C$1:$D$12,2,FALSE)</f>
        <v>#N/A</v>
      </c>
      <c r="AF1338" s="13" t="e">
        <f t="shared" si="460"/>
        <v>#N/A</v>
      </c>
      <c r="AG1338" s="13">
        <f t="shared" si="443"/>
        <v>0</v>
      </c>
      <c r="AH1338" s="13">
        <f t="shared" si="444"/>
        <v>0</v>
      </c>
      <c r="AI1338" s="13" t="e">
        <f t="shared" si="461"/>
        <v>#N/A</v>
      </c>
      <c r="AJ1338" s="14" t="str">
        <f t="shared" si="462"/>
        <v/>
      </c>
      <c r="AK1338" s="14">
        <f t="shared" si="445"/>
        <v>0</v>
      </c>
    </row>
    <row r="1339" spans="1:37" ht="15" customHeight="1" x14ac:dyDescent="0.25">
      <c r="A1339" s="1"/>
      <c r="B1339" s="1"/>
      <c r="C1339" s="24"/>
      <c r="D1339" s="1"/>
      <c r="E1339" s="1"/>
      <c r="F1339" s="24"/>
      <c r="G1339" s="1"/>
      <c r="H1339" s="2"/>
      <c r="I1339" s="2"/>
      <c r="J1339" s="2"/>
      <c r="K1339" s="13">
        <f t="shared" si="446"/>
        <v>0</v>
      </c>
      <c r="L1339" s="13" t="e">
        <f>VLOOKUP(B1339,Sheet1!$C$1:$D$12,2,FALSE)</f>
        <v>#N/A</v>
      </c>
      <c r="M1339" s="13" t="e">
        <f t="shared" si="447"/>
        <v>#N/A</v>
      </c>
      <c r="N1339" s="13">
        <f t="shared" si="448"/>
        <v>0</v>
      </c>
      <c r="O1339" s="13" t="e">
        <f>VLOOKUP(B1339,Sheet1!$C$1:$D$12,2,FALSE)</f>
        <v>#N/A</v>
      </c>
      <c r="P1339" s="13" t="e">
        <f t="shared" si="449"/>
        <v>#N/A</v>
      </c>
      <c r="Q1339" s="13">
        <f t="shared" si="450"/>
        <v>0</v>
      </c>
      <c r="R1339" s="13" t="e">
        <f>VLOOKUP(B1339,Sheet1!$C$1:$D$12,2,FALSE)</f>
        <v>#N/A</v>
      </c>
      <c r="S1339" s="13" t="e">
        <f t="shared" si="451"/>
        <v>#N/A</v>
      </c>
      <c r="T1339" s="13">
        <f t="shared" si="441"/>
        <v>0</v>
      </c>
      <c r="U1339" s="13" t="e">
        <f>VLOOKUP(B1339,Sheet1!$C$1:$F$12,4,FALSE)</f>
        <v>#N/A</v>
      </c>
      <c r="V1339" s="13" t="e">
        <f t="shared" si="452"/>
        <v>#N/A</v>
      </c>
      <c r="W1339" s="13">
        <f t="shared" si="453"/>
        <v>0</v>
      </c>
      <c r="X1339" s="13">
        <f t="shared" si="454"/>
        <v>0</v>
      </c>
      <c r="Y1339" s="13">
        <f t="shared" si="455"/>
        <v>0</v>
      </c>
      <c r="Z1339" s="13" t="e">
        <f t="shared" si="456"/>
        <v>#N/A</v>
      </c>
      <c r="AA1339" s="14" t="str">
        <f t="shared" si="457"/>
        <v/>
      </c>
      <c r="AB1339" s="14">
        <f t="shared" si="458"/>
        <v>0</v>
      </c>
      <c r="AC1339" s="14">
        <f t="shared" si="459"/>
        <v>0</v>
      </c>
      <c r="AD1339" s="13">
        <f t="shared" si="442"/>
        <v>0</v>
      </c>
      <c r="AE1339" s="13" t="e">
        <f>VLOOKUP(B1339,Sheet1!$C$1:$D$12,2,FALSE)</f>
        <v>#N/A</v>
      </c>
      <c r="AF1339" s="13" t="e">
        <f t="shared" si="460"/>
        <v>#N/A</v>
      </c>
      <c r="AG1339" s="13">
        <f t="shared" si="443"/>
        <v>0</v>
      </c>
      <c r="AH1339" s="13">
        <f t="shared" si="444"/>
        <v>0</v>
      </c>
      <c r="AI1339" s="13" t="e">
        <f t="shared" si="461"/>
        <v>#N/A</v>
      </c>
      <c r="AJ1339" s="14" t="str">
        <f t="shared" si="462"/>
        <v/>
      </c>
      <c r="AK1339" s="14">
        <f t="shared" si="445"/>
        <v>0</v>
      </c>
    </row>
    <row r="1340" spans="1:37" ht="15" customHeight="1" x14ac:dyDescent="0.25">
      <c r="A1340" s="1"/>
      <c r="B1340" s="1"/>
      <c r="C1340" s="24"/>
      <c r="D1340" s="1"/>
      <c r="E1340" s="1"/>
      <c r="F1340" s="24"/>
      <c r="G1340" s="1"/>
      <c r="H1340" s="2"/>
      <c r="I1340" s="2"/>
      <c r="J1340" s="2"/>
      <c r="K1340" s="13">
        <f t="shared" si="446"/>
        <v>0</v>
      </c>
      <c r="L1340" s="13" t="e">
        <f>VLOOKUP(B1340,Sheet1!$C$1:$D$12,2,FALSE)</f>
        <v>#N/A</v>
      </c>
      <c r="M1340" s="13" t="e">
        <f t="shared" si="447"/>
        <v>#N/A</v>
      </c>
      <c r="N1340" s="13">
        <f t="shared" si="448"/>
        <v>0</v>
      </c>
      <c r="O1340" s="13" t="e">
        <f>VLOOKUP(B1340,Sheet1!$C$1:$D$12,2,FALSE)</f>
        <v>#N/A</v>
      </c>
      <c r="P1340" s="13" t="e">
        <f t="shared" si="449"/>
        <v>#N/A</v>
      </c>
      <c r="Q1340" s="13">
        <f t="shared" si="450"/>
        <v>0</v>
      </c>
      <c r="R1340" s="13" t="e">
        <f>VLOOKUP(B1340,Sheet1!$C$1:$D$12,2,FALSE)</f>
        <v>#N/A</v>
      </c>
      <c r="S1340" s="13" t="e">
        <f t="shared" si="451"/>
        <v>#N/A</v>
      </c>
      <c r="T1340" s="13">
        <f t="shared" si="441"/>
        <v>0</v>
      </c>
      <c r="U1340" s="13" t="e">
        <f>VLOOKUP(B1340,Sheet1!$C$1:$F$12,4,FALSE)</f>
        <v>#N/A</v>
      </c>
      <c r="V1340" s="13" t="e">
        <f t="shared" si="452"/>
        <v>#N/A</v>
      </c>
      <c r="W1340" s="13">
        <f t="shared" si="453"/>
        <v>0</v>
      </c>
      <c r="X1340" s="13">
        <f t="shared" si="454"/>
        <v>0</v>
      </c>
      <c r="Y1340" s="13">
        <f t="shared" si="455"/>
        <v>0</v>
      </c>
      <c r="Z1340" s="13" t="e">
        <f t="shared" si="456"/>
        <v>#N/A</v>
      </c>
      <c r="AA1340" s="14" t="str">
        <f t="shared" si="457"/>
        <v/>
      </c>
      <c r="AB1340" s="14">
        <f t="shared" si="458"/>
        <v>0</v>
      </c>
      <c r="AC1340" s="14">
        <f t="shared" si="459"/>
        <v>0</v>
      </c>
      <c r="AD1340" s="13">
        <f t="shared" si="442"/>
        <v>0</v>
      </c>
      <c r="AE1340" s="13" t="e">
        <f>VLOOKUP(B1340,Sheet1!$C$1:$D$12,2,FALSE)</f>
        <v>#N/A</v>
      </c>
      <c r="AF1340" s="13" t="e">
        <f t="shared" si="460"/>
        <v>#N/A</v>
      </c>
      <c r="AG1340" s="13">
        <f t="shared" si="443"/>
        <v>0</v>
      </c>
      <c r="AH1340" s="13">
        <f t="shared" si="444"/>
        <v>0</v>
      </c>
      <c r="AI1340" s="13" t="e">
        <f t="shared" si="461"/>
        <v>#N/A</v>
      </c>
      <c r="AJ1340" s="14" t="str">
        <f t="shared" si="462"/>
        <v/>
      </c>
      <c r="AK1340" s="14">
        <f t="shared" si="445"/>
        <v>0</v>
      </c>
    </row>
    <row r="1341" spans="1:37" ht="15" customHeight="1" x14ac:dyDescent="0.25">
      <c r="A1341" s="1"/>
      <c r="B1341" s="1"/>
      <c r="C1341" s="24"/>
      <c r="D1341" s="1"/>
      <c r="E1341" s="1"/>
      <c r="F1341" s="24"/>
      <c r="G1341" s="1"/>
      <c r="H1341" s="2"/>
      <c r="I1341" s="2"/>
      <c r="J1341" s="2"/>
      <c r="K1341" s="13">
        <f t="shared" si="446"/>
        <v>0</v>
      </c>
      <c r="L1341" s="13" t="e">
        <f>VLOOKUP(B1341,Sheet1!$C$1:$D$12,2,FALSE)</f>
        <v>#N/A</v>
      </c>
      <c r="M1341" s="13" t="e">
        <f t="shared" si="447"/>
        <v>#N/A</v>
      </c>
      <c r="N1341" s="13">
        <f t="shared" si="448"/>
        <v>0</v>
      </c>
      <c r="O1341" s="13" t="e">
        <f>VLOOKUP(B1341,Sheet1!$C$1:$D$12,2,FALSE)</f>
        <v>#N/A</v>
      </c>
      <c r="P1341" s="13" t="e">
        <f t="shared" si="449"/>
        <v>#N/A</v>
      </c>
      <c r="Q1341" s="13">
        <f t="shared" si="450"/>
        <v>0</v>
      </c>
      <c r="R1341" s="13" t="e">
        <f>VLOOKUP(B1341,Sheet1!$C$1:$D$12,2,FALSE)</f>
        <v>#N/A</v>
      </c>
      <c r="S1341" s="13" t="e">
        <f t="shared" si="451"/>
        <v>#N/A</v>
      </c>
      <c r="T1341" s="13">
        <f t="shared" si="441"/>
        <v>0</v>
      </c>
      <c r="U1341" s="13" t="e">
        <f>VLOOKUP(B1341,Sheet1!$C$1:$F$12,4,FALSE)</f>
        <v>#N/A</v>
      </c>
      <c r="V1341" s="13" t="e">
        <f t="shared" si="452"/>
        <v>#N/A</v>
      </c>
      <c r="W1341" s="13">
        <f t="shared" si="453"/>
        <v>0</v>
      </c>
      <c r="X1341" s="13">
        <f t="shared" si="454"/>
        <v>0</v>
      </c>
      <c r="Y1341" s="13">
        <f t="shared" si="455"/>
        <v>0</v>
      </c>
      <c r="Z1341" s="13" t="e">
        <f t="shared" si="456"/>
        <v>#N/A</v>
      </c>
      <c r="AA1341" s="14" t="str">
        <f t="shared" si="457"/>
        <v/>
      </c>
      <c r="AB1341" s="14">
        <f t="shared" si="458"/>
        <v>0</v>
      </c>
      <c r="AC1341" s="14">
        <f t="shared" si="459"/>
        <v>0</v>
      </c>
      <c r="AD1341" s="13">
        <f t="shared" si="442"/>
        <v>0</v>
      </c>
      <c r="AE1341" s="13" t="e">
        <f>VLOOKUP(B1341,Sheet1!$C$1:$D$12,2,FALSE)</f>
        <v>#N/A</v>
      </c>
      <c r="AF1341" s="13" t="e">
        <f t="shared" si="460"/>
        <v>#N/A</v>
      </c>
      <c r="AG1341" s="13">
        <f t="shared" si="443"/>
        <v>0</v>
      </c>
      <c r="AH1341" s="13">
        <f t="shared" si="444"/>
        <v>0</v>
      </c>
      <c r="AI1341" s="13" t="e">
        <f t="shared" si="461"/>
        <v>#N/A</v>
      </c>
      <c r="AJ1341" s="14" t="str">
        <f t="shared" si="462"/>
        <v/>
      </c>
      <c r="AK1341" s="14">
        <f t="shared" si="445"/>
        <v>0</v>
      </c>
    </row>
    <row r="1342" spans="1:37" ht="15" customHeight="1" x14ac:dyDescent="0.25">
      <c r="A1342" s="1"/>
      <c r="B1342" s="1"/>
      <c r="C1342" s="24"/>
      <c r="D1342" s="1"/>
      <c r="E1342" s="1"/>
      <c r="F1342" s="24"/>
      <c r="G1342" s="1"/>
      <c r="H1342" s="2"/>
      <c r="I1342" s="2"/>
      <c r="J1342" s="2"/>
      <c r="K1342" s="13">
        <f t="shared" si="446"/>
        <v>0</v>
      </c>
      <c r="L1342" s="13" t="e">
        <f>VLOOKUP(B1342,Sheet1!$C$1:$D$12,2,FALSE)</f>
        <v>#N/A</v>
      </c>
      <c r="M1342" s="13" t="e">
        <f t="shared" si="447"/>
        <v>#N/A</v>
      </c>
      <c r="N1342" s="13">
        <f t="shared" si="448"/>
        <v>0</v>
      </c>
      <c r="O1342" s="13" t="e">
        <f>VLOOKUP(B1342,Sheet1!$C$1:$D$12,2,FALSE)</f>
        <v>#N/A</v>
      </c>
      <c r="P1342" s="13" t="e">
        <f t="shared" si="449"/>
        <v>#N/A</v>
      </c>
      <c r="Q1342" s="13">
        <f t="shared" si="450"/>
        <v>0</v>
      </c>
      <c r="R1342" s="13" t="e">
        <f>VLOOKUP(B1342,Sheet1!$C$1:$D$12,2,FALSE)</f>
        <v>#N/A</v>
      </c>
      <c r="S1342" s="13" t="e">
        <f t="shared" si="451"/>
        <v>#N/A</v>
      </c>
      <c r="T1342" s="13">
        <f t="shared" si="441"/>
        <v>0</v>
      </c>
      <c r="U1342" s="13" t="e">
        <f>VLOOKUP(B1342,Sheet1!$C$1:$F$12,4,FALSE)</f>
        <v>#N/A</v>
      </c>
      <c r="V1342" s="13" t="e">
        <f t="shared" si="452"/>
        <v>#N/A</v>
      </c>
      <c r="W1342" s="13">
        <f t="shared" si="453"/>
        <v>0</v>
      </c>
      <c r="X1342" s="13">
        <f t="shared" si="454"/>
        <v>0</v>
      </c>
      <c r="Y1342" s="13">
        <f t="shared" si="455"/>
        <v>0</v>
      </c>
      <c r="Z1342" s="13" t="e">
        <f t="shared" si="456"/>
        <v>#N/A</v>
      </c>
      <c r="AA1342" s="14" t="str">
        <f t="shared" si="457"/>
        <v/>
      </c>
      <c r="AB1342" s="14">
        <f t="shared" si="458"/>
        <v>0</v>
      </c>
      <c r="AC1342" s="14">
        <f t="shared" si="459"/>
        <v>0</v>
      </c>
      <c r="AD1342" s="13">
        <f t="shared" si="442"/>
        <v>0</v>
      </c>
      <c r="AE1342" s="13" t="e">
        <f>VLOOKUP(B1342,Sheet1!$C$1:$D$12,2,FALSE)</f>
        <v>#N/A</v>
      </c>
      <c r="AF1342" s="13" t="e">
        <f t="shared" si="460"/>
        <v>#N/A</v>
      </c>
      <c r="AG1342" s="13">
        <f t="shared" si="443"/>
        <v>0</v>
      </c>
      <c r="AH1342" s="13">
        <f t="shared" si="444"/>
        <v>0</v>
      </c>
      <c r="AI1342" s="13" t="e">
        <f t="shared" si="461"/>
        <v>#N/A</v>
      </c>
      <c r="AJ1342" s="14" t="str">
        <f t="shared" si="462"/>
        <v/>
      </c>
      <c r="AK1342" s="14">
        <f t="shared" si="445"/>
        <v>0</v>
      </c>
    </row>
    <row r="1343" spans="1:37" ht="15" customHeight="1" x14ac:dyDescent="0.25">
      <c r="A1343" s="1"/>
      <c r="B1343" s="1"/>
      <c r="C1343" s="24"/>
      <c r="D1343" s="1"/>
      <c r="E1343" s="1"/>
      <c r="F1343" s="24"/>
      <c r="G1343" s="1"/>
      <c r="H1343" s="2"/>
      <c r="I1343" s="2"/>
      <c r="J1343" s="2"/>
      <c r="K1343" s="13">
        <f t="shared" si="446"/>
        <v>0</v>
      </c>
      <c r="L1343" s="13" t="e">
        <f>VLOOKUP(B1343,Sheet1!$C$1:$D$12,2,FALSE)</f>
        <v>#N/A</v>
      </c>
      <c r="M1343" s="13" t="e">
        <f t="shared" si="447"/>
        <v>#N/A</v>
      </c>
      <c r="N1343" s="13">
        <f t="shared" si="448"/>
        <v>0</v>
      </c>
      <c r="O1343" s="13" t="e">
        <f>VLOOKUP(B1343,Sheet1!$C$1:$D$12,2,FALSE)</f>
        <v>#N/A</v>
      </c>
      <c r="P1343" s="13" t="e">
        <f t="shared" si="449"/>
        <v>#N/A</v>
      </c>
      <c r="Q1343" s="13">
        <f t="shared" si="450"/>
        <v>0</v>
      </c>
      <c r="R1343" s="13" t="e">
        <f>VLOOKUP(B1343,Sheet1!$C$1:$D$12,2,FALSE)</f>
        <v>#N/A</v>
      </c>
      <c r="S1343" s="13" t="e">
        <f t="shared" si="451"/>
        <v>#N/A</v>
      </c>
      <c r="T1343" s="13">
        <f t="shared" si="441"/>
        <v>0</v>
      </c>
      <c r="U1343" s="13" t="e">
        <f>VLOOKUP(B1343,Sheet1!$C$1:$F$12,4,FALSE)</f>
        <v>#N/A</v>
      </c>
      <c r="V1343" s="13" t="e">
        <f t="shared" si="452"/>
        <v>#N/A</v>
      </c>
      <c r="W1343" s="13">
        <f t="shared" si="453"/>
        <v>0</v>
      </c>
      <c r="X1343" s="13">
        <f t="shared" si="454"/>
        <v>0</v>
      </c>
      <c r="Y1343" s="13">
        <f t="shared" si="455"/>
        <v>0</v>
      </c>
      <c r="Z1343" s="13" t="e">
        <f t="shared" si="456"/>
        <v>#N/A</v>
      </c>
      <c r="AA1343" s="14" t="str">
        <f t="shared" si="457"/>
        <v/>
      </c>
      <c r="AB1343" s="14">
        <f t="shared" si="458"/>
        <v>0</v>
      </c>
      <c r="AC1343" s="14">
        <f t="shared" si="459"/>
        <v>0</v>
      </c>
      <c r="AD1343" s="13">
        <f t="shared" si="442"/>
        <v>0</v>
      </c>
      <c r="AE1343" s="13" t="e">
        <f>VLOOKUP(B1343,Sheet1!$C$1:$D$12,2,FALSE)</f>
        <v>#N/A</v>
      </c>
      <c r="AF1343" s="13" t="e">
        <f t="shared" si="460"/>
        <v>#N/A</v>
      </c>
      <c r="AG1343" s="13">
        <f t="shared" si="443"/>
        <v>0</v>
      </c>
      <c r="AH1343" s="13">
        <f t="shared" si="444"/>
        <v>0</v>
      </c>
      <c r="AI1343" s="13" t="e">
        <f t="shared" si="461"/>
        <v>#N/A</v>
      </c>
      <c r="AJ1343" s="14" t="str">
        <f t="shared" si="462"/>
        <v/>
      </c>
      <c r="AK1343" s="14">
        <f t="shared" si="445"/>
        <v>0</v>
      </c>
    </row>
    <row r="1344" spans="1:37" ht="15" customHeight="1" x14ac:dyDescent="0.25">
      <c r="A1344" s="1"/>
      <c r="B1344" s="1"/>
      <c r="C1344" s="24"/>
      <c r="D1344" s="1"/>
      <c r="E1344" s="1"/>
      <c r="F1344" s="24"/>
      <c r="G1344" s="1"/>
      <c r="H1344" s="2"/>
      <c r="I1344" s="2"/>
      <c r="J1344" s="2"/>
      <c r="K1344" s="13">
        <f t="shared" si="446"/>
        <v>0</v>
      </c>
      <c r="L1344" s="13" t="e">
        <f>VLOOKUP(B1344,Sheet1!$C$1:$D$12,2,FALSE)</f>
        <v>#N/A</v>
      </c>
      <c r="M1344" s="13" t="e">
        <f t="shared" si="447"/>
        <v>#N/A</v>
      </c>
      <c r="N1344" s="13">
        <f t="shared" si="448"/>
        <v>0</v>
      </c>
      <c r="O1344" s="13" t="e">
        <f>VLOOKUP(B1344,Sheet1!$C$1:$D$12,2,FALSE)</f>
        <v>#N/A</v>
      </c>
      <c r="P1344" s="13" t="e">
        <f t="shared" si="449"/>
        <v>#N/A</v>
      </c>
      <c r="Q1344" s="13">
        <f t="shared" si="450"/>
        <v>0</v>
      </c>
      <c r="R1344" s="13" t="e">
        <f>VLOOKUP(B1344,Sheet1!$C$1:$D$12,2,FALSE)</f>
        <v>#N/A</v>
      </c>
      <c r="S1344" s="13" t="e">
        <f t="shared" si="451"/>
        <v>#N/A</v>
      </c>
      <c r="T1344" s="13">
        <f t="shared" si="441"/>
        <v>0</v>
      </c>
      <c r="U1344" s="13" t="e">
        <f>VLOOKUP(B1344,Sheet1!$C$1:$F$12,4,FALSE)</f>
        <v>#N/A</v>
      </c>
      <c r="V1344" s="13" t="e">
        <f t="shared" si="452"/>
        <v>#N/A</v>
      </c>
      <c r="W1344" s="13">
        <f t="shared" si="453"/>
        <v>0</v>
      </c>
      <c r="X1344" s="13">
        <f t="shared" si="454"/>
        <v>0</v>
      </c>
      <c r="Y1344" s="13">
        <f t="shared" si="455"/>
        <v>0</v>
      </c>
      <c r="Z1344" s="13" t="e">
        <f t="shared" si="456"/>
        <v>#N/A</v>
      </c>
      <c r="AA1344" s="14" t="str">
        <f t="shared" si="457"/>
        <v/>
      </c>
      <c r="AB1344" s="14">
        <f t="shared" si="458"/>
        <v>0</v>
      </c>
      <c r="AC1344" s="14">
        <f t="shared" si="459"/>
        <v>0</v>
      </c>
      <c r="AD1344" s="13">
        <f t="shared" si="442"/>
        <v>0</v>
      </c>
      <c r="AE1344" s="13" t="e">
        <f>VLOOKUP(B1344,Sheet1!$C$1:$D$12,2,FALSE)</f>
        <v>#N/A</v>
      </c>
      <c r="AF1344" s="13" t="e">
        <f t="shared" si="460"/>
        <v>#N/A</v>
      </c>
      <c r="AG1344" s="13">
        <f t="shared" si="443"/>
        <v>0</v>
      </c>
      <c r="AH1344" s="13">
        <f t="shared" si="444"/>
        <v>0</v>
      </c>
      <c r="AI1344" s="13" t="e">
        <f t="shared" si="461"/>
        <v>#N/A</v>
      </c>
      <c r="AJ1344" s="14" t="str">
        <f t="shared" si="462"/>
        <v/>
      </c>
      <c r="AK1344" s="14">
        <f t="shared" si="445"/>
        <v>0</v>
      </c>
    </row>
    <row r="1345" spans="1:37" ht="15" customHeight="1" x14ac:dyDescent="0.25">
      <c r="A1345" s="1"/>
      <c r="B1345" s="1"/>
      <c r="C1345" s="24"/>
      <c r="D1345" s="1"/>
      <c r="E1345" s="1"/>
      <c r="F1345" s="24"/>
      <c r="G1345" s="1"/>
      <c r="H1345" s="2"/>
      <c r="I1345" s="2"/>
      <c r="J1345" s="2"/>
      <c r="K1345" s="13">
        <f t="shared" si="446"/>
        <v>0</v>
      </c>
      <c r="L1345" s="13" t="e">
        <f>VLOOKUP(B1345,Sheet1!$C$1:$D$12,2,FALSE)</f>
        <v>#N/A</v>
      </c>
      <c r="M1345" s="13" t="e">
        <f t="shared" si="447"/>
        <v>#N/A</v>
      </c>
      <c r="N1345" s="13">
        <f t="shared" si="448"/>
        <v>0</v>
      </c>
      <c r="O1345" s="13" t="e">
        <f>VLOOKUP(B1345,Sheet1!$C$1:$D$12,2,FALSE)</f>
        <v>#N/A</v>
      </c>
      <c r="P1345" s="13" t="e">
        <f t="shared" si="449"/>
        <v>#N/A</v>
      </c>
      <c r="Q1345" s="13">
        <f t="shared" si="450"/>
        <v>0</v>
      </c>
      <c r="R1345" s="13" t="e">
        <f>VLOOKUP(B1345,Sheet1!$C$1:$D$12,2,FALSE)</f>
        <v>#N/A</v>
      </c>
      <c r="S1345" s="13" t="e">
        <f t="shared" si="451"/>
        <v>#N/A</v>
      </c>
      <c r="T1345" s="13">
        <f t="shared" si="441"/>
        <v>0</v>
      </c>
      <c r="U1345" s="13" t="e">
        <f>VLOOKUP(B1345,Sheet1!$C$1:$F$12,4,FALSE)</f>
        <v>#N/A</v>
      </c>
      <c r="V1345" s="13" t="e">
        <f t="shared" si="452"/>
        <v>#N/A</v>
      </c>
      <c r="W1345" s="13">
        <f t="shared" si="453"/>
        <v>0</v>
      </c>
      <c r="X1345" s="13">
        <f t="shared" si="454"/>
        <v>0</v>
      </c>
      <c r="Y1345" s="13">
        <f t="shared" si="455"/>
        <v>0</v>
      </c>
      <c r="Z1345" s="13" t="e">
        <f t="shared" si="456"/>
        <v>#N/A</v>
      </c>
      <c r="AA1345" s="14" t="str">
        <f t="shared" si="457"/>
        <v/>
      </c>
      <c r="AB1345" s="14">
        <f t="shared" si="458"/>
        <v>0</v>
      </c>
      <c r="AC1345" s="14">
        <f t="shared" si="459"/>
        <v>0</v>
      </c>
      <c r="AD1345" s="13">
        <f t="shared" si="442"/>
        <v>0</v>
      </c>
      <c r="AE1345" s="13" t="e">
        <f>VLOOKUP(B1345,Sheet1!$C$1:$D$12,2,FALSE)</f>
        <v>#N/A</v>
      </c>
      <c r="AF1345" s="13" t="e">
        <f t="shared" si="460"/>
        <v>#N/A</v>
      </c>
      <c r="AG1345" s="13">
        <f t="shared" si="443"/>
        <v>0</v>
      </c>
      <c r="AH1345" s="13">
        <f t="shared" si="444"/>
        <v>0</v>
      </c>
      <c r="AI1345" s="13" t="e">
        <f t="shared" si="461"/>
        <v>#N/A</v>
      </c>
      <c r="AJ1345" s="14" t="str">
        <f t="shared" si="462"/>
        <v/>
      </c>
      <c r="AK1345" s="14">
        <f t="shared" si="445"/>
        <v>0</v>
      </c>
    </row>
    <row r="1346" spans="1:37" ht="15" customHeight="1" x14ac:dyDescent="0.25">
      <c r="A1346" s="1"/>
      <c r="B1346" s="1"/>
      <c r="C1346" s="24"/>
      <c r="D1346" s="1"/>
      <c r="E1346" s="1"/>
      <c r="F1346" s="24"/>
      <c r="G1346" s="1"/>
      <c r="H1346" s="2"/>
      <c r="I1346" s="2"/>
      <c r="J1346" s="2"/>
      <c r="K1346" s="13">
        <f t="shared" si="446"/>
        <v>0</v>
      </c>
      <c r="L1346" s="13" t="e">
        <f>VLOOKUP(B1346,Sheet1!$C$1:$D$12,2,FALSE)</f>
        <v>#N/A</v>
      </c>
      <c r="M1346" s="13" t="e">
        <f t="shared" si="447"/>
        <v>#N/A</v>
      </c>
      <c r="N1346" s="13">
        <f t="shared" si="448"/>
        <v>0</v>
      </c>
      <c r="O1346" s="13" t="e">
        <f>VLOOKUP(B1346,Sheet1!$C$1:$D$12,2,FALSE)</f>
        <v>#N/A</v>
      </c>
      <c r="P1346" s="13" t="e">
        <f t="shared" si="449"/>
        <v>#N/A</v>
      </c>
      <c r="Q1346" s="13">
        <f t="shared" si="450"/>
        <v>0</v>
      </c>
      <c r="R1346" s="13" t="e">
        <f>VLOOKUP(B1346,Sheet1!$C$1:$D$12,2,FALSE)</f>
        <v>#N/A</v>
      </c>
      <c r="S1346" s="13" t="e">
        <f t="shared" si="451"/>
        <v>#N/A</v>
      </c>
      <c r="T1346" s="13">
        <f t="shared" si="441"/>
        <v>0</v>
      </c>
      <c r="U1346" s="13" t="e">
        <f>VLOOKUP(B1346,Sheet1!$C$1:$F$12,4,FALSE)</f>
        <v>#N/A</v>
      </c>
      <c r="V1346" s="13" t="e">
        <f t="shared" si="452"/>
        <v>#N/A</v>
      </c>
      <c r="W1346" s="13">
        <f t="shared" si="453"/>
        <v>0</v>
      </c>
      <c r="X1346" s="13">
        <f t="shared" si="454"/>
        <v>0</v>
      </c>
      <c r="Y1346" s="13">
        <f t="shared" si="455"/>
        <v>0</v>
      </c>
      <c r="Z1346" s="13" t="e">
        <f t="shared" si="456"/>
        <v>#N/A</v>
      </c>
      <c r="AA1346" s="14" t="str">
        <f t="shared" si="457"/>
        <v/>
      </c>
      <c r="AB1346" s="14">
        <f t="shared" si="458"/>
        <v>0</v>
      </c>
      <c r="AC1346" s="14">
        <f t="shared" si="459"/>
        <v>0</v>
      </c>
      <c r="AD1346" s="13">
        <f t="shared" si="442"/>
        <v>0</v>
      </c>
      <c r="AE1346" s="13" t="e">
        <f>VLOOKUP(B1346,Sheet1!$C$1:$D$12,2,FALSE)</f>
        <v>#N/A</v>
      </c>
      <c r="AF1346" s="13" t="e">
        <f t="shared" si="460"/>
        <v>#N/A</v>
      </c>
      <c r="AG1346" s="13">
        <f t="shared" si="443"/>
        <v>0</v>
      </c>
      <c r="AH1346" s="13">
        <f t="shared" si="444"/>
        <v>0</v>
      </c>
      <c r="AI1346" s="13" t="e">
        <f t="shared" si="461"/>
        <v>#N/A</v>
      </c>
      <c r="AJ1346" s="14" t="str">
        <f t="shared" si="462"/>
        <v/>
      </c>
      <c r="AK1346" s="14">
        <f t="shared" si="445"/>
        <v>0</v>
      </c>
    </row>
    <row r="1347" spans="1:37" ht="15" customHeight="1" x14ac:dyDescent="0.25">
      <c r="A1347" s="1"/>
      <c r="B1347" s="1"/>
      <c r="C1347" s="24"/>
      <c r="D1347" s="1"/>
      <c r="E1347" s="1"/>
      <c r="F1347" s="24"/>
      <c r="G1347" s="1"/>
      <c r="H1347" s="2"/>
      <c r="I1347" s="2"/>
      <c r="J1347" s="2"/>
      <c r="K1347" s="13">
        <f t="shared" si="446"/>
        <v>0</v>
      </c>
      <c r="L1347" s="13" t="e">
        <f>VLOOKUP(B1347,Sheet1!$C$1:$D$12,2,FALSE)</f>
        <v>#N/A</v>
      </c>
      <c r="M1347" s="13" t="e">
        <f t="shared" si="447"/>
        <v>#N/A</v>
      </c>
      <c r="N1347" s="13">
        <f t="shared" si="448"/>
        <v>0</v>
      </c>
      <c r="O1347" s="13" t="e">
        <f>VLOOKUP(B1347,Sheet1!$C$1:$D$12,2,FALSE)</f>
        <v>#N/A</v>
      </c>
      <c r="P1347" s="13" t="e">
        <f t="shared" si="449"/>
        <v>#N/A</v>
      </c>
      <c r="Q1347" s="13">
        <f t="shared" si="450"/>
        <v>0</v>
      </c>
      <c r="R1347" s="13" t="e">
        <f>VLOOKUP(B1347,Sheet1!$C$1:$D$12,2,FALSE)</f>
        <v>#N/A</v>
      </c>
      <c r="S1347" s="13" t="e">
        <f t="shared" si="451"/>
        <v>#N/A</v>
      </c>
      <c r="T1347" s="13">
        <f t="shared" si="441"/>
        <v>0</v>
      </c>
      <c r="U1347" s="13" t="e">
        <f>VLOOKUP(B1347,Sheet1!$C$1:$F$12,4,FALSE)</f>
        <v>#N/A</v>
      </c>
      <c r="V1347" s="13" t="e">
        <f t="shared" si="452"/>
        <v>#N/A</v>
      </c>
      <c r="W1347" s="13">
        <f t="shared" si="453"/>
        <v>0</v>
      </c>
      <c r="X1347" s="13">
        <f t="shared" si="454"/>
        <v>0</v>
      </c>
      <c r="Y1347" s="13">
        <f t="shared" si="455"/>
        <v>0</v>
      </c>
      <c r="Z1347" s="13" t="e">
        <f t="shared" si="456"/>
        <v>#N/A</v>
      </c>
      <c r="AA1347" s="14" t="str">
        <f t="shared" si="457"/>
        <v/>
      </c>
      <c r="AB1347" s="14">
        <f t="shared" si="458"/>
        <v>0</v>
      </c>
      <c r="AC1347" s="14">
        <f t="shared" si="459"/>
        <v>0</v>
      </c>
      <c r="AD1347" s="13">
        <f t="shared" si="442"/>
        <v>0</v>
      </c>
      <c r="AE1347" s="13" t="e">
        <f>VLOOKUP(B1347,Sheet1!$C$1:$D$12,2,FALSE)</f>
        <v>#N/A</v>
      </c>
      <c r="AF1347" s="13" t="e">
        <f t="shared" si="460"/>
        <v>#N/A</v>
      </c>
      <c r="AG1347" s="13">
        <f t="shared" si="443"/>
        <v>0</v>
      </c>
      <c r="AH1347" s="13">
        <f t="shared" si="444"/>
        <v>0</v>
      </c>
      <c r="AI1347" s="13" t="e">
        <f t="shared" si="461"/>
        <v>#N/A</v>
      </c>
      <c r="AJ1347" s="14" t="str">
        <f t="shared" si="462"/>
        <v/>
      </c>
      <c r="AK1347" s="14">
        <f t="shared" si="445"/>
        <v>0</v>
      </c>
    </row>
    <row r="1348" spans="1:37" ht="15" customHeight="1" x14ac:dyDescent="0.25">
      <c r="A1348" s="1"/>
      <c r="B1348" s="1"/>
      <c r="C1348" s="24"/>
      <c r="D1348" s="1"/>
      <c r="E1348" s="1"/>
      <c r="F1348" s="24"/>
      <c r="G1348" s="1"/>
      <c r="H1348" s="2"/>
      <c r="I1348" s="2"/>
      <c r="J1348" s="2"/>
      <c r="K1348" s="13">
        <f t="shared" si="446"/>
        <v>0</v>
      </c>
      <c r="L1348" s="13" t="e">
        <f>VLOOKUP(B1348,Sheet1!$C$1:$D$12,2,FALSE)</f>
        <v>#N/A</v>
      </c>
      <c r="M1348" s="13" t="e">
        <f t="shared" si="447"/>
        <v>#N/A</v>
      </c>
      <c r="N1348" s="13">
        <f t="shared" si="448"/>
        <v>0</v>
      </c>
      <c r="O1348" s="13" t="e">
        <f>VLOOKUP(B1348,Sheet1!$C$1:$D$12,2,FALSE)</f>
        <v>#N/A</v>
      </c>
      <c r="P1348" s="13" t="e">
        <f t="shared" si="449"/>
        <v>#N/A</v>
      </c>
      <c r="Q1348" s="13">
        <f t="shared" si="450"/>
        <v>0</v>
      </c>
      <c r="R1348" s="13" t="e">
        <f>VLOOKUP(B1348,Sheet1!$C$1:$D$12,2,FALSE)</f>
        <v>#N/A</v>
      </c>
      <c r="S1348" s="13" t="e">
        <f t="shared" si="451"/>
        <v>#N/A</v>
      </c>
      <c r="T1348" s="13">
        <f t="shared" si="441"/>
        <v>0</v>
      </c>
      <c r="U1348" s="13" t="e">
        <f>VLOOKUP(B1348,Sheet1!$C$1:$F$12,4,FALSE)</f>
        <v>#N/A</v>
      </c>
      <c r="V1348" s="13" t="e">
        <f t="shared" si="452"/>
        <v>#N/A</v>
      </c>
      <c r="W1348" s="13">
        <f t="shared" si="453"/>
        <v>0</v>
      </c>
      <c r="X1348" s="13">
        <f t="shared" si="454"/>
        <v>0</v>
      </c>
      <c r="Y1348" s="13">
        <f t="shared" si="455"/>
        <v>0</v>
      </c>
      <c r="Z1348" s="13" t="e">
        <f t="shared" si="456"/>
        <v>#N/A</v>
      </c>
      <c r="AA1348" s="14" t="str">
        <f t="shared" si="457"/>
        <v/>
      </c>
      <c r="AB1348" s="14">
        <f t="shared" si="458"/>
        <v>0</v>
      </c>
      <c r="AC1348" s="14">
        <f t="shared" si="459"/>
        <v>0</v>
      </c>
      <c r="AD1348" s="13">
        <f t="shared" si="442"/>
        <v>0</v>
      </c>
      <c r="AE1348" s="13" t="e">
        <f>VLOOKUP(B1348,Sheet1!$C$1:$D$12,2,FALSE)</f>
        <v>#N/A</v>
      </c>
      <c r="AF1348" s="13" t="e">
        <f t="shared" si="460"/>
        <v>#N/A</v>
      </c>
      <c r="AG1348" s="13">
        <f t="shared" si="443"/>
        <v>0</v>
      </c>
      <c r="AH1348" s="13">
        <f t="shared" si="444"/>
        <v>0</v>
      </c>
      <c r="AI1348" s="13" t="e">
        <f t="shared" si="461"/>
        <v>#N/A</v>
      </c>
      <c r="AJ1348" s="14" t="str">
        <f t="shared" si="462"/>
        <v/>
      </c>
      <c r="AK1348" s="14">
        <f t="shared" si="445"/>
        <v>0</v>
      </c>
    </row>
    <row r="1349" spans="1:37" ht="15" customHeight="1" x14ac:dyDescent="0.25">
      <c r="A1349" s="1"/>
      <c r="B1349" s="1"/>
      <c r="C1349" s="24"/>
      <c r="D1349" s="1"/>
      <c r="E1349" s="1"/>
      <c r="F1349" s="24"/>
      <c r="G1349" s="1"/>
      <c r="H1349" s="2"/>
      <c r="I1349" s="2"/>
      <c r="J1349" s="2"/>
      <c r="K1349" s="13">
        <f t="shared" si="446"/>
        <v>0</v>
      </c>
      <c r="L1349" s="13" t="e">
        <f>VLOOKUP(B1349,Sheet1!$C$1:$D$12,2,FALSE)</f>
        <v>#N/A</v>
      </c>
      <c r="M1349" s="13" t="e">
        <f t="shared" si="447"/>
        <v>#N/A</v>
      </c>
      <c r="N1349" s="13">
        <f t="shared" si="448"/>
        <v>0</v>
      </c>
      <c r="O1349" s="13" t="e">
        <f>VLOOKUP(B1349,Sheet1!$C$1:$D$12,2,FALSE)</f>
        <v>#N/A</v>
      </c>
      <c r="P1349" s="13" t="e">
        <f t="shared" si="449"/>
        <v>#N/A</v>
      </c>
      <c r="Q1349" s="13">
        <f t="shared" si="450"/>
        <v>0</v>
      </c>
      <c r="R1349" s="13" t="e">
        <f>VLOOKUP(B1349,Sheet1!$C$1:$D$12,2,FALSE)</f>
        <v>#N/A</v>
      </c>
      <c r="S1349" s="13" t="e">
        <f t="shared" si="451"/>
        <v>#N/A</v>
      </c>
      <c r="T1349" s="13">
        <f t="shared" si="441"/>
        <v>0</v>
      </c>
      <c r="U1349" s="13" t="e">
        <f>VLOOKUP(B1349,Sheet1!$C$1:$F$12,4,FALSE)</f>
        <v>#N/A</v>
      </c>
      <c r="V1349" s="13" t="e">
        <f t="shared" si="452"/>
        <v>#N/A</v>
      </c>
      <c r="W1349" s="13">
        <f t="shared" si="453"/>
        <v>0</v>
      </c>
      <c r="X1349" s="13">
        <f t="shared" si="454"/>
        <v>0</v>
      </c>
      <c r="Y1349" s="13">
        <f t="shared" si="455"/>
        <v>0</v>
      </c>
      <c r="Z1349" s="13" t="e">
        <f t="shared" si="456"/>
        <v>#N/A</v>
      </c>
      <c r="AA1349" s="14" t="str">
        <f t="shared" si="457"/>
        <v/>
      </c>
      <c r="AB1349" s="14">
        <f t="shared" si="458"/>
        <v>0</v>
      </c>
      <c r="AC1349" s="14">
        <f t="shared" si="459"/>
        <v>0</v>
      </c>
      <c r="AD1349" s="13">
        <f t="shared" si="442"/>
        <v>0</v>
      </c>
      <c r="AE1349" s="13" t="e">
        <f>VLOOKUP(B1349,Sheet1!$C$1:$D$12,2,FALSE)</f>
        <v>#N/A</v>
      </c>
      <c r="AF1349" s="13" t="e">
        <f t="shared" si="460"/>
        <v>#N/A</v>
      </c>
      <c r="AG1349" s="13">
        <f t="shared" si="443"/>
        <v>0</v>
      </c>
      <c r="AH1349" s="13">
        <f t="shared" si="444"/>
        <v>0</v>
      </c>
      <c r="AI1349" s="13" t="e">
        <f t="shared" si="461"/>
        <v>#N/A</v>
      </c>
      <c r="AJ1349" s="14" t="str">
        <f t="shared" si="462"/>
        <v/>
      </c>
      <c r="AK1349" s="14">
        <f t="shared" si="445"/>
        <v>0</v>
      </c>
    </row>
    <row r="1350" spans="1:37" ht="15" customHeight="1" x14ac:dyDescent="0.25">
      <c r="A1350" s="1"/>
      <c r="B1350" s="1"/>
      <c r="C1350" s="24"/>
      <c r="D1350" s="1"/>
      <c r="E1350" s="1"/>
      <c r="F1350" s="24"/>
      <c r="G1350" s="1"/>
      <c r="H1350" s="2"/>
      <c r="I1350" s="2"/>
      <c r="J1350" s="2"/>
      <c r="K1350" s="13">
        <f t="shared" si="446"/>
        <v>0</v>
      </c>
      <c r="L1350" s="13" t="e">
        <f>VLOOKUP(B1350,Sheet1!$C$1:$D$12,2,FALSE)</f>
        <v>#N/A</v>
      </c>
      <c r="M1350" s="13" t="e">
        <f t="shared" si="447"/>
        <v>#N/A</v>
      </c>
      <c r="N1350" s="13">
        <f t="shared" si="448"/>
        <v>0</v>
      </c>
      <c r="O1350" s="13" t="e">
        <f>VLOOKUP(B1350,Sheet1!$C$1:$D$12,2,FALSE)</f>
        <v>#N/A</v>
      </c>
      <c r="P1350" s="13" t="e">
        <f t="shared" si="449"/>
        <v>#N/A</v>
      </c>
      <c r="Q1350" s="13">
        <f t="shared" si="450"/>
        <v>0</v>
      </c>
      <c r="R1350" s="13" t="e">
        <f>VLOOKUP(B1350,Sheet1!$C$1:$D$12,2,FALSE)</f>
        <v>#N/A</v>
      </c>
      <c r="S1350" s="13" t="e">
        <f t="shared" si="451"/>
        <v>#N/A</v>
      </c>
      <c r="T1350" s="13">
        <f t="shared" si="441"/>
        <v>0</v>
      </c>
      <c r="U1350" s="13" t="e">
        <f>VLOOKUP(B1350,Sheet1!$C$1:$F$12,4,FALSE)</f>
        <v>#N/A</v>
      </c>
      <c r="V1350" s="13" t="e">
        <f t="shared" si="452"/>
        <v>#N/A</v>
      </c>
      <c r="W1350" s="13">
        <f t="shared" si="453"/>
        <v>0</v>
      </c>
      <c r="X1350" s="13">
        <f t="shared" si="454"/>
        <v>0</v>
      </c>
      <c r="Y1350" s="13">
        <f t="shared" si="455"/>
        <v>0</v>
      </c>
      <c r="Z1350" s="13" t="e">
        <f t="shared" si="456"/>
        <v>#N/A</v>
      </c>
      <c r="AA1350" s="14" t="str">
        <f t="shared" si="457"/>
        <v/>
      </c>
      <c r="AB1350" s="14">
        <f t="shared" si="458"/>
        <v>0</v>
      </c>
      <c r="AC1350" s="14">
        <f t="shared" si="459"/>
        <v>0</v>
      </c>
      <c r="AD1350" s="13">
        <f t="shared" si="442"/>
        <v>0</v>
      </c>
      <c r="AE1350" s="13" t="e">
        <f>VLOOKUP(B1350,Sheet1!$C$1:$D$12,2,FALSE)</f>
        <v>#N/A</v>
      </c>
      <c r="AF1350" s="13" t="e">
        <f t="shared" si="460"/>
        <v>#N/A</v>
      </c>
      <c r="AG1350" s="13">
        <f t="shared" si="443"/>
        <v>0</v>
      </c>
      <c r="AH1350" s="13">
        <f t="shared" si="444"/>
        <v>0</v>
      </c>
      <c r="AI1350" s="13" t="e">
        <f t="shared" si="461"/>
        <v>#N/A</v>
      </c>
      <c r="AJ1350" s="14" t="str">
        <f t="shared" si="462"/>
        <v/>
      </c>
      <c r="AK1350" s="14">
        <f t="shared" si="445"/>
        <v>0</v>
      </c>
    </row>
    <row r="1351" spans="1:37" ht="15" customHeight="1" x14ac:dyDescent="0.25">
      <c r="A1351" s="1"/>
      <c r="B1351" s="1"/>
      <c r="C1351" s="24"/>
      <c r="D1351" s="1"/>
      <c r="E1351" s="1"/>
      <c r="F1351" s="24"/>
      <c r="G1351" s="1"/>
      <c r="H1351" s="2"/>
      <c r="I1351" s="2"/>
      <c r="J1351" s="2"/>
      <c r="K1351" s="13">
        <f t="shared" si="446"/>
        <v>0</v>
      </c>
      <c r="L1351" s="13" t="e">
        <f>VLOOKUP(B1351,Sheet1!$C$1:$D$12,2,FALSE)</f>
        <v>#N/A</v>
      </c>
      <c r="M1351" s="13" t="e">
        <f t="shared" si="447"/>
        <v>#N/A</v>
      </c>
      <c r="N1351" s="13">
        <f t="shared" si="448"/>
        <v>0</v>
      </c>
      <c r="O1351" s="13" t="e">
        <f>VLOOKUP(B1351,Sheet1!$C$1:$D$12,2,FALSE)</f>
        <v>#N/A</v>
      </c>
      <c r="P1351" s="13" t="e">
        <f t="shared" si="449"/>
        <v>#N/A</v>
      </c>
      <c r="Q1351" s="13">
        <f t="shared" si="450"/>
        <v>0</v>
      </c>
      <c r="R1351" s="13" t="e">
        <f>VLOOKUP(B1351,Sheet1!$C$1:$D$12,2,FALSE)</f>
        <v>#N/A</v>
      </c>
      <c r="S1351" s="13" t="e">
        <f t="shared" si="451"/>
        <v>#N/A</v>
      </c>
      <c r="T1351" s="13">
        <f t="shared" si="441"/>
        <v>0</v>
      </c>
      <c r="U1351" s="13" t="e">
        <f>VLOOKUP(B1351,Sheet1!$C$1:$F$12,4,FALSE)</f>
        <v>#N/A</v>
      </c>
      <c r="V1351" s="13" t="e">
        <f t="shared" si="452"/>
        <v>#N/A</v>
      </c>
      <c r="W1351" s="13">
        <f t="shared" si="453"/>
        <v>0</v>
      </c>
      <c r="X1351" s="13">
        <f t="shared" si="454"/>
        <v>0</v>
      </c>
      <c r="Y1351" s="13">
        <f t="shared" si="455"/>
        <v>0</v>
      </c>
      <c r="Z1351" s="13" t="e">
        <f t="shared" si="456"/>
        <v>#N/A</v>
      </c>
      <c r="AA1351" s="14" t="str">
        <f t="shared" si="457"/>
        <v/>
      </c>
      <c r="AB1351" s="14">
        <f t="shared" si="458"/>
        <v>0</v>
      </c>
      <c r="AC1351" s="14">
        <f t="shared" si="459"/>
        <v>0</v>
      </c>
      <c r="AD1351" s="13">
        <f t="shared" si="442"/>
        <v>0</v>
      </c>
      <c r="AE1351" s="13" t="e">
        <f>VLOOKUP(B1351,Sheet1!$C$1:$D$12,2,FALSE)</f>
        <v>#N/A</v>
      </c>
      <c r="AF1351" s="13" t="e">
        <f t="shared" si="460"/>
        <v>#N/A</v>
      </c>
      <c r="AG1351" s="13">
        <f t="shared" si="443"/>
        <v>0</v>
      </c>
      <c r="AH1351" s="13">
        <f t="shared" si="444"/>
        <v>0</v>
      </c>
      <c r="AI1351" s="13" t="e">
        <f t="shared" si="461"/>
        <v>#N/A</v>
      </c>
      <c r="AJ1351" s="14" t="str">
        <f t="shared" si="462"/>
        <v/>
      </c>
      <c r="AK1351" s="14">
        <f t="shared" si="445"/>
        <v>0</v>
      </c>
    </row>
    <row r="1352" spans="1:37" ht="15" customHeight="1" x14ac:dyDescent="0.25">
      <c r="A1352" s="1"/>
      <c r="B1352" s="1"/>
      <c r="C1352" s="24"/>
      <c r="D1352" s="1"/>
      <c r="E1352" s="1"/>
      <c r="F1352" s="24"/>
      <c r="G1352" s="1"/>
      <c r="H1352" s="2"/>
      <c r="I1352" s="2"/>
      <c r="J1352" s="2"/>
      <c r="K1352" s="13">
        <f t="shared" si="446"/>
        <v>0</v>
      </c>
      <c r="L1352" s="13" t="e">
        <f>VLOOKUP(B1352,Sheet1!$C$1:$D$12,2,FALSE)</f>
        <v>#N/A</v>
      </c>
      <c r="M1352" s="13" t="e">
        <f t="shared" si="447"/>
        <v>#N/A</v>
      </c>
      <c r="N1352" s="13">
        <f t="shared" si="448"/>
        <v>0</v>
      </c>
      <c r="O1352" s="13" t="e">
        <f>VLOOKUP(B1352,Sheet1!$C$1:$D$12,2,FALSE)</f>
        <v>#N/A</v>
      </c>
      <c r="P1352" s="13" t="e">
        <f t="shared" si="449"/>
        <v>#N/A</v>
      </c>
      <c r="Q1352" s="13">
        <f t="shared" si="450"/>
        <v>0</v>
      </c>
      <c r="R1352" s="13" t="e">
        <f>VLOOKUP(B1352,Sheet1!$C$1:$D$12,2,FALSE)</f>
        <v>#N/A</v>
      </c>
      <c r="S1352" s="13" t="e">
        <f t="shared" si="451"/>
        <v>#N/A</v>
      </c>
      <c r="T1352" s="13">
        <f t="shared" si="441"/>
        <v>0</v>
      </c>
      <c r="U1352" s="13" t="e">
        <f>VLOOKUP(B1352,Sheet1!$C$1:$F$12,4,FALSE)</f>
        <v>#N/A</v>
      </c>
      <c r="V1352" s="13" t="e">
        <f t="shared" si="452"/>
        <v>#N/A</v>
      </c>
      <c r="W1352" s="13">
        <f t="shared" si="453"/>
        <v>0</v>
      </c>
      <c r="X1352" s="13">
        <f t="shared" si="454"/>
        <v>0</v>
      </c>
      <c r="Y1352" s="13">
        <f t="shared" si="455"/>
        <v>0</v>
      </c>
      <c r="Z1352" s="13" t="e">
        <f t="shared" si="456"/>
        <v>#N/A</v>
      </c>
      <c r="AA1352" s="14" t="str">
        <f t="shared" si="457"/>
        <v/>
      </c>
      <c r="AB1352" s="14">
        <f t="shared" si="458"/>
        <v>0</v>
      </c>
      <c r="AC1352" s="14">
        <f t="shared" si="459"/>
        <v>0</v>
      </c>
      <c r="AD1352" s="13">
        <f t="shared" si="442"/>
        <v>0</v>
      </c>
      <c r="AE1352" s="13" t="e">
        <f>VLOOKUP(B1352,Sheet1!$C$1:$D$12,2,FALSE)</f>
        <v>#N/A</v>
      </c>
      <c r="AF1352" s="13" t="e">
        <f t="shared" si="460"/>
        <v>#N/A</v>
      </c>
      <c r="AG1352" s="13">
        <f t="shared" si="443"/>
        <v>0</v>
      </c>
      <c r="AH1352" s="13">
        <f t="shared" si="444"/>
        <v>0</v>
      </c>
      <c r="AI1352" s="13" t="e">
        <f t="shared" si="461"/>
        <v>#N/A</v>
      </c>
      <c r="AJ1352" s="14" t="str">
        <f t="shared" si="462"/>
        <v/>
      </c>
      <c r="AK1352" s="14">
        <f t="shared" si="445"/>
        <v>0</v>
      </c>
    </row>
    <row r="1353" spans="1:37" ht="15" customHeight="1" x14ac:dyDescent="0.25">
      <c r="A1353" s="1"/>
      <c r="B1353" s="1"/>
      <c r="C1353" s="24"/>
      <c r="D1353" s="1"/>
      <c r="E1353" s="1"/>
      <c r="F1353" s="24"/>
      <c r="G1353" s="1"/>
      <c r="H1353" s="2"/>
      <c r="I1353" s="2"/>
      <c r="J1353" s="2"/>
      <c r="K1353" s="13">
        <f t="shared" si="446"/>
        <v>0</v>
      </c>
      <c r="L1353" s="13" t="e">
        <f>VLOOKUP(B1353,Sheet1!$C$1:$D$12,2,FALSE)</f>
        <v>#N/A</v>
      </c>
      <c r="M1353" s="13" t="e">
        <f t="shared" si="447"/>
        <v>#N/A</v>
      </c>
      <c r="N1353" s="13">
        <f t="shared" si="448"/>
        <v>0</v>
      </c>
      <c r="O1353" s="13" t="e">
        <f>VLOOKUP(B1353,Sheet1!$C$1:$D$12,2,FALSE)</f>
        <v>#N/A</v>
      </c>
      <c r="P1353" s="13" t="e">
        <f t="shared" si="449"/>
        <v>#N/A</v>
      </c>
      <c r="Q1353" s="13">
        <f t="shared" si="450"/>
        <v>0</v>
      </c>
      <c r="R1353" s="13" t="e">
        <f>VLOOKUP(B1353,Sheet1!$C$1:$D$12,2,FALSE)</f>
        <v>#N/A</v>
      </c>
      <c r="S1353" s="13" t="e">
        <f t="shared" si="451"/>
        <v>#N/A</v>
      </c>
      <c r="T1353" s="13">
        <f t="shared" si="441"/>
        <v>0</v>
      </c>
      <c r="U1353" s="13" t="e">
        <f>VLOOKUP(B1353,Sheet1!$C$1:$F$12,4,FALSE)</f>
        <v>#N/A</v>
      </c>
      <c r="V1353" s="13" t="e">
        <f t="shared" si="452"/>
        <v>#N/A</v>
      </c>
      <c r="W1353" s="13">
        <f t="shared" si="453"/>
        <v>0</v>
      </c>
      <c r="X1353" s="13">
        <f t="shared" si="454"/>
        <v>0</v>
      </c>
      <c r="Y1353" s="13">
        <f t="shared" si="455"/>
        <v>0</v>
      </c>
      <c r="Z1353" s="13" t="e">
        <f t="shared" si="456"/>
        <v>#N/A</v>
      </c>
      <c r="AA1353" s="14" t="str">
        <f t="shared" si="457"/>
        <v/>
      </c>
      <c r="AB1353" s="14">
        <f t="shared" si="458"/>
        <v>0</v>
      </c>
      <c r="AC1353" s="14">
        <f t="shared" si="459"/>
        <v>0</v>
      </c>
      <c r="AD1353" s="13">
        <f t="shared" si="442"/>
        <v>0</v>
      </c>
      <c r="AE1353" s="13" t="e">
        <f>VLOOKUP(B1353,Sheet1!$C$1:$D$12,2,FALSE)</f>
        <v>#N/A</v>
      </c>
      <c r="AF1353" s="13" t="e">
        <f t="shared" si="460"/>
        <v>#N/A</v>
      </c>
      <c r="AG1353" s="13">
        <f t="shared" si="443"/>
        <v>0</v>
      </c>
      <c r="AH1353" s="13">
        <f t="shared" si="444"/>
        <v>0</v>
      </c>
      <c r="AI1353" s="13" t="e">
        <f t="shared" si="461"/>
        <v>#N/A</v>
      </c>
      <c r="AJ1353" s="14" t="str">
        <f t="shared" si="462"/>
        <v/>
      </c>
      <c r="AK1353" s="14">
        <f t="shared" si="445"/>
        <v>0</v>
      </c>
    </row>
    <row r="1354" spans="1:37" ht="15" customHeight="1" x14ac:dyDescent="0.25">
      <c r="A1354" s="1"/>
      <c r="B1354" s="1"/>
      <c r="C1354" s="24"/>
      <c r="D1354" s="1"/>
      <c r="E1354" s="1"/>
      <c r="F1354" s="24"/>
      <c r="G1354" s="1"/>
      <c r="H1354" s="2"/>
      <c r="I1354" s="2"/>
      <c r="J1354" s="2"/>
      <c r="K1354" s="13">
        <f t="shared" si="446"/>
        <v>0</v>
      </c>
      <c r="L1354" s="13" t="e">
        <f>VLOOKUP(B1354,Sheet1!$C$1:$D$12,2,FALSE)</f>
        <v>#N/A</v>
      </c>
      <c r="M1354" s="13" t="e">
        <f t="shared" si="447"/>
        <v>#N/A</v>
      </c>
      <c r="N1354" s="13">
        <f t="shared" si="448"/>
        <v>0</v>
      </c>
      <c r="O1354" s="13" t="e">
        <f>VLOOKUP(B1354,Sheet1!$C$1:$D$12,2,FALSE)</f>
        <v>#N/A</v>
      </c>
      <c r="P1354" s="13" t="e">
        <f t="shared" si="449"/>
        <v>#N/A</v>
      </c>
      <c r="Q1354" s="13">
        <f t="shared" si="450"/>
        <v>0</v>
      </c>
      <c r="R1354" s="13" t="e">
        <f>VLOOKUP(B1354,Sheet1!$C$1:$D$12,2,FALSE)</f>
        <v>#N/A</v>
      </c>
      <c r="S1354" s="13" t="e">
        <f t="shared" si="451"/>
        <v>#N/A</v>
      </c>
      <c r="T1354" s="13">
        <f t="shared" si="441"/>
        <v>0</v>
      </c>
      <c r="U1354" s="13" t="e">
        <f>VLOOKUP(B1354,Sheet1!$C$1:$F$12,4,FALSE)</f>
        <v>#N/A</v>
      </c>
      <c r="V1354" s="13" t="e">
        <f t="shared" si="452"/>
        <v>#N/A</v>
      </c>
      <c r="W1354" s="13">
        <f t="shared" si="453"/>
        <v>0</v>
      </c>
      <c r="X1354" s="13">
        <f t="shared" si="454"/>
        <v>0</v>
      </c>
      <c r="Y1354" s="13">
        <f t="shared" si="455"/>
        <v>0</v>
      </c>
      <c r="Z1354" s="13" t="e">
        <f t="shared" si="456"/>
        <v>#N/A</v>
      </c>
      <c r="AA1354" s="14" t="str">
        <f t="shared" si="457"/>
        <v/>
      </c>
      <c r="AB1354" s="14">
        <f t="shared" si="458"/>
        <v>0</v>
      </c>
      <c r="AC1354" s="14">
        <f t="shared" si="459"/>
        <v>0</v>
      </c>
      <c r="AD1354" s="13">
        <f t="shared" si="442"/>
        <v>0</v>
      </c>
      <c r="AE1354" s="13" t="e">
        <f>VLOOKUP(B1354,Sheet1!$C$1:$D$12,2,FALSE)</f>
        <v>#N/A</v>
      </c>
      <c r="AF1354" s="13" t="e">
        <f t="shared" si="460"/>
        <v>#N/A</v>
      </c>
      <c r="AG1354" s="13">
        <f t="shared" si="443"/>
        <v>0</v>
      </c>
      <c r="AH1354" s="13">
        <f t="shared" si="444"/>
        <v>0</v>
      </c>
      <c r="AI1354" s="13" t="e">
        <f t="shared" si="461"/>
        <v>#N/A</v>
      </c>
      <c r="AJ1354" s="14" t="str">
        <f t="shared" si="462"/>
        <v/>
      </c>
      <c r="AK1354" s="14">
        <f t="shared" si="445"/>
        <v>0</v>
      </c>
    </row>
    <row r="1355" spans="1:37" ht="15" customHeight="1" x14ac:dyDescent="0.25">
      <c r="A1355" s="1"/>
      <c r="B1355" s="1"/>
      <c r="C1355" s="24"/>
      <c r="D1355" s="1"/>
      <c r="E1355" s="1"/>
      <c r="F1355" s="24"/>
      <c r="G1355" s="1"/>
      <c r="H1355" s="2"/>
      <c r="I1355" s="2"/>
      <c r="J1355" s="2"/>
      <c r="K1355" s="13">
        <f t="shared" si="446"/>
        <v>0</v>
      </c>
      <c r="L1355" s="13" t="e">
        <f>VLOOKUP(B1355,Sheet1!$C$1:$D$12,2,FALSE)</f>
        <v>#N/A</v>
      </c>
      <c r="M1355" s="13" t="e">
        <f t="shared" si="447"/>
        <v>#N/A</v>
      </c>
      <c r="N1355" s="13">
        <f t="shared" si="448"/>
        <v>0</v>
      </c>
      <c r="O1355" s="13" t="e">
        <f>VLOOKUP(B1355,Sheet1!$C$1:$D$12,2,FALSE)</f>
        <v>#N/A</v>
      </c>
      <c r="P1355" s="13" t="e">
        <f t="shared" si="449"/>
        <v>#N/A</v>
      </c>
      <c r="Q1355" s="13">
        <f t="shared" si="450"/>
        <v>0</v>
      </c>
      <c r="R1355" s="13" t="e">
        <f>VLOOKUP(B1355,Sheet1!$C$1:$D$12,2,FALSE)</f>
        <v>#N/A</v>
      </c>
      <c r="S1355" s="13" t="e">
        <f t="shared" si="451"/>
        <v>#N/A</v>
      </c>
      <c r="T1355" s="13">
        <f t="shared" si="441"/>
        <v>0</v>
      </c>
      <c r="U1355" s="13" t="e">
        <f>VLOOKUP(B1355,Sheet1!$C$1:$F$12,4,FALSE)</f>
        <v>#N/A</v>
      </c>
      <c r="V1355" s="13" t="e">
        <f t="shared" si="452"/>
        <v>#N/A</v>
      </c>
      <c r="W1355" s="13">
        <f t="shared" si="453"/>
        <v>0</v>
      </c>
      <c r="X1355" s="13">
        <f t="shared" si="454"/>
        <v>0</v>
      </c>
      <c r="Y1355" s="13">
        <f t="shared" si="455"/>
        <v>0</v>
      </c>
      <c r="Z1355" s="13" t="e">
        <f t="shared" si="456"/>
        <v>#N/A</v>
      </c>
      <c r="AA1355" s="14" t="str">
        <f t="shared" si="457"/>
        <v/>
      </c>
      <c r="AB1355" s="14">
        <f t="shared" si="458"/>
        <v>0</v>
      </c>
      <c r="AC1355" s="14">
        <f t="shared" si="459"/>
        <v>0</v>
      </c>
      <c r="AD1355" s="13">
        <f t="shared" si="442"/>
        <v>0</v>
      </c>
      <c r="AE1355" s="13" t="e">
        <f>VLOOKUP(B1355,Sheet1!$C$1:$D$12,2,FALSE)</f>
        <v>#N/A</v>
      </c>
      <c r="AF1355" s="13" t="e">
        <f t="shared" si="460"/>
        <v>#N/A</v>
      </c>
      <c r="AG1355" s="13">
        <f t="shared" si="443"/>
        <v>0</v>
      </c>
      <c r="AH1355" s="13">
        <f t="shared" si="444"/>
        <v>0</v>
      </c>
      <c r="AI1355" s="13" t="e">
        <f t="shared" si="461"/>
        <v>#N/A</v>
      </c>
      <c r="AJ1355" s="14" t="str">
        <f t="shared" si="462"/>
        <v/>
      </c>
      <c r="AK1355" s="14">
        <f t="shared" si="445"/>
        <v>0</v>
      </c>
    </row>
    <row r="1356" spans="1:37" ht="15" customHeight="1" x14ac:dyDescent="0.25">
      <c r="A1356" s="1"/>
      <c r="B1356" s="1"/>
      <c r="C1356" s="24"/>
      <c r="D1356" s="1"/>
      <c r="E1356" s="1"/>
      <c r="F1356" s="24"/>
      <c r="G1356" s="1"/>
      <c r="H1356" s="2"/>
      <c r="I1356" s="2"/>
      <c r="J1356" s="2"/>
      <c r="K1356" s="13">
        <f t="shared" si="446"/>
        <v>0</v>
      </c>
      <c r="L1356" s="13" t="e">
        <f>VLOOKUP(B1356,Sheet1!$C$1:$D$12,2,FALSE)</f>
        <v>#N/A</v>
      </c>
      <c r="M1356" s="13" t="e">
        <f t="shared" si="447"/>
        <v>#N/A</v>
      </c>
      <c r="N1356" s="13">
        <f t="shared" si="448"/>
        <v>0</v>
      </c>
      <c r="O1356" s="13" t="e">
        <f>VLOOKUP(B1356,Sheet1!$C$1:$D$12,2,FALSE)</f>
        <v>#N/A</v>
      </c>
      <c r="P1356" s="13" t="e">
        <f t="shared" si="449"/>
        <v>#N/A</v>
      </c>
      <c r="Q1356" s="13">
        <f t="shared" si="450"/>
        <v>0</v>
      </c>
      <c r="R1356" s="13" t="e">
        <f>VLOOKUP(B1356,Sheet1!$C$1:$D$12,2,FALSE)</f>
        <v>#N/A</v>
      </c>
      <c r="S1356" s="13" t="e">
        <f t="shared" si="451"/>
        <v>#N/A</v>
      </c>
      <c r="T1356" s="13">
        <f t="shared" si="441"/>
        <v>0</v>
      </c>
      <c r="U1356" s="13" t="e">
        <f>VLOOKUP(B1356,Sheet1!$C$1:$F$12,4,FALSE)</f>
        <v>#N/A</v>
      </c>
      <c r="V1356" s="13" t="e">
        <f t="shared" si="452"/>
        <v>#N/A</v>
      </c>
      <c r="W1356" s="13">
        <f t="shared" si="453"/>
        <v>0</v>
      </c>
      <c r="X1356" s="13">
        <f t="shared" si="454"/>
        <v>0</v>
      </c>
      <c r="Y1356" s="13">
        <f t="shared" si="455"/>
        <v>0</v>
      </c>
      <c r="Z1356" s="13" t="e">
        <f t="shared" si="456"/>
        <v>#N/A</v>
      </c>
      <c r="AA1356" s="14" t="str">
        <f t="shared" si="457"/>
        <v/>
      </c>
      <c r="AB1356" s="14">
        <f t="shared" si="458"/>
        <v>0</v>
      </c>
      <c r="AC1356" s="14">
        <f t="shared" si="459"/>
        <v>0</v>
      </c>
      <c r="AD1356" s="13">
        <f t="shared" si="442"/>
        <v>0</v>
      </c>
      <c r="AE1356" s="13" t="e">
        <f>VLOOKUP(B1356,Sheet1!$C$1:$D$12,2,FALSE)</f>
        <v>#N/A</v>
      </c>
      <c r="AF1356" s="13" t="e">
        <f t="shared" si="460"/>
        <v>#N/A</v>
      </c>
      <c r="AG1356" s="13">
        <f t="shared" si="443"/>
        <v>0</v>
      </c>
      <c r="AH1356" s="13">
        <f t="shared" si="444"/>
        <v>0</v>
      </c>
      <c r="AI1356" s="13" t="e">
        <f t="shared" si="461"/>
        <v>#N/A</v>
      </c>
      <c r="AJ1356" s="14" t="str">
        <f t="shared" si="462"/>
        <v/>
      </c>
      <c r="AK1356" s="14">
        <f t="shared" si="445"/>
        <v>0</v>
      </c>
    </row>
    <row r="1357" spans="1:37" ht="15" customHeight="1" x14ac:dyDescent="0.25">
      <c r="A1357" s="1"/>
      <c r="B1357" s="1"/>
      <c r="C1357" s="24"/>
      <c r="D1357" s="1"/>
      <c r="E1357" s="1"/>
      <c r="F1357" s="24"/>
      <c r="G1357" s="1"/>
      <c r="H1357" s="2"/>
      <c r="I1357" s="2"/>
      <c r="J1357" s="2"/>
      <c r="K1357" s="13">
        <f t="shared" si="446"/>
        <v>0</v>
      </c>
      <c r="L1357" s="13" t="e">
        <f>VLOOKUP(B1357,Sheet1!$C$1:$D$12,2,FALSE)</f>
        <v>#N/A</v>
      </c>
      <c r="M1357" s="13" t="e">
        <f t="shared" si="447"/>
        <v>#N/A</v>
      </c>
      <c r="N1357" s="13">
        <f t="shared" si="448"/>
        <v>0</v>
      </c>
      <c r="O1357" s="13" t="e">
        <f>VLOOKUP(B1357,Sheet1!$C$1:$D$12,2,FALSE)</f>
        <v>#N/A</v>
      </c>
      <c r="P1357" s="13" t="e">
        <f t="shared" si="449"/>
        <v>#N/A</v>
      </c>
      <c r="Q1357" s="13">
        <f t="shared" si="450"/>
        <v>0</v>
      </c>
      <c r="R1357" s="13" t="e">
        <f>VLOOKUP(B1357,Sheet1!$C$1:$D$12,2,FALSE)</f>
        <v>#N/A</v>
      </c>
      <c r="S1357" s="13" t="e">
        <f t="shared" si="451"/>
        <v>#N/A</v>
      </c>
      <c r="T1357" s="13">
        <f t="shared" si="441"/>
        <v>0</v>
      </c>
      <c r="U1357" s="13" t="e">
        <f>VLOOKUP(B1357,Sheet1!$C$1:$F$12,4,FALSE)</f>
        <v>#N/A</v>
      </c>
      <c r="V1357" s="13" t="e">
        <f t="shared" si="452"/>
        <v>#N/A</v>
      </c>
      <c r="W1357" s="13">
        <f t="shared" si="453"/>
        <v>0</v>
      </c>
      <c r="X1357" s="13">
        <f t="shared" si="454"/>
        <v>0</v>
      </c>
      <c r="Y1357" s="13">
        <f t="shared" si="455"/>
        <v>0</v>
      </c>
      <c r="Z1357" s="13" t="e">
        <f t="shared" si="456"/>
        <v>#N/A</v>
      </c>
      <c r="AA1357" s="14" t="str">
        <f t="shared" si="457"/>
        <v/>
      </c>
      <c r="AB1357" s="14">
        <f t="shared" si="458"/>
        <v>0</v>
      </c>
      <c r="AC1357" s="14">
        <f t="shared" si="459"/>
        <v>0</v>
      </c>
      <c r="AD1357" s="13">
        <f t="shared" si="442"/>
        <v>0</v>
      </c>
      <c r="AE1357" s="13" t="e">
        <f>VLOOKUP(B1357,Sheet1!$C$1:$D$12,2,FALSE)</f>
        <v>#N/A</v>
      </c>
      <c r="AF1357" s="13" t="e">
        <f t="shared" si="460"/>
        <v>#N/A</v>
      </c>
      <c r="AG1357" s="13">
        <f t="shared" si="443"/>
        <v>0</v>
      </c>
      <c r="AH1357" s="13">
        <f t="shared" si="444"/>
        <v>0</v>
      </c>
      <c r="AI1357" s="13" t="e">
        <f t="shared" si="461"/>
        <v>#N/A</v>
      </c>
      <c r="AJ1357" s="14" t="str">
        <f t="shared" si="462"/>
        <v/>
      </c>
      <c r="AK1357" s="14">
        <f t="shared" si="445"/>
        <v>0</v>
      </c>
    </row>
    <row r="1358" spans="1:37" ht="15" customHeight="1" x14ac:dyDescent="0.25">
      <c r="A1358" s="1"/>
      <c r="B1358" s="1"/>
      <c r="C1358" s="24"/>
      <c r="D1358" s="1"/>
      <c r="E1358" s="1"/>
      <c r="F1358" s="24"/>
      <c r="G1358" s="1"/>
      <c r="H1358" s="2"/>
      <c r="I1358" s="2"/>
      <c r="J1358" s="2"/>
      <c r="K1358" s="13">
        <f t="shared" si="446"/>
        <v>0</v>
      </c>
      <c r="L1358" s="13" t="e">
        <f>VLOOKUP(B1358,Sheet1!$C$1:$D$12,2,FALSE)</f>
        <v>#N/A</v>
      </c>
      <c r="M1358" s="13" t="e">
        <f t="shared" si="447"/>
        <v>#N/A</v>
      </c>
      <c r="N1358" s="13">
        <f t="shared" si="448"/>
        <v>0</v>
      </c>
      <c r="O1358" s="13" t="e">
        <f>VLOOKUP(B1358,Sheet1!$C$1:$D$12,2,FALSE)</f>
        <v>#N/A</v>
      </c>
      <c r="P1358" s="13" t="e">
        <f t="shared" si="449"/>
        <v>#N/A</v>
      </c>
      <c r="Q1358" s="13">
        <f t="shared" si="450"/>
        <v>0</v>
      </c>
      <c r="R1358" s="13" t="e">
        <f>VLOOKUP(B1358,Sheet1!$C$1:$D$12,2,FALSE)</f>
        <v>#N/A</v>
      </c>
      <c r="S1358" s="13" t="e">
        <f t="shared" si="451"/>
        <v>#N/A</v>
      </c>
      <c r="T1358" s="13">
        <f t="shared" si="441"/>
        <v>0</v>
      </c>
      <c r="U1358" s="13" t="e">
        <f>VLOOKUP(B1358,Sheet1!$C$1:$F$12,4,FALSE)</f>
        <v>#N/A</v>
      </c>
      <c r="V1358" s="13" t="e">
        <f t="shared" si="452"/>
        <v>#N/A</v>
      </c>
      <c r="W1358" s="13">
        <f t="shared" si="453"/>
        <v>0</v>
      </c>
      <c r="X1358" s="13">
        <f t="shared" si="454"/>
        <v>0</v>
      </c>
      <c r="Y1358" s="13">
        <f t="shared" si="455"/>
        <v>0</v>
      </c>
      <c r="Z1358" s="13" t="e">
        <f t="shared" si="456"/>
        <v>#N/A</v>
      </c>
      <c r="AA1358" s="14" t="str">
        <f t="shared" si="457"/>
        <v/>
      </c>
      <c r="AB1358" s="14">
        <f t="shared" si="458"/>
        <v>0</v>
      </c>
      <c r="AC1358" s="14">
        <f t="shared" si="459"/>
        <v>0</v>
      </c>
      <c r="AD1358" s="13">
        <f t="shared" si="442"/>
        <v>0</v>
      </c>
      <c r="AE1358" s="13" t="e">
        <f>VLOOKUP(B1358,Sheet1!$C$1:$D$12,2,FALSE)</f>
        <v>#N/A</v>
      </c>
      <c r="AF1358" s="13" t="e">
        <f t="shared" si="460"/>
        <v>#N/A</v>
      </c>
      <c r="AG1358" s="13">
        <f t="shared" si="443"/>
        <v>0</v>
      </c>
      <c r="AH1358" s="13">
        <f t="shared" si="444"/>
        <v>0</v>
      </c>
      <c r="AI1358" s="13" t="e">
        <f t="shared" si="461"/>
        <v>#N/A</v>
      </c>
      <c r="AJ1358" s="14" t="str">
        <f t="shared" si="462"/>
        <v/>
      </c>
      <c r="AK1358" s="14">
        <f t="shared" si="445"/>
        <v>0</v>
      </c>
    </row>
    <row r="1359" spans="1:37" ht="15" customHeight="1" x14ac:dyDescent="0.25">
      <c r="A1359" s="1"/>
      <c r="B1359" s="1"/>
      <c r="C1359" s="24"/>
      <c r="D1359" s="1"/>
      <c r="E1359" s="1"/>
      <c r="F1359" s="24"/>
      <c r="G1359" s="1"/>
      <c r="H1359" s="2"/>
      <c r="I1359" s="2"/>
      <c r="J1359" s="2"/>
      <c r="K1359" s="13">
        <f t="shared" si="446"/>
        <v>0</v>
      </c>
      <c r="L1359" s="13" t="e">
        <f>VLOOKUP(B1359,Sheet1!$C$1:$D$12,2,FALSE)</f>
        <v>#N/A</v>
      </c>
      <c r="M1359" s="13" t="e">
        <f t="shared" si="447"/>
        <v>#N/A</v>
      </c>
      <c r="N1359" s="13">
        <f t="shared" si="448"/>
        <v>0</v>
      </c>
      <c r="O1359" s="13" t="e">
        <f>VLOOKUP(B1359,Sheet1!$C$1:$D$12,2,FALSE)</f>
        <v>#N/A</v>
      </c>
      <c r="P1359" s="13" t="e">
        <f t="shared" si="449"/>
        <v>#N/A</v>
      </c>
      <c r="Q1359" s="13">
        <f t="shared" si="450"/>
        <v>0</v>
      </c>
      <c r="R1359" s="13" t="e">
        <f>VLOOKUP(B1359,Sheet1!$C$1:$D$12,2,FALSE)</f>
        <v>#N/A</v>
      </c>
      <c r="S1359" s="13" t="e">
        <f t="shared" si="451"/>
        <v>#N/A</v>
      </c>
      <c r="T1359" s="13">
        <f t="shared" si="441"/>
        <v>0</v>
      </c>
      <c r="U1359" s="13" t="e">
        <f>VLOOKUP(B1359,Sheet1!$C$1:$F$12,4,FALSE)</f>
        <v>#N/A</v>
      </c>
      <c r="V1359" s="13" t="e">
        <f t="shared" si="452"/>
        <v>#N/A</v>
      </c>
      <c r="W1359" s="13">
        <f t="shared" si="453"/>
        <v>0</v>
      </c>
      <c r="X1359" s="13">
        <f t="shared" si="454"/>
        <v>0</v>
      </c>
      <c r="Y1359" s="13">
        <f t="shared" si="455"/>
        <v>0</v>
      </c>
      <c r="Z1359" s="13" t="e">
        <f t="shared" si="456"/>
        <v>#N/A</v>
      </c>
      <c r="AA1359" s="14" t="str">
        <f t="shared" si="457"/>
        <v/>
      </c>
      <c r="AB1359" s="14">
        <f t="shared" si="458"/>
        <v>0</v>
      </c>
      <c r="AC1359" s="14">
        <f t="shared" si="459"/>
        <v>0</v>
      </c>
      <c r="AD1359" s="13">
        <f t="shared" si="442"/>
        <v>0</v>
      </c>
      <c r="AE1359" s="13" t="e">
        <f>VLOOKUP(B1359,Sheet1!$C$1:$D$12,2,FALSE)</f>
        <v>#N/A</v>
      </c>
      <c r="AF1359" s="13" t="e">
        <f t="shared" si="460"/>
        <v>#N/A</v>
      </c>
      <c r="AG1359" s="13">
        <f t="shared" si="443"/>
        <v>0</v>
      </c>
      <c r="AH1359" s="13">
        <f t="shared" si="444"/>
        <v>0</v>
      </c>
      <c r="AI1359" s="13" t="e">
        <f t="shared" si="461"/>
        <v>#N/A</v>
      </c>
      <c r="AJ1359" s="14" t="str">
        <f t="shared" si="462"/>
        <v/>
      </c>
      <c r="AK1359" s="14">
        <f t="shared" si="445"/>
        <v>0</v>
      </c>
    </row>
    <row r="1360" spans="1:37" ht="15" customHeight="1" x14ac:dyDescent="0.25">
      <c r="A1360" s="1"/>
      <c r="B1360" s="1"/>
      <c r="C1360" s="24"/>
      <c r="D1360" s="1"/>
      <c r="E1360" s="1"/>
      <c r="F1360" s="24"/>
      <c r="G1360" s="1"/>
      <c r="H1360" s="2"/>
      <c r="I1360" s="2"/>
      <c r="J1360" s="2"/>
      <c r="K1360" s="13">
        <f t="shared" si="446"/>
        <v>0</v>
      </c>
      <c r="L1360" s="13" t="e">
        <f>VLOOKUP(B1360,Sheet1!$C$1:$D$12,2,FALSE)</f>
        <v>#N/A</v>
      </c>
      <c r="M1360" s="13" t="e">
        <f t="shared" si="447"/>
        <v>#N/A</v>
      </c>
      <c r="N1360" s="13">
        <f t="shared" si="448"/>
        <v>0</v>
      </c>
      <c r="O1360" s="13" t="e">
        <f>VLOOKUP(B1360,Sheet1!$C$1:$D$12,2,FALSE)</f>
        <v>#N/A</v>
      </c>
      <c r="P1360" s="13" t="e">
        <f t="shared" si="449"/>
        <v>#N/A</v>
      </c>
      <c r="Q1360" s="13">
        <f t="shared" si="450"/>
        <v>0</v>
      </c>
      <c r="R1360" s="13" t="e">
        <f>VLOOKUP(B1360,Sheet1!$C$1:$D$12,2,FALSE)</f>
        <v>#N/A</v>
      </c>
      <c r="S1360" s="13" t="e">
        <f t="shared" si="451"/>
        <v>#N/A</v>
      </c>
      <c r="T1360" s="13">
        <f t="shared" si="441"/>
        <v>0</v>
      </c>
      <c r="U1360" s="13" t="e">
        <f>VLOOKUP(B1360,Sheet1!$C$1:$F$12,4,FALSE)</f>
        <v>#N/A</v>
      </c>
      <c r="V1360" s="13" t="e">
        <f t="shared" si="452"/>
        <v>#N/A</v>
      </c>
      <c r="W1360" s="13">
        <f t="shared" si="453"/>
        <v>0</v>
      </c>
      <c r="X1360" s="13">
        <f t="shared" si="454"/>
        <v>0</v>
      </c>
      <c r="Y1360" s="13">
        <f t="shared" si="455"/>
        <v>0</v>
      </c>
      <c r="Z1360" s="13" t="e">
        <f t="shared" si="456"/>
        <v>#N/A</v>
      </c>
      <c r="AA1360" s="14" t="str">
        <f t="shared" si="457"/>
        <v/>
      </c>
      <c r="AB1360" s="14">
        <f t="shared" si="458"/>
        <v>0</v>
      </c>
      <c r="AC1360" s="14">
        <f t="shared" si="459"/>
        <v>0</v>
      </c>
      <c r="AD1360" s="13">
        <f t="shared" si="442"/>
        <v>0</v>
      </c>
      <c r="AE1360" s="13" t="e">
        <f>VLOOKUP(B1360,Sheet1!$C$1:$D$12,2,FALSE)</f>
        <v>#N/A</v>
      </c>
      <c r="AF1360" s="13" t="e">
        <f t="shared" si="460"/>
        <v>#N/A</v>
      </c>
      <c r="AG1360" s="13">
        <f t="shared" si="443"/>
        <v>0</v>
      </c>
      <c r="AH1360" s="13">
        <f t="shared" si="444"/>
        <v>0</v>
      </c>
      <c r="AI1360" s="13" t="e">
        <f t="shared" si="461"/>
        <v>#N/A</v>
      </c>
      <c r="AJ1360" s="14" t="str">
        <f t="shared" si="462"/>
        <v/>
      </c>
      <c r="AK1360" s="14">
        <f t="shared" si="445"/>
        <v>0</v>
      </c>
    </row>
    <row r="1361" spans="1:37" ht="15" customHeight="1" x14ac:dyDescent="0.25">
      <c r="A1361" s="1"/>
      <c r="B1361" s="1"/>
      <c r="C1361" s="24"/>
      <c r="D1361" s="1"/>
      <c r="E1361" s="1"/>
      <c r="F1361" s="24"/>
      <c r="G1361" s="1"/>
      <c r="H1361" s="2"/>
      <c r="I1361" s="2"/>
      <c r="J1361" s="2"/>
      <c r="K1361" s="13">
        <f t="shared" si="446"/>
        <v>0</v>
      </c>
      <c r="L1361" s="13" t="e">
        <f>VLOOKUP(B1361,Sheet1!$C$1:$D$12,2,FALSE)</f>
        <v>#N/A</v>
      </c>
      <c r="M1361" s="13" t="e">
        <f t="shared" si="447"/>
        <v>#N/A</v>
      </c>
      <c r="N1361" s="13">
        <f t="shared" si="448"/>
        <v>0</v>
      </c>
      <c r="O1361" s="13" t="e">
        <f>VLOOKUP(B1361,Sheet1!$C$1:$D$12,2,FALSE)</f>
        <v>#N/A</v>
      </c>
      <c r="P1361" s="13" t="e">
        <f t="shared" si="449"/>
        <v>#N/A</v>
      </c>
      <c r="Q1361" s="13">
        <f t="shared" si="450"/>
        <v>0</v>
      </c>
      <c r="R1361" s="13" t="e">
        <f>VLOOKUP(B1361,Sheet1!$C$1:$D$12,2,FALSE)</f>
        <v>#N/A</v>
      </c>
      <c r="S1361" s="13" t="e">
        <f t="shared" si="451"/>
        <v>#N/A</v>
      </c>
      <c r="T1361" s="13">
        <f t="shared" si="441"/>
        <v>0</v>
      </c>
      <c r="U1361" s="13" t="e">
        <f>VLOOKUP(B1361,Sheet1!$C$1:$F$12,4,FALSE)</f>
        <v>#N/A</v>
      </c>
      <c r="V1361" s="13" t="e">
        <f t="shared" si="452"/>
        <v>#N/A</v>
      </c>
      <c r="W1361" s="13">
        <f t="shared" si="453"/>
        <v>0</v>
      </c>
      <c r="X1361" s="13">
        <f t="shared" si="454"/>
        <v>0</v>
      </c>
      <c r="Y1361" s="13">
        <f t="shared" si="455"/>
        <v>0</v>
      </c>
      <c r="Z1361" s="13" t="e">
        <f t="shared" si="456"/>
        <v>#N/A</v>
      </c>
      <c r="AA1361" s="14" t="str">
        <f t="shared" si="457"/>
        <v/>
      </c>
      <c r="AB1361" s="14">
        <f t="shared" si="458"/>
        <v>0</v>
      </c>
      <c r="AC1361" s="14">
        <f t="shared" si="459"/>
        <v>0</v>
      </c>
      <c r="AD1361" s="13">
        <f t="shared" si="442"/>
        <v>0</v>
      </c>
      <c r="AE1361" s="13" t="e">
        <f>VLOOKUP(B1361,Sheet1!$C$1:$D$12,2,FALSE)</f>
        <v>#N/A</v>
      </c>
      <c r="AF1361" s="13" t="e">
        <f t="shared" si="460"/>
        <v>#N/A</v>
      </c>
      <c r="AG1361" s="13">
        <f t="shared" si="443"/>
        <v>0</v>
      </c>
      <c r="AH1361" s="13">
        <f t="shared" si="444"/>
        <v>0</v>
      </c>
      <c r="AI1361" s="13" t="e">
        <f t="shared" si="461"/>
        <v>#N/A</v>
      </c>
      <c r="AJ1361" s="14" t="str">
        <f t="shared" si="462"/>
        <v/>
      </c>
      <c r="AK1361" s="14">
        <f t="shared" si="445"/>
        <v>0</v>
      </c>
    </row>
    <row r="1362" spans="1:37" ht="15" customHeight="1" x14ac:dyDescent="0.25">
      <c r="A1362" s="1"/>
      <c r="B1362" s="1"/>
      <c r="C1362" s="24"/>
      <c r="D1362" s="1"/>
      <c r="E1362" s="1"/>
      <c r="F1362" s="24"/>
      <c r="G1362" s="1"/>
      <c r="H1362" s="2"/>
      <c r="I1362" s="2"/>
      <c r="J1362" s="2"/>
      <c r="K1362" s="13">
        <f t="shared" si="446"/>
        <v>0</v>
      </c>
      <c r="L1362" s="13" t="e">
        <f>VLOOKUP(B1362,Sheet1!$C$1:$D$12,2,FALSE)</f>
        <v>#N/A</v>
      </c>
      <c r="M1362" s="13" t="e">
        <f t="shared" si="447"/>
        <v>#N/A</v>
      </c>
      <c r="N1362" s="13">
        <f t="shared" si="448"/>
        <v>0</v>
      </c>
      <c r="O1362" s="13" t="e">
        <f>VLOOKUP(B1362,Sheet1!$C$1:$D$12,2,FALSE)</f>
        <v>#N/A</v>
      </c>
      <c r="P1362" s="13" t="e">
        <f t="shared" si="449"/>
        <v>#N/A</v>
      </c>
      <c r="Q1362" s="13">
        <f t="shared" si="450"/>
        <v>0</v>
      </c>
      <c r="R1362" s="13" t="e">
        <f>VLOOKUP(B1362,Sheet1!$C$1:$D$12,2,FALSE)</f>
        <v>#N/A</v>
      </c>
      <c r="S1362" s="13" t="e">
        <f t="shared" si="451"/>
        <v>#N/A</v>
      </c>
      <c r="T1362" s="13">
        <f t="shared" si="441"/>
        <v>0</v>
      </c>
      <c r="U1362" s="13" t="e">
        <f>VLOOKUP(B1362,Sheet1!$C$1:$F$12,4,FALSE)</f>
        <v>#N/A</v>
      </c>
      <c r="V1362" s="13" t="e">
        <f t="shared" si="452"/>
        <v>#N/A</v>
      </c>
      <c r="W1362" s="13">
        <f t="shared" si="453"/>
        <v>0</v>
      </c>
      <c r="X1362" s="13">
        <f t="shared" si="454"/>
        <v>0</v>
      </c>
      <c r="Y1362" s="13">
        <f t="shared" si="455"/>
        <v>0</v>
      </c>
      <c r="Z1362" s="13" t="e">
        <f t="shared" si="456"/>
        <v>#N/A</v>
      </c>
      <c r="AA1362" s="14" t="str">
        <f t="shared" si="457"/>
        <v/>
      </c>
      <c r="AB1362" s="14">
        <f t="shared" si="458"/>
        <v>0</v>
      </c>
      <c r="AC1362" s="14">
        <f t="shared" si="459"/>
        <v>0</v>
      </c>
      <c r="AD1362" s="13">
        <f t="shared" si="442"/>
        <v>0</v>
      </c>
      <c r="AE1362" s="13" t="e">
        <f>VLOOKUP(B1362,Sheet1!$C$1:$D$12,2,FALSE)</f>
        <v>#N/A</v>
      </c>
      <c r="AF1362" s="13" t="e">
        <f t="shared" si="460"/>
        <v>#N/A</v>
      </c>
      <c r="AG1362" s="13">
        <f t="shared" si="443"/>
        <v>0</v>
      </c>
      <c r="AH1362" s="13">
        <f t="shared" si="444"/>
        <v>0</v>
      </c>
      <c r="AI1362" s="13" t="e">
        <f t="shared" si="461"/>
        <v>#N/A</v>
      </c>
      <c r="AJ1362" s="14" t="str">
        <f t="shared" si="462"/>
        <v/>
      </c>
      <c r="AK1362" s="14">
        <f t="shared" si="445"/>
        <v>0</v>
      </c>
    </row>
    <row r="1363" spans="1:37" ht="15" customHeight="1" x14ac:dyDescent="0.25">
      <c r="A1363" s="1"/>
      <c r="B1363" s="1"/>
      <c r="C1363" s="24"/>
      <c r="D1363" s="1"/>
      <c r="E1363" s="1"/>
      <c r="F1363" s="24"/>
      <c r="G1363" s="1"/>
      <c r="H1363" s="2"/>
      <c r="I1363" s="2"/>
      <c r="J1363" s="2"/>
      <c r="K1363" s="13">
        <f t="shared" si="446"/>
        <v>0</v>
      </c>
      <c r="L1363" s="13" t="e">
        <f>VLOOKUP(B1363,Sheet1!$C$1:$D$12,2,FALSE)</f>
        <v>#N/A</v>
      </c>
      <c r="M1363" s="13" t="e">
        <f t="shared" si="447"/>
        <v>#N/A</v>
      </c>
      <c r="N1363" s="13">
        <f t="shared" si="448"/>
        <v>0</v>
      </c>
      <c r="O1363" s="13" t="e">
        <f>VLOOKUP(B1363,Sheet1!$C$1:$D$12,2,FALSE)</f>
        <v>#N/A</v>
      </c>
      <c r="P1363" s="13" t="e">
        <f t="shared" si="449"/>
        <v>#N/A</v>
      </c>
      <c r="Q1363" s="13">
        <f t="shared" si="450"/>
        <v>0</v>
      </c>
      <c r="R1363" s="13" t="e">
        <f>VLOOKUP(B1363,Sheet1!$C$1:$D$12,2,FALSE)</f>
        <v>#N/A</v>
      </c>
      <c r="S1363" s="13" t="e">
        <f t="shared" si="451"/>
        <v>#N/A</v>
      </c>
      <c r="T1363" s="13">
        <f t="shared" si="441"/>
        <v>0</v>
      </c>
      <c r="U1363" s="13" t="e">
        <f>VLOOKUP(B1363,Sheet1!$C$1:$F$12,4,FALSE)</f>
        <v>#N/A</v>
      </c>
      <c r="V1363" s="13" t="e">
        <f t="shared" si="452"/>
        <v>#N/A</v>
      </c>
      <c r="W1363" s="13">
        <f t="shared" si="453"/>
        <v>0</v>
      </c>
      <c r="X1363" s="13">
        <f t="shared" si="454"/>
        <v>0</v>
      </c>
      <c r="Y1363" s="13">
        <f t="shared" si="455"/>
        <v>0</v>
      </c>
      <c r="Z1363" s="13" t="e">
        <f t="shared" si="456"/>
        <v>#N/A</v>
      </c>
      <c r="AA1363" s="14" t="str">
        <f t="shared" si="457"/>
        <v/>
      </c>
      <c r="AB1363" s="14">
        <f t="shared" si="458"/>
        <v>0</v>
      </c>
      <c r="AC1363" s="14">
        <f t="shared" si="459"/>
        <v>0</v>
      </c>
      <c r="AD1363" s="13">
        <f t="shared" si="442"/>
        <v>0</v>
      </c>
      <c r="AE1363" s="13" t="e">
        <f>VLOOKUP(B1363,Sheet1!$C$1:$D$12,2,FALSE)</f>
        <v>#N/A</v>
      </c>
      <c r="AF1363" s="13" t="e">
        <f t="shared" si="460"/>
        <v>#N/A</v>
      </c>
      <c r="AG1363" s="13">
        <f t="shared" si="443"/>
        <v>0</v>
      </c>
      <c r="AH1363" s="13">
        <f t="shared" si="444"/>
        <v>0</v>
      </c>
      <c r="AI1363" s="13" t="e">
        <f t="shared" si="461"/>
        <v>#N/A</v>
      </c>
      <c r="AJ1363" s="14" t="str">
        <f t="shared" si="462"/>
        <v/>
      </c>
      <c r="AK1363" s="14">
        <f t="shared" si="445"/>
        <v>0</v>
      </c>
    </row>
    <row r="1364" spans="1:37" ht="15" customHeight="1" x14ac:dyDescent="0.25">
      <c r="A1364" s="1"/>
      <c r="B1364" s="1"/>
      <c r="C1364" s="24"/>
      <c r="D1364" s="1"/>
      <c r="E1364" s="1"/>
      <c r="F1364" s="24"/>
      <c r="G1364" s="1"/>
      <c r="H1364" s="2"/>
      <c r="I1364" s="2"/>
      <c r="J1364" s="2"/>
      <c r="K1364" s="13">
        <f t="shared" si="446"/>
        <v>0</v>
      </c>
      <c r="L1364" s="13" t="e">
        <f>VLOOKUP(B1364,Sheet1!$C$1:$D$12,2,FALSE)</f>
        <v>#N/A</v>
      </c>
      <c r="M1364" s="13" t="e">
        <f t="shared" si="447"/>
        <v>#N/A</v>
      </c>
      <c r="N1364" s="13">
        <f t="shared" si="448"/>
        <v>0</v>
      </c>
      <c r="O1364" s="13" t="e">
        <f>VLOOKUP(B1364,Sheet1!$C$1:$D$12,2,FALSE)</f>
        <v>#N/A</v>
      </c>
      <c r="P1364" s="13" t="e">
        <f t="shared" si="449"/>
        <v>#N/A</v>
      </c>
      <c r="Q1364" s="13">
        <f t="shared" si="450"/>
        <v>0</v>
      </c>
      <c r="R1364" s="13" t="e">
        <f>VLOOKUP(B1364,Sheet1!$C$1:$D$12,2,FALSE)</f>
        <v>#N/A</v>
      </c>
      <c r="S1364" s="13" t="e">
        <f t="shared" si="451"/>
        <v>#N/A</v>
      </c>
      <c r="T1364" s="13">
        <f t="shared" si="441"/>
        <v>0</v>
      </c>
      <c r="U1364" s="13" t="e">
        <f>VLOOKUP(B1364,Sheet1!$C$1:$F$12,4,FALSE)</f>
        <v>#N/A</v>
      </c>
      <c r="V1364" s="13" t="e">
        <f t="shared" si="452"/>
        <v>#N/A</v>
      </c>
      <c r="W1364" s="13">
        <f t="shared" si="453"/>
        <v>0</v>
      </c>
      <c r="X1364" s="13">
        <f t="shared" si="454"/>
        <v>0</v>
      </c>
      <c r="Y1364" s="13">
        <f t="shared" si="455"/>
        <v>0</v>
      </c>
      <c r="Z1364" s="13" t="e">
        <f t="shared" si="456"/>
        <v>#N/A</v>
      </c>
      <c r="AA1364" s="14" t="str">
        <f t="shared" si="457"/>
        <v/>
      </c>
      <c r="AB1364" s="14">
        <f t="shared" si="458"/>
        <v>0</v>
      </c>
      <c r="AC1364" s="14">
        <f t="shared" si="459"/>
        <v>0</v>
      </c>
      <c r="AD1364" s="13">
        <f t="shared" si="442"/>
        <v>0</v>
      </c>
      <c r="AE1364" s="13" t="e">
        <f>VLOOKUP(B1364,Sheet1!$C$1:$D$12,2,FALSE)</f>
        <v>#N/A</v>
      </c>
      <c r="AF1364" s="13" t="e">
        <f t="shared" si="460"/>
        <v>#N/A</v>
      </c>
      <c r="AG1364" s="13">
        <f t="shared" si="443"/>
        <v>0</v>
      </c>
      <c r="AH1364" s="13">
        <f t="shared" si="444"/>
        <v>0</v>
      </c>
      <c r="AI1364" s="13" t="e">
        <f t="shared" si="461"/>
        <v>#N/A</v>
      </c>
      <c r="AJ1364" s="14" t="str">
        <f t="shared" si="462"/>
        <v/>
      </c>
      <c r="AK1364" s="14">
        <f t="shared" si="445"/>
        <v>0</v>
      </c>
    </row>
    <row r="1365" spans="1:37" ht="15" customHeight="1" x14ac:dyDescent="0.25">
      <c r="A1365" s="1"/>
      <c r="B1365" s="1"/>
      <c r="C1365" s="24"/>
      <c r="D1365" s="1"/>
      <c r="E1365" s="1"/>
      <c r="F1365" s="24"/>
      <c r="G1365" s="1"/>
      <c r="H1365" s="2"/>
      <c r="I1365" s="2"/>
      <c r="J1365" s="2"/>
      <c r="K1365" s="13">
        <f t="shared" si="446"/>
        <v>0</v>
      </c>
      <c r="L1365" s="13" t="e">
        <f>VLOOKUP(B1365,Sheet1!$C$1:$D$12,2,FALSE)</f>
        <v>#N/A</v>
      </c>
      <c r="M1365" s="13" t="e">
        <f t="shared" si="447"/>
        <v>#N/A</v>
      </c>
      <c r="N1365" s="13">
        <f t="shared" si="448"/>
        <v>0</v>
      </c>
      <c r="O1365" s="13" t="e">
        <f>VLOOKUP(B1365,Sheet1!$C$1:$D$12,2,FALSE)</f>
        <v>#N/A</v>
      </c>
      <c r="P1365" s="13" t="e">
        <f t="shared" si="449"/>
        <v>#N/A</v>
      </c>
      <c r="Q1365" s="13">
        <f t="shared" si="450"/>
        <v>0</v>
      </c>
      <c r="R1365" s="13" t="e">
        <f>VLOOKUP(B1365,Sheet1!$C$1:$D$12,2,FALSE)</f>
        <v>#N/A</v>
      </c>
      <c r="S1365" s="13" t="e">
        <f t="shared" si="451"/>
        <v>#N/A</v>
      </c>
      <c r="T1365" s="13">
        <f t="shared" si="441"/>
        <v>0</v>
      </c>
      <c r="U1365" s="13" t="e">
        <f>VLOOKUP(B1365,Sheet1!$C$1:$F$12,4,FALSE)</f>
        <v>#N/A</v>
      </c>
      <c r="V1365" s="13" t="e">
        <f t="shared" si="452"/>
        <v>#N/A</v>
      </c>
      <c r="W1365" s="13">
        <f t="shared" si="453"/>
        <v>0</v>
      </c>
      <c r="X1365" s="13">
        <f t="shared" si="454"/>
        <v>0</v>
      </c>
      <c r="Y1365" s="13">
        <f t="shared" si="455"/>
        <v>0</v>
      </c>
      <c r="Z1365" s="13" t="e">
        <f t="shared" si="456"/>
        <v>#N/A</v>
      </c>
      <c r="AA1365" s="14" t="str">
        <f t="shared" si="457"/>
        <v/>
      </c>
      <c r="AB1365" s="14">
        <f t="shared" si="458"/>
        <v>0</v>
      </c>
      <c r="AC1365" s="14">
        <f t="shared" si="459"/>
        <v>0</v>
      </c>
      <c r="AD1365" s="13">
        <f t="shared" si="442"/>
        <v>0</v>
      </c>
      <c r="AE1365" s="13" t="e">
        <f>VLOOKUP(B1365,Sheet1!$C$1:$D$12,2,FALSE)</f>
        <v>#N/A</v>
      </c>
      <c r="AF1365" s="13" t="e">
        <f t="shared" si="460"/>
        <v>#N/A</v>
      </c>
      <c r="AG1365" s="13">
        <f t="shared" si="443"/>
        <v>0</v>
      </c>
      <c r="AH1365" s="13">
        <f t="shared" si="444"/>
        <v>0</v>
      </c>
      <c r="AI1365" s="13" t="e">
        <f t="shared" si="461"/>
        <v>#N/A</v>
      </c>
      <c r="AJ1365" s="14" t="str">
        <f t="shared" si="462"/>
        <v/>
      </c>
      <c r="AK1365" s="14">
        <f t="shared" si="445"/>
        <v>0</v>
      </c>
    </row>
    <row r="1366" spans="1:37" ht="15" customHeight="1" x14ac:dyDescent="0.25">
      <c r="A1366" s="1"/>
      <c r="B1366" s="1"/>
      <c r="C1366" s="24"/>
      <c r="D1366" s="1"/>
      <c r="E1366" s="1"/>
      <c r="F1366" s="24"/>
      <c r="G1366" s="1"/>
      <c r="H1366" s="2"/>
      <c r="I1366" s="2"/>
      <c r="J1366" s="2"/>
      <c r="K1366" s="13">
        <f t="shared" si="446"/>
        <v>0</v>
      </c>
      <c r="L1366" s="13" t="e">
        <f>VLOOKUP(B1366,Sheet1!$C$1:$D$12,2,FALSE)</f>
        <v>#N/A</v>
      </c>
      <c r="M1366" s="13" t="e">
        <f t="shared" si="447"/>
        <v>#N/A</v>
      </c>
      <c r="N1366" s="13">
        <f t="shared" si="448"/>
        <v>0</v>
      </c>
      <c r="O1366" s="13" t="e">
        <f>VLOOKUP(B1366,Sheet1!$C$1:$D$12,2,FALSE)</f>
        <v>#N/A</v>
      </c>
      <c r="P1366" s="13" t="e">
        <f t="shared" si="449"/>
        <v>#N/A</v>
      </c>
      <c r="Q1366" s="13">
        <f t="shared" si="450"/>
        <v>0</v>
      </c>
      <c r="R1366" s="13" t="e">
        <f>VLOOKUP(B1366,Sheet1!$C$1:$D$12,2,FALSE)</f>
        <v>#N/A</v>
      </c>
      <c r="S1366" s="13" t="e">
        <f t="shared" si="451"/>
        <v>#N/A</v>
      </c>
      <c r="T1366" s="13">
        <f t="shared" si="441"/>
        <v>0</v>
      </c>
      <c r="U1366" s="13" t="e">
        <f>VLOOKUP(B1366,Sheet1!$C$1:$F$12,4,FALSE)</f>
        <v>#N/A</v>
      </c>
      <c r="V1366" s="13" t="e">
        <f t="shared" si="452"/>
        <v>#N/A</v>
      </c>
      <c r="W1366" s="13">
        <f t="shared" si="453"/>
        <v>0</v>
      </c>
      <c r="X1366" s="13">
        <f t="shared" si="454"/>
        <v>0</v>
      </c>
      <c r="Y1366" s="13">
        <f t="shared" si="455"/>
        <v>0</v>
      </c>
      <c r="Z1366" s="13" t="e">
        <f t="shared" si="456"/>
        <v>#N/A</v>
      </c>
      <c r="AA1366" s="14" t="str">
        <f t="shared" si="457"/>
        <v/>
      </c>
      <c r="AB1366" s="14">
        <f t="shared" si="458"/>
        <v>0</v>
      </c>
      <c r="AC1366" s="14">
        <f t="shared" si="459"/>
        <v>0</v>
      </c>
      <c r="AD1366" s="13">
        <f t="shared" si="442"/>
        <v>0</v>
      </c>
      <c r="AE1366" s="13" t="e">
        <f>VLOOKUP(B1366,Sheet1!$C$1:$D$12,2,FALSE)</f>
        <v>#N/A</v>
      </c>
      <c r="AF1366" s="13" t="e">
        <f t="shared" si="460"/>
        <v>#N/A</v>
      </c>
      <c r="AG1366" s="13">
        <f t="shared" si="443"/>
        <v>0</v>
      </c>
      <c r="AH1366" s="13">
        <f t="shared" si="444"/>
        <v>0</v>
      </c>
      <c r="AI1366" s="13" t="e">
        <f t="shared" si="461"/>
        <v>#N/A</v>
      </c>
      <c r="AJ1366" s="14" t="str">
        <f t="shared" si="462"/>
        <v/>
      </c>
      <c r="AK1366" s="14">
        <f t="shared" si="445"/>
        <v>0</v>
      </c>
    </row>
    <row r="1367" spans="1:37" ht="15" customHeight="1" x14ac:dyDescent="0.25">
      <c r="A1367" s="1"/>
      <c r="B1367" s="1"/>
      <c r="C1367" s="24"/>
      <c r="D1367" s="1"/>
      <c r="E1367" s="1"/>
      <c r="F1367" s="24"/>
      <c r="G1367" s="1"/>
      <c r="H1367" s="2"/>
      <c r="I1367" s="2"/>
      <c r="J1367" s="2"/>
      <c r="K1367" s="13">
        <f t="shared" si="446"/>
        <v>0</v>
      </c>
      <c r="L1367" s="13" t="e">
        <f>VLOOKUP(B1367,Sheet1!$C$1:$D$12,2,FALSE)</f>
        <v>#N/A</v>
      </c>
      <c r="M1367" s="13" t="e">
        <f t="shared" si="447"/>
        <v>#N/A</v>
      </c>
      <c r="N1367" s="13">
        <f t="shared" si="448"/>
        <v>0</v>
      </c>
      <c r="O1367" s="13" t="e">
        <f>VLOOKUP(B1367,Sheet1!$C$1:$D$12,2,FALSE)</f>
        <v>#N/A</v>
      </c>
      <c r="P1367" s="13" t="e">
        <f t="shared" si="449"/>
        <v>#N/A</v>
      </c>
      <c r="Q1367" s="13">
        <f t="shared" si="450"/>
        <v>0</v>
      </c>
      <c r="R1367" s="13" t="e">
        <f>VLOOKUP(B1367,Sheet1!$C$1:$D$12,2,FALSE)</f>
        <v>#N/A</v>
      </c>
      <c r="S1367" s="13" t="e">
        <f t="shared" si="451"/>
        <v>#N/A</v>
      </c>
      <c r="T1367" s="13">
        <f t="shared" si="441"/>
        <v>0</v>
      </c>
      <c r="U1367" s="13" t="e">
        <f>VLOOKUP(B1367,Sheet1!$C$1:$F$12,4,FALSE)</f>
        <v>#N/A</v>
      </c>
      <c r="V1367" s="13" t="e">
        <f t="shared" si="452"/>
        <v>#N/A</v>
      </c>
      <c r="W1367" s="13">
        <f t="shared" si="453"/>
        <v>0</v>
      </c>
      <c r="X1367" s="13">
        <f t="shared" si="454"/>
        <v>0</v>
      </c>
      <c r="Y1367" s="13">
        <f t="shared" si="455"/>
        <v>0</v>
      </c>
      <c r="Z1367" s="13" t="e">
        <f t="shared" si="456"/>
        <v>#N/A</v>
      </c>
      <c r="AA1367" s="14" t="str">
        <f t="shared" si="457"/>
        <v/>
      </c>
      <c r="AB1367" s="14">
        <f t="shared" si="458"/>
        <v>0</v>
      </c>
      <c r="AC1367" s="14">
        <f t="shared" si="459"/>
        <v>0</v>
      </c>
      <c r="AD1367" s="13">
        <f t="shared" si="442"/>
        <v>0</v>
      </c>
      <c r="AE1367" s="13" t="e">
        <f>VLOOKUP(B1367,Sheet1!$C$1:$D$12,2,FALSE)</f>
        <v>#N/A</v>
      </c>
      <c r="AF1367" s="13" t="e">
        <f t="shared" si="460"/>
        <v>#N/A</v>
      </c>
      <c r="AG1367" s="13">
        <f t="shared" si="443"/>
        <v>0</v>
      </c>
      <c r="AH1367" s="13">
        <f t="shared" si="444"/>
        <v>0</v>
      </c>
      <c r="AI1367" s="13" t="e">
        <f t="shared" si="461"/>
        <v>#N/A</v>
      </c>
      <c r="AJ1367" s="14" t="str">
        <f t="shared" si="462"/>
        <v/>
      </c>
      <c r="AK1367" s="14">
        <f t="shared" si="445"/>
        <v>0</v>
      </c>
    </row>
    <row r="1368" spans="1:37" ht="15" customHeight="1" x14ac:dyDescent="0.25">
      <c r="A1368" s="1"/>
      <c r="B1368" s="1"/>
      <c r="C1368" s="24"/>
      <c r="D1368" s="1"/>
      <c r="E1368" s="1"/>
      <c r="F1368" s="24"/>
      <c r="G1368" s="1"/>
      <c r="H1368" s="2"/>
      <c r="I1368" s="2"/>
      <c r="J1368" s="2"/>
      <c r="K1368" s="13">
        <f t="shared" si="446"/>
        <v>0</v>
      </c>
      <c r="L1368" s="13" t="e">
        <f>VLOOKUP(B1368,Sheet1!$C$1:$D$12,2,FALSE)</f>
        <v>#N/A</v>
      </c>
      <c r="M1368" s="13" t="e">
        <f t="shared" si="447"/>
        <v>#N/A</v>
      </c>
      <c r="N1368" s="13">
        <f t="shared" si="448"/>
        <v>0</v>
      </c>
      <c r="O1368" s="13" t="e">
        <f>VLOOKUP(B1368,Sheet1!$C$1:$D$12,2,FALSE)</f>
        <v>#N/A</v>
      </c>
      <c r="P1368" s="13" t="e">
        <f t="shared" si="449"/>
        <v>#N/A</v>
      </c>
      <c r="Q1368" s="13">
        <f t="shared" si="450"/>
        <v>0</v>
      </c>
      <c r="R1368" s="13" t="e">
        <f>VLOOKUP(B1368,Sheet1!$C$1:$D$12,2,FALSE)</f>
        <v>#N/A</v>
      </c>
      <c r="S1368" s="13" t="e">
        <f t="shared" si="451"/>
        <v>#N/A</v>
      </c>
      <c r="T1368" s="13">
        <f t="shared" si="441"/>
        <v>0</v>
      </c>
      <c r="U1368" s="13" t="e">
        <f>VLOOKUP(B1368,Sheet1!$C$1:$F$12,4,FALSE)</f>
        <v>#N/A</v>
      </c>
      <c r="V1368" s="13" t="e">
        <f t="shared" si="452"/>
        <v>#N/A</v>
      </c>
      <c r="W1368" s="13">
        <f t="shared" si="453"/>
        <v>0</v>
      </c>
      <c r="X1368" s="13">
        <f t="shared" si="454"/>
        <v>0</v>
      </c>
      <c r="Y1368" s="13">
        <f t="shared" si="455"/>
        <v>0</v>
      </c>
      <c r="Z1368" s="13" t="e">
        <f t="shared" si="456"/>
        <v>#N/A</v>
      </c>
      <c r="AA1368" s="14" t="str">
        <f t="shared" si="457"/>
        <v/>
      </c>
      <c r="AB1368" s="14">
        <f t="shared" si="458"/>
        <v>0</v>
      </c>
      <c r="AC1368" s="14">
        <f t="shared" si="459"/>
        <v>0</v>
      </c>
      <c r="AD1368" s="13">
        <f t="shared" si="442"/>
        <v>0</v>
      </c>
      <c r="AE1368" s="13" t="e">
        <f>VLOOKUP(B1368,Sheet1!$C$1:$D$12,2,FALSE)</f>
        <v>#N/A</v>
      </c>
      <c r="AF1368" s="13" t="e">
        <f t="shared" si="460"/>
        <v>#N/A</v>
      </c>
      <c r="AG1368" s="13">
        <f t="shared" si="443"/>
        <v>0</v>
      </c>
      <c r="AH1368" s="13">
        <f t="shared" si="444"/>
        <v>0</v>
      </c>
      <c r="AI1368" s="13" t="e">
        <f t="shared" si="461"/>
        <v>#N/A</v>
      </c>
      <c r="AJ1368" s="14" t="str">
        <f t="shared" si="462"/>
        <v/>
      </c>
      <c r="AK1368" s="14">
        <f t="shared" si="445"/>
        <v>0</v>
      </c>
    </row>
    <row r="1369" spans="1:37" ht="15" customHeight="1" x14ac:dyDescent="0.25">
      <c r="A1369" s="1"/>
      <c r="B1369" s="1"/>
      <c r="C1369" s="24"/>
      <c r="D1369" s="1"/>
      <c r="E1369" s="1"/>
      <c r="F1369" s="24"/>
      <c r="G1369" s="1"/>
      <c r="H1369" s="2"/>
      <c r="I1369" s="2"/>
      <c r="J1369" s="2"/>
      <c r="K1369" s="13">
        <f t="shared" si="446"/>
        <v>0</v>
      </c>
      <c r="L1369" s="13" t="e">
        <f>VLOOKUP(B1369,Sheet1!$C$1:$D$12,2,FALSE)</f>
        <v>#N/A</v>
      </c>
      <c r="M1369" s="13" t="e">
        <f t="shared" si="447"/>
        <v>#N/A</v>
      </c>
      <c r="N1369" s="13">
        <f t="shared" si="448"/>
        <v>0</v>
      </c>
      <c r="O1369" s="13" t="e">
        <f>VLOOKUP(B1369,Sheet1!$C$1:$D$12,2,FALSE)</f>
        <v>#N/A</v>
      </c>
      <c r="P1369" s="13" t="e">
        <f t="shared" si="449"/>
        <v>#N/A</v>
      </c>
      <c r="Q1369" s="13">
        <f t="shared" si="450"/>
        <v>0</v>
      </c>
      <c r="R1369" s="13" t="e">
        <f>VLOOKUP(B1369,Sheet1!$C$1:$D$12,2,FALSE)</f>
        <v>#N/A</v>
      </c>
      <c r="S1369" s="13" t="e">
        <f t="shared" si="451"/>
        <v>#N/A</v>
      </c>
      <c r="T1369" s="13">
        <f t="shared" si="441"/>
        <v>0</v>
      </c>
      <c r="U1369" s="13" t="e">
        <f>VLOOKUP(B1369,Sheet1!$C$1:$F$12,4,FALSE)</f>
        <v>#N/A</v>
      </c>
      <c r="V1369" s="13" t="e">
        <f t="shared" si="452"/>
        <v>#N/A</v>
      </c>
      <c r="W1369" s="13">
        <f t="shared" si="453"/>
        <v>0</v>
      </c>
      <c r="X1369" s="13">
        <f t="shared" si="454"/>
        <v>0</v>
      </c>
      <c r="Y1369" s="13">
        <f t="shared" si="455"/>
        <v>0</v>
      </c>
      <c r="Z1369" s="13" t="e">
        <f t="shared" si="456"/>
        <v>#N/A</v>
      </c>
      <c r="AA1369" s="14" t="str">
        <f t="shared" si="457"/>
        <v/>
      </c>
      <c r="AB1369" s="14">
        <f t="shared" si="458"/>
        <v>0</v>
      </c>
      <c r="AC1369" s="14">
        <f t="shared" si="459"/>
        <v>0</v>
      </c>
      <c r="AD1369" s="13">
        <f t="shared" si="442"/>
        <v>0</v>
      </c>
      <c r="AE1369" s="13" t="e">
        <f>VLOOKUP(B1369,Sheet1!$C$1:$D$12,2,FALSE)</f>
        <v>#N/A</v>
      </c>
      <c r="AF1369" s="13" t="e">
        <f t="shared" si="460"/>
        <v>#N/A</v>
      </c>
      <c r="AG1369" s="13">
        <f t="shared" si="443"/>
        <v>0</v>
      </c>
      <c r="AH1369" s="13">
        <f t="shared" si="444"/>
        <v>0</v>
      </c>
      <c r="AI1369" s="13" t="e">
        <f t="shared" si="461"/>
        <v>#N/A</v>
      </c>
      <c r="AJ1369" s="14" t="str">
        <f t="shared" si="462"/>
        <v/>
      </c>
      <c r="AK1369" s="14">
        <f t="shared" si="445"/>
        <v>0</v>
      </c>
    </row>
    <row r="1370" spans="1:37" ht="15" customHeight="1" x14ac:dyDescent="0.25">
      <c r="A1370" s="1"/>
      <c r="B1370" s="1"/>
      <c r="C1370" s="24"/>
      <c r="D1370" s="1"/>
      <c r="E1370" s="1"/>
      <c r="F1370" s="24"/>
      <c r="G1370" s="1"/>
      <c r="H1370" s="2"/>
      <c r="I1370" s="2"/>
      <c r="J1370" s="2"/>
      <c r="K1370" s="13">
        <f t="shared" si="446"/>
        <v>0</v>
      </c>
      <c r="L1370" s="13" t="e">
        <f>VLOOKUP(B1370,Sheet1!$C$1:$D$12,2,FALSE)</f>
        <v>#N/A</v>
      </c>
      <c r="M1370" s="13" t="e">
        <f t="shared" si="447"/>
        <v>#N/A</v>
      </c>
      <c r="N1370" s="13">
        <f t="shared" si="448"/>
        <v>0</v>
      </c>
      <c r="O1370" s="13" t="e">
        <f>VLOOKUP(B1370,Sheet1!$C$1:$D$12,2,FALSE)</f>
        <v>#N/A</v>
      </c>
      <c r="P1370" s="13" t="e">
        <f t="shared" si="449"/>
        <v>#N/A</v>
      </c>
      <c r="Q1370" s="13">
        <f t="shared" si="450"/>
        <v>0</v>
      </c>
      <c r="R1370" s="13" t="e">
        <f>VLOOKUP(B1370,Sheet1!$C$1:$D$12,2,FALSE)</f>
        <v>#N/A</v>
      </c>
      <c r="S1370" s="13" t="e">
        <f t="shared" si="451"/>
        <v>#N/A</v>
      </c>
      <c r="T1370" s="13">
        <f t="shared" si="441"/>
        <v>0</v>
      </c>
      <c r="U1370" s="13" t="e">
        <f>VLOOKUP(B1370,Sheet1!$C$1:$F$12,4,FALSE)</f>
        <v>#N/A</v>
      </c>
      <c r="V1370" s="13" t="e">
        <f t="shared" si="452"/>
        <v>#N/A</v>
      </c>
      <c r="W1370" s="13">
        <f t="shared" si="453"/>
        <v>0</v>
      </c>
      <c r="X1370" s="13">
        <f t="shared" si="454"/>
        <v>0</v>
      </c>
      <c r="Y1370" s="13">
        <f t="shared" si="455"/>
        <v>0</v>
      </c>
      <c r="Z1370" s="13" t="e">
        <f t="shared" si="456"/>
        <v>#N/A</v>
      </c>
      <c r="AA1370" s="14" t="str">
        <f t="shared" si="457"/>
        <v/>
      </c>
      <c r="AB1370" s="14">
        <f t="shared" si="458"/>
        <v>0</v>
      </c>
      <c r="AC1370" s="14">
        <f t="shared" si="459"/>
        <v>0</v>
      </c>
      <c r="AD1370" s="13">
        <f t="shared" si="442"/>
        <v>0</v>
      </c>
      <c r="AE1370" s="13" t="e">
        <f>VLOOKUP(B1370,Sheet1!$C$1:$D$12,2,FALSE)</f>
        <v>#N/A</v>
      </c>
      <c r="AF1370" s="13" t="e">
        <f t="shared" si="460"/>
        <v>#N/A</v>
      </c>
      <c r="AG1370" s="13">
        <f t="shared" si="443"/>
        <v>0</v>
      </c>
      <c r="AH1370" s="13">
        <f t="shared" si="444"/>
        <v>0</v>
      </c>
      <c r="AI1370" s="13" t="e">
        <f t="shared" si="461"/>
        <v>#N/A</v>
      </c>
      <c r="AJ1370" s="14" t="str">
        <f t="shared" si="462"/>
        <v/>
      </c>
      <c r="AK1370" s="14">
        <f t="shared" si="445"/>
        <v>0</v>
      </c>
    </row>
    <row r="1371" spans="1:37" ht="15" customHeight="1" x14ac:dyDescent="0.25">
      <c r="A1371" s="1"/>
      <c r="B1371" s="1"/>
      <c r="C1371" s="24"/>
      <c r="D1371" s="1"/>
      <c r="E1371" s="1"/>
      <c r="F1371" s="24"/>
      <c r="G1371" s="1"/>
      <c r="H1371" s="2"/>
      <c r="I1371" s="2"/>
      <c r="J1371" s="2"/>
      <c r="K1371" s="13">
        <f t="shared" si="446"/>
        <v>0</v>
      </c>
      <c r="L1371" s="13" t="e">
        <f>VLOOKUP(B1371,Sheet1!$C$1:$D$12,2,FALSE)</f>
        <v>#N/A</v>
      </c>
      <c r="M1371" s="13" t="e">
        <f t="shared" si="447"/>
        <v>#N/A</v>
      </c>
      <c r="N1371" s="13">
        <f t="shared" si="448"/>
        <v>0</v>
      </c>
      <c r="O1371" s="13" t="e">
        <f>VLOOKUP(B1371,Sheet1!$C$1:$D$12,2,FALSE)</f>
        <v>#N/A</v>
      </c>
      <c r="P1371" s="13" t="e">
        <f t="shared" si="449"/>
        <v>#N/A</v>
      </c>
      <c r="Q1371" s="13">
        <f t="shared" si="450"/>
        <v>0</v>
      </c>
      <c r="R1371" s="13" t="e">
        <f>VLOOKUP(B1371,Sheet1!$C$1:$D$12,2,FALSE)</f>
        <v>#N/A</v>
      </c>
      <c r="S1371" s="13" t="e">
        <f t="shared" si="451"/>
        <v>#N/A</v>
      </c>
      <c r="T1371" s="13">
        <f t="shared" si="441"/>
        <v>0</v>
      </c>
      <c r="U1371" s="13" t="e">
        <f>VLOOKUP(B1371,Sheet1!$C$1:$F$12,4,FALSE)</f>
        <v>#N/A</v>
      </c>
      <c r="V1371" s="13" t="e">
        <f t="shared" si="452"/>
        <v>#N/A</v>
      </c>
      <c r="W1371" s="13">
        <f t="shared" si="453"/>
        <v>0</v>
      </c>
      <c r="X1371" s="13">
        <f t="shared" si="454"/>
        <v>0</v>
      </c>
      <c r="Y1371" s="13">
        <f t="shared" si="455"/>
        <v>0</v>
      </c>
      <c r="Z1371" s="13" t="e">
        <f t="shared" si="456"/>
        <v>#N/A</v>
      </c>
      <c r="AA1371" s="14" t="str">
        <f t="shared" si="457"/>
        <v/>
      </c>
      <c r="AB1371" s="14">
        <f t="shared" si="458"/>
        <v>0</v>
      </c>
      <c r="AC1371" s="14">
        <f t="shared" si="459"/>
        <v>0</v>
      </c>
      <c r="AD1371" s="13">
        <f t="shared" si="442"/>
        <v>0</v>
      </c>
      <c r="AE1371" s="13" t="e">
        <f>VLOOKUP(B1371,Sheet1!$C$1:$D$12,2,FALSE)</f>
        <v>#N/A</v>
      </c>
      <c r="AF1371" s="13" t="e">
        <f t="shared" si="460"/>
        <v>#N/A</v>
      </c>
      <c r="AG1371" s="13">
        <f t="shared" si="443"/>
        <v>0</v>
      </c>
      <c r="AH1371" s="13">
        <f t="shared" si="444"/>
        <v>0</v>
      </c>
      <c r="AI1371" s="13" t="e">
        <f t="shared" si="461"/>
        <v>#N/A</v>
      </c>
      <c r="AJ1371" s="14" t="str">
        <f t="shared" si="462"/>
        <v/>
      </c>
      <c r="AK1371" s="14">
        <f t="shared" si="445"/>
        <v>0</v>
      </c>
    </row>
    <row r="1372" spans="1:37" ht="15" customHeight="1" x14ac:dyDescent="0.25">
      <c r="A1372" s="1"/>
      <c r="B1372" s="1"/>
      <c r="C1372" s="24"/>
      <c r="D1372" s="1"/>
      <c r="E1372" s="1"/>
      <c r="F1372" s="24"/>
      <c r="G1372" s="1"/>
      <c r="H1372" s="2"/>
      <c r="I1372" s="2"/>
      <c r="J1372" s="2"/>
      <c r="K1372" s="13">
        <f t="shared" si="446"/>
        <v>0</v>
      </c>
      <c r="L1372" s="13" t="e">
        <f>VLOOKUP(B1372,Sheet1!$C$1:$D$12,2,FALSE)</f>
        <v>#N/A</v>
      </c>
      <c r="M1372" s="13" t="e">
        <f t="shared" si="447"/>
        <v>#N/A</v>
      </c>
      <c r="N1372" s="13">
        <f t="shared" si="448"/>
        <v>0</v>
      </c>
      <c r="O1372" s="13" t="e">
        <f>VLOOKUP(B1372,Sheet1!$C$1:$D$12,2,FALSE)</f>
        <v>#N/A</v>
      </c>
      <c r="P1372" s="13" t="e">
        <f t="shared" si="449"/>
        <v>#N/A</v>
      </c>
      <c r="Q1372" s="13">
        <f t="shared" si="450"/>
        <v>0</v>
      </c>
      <c r="R1372" s="13" t="e">
        <f>VLOOKUP(B1372,Sheet1!$C$1:$D$12,2,FALSE)</f>
        <v>#N/A</v>
      </c>
      <c r="S1372" s="13" t="e">
        <f t="shared" si="451"/>
        <v>#N/A</v>
      </c>
      <c r="T1372" s="13">
        <f t="shared" si="441"/>
        <v>0</v>
      </c>
      <c r="U1372" s="13" t="e">
        <f>VLOOKUP(B1372,Sheet1!$C$1:$F$12,4,FALSE)</f>
        <v>#N/A</v>
      </c>
      <c r="V1372" s="13" t="e">
        <f t="shared" si="452"/>
        <v>#N/A</v>
      </c>
      <c r="W1372" s="13">
        <f t="shared" si="453"/>
        <v>0</v>
      </c>
      <c r="X1372" s="13">
        <f t="shared" si="454"/>
        <v>0</v>
      </c>
      <c r="Y1372" s="13">
        <f t="shared" si="455"/>
        <v>0</v>
      </c>
      <c r="Z1372" s="13" t="e">
        <f t="shared" si="456"/>
        <v>#N/A</v>
      </c>
      <c r="AA1372" s="14" t="str">
        <f t="shared" si="457"/>
        <v/>
      </c>
      <c r="AB1372" s="14">
        <f t="shared" si="458"/>
        <v>0</v>
      </c>
      <c r="AC1372" s="14">
        <f t="shared" si="459"/>
        <v>0</v>
      </c>
      <c r="AD1372" s="13">
        <f t="shared" si="442"/>
        <v>0</v>
      </c>
      <c r="AE1372" s="13" t="e">
        <f>VLOOKUP(B1372,Sheet1!$C$1:$D$12,2,FALSE)</f>
        <v>#N/A</v>
      </c>
      <c r="AF1372" s="13" t="e">
        <f t="shared" si="460"/>
        <v>#N/A</v>
      </c>
      <c r="AG1372" s="13">
        <f t="shared" si="443"/>
        <v>0</v>
      </c>
      <c r="AH1372" s="13">
        <f t="shared" si="444"/>
        <v>0</v>
      </c>
      <c r="AI1372" s="13" t="e">
        <f t="shared" si="461"/>
        <v>#N/A</v>
      </c>
      <c r="AJ1372" s="14" t="str">
        <f t="shared" si="462"/>
        <v/>
      </c>
      <c r="AK1372" s="14">
        <f t="shared" si="445"/>
        <v>0</v>
      </c>
    </row>
    <row r="1373" spans="1:37" ht="15" customHeight="1" x14ac:dyDescent="0.25">
      <c r="A1373" s="1"/>
      <c r="B1373" s="1"/>
      <c r="C1373" s="24"/>
      <c r="D1373" s="1"/>
      <c r="E1373" s="1"/>
      <c r="F1373" s="24"/>
      <c r="G1373" s="1"/>
      <c r="H1373" s="2"/>
      <c r="I1373" s="2"/>
      <c r="J1373" s="2"/>
      <c r="K1373" s="13">
        <f t="shared" si="446"/>
        <v>0</v>
      </c>
      <c r="L1373" s="13" t="e">
        <f>VLOOKUP(B1373,Sheet1!$C$1:$D$12,2,FALSE)</f>
        <v>#N/A</v>
      </c>
      <c r="M1373" s="13" t="e">
        <f t="shared" si="447"/>
        <v>#N/A</v>
      </c>
      <c r="N1373" s="13">
        <f t="shared" si="448"/>
        <v>0</v>
      </c>
      <c r="O1373" s="13" t="e">
        <f>VLOOKUP(B1373,Sheet1!$C$1:$D$12,2,FALSE)</f>
        <v>#N/A</v>
      </c>
      <c r="P1373" s="13" t="e">
        <f t="shared" si="449"/>
        <v>#N/A</v>
      </c>
      <c r="Q1373" s="13">
        <f t="shared" si="450"/>
        <v>0</v>
      </c>
      <c r="R1373" s="13" t="e">
        <f>VLOOKUP(B1373,Sheet1!$C$1:$D$12,2,FALSE)</f>
        <v>#N/A</v>
      </c>
      <c r="S1373" s="13" t="e">
        <f t="shared" si="451"/>
        <v>#N/A</v>
      </c>
      <c r="T1373" s="13">
        <f t="shared" si="441"/>
        <v>0</v>
      </c>
      <c r="U1373" s="13" t="e">
        <f>VLOOKUP(B1373,Sheet1!$C$1:$F$12,4,FALSE)</f>
        <v>#N/A</v>
      </c>
      <c r="V1373" s="13" t="e">
        <f t="shared" si="452"/>
        <v>#N/A</v>
      </c>
      <c r="W1373" s="13">
        <f t="shared" si="453"/>
        <v>0</v>
      </c>
      <c r="X1373" s="13">
        <f t="shared" si="454"/>
        <v>0</v>
      </c>
      <c r="Y1373" s="13">
        <f t="shared" si="455"/>
        <v>0</v>
      </c>
      <c r="Z1373" s="13" t="e">
        <f t="shared" si="456"/>
        <v>#N/A</v>
      </c>
      <c r="AA1373" s="14" t="str">
        <f t="shared" si="457"/>
        <v/>
      </c>
      <c r="AB1373" s="14">
        <f t="shared" si="458"/>
        <v>0</v>
      </c>
      <c r="AC1373" s="14">
        <f t="shared" si="459"/>
        <v>0</v>
      </c>
      <c r="AD1373" s="13">
        <f t="shared" si="442"/>
        <v>0</v>
      </c>
      <c r="AE1373" s="13" t="e">
        <f>VLOOKUP(B1373,Sheet1!$C$1:$D$12,2,FALSE)</f>
        <v>#N/A</v>
      </c>
      <c r="AF1373" s="13" t="e">
        <f t="shared" si="460"/>
        <v>#N/A</v>
      </c>
      <c r="AG1373" s="13">
        <f t="shared" si="443"/>
        <v>0</v>
      </c>
      <c r="AH1373" s="13">
        <f t="shared" si="444"/>
        <v>0</v>
      </c>
      <c r="AI1373" s="13" t="e">
        <f t="shared" si="461"/>
        <v>#N/A</v>
      </c>
      <c r="AJ1373" s="14" t="str">
        <f t="shared" si="462"/>
        <v/>
      </c>
      <c r="AK1373" s="14">
        <f t="shared" si="445"/>
        <v>0</v>
      </c>
    </row>
    <row r="1374" spans="1:37" ht="15" customHeight="1" x14ac:dyDescent="0.25">
      <c r="A1374" s="1"/>
      <c r="B1374" s="1"/>
      <c r="C1374" s="24"/>
      <c r="D1374" s="1"/>
      <c r="E1374" s="1"/>
      <c r="F1374" s="24"/>
      <c r="G1374" s="1"/>
      <c r="H1374" s="2"/>
      <c r="I1374" s="2"/>
      <c r="J1374" s="2"/>
      <c r="K1374" s="13">
        <f t="shared" si="446"/>
        <v>0</v>
      </c>
      <c r="L1374" s="13" t="e">
        <f>VLOOKUP(B1374,Sheet1!$C$1:$D$12,2,FALSE)</f>
        <v>#N/A</v>
      </c>
      <c r="M1374" s="13" t="e">
        <f t="shared" si="447"/>
        <v>#N/A</v>
      </c>
      <c r="N1374" s="13">
        <f t="shared" si="448"/>
        <v>0</v>
      </c>
      <c r="O1374" s="13" t="e">
        <f>VLOOKUP(B1374,Sheet1!$C$1:$D$12,2,FALSE)</f>
        <v>#N/A</v>
      </c>
      <c r="P1374" s="13" t="e">
        <f t="shared" si="449"/>
        <v>#N/A</v>
      </c>
      <c r="Q1374" s="13">
        <f t="shared" si="450"/>
        <v>0</v>
      </c>
      <c r="R1374" s="13" t="e">
        <f>VLOOKUP(B1374,Sheet1!$C$1:$D$12,2,FALSE)</f>
        <v>#N/A</v>
      </c>
      <c r="S1374" s="13" t="e">
        <f t="shared" si="451"/>
        <v>#N/A</v>
      </c>
      <c r="T1374" s="13">
        <f t="shared" si="441"/>
        <v>0</v>
      </c>
      <c r="U1374" s="13" t="e">
        <f>VLOOKUP(B1374,Sheet1!$C$1:$F$12,4,FALSE)</f>
        <v>#N/A</v>
      </c>
      <c r="V1374" s="13" t="e">
        <f t="shared" si="452"/>
        <v>#N/A</v>
      </c>
      <c r="W1374" s="13">
        <f t="shared" si="453"/>
        <v>0</v>
      </c>
      <c r="X1374" s="13">
        <f t="shared" si="454"/>
        <v>0</v>
      </c>
      <c r="Y1374" s="13">
        <f t="shared" si="455"/>
        <v>0</v>
      </c>
      <c r="Z1374" s="13" t="e">
        <f t="shared" si="456"/>
        <v>#N/A</v>
      </c>
      <c r="AA1374" s="14" t="str">
        <f t="shared" si="457"/>
        <v/>
      </c>
      <c r="AB1374" s="14">
        <f t="shared" si="458"/>
        <v>0</v>
      </c>
      <c r="AC1374" s="14">
        <f t="shared" si="459"/>
        <v>0</v>
      </c>
      <c r="AD1374" s="13">
        <f t="shared" si="442"/>
        <v>0</v>
      </c>
      <c r="AE1374" s="13" t="e">
        <f>VLOOKUP(B1374,Sheet1!$C$1:$D$12,2,FALSE)</f>
        <v>#N/A</v>
      </c>
      <c r="AF1374" s="13" t="e">
        <f t="shared" si="460"/>
        <v>#N/A</v>
      </c>
      <c r="AG1374" s="13">
        <f t="shared" si="443"/>
        <v>0</v>
      </c>
      <c r="AH1374" s="13">
        <f t="shared" si="444"/>
        <v>0</v>
      </c>
      <c r="AI1374" s="13" t="e">
        <f t="shared" si="461"/>
        <v>#N/A</v>
      </c>
      <c r="AJ1374" s="14" t="str">
        <f t="shared" si="462"/>
        <v/>
      </c>
      <c r="AK1374" s="14">
        <f t="shared" si="445"/>
        <v>0</v>
      </c>
    </row>
    <row r="1375" spans="1:37" ht="15" customHeight="1" x14ac:dyDescent="0.25">
      <c r="A1375" s="1"/>
      <c r="B1375" s="1"/>
      <c r="C1375" s="24"/>
      <c r="D1375" s="1"/>
      <c r="E1375" s="1"/>
      <c r="F1375" s="24"/>
      <c r="G1375" s="1"/>
      <c r="H1375" s="2"/>
      <c r="I1375" s="2"/>
      <c r="J1375" s="2"/>
      <c r="K1375" s="13">
        <f t="shared" si="446"/>
        <v>0</v>
      </c>
      <c r="L1375" s="13" t="e">
        <f>VLOOKUP(B1375,Sheet1!$C$1:$D$12,2,FALSE)</f>
        <v>#N/A</v>
      </c>
      <c r="M1375" s="13" t="e">
        <f t="shared" si="447"/>
        <v>#N/A</v>
      </c>
      <c r="N1375" s="13">
        <f t="shared" si="448"/>
        <v>0</v>
      </c>
      <c r="O1375" s="13" t="e">
        <f>VLOOKUP(B1375,Sheet1!$C$1:$D$12,2,FALSE)</f>
        <v>#N/A</v>
      </c>
      <c r="P1375" s="13" t="e">
        <f t="shared" si="449"/>
        <v>#N/A</v>
      </c>
      <c r="Q1375" s="13">
        <f t="shared" si="450"/>
        <v>0</v>
      </c>
      <c r="R1375" s="13" t="e">
        <f>VLOOKUP(B1375,Sheet1!$C$1:$D$12,2,FALSE)</f>
        <v>#N/A</v>
      </c>
      <c r="S1375" s="13" t="e">
        <f t="shared" si="451"/>
        <v>#N/A</v>
      </c>
      <c r="T1375" s="13">
        <f t="shared" si="441"/>
        <v>0</v>
      </c>
      <c r="U1375" s="13" t="e">
        <f>VLOOKUP(B1375,Sheet1!$C$1:$F$12,4,FALSE)</f>
        <v>#N/A</v>
      </c>
      <c r="V1375" s="13" t="e">
        <f t="shared" si="452"/>
        <v>#N/A</v>
      </c>
      <c r="W1375" s="13">
        <f t="shared" si="453"/>
        <v>0</v>
      </c>
      <c r="X1375" s="13">
        <f t="shared" si="454"/>
        <v>0</v>
      </c>
      <c r="Y1375" s="13">
        <f t="shared" si="455"/>
        <v>0</v>
      </c>
      <c r="Z1375" s="13" t="e">
        <f t="shared" si="456"/>
        <v>#N/A</v>
      </c>
      <c r="AA1375" s="14" t="str">
        <f t="shared" si="457"/>
        <v/>
      </c>
      <c r="AB1375" s="14">
        <f t="shared" si="458"/>
        <v>0</v>
      </c>
      <c r="AC1375" s="14">
        <f t="shared" si="459"/>
        <v>0</v>
      </c>
      <c r="AD1375" s="13">
        <f t="shared" si="442"/>
        <v>0</v>
      </c>
      <c r="AE1375" s="13" t="e">
        <f>VLOOKUP(B1375,Sheet1!$C$1:$D$12,2,FALSE)</f>
        <v>#N/A</v>
      </c>
      <c r="AF1375" s="13" t="e">
        <f t="shared" si="460"/>
        <v>#N/A</v>
      </c>
      <c r="AG1375" s="13">
        <f t="shared" si="443"/>
        <v>0</v>
      </c>
      <c r="AH1375" s="13">
        <f t="shared" si="444"/>
        <v>0</v>
      </c>
      <c r="AI1375" s="13" t="e">
        <f t="shared" si="461"/>
        <v>#N/A</v>
      </c>
      <c r="AJ1375" s="14" t="str">
        <f t="shared" si="462"/>
        <v/>
      </c>
      <c r="AK1375" s="14">
        <f t="shared" si="445"/>
        <v>0</v>
      </c>
    </row>
    <row r="1376" spans="1:37" ht="15" customHeight="1" x14ac:dyDescent="0.25">
      <c r="A1376" s="1"/>
      <c r="B1376" s="1"/>
      <c r="C1376" s="24"/>
      <c r="D1376" s="1"/>
      <c r="E1376" s="1"/>
      <c r="F1376" s="24"/>
      <c r="G1376" s="1"/>
      <c r="H1376" s="2"/>
      <c r="I1376" s="2"/>
      <c r="J1376" s="2"/>
      <c r="K1376" s="13">
        <f t="shared" si="446"/>
        <v>0</v>
      </c>
      <c r="L1376" s="13" t="e">
        <f>VLOOKUP(B1376,Sheet1!$C$1:$D$12,2,FALSE)</f>
        <v>#N/A</v>
      </c>
      <c r="M1376" s="13" t="e">
        <f t="shared" si="447"/>
        <v>#N/A</v>
      </c>
      <c r="N1376" s="13">
        <f t="shared" si="448"/>
        <v>0</v>
      </c>
      <c r="O1376" s="13" t="e">
        <f>VLOOKUP(B1376,Sheet1!$C$1:$D$12,2,FALSE)</f>
        <v>#N/A</v>
      </c>
      <c r="P1376" s="13" t="e">
        <f t="shared" si="449"/>
        <v>#N/A</v>
      </c>
      <c r="Q1376" s="13">
        <f t="shared" si="450"/>
        <v>0</v>
      </c>
      <c r="R1376" s="13" t="e">
        <f>VLOOKUP(B1376,Sheet1!$C$1:$D$12,2,FALSE)</f>
        <v>#N/A</v>
      </c>
      <c r="S1376" s="13" t="e">
        <f t="shared" si="451"/>
        <v>#N/A</v>
      </c>
      <c r="T1376" s="13">
        <f t="shared" si="441"/>
        <v>0</v>
      </c>
      <c r="U1376" s="13" t="e">
        <f>VLOOKUP(B1376,Sheet1!$C$1:$F$12,4,FALSE)</f>
        <v>#N/A</v>
      </c>
      <c r="V1376" s="13" t="e">
        <f t="shared" si="452"/>
        <v>#N/A</v>
      </c>
      <c r="W1376" s="13">
        <f t="shared" si="453"/>
        <v>0</v>
      </c>
      <c r="X1376" s="13">
        <f t="shared" si="454"/>
        <v>0</v>
      </c>
      <c r="Y1376" s="13">
        <f t="shared" si="455"/>
        <v>0</v>
      </c>
      <c r="Z1376" s="13" t="e">
        <f t="shared" si="456"/>
        <v>#N/A</v>
      </c>
      <c r="AA1376" s="14" t="str">
        <f t="shared" si="457"/>
        <v/>
      </c>
      <c r="AB1376" s="14">
        <f t="shared" si="458"/>
        <v>0</v>
      </c>
      <c r="AC1376" s="14">
        <f t="shared" si="459"/>
        <v>0</v>
      </c>
      <c r="AD1376" s="13">
        <f t="shared" si="442"/>
        <v>0</v>
      </c>
      <c r="AE1376" s="13" t="e">
        <f>VLOOKUP(B1376,Sheet1!$C$1:$D$12,2,FALSE)</f>
        <v>#N/A</v>
      </c>
      <c r="AF1376" s="13" t="e">
        <f t="shared" si="460"/>
        <v>#N/A</v>
      </c>
      <c r="AG1376" s="13">
        <f t="shared" si="443"/>
        <v>0</v>
      </c>
      <c r="AH1376" s="13">
        <f t="shared" si="444"/>
        <v>0</v>
      </c>
      <c r="AI1376" s="13" t="e">
        <f t="shared" si="461"/>
        <v>#N/A</v>
      </c>
      <c r="AJ1376" s="14" t="str">
        <f t="shared" si="462"/>
        <v/>
      </c>
      <c r="AK1376" s="14">
        <f t="shared" si="445"/>
        <v>0</v>
      </c>
    </row>
    <row r="1377" spans="1:37" ht="15" customHeight="1" x14ac:dyDescent="0.25">
      <c r="A1377" s="1"/>
      <c r="B1377" s="1"/>
      <c r="C1377" s="24"/>
      <c r="D1377" s="1"/>
      <c r="E1377" s="1"/>
      <c r="F1377" s="24"/>
      <c r="G1377" s="1"/>
      <c r="H1377" s="2"/>
      <c r="I1377" s="2"/>
      <c r="J1377" s="2"/>
      <c r="K1377" s="13">
        <f t="shared" si="446"/>
        <v>0</v>
      </c>
      <c r="L1377" s="13" t="e">
        <f>VLOOKUP(B1377,Sheet1!$C$1:$D$12,2,FALSE)</f>
        <v>#N/A</v>
      </c>
      <c r="M1377" s="13" t="e">
        <f t="shared" si="447"/>
        <v>#N/A</v>
      </c>
      <c r="N1377" s="13">
        <f t="shared" si="448"/>
        <v>0</v>
      </c>
      <c r="O1377" s="13" t="e">
        <f>VLOOKUP(B1377,Sheet1!$C$1:$D$12,2,FALSE)</f>
        <v>#N/A</v>
      </c>
      <c r="P1377" s="13" t="e">
        <f t="shared" si="449"/>
        <v>#N/A</v>
      </c>
      <c r="Q1377" s="13">
        <f t="shared" si="450"/>
        <v>0</v>
      </c>
      <c r="R1377" s="13" t="e">
        <f>VLOOKUP(B1377,Sheet1!$C$1:$D$12,2,FALSE)</f>
        <v>#N/A</v>
      </c>
      <c r="S1377" s="13" t="e">
        <f t="shared" si="451"/>
        <v>#N/A</v>
      </c>
      <c r="T1377" s="13">
        <f t="shared" si="441"/>
        <v>0</v>
      </c>
      <c r="U1377" s="13" t="e">
        <f>VLOOKUP(B1377,Sheet1!$C$1:$F$12,4,FALSE)</f>
        <v>#N/A</v>
      </c>
      <c r="V1377" s="13" t="e">
        <f t="shared" si="452"/>
        <v>#N/A</v>
      </c>
      <c r="W1377" s="13">
        <f t="shared" si="453"/>
        <v>0</v>
      </c>
      <c r="X1377" s="13">
        <f t="shared" si="454"/>
        <v>0</v>
      </c>
      <c r="Y1377" s="13">
        <f t="shared" si="455"/>
        <v>0</v>
      </c>
      <c r="Z1377" s="13" t="e">
        <f t="shared" si="456"/>
        <v>#N/A</v>
      </c>
      <c r="AA1377" s="14" t="str">
        <f t="shared" si="457"/>
        <v/>
      </c>
      <c r="AB1377" s="14">
        <f t="shared" si="458"/>
        <v>0</v>
      </c>
      <c r="AC1377" s="14">
        <f t="shared" si="459"/>
        <v>0</v>
      </c>
      <c r="AD1377" s="13">
        <f t="shared" si="442"/>
        <v>0</v>
      </c>
      <c r="AE1377" s="13" t="e">
        <f>VLOOKUP(B1377,Sheet1!$C$1:$D$12,2,FALSE)</f>
        <v>#N/A</v>
      </c>
      <c r="AF1377" s="13" t="e">
        <f t="shared" si="460"/>
        <v>#N/A</v>
      </c>
      <c r="AG1377" s="13">
        <f t="shared" si="443"/>
        <v>0</v>
      </c>
      <c r="AH1377" s="13">
        <f t="shared" si="444"/>
        <v>0</v>
      </c>
      <c r="AI1377" s="13" t="e">
        <f t="shared" si="461"/>
        <v>#N/A</v>
      </c>
      <c r="AJ1377" s="14" t="str">
        <f t="shared" si="462"/>
        <v/>
      </c>
      <c r="AK1377" s="14">
        <f t="shared" si="445"/>
        <v>0</v>
      </c>
    </row>
    <row r="1378" spans="1:37" ht="15" customHeight="1" x14ac:dyDescent="0.25">
      <c r="A1378" s="1"/>
      <c r="B1378" s="1"/>
      <c r="C1378" s="24"/>
      <c r="D1378" s="1"/>
      <c r="E1378" s="1"/>
      <c r="F1378" s="24"/>
      <c r="G1378" s="1"/>
      <c r="H1378" s="2"/>
      <c r="I1378" s="2"/>
      <c r="J1378" s="2"/>
      <c r="K1378" s="13">
        <f t="shared" si="446"/>
        <v>0</v>
      </c>
      <c r="L1378" s="13" t="e">
        <f>VLOOKUP(B1378,Sheet1!$C$1:$D$12,2,FALSE)</f>
        <v>#N/A</v>
      </c>
      <c r="M1378" s="13" t="e">
        <f t="shared" si="447"/>
        <v>#N/A</v>
      </c>
      <c r="N1378" s="13">
        <f t="shared" si="448"/>
        <v>0</v>
      </c>
      <c r="O1378" s="13" t="e">
        <f>VLOOKUP(B1378,Sheet1!$C$1:$D$12,2,FALSE)</f>
        <v>#N/A</v>
      </c>
      <c r="P1378" s="13" t="e">
        <f t="shared" si="449"/>
        <v>#N/A</v>
      </c>
      <c r="Q1378" s="13">
        <f t="shared" si="450"/>
        <v>0</v>
      </c>
      <c r="R1378" s="13" t="e">
        <f>VLOOKUP(B1378,Sheet1!$C$1:$D$12,2,FALSE)</f>
        <v>#N/A</v>
      </c>
      <c r="S1378" s="13" t="e">
        <f t="shared" si="451"/>
        <v>#N/A</v>
      </c>
      <c r="T1378" s="13">
        <f t="shared" si="441"/>
        <v>0</v>
      </c>
      <c r="U1378" s="13" t="e">
        <f>VLOOKUP(B1378,Sheet1!$C$1:$F$12,4,FALSE)</f>
        <v>#N/A</v>
      </c>
      <c r="V1378" s="13" t="e">
        <f t="shared" si="452"/>
        <v>#N/A</v>
      </c>
      <c r="W1378" s="13">
        <f t="shared" si="453"/>
        <v>0</v>
      </c>
      <c r="X1378" s="13">
        <f t="shared" si="454"/>
        <v>0</v>
      </c>
      <c r="Y1378" s="13">
        <f t="shared" si="455"/>
        <v>0</v>
      </c>
      <c r="Z1378" s="13" t="e">
        <f t="shared" si="456"/>
        <v>#N/A</v>
      </c>
      <c r="AA1378" s="14" t="str">
        <f t="shared" si="457"/>
        <v/>
      </c>
      <c r="AB1378" s="14">
        <f t="shared" si="458"/>
        <v>0</v>
      </c>
      <c r="AC1378" s="14">
        <f t="shared" si="459"/>
        <v>0</v>
      </c>
      <c r="AD1378" s="13">
        <f t="shared" si="442"/>
        <v>0</v>
      </c>
      <c r="AE1378" s="13" t="e">
        <f>VLOOKUP(B1378,Sheet1!$C$1:$D$12,2,FALSE)</f>
        <v>#N/A</v>
      </c>
      <c r="AF1378" s="13" t="e">
        <f t="shared" si="460"/>
        <v>#N/A</v>
      </c>
      <c r="AG1378" s="13">
        <f t="shared" si="443"/>
        <v>0</v>
      </c>
      <c r="AH1378" s="13">
        <f t="shared" si="444"/>
        <v>0</v>
      </c>
      <c r="AI1378" s="13" t="e">
        <f t="shared" si="461"/>
        <v>#N/A</v>
      </c>
      <c r="AJ1378" s="14" t="str">
        <f t="shared" si="462"/>
        <v/>
      </c>
      <c r="AK1378" s="14">
        <f t="shared" si="445"/>
        <v>0</v>
      </c>
    </row>
    <row r="1379" spans="1:37" ht="15" customHeight="1" x14ac:dyDescent="0.25">
      <c r="A1379" s="1"/>
      <c r="B1379" s="1"/>
      <c r="C1379" s="24"/>
      <c r="D1379" s="1"/>
      <c r="E1379" s="1"/>
      <c r="F1379" s="24"/>
      <c r="G1379" s="1"/>
      <c r="H1379" s="2"/>
      <c r="I1379" s="2"/>
      <c r="J1379" s="2"/>
      <c r="K1379" s="13">
        <f t="shared" si="446"/>
        <v>0</v>
      </c>
      <c r="L1379" s="13" t="e">
        <f>VLOOKUP(B1379,Sheet1!$C$1:$D$12,2,FALSE)</f>
        <v>#N/A</v>
      </c>
      <c r="M1379" s="13" t="e">
        <f t="shared" si="447"/>
        <v>#N/A</v>
      </c>
      <c r="N1379" s="13">
        <f t="shared" si="448"/>
        <v>0</v>
      </c>
      <c r="O1379" s="13" t="e">
        <f>VLOOKUP(B1379,Sheet1!$C$1:$D$12,2,FALSE)</f>
        <v>#N/A</v>
      </c>
      <c r="P1379" s="13" t="e">
        <f t="shared" si="449"/>
        <v>#N/A</v>
      </c>
      <c r="Q1379" s="13">
        <f t="shared" si="450"/>
        <v>0</v>
      </c>
      <c r="R1379" s="13" t="e">
        <f>VLOOKUP(B1379,Sheet1!$C$1:$D$12,2,FALSE)</f>
        <v>#N/A</v>
      </c>
      <c r="S1379" s="13" t="e">
        <f t="shared" si="451"/>
        <v>#N/A</v>
      </c>
      <c r="T1379" s="13">
        <f t="shared" si="441"/>
        <v>0</v>
      </c>
      <c r="U1379" s="13" t="e">
        <f>VLOOKUP(B1379,Sheet1!$C$1:$F$12,4,FALSE)</f>
        <v>#N/A</v>
      </c>
      <c r="V1379" s="13" t="e">
        <f t="shared" si="452"/>
        <v>#N/A</v>
      </c>
      <c r="W1379" s="13">
        <f t="shared" si="453"/>
        <v>0</v>
      </c>
      <c r="X1379" s="13">
        <f t="shared" si="454"/>
        <v>0</v>
      </c>
      <c r="Y1379" s="13">
        <f t="shared" si="455"/>
        <v>0</v>
      </c>
      <c r="Z1379" s="13" t="e">
        <f t="shared" si="456"/>
        <v>#N/A</v>
      </c>
      <c r="AA1379" s="14" t="str">
        <f t="shared" si="457"/>
        <v/>
      </c>
      <c r="AB1379" s="14">
        <f t="shared" si="458"/>
        <v>0</v>
      </c>
      <c r="AC1379" s="14">
        <f t="shared" si="459"/>
        <v>0</v>
      </c>
      <c r="AD1379" s="13">
        <f t="shared" si="442"/>
        <v>0</v>
      </c>
      <c r="AE1379" s="13" t="e">
        <f>VLOOKUP(B1379,Sheet1!$C$1:$D$12,2,FALSE)</f>
        <v>#N/A</v>
      </c>
      <c r="AF1379" s="13" t="e">
        <f t="shared" si="460"/>
        <v>#N/A</v>
      </c>
      <c r="AG1379" s="13">
        <f t="shared" si="443"/>
        <v>0</v>
      </c>
      <c r="AH1379" s="13">
        <f t="shared" si="444"/>
        <v>0</v>
      </c>
      <c r="AI1379" s="13" t="e">
        <f t="shared" si="461"/>
        <v>#N/A</v>
      </c>
      <c r="AJ1379" s="14" t="str">
        <f t="shared" si="462"/>
        <v/>
      </c>
      <c r="AK1379" s="14">
        <f t="shared" si="445"/>
        <v>0</v>
      </c>
    </row>
    <row r="1380" spans="1:37" ht="15" customHeight="1" x14ac:dyDescent="0.25">
      <c r="A1380" s="1"/>
      <c r="B1380" s="1"/>
      <c r="C1380" s="24"/>
      <c r="D1380" s="1"/>
      <c r="E1380" s="1"/>
      <c r="F1380" s="24"/>
      <c r="G1380" s="1"/>
      <c r="H1380" s="2"/>
      <c r="I1380" s="2"/>
      <c r="J1380" s="2"/>
      <c r="K1380" s="13">
        <f t="shared" si="446"/>
        <v>0</v>
      </c>
      <c r="L1380" s="13" t="e">
        <f>VLOOKUP(B1380,Sheet1!$C$1:$D$12,2,FALSE)</f>
        <v>#N/A</v>
      </c>
      <c r="M1380" s="13" t="e">
        <f t="shared" si="447"/>
        <v>#N/A</v>
      </c>
      <c r="N1380" s="13">
        <f t="shared" si="448"/>
        <v>0</v>
      </c>
      <c r="O1380" s="13" t="e">
        <f>VLOOKUP(B1380,Sheet1!$C$1:$D$12,2,FALSE)</f>
        <v>#N/A</v>
      </c>
      <c r="P1380" s="13" t="e">
        <f t="shared" si="449"/>
        <v>#N/A</v>
      </c>
      <c r="Q1380" s="13">
        <f t="shared" si="450"/>
        <v>0</v>
      </c>
      <c r="R1380" s="13" t="e">
        <f>VLOOKUP(B1380,Sheet1!$C$1:$D$12,2,FALSE)</f>
        <v>#N/A</v>
      </c>
      <c r="S1380" s="13" t="e">
        <f t="shared" si="451"/>
        <v>#N/A</v>
      </c>
      <c r="T1380" s="13">
        <f t="shared" si="441"/>
        <v>0</v>
      </c>
      <c r="U1380" s="13" t="e">
        <f>VLOOKUP(B1380,Sheet1!$C$1:$F$12,4,FALSE)</f>
        <v>#N/A</v>
      </c>
      <c r="V1380" s="13" t="e">
        <f t="shared" si="452"/>
        <v>#N/A</v>
      </c>
      <c r="W1380" s="13">
        <f t="shared" si="453"/>
        <v>0</v>
      </c>
      <c r="X1380" s="13">
        <f t="shared" si="454"/>
        <v>0</v>
      </c>
      <c r="Y1380" s="13">
        <f t="shared" si="455"/>
        <v>0</v>
      </c>
      <c r="Z1380" s="13" t="e">
        <f t="shared" si="456"/>
        <v>#N/A</v>
      </c>
      <c r="AA1380" s="14" t="str">
        <f t="shared" si="457"/>
        <v/>
      </c>
      <c r="AB1380" s="14">
        <f t="shared" si="458"/>
        <v>0</v>
      </c>
      <c r="AC1380" s="14">
        <f t="shared" si="459"/>
        <v>0</v>
      </c>
      <c r="AD1380" s="13">
        <f t="shared" si="442"/>
        <v>0</v>
      </c>
      <c r="AE1380" s="13" t="e">
        <f>VLOOKUP(B1380,Sheet1!$C$1:$D$12,2,FALSE)</f>
        <v>#N/A</v>
      </c>
      <c r="AF1380" s="13" t="e">
        <f t="shared" si="460"/>
        <v>#N/A</v>
      </c>
      <c r="AG1380" s="13">
        <f t="shared" si="443"/>
        <v>0</v>
      </c>
      <c r="AH1380" s="13">
        <f t="shared" si="444"/>
        <v>0</v>
      </c>
      <c r="AI1380" s="13" t="e">
        <f t="shared" si="461"/>
        <v>#N/A</v>
      </c>
      <c r="AJ1380" s="14" t="str">
        <f t="shared" si="462"/>
        <v/>
      </c>
      <c r="AK1380" s="14">
        <f t="shared" si="445"/>
        <v>0</v>
      </c>
    </row>
    <row r="1381" spans="1:37" ht="15" customHeight="1" x14ac:dyDescent="0.25">
      <c r="A1381" s="1"/>
      <c r="B1381" s="1"/>
      <c r="C1381" s="24"/>
      <c r="D1381" s="1"/>
      <c r="E1381" s="1"/>
      <c r="F1381" s="24"/>
      <c r="G1381" s="1"/>
      <c r="H1381" s="2"/>
      <c r="I1381" s="2"/>
      <c r="J1381" s="2"/>
      <c r="K1381" s="13">
        <f t="shared" si="446"/>
        <v>0</v>
      </c>
      <c r="L1381" s="13" t="e">
        <f>VLOOKUP(B1381,Sheet1!$C$1:$D$12,2,FALSE)</f>
        <v>#N/A</v>
      </c>
      <c r="M1381" s="13" t="e">
        <f t="shared" si="447"/>
        <v>#N/A</v>
      </c>
      <c r="N1381" s="13">
        <f t="shared" si="448"/>
        <v>0</v>
      </c>
      <c r="O1381" s="13" t="e">
        <f>VLOOKUP(B1381,Sheet1!$C$1:$D$12,2,FALSE)</f>
        <v>#N/A</v>
      </c>
      <c r="P1381" s="13" t="e">
        <f t="shared" si="449"/>
        <v>#N/A</v>
      </c>
      <c r="Q1381" s="13">
        <f t="shared" si="450"/>
        <v>0</v>
      </c>
      <c r="R1381" s="13" t="e">
        <f>VLOOKUP(B1381,Sheet1!$C$1:$D$12,2,FALSE)</f>
        <v>#N/A</v>
      </c>
      <c r="S1381" s="13" t="e">
        <f t="shared" si="451"/>
        <v>#N/A</v>
      </c>
      <c r="T1381" s="13">
        <f t="shared" si="441"/>
        <v>0</v>
      </c>
      <c r="U1381" s="13" t="e">
        <f>VLOOKUP(B1381,Sheet1!$C$1:$F$12,4,FALSE)</f>
        <v>#N/A</v>
      </c>
      <c r="V1381" s="13" t="e">
        <f t="shared" si="452"/>
        <v>#N/A</v>
      </c>
      <c r="W1381" s="13">
        <f t="shared" si="453"/>
        <v>0</v>
      </c>
      <c r="X1381" s="13">
        <f t="shared" si="454"/>
        <v>0</v>
      </c>
      <c r="Y1381" s="13">
        <f t="shared" si="455"/>
        <v>0</v>
      </c>
      <c r="Z1381" s="13" t="e">
        <f t="shared" si="456"/>
        <v>#N/A</v>
      </c>
      <c r="AA1381" s="14" t="str">
        <f t="shared" si="457"/>
        <v/>
      </c>
      <c r="AB1381" s="14">
        <f t="shared" si="458"/>
        <v>0</v>
      </c>
      <c r="AC1381" s="14">
        <f t="shared" si="459"/>
        <v>0</v>
      </c>
      <c r="AD1381" s="13">
        <f t="shared" si="442"/>
        <v>0</v>
      </c>
      <c r="AE1381" s="13" t="e">
        <f>VLOOKUP(B1381,Sheet1!$C$1:$D$12,2,FALSE)</f>
        <v>#N/A</v>
      </c>
      <c r="AF1381" s="13" t="e">
        <f t="shared" si="460"/>
        <v>#N/A</v>
      </c>
      <c r="AG1381" s="13">
        <f t="shared" si="443"/>
        <v>0</v>
      </c>
      <c r="AH1381" s="13">
        <f t="shared" si="444"/>
        <v>0</v>
      </c>
      <c r="AI1381" s="13" t="e">
        <f t="shared" si="461"/>
        <v>#N/A</v>
      </c>
      <c r="AJ1381" s="14" t="str">
        <f t="shared" si="462"/>
        <v/>
      </c>
      <c r="AK1381" s="14">
        <f t="shared" si="445"/>
        <v>0</v>
      </c>
    </row>
    <row r="1382" spans="1:37" ht="15" customHeight="1" x14ac:dyDescent="0.25">
      <c r="A1382" s="1"/>
      <c r="B1382" s="1"/>
      <c r="C1382" s="24"/>
      <c r="D1382" s="1"/>
      <c r="E1382" s="1"/>
      <c r="F1382" s="24"/>
      <c r="G1382" s="1"/>
      <c r="H1382" s="2"/>
      <c r="I1382" s="2"/>
      <c r="J1382" s="2"/>
      <c r="K1382" s="13">
        <f t="shared" si="446"/>
        <v>0</v>
      </c>
      <c r="L1382" s="13" t="e">
        <f>VLOOKUP(B1382,Sheet1!$C$1:$D$12,2,FALSE)</f>
        <v>#N/A</v>
      </c>
      <c r="M1382" s="13" t="e">
        <f t="shared" si="447"/>
        <v>#N/A</v>
      </c>
      <c r="N1382" s="13">
        <f t="shared" si="448"/>
        <v>0</v>
      </c>
      <c r="O1382" s="13" t="e">
        <f>VLOOKUP(B1382,Sheet1!$C$1:$D$12,2,FALSE)</f>
        <v>#N/A</v>
      </c>
      <c r="P1382" s="13" t="e">
        <f t="shared" si="449"/>
        <v>#N/A</v>
      </c>
      <c r="Q1382" s="13">
        <f t="shared" si="450"/>
        <v>0</v>
      </c>
      <c r="R1382" s="13" t="e">
        <f>VLOOKUP(B1382,Sheet1!$C$1:$D$12,2,FALSE)</f>
        <v>#N/A</v>
      </c>
      <c r="S1382" s="13" t="e">
        <f t="shared" si="451"/>
        <v>#N/A</v>
      </c>
      <c r="T1382" s="13">
        <f t="shared" ref="T1382:T1445" si="463">IF(G1382="AF",35,0)</f>
        <v>0</v>
      </c>
      <c r="U1382" s="13" t="e">
        <f>VLOOKUP(B1382,Sheet1!$C$1:$F$12,4,FALSE)</f>
        <v>#N/A</v>
      </c>
      <c r="V1382" s="13" t="e">
        <f t="shared" si="452"/>
        <v>#N/A</v>
      </c>
      <c r="W1382" s="13">
        <f t="shared" si="453"/>
        <v>0</v>
      </c>
      <c r="X1382" s="13">
        <f t="shared" si="454"/>
        <v>0</v>
      </c>
      <c r="Y1382" s="13">
        <f t="shared" si="455"/>
        <v>0</v>
      </c>
      <c r="Z1382" s="13" t="e">
        <f t="shared" si="456"/>
        <v>#N/A</v>
      </c>
      <c r="AA1382" s="14" t="str">
        <f t="shared" si="457"/>
        <v/>
      </c>
      <c r="AB1382" s="14">
        <f t="shared" si="458"/>
        <v>0</v>
      </c>
      <c r="AC1382" s="14">
        <f t="shared" si="459"/>
        <v>0</v>
      </c>
      <c r="AD1382" s="13">
        <f t="shared" ref="AD1382:AD1445" si="464">IF(G1382="DR/R",120,0)</f>
        <v>0</v>
      </c>
      <c r="AE1382" s="13" t="e">
        <f>VLOOKUP(B1382,Sheet1!$C$1:$D$12,2,FALSE)</f>
        <v>#N/A</v>
      </c>
      <c r="AF1382" s="13" t="e">
        <f t="shared" si="460"/>
        <v>#N/A</v>
      </c>
      <c r="AG1382" s="13">
        <f t="shared" ref="AG1382:AG1445" si="465">IF(G1382="AF",0,0)</f>
        <v>0</v>
      </c>
      <c r="AH1382" s="13">
        <f t="shared" ref="AH1382:AH1445" si="466">IF(G1382="NML",120,0)</f>
        <v>0</v>
      </c>
      <c r="AI1382" s="13" t="e">
        <f t="shared" si="461"/>
        <v>#N/A</v>
      </c>
      <c r="AJ1382" s="14" t="str">
        <f t="shared" si="462"/>
        <v/>
      </c>
      <c r="AK1382" s="14">
        <f t="shared" ref="AK1382:AK1445" si="467">IF(OR(G1382="DR/R",G1382="NML/R"),35,0)</f>
        <v>0</v>
      </c>
    </row>
    <row r="1383" spans="1:37" ht="15" customHeight="1" x14ac:dyDescent="0.25">
      <c r="A1383" s="1"/>
      <c r="B1383" s="1"/>
      <c r="C1383" s="24"/>
      <c r="D1383" s="1"/>
      <c r="E1383" s="1"/>
      <c r="F1383" s="24"/>
      <c r="G1383" s="1"/>
      <c r="H1383" s="2"/>
      <c r="I1383" s="2"/>
      <c r="J1383" s="2"/>
      <c r="K1383" s="13">
        <f t="shared" ref="K1383:K1446" si="468">IF(AND(G1383="DR/R",A1383=2027),226,0)</f>
        <v>0</v>
      </c>
      <c r="L1383" s="13" t="e">
        <f>VLOOKUP(B1383,Sheet1!$C$1:$D$12,2,FALSE)</f>
        <v>#N/A</v>
      </c>
      <c r="M1383" s="13" t="e">
        <f t="shared" ref="M1383:M1446" si="469">ROUND(+K1383/12*L1383,2)</f>
        <v>#N/A</v>
      </c>
      <c r="N1383" s="13">
        <f t="shared" ref="N1383:N1446" si="470">IF(AND(G1383="DR/R",A1383=2025),212,0)</f>
        <v>0</v>
      </c>
      <c r="O1383" s="13" t="e">
        <f>VLOOKUP(B1383,Sheet1!$C$1:$D$12,2,FALSE)</f>
        <v>#N/A</v>
      </c>
      <c r="P1383" s="13" t="e">
        <f t="shared" ref="P1383:P1446" si="471">ROUND(+N1383/12*O1383,2)</f>
        <v>#N/A</v>
      </c>
      <c r="Q1383" s="13">
        <f t="shared" ref="Q1383:Q1446" si="472">IF(AND(G1383="DR/R",A1383=2026),219,)</f>
        <v>0</v>
      </c>
      <c r="R1383" s="13" t="e">
        <f>VLOOKUP(B1383,Sheet1!$C$1:$D$12,2,FALSE)</f>
        <v>#N/A</v>
      </c>
      <c r="S1383" s="13" t="e">
        <f t="shared" ref="S1383:S1446" si="473">ROUND(+Q1383/12*R1383,2)</f>
        <v>#N/A</v>
      </c>
      <c r="T1383" s="13">
        <f t="shared" si="463"/>
        <v>0</v>
      </c>
      <c r="U1383" s="13" t="e">
        <f>VLOOKUP(B1383,Sheet1!$C$1:$F$12,4,FALSE)</f>
        <v>#N/A</v>
      </c>
      <c r="V1383" s="13" t="e">
        <f t="shared" ref="V1383:V1446" si="474">ROUND(+T1383/4*U1383,2)</f>
        <v>#N/A</v>
      </c>
      <c r="W1383" s="13">
        <f t="shared" ref="W1383:W1446" si="475">IF(AND(G1383="NML",A1383=2027),226,0)</f>
        <v>0</v>
      </c>
      <c r="X1383" s="13">
        <f t="shared" ref="X1383:X1446" si="476">IF(AND(G1383="NML",A1383=2025),212,0)</f>
        <v>0</v>
      </c>
      <c r="Y1383" s="13">
        <f t="shared" ref="Y1383:Y1446" si="477">IF(AND(G1383="NML",A1383=2026),219,0)</f>
        <v>0</v>
      </c>
      <c r="Z1383" s="13" t="e">
        <f t="shared" ref="Z1383:Z1446" si="478">+M1383+V1383+W1383+P1383+X1383+Y1383+S1383</f>
        <v>#N/A</v>
      </c>
      <c r="AA1383" s="14" t="str">
        <f t="shared" ref="AA1383:AA1446" si="479">IF(ISNA(Z1383),"",Z1383)</f>
        <v/>
      </c>
      <c r="AB1383" s="14">
        <f t="shared" ref="AB1383:AB1446" si="480">IF(OR(G1383="DR/R",G1383="NML/R"),85,0)</f>
        <v>0</v>
      </c>
      <c r="AC1383" s="14">
        <f t="shared" ref="AC1383:AC1446" si="481">IF(AND(A1383=2019,AB1383&gt;0),AB1383-10,AB1383)</f>
        <v>0</v>
      </c>
      <c r="AD1383" s="13">
        <f t="shared" si="464"/>
        <v>0</v>
      </c>
      <c r="AE1383" s="13" t="e">
        <f>VLOOKUP(B1383,Sheet1!$C$1:$D$12,2,FALSE)</f>
        <v>#N/A</v>
      </c>
      <c r="AF1383" s="13" t="e">
        <f t="shared" ref="AF1383:AF1446" si="482">+AD1383/12*AE1383</f>
        <v>#N/A</v>
      </c>
      <c r="AG1383" s="13">
        <f t="shared" si="465"/>
        <v>0</v>
      </c>
      <c r="AH1383" s="13">
        <f t="shared" si="466"/>
        <v>0</v>
      </c>
      <c r="AI1383" s="13" t="e">
        <f t="shared" ref="AI1383:AI1446" si="483">+AF1383+AG1383+AH1383</f>
        <v>#N/A</v>
      </c>
      <c r="AJ1383" s="14" t="str">
        <f t="shared" ref="AJ1383:AJ1446" si="484">IF(ISNA(AI1383),"",AI1383)</f>
        <v/>
      </c>
      <c r="AK1383" s="14">
        <f t="shared" si="467"/>
        <v>0</v>
      </c>
    </row>
    <row r="1384" spans="1:37" ht="15" customHeight="1" x14ac:dyDescent="0.25">
      <c r="A1384" s="1"/>
      <c r="B1384" s="1"/>
      <c r="C1384" s="24"/>
      <c r="D1384" s="1"/>
      <c r="E1384" s="1"/>
      <c r="F1384" s="24"/>
      <c r="G1384" s="1"/>
      <c r="H1384" s="2"/>
      <c r="I1384" s="2"/>
      <c r="J1384" s="2"/>
      <c r="K1384" s="13">
        <f t="shared" si="468"/>
        <v>0</v>
      </c>
      <c r="L1384" s="13" t="e">
        <f>VLOOKUP(B1384,Sheet1!$C$1:$D$12,2,FALSE)</f>
        <v>#N/A</v>
      </c>
      <c r="M1384" s="13" t="e">
        <f t="shared" si="469"/>
        <v>#N/A</v>
      </c>
      <c r="N1384" s="13">
        <f t="shared" si="470"/>
        <v>0</v>
      </c>
      <c r="O1384" s="13" t="e">
        <f>VLOOKUP(B1384,Sheet1!$C$1:$D$12,2,FALSE)</f>
        <v>#N/A</v>
      </c>
      <c r="P1384" s="13" t="e">
        <f t="shared" si="471"/>
        <v>#N/A</v>
      </c>
      <c r="Q1384" s="13">
        <f t="shared" si="472"/>
        <v>0</v>
      </c>
      <c r="R1384" s="13" t="e">
        <f>VLOOKUP(B1384,Sheet1!$C$1:$D$12,2,FALSE)</f>
        <v>#N/A</v>
      </c>
      <c r="S1384" s="13" t="e">
        <f t="shared" si="473"/>
        <v>#N/A</v>
      </c>
      <c r="T1384" s="13">
        <f t="shared" si="463"/>
        <v>0</v>
      </c>
      <c r="U1384" s="13" t="e">
        <f>VLOOKUP(B1384,Sheet1!$C$1:$F$12,4,FALSE)</f>
        <v>#N/A</v>
      </c>
      <c r="V1384" s="13" t="e">
        <f t="shared" si="474"/>
        <v>#N/A</v>
      </c>
      <c r="W1384" s="13">
        <f t="shared" si="475"/>
        <v>0</v>
      </c>
      <c r="X1384" s="13">
        <f t="shared" si="476"/>
        <v>0</v>
      </c>
      <c r="Y1384" s="13">
        <f t="shared" si="477"/>
        <v>0</v>
      </c>
      <c r="Z1384" s="13" t="e">
        <f t="shared" si="478"/>
        <v>#N/A</v>
      </c>
      <c r="AA1384" s="14" t="str">
        <f t="shared" si="479"/>
        <v/>
      </c>
      <c r="AB1384" s="14">
        <f t="shared" si="480"/>
        <v>0</v>
      </c>
      <c r="AC1384" s="14">
        <f t="shared" si="481"/>
        <v>0</v>
      </c>
      <c r="AD1384" s="13">
        <f t="shared" si="464"/>
        <v>0</v>
      </c>
      <c r="AE1384" s="13" t="e">
        <f>VLOOKUP(B1384,Sheet1!$C$1:$D$12,2,FALSE)</f>
        <v>#N/A</v>
      </c>
      <c r="AF1384" s="13" t="e">
        <f t="shared" si="482"/>
        <v>#N/A</v>
      </c>
      <c r="AG1384" s="13">
        <f t="shared" si="465"/>
        <v>0</v>
      </c>
      <c r="AH1384" s="13">
        <f t="shared" si="466"/>
        <v>0</v>
      </c>
      <c r="AI1384" s="13" t="e">
        <f t="shared" si="483"/>
        <v>#N/A</v>
      </c>
      <c r="AJ1384" s="14" t="str">
        <f t="shared" si="484"/>
        <v/>
      </c>
      <c r="AK1384" s="14">
        <f t="shared" si="467"/>
        <v>0</v>
      </c>
    </row>
    <row r="1385" spans="1:37" ht="15" customHeight="1" x14ac:dyDescent="0.25">
      <c r="A1385" s="1"/>
      <c r="B1385" s="1"/>
      <c r="C1385" s="24"/>
      <c r="D1385" s="1"/>
      <c r="E1385" s="1"/>
      <c r="F1385" s="24"/>
      <c r="G1385" s="1"/>
      <c r="H1385" s="2"/>
      <c r="I1385" s="2"/>
      <c r="J1385" s="2"/>
      <c r="K1385" s="13">
        <f t="shared" si="468"/>
        <v>0</v>
      </c>
      <c r="L1385" s="13" t="e">
        <f>VLOOKUP(B1385,Sheet1!$C$1:$D$12,2,FALSE)</f>
        <v>#N/A</v>
      </c>
      <c r="M1385" s="13" t="e">
        <f t="shared" si="469"/>
        <v>#N/A</v>
      </c>
      <c r="N1385" s="13">
        <f t="shared" si="470"/>
        <v>0</v>
      </c>
      <c r="O1385" s="13" t="e">
        <f>VLOOKUP(B1385,Sheet1!$C$1:$D$12,2,FALSE)</f>
        <v>#N/A</v>
      </c>
      <c r="P1385" s="13" t="e">
        <f t="shared" si="471"/>
        <v>#N/A</v>
      </c>
      <c r="Q1385" s="13">
        <f t="shared" si="472"/>
        <v>0</v>
      </c>
      <c r="R1385" s="13" t="e">
        <f>VLOOKUP(B1385,Sheet1!$C$1:$D$12,2,FALSE)</f>
        <v>#N/A</v>
      </c>
      <c r="S1385" s="13" t="e">
        <f t="shared" si="473"/>
        <v>#N/A</v>
      </c>
      <c r="T1385" s="13">
        <f t="shared" si="463"/>
        <v>0</v>
      </c>
      <c r="U1385" s="13" t="e">
        <f>VLOOKUP(B1385,Sheet1!$C$1:$F$12,4,FALSE)</f>
        <v>#N/A</v>
      </c>
      <c r="V1385" s="13" t="e">
        <f t="shared" si="474"/>
        <v>#N/A</v>
      </c>
      <c r="W1385" s="13">
        <f t="shared" si="475"/>
        <v>0</v>
      </c>
      <c r="X1385" s="13">
        <f t="shared" si="476"/>
        <v>0</v>
      </c>
      <c r="Y1385" s="13">
        <f t="shared" si="477"/>
        <v>0</v>
      </c>
      <c r="Z1385" s="13" t="e">
        <f t="shared" si="478"/>
        <v>#N/A</v>
      </c>
      <c r="AA1385" s="14" t="str">
        <f t="shared" si="479"/>
        <v/>
      </c>
      <c r="AB1385" s="14">
        <f t="shared" si="480"/>
        <v>0</v>
      </c>
      <c r="AC1385" s="14">
        <f t="shared" si="481"/>
        <v>0</v>
      </c>
      <c r="AD1385" s="13">
        <f t="shared" si="464"/>
        <v>0</v>
      </c>
      <c r="AE1385" s="13" t="e">
        <f>VLOOKUP(B1385,Sheet1!$C$1:$D$12,2,FALSE)</f>
        <v>#N/A</v>
      </c>
      <c r="AF1385" s="13" t="e">
        <f t="shared" si="482"/>
        <v>#N/A</v>
      </c>
      <c r="AG1385" s="13">
        <f t="shared" si="465"/>
        <v>0</v>
      </c>
      <c r="AH1385" s="13">
        <f t="shared" si="466"/>
        <v>0</v>
      </c>
      <c r="AI1385" s="13" t="e">
        <f t="shared" si="483"/>
        <v>#N/A</v>
      </c>
      <c r="AJ1385" s="14" t="str">
        <f t="shared" si="484"/>
        <v/>
      </c>
      <c r="AK1385" s="14">
        <f t="shared" si="467"/>
        <v>0</v>
      </c>
    </row>
    <row r="1386" spans="1:37" ht="15" customHeight="1" x14ac:dyDescent="0.25">
      <c r="A1386" s="1"/>
      <c r="B1386" s="1"/>
      <c r="C1386" s="24"/>
      <c r="D1386" s="1"/>
      <c r="E1386" s="1"/>
      <c r="F1386" s="24"/>
      <c r="G1386" s="1"/>
      <c r="H1386" s="2"/>
      <c r="I1386" s="2"/>
      <c r="J1386" s="2"/>
      <c r="K1386" s="13">
        <f t="shared" si="468"/>
        <v>0</v>
      </c>
      <c r="L1386" s="13" t="e">
        <f>VLOOKUP(B1386,Sheet1!$C$1:$D$12,2,FALSE)</f>
        <v>#N/A</v>
      </c>
      <c r="M1386" s="13" t="e">
        <f t="shared" si="469"/>
        <v>#N/A</v>
      </c>
      <c r="N1386" s="13">
        <f t="shared" si="470"/>
        <v>0</v>
      </c>
      <c r="O1386" s="13" t="e">
        <f>VLOOKUP(B1386,Sheet1!$C$1:$D$12,2,FALSE)</f>
        <v>#N/A</v>
      </c>
      <c r="P1386" s="13" t="e">
        <f t="shared" si="471"/>
        <v>#N/A</v>
      </c>
      <c r="Q1386" s="13">
        <f t="shared" si="472"/>
        <v>0</v>
      </c>
      <c r="R1386" s="13" t="e">
        <f>VLOOKUP(B1386,Sheet1!$C$1:$D$12,2,FALSE)</f>
        <v>#N/A</v>
      </c>
      <c r="S1386" s="13" t="e">
        <f t="shared" si="473"/>
        <v>#N/A</v>
      </c>
      <c r="T1386" s="13">
        <f t="shared" si="463"/>
        <v>0</v>
      </c>
      <c r="U1386" s="13" t="e">
        <f>VLOOKUP(B1386,Sheet1!$C$1:$F$12,4,FALSE)</f>
        <v>#N/A</v>
      </c>
      <c r="V1386" s="13" t="e">
        <f t="shared" si="474"/>
        <v>#N/A</v>
      </c>
      <c r="W1386" s="13">
        <f t="shared" si="475"/>
        <v>0</v>
      </c>
      <c r="X1386" s="13">
        <f t="shared" si="476"/>
        <v>0</v>
      </c>
      <c r="Y1386" s="13">
        <f t="shared" si="477"/>
        <v>0</v>
      </c>
      <c r="Z1386" s="13" t="e">
        <f t="shared" si="478"/>
        <v>#N/A</v>
      </c>
      <c r="AA1386" s="14" t="str">
        <f t="shared" si="479"/>
        <v/>
      </c>
      <c r="AB1386" s="14">
        <f t="shared" si="480"/>
        <v>0</v>
      </c>
      <c r="AC1386" s="14">
        <f t="shared" si="481"/>
        <v>0</v>
      </c>
      <c r="AD1386" s="13">
        <f t="shared" si="464"/>
        <v>0</v>
      </c>
      <c r="AE1386" s="13" t="e">
        <f>VLOOKUP(B1386,Sheet1!$C$1:$D$12,2,FALSE)</f>
        <v>#N/A</v>
      </c>
      <c r="AF1386" s="13" t="e">
        <f t="shared" si="482"/>
        <v>#N/A</v>
      </c>
      <c r="AG1386" s="13">
        <f t="shared" si="465"/>
        <v>0</v>
      </c>
      <c r="AH1386" s="13">
        <f t="shared" si="466"/>
        <v>0</v>
      </c>
      <c r="AI1386" s="13" t="e">
        <f t="shared" si="483"/>
        <v>#N/A</v>
      </c>
      <c r="AJ1386" s="14" t="str">
        <f t="shared" si="484"/>
        <v/>
      </c>
      <c r="AK1386" s="14">
        <f t="shared" si="467"/>
        <v>0</v>
      </c>
    </row>
    <row r="1387" spans="1:37" ht="15" customHeight="1" x14ac:dyDescent="0.25">
      <c r="A1387" s="1"/>
      <c r="B1387" s="1"/>
      <c r="C1387" s="24"/>
      <c r="D1387" s="1"/>
      <c r="E1387" s="1"/>
      <c r="F1387" s="24"/>
      <c r="G1387" s="1"/>
      <c r="H1387" s="2"/>
      <c r="I1387" s="2"/>
      <c r="J1387" s="2"/>
      <c r="K1387" s="13">
        <f t="shared" si="468"/>
        <v>0</v>
      </c>
      <c r="L1387" s="13" t="e">
        <f>VLOOKUP(B1387,Sheet1!$C$1:$D$12,2,FALSE)</f>
        <v>#N/A</v>
      </c>
      <c r="M1387" s="13" t="e">
        <f t="shared" si="469"/>
        <v>#N/A</v>
      </c>
      <c r="N1387" s="13">
        <f t="shared" si="470"/>
        <v>0</v>
      </c>
      <c r="O1387" s="13" t="e">
        <f>VLOOKUP(B1387,Sheet1!$C$1:$D$12,2,FALSE)</f>
        <v>#N/A</v>
      </c>
      <c r="P1387" s="13" t="e">
        <f t="shared" si="471"/>
        <v>#N/A</v>
      </c>
      <c r="Q1387" s="13">
        <f t="shared" si="472"/>
        <v>0</v>
      </c>
      <c r="R1387" s="13" t="e">
        <f>VLOOKUP(B1387,Sheet1!$C$1:$D$12,2,FALSE)</f>
        <v>#N/A</v>
      </c>
      <c r="S1387" s="13" t="e">
        <f t="shared" si="473"/>
        <v>#N/A</v>
      </c>
      <c r="T1387" s="13">
        <f t="shared" si="463"/>
        <v>0</v>
      </c>
      <c r="U1387" s="13" t="e">
        <f>VLOOKUP(B1387,Sheet1!$C$1:$F$12,4,FALSE)</f>
        <v>#N/A</v>
      </c>
      <c r="V1387" s="13" t="e">
        <f t="shared" si="474"/>
        <v>#N/A</v>
      </c>
      <c r="W1387" s="13">
        <f t="shared" si="475"/>
        <v>0</v>
      </c>
      <c r="X1387" s="13">
        <f t="shared" si="476"/>
        <v>0</v>
      </c>
      <c r="Y1387" s="13">
        <f t="shared" si="477"/>
        <v>0</v>
      </c>
      <c r="Z1387" s="13" t="e">
        <f t="shared" si="478"/>
        <v>#N/A</v>
      </c>
      <c r="AA1387" s="14" t="str">
        <f t="shared" si="479"/>
        <v/>
      </c>
      <c r="AB1387" s="14">
        <f t="shared" si="480"/>
        <v>0</v>
      </c>
      <c r="AC1387" s="14">
        <f t="shared" si="481"/>
        <v>0</v>
      </c>
      <c r="AD1387" s="13">
        <f t="shared" si="464"/>
        <v>0</v>
      </c>
      <c r="AE1387" s="13" t="e">
        <f>VLOOKUP(B1387,Sheet1!$C$1:$D$12,2,FALSE)</f>
        <v>#N/A</v>
      </c>
      <c r="AF1387" s="13" t="e">
        <f t="shared" si="482"/>
        <v>#N/A</v>
      </c>
      <c r="AG1387" s="13">
        <f t="shared" si="465"/>
        <v>0</v>
      </c>
      <c r="AH1387" s="13">
        <f t="shared" si="466"/>
        <v>0</v>
      </c>
      <c r="AI1387" s="13" t="e">
        <f t="shared" si="483"/>
        <v>#N/A</v>
      </c>
      <c r="AJ1387" s="14" t="str">
        <f t="shared" si="484"/>
        <v/>
      </c>
      <c r="AK1387" s="14">
        <f t="shared" si="467"/>
        <v>0</v>
      </c>
    </row>
    <row r="1388" spans="1:37" ht="15" customHeight="1" x14ac:dyDescent="0.25">
      <c r="A1388" s="1"/>
      <c r="B1388" s="1"/>
      <c r="C1388" s="24"/>
      <c r="D1388" s="1"/>
      <c r="E1388" s="1"/>
      <c r="F1388" s="24"/>
      <c r="G1388" s="1"/>
      <c r="H1388" s="2"/>
      <c r="I1388" s="2"/>
      <c r="J1388" s="2"/>
      <c r="K1388" s="13">
        <f t="shared" si="468"/>
        <v>0</v>
      </c>
      <c r="L1388" s="13" t="e">
        <f>VLOOKUP(B1388,Sheet1!$C$1:$D$12,2,FALSE)</f>
        <v>#N/A</v>
      </c>
      <c r="M1388" s="13" t="e">
        <f t="shared" si="469"/>
        <v>#N/A</v>
      </c>
      <c r="N1388" s="13">
        <f t="shared" si="470"/>
        <v>0</v>
      </c>
      <c r="O1388" s="13" t="e">
        <f>VLOOKUP(B1388,Sheet1!$C$1:$D$12,2,FALSE)</f>
        <v>#N/A</v>
      </c>
      <c r="P1388" s="13" t="e">
        <f t="shared" si="471"/>
        <v>#N/A</v>
      </c>
      <c r="Q1388" s="13">
        <f t="shared" si="472"/>
        <v>0</v>
      </c>
      <c r="R1388" s="13" t="e">
        <f>VLOOKUP(B1388,Sheet1!$C$1:$D$12,2,FALSE)</f>
        <v>#N/A</v>
      </c>
      <c r="S1388" s="13" t="e">
        <f t="shared" si="473"/>
        <v>#N/A</v>
      </c>
      <c r="T1388" s="13">
        <f t="shared" si="463"/>
        <v>0</v>
      </c>
      <c r="U1388" s="13" t="e">
        <f>VLOOKUP(B1388,Sheet1!$C$1:$F$12,4,FALSE)</f>
        <v>#N/A</v>
      </c>
      <c r="V1388" s="13" t="e">
        <f t="shared" si="474"/>
        <v>#N/A</v>
      </c>
      <c r="W1388" s="13">
        <f t="shared" si="475"/>
        <v>0</v>
      </c>
      <c r="X1388" s="13">
        <f t="shared" si="476"/>
        <v>0</v>
      </c>
      <c r="Y1388" s="13">
        <f t="shared" si="477"/>
        <v>0</v>
      </c>
      <c r="Z1388" s="13" t="e">
        <f t="shared" si="478"/>
        <v>#N/A</v>
      </c>
      <c r="AA1388" s="14" t="str">
        <f t="shared" si="479"/>
        <v/>
      </c>
      <c r="AB1388" s="14">
        <f t="shared" si="480"/>
        <v>0</v>
      </c>
      <c r="AC1388" s="14">
        <f t="shared" si="481"/>
        <v>0</v>
      </c>
      <c r="AD1388" s="13">
        <f t="shared" si="464"/>
        <v>0</v>
      </c>
      <c r="AE1388" s="13" t="e">
        <f>VLOOKUP(B1388,Sheet1!$C$1:$D$12,2,FALSE)</f>
        <v>#N/A</v>
      </c>
      <c r="AF1388" s="13" t="e">
        <f t="shared" si="482"/>
        <v>#N/A</v>
      </c>
      <c r="AG1388" s="13">
        <f t="shared" si="465"/>
        <v>0</v>
      </c>
      <c r="AH1388" s="13">
        <f t="shared" si="466"/>
        <v>0</v>
      </c>
      <c r="AI1388" s="13" t="e">
        <f t="shared" si="483"/>
        <v>#N/A</v>
      </c>
      <c r="AJ1388" s="14" t="str">
        <f t="shared" si="484"/>
        <v/>
      </c>
      <c r="AK1388" s="14">
        <f t="shared" si="467"/>
        <v>0</v>
      </c>
    </row>
    <row r="1389" spans="1:37" ht="15" customHeight="1" x14ac:dyDescent="0.25">
      <c r="A1389" s="1"/>
      <c r="B1389" s="1"/>
      <c r="C1389" s="24"/>
      <c r="D1389" s="1"/>
      <c r="E1389" s="1"/>
      <c r="F1389" s="24"/>
      <c r="G1389" s="1"/>
      <c r="H1389" s="2"/>
      <c r="I1389" s="2"/>
      <c r="J1389" s="2"/>
      <c r="K1389" s="13">
        <f t="shared" si="468"/>
        <v>0</v>
      </c>
      <c r="L1389" s="13" t="e">
        <f>VLOOKUP(B1389,Sheet1!$C$1:$D$12,2,FALSE)</f>
        <v>#N/A</v>
      </c>
      <c r="M1389" s="13" t="e">
        <f t="shared" si="469"/>
        <v>#N/A</v>
      </c>
      <c r="N1389" s="13">
        <f t="shared" si="470"/>
        <v>0</v>
      </c>
      <c r="O1389" s="13" t="e">
        <f>VLOOKUP(B1389,Sheet1!$C$1:$D$12,2,FALSE)</f>
        <v>#N/A</v>
      </c>
      <c r="P1389" s="13" t="e">
        <f t="shared" si="471"/>
        <v>#N/A</v>
      </c>
      <c r="Q1389" s="13">
        <f t="shared" si="472"/>
        <v>0</v>
      </c>
      <c r="R1389" s="13" t="e">
        <f>VLOOKUP(B1389,Sheet1!$C$1:$D$12,2,FALSE)</f>
        <v>#N/A</v>
      </c>
      <c r="S1389" s="13" t="e">
        <f t="shared" si="473"/>
        <v>#N/A</v>
      </c>
      <c r="T1389" s="13">
        <f t="shared" si="463"/>
        <v>0</v>
      </c>
      <c r="U1389" s="13" t="e">
        <f>VLOOKUP(B1389,Sheet1!$C$1:$F$12,4,FALSE)</f>
        <v>#N/A</v>
      </c>
      <c r="V1389" s="13" t="e">
        <f t="shared" si="474"/>
        <v>#N/A</v>
      </c>
      <c r="W1389" s="13">
        <f t="shared" si="475"/>
        <v>0</v>
      </c>
      <c r="X1389" s="13">
        <f t="shared" si="476"/>
        <v>0</v>
      </c>
      <c r="Y1389" s="13">
        <f t="shared" si="477"/>
        <v>0</v>
      </c>
      <c r="Z1389" s="13" t="e">
        <f t="shared" si="478"/>
        <v>#N/A</v>
      </c>
      <c r="AA1389" s="14" t="str">
        <f t="shared" si="479"/>
        <v/>
      </c>
      <c r="AB1389" s="14">
        <f t="shared" si="480"/>
        <v>0</v>
      </c>
      <c r="AC1389" s="14">
        <f t="shared" si="481"/>
        <v>0</v>
      </c>
      <c r="AD1389" s="13">
        <f t="shared" si="464"/>
        <v>0</v>
      </c>
      <c r="AE1389" s="13" t="e">
        <f>VLOOKUP(B1389,Sheet1!$C$1:$D$12,2,FALSE)</f>
        <v>#N/A</v>
      </c>
      <c r="AF1389" s="13" t="e">
        <f t="shared" si="482"/>
        <v>#N/A</v>
      </c>
      <c r="AG1389" s="13">
        <f t="shared" si="465"/>
        <v>0</v>
      </c>
      <c r="AH1389" s="13">
        <f t="shared" si="466"/>
        <v>0</v>
      </c>
      <c r="AI1389" s="13" t="e">
        <f t="shared" si="483"/>
        <v>#N/A</v>
      </c>
      <c r="AJ1389" s="14" t="str">
        <f t="shared" si="484"/>
        <v/>
      </c>
      <c r="AK1389" s="14">
        <f t="shared" si="467"/>
        <v>0</v>
      </c>
    </row>
    <row r="1390" spans="1:37" ht="15" customHeight="1" x14ac:dyDescent="0.25">
      <c r="A1390" s="1"/>
      <c r="B1390" s="1"/>
      <c r="C1390" s="24"/>
      <c r="D1390" s="1"/>
      <c r="E1390" s="1"/>
      <c r="F1390" s="24"/>
      <c r="G1390" s="1"/>
      <c r="H1390" s="2"/>
      <c r="I1390" s="2"/>
      <c r="J1390" s="2"/>
      <c r="K1390" s="13">
        <f t="shared" si="468"/>
        <v>0</v>
      </c>
      <c r="L1390" s="13" t="e">
        <f>VLOOKUP(B1390,Sheet1!$C$1:$D$12,2,FALSE)</f>
        <v>#N/A</v>
      </c>
      <c r="M1390" s="13" t="e">
        <f t="shared" si="469"/>
        <v>#N/A</v>
      </c>
      <c r="N1390" s="13">
        <f t="shared" si="470"/>
        <v>0</v>
      </c>
      <c r="O1390" s="13" t="e">
        <f>VLOOKUP(B1390,Sheet1!$C$1:$D$12,2,FALSE)</f>
        <v>#N/A</v>
      </c>
      <c r="P1390" s="13" t="e">
        <f t="shared" si="471"/>
        <v>#N/A</v>
      </c>
      <c r="Q1390" s="13">
        <f t="shared" si="472"/>
        <v>0</v>
      </c>
      <c r="R1390" s="13" t="e">
        <f>VLOOKUP(B1390,Sheet1!$C$1:$D$12,2,FALSE)</f>
        <v>#N/A</v>
      </c>
      <c r="S1390" s="13" t="e">
        <f t="shared" si="473"/>
        <v>#N/A</v>
      </c>
      <c r="T1390" s="13">
        <f t="shared" si="463"/>
        <v>0</v>
      </c>
      <c r="U1390" s="13" t="e">
        <f>VLOOKUP(B1390,Sheet1!$C$1:$F$12,4,FALSE)</f>
        <v>#N/A</v>
      </c>
      <c r="V1390" s="13" t="e">
        <f t="shared" si="474"/>
        <v>#N/A</v>
      </c>
      <c r="W1390" s="13">
        <f t="shared" si="475"/>
        <v>0</v>
      </c>
      <c r="X1390" s="13">
        <f t="shared" si="476"/>
        <v>0</v>
      </c>
      <c r="Y1390" s="13">
        <f t="shared" si="477"/>
        <v>0</v>
      </c>
      <c r="Z1390" s="13" t="e">
        <f t="shared" si="478"/>
        <v>#N/A</v>
      </c>
      <c r="AA1390" s="14" t="str">
        <f t="shared" si="479"/>
        <v/>
      </c>
      <c r="AB1390" s="14">
        <f t="shared" si="480"/>
        <v>0</v>
      </c>
      <c r="AC1390" s="14">
        <f t="shared" si="481"/>
        <v>0</v>
      </c>
      <c r="AD1390" s="13">
        <f t="shared" si="464"/>
        <v>0</v>
      </c>
      <c r="AE1390" s="13" t="e">
        <f>VLOOKUP(B1390,Sheet1!$C$1:$D$12,2,FALSE)</f>
        <v>#N/A</v>
      </c>
      <c r="AF1390" s="13" t="e">
        <f t="shared" si="482"/>
        <v>#N/A</v>
      </c>
      <c r="AG1390" s="13">
        <f t="shared" si="465"/>
        <v>0</v>
      </c>
      <c r="AH1390" s="13">
        <f t="shared" si="466"/>
        <v>0</v>
      </c>
      <c r="AI1390" s="13" t="e">
        <f t="shared" si="483"/>
        <v>#N/A</v>
      </c>
      <c r="AJ1390" s="14" t="str">
        <f t="shared" si="484"/>
        <v/>
      </c>
      <c r="AK1390" s="14">
        <f t="shared" si="467"/>
        <v>0</v>
      </c>
    </row>
    <row r="1391" spans="1:37" ht="15" customHeight="1" x14ac:dyDescent="0.25">
      <c r="A1391" s="1"/>
      <c r="B1391" s="1"/>
      <c r="C1391" s="24"/>
      <c r="D1391" s="1"/>
      <c r="E1391" s="1"/>
      <c r="F1391" s="24"/>
      <c r="G1391" s="1"/>
      <c r="H1391" s="2"/>
      <c r="I1391" s="2"/>
      <c r="J1391" s="2"/>
      <c r="K1391" s="13">
        <f t="shared" si="468"/>
        <v>0</v>
      </c>
      <c r="L1391" s="13" t="e">
        <f>VLOOKUP(B1391,Sheet1!$C$1:$D$12,2,FALSE)</f>
        <v>#N/A</v>
      </c>
      <c r="M1391" s="13" t="e">
        <f t="shared" si="469"/>
        <v>#N/A</v>
      </c>
      <c r="N1391" s="13">
        <f t="shared" si="470"/>
        <v>0</v>
      </c>
      <c r="O1391" s="13" t="e">
        <f>VLOOKUP(B1391,Sheet1!$C$1:$D$12,2,FALSE)</f>
        <v>#N/A</v>
      </c>
      <c r="P1391" s="13" t="e">
        <f t="shared" si="471"/>
        <v>#N/A</v>
      </c>
      <c r="Q1391" s="13">
        <f t="shared" si="472"/>
        <v>0</v>
      </c>
      <c r="R1391" s="13" t="e">
        <f>VLOOKUP(B1391,Sheet1!$C$1:$D$12,2,FALSE)</f>
        <v>#N/A</v>
      </c>
      <c r="S1391" s="13" t="e">
        <f t="shared" si="473"/>
        <v>#N/A</v>
      </c>
      <c r="T1391" s="13">
        <f t="shared" si="463"/>
        <v>0</v>
      </c>
      <c r="U1391" s="13" t="e">
        <f>VLOOKUP(B1391,Sheet1!$C$1:$F$12,4,FALSE)</f>
        <v>#N/A</v>
      </c>
      <c r="V1391" s="13" t="e">
        <f t="shared" si="474"/>
        <v>#N/A</v>
      </c>
      <c r="W1391" s="13">
        <f t="shared" si="475"/>
        <v>0</v>
      </c>
      <c r="X1391" s="13">
        <f t="shared" si="476"/>
        <v>0</v>
      </c>
      <c r="Y1391" s="13">
        <f t="shared" si="477"/>
        <v>0</v>
      </c>
      <c r="Z1391" s="13" t="e">
        <f t="shared" si="478"/>
        <v>#N/A</v>
      </c>
      <c r="AA1391" s="14" t="str">
        <f t="shared" si="479"/>
        <v/>
      </c>
      <c r="AB1391" s="14">
        <f t="shared" si="480"/>
        <v>0</v>
      </c>
      <c r="AC1391" s="14">
        <f t="shared" si="481"/>
        <v>0</v>
      </c>
      <c r="AD1391" s="13">
        <f t="shared" si="464"/>
        <v>0</v>
      </c>
      <c r="AE1391" s="13" t="e">
        <f>VLOOKUP(B1391,Sheet1!$C$1:$D$12,2,FALSE)</f>
        <v>#N/A</v>
      </c>
      <c r="AF1391" s="13" t="e">
        <f t="shared" si="482"/>
        <v>#N/A</v>
      </c>
      <c r="AG1391" s="13">
        <f t="shared" si="465"/>
        <v>0</v>
      </c>
      <c r="AH1391" s="13">
        <f t="shared" si="466"/>
        <v>0</v>
      </c>
      <c r="AI1391" s="13" t="e">
        <f t="shared" si="483"/>
        <v>#N/A</v>
      </c>
      <c r="AJ1391" s="14" t="str">
        <f t="shared" si="484"/>
        <v/>
      </c>
      <c r="AK1391" s="14">
        <f t="shared" si="467"/>
        <v>0</v>
      </c>
    </row>
    <row r="1392" spans="1:37" ht="15" customHeight="1" x14ac:dyDescent="0.25">
      <c r="A1392" s="1"/>
      <c r="B1392" s="1"/>
      <c r="C1392" s="24"/>
      <c r="D1392" s="1"/>
      <c r="E1392" s="1"/>
      <c r="F1392" s="24"/>
      <c r="G1392" s="1"/>
      <c r="H1392" s="2"/>
      <c r="I1392" s="2"/>
      <c r="J1392" s="2"/>
      <c r="K1392" s="13">
        <f t="shared" si="468"/>
        <v>0</v>
      </c>
      <c r="L1392" s="13" t="e">
        <f>VLOOKUP(B1392,Sheet1!$C$1:$D$12,2,FALSE)</f>
        <v>#N/A</v>
      </c>
      <c r="M1392" s="13" t="e">
        <f t="shared" si="469"/>
        <v>#N/A</v>
      </c>
      <c r="N1392" s="13">
        <f t="shared" si="470"/>
        <v>0</v>
      </c>
      <c r="O1392" s="13" t="e">
        <f>VLOOKUP(B1392,Sheet1!$C$1:$D$12,2,FALSE)</f>
        <v>#N/A</v>
      </c>
      <c r="P1392" s="13" t="e">
        <f t="shared" si="471"/>
        <v>#N/A</v>
      </c>
      <c r="Q1392" s="13">
        <f t="shared" si="472"/>
        <v>0</v>
      </c>
      <c r="R1392" s="13" t="e">
        <f>VLOOKUP(B1392,Sheet1!$C$1:$D$12,2,FALSE)</f>
        <v>#N/A</v>
      </c>
      <c r="S1392" s="13" t="e">
        <f t="shared" si="473"/>
        <v>#N/A</v>
      </c>
      <c r="T1392" s="13">
        <f t="shared" si="463"/>
        <v>0</v>
      </c>
      <c r="U1392" s="13" t="e">
        <f>VLOOKUP(B1392,Sheet1!$C$1:$F$12,4,FALSE)</f>
        <v>#N/A</v>
      </c>
      <c r="V1392" s="13" t="e">
        <f t="shared" si="474"/>
        <v>#N/A</v>
      </c>
      <c r="W1392" s="13">
        <f t="shared" si="475"/>
        <v>0</v>
      </c>
      <c r="X1392" s="13">
        <f t="shared" si="476"/>
        <v>0</v>
      </c>
      <c r="Y1392" s="13">
        <f t="shared" si="477"/>
        <v>0</v>
      </c>
      <c r="Z1392" s="13" t="e">
        <f t="shared" si="478"/>
        <v>#N/A</v>
      </c>
      <c r="AA1392" s="14" t="str">
        <f t="shared" si="479"/>
        <v/>
      </c>
      <c r="AB1392" s="14">
        <f t="shared" si="480"/>
        <v>0</v>
      </c>
      <c r="AC1392" s="14">
        <f t="shared" si="481"/>
        <v>0</v>
      </c>
      <c r="AD1392" s="13">
        <f t="shared" si="464"/>
        <v>0</v>
      </c>
      <c r="AE1392" s="13" t="e">
        <f>VLOOKUP(B1392,Sheet1!$C$1:$D$12,2,FALSE)</f>
        <v>#N/A</v>
      </c>
      <c r="AF1392" s="13" t="e">
        <f t="shared" si="482"/>
        <v>#N/A</v>
      </c>
      <c r="AG1392" s="13">
        <f t="shared" si="465"/>
        <v>0</v>
      </c>
      <c r="AH1392" s="13">
        <f t="shared" si="466"/>
        <v>0</v>
      </c>
      <c r="AI1392" s="13" t="e">
        <f t="shared" si="483"/>
        <v>#N/A</v>
      </c>
      <c r="AJ1392" s="14" t="str">
        <f t="shared" si="484"/>
        <v/>
      </c>
      <c r="AK1392" s="14">
        <f t="shared" si="467"/>
        <v>0</v>
      </c>
    </row>
    <row r="1393" spans="1:37" ht="15" customHeight="1" x14ac:dyDescent="0.25">
      <c r="A1393" s="1"/>
      <c r="B1393" s="1"/>
      <c r="C1393" s="24"/>
      <c r="D1393" s="1"/>
      <c r="E1393" s="1"/>
      <c r="F1393" s="24"/>
      <c r="G1393" s="1"/>
      <c r="H1393" s="2"/>
      <c r="I1393" s="2"/>
      <c r="J1393" s="2"/>
      <c r="K1393" s="13">
        <f t="shared" si="468"/>
        <v>0</v>
      </c>
      <c r="L1393" s="13" t="e">
        <f>VLOOKUP(B1393,Sheet1!$C$1:$D$12,2,FALSE)</f>
        <v>#N/A</v>
      </c>
      <c r="M1393" s="13" t="e">
        <f t="shared" si="469"/>
        <v>#N/A</v>
      </c>
      <c r="N1393" s="13">
        <f t="shared" si="470"/>
        <v>0</v>
      </c>
      <c r="O1393" s="13" t="e">
        <f>VLOOKUP(B1393,Sheet1!$C$1:$D$12,2,FALSE)</f>
        <v>#N/A</v>
      </c>
      <c r="P1393" s="13" t="e">
        <f t="shared" si="471"/>
        <v>#N/A</v>
      </c>
      <c r="Q1393" s="13">
        <f t="shared" si="472"/>
        <v>0</v>
      </c>
      <c r="R1393" s="13" t="e">
        <f>VLOOKUP(B1393,Sheet1!$C$1:$D$12,2,FALSE)</f>
        <v>#N/A</v>
      </c>
      <c r="S1393" s="13" t="e">
        <f t="shared" si="473"/>
        <v>#N/A</v>
      </c>
      <c r="T1393" s="13">
        <f t="shared" si="463"/>
        <v>0</v>
      </c>
      <c r="U1393" s="13" t="e">
        <f>VLOOKUP(B1393,Sheet1!$C$1:$F$12,4,FALSE)</f>
        <v>#N/A</v>
      </c>
      <c r="V1393" s="13" t="e">
        <f t="shared" si="474"/>
        <v>#N/A</v>
      </c>
      <c r="W1393" s="13">
        <f t="shared" si="475"/>
        <v>0</v>
      </c>
      <c r="X1393" s="13">
        <f t="shared" si="476"/>
        <v>0</v>
      </c>
      <c r="Y1393" s="13">
        <f t="shared" si="477"/>
        <v>0</v>
      </c>
      <c r="Z1393" s="13" t="e">
        <f t="shared" si="478"/>
        <v>#N/A</v>
      </c>
      <c r="AA1393" s="14" t="str">
        <f t="shared" si="479"/>
        <v/>
      </c>
      <c r="AB1393" s="14">
        <f t="shared" si="480"/>
        <v>0</v>
      </c>
      <c r="AC1393" s="14">
        <f t="shared" si="481"/>
        <v>0</v>
      </c>
      <c r="AD1393" s="13">
        <f t="shared" si="464"/>
        <v>0</v>
      </c>
      <c r="AE1393" s="13" t="e">
        <f>VLOOKUP(B1393,Sheet1!$C$1:$D$12,2,FALSE)</f>
        <v>#N/A</v>
      </c>
      <c r="AF1393" s="13" t="e">
        <f t="shared" si="482"/>
        <v>#N/A</v>
      </c>
      <c r="AG1393" s="13">
        <f t="shared" si="465"/>
        <v>0</v>
      </c>
      <c r="AH1393" s="13">
        <f t="shared" si="466"/>
        <v>0</v>
      </c>
      <c r="AI1393" s="13" t="e">
        <f t="shared" si="483"/>
        <v>#N/A</v>
      </c>
      <c r="AJ1393" s="14" t="str">
        <f t="shared" si="484"/>
        <v/>
      </c>
      <c r="AK1393" s="14">
        <f t="shared" si="467"/>
        <v>0</v>
      </c>
    </row>
    <row r="1394" spans="1:37" ht="15" customHeight="1" x14ac:dyDescent="0.25">
      <c r="A1394" s="1"/>
      <c r="B1394" s="1"/>
      <c r="C1394" s="24"/>
      <c r="D1394" s="1"/>
      <c r="E1394" s="1"/>
      <c r="F1394" s="24"/>
      <c r="G1394" s="1"/>
      <c r="H1394" s="2"/>
      <c r="I1394" s="2"/>
      <c r="J1394" s="2"/>
      <c r="K1394" s="13">
        <f t="shared" si="468"/>
        <v>0</v>
      </c>
      <c r="L1394" s="13" t="e">
        <f>VLOOKUP(B1394,Sheet1!$C$1:$D$12,2,FALSE)</f>
        <v>#N/A</v>
      </c>
      <c r="M1394" s="13" t="e">
        <f t="shared" si="469"/>
        <v>#N/A</v>
      </c>
      <c r="N1394" s="13">
        <f t="shared" si="470"/>
        <v>0</v>
      </c>
      <c r="O1394" s="13" t="e">
        <f>VLOOKUP(B1394,Sheet1!$C$1:$D$12,2,FALSE)</f>
        <v>#N/A</v>
      </c>
      <c r="P1394" s="13" t="e">
        <f t="shared" si="471"/>
        <v>#N/A</v>
      </c>
      <c r="Q1394" s="13">
        <f t="shared" si="472"/>
        <v>0</v>
      </c>
      <c r="R1394" s="13" t="e">
        <f>VLOOKUP(B1394,Sheet1!$C$1:$D$12,2,FALSE)</f>
        <v>#N/A</v>
      </c>
      <c r="S1394" s="13" t="e">
        <f t="shared" si="473"/>
        <v>#N/A</v>
      </c>
      <c r="T1394" s="13">
        <f t="shared" si="463"/>
        <v>0</v>
      </c>
      <c r="U1394" s="13" t="e">
        <f>VLOOKUP(B1394,Sheet1!$C$1:$F$12,4,FALSE)</f>
        <v>#N/A</v>
      </c>
      <c r="V1394" s="13" t="e">
        <f t="shared" si="474"/>
        <v>#N/A</v>
      </c>
      <c r="W1394" s="13">
        <f t="shared" si="475"/>
        <v>0</v>
      </c>
      <c r="X1394" s="13">
        <f t="shared" si="476"/>
        <v>0</v>
      </c>
      <c r="Y1394" s="13">
        <f t="shared" si="477"/>
        <v>0</v>
      </c>
      <c r="Z1394" s="13" t="e">
        <f t="shared" si="478"/>
        <v>#N/A</v>
      </c>
      <c r="AA1394" s="14" t="str">
        <f t="shared" si="479"/>
        <v/>
      </c>
      <c r="AB1394" s="14">
        <f t="shared" si="480"/>
        <v>0</v>
      </c>
      <c r="AC1394" s="14">
        <f t="shared" si="481"/>
        <v>0</v>
      </c>
      <c r="AD1394" s="13">
        <f t="shared" si="464"/>
        <v>0</v>
      </c>
      <c r="AE1394" s="13" t="e">
        <f>VLOOKUP(B1394,Sheet1!$C$1:$D$12,2,FALSE)</f>
        <v>#N/A</v>
      </c>
      <c r="AF1394" s="13" t="e">
        <f t="shared" si="482"/>
        <v>#N/A</v>
      </c>
      <c r="AG1394" s="13">
        <f t="shared" si="465"/>
        <v>0</v>
      </c>
      <c r="AH1394" s="13">
        <f t="shared" si="466"/>
        <v>0</v>
      </c>
      <c r="AI1394" s="13" t="e">
        <f t="shared" si="483"/>
        <v>#N/A</v>
      </c>
      <c r="AJ1394" s="14" t="str">
        <f t="shared" si="484"/>
        <v/>
      </c>
      <c r="AK1394" s="14">
        <f t="shared" si="467"/>
        <v>0</v>
      </c>
    </row>
    <row r="1395" spans="1:37" ht="15" customHeight="1" x14ac:dyDescent="0.25">
      <c r="A1395" s="1"/>
      <c r="B1395" s="1"/>
      <c r="C1395" s="24"/>
      <c r="D1395" s="1"/>
      <c r="E1395" s="1"/>
      <c r="F1395" s="24"/>
      <c r="G1395" s="1"/>
      <c r="H1395" s="2"/>
      <c r="I1395" s="2"/>
      <c r="J1395" s="2"/>
      <c r="K1395" s="13">
        <f t="shared" si="468"/>
        <v>0</v>
      </c>
      <c r="L1395" s="13" t="e">
        <f>VLOOKUP(B1395,Sheet1!$C$1:$D$12,2,FALSE)</f>
        <v>#N/A</v>
      </c>
      <c r="M1395" s="13" t="e">
        <f t="shared" si="469"/>
        <v>#N/A</v>
      </c>
      <c r="N1395" s="13">
        <f t="shared" si="470"/>
        <v>0</v>
      </c>
      <c r="O1395" s="13" t="e">
        <f>VLOOKUP(B1395,Sheet1!$C$1:$D$12,2,FALSE)</f>
        <v>#N/A</v>
      </c>
      <c r="P1395" s="13" t="e">
        <f t="shared" si="471"/>
        <v>#N/A</v>
      </c>
      <c r="Q1395" s="13">
        <f t="shared" si="472"/>
        <v>0</v>
      </c>
      <c r="R1395" s="13" t="e">
        <f>VLOOKUP(B1395,Sheet1!$C$1:$D$12,2,FALSE)</f>
        <v>#N/A</v>
      </c>
      <c r="S1395" s="13" t="e">
        <f t="shared" si="473"/>
        <v>#N/A</v>
      </c>
      <c r="T1395" s="13">
        <f t="shared" si="463"/>
        <v>0</v>
      </c>
      <c r="U1395" s="13" t="e">
        <f>VLOOKUP(B1395,Sheet1!$C$1:$F$12,4,FALSE)</f>
        <v>#N/A</v>
      </c>
      <c r="V1395" s="13" t="e">
        <f t="shared" si="474"/>
        <v>#N/A</v>
      </c>
      <c r="W1395" s="13">
        <f t="shared" si="475"/>
        <v>0</v>
      </c>
      <c r="X1395" s="13">
        <f t="shared" si="476"/>
        <v>0</v>
      </c>
      <c r="Y1395" s="13">
        <f t="shared" si="477"/>
        <v>0</v>
      </c>
      <c r="Z1395" s="13" t="e">
        <f t="shared" si="478"/>
        <v>#N/A</v>
      </c>
      <c r="AA1395" s="14" t="str">
        <f t="shared" si="479"/>
        <v/>
      </c>
      <c r="AB1395" s="14">
        <f t="shared" si="480"/>
        <v>0</v>
      </c>
      <c r="AC1395" s="14">
        <f t="shared" si="481"/>
        <v>0</v>
      </c>
      <c r="AD1395" s="13">
        <f t="shared" si="464"/>
        <v>0</v>
      </c>
      <c r="AE1395" s="13" t="e">
        <f>VLOOKUP(B1395,Sheet1!$C$1:$D$12,2,FALSE)</f>
        <v>#N/A</v>
      </c>
      <c r="AF1395" s="13" t="e">
        <f t="shared" si="482"/>
        <v>#N/A</v>
      </c>
      <c r="AG1395" s="13">
        <f t="shared" si="465"/>
        <v>0</v>
      </c>
      <c r="AH1395" s="13">
        <f t="shared" si="466"/>
        <v>0</v>
      </c>
      <c r="AI1395" s="13" t="e">
        <f t="shared" si="483"/>
        <v>#N/A</v>
      </c>
      <c r="AJ1395" s="14" t="str">
        <f t="shared" si="484"/>
        <v/>
      </c>
      <c r="AK1395" s="14">
        <f t="shared" si="467"/>
        <v>0</v>
      </c>
    </row>
    <row r="1396" spans="1:37" ht="15" customHeight="1" x14ac:dyDescent="0.25">
      <c r="A1396" s="1"/>
      <c r="B1396" s="1"/>
      <c r="C1396" s="24"/>
      <c r="D1396" s="1"/>
      <c r="E1396" s="1"/>
      <c r="F1396" s="24"/>
      <c r="G1396" s="1"/>
      <c r="H1396" s="2"/>
      <c r="I1396" s="2"/>
      <c r="J1396" s="2"/>
      <c r="K1396" s="13">
        <f t="shared" si="468"/>
        <v>0</v>
      </c>
      <c r="L1396" s="13" t="e">
        <f>VLOOKUP(B1396,Sheet1!$C$1:$D$12,2,FALSE)</f>
        <v>#N/A</v>
      </c>
      <c r="M1396" s="13" t="e">
        <f t="shared" si="469"/>
        <v>#N/A</v>
      </c>
      <c r="N1396" s="13">
        <f t="shared" si="470"/>
        <v>0</v>
      </c>
      <c r="O1396" s="13" t="e">
        <f>VLOOKUP(B1396,Sheet1!$C$1:$D$12,2,FALSE)</f>
        <v>#N/A</v>
      </c>
      <c r="P1396" s="13" t="e">
        <f t="shared" si="471"/>
        <v>#N/A</v>
      </c>
      <c r="Q1396" s="13">
        <f t="shared" si="472"/>
        <v>0</v>
      </c>
      <c r="R1396" s="13" t="e">
        <f>VLOOKUP(B1396,Sheet1!$C$1:$D$12,2,FALSE)</f>
        <v>#N/A</v>
      </c>
      <c r="S1396" s="13" t="e">
        <f t="shared" si="473"/>
        <v>#N/A</v>
      </c>
      <c r="T1396" s="13">
        <f t="shared" si="463"/>
        <v>0</v>
      </c>
      <c r="U1396" s="13" t="e">
        <f>VLOOKUP(B1396,Sheet1!$C$1:$F$12,4,FALSE)</f>
        <v>#N/A</v>
      </c>
      <c r="V1396" s="13" t="e">
        <f t="shared" si="474"/>
        <v>#N/A</v>
      </c>
      <c r="W1396" s="13">
        <f t="shared" si="475"/>
        <v>0</v>
      </c>
      <c r="X1396" s="13">
        <f t="shared" si="476"/>
        <v>0</v>
      </c>
      <c r="Y1396" s="13">
        <f t="shared" si="477"/>
        <v>0</v>
      </c>
      <c r="Z1396" s="13" t="e">
        <f t="shared" si="478"/>
        <v>#N/A</v>
      </c>
      <c r="AA1396" s="14" t="str">
        <f t="shared" si="479"/>
        <v/>
      </c>
      <c r="AB1396" s="14">
        <f t="shared" si="480"/>
        <v>0</v>
      </c>
      <c r="AC1396" s="14">
        <f t="shared" si="481"/>
        <v>0</v>
      </c>
      <c r="AD1396" s="13">
        <f t="shared" si="464"/>
        <v>0</v>
      </c>
      <c r="AE1396" s="13" t="e">
        <f>VLOOKUP(B1396,Sheet1!$C$1:$D$12,2,FALSE)</f>
        <v>#N/A</v>
      </c>
      <c r="AF1396" s="13" t="e">
        <f t="shared" si="482"/>
        <v>#N/A</v>
      </c>
      <c r="AG1396" s="13">
        <f t="shared" si="465"/>
        <v>0</v>
      </c>
      <c r="AH1396" s="13">
        <f t="shared" si="466"/>
        <v>0</v>
      </c>
      <c r="AI1396" s="13" t="e">
        <f t="shared" si="483"/>
        <v>#N/A</v>
      </c>
      <c r="AJ1396" s="14" t="str">
        <f t="shared" si="484"/>
        <v/>
      </c>
      <c r="AK1396" s="14">
        <f t="shared" si="467"/>
        <v>0</v>
      </c>
    </row>
    <row r="1397" spans="1:37" ht="15" customHeight="1" x14ac:dyDescent="0.25">
      <c r="A1397" s="1"/>
      <c r="B1397" s="1"/>
      <c r="C1397" s="24"/>
      <c r="D1397" s="1"/>
      <c r="E1397" s="1"/>
      <c r="F1397" s="24"/>
      <c r="G1397" s="1"/>
      <c r="H1397" s="2"/>
      <c r="I1397" s="2"/>
      <c r="J1397" s="2"/>
      <c r="K1397" s="13">
        <f t="shared" si="468"/>
        <v>0</v>
      </c>
      <c r="L1397" s="13" t="e">
        <f>VLOOKUP(B1397,Sheet1!$C$1:$D$12,2,FALSE)</f>
        <v>#N/A</v>
      </c>
      <c r="M1397" s="13" t="e">
        <f t="shared" si="469"/>
        <v>#N/A</v>
      </c>
      <c r="N1397" s="13">
        <f t="shared" si="470"/>
        <v>0</v>
      </c>
      <c r="O1397" s="13" t="e">
        <f>VLOOKUP(B1397,Sheet1!$C$1:$D$12,2,FALSE)</f>
        <v>#N/A</v>
      </c>
      <c r="P1397" s="13" t="e">
        <f t="shared" si="471"/>
        <v>#N/A</v>
      </c>
      <c r="Q1397" s="13">
        <f t="shared" si="472"/>
        <v>0</v>
      </c>
      <c r="R1397" s="13" t="e">
        <f>VLOOKUP(B1397,Sheet1!$C$1:$D$12,2,FALSE)</f>
        <v>#N/A</v>
      </c>
      <c r="S1397" s="13" t="e">
        <f t="shared" si="473"/>
        <v>#N/A</v>
      </c>
      <c r="T1397" s="13">
        <f t="shared" si="463"/>
        <v>0</v>
      </c>
      <c r="U1397" s="13" t="e">
        <f>VLOOKUP(B1397,Sheet1!$C$1:$F$12,4,FALSE)</f>
        <v>#N/A</v>
      </c>
      <c r="V1397" s="13" t="e">
        <f t="shared" si="474"/>
        <v>#N/A</v>
      </c>
      <c r="W1397" s="13">
        <f t="shared" si="475"/>
        <v>0</v>
      </c>
      <c r="X1397" s="13">
        <f t="shared" si="476"/>
        <v>0</v>
      </c>
      <c r="Y1397" s="13">
        <f t="shared" si="477"/>
        <v>0</v>
      </c>
      <c r="Z1397" s="13" t="e">
        <f t="shared" si="478"/>
        <v>#N/A</v>
      </c>
      <c r="AA1397" s="14" t="str">
        <f t="shared" si="479"/>
        <v/>
      </c>
      <c r="AB1397" s="14">
        <f t="shared" si="480"/>
        <v>0</v>
      </c>
      <c r="AC1397" s="14">
        <f t="shared" si="481"/>
        <v>0</v>
      </c>
      <c r="AD1397" s="13">
        <f t="shared" si="464"/>
        <v>0</v>
      </c>
      <c r="AE1397" s="13" t="e">
        <f>VLOOKUP(B1397,Sheet1!$C$1:$D$12,2,FALSE)</f>
        <v>#N/A</v>
      </c>
      <c r="AF1397" s="13" t="e">
        <f t="shared" si="482"/>
        <v>#N/A</v>
      </c>
      <c r="AG1397" s="13">
        <f t="shared" si="465"/>
        <v>0</v>
      </c>
      <c r="AH1397" s="13">
        <f t="shared" si="466"/>
        <v>0</v>
      </c>
      <c r="AI1397" s="13" t="e">
        <f t="shared" si="483"/>
        <v>#N/A</v>
      </c>
      <c r="AJ1397" s="14" t="str">
        <f t="shared" si="484"/>
        <v/>
      </c>
      <c r="AK1397" s="14">
        <f t="shared" si="467"/>
        <v>0</v>
      </c>
    </row>
    <row r="1398" spans="1:37" ht="15" customHeight="1" x14ac:dyDescent="0.25">
      <c r="A1398" s="1"/>
      <c r="B1398" s="1"/>
      <c r="C1398" s="24"/>
      <c r="D1398" s="1"/>
      <c r="E1398" s="1"/>
      <c r="F1398" s="24"/>
      <c r="G1398" s="1"/>
      <c r="H1398" s="2"/>
      <c r="I1398" s="2"/>
      <c r="J1398" s="2"/>
      <c r="K1398" s="13">
        <f t="shared" si="468"/>
        <v>0</v>
      </c>
      <c r="L1398" s="13" t="e">
        <f>VLOOKUP(B1398,Sheet1!$C$1:$D$12,2,FALSE)</f>
        <v>#N/A</v>
      </c>
      <c r="M1398" s="13" t="e">
        <f t="shared" si="469"/>
        <v>#N/A</v>
      </c>
      <c r="N1398" s="13">
        <f t="shared" si="470"/>
        <v>0</v>
      </c>
      <c r="O1398" s="13" t="e">
        <f>VLOOKUP(B1398,Sheet1!$C$1:$D$12,2,FALSE)</f>
        <v>#N/A</v>
      </c>
      <c r="P1398" s="13" t="e">
        <f t="shared" si="471"/>
        <v>#N/A</v>
      </c>
      <c r="Q1398" s="13">
        <f t="shared" si="472"/>
        <v>0</v>
      </c>
      <c r="R1398" s="13" t="e">
        <f>VLOOKUP(B1398,Sheet1!$C$1:$D$12,2,FALSE)</f>
        <v>#N/A</v>
      </c>
      <c r="S1398" s="13" t="e">
        <f t="shared" si="473"/>
        <v>#N/A</v>
      </c>
      <c r="T1398" s="13">
        <f t="shared" si="463"/>
        <v>0</v>
      </c>
      <c r="U1398" s="13" t="e">
        <f>VLOOKUP(B1398,Sheet1!$C$1:$F$12,4,FALSE)</f>
        <v>#N/A</v>
      </c>
      <c r="V1398" s="13" t="e">
        <f t="shared" si="474"/>
        <v>#N/A</v>
      </c>
      <c r="W1398" s="13">
        <f t="shared" si="475"/>
        <v>0</v>
      </c>
      <c r="X1398" s="13">
        <f t="shared" si="476"/>
        <v>0</v>
      </c>
      <c r="Y1398" s="13">
        <f t="shared" si="477"/>
        <v>0</v>
      </c>
      <c r="Z1398" s="13" t="e">
        <f t="shared" si="478"/>
        <v>#N/A</v>
      </c>
      <c r="AA1398" s="14" t="str">
        <f t="shared" si="479"/>
        <v/>
      </c>
      <c r="AB1398" s="14">
        <f t="shared" si="480"/>
        <v>0</v>
      </c>
      <c r="AC1398" s="14">
        <f t="shared" si="481"/>
        <v>0</v>
      </c>
      <c r="AD1398" s="13">
        <f t="shared" si="464"/>
        <v>0</v>
      </c>
      <c r="AE1398" s="13" t="e">
        <f>VLOOKUP(B1398,Sheet1!$C$1:$D$12,2,FALSE)</f>
        <v>#N/A</v>
      </c>
      <c r="AF1398" s="13" t="e">
        <f t="shared" si="482"/>
        <v>#N/A</v>
      </c>
      <c r="AG1398" s="13">
        <f t="shared" si="465"/>
        <v>0</v>
      </c>
      <c r="AH1398" s="13">
        <f t="shared" si="466"/>
        <v>0</v>
      </c>
      <c r="AI1398" s="13" t="e">
        <f t="shared" si="483"/>
        <v>#N/A</v>
      </c>
      <c r="AJ1398" s="14" t="str">
        <f t="shared" si="484"/>
        <v/>
      </c>
      <c r="AK1398" s="14">
        <f t="shared" si="467"/>
        <v>0</v>
      </c>
    </row>
    <row r="1399" spans="1:37" ht="15" customHeight="1" x14ac:dyDescent="0.25">
      <c r="A1399" s="1"/>
      <c r="B1399" s="1"/>
      <c r="C1399" s="24"/>
      <c r="D1399" s="1"/>
      <c r="E1399" s="1"/>
      <c r="F1399" s="24"/>
      <c r="G1399" s="1"/>
      <c r="H1399" s="2"/>
      <c r="I1399" s="2"/>
      <c r="J1399" s="2"/>
      <c r="K1399" s="13">
        <f t="shared" si="468"/>
        <v>0</v>
      </c>
      <c r="L1399" s="13" t="e">
        <f>VLOOKUP(B1399,Sheet1!$C$1:$D$12,2,FALSE)</f>
        <v>#N/A</v>
      </c>
      <c r="M1399" s="13" t="e">
        <f t="shared" si="469"/>
        <v>#N/A</v>
      </c>
      <c r="N1399" s="13">
        <f t="shared" si="470"/>
        <v>0</v>
      </c>
      <c r="O1399" s="13" t="e">
        <f>VLOOKUP(B1399,Sheet1!$C$1:$D$12,2,FALSE)</f>
        <v>#N/A</v>
      </c>
      <c r="P1399" s="13" t="e">
        <f t="shared" si="471"/>
        <v>#N/A</v>
      </c>
      <c r="Q1399" s="13">
        <f t="shared" si="472"/>
        <v>0</v>
      </c>
      <c r="R1399" s="13" t="e">
        <f>VLOOKUP(B1399,Sheet1!$C$1:$D$12,2,FALSE)</f>
        <v>#N/A</v>
      </c>
      <c r="S1399" s="13" t="e">
        <f t="shared" si="473"/>
        <v>#N/A</v>
      </c>
      <c r="T1399" s="13">
        <f t="shared" si="463"/>
        <v>0</v>
      </c>
      <c r="U1399" s="13" t="e">
        <f>VLOOKUP(B1399,Sheet1!$C$1:$F$12,4,FALSE)</f>
        <v>#N/A</v>
      </c>
      <c r="V1399" s="13" t="e">
        <f t="shared" si="474"/>
        <v>#N/A</v>
      </c>
      <c r="W1399" s="13">
        <f t="shared" si="475"/>
        <v>0</v>
      </c>
      <c r="X1399" s="13">
        <f t="shared" si="476"/>
        <v>0</v>
      </c>
      <c r="Y1399" s="13">
        <f t="shared" si="477"/>
        <v>0</v>
      </c>
      <c r="Z1399" s="13" t="e">
        <f t="shared" si="478"/>
        <v>#N/A</v>
      </c>
      <c r="AA1399" s="14" t="str">
        <f t="shared" si="479"/>
        <v/>
      </c>
      <c r="AB1399" s="14">
        <f t="shared" si="480"/>
        <v>0</v>
      </c>
      <c r="AC1399" s="14">
        <f t="shared" si="481"/>
        <v>0</v>
      </c>
      <c r="AD1399" s="13">
        <f t="shared" si="464"/>
        <v>0</v>
      </c>
      <c r="AE1399" s="13" t="e">
        <f>VLOOKUP(B1399,Sheet1!$C$1:$D$12,2,FALSE)</f>
        <v>#N/A</v>
      </c>
      <c r="AF1399" s="13" t="e">
        <f t="shared" si="482"/>
        <v>#N/A</v>
      </c>
      <c r="AG1399" s="13">
        <f t="shared" si="465"/>
        <v>0</v>
      </c>
      <c r="AH1399" s="13">
        <f t="shared" si="466"/>
        <v>0</v>
      </c>
      <c r="AI1399" s="13" t="e">
        <f t="shared" si="483"/>
        <v>#N/A</v>
      </c>
      <c r="AJ1399" s="14" t="str">
        <f t="shared" si="484"/>
        <v/>
      </c>
      <c r="AK1399" s="14">
        <f t="shared" si="467"/>
        <v>0</v>
      </c>
    </row>
    <row r="1400" spans="1:37" ht="15" customHeight="1" x14ac:dyDescent="0.25">
      <c r="A1400" s="1"/>
      <c r="B1400" s="1"/>
      <c r="C1400" s="24"/>
      <c r="D1400" s="1"/>
      <c r="E1400" s="1"/>
      <c r="F1400" s="24"/>
      <c r="G1400" s="1"/>
      <c r="H1400" s="2"/>
      <c r="I1400" s="2"/>
      <c r="J1400" s="2"/>
      <c r="K1400" s="13">
        <f t="shared" si="468"/>
        <v>0</v>
      </c>
      <c r="L1400" s="13" t="e">
        <f>VLOOKUP(B1400,Sheet1!$C$1:$D$12,2,FALSE)</f>
        <v>#N/A</v>
      </c>
      <c r="M1400" s="13" t="e">
        <f t="shared" si="469"/>
        <v>#N/A</v>
      </c>
      <c r="N1400" s="13">
        <f t="shared" si="470"/>
        <v>0</v>
      </c>
      <c r="O1400" s="13" t="e">
        <f>VLOOKUP(B1400,Sheet1!$C$1:$D$12,2,FALSE)</f>
        <v>#N/A</v>
      </c>
      <c r="P1400" s="13" t="e">
        <f t="shared" si="471"/>
        <v>#N/A</v>
      </c>
      <c r="Q1400" s="13">
        <f t="shared" si="472"/>
        <v>0</v>
      </c>
      <c r="R1400" s="13" t="e">
        <f>VLOOKUP(B1400,Sheet1!$C$1:$D$12,2,FALSE)</f>
        <v>#N/A</v>
      </c>
      <c r="S1400" s="13" t="e">
        <f t="shared" si="473"/>
        <v>#N/A</v>
      </c>
      <c r="T1400" s="13">
        <f t="shared" si="463"/>
        <v>0</v>
      </c>
      <c r="U1400" s="13" t="e">
        <f>VLOOKUP(B1400,Sheet1!$C$1:$F$12,4,FALSE)</f>
        <v>#N/A</v>
      </c>
      <c r="V1400" s="13" t="e">
        <f t="shared" si="474"/>
        <v>#N/A</v>
      </c>
      <c r="W1400" s="13">
        <f t="shared" si="475"/>
        <v>0</v>
      </c>
      <c r="X1400" s="13">
        <f t="shared" si="476"/>
        <v>0</v>
      </c>
      <c r="Y1400" s="13">
        <f t="shared" si="477"/>
        <v>0</v>
      </c>
      <c r="Z1400" s="13" t="e">
        <f t="shared" si="478"/>
        <v>#N/A</v>
      </c>
      <c r="AA1400" s="14" t="str">
        <f t="shared" si="479"/>
        <v/>
      </c>
      <c r="AB1400" s="14">
        <f t="shared" si="480"/>
        <v>0</v>
      </c>
      <c r="AC1400" s="14">
        <f t="shared" si="481"/>
        <v>0</v>
      </c>
      <c r="AD1400" s="13">
        <f t="shared" si="464"/>
        <v>0</v>
      </c>
      <c r="AE1400" s="13" t="e">
        <f>VLOOKUP(B1400,Sheet1!$C$1:$D$12,2,FALSE)</f>
        <v>#N/A</v>
      </c>
      <c r="AF1400" s="13" t="e">
        <f t="shared" si="482"/>
        <v>#N/A</v>
      </c>
      <c r="AG1400" s="13">
        <f t="shared" si="465"/>
        <v>0</v>
      </c>
      <c r="AH1400" s="13">
        <f t="shared" si="466"/>
        <v>0</v>
      </c>
      <c r="AI1400" s="13" t="e">
        <f t="shared" si="483"/>
        <v>#N/A</v>
      </c>
      <c r="AJ1400" s="14" t="str">
        <f t="shared" si="484"/>
        <v/>
      </c>
      <c r="AK1400" s="14">
        <f t="shared" si="467"/>
        <v>0</v>
      </c>
    </row>
    <row r="1401" spans="1:37" ht="15" customHeight="1" x14ac:dyDescent="0.25">
      <c r="A1401" s="1"/>
      <c r="B1401" s="1"/>
      <c r="C1401" s="24"/>
      <c r="D1401" s="1"/>
      <c r="E1401" s="1"/>
      <c r="F1401" s="24"/>
      <c r="G1401" s="1"/>
      <c r="H1401" s="2"/>
      <c r="I1401" s="2"/>
      <c r="J1401" s="2"/>
      <c r="K1401" s="13">
        <f t="shared" si="468"/>
        <v>0</v>
      </c>
      <c r="L1401" s="13" t="e">
        <f>VLOOKUP(B1401,Sheet1!$C$1:$D$12,2,FALSE)</f>
        <v>#N/A</v>
      </c>
      <c r="M1401" s="13" t="e">
        <f t="shared" si="469"/>
        <v>#N/A</v>
      </c>
      <c r="N1401" s="13">
        <f t="shared" si="470"/>
        <v>0</v>
      </c>
      <c r="O1401" s="13" t="e">
        <f>VLOOKUP(B1401,Sheet1!$C$1:$D$12,2,FALSE)</f>
        <v>#N/A</v>
      </c>
      <c r="P1401" s="13" t="e">
        <f t="shared" si="471"/>
        <v>#N/A</v>
      </c>
      <c r="Q1401" s="13">
        <f t="shared" si="472"/>
        <v>0</v>
      </c>
      <c r="R1401" s="13" t="e">
        <f>VLOOKUP(B1401,Sheet1!$C$1:$D$12,2,FALSE)</f>
        <v>#N/A</v>
      </c>
      <c r="S1401" s="13" t="e">
        <f t="shared" si="473"/>
        <v>#N/A</v>
      </c>
      <c r="T1401" s="13">
        <f t="shared" si="463"/>
        <v>0</v>
      </c>
      <c r="U1401" s="13" t="e">
        <f>VLOOKUP(B1401,Sheet1!$C$1:$F$12,4,FALSE)</f>
        <v>#N/A</v>
      </c>
      <c r="V1401" s="13" t="e">
        <f t="shared" si="474"/>
        <v>#N/A</v>
      </c>
      <c r="W1401" s="13">
        <f t="shared" si="475"/>
        <v>0</v>
      </c>
      <c r="X1401" s="13">
        <f t="shared" si="476"/>
        <v>0</v>
      </c>
      <c r="Y1401" s="13">
        <f t="shared" si="477"/>
        <v>0</v>
      </c>
      <c r="Z1401" s="13" t="e">
        <f t="shared" si="478"/>
        <v>#N/A</v>
      </c>
      <c r="AA1401" s="14" t="str">
        <f t="shared" si="479"/>
        <v/>
      </c>
      <c r="AB1401" s="14">
        <f t="shared" si="480"/>
        <v>0</v>
      </c>
      <c r="AC1401" s="14">
        <f t="shared" si="481"/>
        <v>0</v>
      </c>
      <c r="AD1401" s="13">
        <f t="shared" si="464"/>
        <v>0</v>
      </c>
      <c r="AE1401" s="13" t="e">
        <f>VLOOKUP(B1401,Sheet1!$C$1:$D$12,2,FALSE)</f>
        <v>#N/A</v>
      </c>
      <c r="AF1401" s="13" t="e">
        <f t="shared" si="482"/>
        <v>#N/A</v>
      </c>
      <c r="AG1401" s="13">
        <f t="shared" si="465"/>
        <v>0</v>
      </c>
      <c r="AH1401" s="13">
        <f t="shared" si="466"/>
        <v>0</v>
      </c>
      <c r="AI1401" s="13" t="e">
        <f t="shared" si="483"/>
        <v>#N/A</v>
      </c>
      <c r="AJ1401" s="14" t="str">
        <f t="shared" si="484"/>
        <v/>
      </c>
      <c r="AK1401" s="14">
        <f t="shared" si="467"/>
        <v>0</v>
      </c>
    </row>
    <row r="1402" spans="1:37" ht="15" customHeight="1" x14ac:dyDescent="0.25">
      <c r="A1402" s="1"/>
      <c r="B1402" s="1"/>
      <c r="C1402" s="24"/>
      <c r="D1402" s="1"/>
      <c r="E1402" s="1"/>
      <c r="F1402" s="24"/>
      <c r="G1402" s="1"/>
      <c r="H1402" s="2"/>
      <c r="I1402" s="2"/>
      <c r="J1402" s="2"/>
      <c r="K1402" s="13">
        <f t="shared" si="468"/>
        <v>0</v>
      </c>
      <c r="L1402" s="13" t="e">
        <f>VLOOKUP(B1402,Sheet1!$C$1:$D$12,2,FALSE)</f>
        <v>#N/A</v>
      </c>
      <c r="M1402" s="13" t="e">
        <f t="shared" si="469"/>
        <v>#N/A</v>
      </c>
      <c r="N1402" s="13">
        <f t="shared" si="470"/>
        <v>0</v>
      </c>
      <c r="O1402" s="13" t="e">
        <f>VLOOKUP(B1402,Sheet1!$C$1:$D$12,2,FALSE)</f>
        <v>#N/A</v>
      </c>
      <c r="P1402" s="13" t="e">
        <f t="shared" si="471"/>
        <v>#N/A</v>
      </c>
      <c r="Q1402" s="13">
        <f t="shared" si="472"/>
        <v>0</v>
      </c>
      <c r="R1402" s="13" t="e">
        <f>VLOOKUP(B1402,Sheet1!$C$1:$D$12,2,FALSE)</f>
        <v>#N/A</v>
      </c>
      <c r="S1402" s="13" t="e">
        <f t="shared" si="473"/>
        <v>#N/A</v>
      </c>
      <c r="T1402" s="13">
        <f t="shared" si="463"/>
        <v>0</v>
      </c>
      <c r="U1402" s="13" t="e">
        <f>VLOOKUP(B1402,Sheet1!$C$1:$F$12,4,FALSE)</f>
        <v>#N/A</v>
      </c>
      <c r="V1402" s="13" t="e">
        <f t="shared" si="474"/>
        <v>#N/A</v>
      </c>
      <c r="W1402" s="13">
        <f t="shared" si="475"/>
        <v>0</v>
      </c>
      <c r="X1402" s="13">
        <f t="shared" si="476"/>
        <v>0</v>
      </c>
      <c r="Y1402" s="13">
        <f t="shared" si="477"/>
        <v>0</v>
      </c>
      <c r="Z1402" s="13" t="e">
        <f t="shared" si="478"/>
        <v>#N/A</v>
      </c>
      <c r="AA1402" s="14" t="str">
        <f t="shared" si="479"/>
        <v/>
      </c>
      <c r="AB1402" s="14">
        <f t="shared" si="480"/>
        <v>0</v>
      </c>
      <c r="AC1402" s="14">
        <f t="shared" si="481"/>
        <v>0</v>
      </c>
      <c r="AD1402" s="13">
        <f t="shared" si="464"/>
        <v>0</v>
      </c>
      <c r="AE1402" s="13" t="e">
        <f>VLOOKUP(B1402,Sheet1!$C$1:$D$12,2,FALSE)</f>
        <v>#N/A</v>
      </c>
      <c r="AF1402" s="13" t="e">
        <f t="shared" si="482"/>
        <v>#N/A</v>
      </c>
      <c r="AG1402" s="13">
        <f t="shared" si="465"/>
        <v>0</v>
      </c>
      <c r="AH1402" s="13">
        <f t="shared" si="466"/>
        <v>0</v>
      </c>
      <c r="AI1402" s="13" t="e">
        <f t="shared" si="483"/>
        <v>#N/A</v>
      </c>
      <c r="AJ1402" s="14" t="str">
        <f t="shared" si="484"/>
        <v/>
      </c>
      <c r="AK1402" s="14">
        <f t="shared" si="467"/>
        <v>0</v>
      </c>
    </row>
    <row r="1403" spans="1:37" ht="15" customHeight="1" x14ac:dyDescent="0.25">
      <c r="A1403" s="1"/>
      <c r="B1403" s="1"/>
      <c r="C1403" s="24"/>
      <c r="D1403" s="1"/>
      <c r="E1403" s="1"/>
      <c r="F1403" s="24"/>
      <c r="G1403" s="1"/>
      <c r="H1403" s="2"/>
      <c r="I1403" s="2"/>
      <c r="J1403" s="2"/>
      <c r="K1403" s="13">
        <f t="shared" si="468"/>
        <v>0</v>
      </c>
      <c r="L1403" s="13" t="e">
        <f>VLOOKUP(B1403,Sheet1!$C$1:$D$12,2,FALSE)</f>
        <v>#N/A</v>
      </c>
      <c r="M1403" s="13" t="e">
        <f t="shared" si="469"/>
        <v>#N/A</v>
      </c>
      <c r="N1403" s="13">
        <f t="shared" si="470"/>
        <v>0</v>
      </c>
      <c r="O1403" s="13" t="e">
        <f>VLOOKUP(B1403,Sheet1!$C$1:$D$12,2,FALSE)</f>
        <v>#N/A</v>
      </c>
      <c r="P1403" s="13" t="e">
        <f t="shared" si="471"/>
        <v>#N/A</v>
      </c>
      <c r="Q1403" s="13">
        <f t="shared" si="472"/>
        <v>0</v>
      </c>
      <c r="R1403" s="13" t="e">
        <f>VLOOKUP(B1403,Sheet1!$C$1:$D$12,2,FALSE)</f>
        <v>#N/A</v>
      </c>
      <c r="S1403" s="13" t="e">
        <f t="shared" si="473"/>
        <v>#N/A</v>
      </c>
      <c r="T1403" s="13">
        <f t="shared" si="463"/>
        <v>0</v>
      </c>
      <c r="U1403" s="13" t="e">
        <f>VLOOKUP(B1403,Sheet1!$C$1:$F$12,4,FALSE)</f>
        <v>#N/A</v>
      </c>
      <c r="V1403" s="13" t="e">
        <f t="shared" si="474"/>
        <v>#N/A</v>
      </c>
      <c r="W1403" s="13">
        <f t="shared" si="475"/>
        <v>0</v>
      </c>
      <c r="X1403" s="13">
        <f t="shared" si="476"/>
        <v>0</v>
      </c>
      <c r="Y1403" s="13">
        <f t="shared" si="477"/>
        <v>0</v>
      </c>
      <c r="Z1403" s="13" t="e">
        <f t="shared" si="478"/>
        <v>#N/A</v>
      </c>
      <c r="AA1403" s="14" t="str">
        <f t="shared" si="479"/>
        <v/>
      </c>
      <c r="AB1403" s="14">
        <f t="shared" si="480"/>
        <v>0</v>
      </c>
      <c r="AC1403" s="14">
        <f t="shared" si="481"/>
        <v>0</v>
      </c>
      <c r="AD1403" s="13">
        <f t="shared" si="464"/>
        <v>0</v>
      </c>
      <c r="AE1403" s="13" t="e">
        <f>VLOOKUP(B1403,Sheet1!$C$1:$D$12,2,FALSE)</f>
        <v>#N/A</v>
      </c>
      <c r="AF1403" s="13" t="e">
        <f t="shared" si="482"/>
        <v>#N/A</v>
      </c>
      <c r="AG1403" s="13">
        <f t="shared" si="465"/>
        <v>0</v>
      </c>
      <c r="AH1403" s="13">
        <f t="shared" si="466"/>
        <v>0</v>
      </c>
      <c r="AI1403" s="13" t="e">
        <f t="shared" si="483"/>
        <v>#N/A</v>
      </c>
      <c r="AJ1403" s="14" t="str">
        <f t="shared" si="484"/>
        <v/>
      </c>
      <c r="AK1403" s="14">
        <f t="shared" si="467"/>
        <v>0</v>
      </c>
    </row>
    <row r="1404" spans="1:37" ht="15" customHeight="1" x14ac:dyDescent="0.25">
      <c r="A1404" s="1"/>
      <c r="B1404" s="1"/>
      <c r="C1404" s="24"/>
      <c r="D1404" s="1"/>
      <c r="E1404" s="1"/>
      <c r="F1404" s="24"/>
      <c r="G1404" s="1"/>
      <c r="H1404" s="2"/>
      <c r="I1404" s="2"/>
      <c r="J1404" s="2"/>
      <c r="K1404" s="13">
        <f t="shared" si="468"/>
        <v>0</v>
      </c>
      <c r="L1404" s="13" t="e">
        <f>VLOOKUP(B1404,Sheet1!$C$1:$D$12,2,FALSE)</f>
        <v>#N/A</v>
      </c>
      <c r="M1404" s="13" t="e">
        <f t="shared" si="469"/>
        <v>#N/A</v>
      </c>
      <c r="N1404" s="13">
        <f t="shared" si="470"/>
        <v>0</v>
      </c>
      <c r="O1404" s="13" t="e">
        <f>VLOOKUP(B1404,Sheet1!$C$1:$D$12,2,FALSE)</f>
        <v>#N/A</v>
      </c>
      <c r="P1404" s="13" t="e">
        <f t="shared" si="471"/>
        <v>#N/A</v>
      </c>
      <c r="Q1404" s="13">
        <f t="shared" si="472"/>
        <v>0</v>
      </c>
      <c r="R1404" s="13" t="e">
        <f>VLOOKUP(B1404,Sheet1!$C$1:$D$12,2,FALSE)</f>
        <v>#N/A</v>
      </c>
      <c r="S1404" s="13" t="e">
        <f t="shared" si="473"/>
        <v>#N/A</v>
      </c>
      <c r="T1404" s="13">
        <f t="shared" si="463"/>
        <v>0</v>
      </c>
      <c r="U1404" s="13" t="e">
        <f>VLOOKUP(B1404,Sheet1!$C$1:$F$12,4,FALSE)</f>
        <v>#N/A</v>
      </c>
      <c r="V1404" s="13" t="e">
        <f t="shared" si="474"/>
        <v>#N/A</v>
      </c>
      <c r="W1404" s="13">
        <f t="shared" si="475"/>
        <v>0</v>
      </c>
      <c r="X1404" s="13">
        <f t="shared" si="476"/>
        <v>0</v>
      </c>
      <c r="Y1404" s="13">
        <f t="shared" si="477"/>
        <v>0</v>
      </c>
      <c r="Z1404" s="13" t="e">
        <f t="shared" si="478"/>
        <v>#N/A</v>
      </c>
      <c r="AA1404" s="14" t="str">
        <f t="shared" si="479"/>
        <v/>
      </c>
      <c r="AB1404" s="14">
        <f t="shared" si="480"/>
        <v>0</v>
      </c>
      <c r="AC1404" s="14">
        <f t="shared" si="481"/>
        <v>0</v>
      </c>
      <c r="AD1404" s="13">
        <f t="shared" si="464"/>
        <v>0</v>
      </c>
      <c r="AE1404" s="13" t="e">
        <f>VLOOKUP(B1404,Sheet1!$C$1:$D$12,2,FALSE)</f>
        <v>#N/A</v>
      </c>
      <c r="AF1404" s="13" t="e">
        <f t="shared" si="482"/>
        <v>#N/A</v>
      </c>
      <c r="AG1404" s="13">
        <f t="shared" si="465"/>
        <v>0</v>
      </c>
      <c r="AH1404" s="13">
        <f t="shared" si="466"/>
        <v>0</v>
      </c>
      <c r="AI1404" s="13" t="e">
        <f t="shared" si="483"/>
        <v>#N/A</v>
      </c>
      <c r="AJ1404" s="14" t="str">
        <f t="shared" si="484"/>
        <v/>
      </c>
      <c r="AK1404" s="14">
        <f t="shared" si="467"/>
        <v>0</v>
      </c>
    </row>
    <row r="1405" spans="1:37" ht="15" customHeight="1" x14ac:dyDescent="0.25">
      <c r="A1405" s="1"/>
      <c r="B1405" s="1"/>
      <c r="C1405" s="24"/>
      <c r="D1405" s="1"/>
      <c r="E1405" s="1"/>
      <c r="F1405" s="24"/>
      <c r="G1405" s="1"/>
      <c r="H1405" s="2"/>
      <c r="I1405" s="2"/>
      <c r="J1405" s="2"/>
      <c r="K1405" s="13">
        <f t="shared" si="468"/>
        <v>0</v>
      </c>
      <c r="L1405" s="13" t="e">
        <f>VLOOKUP(B1405,Sheet1!$C$1:$D$12,2,FALSE)</f>
        <v>#N/A</v>
      </c>
      <c r="M1405" s="13" t="e">
        <f t="shared" si="469"/>
        <v>#N/A</v>
      </c>
      <c r="N1405" s="13">
        <f t="shared" si="470"/>
        <v>0</v>
      </c>
      <c r="O1405" s="13" t="e">
        <f>VLOOKUP(B1405,Sheet1!$C$1:$D$12,2,FALSE)</f>
        <v>#N/A</v>
      </c>
      <c r="P1405" s="13" t="e">
        <f t="shared" si="471"/>
        <v>#N/A</v>
      </c>
      <c r="Q1405" s="13">
        <f t="shared" si="472"/>
        <v>0</v>
      </c>
      <c r="R1405" s="13" t="e">
        <f>VLOOKUP(B1405,Sheet1!$C$1:$D$12,2,FALSE)</f>
        <v>#N/A</v>
      </c>
      <c r="S1405" s="13" t="e">
        <f t="shared" si="473"/>
        <v>#N/A</v>
      </c>
      <c r="T1405" s="13">
        <f t="shared" si="463"/>
        <v>0</v>
      </c>
      <c r="U1405" s="13" t="e">
        <f>VLOOKUP(B1405,Sheet1!$C$1:$F$12,4,FALSE)</f>
        <v>#N/A</v>
      </c>
      <c r="V1405" s="13" t="e">
        <f t="shared" si="474"/>
        <v>#N/A</v>
      </c>
      <c r="W1405" s="13">
        <f t="shared" si="475"/>
        <v>0</v>
      </c>
      <c r="X1405" s="13">
        <f t="shared" si="476"/>
        <v>0</v>
      </c>
      <c r="Y1405" s="13">
        <f t="shared" si="477"/>
        <v>0</v>
      </c>
      <c r="Z1405" s="13" t="e">
        <f t="shared" si="478"/>
        <v>#N/A</v>
      </c>
      <c r="AA1405" s="14" t="str">
        <f t="shared" si="479"/>
        <v/>
      </c>
      <c r="AB1405" s="14">
        <f t="shared" si="480"/>
        <v>0</v>
      </c>
      <c r="AC1405" s="14">
        <f t="shared" si="481"/>
        <v>0</v>
      </c>
      <c r="AD1405" s="13">
        <f t="shared" si="464"/>
        <v>0</v>
      </c>
      <c r="AE1405" s="13" t="e">
        <f>VLOOKUP(B1405,Sheet1!$C$1:$D$12,2,FALSE)</f>
        <v>#N/A</v>
      </c>
      <c r="AF1405" s="13" t="e">
        <f t="shared" si="482"/>
        <v>#N/A</v>
      </c>
      <c r="AG1405" s="13">
        <f t="shared" si="465"/>
        <v>0</v>
      </c>
      <c r="AH1405" s="13">
        <f t="shared" si="466"/>
        <v>0</v>
      </c>
      <c r="AI1405" s="13" t="e">
        <f t="shared" si="483"/>
        <v>#N/A</v>
      </c>
      <c r="AJ1405" s="14" t="str">
        <f t="shared" si="484"/>
        <v/>
      </c>
      <c r="AK1405" s="14">
        <f t="shared" si="467"/>
        <v>0</v>
      </c>
    </row>
    <row r="1406" spans="1:37" ht="15" customHeight="1" x14ac:dyDescent="0.25">
      <c r="A1406" s="1"/>
      <c r="B1406" s="1"/>
      <c r="C1406" s="24"/>
      <c r="D1406" s="1"/>
      <c r="E1406" s="1"/>
      <c r="F1406" s="24"/>
      <c r="G1406" s="1"/>
      <c r="H1406" s="2"/>
      <c r="I1406" s="2"/>
      <c r="J1406" s="2"/>
      <c r="K1406" s="13">
        <f t="shared" si="468"/>
        <v>0</v>
      </c>
      <c r="L1406" s="13" t="e">
        <f>VLOOKUP(B1406,Sheet1!$C$1:$D$12,2,FALSE)</f>
        <v>#N/A</v>
      </c>
      <c r="M1406" s="13" t="e">
        <f t="shared" si="469"/>
        <v>#N/A</v>
      </c>
      <c r="N1406" s="13">
        <f t="shared" si="470"/>
        <v>0</v>
      </c>
      <c r="O1406" s="13" t="e">
        <f>VLOOKUP(B1406,Sheet1!$C$1:$D$12,2,FALSE)</f>
        <v>#N/A</v>
      </c>
      <c r="P1406" s="13" t="e">
        <f t="shared" si="471"/>
        <v>#N/A</v>
      </c>
      <c r="Q1406" s="13">
        <f t="shared" si="472"/>
        <v>0</v>
      </c>
      <c r="R1406" s="13" t="e">
        <f>VLOOKUP(B1406,Sheet1!$C$1:$D$12,2,FALSE)</f>
        <v>#N/A</v>
      </c>
      <c r="S1406" s="13" t="e">
        <f t="shared" si="473"/>
        <v>#N/A</v>
      </c>
      <c r="T1406" s="13">
        <f t="shared" si="463"/>
        <v>0</v>
      </c>
      <c r="U1406" s="13" t="e">
        <f>VLOOKUP(B1406,Sheet1!$C$1:$F$12,4,FALSE)</f>
        <v>#N/A</v>
      </c>
      <c r="V1406" s="13" t="e">
        <f t="shared" si="474"/>
        <v>#N/A</v>
      </c>
      <c r="W1406" s="13">
        <f t="shared" si="475"/>
        <v>0</v>
      </c>
      <c r="X1406" s="13">
        <f t="shared" si="476"/>
        <v>0</v>
      </c>
      <c r="Y1406" s="13">
        <f t="shared" si="477"/>
        <v>0</v>
      </c>
      <c r="Z1406" s="13" t="e">
        <f t="shared" si="478"/>
        <v>#N/A</v>
      </c>
      <c r="AA1406" s="14" t="str">
        <f t="shared" si="479"/>
        <v/>
      </c>
      <c r="AB1406" s="14">
        <f t="shared" si="480"/>
        <v>0</v>
      </c>
      <c r="AC1406" s="14">
        <f t="shared" si="481"/>
        <v>0</v>
      </c>
      <c r="AD1406" s="13">
        <f t="shared" si="464"/>
        <v>0</v>
      </c>
      <c r="AE1406" s="13" t="e">
        <f>VLOOKUP(B1406,Sheet1!$C$1:$D$12,2,FALSE)</f>
        <v>#N/A</v>
      </c>
      <c r="AF1406" s="13" t="e">
        <f t="shared" si="482"/>
        <v>#N/A</v>
      </c>
      <c r="AG1406" s="13">
        <f t="shared" si="465"/>
        <v>0</v>
      </c>
      <c r="AH1406" s="13">
        <f t="shared" si="466"/>
        <v>0</v>
      </c>
      <c r="AI1406" s="13" t="e">
        <f t="shared" si="483"/>
        <v>#N/A</v>
      </c>
      <c r="AJ1406" s="14" t="str">
        <f t="shared" si="484"/>
        <v/>
      </c>
      <c r="AK1406" s="14">
        <f t="shared" si="467"/>
        <v>0</v>
      </c>
    </row>
    <row r="1407" spans="1:37" ht="15" customHeight="1" x14ac:dyDescent="0.25">
      <c r="A1407" s="1"/>
      <c r="B1407" s="1"/>
      <c r="C1407" s="24"/>
      <c r="D1407" s="1"/>
      <c r="E1407" s="1"/>
      <c r="F1407" s="24"/>
      <c r="G1407" s="1"/>
      <c r="H1407" s="2"/>
      <c r="I1407" s="2"/>
      <c r="J1407" s="2"/>
      <c r="K1407" s="13">
        <f t="shared" si="468"/>
        <v>0</v>
      </c>
      <c r="L1407" s="13" t="e">
        <f>VLOOKUP(B1407,Sheet1!$C$1:$D$12,2,FALSE)</f>
        <v>#N/A</v>
      </c>
      <c r="M1407" s="13" t="e">
        <f t="shared" si="469"/>
        <v>#N/A</v>
      </c>
      <c r="N1407" s="13">
        <f t="shared" si="470"/>
        <v>0</v>
      </c>
      <c r="O1407" s="13" t="e">
        <f>VLOOKUP(B1407,Sheet1!$C$1:$D$12,2,FALSE)</f>
        <v>#N/A</v>
      </c>
      <c r="P1407" s="13" t="e">
        <f t="shared" si="471"/>
        <v>#N/A</v>
      </c>
      <c r="Q1407" s="13">
        <f t="shared" si="472"/>
        <v>0</v>
      </c>
      <c r="R1407" s="13" t="e">
        <f>VLOOKUP(B1407,Sheet1!$C$1:$D$12,2,FALSE)</f>
        <v>#N/A</v>
      </c>
      <c r="S1407" s="13" t="e">
        <f t="shared" si="473"/>
        <v>#N/A</v>
      </c>
      <c r="T1407" s="13">
        <f t="shared" si="463"/>
        <v>0</v>
      </c>
      <c r="U1407" s="13" t="e">
        <f>VLOOKUP(B1407,Sheet1!$C$1:$F$12,4,FALSE)</f>
        <v>#N/A</v>
      </c>
      <c r="V1407" s="13" t="e">
        <f t="shared" si="474"/>
        <v>#N/A</v>
      </c>
      <c r="W1407" s="13">
        <f t="shared" si="475"/>
        <v>0</v>
      </c>
      <c r="X1407" s="13">
        <f t="shared" si="476"/>
        <v>0</v>
      </c>
      <c r="Y1407" s="13">
        <f t="shared" si="477"/>
        <v>0</v>
      </c>
      <c r="Z1407" s="13" t="e">
        <f t="shared" si="478"/>
        <v>#N/A</v>
      </c>
      <c r="AA1407" s="14" t="str">
        <f t="shared" si="479"/>
        <v/>
      </c>
      <c r="AB1407" s="14">
        <f t="shared" si="480"/>
        <v>0</v>
      </c>
      <c r="AC1407" s="14">
        <f t="shared" si="481"/>
        <v>0</v>
      </c>
      <c r="AD1407" s="13">
        <f t="shared" si="464"/>
        <v>0</v>
      </c>
      <c r="AE1407" s="13" t="e">
        <f>VLOOKUP(B1407,Sheet1!$C$1:$D$12,2,FALSE)</f>
        <v>#N/A</v>
      </c>
      <c r="AF1407" s="13" t="e">
        <f t="shared" si="482"/>
        <v>#N/A</v>
      </c>
      <c r="AG1407" s="13">
        <f t="shared" si="465"/>
        <v>0</v>
      </c>
      <c r="AH1407" s="13">
        <f t="shared" si="466"/>
        <v>0</v>
      </c>
      <c r="AI1407" s="13" t="e">
        <f t="shared" si="483"/>
        <v>#N/A</v>
      </c>
      <c r="AJ1407" s="14" t="str">
        <f t="shared" si="484"/>
        <v/>
      </c>
      <c r="AK1407" s="14">
        <f t="shared" si="467"/>
        <v>0</v>
      </c>
    </row>
    <row r="1408" spans="1:37" ht="15" customHeight="1" x14ac:dyDescent="0.25">
      <c r="A1408" s="1"/>
      <c r="B1408" s="1"/>
      <c r="C1408" s="24"/>
      <c r="D1408" s="1"/>
      <c r="E1408" s="1"/>
      <c r="F1408" s="24"/>
      <c r="G1408" s="1"/>
      <c r="H1408" s="2"/>
      <c r="I1408" s="2"/>
      <c r="J1408" s="2"/>
      <c r="K1408" s="13">
        <f t="shared" si="468"/>
        <v>0</v>
      </c>
      <c r="L1408" s="13" t="e">
        <f>VLOOKUP(B1408,Sheet1!$C$1:$D$12,2,FALSE)</f>
        <v>#N/A</v>
      </c>
      <c r="M1408" s="13" t="e">
        <f t="shared" si="469"/>
        <v>#N/A</v>
      </c>
      <c r="N1408" s="13">
        <f t="shared" si="470"/>
        <v>0</v>
      </c>
      <c r="O1408" s="13" t="e">
        <f>VLOOKUP(B1408,Sheet1!$C$1:$D$12,2,FALSE)</f>
        <v>#N/A</v>
      </c>
      <c r="P1408" s="13" t="e">
        <f t="shared" si="471"/>
        <v>#N/A</v>
      </c>
      <c r="Q1408" s="13">
        <f t="shared" si="472"/>
        <v>0</v>
      </c>
      <c r="R1408" s="13" t="e">
        <f>VLOOKUP(B1408,Sheet1!$C$1:$D$12,2,FALSE)</f>
        <v>#N/A</v>
      </c>
      <c r="S1408" s="13" t="e">
        <f t="shared" si="473"/>
        <v>#N/A</v>
      </c>
      <c r="T1408" s="13">
        <f t="shared" si="463"/>
        <v>0</v>
      </c>
      <c r="U1408" s="13" t="e">
        <f>VLOOKUP(B1408,Sheet1!$C$1:$F$12,4,FALSE)</f>
        <v>#N/A</v>
      </c>
      <c r="V1408" s="13" t="e">
        <f t="shared" si="474"/>
        <v>#N/A</v>
      </c>
      <c r="W1408" s="13">
        <f t="shared" si="475"/>
        <v>0</v>
      </c>
      <c r="X1408" s="13">
        <f t="shared" si="476"/>
        <v>0</v>
      </c>
      <c r="Y1408" s="13">
        <f t="shared" si="477"/>
        <v>0</v>
      </c>
      <c r="Z1408" s="13" t="e">
        <f t="shared" si="478"/>
        <v>#N/A</v>
      </c>
      <c r="AA1408" s="14" t="str">
        <f t="shared" si="479"/>
        <v/>
      </c>
      <c r="AB1408" s="14">
        <f t="shared" si="480"/>
        <v>0</v>
      </c>
      <c r="AC1408" s="14">
        <f t="shared" si="481"/>
        <v>0</v>
      </c>
      <c r="AD1408" s="13">
        <f t="shared" si="464"/>
        <v>0</v>
      </c>
      <c r="AE1408" s="13" t="e">
        <f>VLOOKUP(B1408,Sheet1!$C$1:$D$12,2,FALSE)</f>
        <v>#N/A</v>
      </c>
      <c r="AF1408" s="13" t="e">
        <f t="shared" si="482"/>
        <v>#N/A</v>
      </c>
      <c r="AG1408" s="13">
        <f t="shared" si="465"/>
        <v>0</v>
      </c>
      <c r="AH1408" s="13">
        <f t="shared" si="466"/>
        <v>0</v>
      </c>
      <c r="AI1408" s="13" t="e">
        <f t="shared" si="483"/>
        <v>#N/A</v>
      </c>
      <c r="AJ1408" s="14" t="str">
        <f t="shared" si="484"/>
        <v/>
      </c>
      <c r="AK1408" s="14">
        <f t="shared" si="467"/>
        <v>0</v>
      </c>
    </row>
    <row r="1409" spans="1:37" ht="15" customHeight="1" x14ac:dyDescent="0.25">
      <c r="A1409" s="1"/>
      <c r="B1409" s="1"/>
      <c r="C1409" s="24"/>
      <c r="D1409" s="1"/>
      <c r="E1409" s="1"/>
      <c r="F1409" s="24"/>
      <c r="G1409" s="1"/>
      <c r="H1409" s="2"/>
      <c r="I1409" s="2"/>
      <c r="J1409" s="2"/>
      <c r="K1409" s="13">
        <f t="shared" si="468"/>
        <v>0</v>
      </c>
      <c r="L1409" s="13" t="e">
        <f>VLOOKUP(B1409,Sheet1!$C$1:$D$12,2,FALSE)</f>
        <v>#N/A</v>
      </c>
      <c r="M1409" s="13" t="e">
        <f t="shared" si="469"/>
        <v>#N/A</v>
      </c>
      <c r="N1409" s="13">
        <f t="shared" si="470"/>
        <v>0</v>
      </c>
      <c r="O1409" s="13" t="e">
        <f>VLOOKUP(B1409,Sheet1!$C$1:$D$12,2,FALSE)</f>
        <v>#N/A</v>
      </c>
      <c r="P1409" s="13" t="e">
        <f t="shared" si="471"/>
        <v>#N/A</v>
      </c>
      <c r="Q1409" s="13">
        <f t="shared" si="472"/>
        <v>0</v>
      </c>
      <c r="R1409" s="13" t="e">
        <f>VLOOKUP(B1409,Sheet1!$C$1:$D$12,2,FALSE)</f>
        <v>#N/A</v>
      </c>
      <c r="S1409" s="13" t="e">
        <f t="shared" si="473"/>
        <v>#N/A</v>
      </c>
      <c r="T1409" s="13">
        <f t="shared" si="463"/>
        <v>0</v>
      </c>
      <c r="U1409" s="13" t="e">
        <f>VLOOKUP(B1409,Sheet1!$C$1:$F$12,4,FALSE)</f>
        <v>#N/A</v>
      </c>
      <c r="V1409" s="13" t="e">
        <f t="shared" si="474"/>
        <v>#N/A</v>
      </c>
      <c r="W1409" s="13">
        <f t="shared" si="475"/>
        <v>0</v>
      </c>
      <c r="X1409" s="13">
        <f t="shared" si="476"/>
        <v>0</v>
      </c>
      <c r="Y1409" s="13">
        <f t="shared" si="477"/>
        <v>0</v>
      </c>
      <c r="Z1409" s="13" t="e">
        <f t="shared" si="478"/>
        <v>#N/A</v>
      </c>
      <c r="AA1409" s="14" t="str">
        <f t="shared" si="479"/>
        <v/>
      </c>
      <c r="AB1409" s="14">
        <f t="shared" si="480"/>
        <v>0</v>
      </c>
      <c r="AC1409" s="14">
        <f t="shared" si="481"/>
        <v>0</v>
      </c>
      <c r="AD1409" s="13">
        <f t="shared" si="464"/>
        <v>0</v>
      </c>
      <c r="AE1409" s="13" t="e">
        <f>VLOOKUP(B1409,Sheet1!$C$1:$D$12,2,FALSE)</f>
        <v>#N/A</v>
      </c>
      <c r="AF1409" s="13" t="e">
        <f t="shared" si="482"/>
        <v>#N/A</v>
      </c>
      <c r="AG1409" s="13">
        <f t="shared" si="465"/>
        <v>0</v>
      </c>
      <c r="AH1409" s="13">
        <f t="shared" si="466"/>
        <v>0</v>
      </c>
      <c r="AI1409" s="13" t="e">
        <f t="shared" si="483"/>
        <v>#N/A</v>
      </c>
      <c r="AJ1409" s="14" t="str">
        <f t="shared" si="484"/>
        <v/>
      </c>
      <c r="AK1409" s="14">
        <f t="shared" si="467"/>
        <v>0</v>
      </c>
    </row>
    <row r="1410" spans="1:37" ht="15" customHeight="1" x14ac:dyDescent="0.25">
      <c r="A1410" s="1"/>
      <c r="B1410" s="1"/>
      <c r="C1410" s="24"/>
      <c r="D1410" s="1"/>
      <c r="E1410" s="1"/>
      <c r="F1410" s="24"/>
      <c r="G1410" s="1"/>
      <c r="H1410" s="2"/>
      <c r="I1410" s="2"/>
      <c r="J1410" s="2"/>
      <c r="K1410" s="13">
        <f t="shared" si="468"/>
        <v>0</v>
      </c>
      <c r="L1410" s="13" t="e">
        <f>VLOOKUP(B1410,Sheet1!$C$1:$D$12,2,FALSE)</f>
        <v>#N/A</v>
      </c>
      <c r="M1410" s="13" t="e">
        <f t="shared" si="469"/>
        <v>#N/A</v>
      </c>
      <c r="N1410" s="13">
        <f t="shared" si="470"/>
        <v>0</v>
      </c>
      <c r="O1410" s="13" t="e">
        <f>VLOOKUP(B1410,Sheet1!$C$1:$D$12,2,FALSE)</f>
        <v>#N/A</v>
      </c>
      <c r="P1410" s="13" t="e">
        <f t="shared" si="471"/>
        <v>#N/A</v>
      </c>
      <c r="Q1410" s="13">
        <f t="shared" si="472"/>
        <v>0</v>
      </c>
      <c r="R1410" s="13" t="e">
        <f>VLOOKUP(B1410,Sheet1!$C$1:$D$12,2,FALSE)</f>
        <v>#N/A</v>
      </c>
      <c r="S1410" s="13" t="e">
        <f t="shared" si="473"/>
        <v>#N/A</v>
      </c>
      <c r="T1410" s="13">
        <f t="shared" si="463"/>
        <v>0</v>
      </c>
      <c r="U1410" s="13" t="e">
        <f>VLOOKUP(B1410,Sheet1!$C$1:$F$12,4,FALSE)</f>
        <v>#N/A</v>
      </c>
      <c r="V1410" s="13" t="e">
        <f t="shared" si="474"/>
        <v>#N/A</v>
      </c>
      <c r="W1410" s="13">
        <f t="shared" si="475"/>
        <v>0</v>
      </c>
      <c r="X1410" s="13">
        <f t="shared" si="476"/>
        <v>0</v>
      </c>
      <c r="Y1410" s="13">
        <f t="shared" si="477"/>
        <v>0</v>
      </c>
      <c r="Z1410" s="13" t="e">
        <f t="shared" si="478"/>
        <v>#N/A</v>
      </c>
      <c r="AA1410" s="14" t="str">
        <f t="shared" si="479"/>
        <v/>
      </c>
      <c r="AB1410" s="14">
        <f t="shared" si="480"/>
        <v>0</v>
      </c>
      <c r="AC1410" s="14">
        <f t="shared" si="481"/>
        <v>0</v>
      </c>
      <c r="AD1410" s="13">
        <f t="shared" si="464"/>
        <v>0</v>
      </c>
      <c r="AE1410" s="13" t="e">
        <f>VLOOKUP(B1410,Sheet1!$C$1:$D$12,2,FALSE)</f>
        <v>#N/A</v>
      </c>
      <c r="AF1410" s="13" t="e">
        <f t="shared" si="482"/>
        <v>#N/A</v>
      </c>
      <c r="AG1410" s="13">
        <f t="shared" si="465"/>
        <v>0</v>
      </c>
      <c r="AH1410" s="13">
        <f t="shared" si="466"/>
        <v>0</v>
      </c>
      <c r="AI1410" s="13" t="e">
        <f t="shared" si="483"/>
        <v>#N/A</v>
      </c>
      <c r="AJ1410" s="14" t="str">
        <f t="shared" si="484"/>
        <v/>
      </c>
      <c r="AK1410" s="14">
        <f t="shared" si="467"/>
        <v>0</v>
      </c>
    </row>
    <row r="1411" spans="1:37" ht="15" customHeight="1" x14ac:dyDescent="0.25">
      <c r="A1411" s="1"/>
      <c r="B1411" s="1"/>
      <c r="C1411" s="24"/>
      <c r="D1411" s="1"/>
      <c r="E1411" s="1"/>
      <c r="F1411" s="24"/>
      <c r="G1411" s="1"/>
      <c r="H1411" s="2"/>
      <c r="I1411" s="2"/>
      <c r="J1411" s="2"/>
      <c r="K1411" s="13">
        <f t="shared" si="468"/>
        <v>0</v>
      </c>
      <c r="L1411" s="13" t="e">
        <f>VLOOKUP(B1411,Sheet1!$C$1:$D$12,2,FALSE)</f>
        <v>#N/A</v>
      </c>
      <c r="M1411" s="13" t="e">
        <f t="shared" si="469"/>
        <v>#N/A</v>
      </c>
      <c r="N1411" s="13">
        <f t="shared" si="470"/>
        <v>0</v>
      </c>
      <c r="O1411" s="13" t="e">
        <f>VLOOKUP(B1411,Sheet1!$C$1:$D$12,2,FALSE)</f>
        <v>#N/A</v>
      </c>
      <c r="P1411" s="13" t="e">
        <f t="shared" si="471"/>
        <v>#N/A</v>
      </c>
      <c r="Q1411" s="13">
        <f t="shared" si="472"/>
        <v>0</v>
      </c>
      <c r="R1411" s="13" t="e">
        <f>VLOOKUP(B1411,Sheet1!$C$1:$D$12,2,FALSE)</f>
        <v>#N/A</v>
      </c>
      <c r="S1411" s="13" t="e">
        <f t="shared" si="473"/>
        <v>#N/A</v>
      </c>
      <c r="T1411" s="13">
        <f t="shared" si="463"/>
        <v>0</v>
      </c>
      <c r="U1411" s="13" t="e">
        <f>VLOOKUP(B1411,Sheet1!$C$1:$F$12,4,FALSE)</f>
        <v>#N/A</v>
      </c>
      <c r="V1411" s="13" t="e">
        <f t="shared" si="474"/>
        <v>#N/A</v>
      </c>
      <c r="W1411" s="13">
        <f t="shared" si="475"/>
        <v>0</v>
      </c>
      <c r="X1411" s="13">
        <f t="shared" si="476"/>
        <v>0</v>
      </c>
      <c r="Y1411" s="13">
        <f t="shared" si="477"/>
        <v>0</v>
      </c>
      <c r="Z1411" s="13" t="e">
        <f t="shared" si="478"/>
        <v>#N/A</v>
      </c>
      <c r="AA1411" s="14" t="str">
        <f t="shared" si="479"/>
        <v/>
      </c>
      <c r="AB1411" s="14">
        <f t="shared" si="480"/>
        <v>0</v>
      </c>
      <c r="AC1411" s="14">
        <f t="shared" si="481"/>
        <v>0</v>
      </c>
      <c r="AD1411" s="13">
        <f t="shared" si="464"/>
        <v>0</v>
      </c>
      <c r="AE1411" s="13" t="e">
        <f>VLOOKUP(B1411,Sheet1!$C$1:$D$12,2,FALSE)</f>
        <v>#N/A</v>
      </c>
      <c r="AF1411" s="13" t="e">
        <f t="shared" si="482"/>
        <v>#N/A</v>
      </c>
      <c r="AG1411" s="13">
        <f t="shared" si="465"/>
        <v>0</v>
      </c>
      <c r="AH1411" s="13">
        <f t="shared" si="466"/>
        <v>0</v>
      </c>
      <c r="AI1411" s="13" t="e">
        <f t="shared" si="483"/>
        <v>#N/A</v>
      </c>
      <c r="AJ1411" s="14" t="str">
        <f t="shared" si="484"/>
        <v/>
      </c>
      <c r="AK1411" s="14">
        <f t="shared" si="467"/>
        <v>0</v>
      </c>
    </row>
    <row r="1412" spans="1:37" ht="15" customHeight="1" x14ac:dyDescent="0.25">
      <c r="A1412" s="1"/>
      <c r="B1412" s="1"/>
      <c r="C1412" s="24"/>
      <c r="D1412" s="1"/>
      <c r="E1412" s="1"/>
      <c r="F1412" s="24"/>
      <c r="G1412" s="1"/>
      <c r="H1412" s="2"/>
      <c r="I1412" s="2"/>
      <c r="J1412" s="2"/>
      <c r="K1412" s="13">
        <f t="shared" si="468"/>
        <v>0</v>
      </c>
      <c r="L1412" s="13" t="e">
        <f>VLOOKUP(B1412,Sheet1!$C$1:$D$12,2,FALSE)</f>
        <v>#N/A</v>
      </c>
      <c r="M1412" s="13" t="e">
        <f t="shared" si="469"/>
        <v>#N/A</v>
      </c>
      <c r="N1412" s="13">
        <f t="shared" si="470"/>
        <v>0</v>
      </c>
      <c r="O1412" s="13" t="e">
        <f>VLOOKUP(B1412,Sheet1!$C$1:$D$12,2,FALSE)</f>
        <v>#N/A</v>
      </c>
      <c r="P1412" s="13" t="e">
        <f t="shared" si="471"/>
        <v>#N/A</v>
      </c>
      <c r="Q1412" s="13">
        <f t="shared" si="472"/>
        <v>0</v>
      </c>
      <c r="R1412" s="13" t="e">
        <f>VLOOKUP(B1412,Sheet1!$C$1:$D$12,2,FALSE)</f>
        <v>#N/A</v>
      </c>
      <c r="S1412" s="13" t="e">
        <f t="shared" si="473"/>
        <v>#N/A</v>
      </c>
      <c r="T1412" s="13">
        <f t="shared" si="463"/>
        <v>0</v>
      </c>
      <c r="U1412" s="13" t="e">
        <f>VLOOKUP(B1412,Sheet1!$C$1:$F$12,4,FALSE)</f>
        <v>#N/A</v>
      </c>
      <c r="V1412" s="13" t="e">
        <f t="shared" si="474"/>
        <v>#N/A</v>
      </c>
      <c r="W1412" s="13">
        <f t="shared" si="475"/>
        <v>0</v>
      </c>
      <c r="X1412" s="13">
        <f t="shared" si="476"/>
        <v>0</v>
      </c>
      <c r="Y1412" s="13">
        <f t="shared" si="477"/>
        <v>0</v>
      </c>
      <c r="Z1412" s="13" t="e">
        <f t="shared" si="478"/>
        <v>#N/A</v>
      </c>
      <c r="AA1412" s="14" t="str">
        <f t="shared" si="479"/>
        <v/>
      </c>
      <c r="AB1412" s="14">
        <f t="shared" si="480"/>
        <v>0</v>
      </c>
      <c r="AC1412" s="14">
        <f t="shared" si="481"/>
        <v>0</v>
      </c>
      <c r="AD1412" s="13">
        <f t="shared" si="464"/>
        <v>0</v>
      </c>
      <c r="AE1412" s="13" t="e">
        <f>VLOOKUP(B1412,Sheet1!$C$1:$D$12,2,FALSE)</f>
        <v>#N/A</v>
      </c>
      <c r="AF1412" s="13" t="e">
        <f t="shared" si="482"/>
        <v>#N/A</v>
      </c>
      <c r="AG1412" s="13">
        <f t="shared" si="465"/>
        <v>0</v>
      </c>
      <c r="AH1412" s="13">
        <f t="shared" si="466"/>
        <v>0</v>
      </c>
      <c r="AI1412" s="13" t="e">
        <f t="shared" si="483"/>
        <v>#N/A</v>
      </c>
      <c r="AJ1412" s="14" t="str">
        <f t="shared" si="484"/>
        <v/>
      </c>
      <c r="AK1412" s="14">
        <f t="shared" si="467"/>
        <v>0</v>
      </c>
    </row>
    <row r="1413" spans="1:37" ht="15" customHeight="1" x14ac:dyDescent="0.25">
      <c r="A1413" s="1"/>
      <c r="B1413" s="1"/>
      <c r="C1413" s="24"/>
      <c r="D1413" s="1"/>
      <c r="E1413" s="1"/>
      <c r="F1413" s="24"/>
      <c r="G1413" s="1"/>
      <c r="H1413" s="2"/>
      <c r="I1413" s="2"/>
      <c r="J1413" s="2"/>
      <c r="K1413" s="13">
        <f t="shared" si="468"/>
        <v>0</v>
      </c>
      <c r="L1413" s="13" t="e">
        <f>VLOOKUP(B1413,Sheet1!$C$1:$D$12,2,FALSE)</f>
        <v>#N/A</v>
      </c>
      <c r="M1413" s="13" t="e">
        <f t="shared" si="469"/>
        <v>#N/A</v>
      </c>
      <c r="N1413" s="13">
        <f t="shared" si="470"/>
        <v>0</v>
      </c>
      <c r="O1413" s="13" t="e">
        <f>VLOOKUP(B1413,Sheet1!$C$1:$D$12,2,FALSE)</f>
        <v>#N/A</v>
      </c>
      <c r="P1413" s="13" t="e">
        <f t="shared" si="471"/>
        <v>#N/A</v>
      </c>
      <c r="Q1413" s="13">
        <f t="shared" si="472"/>
        <v>0</v>
      </c>
      <c r="R1413" s="13" t="e">
        <f>VLOOKUP(B1413,Sheet1!$C$1:$D$12,2,FALSE)</f>
        <v>#N/A</v>
      </c>
      <c r="S1413" s="13" t="e">
        <f t="shared" si="473"/>
        <v>#N/A</v>
      </c>
      <c r="T1413" s="13">
        <f t="shared" si="463"/>
        <v>0</v>
      </c>
      <c r="U1413" s="13" t="e">
        <f>VLOOKUP(B1413,Sheet1!$C$1:$F$12,4,FALSE)</f>
        <v>#N/A</v>
      </c>
      <c r="V1413" s="13" t="e">
        <f t="shared" si="474"/>
        <v>#N/A</v>
      </c>
      <c r="W1413" s="13">
        <f t="shared" si="475"/>
        <v>0</v>
      </c>
      <c r="X1413" s="13">
        <f t="shared" si="476"/>
        <v>0</v>
      </c>
      <c r="Y1413" s="13">
        <f t="shared" si="477"/>
        <v>0</v>
      </c>
      <c r="Z1413" s="13" t="e">
        <f t="shared" si="478"/>
        <v>#N/A</v>
      </c>
      <c r="AA1413" s="14" t="str">
        <f t="shared" si="479"/>
        <v/>
      </c>
      <c r="AB1413" s="14">
        <f t="shared" si="480"/>
        <v>0</v>
      </c>
      <c r="AC1413" s="14">
        <f t="shared" si="481"/>
        <v>0</v>
      </c>
      <c r="AD1413" s="13">
        <f t="shared" si="464"/>
        <v>0</v>
      </c>
      <c r="AE1413" s="13" t="e">
        <f>VLOOKUP(B1413,Sheet1!$C$1:$D$12,2,FALSE)</f>
        <v>#N/A</v>
      </c>
      <c r="AF1413" s="13" t="e">
        <f t="shared" si="482"/>
        <v>#N/A</v>
      </c>
      <c r="AG1413" s="13">
        <f t="shared" si="465"/>
        <v>0</v>
      </c>
      <c r="AH1413" s="13">
        <f t="shared" si="466"/>
        <v>0</v>
      </c>
      <c r="AI1413" s="13" t="e">
        <f t="shared" si="483"/>
        <v>#N/A</v>
      </c>
      <c r="AJ1413" s="14" t="str">
        <f t="shared" si="484"/>
        <v/>
      </c>
      <c r="AK1413" s="14">
        <f t="shared" si="467"/>
        <v>0</v>
      </c>
    </row>
    <row r="1414" spans="1:37" ht="15" customHeight="1" x14ac:dyDescent="0.25">
      <c r="A1414" s="1"/>
      <c r="B1414" s="1"/>
      <c r="C1414" s="24"/>
      <c r="D1414" s="1"/>
      <c r="E1414" s="1"/>
      <c r="F1414" s="24"/>
      <c r="G1414" s="1"/>
      <c r="H1414" s="2"/>
      <c r="I1414" s="2"/>
      <c r="J1414" s="2"/>
      <c r="K1414" s="13">
        <f t="shared" si="468"/>
        <v>0</v>
      </c>
      <c r="L1414" s="13" t="e">
        <f>VLOOKUP(B1414,Sheet1!$C$1:$D$12,2,FALSE)</f>
        <v>#N/A</v>
      </c>
      <c r="M1414" s="13" t="e">
        <f t="shared" si="469"/>
        <v>#N/A</v>
      </c>
      <c r="N1414" s="13">
        <f t="shared" si="470"/>
        <v>0</v>
      </c>
      <c r="O1414" s="13" t="e">
        <f>VLOOKUP(B1414,Sheet1!$C$1:$D$12,2,FALSE)</f>
        <v>#N/A</v>
      </c>
      <c r="P1414" s="13" t="e">
        <f t="shared" si="471"/>
        <v>#N/A</v>
      </c>
      <c r="Q1414" s="13">
        <f t="shared" si="472"/>
        <v>0</v>
      </c>
      <c r="R1414" s="13" t="e">
        <f>VLOOKUP(B1414,Sheet1!$C$1:$D$12,2,FALSE)</f>
        <v>#N/A</v>
      </c>
      <c r="S1414" s="13" t="e">
        <f t="shared" si="473"/>
        <v>#N/A</v>
      </c>
      <c r="T1414" s="13">
        <f t="shared" si="463"/>
        <v>0</v>
      </c>
      <c r="U1414" s="13" t="e">
        <f>VLOOKUP(B1414,Sheet1!$C$1:$F$12,4,FALSE)</f>
        <v>#N/A</v>
      </c>
      <c r="V1414" s="13" t="e">
        <f t="shared" si="474"/>
        <v>#N/A</v>
      </c>
      <c r="W1414" s="13">
        <f t="shared" si="475"/>
        <v>0</v>
      </c>
      <c r="X1414" s="13">
        <f t="shared" si="476"/>
        <v>0</v>
      </c>
      <c r="Y1414" s="13">
        <f t="shared" si="477"/>
        <v>0</v>
      </c>
      <c r="Z1414" s="13" t="e">
        <f t="shared" si="478"/>
        <v>#N/A</v>
      </c>
      <c r="AA1414" s="14" t="str">
        <f t="shared" si="479"/>
        <v/>
      </c>
      <c r="AB1414" s="14">
        <f t="shared" si="480"/>
        <v>0</v>
      </c>
      <c r="AC1414" s="14">
        <f t="shared" si="481"/>
        <v>0</v>
      </c>
      <c r="AD1414" s="13">
        <f t="shared" si="464"/>
        <v>0</v>
      </c>
      <c r="AE1414" s="13" t="e">
        <f>VLOOKUP(B1414,Sheet1!$C$1:$D$12,2,FALSE)</f>
        <v>#N/A</v>
      </c>
      <c r="AF1414" s="13" t="e">
        <f t="shared" si="482"/>
        <v>#N/A</v>
      </c>
      <c r="AG1414" s="13">
        <f t="shared" si="465"/>
        <v>0</v>
      </c>
      <c r="AH1414" s="13">
        <f t="shared" si="466"/>
        <v>0</v>
      </c>
      <c r="AI1414" s="13" t="e">
        <f t="shared" si="483"/>
        <v>#N/A</v>
      </c>
      <c r="AJ1414" s="14" t="str">
        <f t="shared" si="484"/>
        <v/>
      </c>
      <c r="AK1414" s="14">
        <f t="shared" si="467"/>
        <v>0</v>
      </c>
    </row>
    <row r="1415" spans="1:37" ht="15" customHeight="1" x14ac:dyDescent="0.25">
      <c r="A1415" s="1"/>
      <c r="B1415" s="1"/>
      <c r="C1415" s="24"/>
      <c r="D1415" s="1"/>
      <c r="E1415" s="1"/>
      <c r="F1415" s="24"/>
      <c r="G1415" s="1"/>
      <c r="H1415" s="2"/>
      <c r="I1415" s="2"/>
      <c r="J1415" s="2"/>
      <c r="K1415" s="13">
        <f t="shared" si="468"/>
        <v>0</v>
      </c>
      <c r="L1415" s="13" t="e">
        <f>VLOOKUP(B1415,Sheet1!$C$1:$D$12,2,FALSE)</f>
        <v>#N/A</v>
      </c>
      <c r="M1415" s="13" t="e">
        <f t="shared" si="469"/>
        <v>#N/A</v>
      </c>
      <c r="N1415" s="13">
        <f t="shared" si="470"/>
        <v>0</v>
      </c>
      <c r="O1415" s="13" t="e">
        <f>VLOOKUP(B1415,Sheet1!$C$1:$D$12,2,FALSE)</f>
        <v>#N/A</v>
      </c>
      <c r="P1415" s="13" t="e">
        <f t="shared" si="471"/>
        <v>#N/A</v>
      </c>
      <c r="Q1415" s="13">
        <f t="shared" si="472"/>
        <v>0</v>
      </c>
      <c r="R1415" s="13" t="e">
        <f>VLOOKUP(B1415,Sheet1!$C$1:$D$12,2,FALSE)</f>
        <v>#N/A</v>
      </c>
      <c r="S1415" s="13" t="e">
        <f t="shared" si="473"/>
        <v>#N/A</v>
      </c>
      <c r="T1415" s="13">
        <f t="shared" si="463"/>
        <v>0</v>
      </c>
      <c r="U1415" s="13" t="e">
        <f>VLOOKUP(B1415,Sheet1!$C$1:$F$12,4,FALSE)</f>
        <v>#N/A</v>
      </c>
      <c r="V1415" s="13" t="e">
        <f t="shared" si="474"/>
        <v>#N/A</v>
      </c>
      <c r="W1415" s="13">
        <f t="shared" si="475"/>
        <v>0</v>
      </c>
      <c r="X1415" s="13">
        <f t="shared" si="476"/>
        <v>0</v>
      </c>
      <c r="Y1415" s="13">
        <f t="shared" si="477"/>
        <v>0</v>
      </c>
      <c r="Z1415" s="13" t="e">
        <f t="shared" si="478"/>
        <v>#N/A</v>
      </c>
      <c r="AA1415" s="14" t="str">
        <f t="shared" si="479"/>
        <v/>
      </c>
      <c r="AB1415" s="14">
        <f t="shared" si="480"/>
        <v>0</v>
      </c>
      <c r="AC1415" s="14">
        <f t="shared" si="481"/>
        <v>0</v>
      </c>
      <c r="AD1415" s="13">
        <f t="shared" si="464"/>
        <v>0</v>
      </c>
      <c r="AE1415" s="13" t="e">
        <f>VLOOKUP(B1415,Sheet1!$C$1:$D$12,2,FALSE)</f>
        <v>#N/A</v>
      </c>
      <c r="AF1415" s="13" t="e">
        <f t="shared" si="482"/>
        <v>#N/A</v>
      </c>
      <c r="AG1415" s="13">
        <f t="shared" si="465"/>
        <v>0</v>
      </c>
      <c r="AH1415" s="13">
        <f t="shared" si="466"/>
        <v>0</v>
      </c>
      <c r="AI1415" s="13" t="e">
        <f t="shared" si="483"/>
        <v>#N/A</v>
      </c>
      <c r="AJ1415" s="14" t="str">
        <f t="shared" si="484"/>
        <v/>
      </c>
      <c r="AK1415" s="14">
        <f t="shared" si="467"/>
        <v>0</v>
      </c>
    </row>
    <row r="1416" spans="1:37" ht="15" customHeight="1" x14ac:dyDescent="0.25">
      <c r="A1416" s="1"/>
      <c r="B1416" s="1"/>
      <c r="C1416" s="24"/>
      <c r="D1416" s="1"/>
      <c r="E1416" s="1"/>
      <c r="F1416" s="24"/>
      <c r="G1416" s="1"/>
      <c r="H1416" s="2"/>
      <c r="I1416" s="2"/>
      <c r="J1416" s="2"/>
      <c r="K1416" s="13">
        <f t="shared" si="468"/>
        <v>0</v>
      </c>
      <c r="L1416" s="13" t="e">
        <f>VLOOKUP(B1416,Sheet1!$C$1:$D$12,2,FALSE)</f>
        <v>#N/A</v>
      </c>
      <c r="M1416" s="13" t="e">
        <f t="shared" si="469"/>
        <v>#N/A</v>
      </c>
      <c r="N1416" s="13">
        <f t="shared" si="470"/>
        <v>0</v>
      </c>
      <c r="O1416" s="13" t="e">
        <f>VLOOKUP(B1416,Sheet1!$C$1:$D$12,2,FALSE)</f>
        <v>#N/A</v>
      </c>
      <c r="P1416" s="13" t="e">
        <f t="shared" si="471"/>
        <v>#N/A</v>
      </c>
      <c r="Q1416" s="13">
        <f t="shared" si="472"/>
        <v>0</v>
      </c>
      <c r="R1416" s="13" t="e">
        <f>VLOOKUP(B1416,Sheet1!$C$1:$D$12,2,FALSE)</f>
        <v>#N/A</v>
      </c>
      <c r="S1416" s="13" t="e">
        <f t="shared" si="473"/>
        <v>#N/A</v>
      </c>
      <c r="T1416" s="13">
        <f t="shared" si="463"/>
        <v>0</v>
      </c>
      <c r="U1416" s="13" t="e">
        <f>VLOOKUP(B1416,Sheet1!$C$1:$F$12,4,FALSE)</f>
        <v>#N/A</v>
      </c>
      <c r="V1416" s="13" t="e">
        <f t="shared" si="474"/>
        <v>#N/A</v>
      </c>
      <c r="W1416" s="13">
        <f t="shared" si="475"/>
        <v>0</v>
      </c>
      <c r="X1416" s="13">
        <f t="shared" si="476"/>
        <v>0</v>
      </c>
      <c r="Y1416" s="13">
        <f t="shared" si="477"/>
        <v>0</v>
      </c>
      <c r="Z1416" s="13" t="e">
        <f t="shared" si="478"/>
        <v>#N/A</v>
      </c>
      <c r="AA1416" s="14" t="str">
        <f t="shared" si="479"/>
        <v/>
      </c>
      <c r="AB1416" s="14">
        <f t="shared" si="480"/>
        <v>0</v>
      </c>
      <c r="AC1416" s="14">
        <f t="shared" si="481"/>
        <v>0</v>
      </c>
      <c r="AD1416" s="13">
        <f t="shared" si="464"/>
        <v>0</v>
      </c>
      <c r="AE1416" s="13" t="e">
        <f>VLOOKUP(B1416,Sheet1!$C$1:$D$12,2,FALSE)</f>
        <v>#N/A</v>
      </c>
      <c r="AF1416" s="13" t="e">
        <f t="shared" si="482"/>
        <v>#N/A</v>
      </c>
      <c r="AG1416" s="13">
        <f t="shared" si="465"/>
        <v>0</v>
      </c>
      <c r="AH1416" s="13">
        <f t="shared" si="466"/>
        <v>0</v>
      </c>
      <c r="AI1416" s="13" t="e">
        <f t="shared" si="483"/>
        <v>#N/A</v>
      </c>
      <c r="AJ1416" s="14" t="str">
        <f t="shared" si="484"/>
        <v/>
      </c>
      <c r="AK1416" s="14">
        <f t="shared" si="467"/>
        <v>0</v>
      </c>
    </row>
    <row r="1417" spans="1:37" ht="15" customHeight="1" x14ac:dyDescent="0.25">
      <c r="A1417" s="1"/>
      <c r="B1417" s="1"/>
      <c r="C1417" s="24"/>
      <c r="D1417" s="1"/>
      <c r="E1417" s="1"/>
      <c r="F1417" s="24"/>
      <c r="G1417" s="1"/>
      <c r="H1417" s="2"/>
      <c r="I1417" s="2"/>
      <c r="J1417" s="2"/>
      <c r="K1417" s="13">
        <f t="shared" si="468"/>
        <v>0</v>
      </c>
      <c r="L1417" s="13" t="e">
        <f>VLOOKUP(B1417,Sheet1!$C$1:$D$12,2,FALSE)</f>
        <v>#N/A</v>
      </c>
      <c r="M1417" s="13" t="e">
        <f t="shared" si="469"/>
        <v>#N/A</v>
      </c>
      <c r="N1417" s="13">
        <f t="shared" si="470"/>
        <v>0</v>
      </c>
      <c r="O1417" s="13" t="e">
        <f>VLOOKUP(B1417,Sheet1!$C$1:$D$12,2,FALSE)</f>
        <v>#N/A</v>
      </c>
      <c r="P1417" s="13" t="e">
        <f t="shared" si="471"/>
        <v>#N/A</v>
      </c>
      <c r="Q1417" s="13">
        <f t="shared" si="472"/>
        <v>0</v>
      </c>
      <c r="R1417" s="13" t="e">
        <f>VLOOKUP(B1417,Sheet1!$C$1:$D$12,2,FALSE)</f>
        <v>#N/A</v>
      </c>
      <c r="S1417" s="13" t="e">
        <f t="shared" si="473"/>
        <v>#N/A</v>
      </c>
      <c r="T1417" s="13">
        <f t="shared" si="463"/>
        <v>0</v>
      </c>
      <c r="U1417" s="13" t="e">
        <f>VLOOKUP(B1417,Sheet1!$C$1:$F$12,4,FALSE)</f>
        <v>#N/A</v>
      </c>
      <c r="V1417" s="13" t="e">
        <f t="shared" si="474"/>
        <v>#N/A</v>
      </c>
      <c r="W1417" s="13">
        <f t="shared" si="475"/>
        <v>0</v>
      </c>
      <c r="X1417" s="13">
        <f t="shared" si="476"/>
        <v>0</v>
      </c>
      <c r="Y1417" s="13">
        <f t="shared" si="477"/>
        <v>0</v>
      </c>
      <c r="Z1417" s="13" t="e">
        <f t="shared" si="478"/>
        <v>#N/A</v>
      </c>
      <c r="AA1417" s="14" t="str">
        <f t="shared" si="479"/>
        <v/>
      </c>
      <c r="AB1417" s="14">
        <f t="shared" si="480"/>
        <v>0</v>
      </c>
      <c r="AC1417" s="14">
        <f t="shared" si="481"/>
        <v>0</v>
      </c>
      <c r="AD1417" s="13">
        <f t="shared" si="464"/>
        <v>0</v>
      </c>
      <c r="AE1417" s="13" t="e">
        <f>VLOOKUP(B1417,Sheet1!$C$1:$D$12,2,FALSE)</f>
        <v>#N/A</v>
      </c>
      <c r="AF1417" s="13" t="e">
        <f t="shared" si="482"/>
        <v>#N/A</v>
      </c>
      <c r="AG1417" s="13">
        <f t="shared" si="465"/>
        <v>0</v>
      </c>
      <c r="AH1417" s="13">
        <f t="shared" si="466"/>
        <v>0</v>
      </c>
      <c r="AI1417" s="13" t="e">
        <f t="shared" si="483"/>
        <v>#N/A</v>
      </c>
      <c r="AJ1417" s="14" t="str">
        <f t="shared" si="484"/>
        <v/>
      </c>
      <c r="AK1417" s="14">
        <f t="shared" si="467"/>
        <v>0</v>
      </c>
    </row>
    <row r="1418" spans="1:37" ht="15" customHeight="1" x14ac:dyDescent="0.25">
      <c r="A1418" s="1"/>
      <c r="B1418" s="1"/>
      <c r="C1418" s="24"/>
      <c r="D1418" s="1"/>
      <c r="E1418" s="1"/>
      <c r="F1418" s="24"/>
      <c r="G1418" s="1"/>
      <c r="H1418" s="2"/>
      <c r="I1418" s="2"/>
      <c r="J1418" s="2"/>
      <c r="K1418" s="13">
        <f t="shared" si="468"/>
        <v>0</v>
      </c>
      <c r="L1418" s="13" t="e">
        <f>VLOOKUP(B1418,Sheet1!$C$1:$D$12,2,FALSE)</f>
        <v>#N/A</v>
      </c>
      <c r="M1418" s="13" t="e">
        <f t="shared" si="469"/>
        <v>#N/A</v>
      </c>
      <c r="N1418" s="13">
        <f t="shared" si="470"/>
        <v>0</v>
      </c>
      <c r="O1418" s="13" t="e">
        <f>VLOOKUP(B1418,Sheet1!$C$1:$D$12,2,FALSE)</f>
        <v>#N/A</v>
      </c>
      <c r="P1418" s="13" t="e">
        <f t="shared" si="471"/>
        <v>#N/A</v>
      </c>
      <c r="Q1418" s="13">
        <f t="shared" si="472"/>
        <v>0</v>
      </c>
      <c r="R1418" s="13" t="e">
        <f>VLOOKUP(B1418,Sheet1!$C$1:$D$12,2,FALSE)</f>
        <v>#N/A</v>
      </c>
      <c r="S1418" s="13" t="e">
        <f t="shared" si="473"/>
        <v>#N/A</v>
      </c>
      <c r="T1418" s="13">
        <f t="shared" si="463"/>
        <v>0</v>
      </c>
      <c r="U1418" s="13" t="e">
        <f>VLOOKUP(B1418,Sheet1!$C$1:$F$12,4,FALSE)</f>
        <v>#N/A</v>
      </c>
      <c r="V1418" s="13" t="e">
        <f t="shared" si="474"/>
        <v>#N/A</v>
      </c>
      <c r="W1418" s="13">
        <f t="shared" si="475"/>
        <v>0</v>
      </c>
      <c r="X1418" s="13">
        <f t="shared" si="476"/>
        <v>0</v>
      </c>
      <c r="Y1418" s="13">
        <f t="shared" si="477"/>
        <v>0</v>
      </c>
      <c r="Z1418" s="13" t="e">
        <f t="shared" si="478"/>
        <v>#N/A</v>
      </c>
      <c r="AA1418" s="14" t="str">
        <f t="shared" si="479"/>
        <v/>
      </c>
      <c r="AB1418" s="14">
        <f t="shared" si="480"/>
        <v>0</v>
      </c>
      <c r="AC1418" s="14">
        <f t="shared" si="481"/>
        <v>0</v>
      </c>
      <c r="AD1418" s="13">
        <f t="shared" si="464"/>
        <v>0</v>
      </c>
      <c r="AE1418" s="13" t="e">
        <f>VLOOKUP(B1418,Sheet1!$C$1:$D$12,2,FALSE)</f>
        <v>#N/A</v>
      </c>
      <c r="AF1418" s="13" t="e">
        <f t="shared" si="482"/>
        <v>#N/A</v>
      </c>
      <c r="AG1418" s="13">
        <f t="shared" si="465"/>
        <v>0</v>
      </c>
      <c r="AH1418" s="13">
        <f t="shared" si="466"/>
        <v>0</v>
      </c>
      <c r="AI1418" s="13" t="e">
        <f t="shared" si="483"/>
        <v>#N/A</v>
      </c>
      <c r="AJ1418" s="14" t="str">
        <f t="shared" si="484"/>
        <v/>
      </c>
      <c r="AK1418" s="14">
        <f t="shared" si="467"/>
        <v>0</v>
      </c>
    </row>
    <row r="1419" spans="1:37" ht="15" customHeight="1" x14ac:dyDescent="0.25">
      <c r="A1419" s="1"/>
      <c r="B1419" s="1"/>
      <c r="C1419" s="24"/>
      <c r="D1419" s="1"/>
      <c r="E1419" s="1"/>
      <c r="F1419" s="24"/>
      <c r="G1419" s="1"/>
      <c r="H1419" s="2"/>
      <c r="I1419" s="2"/>
      <c r="J1419" s="2"/>
      <c r="K1419" s="13">
        <f t="shared" si="468"/>
        <v>0</v>
      </c>
      <c r="L1419" s="13" t="e">
        <f>VLOOKUP(B1419,Sheet1!$C$1:$D$12,2,FALSE)</f>
        <v>#N/A</v>
      </c>
      <c r="M1419" s="13" t="e">
        <f t="shared" si="469"/>
        <v>#N/A</v>
      </c>
      <c r="N1419" s="13">
        <f t="shared" si="470"/>
        <v>0</v>
      </c>
      <c r="O1419" s="13" t="e">
        <f>VLOOKUP(B1419,Sheet1!$C$1:$D$12,2,FALSE)</f>
        <v>#N/A</v>
      </c>
      <c r="P1419" s="13" t="e">
        <f t="shared" si="471"/>
        <v>#N/A</v>
      </c>
      <c r="Q1419" s="13">
        <f t="shared" si="472"/>
        <v>0</v>
      </c>
      <c r="R1419" s="13" t="e">
        <f>VLOOKUP(B1419,Sheet1!$C$1:$D$12,2,FALSE)</f>
        <v>#N/A</v>
      </c>
      <c r="S1419" s="13" t="e">
        <f t="shared" si="473"/>
        <v>#N/A</v>
      </c>
      <c r="T1419" s="13">
        <f t="shared" si="463"/>
        <v>0</v>
      </c>
      <c r="U1419" s="13" t="e">
        <f>VLOOKUP(B1419,Sheet1!$C$1:$F$12,4,FALSE)</f>
        <v>#N/A</v>
      </c>
      <c r="V1419" s="13" t="e">
        <f t="shared" si="474"/>
        <v>#N/A</v>
      </c>
      <c r="W1419" s="13">
        <f t="shared" si="475"/>
        <v>0</v>
      </c>
      <c r="X1419" s="13">
        <f t="shared" si="476"/>
        <v>0</v>
      </c>
      <c r="Y1419" s="13">
        <f t="shared" si="477"/>
        <v>0</v>
      </c>
      <c r="Z1419" s="13" t="e">
        <f t="shared" si="478"/>
        <v>#N/A</v>
      </c>
      <c r="AA1419" s="14" t="str">
        <f t="shared" si="479"/>
        <v/>
      </c>
      <c r="AB1419" s="14">
        <f t="shared" si="480"/>
        <v>0</v>
      </c>
      <c r="AC1419" s="14">
        <f t="shared" si="481"/>
        <v>0</v>
      </c>
      <c r="AD1419" s="13">
        <f t="shared" si="464"/>
        <v>0</v>
      </c>
      <c r="AE1419" s="13" t="e">
        <f>VLOOKUP(B1419,Sheet1!$C$1:$D$12,2,FALSE)</f>
        <v>#N/A</v>
      </c>
      <c r="AF1419" s="13" t="e">
        <f t="shared" si="482"/>
        <v>#N/A</v>
      </c>
      <c r="AG1419" s="13">
        <f t="shared" si="465"/>
        <v>0</v>
      </c>
      <c r="AH1419" s="13">
        <f t="shared" si="466"/>
        <v>0</v>
      </c>
      <c r="AI1419" s="13" t="e">
        <f t="shared" si="483"/>
        <v>#N/A</v>
      </c>
      <c r="AJ1419" s="14" t="str">
        <f t="shared" si="484"/>
        <v/>
      </c>
      <c r="AK1419" s="14">
        <f t="shared" si="467"/>
        <v>0</v>
      </c>
    </row>
    <row r="1420" spans="1:37" ht="15" customHeight="1" x14ac:dyDescent="0.25">
      <c r="A1420" s="1"/>
      <c r="B1420" s="1"/>
      <c r="C1420" s="24"/>
      <c r="D1420" s="1"/>
      <c r="E1420" s="1"/>
      <c r="F1420" s="24"/>
      <c r="G1420" s="1"/>
      <c r="H1420" s="2"/>
      <c r="I1420" s="2"/>
      <c r="J1420" s="2"/>
      <c r="K1420" s="13">
        <f t="shared" si="468"/>
        <v>0</v>
      </c>
      <c r="L1420" s="13" t="e">
        <f>VLOOKUP(B1420,Sheet1!$C$1:$D$12,2,FALSE)</f>
        <v>#N/A</v>
      </c>
      <c r="M1420" s="13" t="e">
        <f t="shared" si="469"/>
        <v>#N/A</v>
      </c>
      <c r="N1420" s="13">
        <f t="shared" si="470"/>
        <v>0</v>
      </c>
      <c r="O1420" s="13" t="e">
        <f>VLOOKUP(B1420,Sheet1!$C$1:$D$12,2,FALSE)</f>
        <v>#N/A</v>
      </c>
      <c r="P1420" s="13" t="e">
        <f t="shared" si="471"/>
        <v>#N/A</v>
      </c>
      <c r="Q1420" s="13">
        <f t="shared" si="472"/>
        <v>0</v>
      </c>
      <c r="R1420" s="13" t="e">
        <f>VLOOKUP(B1420,Sheet1!$C$1:$D$12,2,FALSE)</f>
        <v>#N/A</v>
      </c>
      <c r="S1420" s="13" t="e">
        <f t="shared" si="473"/>
        <v>#N/A</v>
      </c>
      <c r="T1420" s="13">
        <f t="shared" si="463"/>
        <v>0</v>
      </c>
      <c r="U1420" s="13" t="e">
        <f>VLOOKUP(B1420,Sheet1!$C$1:$F$12,4,FALSE)</f>
        <v>#N/A</v>
      </c>
      <c r="V1420" s="13" t="e">
        <f t="shared" si="474"/>
        <v>#N/A</v>
      </c>
      <c r="W1420" s="13">
        <f t="shared" si="475"/>
        <v>0</v>
      </c>
      <c r="X1420" s="13">
        <f t="shared" si="476"/>
        <v>0</v>
      </c>
      <c r="Y1420" s="13">
        <f t="shared" si="477"/>
        <v>0</v>
      </c>
      <c r="Z1420" s="13" t="e">
        <f t="shared" si="478"/>
        <v>#N/A</v>
      </c>
      <c r="AA1420" s="14" t="str">
        <f t="shared" si="479"/>
        <v/>
      </c>
      <c r="AB1420" s="14">
        <f t="shared" si="480"/>
        <v>0</v>
      </c>
      <c r="AC1420" s="14">
        <f t="shared" si="481"/>
        <v>0</v>
      </c>
      <c r="AD1420" s="13">
        <f t="shared" si="464"/>
        <v>0</v>
      </c>
      <c r="AE1420" s="13" t="e">
        <f>VLOOKUP(B1420,Sheet1!$C$1:$D$12,2,FALSE)</f>
        <v>#N/A</v>
      </c>
      <c r="AF1420" s="13" t="e">
        <f t="shared" si="482"/>
        <v>#N/A</v>
      </c>
      <c r="AG1420" s="13">
        <f t="shared" si="465"/>
        <v>0</v>
      </c>
      <c r="AH1420" s="13">
        <f t="shared" si="466"/>
        <v>0</v>
      </c>
      <c r="AI1420" s="13" t="e">
        <f t="shared" si="483"/>
        <v>#N/A</v>
      </c>
      <c r="AJ1420" s="14" t="str">
        <f t="shared" si="484"/>
        <v/>
      </c>
      <c r="AK1420" s="14">
        <f t="shared" si="467"/>
        <v>0</v>
      </c>
    </row>
    <row r="1421" spans="1:37" ht="15" customHeight="1" x14ac:dyDescent="0.25">
      <c r="A1421" s="1"/>
      <c r="B1421" s="1"/>
      <c r="C1421" s="24"/>
      <c r="D1421" s="1"/>
      <c r="E1421" s="1"/>
      <c r="F1421" s="24"/>
      <c r="G1421" s="1"/>
      <c r="H1421" s="2"/>
      <c r="I1421" s="2"/>
      <c r="J1421" s="2"/>
      <c r="K1421" s="13">
        <f t="shared" si="468"/>
        <v>0</v>
      </c>
      <c r="L1421" s="13" t="e">
        <f>VLOOKUP(B1421,Sheet1!$C$1:$D$12,2,FALSE)</f>
        <v>#N/A</v>
      </c>
      <c r="M1421" s="13" t="e">
        <f t="shared" si="469"/>
        <v>#N/A</v>
      </c>
      <c r="N1421" s="13">
        <f t="shared" si="470"/>
        <v>0</v>
      </c>
      <c r="O1421" s="13" t="e">
        <f>VLOOKUP(B1421,Sheet1!$C$1:$D$12,2,FALSE)</f>
        <v>#N/A</v>
      </c>
      <c r="P1421" s="13" t="e">
        <f t="shared" si="471"/>
        <v>#N/A</v>
      </c>
      <c r="Q1421" s="13">
        <f t="shared" si="472"/>
        <v>0</v>
      </c>
      <c r="R1421" s="13" t="e">
        <f>VLOOKUP(B1421,Sheet1!$C$1:$D$12,2,FALSE)</f>
        <v>#N/A</v>
      </c>
      <c r="S1421" s="13" t="e">
        <f t="shared" si="473"/>
        <v>#N/A</v>
      </c>
      <c r="T1421" s="13">
        <f t="shared" si="463"/>
        <v>0</v>
      </c>
      <c r="U1421" s="13" t="e">
        <f>VLOOKUP(B1421,Sheet1!$C$1:$F$12,4,FALSE)</f>
        <v>#N/A</v>
      </c>
      <c r="V1421" s="13" t="e">
        <f t="shared" si="474"/>
        <v>#N/A</v>
      </c>
      <c r="W1421" s="13">
        <f t="shared" si="475"/>
        <v>0</v>
      </c>
      <c r="X1421" s="13">
        <f t="shared" si="476"/>
        <v>0</v>
      </c>
      <c r="Y1421" s="13">
        <f t="shared" si="477"/>
        <v>0</v>
      </c>
      <c r="Z1421" s="13" t="e">
        <f t="shared" si="478"/>
        <v>#N/A</v>
      </c>
      <c r="AA1421" s="14" t="str">
        <f t="shared" si="479"/>
        <v/>
      </c>
      <c r="AB1421" s="14">
        <f t="shared" si="480"/>
        <v>0</v>
      </c>
      <c r="AC1421" s="14">
        <f t="shared" si="481"/>
        <v>0</v>
      </c>
      <c r="AD1421" s="13">
        <f t="shared" si="464"/>
        <v>0</v>
      </c>
      <c r="AE1421" s="13" t="e">
        <f>VLOOKUP(B1421,Sheet1!$C$1:$D$12,2,FALSE)</f>
        <v>#N/A</v>
      </c>
      <c r="AF1421" s="13" t="e">
        <f t="shared" si="482"/>
        <v>#N/A</v>
      </c>
      <c r="AG1421" s="13">
        <f t="shared" si="465"/>
        <v>0</v>
      </c>
      <c r="AH1421" s="13">
        <f t="shared" si="466"/>
        <v>0</v>
      </c>
      <c r="AI1421" s="13" t="e">
        <f t="shared" si="483"/>
        <v>#N/A</v>
      </c>
      <c r="AJ1421" s="14" t="str">
        <f t="shared" si="484"/>
        <v/>
      </c>
      <c r="AK1421" s="14">
        <f t="shared" si="467"/>
        <v>0</v>
      </c>
    </row>
    <row r="1422" spans="1:37" ht="15" customHeight="1" x14ac:dyDescent="0.25">
      <c r="A1422" s="1"/>
      <c r="B1422" s="1"/>
      <c r="C1422" s="24"/>
      <c r="D1422" s="1"/>
      <c r="E1422" s="1"/>
      <c r="F1422" s="24"/>
      <c r="G1422" s="1"/>
      <c r="H1422" s="2"/>
      <c r="I1422" s="2"/>
      <c r="J1422" s="2"/>
      <c r="K1422" s="13">
        <f t="shared" si="468"/>
        <v>0</v>
      </c>
      <c r="L1422" s="13" t="e">
        <f>VLOOKUP(B1422,Sheet1!$C$1:$D$12,2,FALSE)</f>
        <v>#N/A</v>
      </c>
      <c r="M1422" s="13" t="e">
        <f t="shared" si="469"/>
        <v>#N/A</v>
      </c>
      <c r="N1422" s="13">
        <f t="shared" si="470"/>
        <v>0</v>
      </c>
      <c r="O1422" s="13" t="e">
        <f>VLOOKUP(B1422,Sheet1!$C$1:$D$12,2,FALSE)</f>
        <v>#N/A</v>
      </c>
      <c r="P1422" s="13" t="e">
        <f t="shared" si="471"/>
        <v>#N/A</v>
      </c>
      <c r="Q1422" s="13">
        <f t="shared" si="472"/>
        <v>0</v>
      </c>
      <c r="R1422" s="13" t="e">
        <f>VLOOKUP(B1422,Sheet1!$C$1:$D$12,2,FALSE)</f>
        <v>#N/A</v>
      </c>
      <c r="S1422" s="13" t="e">
        <f t="shared" si="473"/>
        <v>#N/A</v>
      </c>
      <c r="T1422" s="13">
        <f t="shared" si="463"/>
        <v>0</v>
      </c>
      <c r="U1422" s="13" t="e">
        <f>VLOOKUP(B1422,Sheet1!$C$1:$F$12,4,FALSE)</f>
        <v>#N/A</v>
      </c>
      <c r="V1422" s="13" t="e">
        <f t="shared" si="474"/>
        <v>#N/A</v>
      </c>
      <c r="W1422" s="13">
        <f t="shared" si="475"/>
        <v>0</v>
      </c>
      <c r="X1422" s="13">
        <f t="shared" si="476"/>
        <v>0</v>
      </c>
      <c r="Y1422" s="13">
        <f t="shared" si="477"/>
        <v>0</v>
      </c>
      <c r="Z1422" s="13" t="e">
        <f t="shared" si="478"/>
        <v>#N/A</v>
      </c>
      <c r="AA1422" s="14" t="str">
        <f t="shared" si="479"/>
        <v/>
      </c>
      <c r="AB1422" s="14">
        <f t="shared" si="480"/>
        <v>0</v>
      </c>
      <c r="AC1422" s="14">
        <f t="shared" si="481"/>
        <v>0</v>
      </c>
      <c r="AD1422" s="13">
        <f t="shared" si="464"/>
        <v>0</v>
      </c>
      <c r="AE1422" s="13" t="e">
        <f>VLOOKUP(B1422,Sheet1!$C$1:$D$12,2,FALSE)</f>
        <v>#N/A</v>
      </c>
      <c r="AF1422" s="13" t="e">
        <f t="shared" si="482"/>
        <v>#N/A</v>
      </c>
      <c r="AG1422" s="13">
        <f t="shared" si="465"/>
        <v>0</v>
      </c>
      <c r="AH1422" s="13">
        <f t="shared" si="466"/>
        <v>0</v>
      </c>
      <c r="AI1422" s="13" t="e">
        <f t="shared" si="483"/>
        <v>#N/A</v>
      </c>
      <c r="AJ1422" s="14" t="str">
        <f t="shared" si="484"/>
        <v/>
      </c>
      <c r="AK1422" s="14">
        <f t="shared" si="467"/>
        <v>0</v>
      </c>
    </row>
    <row r="1423" spans="1:37" ht="15" customHeight="1" x14ac:dyDescent="0.25">
      <c r="A1423" s="1"/>
      <c r="B1423" s="1"/>
      <c r="C1423" s="24"/>
      <c r="D1423" s="1"/>
      <c r="E1423" s="1"/>
      <c r="F1423" s="24"/>
      <c r="G1423" s="1"/>
      <c r="H1423" s="2"/>
      <c r="I1423" s="2"/>
      <c r="J1423" s="2"/>
      <c r="K1423" s="13">
        <f t="shared" si="468"/>
        <v>0</v>
      </c>
      <c r="L1423" s="13" t="e">
        <f>VLOOKUP(B1423,Sheet1!$C$1:$D$12,2,FALSE)</f>
        <v>#N/A</v>
      </c>
      <c r="M1423" s="13" t="e">
        <f t="shared" si="469"/>
        <v>#N/A</v>
      </c>
      <c r="N1423" s="13">
        <f t="shared" si="470"/>
        <v>0</v>
      </c>
      <c r="O1423" s="13" t="e">
        <f>VLOOKUP(B1423,Sheet1!$C$1:$D$12,2,FALSE)</f>
        <v>#N/A</v>
      </c>
      <c r="P1423" s="13" t="e">
        <f t="shared" si="471"/>
        <v>#N/A</v>
      </c>
      <c r="Q1423" s="13">
        <f t="shared" si="472"/>
        <v>0</v>
      </c>
      <c r="R1423" s="13" t="e">
        <f>VLOOKUP(B1423,Sheet1!$C$1:$D$12,2,FALSE)</f>
        <v>#N/A</v>
      </c>
      <c r="S1423" s="13" t="e">
        <f t="shared" si="473"/>
        <v>#N/A</v>
      </c>
      <c r="T1423" s="13">
        <f t="shared" si="463"/>
        <v>0</v>
      </c>
      <c r="U1423" s="13" t="e">
        <f>VLOOKUP(B1423,Sheet1!$C$1:$F$12,4,FALSE)</f>
        <v>#N/A</v>
      </c>
      <c r="V1423" s="13" t="e">
        <f t="shared" si="474"/>
        <v>#N/A</v>
      </c>
      <c r="W1423" s="13">
        <f t="shared" si="475"/>
        <v>0</v>
      </c>
      <c r="X1423" s="13">
        <f t="shared" si="476"/>
        <v>0</v>
      </c>
      <c r="Y1423" s="13">
        <f t="shared" si="477"/>
        <v>0</v>
      </c>
      <c r="Z1423" s="13" t="e">
        <f t="shared" si="478"/>
        <v>#N/A</v>
      </c>
      <c r="AA1423" s="14" t="str">
        <f t="shared" si="479"/>
        <v/>
      </c>
      <c r="AB1423" s="14">
        <f t="shared" si="480"/>
        <v>0</v>
      </c>
      <c r="AC1423" s="14">
        <f t="shared" si="481"/>
        <v>0</v>
      </c>
      <c r="AD1423" s="13">
        <f t="shared" si="464"/>
        <v>0</v>
      </c>
      <c r="AE1423" s="13" t="e">
        <f>VLOOKUP(B1423,Sheet1!$C$1:$D$12,2,FALSE)</f>
        <v>#N/A</v>
      </c>
      <c r="AF1423" s="13" t="e">
        <f t="shared" si="482"/>
        <v>#N/A</v>
      </c>
      <c r="AG1423" s="13">
        <f t="shared" si="465"/>
        <v>0</v>
      </c>
      <c r="AH1423" s="13">
        <f t="shared" si="466"/>
        <v>0</v>
      </c>
      <c r="AI1423" s="13" t="e">
        <f t="shared" si="483"/>
        <v>#N/A</v>
      </c>
      <c r="AJ1423" s="14" t="str">
        <f t="shared" si="484"/>
        <v/>
      </c>
      <c r="AK1423" s="14">
        <f t="shared" si="467"/>
        <v>0</v>
      </c>
    </row>
    <row r="1424" spans="1:37" ht="15" customHeight="1" x14ac:dyDescent="0.25">
      <c r="A1424" s="1"/>
      <c r="B1424" s="1"/>
      <c r="C1424" s="24"/>
      <c r="D1424" s="1"/>
      <c r="E1424" s="1"/>
      <c r="F1424" s="24"/>
      <c r="G1424" s="1"/>
      <c r="H1424" s="2"/>
      <c r="I1424" s="2"/>
      <c r="J1424" s="2"/>
      <c r="K1424" s="13">
        <f t="shared" si="468"/>
        <v>0</v>
      </c>
      <c r="L1424" s="13" t="e">
        <f>VLOOKUP(B1424,Sheet1!$C$1:$D$12,2,FALSE)</f>
        <v>#N/A</v>
      </c>
      <c r="M1424" s="13" t="e">
        <f t="shared" si="469"/>
        <v>#N/A</v>
      </c>
      <c r="N1424" s="13">
        <f t="shared" si="470"/>
        <v>0</v>
      </c>
      <c r="O1424" s="13" t="e">
        <f>VLOOKUP(B1424,Sheet1!$C$1:$D$12,2,FALSE)</f>
        <v>#N/A</v>
      </c>
      <c r="P1424" s="13" t="e">
        <f t="shared" si="471"/>
        <v>#N/A</v>
      </c>
      <c r="Q1424" s="13">
        <f t="shared" si="472"/>
        <v>0</v>
      </c>
      <c r="R1424" s="13" t="e">
        <f>VLOOKUP(B1424,Sheet1!$C$1:$D$12,2,FALSE)</f>
        <v>#N/A</v>
      </c>
      <c r="S1424" s="13" t="e">
        <f t="shared" si="473"/>
        <v>#N/A</v>
      </c>
      <c r="T1424" s="13">
        <f t="shared" si="463"/>
        <v>0</v>
      </c>
      <c r="U1424" s="13" t="e">
        <f>VLOOKUP(B1424,Sheet1!$C$1:$F$12,4,FALSE)</f>
        <v>#N/A</v>
      </c>
      <c r="V1424" s="13" t="e">
        <f t="shared" si="474"/>
        <v>#N/A</v>
      </c>
      <c r="W1424" s="13">
        <f t="shared" si="475"/>
        <v>0</v>
      </c>
      <c r="X1424" s="13">
        <f t="shared" si="476"/>
        <v>0</v>
      </c>
      <c r="Y1424" s="13">
        <f t="shared" si="477"/>
        <v>0</v>
      </c>
      <c r="Z1424" s="13" t="e">
        <f t="shared" si="478"/>
        <v>#N/A</v>
      </c>
      <c r="AA1424" s="14" t="str">
        <f t="shared" si="479"/>
        <v/>
      </c>
      <c r="AB1424" s="14">
        <f t="shared" si="480"/>
        <v>0</v>
      </c>
      <c r="AC1424" s="14">
        <f t="shared" si="481"/>
        <v>0</v>
      </c>
      <c r="AD1424" s="13">
        <f t="shared" si="464"/>
        <v>0</v>
      </c>
      <c r="AE1424" s="13" t="e">
        <f>VLOOKUP(B1424,Sheet1!$C$1:$D$12,2,FALSE)</f>
        <v>#N/A</v>
      </c>
      <c r="AF1424" s="13" t="e">
        <f t="shared" si="482"/>
        <v>#N/A</v>
      </c>
      <c r="AG1424" s="13">
        <f t="shared" si="465"/>
        <v>0</v>
      </c>
      <c r="AH1424" s="13">
        <f t="shared" si="466"/>
        <v>0</v>
      </c>
      <c r="AI1424" s="13" t="e">
        <f t="shared" si="483"/>
        <v>#N/A</v>
      </c>
      <c r="AJ1424" s="14" t="str">
        <f t="shared" si="484"/>
        <v/>
      </c>
      <c r="AK1424" s="14">
        <f t="shared" si="467"/>
        <v>0</v>
      </c>
    </row>
    <row r="1425" spans="1:37" ht="15" customHeight="1" x14ac:dyDescent="0.25">
      <c r="A1425" s="1"/>
      <c r="B1425" s="1"/>
      <c r="C1425" s="24"/>
      <c r="D1425" s="1"/>
      <c r="E1425" s="1"/>
      <c r="F1425" s="24"/>
      <c r="G1425" s="1"/>
      <c r="H1425" s="2"/>
      <c r="I1425" s="2"/>
      <c r="J1425" s="2"/>
      <c r="K1425" s="13">
        <f t="shared" si="468"/>
        <v>0</v>
      </c>
      <c r="L1425" s="13" t="e">
        <f>VLOOKUP(B1425,Sheet1!$C$1:$D$12,2,FALSE)</f>
        <v>#N/A</v>
      </c>
      <c r="M1425" s="13" t="e">
        <f t="shared" si="469"/>
        <v>#N/A</v>
      </c>
      <c r="N1425" s="13">
        <f t="shared" si="470"/>
        <v>0</v>
      </c>
      <c r="O1425" s="13" t="e">
        <f>VLOOKUP(B1425,Sheet1!$C$1:$D$12,2,FALSE)</f>
        <v>#N/A</v>
      </c>
      <c r="P1425" s="13" t="e">
        <f t="shared" si="471"/>
        <v>#N/A</v>
      </c>
      <c r="Q1425" s="13">
        <f t="shared" si="472"/>
        <v>0</v>
      </c>
      <c r="R1425" s="13" t="e">
        <f>VLOOKUP(B1425,Sheet1!$C$1:$D$12,2,FALSE)</f>
        <v>#N/A</v>
      </c>
      <c r="S1425" s="13" t="e">
        <f t="shared" si="473"/>
        <v>#N/A</v>
      </c>
      <c r="T1425" s="13">
        <f t="shared" si="463"/>
        <v>0</v>
      </c>
      <c r="U1425" s="13" t="e">
        <f>VLOOKUP(B1425,Sheet1!$C$1:$F$12,4,FALSE)</f>
        <v>#N/A</v>
      </c>
      <c r="V1425" s="13" t="e">
        <f t="shared" si="474"/>
        <v>#N/A</v>
      </c>
      <c r="W1425" s="13">
        <f t="shared" si="475"/>
        <v>0</v>
      </c>
      <c r="X1425" s="13">
        <f t="shared" si="476"/>
        <v>0</v>
      </c>
      <c r="Y1425" s="13">
        <f t="shared" si="477"/>
        <v>0</v>
      </c>
      <c r="Z1425" s="13" t="e">
        <f t="shared" si="478"/>
        <v>#N/A</v>
      </c>
      <c r="AA1425" s="14" t="str">
        <f t="shared" si="479"/>
        <v/>
      </c>
      <c r="AB1425" s="14">
        <f t="shared" si="480"/>
        <v>0</v>
      </c>
      <c r="AC1425" s="14">
        <f t="shared" si="481"/>
        <v>0</v>
      </c>
      <c r="AD1425" s="13">
        <f t="shared" si="464"/>
        <v>0</v>
      </c>
      <c r="AE1425" s="13" t="e">
        <f>VLOOKUP(B1425,Sheet1!$C$1:$D$12,2,FALSE)</f>
        <v>#N/A</v>
      </c>
      <c r="AF1425" s="13" t="e">
        <f t="shared" si="482"/>
        <v>#N/A</v>
      </c>
      <c r="AG1425" s="13">
        <f t="shared" si="465"/>
        <v>0</v>
      </c>
      <c r="AH1425" s="13">
        <f t="shared" si="466"/>
        <v>0</v>
      </c>
      <c r="AI1425" s="13" t="e">
        <f t="shared" si="483"/>
        <v>#N/A</v>
      </c>
      <c r="AJ1425" s="14" t="str">
        <f t="shared" si="484"/>
        <v/>
      </c>
      <c r="AK1425" s="14">
        <f t="shared" si="467"/>
        <v>0</v>
      </c>
    </row>
    <row r="1426" spans="1:37" ht="15" customHeight="1" x14ac:dyDescent="0.25">
      <c r="A1426" s="1"/>
      <c r="B1426" s="1"/>
      <c r="C1426" s="24"/>
      <c r="D1426" s="1"/>
      <c r="E1426" s="1"/>
      <c r="F1426" s="24"/>
      <c r="G1426" s="1"/>
      <c r="H1426" s="2"/>
      <c r="I1426" s="2"/>
      <c r="J1426" s="2"/>
      <c r="K1426" s="13">
        <f t="shared" si="468"/>
        <v>0</v>
      </c>
      <c r="L1426" s="13" t="e">
        <f>VLOOKUP(B1426,Sheet1!$C$1:$D$12,2,FALSE)</f>
        <v>#N/A</v>
      </c>
      <c r="M1426" s="13" t="e">
        <f t="shared" si="469"/>
        <v>#N/A</v>
      </c>
      <c r="N1426" s="13">
        <f t="shared" si="470"/>
        <v>0</v>
      </c>
      <c r="O1426" s="13" t="e">
        <f>VLOOKUP(B1426,Sheet1!$C$1:$D$12,2,FALSE)</f>
        <v>#N/A</v>
      </c>
      <c r="P1426" s="13" t="e">
        <f t="shared" si="471"/>
        <v>#N/A</v>
      </c>
      <c r="Q1426" s="13">
        <f t="shared" si="472"/>
        <v>0</v>
      </c>
      <c r="R1426" s="13" t="e">
        <f>VLOOKUP(B1426,Sheet1!$C$1:$D$12,2,FALSE)</f>
        <v>#N/A</v>
      </c>
      <c r="S1426" s="13" t="e">
        <f t="shared" si="473"/>
        <v>#N/A</v>
      </c>
      <c r="T1426" s="13">
        <f t="shared" si="463"/>
        <v>0</v>
      </c>
      <c r="U1426" s="13" t="e">
        <f>VLOOKUP(B1426,Sheet1!$C$1:$F$12,4,FALSE)</f>
        <v>#N/A</v>
      </c>
      <c r="V1426" s="13" t="e">
        <f t="shared" si="474"/>
        <v>#N/A</v>
      </c>
      <c r="W1426" s="13">
        <f t="shared" si="475"/>
        <v>0</v>
      </c>
      <c r="X1426" s="13">
        <f t="shared" si="476"/>
        <v>0</v>
      </c>
      <c r="Y1426" s="13">
        <f t="shared" si="477"/>
        <v>0</v>
      </c>
      <c r="Z1426" s="13" t="e">
        <f t="shared" si="478"/>
        <v>#N/A</v>
      </c>
      <c r="AA1426" s="14" t="str">
        <f t="shared" si="479"/>
        <v/>
      </c>
      <c r="AB1426" s="14">
        <f t="shared" si="480"/>
        <v>0</v>
      </c>
      <c r="AC1426" s="14">
        <f t="shared" si="481"/>
        <v>0</v>
      </c>
      <c r="AD1426" s="13">
        <f t="shared" si="464"/>
        <v>0</v>
      </c>
      <c r="AE1426" s="13" t="e">
        <f>VLOOKUP(B1426,Sheet1!$C$1:$D$12,2,FALSE)</f>
        <v>#N/A</v>
      </c>
      <c r="AF1426" s="13" t="e">
        <f t="shared" si="482"/>
        <v>#N/A</v>
      </c>
      <c r="AG1426" s="13">
        <f t="shared" si="465"/>
        <v>0</v>
      </c>
      <c r="AH1426" s="13">
        <f t="shared" si="466"/>
        <v>0</v>
      </c>
      <c r="AI1426" s="13" t="e">
        <f t="shared" si="483"/>
        <v>#N/A</v>
      </c>
      <c r="AJ1426" s="14" t="str">
        <f t="shared" si="484"/>
        <v/>
      </c>
      <c r="AK1426" s="14">
        <f t="shared" si="467"/>
        <v>0</v>
      </c>
    </row>
    <row r="1427" spans="1:37" ht="15" customHeight="1" x14ac:dyDescent="0.25">
      <c r="A1427" s="1"/>
      <c r="B1427" s="1"/>
      <c r="C1427" s="24"/>
      <c r="D1427" s="1"/>
      <c r="E1427" s="1"/>
      <c r="F1427" s="24"/>
      <c r="G1427" s="1"/>
      <c r="H1427" s="2"/>
      <c r="I1427" s="2"/>
      <c r="J1427" s="2"/>
      <c r="K1427" s="13">
        <f t="shared" si="468"/>
        <v>0</v>
      </c>
      <c r="L1427" s="13" t="e">
        <f>VLOOKUP(B1427,Sheet1!$C$1:$D$12,2,FALSE)</f>
        <v>#N/A</v>
      </c>
      <c r="M1427" s="13" t="e">
        <f t="shared" si="469"/>
        <v>#N/A</v>
      </c>
      <c r="N1427" s="13">
        <f t="shared" si="470"/>
        <v>0</v>
      </c>
      <c r="O1427" s="13" t="e">
        <f>VLOOKUP(B1427,Sheet1!$C$1:$D$12,2,FALSE)</f>
        <v>#N/A</v>
      </c>
      <c r="P1427" s="13" t="e">
        <f t="shared" si="471"/>
        <v>#N/A</v>
      </c>
      <c r="Q1427" s="13">
        <f t="shared" si="472"/>
        <v>0</v>
      </c>
      <c r="R1427" s="13" t="e">
        <f>VLOOKUP(B1427,Sheet1!$C$1:$D$12,2,FALSE)</f>
        <v>#N/A</v>
      </c>
      <c r="S1427" s="13" t="e">
        <f t="shared" si="473"/>
        <v>#N/A</v>
      </c>
      <c r="T1427" s="13">
        <f t="shared" si="463"/>
        <v>0</v>
      </c>
      <c r="U1427" s="13" t="e">
        <f>VLOOKUP(B1427,Sheet1!$C$1:$F$12,4,FALSE)</f>
        <v>#N/A</v>
      </c>
      <c r="V1427" s="13" t="e">
        <f t="shared" si="474"/>
        <v>#N/A</v>
      </c>
      <c r="W1427" s="13">
        <f t="shared" si="475"/>
        <v>0</v>
      </c>
      <c r="X1427" s="13">
        <f t="shared" si="476"/>
        <v>0</v>
      </c>
      <c r="Y1427" s="13">
        <f t="shared" si="477"/>
        <v>0</v>
      </c>
      <c r="Z1427" s="13" t="e">
        <f t="shared" si="478"/>
        <v>#N/A</v>
      </c>
      <c r="AA1427" s="14" t="str">
        <f t="shared" si="479"/>
        <v/>
      </c>
      <c r="AB1427" s="14">
        <f t="shared" si="480"/>
        <v>0</v>
      </c>
      <c r="AC1427" s="14">
        <f t="shared" si="481"/>
        <v>0</v>
      </c>
      <c r="AD1427" s="13">
        <f t="shared" si="464"/>
        <v>0</v>
      </c>
      <c r="AE1427" s="13" t="e">
        <f>VLOOKUP(B1427,Sheet1!$C$1:$D$12,2,FALSE)</f>
        <v>#N/A</v>
      </c>
      <c r="AF1427" s="13" t="e">
        <f t="shared" si="482"/>
        <v>#N/A</v>
      </c>
      <c r="AG1427" s="13">
        <f t="shared" si="465"/>
        <v>0</v>
      </c>
      <c r="AH1427" s="13">
        <f t="shared" si="466"/>
        <v>0</v>
      </c>
      <c r="AI1427" s="13" t="e">
        <f t="shared" si="483"/>
        <v>#N/A</v>
      </c>
      <c r="AJ1427" s="14" t="str">
        <f t="shared" si="484"/>
        <v/>
      </c>
      <c r="AK1427" s="14">
        <f t="shared" si="467"/>
        <v>0</v>
      </c>
    </row>
    <row r="1428" spans="1:37" ht="15" customHeight="1" x14ac:dyDescent="0.25">
      <c r="A1428" s="1"/>
      <c r="B1428" s="1"/>
      <c r="C1428" s="24"/>
      <c r="D1428" s="1"/>
      <c r="E1428" s="1"/>
      <c r="F1428" s="24"/>
      <c r="G1428" s="1"/>
      <c r="H1428" s="2"/>
      <c r="I1428" s="2"/>
      <c r="J1428" s="2"/>
      <c r="K1428" s="13">
        <f t="shared" si="468"/>
        <v>0</v>
      </c>
      <c r="L1428" s="13" t="e">
        <f>VLOOKUP(B1428,Sheet1!$C$1:$D$12,2,FALSE)</f>
        <v>#N/A</v>
      </c>
      <c r="M1428" s="13" t="e">
        <f t="shared" si="469"/>
        <v>#N/A</v>
      </c>
      <c r="N1428" s="13">
        <f t="shared" si="470"/>
        <v>0</v>
      </c>
      <c r="O1428" s="13" t="e">
        <f>VLOOKUP(B1428,Sheet1!$C$1:$D$12,2,FALSE)</f>
        <v>#N/A</v>
      </c>
      <c r="P1428" s="13" t="e">
        <f t="shared" si="471"/>
        <v>#N/A</v>
      </c>
      <c r="Q1428" s="13">
        <f t="shared" si="472"/>
        <v>0</v>
      </c>
      <c r="R1428" s="13" t="e">
        <f>VLOOKUP(B1428,Sheet1!$C$1:$D$12,2,FALSE)</f>
        <v>#N/A</v>
      </c>
      <c r="S1428" s="13" t="e">
        <f t="shared" si="473"/>
        <v>#N/A</v>
      </c>
      <c r="T1428" s="13">
        <f t="shared" si="463"/>
        <v>0</v>
      </c>
      <c r="U1428" s="13" t="e">
        <f>VLOOKUP(B1428,Sheet1!$C$1:$F$12,4,FALSE)</f>
        <v>#N/A</v>
      </c>
      <c r="V1428" s="13" t="e">
        <f t="shared" si="474"/>
        <v>#N/A</v>
      </c>
      <c r="W1428" s="13">
        <f t="shared" si="475"/>
        <v>0</v>
      </c>
      <c r="X1428" s="13">
        <f t="shared" si="476"/>
        <v>0</v>
      </c>
      <c r="Y1428" s="13">
        <f t="shared" si="477"/>
        <v>0</v>
      </c>
      <c r="Z1428" s="13" t="e">
        <f t="shared" si="478"/>
        <v>#N/A</v>
      </c>
      <c r="AA1428" s="14" t="str">
        <f t="shared" si="479"/>
        <v/>
      </c>
      <c r="AB1428" s="14">
        <f t="shared" si="480"/>
        <v>0</v>
      </c>
      <c r="AC1428" s="14">
        <f t="shared" si="481"/>
        <v>0</v>
      </c>
      <c r="AD1428" s="13">
        <f t="shared" si="464"/>
        <v>0</v>
      </c>
      <c r="AE1428" s="13" t="e">
        <f>VLOOKUP(B1428,Sheet1!$C$1:$D$12,2,FALSE)</f>
        <v>#N/A</v>
      </c>
      <c r="AF1428" s="13" t="e">
        <f t="shared" si="482"/>
        <v>#N/A</v>
      </c>
      <c r="AG1428" s="13">
        <f t="shared" si="465"/>
        <v>0</v>
      </c>
      <c r="AH1428" s="13">
        <f t="shared" si="466"/>
        <v>0</v>
      </c>
      <c r="AI1428" s="13" t="e">
        <f t="shared" si="483"/>
        <v>#N/A</v>
      </c>
      <c r="AJ1428" s="14" t="str">
        <f t="shared" si="484"/>
        <v/>
      </c>
      <c r="AK1428" s="14">
        <f t="shared" si="467"/>
        <v>0</v>
      </c>
    </row>
    <row r="1429" spans="1:37" ht="15" customHeight="1" x14ac:dyDescent="0.25">
      <c r="A1429" s="1"/>
      <c r="B1429" s="1"/>
      <c r="C1429" s="24"/>
      <c r="D1429" s="1"/>
      <c r="E1429" s="1"/>
      <c r="F1429" s="24"/>
      <c r="G1429" s="1"/>
      <c r="H1429" s="2"/>
      <c r="I1429" s="2"/>
      <c r="J1429" s="2"/>
      <c r="K1429" s="13">
        <f t="shared" si="468"/>
        <v>0</v>
      </c>
      <c r="L1429" s="13" t="e">
        <f>VLOOKUP(B1429,Sheet1!$C$1:$D$12,2,FALSE)</f>
        <v>#N/A</v>
      </c>
      <c r="M1429" s="13" t="e">
        <f t="shared" si="469"/>
        <v>#N/A</v>
      </c>
      <c r="N1429" s="13">
        <f t="shared" si="470"/>
        <v>0</v>
      </c>
      <c r="O1429" s="13" t="e">
        <f>VLOOKUP(B1429,Sheet1!$C$1:$D$12,2,FALSE)</f>
        <v>#N/A</v>
      </c>
      <c r="P1429" s="13" t="e">
        <f t="shared" si="471"/>
        <v>#N/A</v>
      </c>
      <c r="Q1429" s="13">
        <f t="shared" si="472"/>
        <v>0</v>
      </c>
      <c r="R1429" s="13" t="e">
        <f>VLOOKUP(B1429,Sheet1!$C$1:$D$12,2,FALSE)</f>
        <v>#N/A</v>
      </c>
      <c r="S1429" s="13" t="e">
        <f t="shared" si="473"/>
        <v>#N/A</v>
      </c>
      <c r="T1429" s="13">
        <f t="shared" si="463"/>
        <v>0</v>
      </c>
      <c r="U1429" s="13" t="e">
        <f>VLOOKUP(B1429,Sheet1!$C$1:$F$12,4,FALSE)</f>
        <v>#N/A</v>
      </c>
      <c r="V1429" s="13" t="e">
        <f t="shared" si="474"/>
        <v>#N/A</v>
      </c>
      <c r="W1429" s="13">
        <f t="shared" si="475"/>
        <v>0</v>
      </c>
      <c r="X1429" s="13">
        <f t="shared" si="476"/>
        <v>0</v>
      </c>
      <c r="Y1429" s="13">
        <f t="shared" si="477"/>
        <v>0</v>
      </c>
      <c r="Z1429" s="13" t="e">
        <f t="shared" si="478"/>
        <v>#N/A</v>
      </c>
      <c r="AA1429" s="14" t="str">
        <f t="shared" si="479"/>
        <v/>
      </c>
      <c r="AB1429" s="14">
        <f t="shared" si="480"/>
        <v>0</v>
      </c>
      <c r="AC1429" s="14">
        <f t="shared" si="481"/>
        <v>0</v>
      </c>
      <c r="AD1429" s="13">
        <f t="shared" si="464"/>
        <v>0</v>
      </c>
      <c r="AE1429" s="13" t="e">
        <f>VLOOKUP(B1429,Sheet1!$C$1:$D$12,2,FALSE)</f>
        <v>#N/A</v>
      </c>
      <c r="AF1429" s="13" t="e">
        <f t="shared" si="482"/>
        <v>#N/A</v>
      </c>
      <c r="AG1429" s="13">
        <f t="shared" si="465"/>
        <v>0</v>
      </c>
      <c r="AH1429" s="13">
        <f t="shared" si="466"/>
        <v>0</v>
      </c>
      <c r="AI1429" s="13" t="e">
        <f t="shared" si="483"/>
        <v>#N/A</v>
      </c>
      <c r="AJ1429" s="14" t="str">
        <f t="shared" si="484"/>
        <v/>
      </c>
      <c r="AK1429" s="14">
        <f t="shared" si="467"/>
        <v>0</v>
      </c>
    </row>
    <row r="1430" spans="1:37" ht="15" customHeight="1" x14ac:dyDescent="0.25">
      <c r="A1430" s="1"/>
      <c r="B1430" s="1"/>
      <c r="C1430" s="24"/>
      <c r="D1430" s="1"/>
      <c r="E1430" s="1"/>
      <c r="F1430" s="24"/>
      <c r="G1430" s="1"/>
      <c r="H1430" s="2"/>
      <c r="I1430" s="2"/>
      <c r="J1430" s="2"/>
      <c r="K1430" s="13">
        <f t="shared" si="468"/>
        <v>0</v>
      </c>
      <c r="L1430" s="13" t="e">
        <f>VLOOKUP(B1430,Sheet1!$C$1:$D$12,2,FALSE)</f>
        <v>#N/A</v>
      </c>
      <c r="M1430" s="13" t="e">
        <f t="shared" si="469"/>
        <v>#N/A</v>
      </c>
      <c r="N1430" s="13">
        <f t="shared" si="470"/>
        <v>0</v>
      </c>
      <c r="O1430" s="13" t="e">
        <f>VLOOKUP(B1430,Sheet1!$C$1:$D$12,2,FALSE)</f>
        <v>#N/A</v>
      </c>
      <c r="P1430" s="13" t="e">
        <f t="shared" si="471"/>
        <v>#N/A</v>
      </c>
      <c r="Q1430" s="13">
        <f t="shared" si="472"/>
        <v>0</v>
      </c>
      <c r="R1430" s="13" t="e">
        <f>VLOOKUP(B1430,Sheet1!$C$1:$D$12,2,FALSE)</f>
        <v>#N/A</v>
      </c>
      <c r="S1430" s="13" t="e">
        <f t="shared" si="473"/>
        <v>#N/A</v>
      </c>
      <c r="T1430" s="13">
        <f t="shared" si="463"/>
        <v>0</v>
      </c>
      <c r="U1430" s="13" t="e">
        <f>VLOOKUP(B1430,Sheet1!$C$1:$F$12,4,FALSE)</f>
        <v>#N/A</v>
      </c>
      <c r="V1430" s="13" t="e">
        <f t="shared" si="474"/>
        <v>#N/A</v>
      </c>
      <c r="W1430" s="13">
        <f t="shared" si="475"/>
        <v>0</v>
      </c>
      <c r="X1430" s="13">
        <f t="shared" si="476"/>
        <v>0</v>
      </c>
      <c r="Y1430" s="13">
        <f t="shared" si="477"/>
        <v>0</v>
      </c>
      <c r="Z1430" s="13" t="e">
        <f t="shared" si="478"/>
        <v>#N/A</v>
      </c>
      <c r="AA1430" s="14" t="str">
        <f t="shared" si="479"/>
        <v/>
      </c>
      <c r="AB1430" s="14">
        <f t="shared" si="480"/>
        <v>0</v>
      </c>
      <c r="AC1430" s="14">
        <f t="shared" si="481"/>
        <v>0</v>
      </c>
      <c r="AD1430" s="13">
        <f t="shared" si="464"/>
        <v>0</v>
      </c>
      <c r="AE1430" s="13" t="e">
        <f>VLOOKUP(B1430,Sheet1!$C$1:$D$12,2,FALSE)</f>
        <v>#N/A</v>
      </c>
      <c r="AF1430" s="13" t="e">
        <f t="shared" si="482"/>
        <v>#N/A</v>
      </c>
      <c r="AG1430" s="13">
        <f t="shared" si="465"/>
        <v>0</v>
      </c>
      <c r="AH1430" s="13">
        <f t="shared" si="466"/>
        <v>0</v>
      </c>
      <c r="AI1430" s="13" t="e">
        <f t="shared" si="483"/>
        <v>#N/A</v>
      </c>
      <c r="AJ1430" s="14" t="str">
        <f t="shared" si="484"/>
        <v/>
      </c>
      <c r="AK1430" s="14">
        <f t="shared" si="467"/>
        <v>0</v>
      </c>
    </row>
    <row r="1431" spans="1:37" ht="15" customHeight="1" x14ac:dyDescent="0.25">
      <c r="A1431" s="1"/>
      <c r="B1431" s="1"/>
      <c r="C1431" s="24"/>
      <c r="D1431" s="1"/>
      <c r="E1431" s="1"/>
      <c r="F1431" s="24"/>
      <c r="G1431" s="1"/>
      <c r="H1431" s="2"/>
      <c r="I1431" s="2"/>
      <c r="J1431" s="2"/>
      <c r="K1431" s="13">
        <f t="shared" si="468"/>
        <v>0</v>
      </c>
      <c r="L1431" s="13" t="e">
        <f>VLOOKUP(B1431,Sheet1!$C$1:$D$12,2,FALSE)</f>
        <v>#N/A</v>
      </c>
      <c r="M1431" s="13" t="e">
        <f t="shared" si="469"/>
        <v>#N/A</v>
      </c>
      <c r="N1431" s="13">
        <f t="shared" si="470"/>
        <v>0</v>
      </c>
      <c r="O1431" s="13" t="e">
        <f>VLOOKUP(B1431,Sheet1!$C$1:$D$12,2,FALSE)</f>
        <v>#N/A</v>
      </c>
      <c r="P1431" s="13" t="e">
        <f t="shared" si="471"/>
        <v>#N/A</v>
      </c>
      <c r="Q1431" s="13">
        <f t="shared" si="472"/>
        <v>0</v>
      </c>
      <c r="R1431" s="13" t="e">
        <f>VLOOKUP(B1431,Sheet1!$C$1:$D$12,2,FALSE)</f>
        <v>#N/A</v>
      </c>
      <c r="S1431" s="13" t="e">
        <f t="shared" si="473"/>
        <v>#N/A</v>
      </c>
      <c r="T1431" s="13">
        <f t="shared" si="463"/>
        <v>0</v>
      </c>
      <c r="U1431" s="13" t="e">
        <f>VLOOKUP(B1431,Sheet1!$C$1:$F$12,4,FALSE)</f>
        <v>#N/A</v>
      </c>
      <c r="V1431" s="13" t="e">
        <f t="shared" si="474"/>
        <v>#N/A</v>
      </c>
      <c r="W1431" s="13">
        <f t="shared" si="475"/>
        <v>0</v>
      </c>
      <c r="X1431" s="13">
        <f t="shared" si="476"/>
        <v>0</v>
      </c>
      <c r="Y1431" s="13">
        <f t="shared" si="477"/>
        <v>0</v>
      </c>
      <c r="Z1431" s="13" t="e">
        <f t="shared" si="478"/>
        <v>#N/A</v>
      </c>
      <c r="AA1431" s="14" t="str">
        <f t="shared" si="479"/>
        <v/>
      </c>
      <c r="AB1431" s="14">
        <f t="shared" si="480"/>
        <v>0</v>
      </c>
      <c r="AC1431" s="14">
        <f t="shared" si="481"/>
        <v>0</v>
      </c>
      <c r="AD1431" s="13">
        <f t="shared" si="464"/>
        <v>0</v>
      </c>
      <c r="AE1431" s="13" t="e">
        <f>VLOOKUP(B1431,Sheet1!$C$1:$D$12,2,FALSE)</f>
        <v>#N/A</v>
      </c>
      <c r="AF1431" s="13" t="e">
        <f t="shared" si="482"/>
        <v>#N/A</v>
      </c>
      <c r="AG1431" s="13">
        <f t="shared" si="465"/>
        <v>0</v>
      </c>
      <c r="AH1431" s="13">
        <f t="shared" si="466"/>
        <v>0</v>
      </c>
      <c r="AI1431" s="13" t="e">
        <f t="shared" si="483"/>
        <v>#N/A</v>
      </c>
      <c r="AJ1431" s="14" t="str">
        <f t="shared" si="484"/>
        <v/>
      </c>
      <c r="AK1431" s="14">
        <f t="shared" si="467"/>
        <v>0</v>
      </c>
    </row>
    <row r="1432" spans="1:37" ht="15" customHeight="1" x14ac:dyDescent="0.25">
      <c r="A1432" s="1"/>
      <c r="B1432" s="1"/>
      <c r="C1432" s="24"/>
      <c r="D1432" s="1"/>
      <c r="E1432" s="1"/>
      <c r="F1432" s="24"/>
      <c r="G1432" s="1"/>
      <c r="H1432" s="2"/>
      <c r="I1432" s="2"/>
      <c r="J1432" s="2"/>
      <c r="K1432" s="13">
        <f t="shared" si="468"/>
        <v>0</v>
      </c>
      <c r="L1432" s="13" t="e">
        <f>VLOOKUP(B1432,Sheet1!$C$1:$D$12,2,FALSE)</f>
        <v>#N/A</v>
      </c>
      <c r="M1432" s="13" t="e">
        <f t="shared" si="469"/>
        <v>#N/A</v>
      </c>
      <c r="N1432" s="13">
        <f t="shared" si="470"/>
        <v>0</v>
      </c>
      <c r="O1432" s="13" t="e">
        <f>VLOOKUP(B1432,Sheet1!$C$1:$D$12,2,FALSE)</f>
        <v>#N/A</v>
      </c>
      <c r="P1432" s="13" t="e">
        <f t="shared" si="471"/>
        <v>#N/A</v>
      </c>
      <c r="Q1432" s="13">
        <f t="shared" si="472"/>
        <v>0</v>
      </c>
      <c r="R1432" s="13" t="e">
        <f>VLOOKUP(B1432,Sheet1!$C$1:$D$12,2,FALSE)</f>
        <v>#N/A</v>
      </c>
      <c r="S1432" s="13" t="e">
        <f t="shared" si="473"/>
        <v>#N/A</v>
      </c>
      <c r="T1432" s="13">
        <f t="shared" si="463"/>
        <v>0</v>
      </c>
      <c r="U1432" s="13" t="e">
        <f>VLOOKUP(B1432,Sheet1!$C$1:$F$12,4,FALSE)</f>
        <v>#N/A</v>
      </c>
      <c r="V1432" s="13" t="e">
        <f t="shared" si="474"/>
        <v>#N/A</v>
      </c>
      <c r="W1432" s="13">
        <f t="shared" si="475"/>
        <v>0</v>
      </c>
      <c r="X1432" s="13">
        <f t="shared" si="476"/>
        <v>0</v>
      </c>
      <c r="Y1432" s="13">
        <f t="shared" si="477"/>
        <v>0</v>
      </c>
      <c r="Z1432" s="13" t="e">
        <f t="shared" si="478"/>
        <v>#N/A</v>
      </c>
      <c r="AA1432" s="14" t="str">
        <f t="shared" si="479"/>
        <v/>
      </c>
      <c r="AB1432" s="14">
        <f t="shared" si="480"/>
        <v>0</v>
      </c>
      <c r="AC1432" s="14">
        <f t="shared" si="481"/>
        <v>0</v>
      </c>
      <c r="AD1432" s="13">
        <f t="shared" si="464"/>
        <v>0</v>
      </c>
      <c r="AE1432" s="13" t="e">
        <f>VLOOKUP(B1432,Sheet1!$C$1:$D$12,2,FALSE)</f>
        <v>#N/A</v>
      </c>
      <c r="AF1432" s="13" t="e">
        <f t="shared" si="482"/>
        <v>#N/A</v>
      </c>
      <c r="AG1432" s="13">
        <f t="shared" si="465"/>
        <v>0</v>
      </c>
      <c r="AH1432" s="13">
        <f t="shared" si="466"/>
        <v>0</v>
      </c>
      <c r="AI1432" s="13" t="e">
        <f t="shared" si="483"/>
        <v>#N/A</v>
      </c>
      <c r="AJ1432" s="14" t="str">
        <f t="shared" si="484"/>
        <v/>
      </c>
      <c r="AK1432" s="14">
        <f t="shared" si="467"/>
        <v>0</v>
      </c>
    </row>
    <row r="1433" spans="1:37" ht="15" customHeight="1" x14ac:dyDescent="0.25">
      <c r="A1433" s="1"/>
      <c r="B1433" s="1"/>
      <c r="C1433" s="24"/>
      <c r="D1433" s="1"/>
      <c r="E1433" s="1"/>
      <c r="F1433" s="24"/>
      <c r="G1433" s="1"/>
      <c r="H1433" s="2"/>
      <c r="I1433" s="2"/>
      <c r="J1433" s="2"/>
      <c r="K1433" s="13">
        <f t="shared" si="468"/>
        <v>0</v>
      </c>
      <c r="L1433" s="13" t="e">
        <f>VLOOKUP(B1433,Sheet1!$C$1:$D$12,2,FALSE)</f>
        <v>#N/A</v>
      </c>
      <c r="M1433" s="13" t="e">
        <f t="shared" si="469"/>
        <v>#N/A</v>
      </c>
      <c r="N1433" s="13">
        <f t="shared" si="470"/>
        <v>0</v>
      </c>
      <c r="O1433" s="13" t="e">
        <f>VLOOKUP(B1433,Sheet1!$C$1:$D$12,2,FALSE)</f>
        <v>#N/A</v>
      </c>
      <c r="P1433" s="13" t="e">
        <f t="shared" si="471"/>
        <v>#N/A</v>
      </c>
      <c r="Q1433" s="13">
        <f t="shared" si="472"/>
        <v>0</v>
      </c>
      <c r="R1433" s="13" t="e">
        <f>VLOOKUP(B1433,Sheet1!$C$1:$D$12,2,FALSE)</f>
        <v>#N/A</v>
      </c>
      <c r="S1433" s="13" t="e">
        <f t="shared" si="473"/>
        <v>#N/A</v>
      </c>
      <c r="T1433" s="13">
        <f t="shared" si="463"/>
        <v>0</v>
      </c>
      <c r="U1433" s="13" t="e">
        <f>VLOOKUP(B1433,Sheet1!$C$1:$F$12,4,FALSE)</f>
        <v>#N/A</v>
      </c>
      <c r="V1433" s="13" t="e">
        <f t="shared" si="474"/>
        <v>#N/A</v>
      </c>
      <c r="W1433" s="13">
        <f t="shared" si="475"/>
        <v>0</v>
      </c>
      <c r="X1433" s="13">
        <f t="shared" si="476"/>
        <v>0</v>
      </c>
      <c r="Y1433" s="13">
        <f t="shared" si="477"/>
        <v>0</v>
      </c>
      <c r="Z1433" s="13" t="e">
        <f t="shared" si="478"/>
        <v>#N/A</v>
      </c>
      <c r="AA1433" s="14" t="str">
        <f t="shared" si="479"/>
        <v/>
      </c>
      <c r="AB1433" s="14">
        <f t="shared" si="480"/>
        <v>0</v>
      </c>
      <c r="AC1433" s="14">
        <f t="shared" si="481"/>
        <v>0</v>
      </c>
      <c r="AD1433" s="13">
        <f t="shared" si="464"/>
        <v>0</v>
      </c>
      <c r="AE1433" s="13" t="e">
        <f>VLOOKUP(B1433,Sheet1!$C$1:$D$12,2,FALSE)</f>
        <v>#N/A</v>
      </c>
      <c r="AF1433" s="13" t="e">
        <f t="shared" si="482"/>
        <v>#N/A</v>
      </c>
      <c r="AG1433" s="13">
        <f t="shared" si="465"/>
        <v>0</v>
      </c>
      <c r="AH1433" s="13">
        <f t="shared" si="466"/>
        <v>0</v>
      </c>
      <c r="AI1433" s="13" t="e">
        <f t="shared" si="483"/>
        <v>#N/A</v>
      </c>
      <c r="AJ1433" s="14" t="str">
        <f t="shared" si="484"/>
        <v/>
      </c>
      <c r="AK1433" s="14">
        <f t="shared" si="467"/>
        <v>0</v>
      </c>
    </row>
    <row r="1434" spans="1:37" ht="15" customHeight="1" x14ac:dyDescent="0.25">
      <c r="A1434" s="1"/>
      <c r="B1434" s="1"/>
      <c r="C1434" s="24"/>
      <c r="D1434" s="1"/>
      <c r="E1434" s="1"/>
      <c r="F1434" s="24"/>
      <c r="G1434" s="1"/>
      <c r="H1434" s="2"/>
      <c r="I1434" s="2"/>
      <c r="J1434" s="2"/>
      <c r="K1434" s="13">
        <f t="shared" si="468"/>
        <v>0</v>
      </c>
      <c r="L1434" s="13" t="e">
        <f>VLOOKUP(B1434,Sheet1!$C$1:$D$12,2,FALSE)</f>
        <v>#N/A</v>
      </c>
      <c r="M1434" s="13" t="e">
        <f t="shared" si="469"/>
        <v>#N/A</v>
      </c>
      <c r="N1434" s="13">
        <f t="shared" si="470"/>
        <v>0</v>
      </c>
      <c r="O1434" s="13" t="e">
        <f>VLOOKUP(B1434,Sheet1!$C$1:$D$12,2,FALSE)</f>
        <v>#N/A</v>
      </c>
      <c r="P1434" s="13" t="e">
        <f t="shared" si="471"/>
        <v>#N/A</v>
      </c>
      <c r="Q1434" s="13">
        <f t="shared" si="472"/>
        <v>0</v>
      </c>
      <c r="R1434" s="13" t="e">
        <f>VLOOKUP(B1434,Sheet1!$C$1:$D$12,2,FALSE)</f>
        <v>#N/A</v>
      </c>
      <c r="S1434" s="13" t="e">
        <f t="shared" si="473"/>
        <v>#N/A</v>
      </c>
      <c r="T1434" s="13">
        <f t="shared" si="463"/>
        <v>0</v>
      </c>
      <c r="U1434" s="13" t="e">
        <f>VLOOKUP(B1434,Sheet1!$C$1:$F$12,4,FALSE)</f>
        <v>#N/A</v>
      </c>
      <c r="V1434" s="13" t="e">
        <f t="shared" si="474"/>
        <v>#N/A</v>
      </c>
      <c r="W1434" s="13">
        <f t="shared" si="475"/>
        <v>0</v>
      </c>
      <c r="X1434" s="13">
        <f t="shared" si="476"/>
        <v>0</v>
      </c>
      <c r="Y1434" s="13">
        <f t="shared" si="477"/>
        <v>0</v>
      </c>
      <c r="Z1434" s="13" t="e">
        <f t="shared" si="478"/>
        <v>#N/A</v>
      </c>
      <c r="AA1434" s="14" t="str">
        <f t="shared" si="479"/>
        <v/>
      </c>
      <c r="AB1434" s="14">
        <f t="shared" si="480"/>
        <v>0</v>
      </c>
      <c r="AC1434" s="14">
        <f t="shared" si="481"/>
        <v>0</v>
      </c>
      <c r="AD1434" s="13">
        <f t="shared" si="464"/>
        <v>0</v>
      </c>
      <c r="AE1434" s="13" t="e">
        <f>VLOOKUP(B1434,Sheet1!$C$1:$D$12,2,FALSE)</f>
        <v>#N/A</v>
      </c>
      <c r="AF1434" s="13" t="e">
        <f t="shared" si="482"/>
        <v>#N/A</v>
      </c>
      <c r="AG1434" s="13">
        <f t="shared" si="465"/>
        <v>0</v>
      </c>
      <c r="AH1434" s="13">
        <f t="shared" si="466"/>
        <v>0</v>
      </c>
      <c r="AI1434" s="13" t="e">
        <f t="shared" si="483"/>
        <v>#N/A</v>
      </c>
      <c r="AJ1434" s="14" t="str">
        <f t="shared" si="484"/>
        <v/>
      </c>
      <c r="AK1434" s="14">
        <f t="shared" si="467"/>
        <v>0</v>
      </c>
    </row>
    <row r="1435" spans="1:37" ht="15" customHeight="1" x14ac:dyDescent="0.25">
      <c r="A1435" s="1"/>
      <c r="B1435" s="1"/>
      <c r="C1435" s="24"/>
      <c r="D1435" s="1"/>
      <c r="E1435" s="1"/>
      <c r="F1435" s="24"/>
      <c r="G1435" s="1"/>
      <c r="H1435" s="2"/>
      <c r="I1435" s="2"/>
      <c r="J1435" s="2"/>
      <c r="K1435" s="13">
        <f t="shared" si="468"/>
        <v>0</v>
      </c>
      <c r="L1435" s="13" t="e">
        <f>VLOOKUP(B1435,Sheet1!$C$1:$D$12,2,FALSE)</f>
        <v>#N/A</v>
      </c>
      <c r="M1435" s="13" t="e">
        <f t="shared" si="469"/>
        <v>#N/A</v>
      </c>
      <c r="N1435" s="13">
        <f t="shared" si="470"/>
        <v>0</v>
      </c>
      <c r="O1435" s="13" t="e">
        <f>VLOOKUP(B1435,Sheet1!$C$1:$D$12,2,FALSE)</f>
        <v>#N/A</v>
      </c>
      <c r="P1435" s="13" t="e">
        <f t="shared" si="471"/>
        <v>#N/A</v>
      </c>
      <c r="Q1435" s="13">
        <f t="shared" si="472"/>
        <v>0</v>
      </c>
      <c r="R1435" s="13" t="e">
        <f>VLOOKUP(B1435,Sheet1!$C$1:$D$12,2,FALSE)</f>
        <v>#N/A</v>
      </c>
      <c r="S1435" s="13" t="e">
        <f t="shared" si="473"/>
        <v>#N/A</v>
      </c>
      <c r="T1435" s="13">
        <f t="shared" si="463"/>
        <v>0</v>
      </c>
      <c r="U1435" s="13" t="e">
        <f>VLOOKUP(B1435,Sheet1!$C$1:$F$12,4,FALSE)</f>
        <v>#N/A</v>
      </c>
      <c r="V1435" s="13" t="e">
        <f t="shared" si="474"/>
        <v>#N/A</v>
      </c>
      <c r="W1435" s="13">
        <f t="shared" si="475"/>
        <v>0</v>
      </c>
      <c r="X1435" s="13">
        <f t="shared" si="476"/>
        <v>0</v>
      </c>
      <c r="Y1435" s="13">
        <f t="shared" si="477"/>
        <v>0</v>
      </c>
      <c r="Z1435" s="13" t="e">
        <f t="shared" si="478"/>
        <v>#N/A</v>
      </c>
      <c r="AA1435" s="14" t="str">
        <f t="shared" si="479"/>
        <v/>
      </c>
      <c r="AB1435" s="14">
        <f t="shared" si="480"/>
        <v>0</v>
      </c>
      <c r="AC1435" s="14">
        <f t="shared" si="481"/>
        <v>0</v>
      </c>
      <c r="AD1435" s="13">
        <f t="shared" si="464"/>
        <v>0</v>
      </c>
      <c r="AE1435" s="13" t="e">
        <f>VLOOKUP(B1435,Sheet1!$C$1:$D$12,2,FALSE)</f>
        <v>#N/A</v>
      </c>
      <c r="AF1435" s="13" t="e">
        <f t="shared" si="482"/>
        <v>#N/A</v>
      </c>
      <c r="AG1435" s="13">
        <f t="shared" si="465"/>
        <v>0</v>
      </c>
      <c r="AH1435" s="13">
        <f t="shared" si="466"/>
        <v>0</v>
      </c>
      <c r="AI1435" s="13" t="e">
        <f t="shared" si="483"/>
        <v>#N/A</v>
      </c>
      <c r="AJ1435" s="14" t="str">
        <f t="shared" si="484"/>
        <v/>
      </c>
      <c r="AK1435" s="14">
        <f t="shared" si="467"/>
        <v>0</v>
      </c>
    </row>
    <row r="1436" spans="1:37" ht="15" customHeight="1" x14ac:dyDescent="0.25">
      <c r="A1436" s="1"/>
      <c r="B1436" s="1"/>
      <c r="C1436" s="24"/>
      <c r="D1436" s="1"/>
      <c r="E1436" s="1"/>
      <c r="F1436" s="24"/>
      <c r="G1436" s="1"/>
      <c r="H1436" s="2"/>
      <c r="I1436" s="2"/>
      <c r="J1436" s="2"/>
      <c r="K1436" s="13">
        <f t="shared" si="468"/>
        <v>0</v>
      </c>
      <c r="L1436" s="13" t="e">
        <f>VLOOKUP(B1436,Sheet1!$C$1:$D$12,2,FALSE)</f>
        <v>#N/A</v>
      </c>
      <c r="M1436" s="13" t="e">
        <f t="shared" si="469"/>
        <v>#N/A</v>
      </c>
      <c r="N1436" s="13">
        <f t="shared" si="470"/>
        <v>0</v>
      </c>
      <c r="O1436" s="13" t="e">
        <f>VLOOKUP(B1436,Sheet1!$C$1:$D$12,2,FALSE)</f>
        <v>#N/A</v>
      </c>
      <c r="P1436" s="13" t="e">
        <f t="shared" si="471"/>
        <v>#N/A</v>
      </c>
      <c r="Q1436" s="13">
        <f t="shared" si="472"/>
        <v>0</v>
      </c>
      <c r="R1436" s="13" t="e">
        <f>VLOOKUP(B1436,Sheet1!$C$1:$D$12,2,FALSE)</f>
        <v>#N/A</v>
      </c>
      <c r="S1436" s="13" t="e">
        <f t="shared" si="473"/>
        <v>#N/A</v>
      </c>
      <c r="T1436" s="13">
        <f t="shared" si="463"/>
        <v>0</v>
      </c>
      <c r="U1436" s="13" t="e">
        <f>VLOOKUP(B1436,Sheet1!$C$1:$F$12,4,FALSE)</f>
        <v>#N/A</v>
      </c>
      <c r="V1436" s="13" t="e">
        <f t="shared" si="474"/>
        <v>#N/A</v>
      </c>
      <c r="W1436" s="13">
        <f t="shared" si="475"/>
        <v>0</v>
      </c>
      <c r="X1436" s="13">
        <f t="shared" si="476"/>
        <v>0</v>
      </c>
      <c r="Y1436" s="13">
        <f t="shared" si="477"/>
        <v>0</v>
      </c>
      <c r="Z1436" s="13" t="e">
        <f t="shared" si="478"/>
        <v>#N/A</v>
      </c>
      <c r="AA1436" s="14" t="str">
        <f t="shared" si="479"/>
        <v/>
      </c>
      <c r="AB1436" s="14">
        <f t="shared" si="480"/>
        <v>0</v>
      </c>
      <c r="AC1436" s="14">
        <f t="shared" si="481"/>
        <v>0</v>
      </c>
      <c r="AD1436" s="13">
        <f t="shared" si="464"/>
        <v>0</v>
      </c>
      <c r="AE1436" s="13" t="e">
        <f>VLOOKUP(B1436,Sheet1!$C$1:$D$12,2,FALSE)</f>
        <v>#N/A</v>
      </c>
      <c r="AF1436" s="13" t="e">
        <f t="shared" si="482"/>
        <v>#N/A</v>
      </c>
      <c r="AG1436" s="13">
        <f t="shared" si="465"/>
        <v>0</v>
      </c>
      <c r="AH1436" s="13">
        <f t="shared" si="466"/>
        <v>0</v>
      </c>
      <c r="AI1436" s="13" t="e">
        <f t="shared" si="483"/>
        <v>#N/A</v>
      </c>
      <c r="AJ1436" s="14" t="str">
        <f t="shared" si="484"/>
        <v/>
      </c>
      <c r="AK1436" s="14">
        <f t="shared" si="467"/>
        <v>0</v>
      </c>
    </row>
    <row r="1437" spans="1:37" ht="15" customHeight="1" x14ac:dyDescent="0.25">
      <c r="A1437" s="1"/>
      <c r="B1437" s="1"/>
      <c r="C1437" s="24"/>
      <c r="D1437" s="1"/>
      <c r="E1437" s="1"/>
      <c r="F1437" s="24"/>
      <c r="G1437" s="1"/>
      <c r="H1437" s="2"/>
      <c r="I1437" s="2"/>
      <c r="J1437" s="2"/>
      <c r="K1437" s="13">
        <f t="shared" si="468"/>
        <v>0</v>
      </c>
      <c r="L1437" s="13" t="e">
        <f>VLOOKUP(B1437,Sheet1!$C$1:$D$12,2,FALSE)</f>
        <v>#N/A</v>
      </c>
      <c r="M1437" s="13" t="e">
        <f t="shared" si="469"/>
        <v>#N/A</v>
      </c>
      <c r="N1437" s="13">
        <f t="shared" si="470"/>
        <v>0</v>
      </c>
      <c r="O1437" s="13" t="e">
        <f>VLOOKUP(B1437,Sheet1!$C$1:$D$12,2,FALSE)</f>
        <v>#N/A</v>
      </c>
      <c r="P1437" s="13" t="e">
        <f t="shared" si="471"/>
        <v>#N/A</v>
      </c>
      <c r="Q1437" s="13">
        <f t="shared" si="472"/>
        <v>0</v>
      </c>
      <c r="R1437" s="13" t="e">
        <f>VLOOKUP(B1437,Sheet1!$C$1:$D$12,2,FALSE)</f>
        <v>#N/A</v>
      </c>
      <c r="S1437" s="13" t="e">
        <f t="shared" si="473"/>
        <v>#N/A</v>
      </c>
      <c r="T1437" s="13">
        <f t="shared" si="463"/>
        <v>0</v>
      </c>
      <c r="U1437" s="13" t="e">
        <f>VLOOKUP(B1437,Sheet1!$C$1:$F$12,4,FALSE)</f>
        <v>#N/A</v>
      </c>
      <c r="V1437" s="13" t="e">
        <f t="shared" si="474"/>
        <v>#N/A</v>
      </c>
      <c r="W1437" s="13">
        <f t="shared" si="475"/>
        <v>0</v>
      </c>
      <c r="X1437" s="13">
        <f t="shared" si="476"/>
        <v>0</v>
      </c>
      <c r="Y1437" s="13">
        <f t="shared" si="477"/>
        <v>0</v>
      </c>
      <c r="Z1437" s="13" t="e">
        <f t="shared" si="478"/>
        <v>#N/A</v>
      </c>
      <c r="AA1437" s="14" t="str">
        <f t="shared" si="479"/>
        <v/>
      </c>
      <c r="AB1437" s="14">
        <f t="shared" si="480"/>
        <v>0</v>
      </c>
      <c r="AC1437" s="14">
        <f t="shared" si="481"/>
        <v>0</v>
      </c>
      <c r="AD1437" s="13">
        <f t="shared" si="464"/>
        <v>0</v>
      </c>
      <c r="AE1437" s="13" t="e">
        <f>VLOOKUP(B1437,Sheet1!$C$1:$D$12,2,FALSE)</f>
        <v>#N/A</v>
      </c>
      <c r="AF1437" s="13" t="e">
        <f t="shared" si="482"/>
        <v>#N/A</v>
      </c>
      <c r="AG1437" s="13">
        <f t="shared" si="465"/>
        <v>0</v>
      </c>
      <c r="AH1437" s="13">
        <f t="shared" si="466"/>
        <v>0</v>
      </c>
      <c r="AI1437" s="13" t="e">
        <f t="shared" si="483"/>
        <v>#N/A</v>
      </c>
      <c r="AJ1437" s="14" t="str">
        <f t="shared" si="484"/>
        <v/>
      </c>
      <c r="AK1437" s="14">
        <f t="shared" si="467"/>
        <v>0</v>
      </c>
    </row>
    <row r="1438" spans="1:37" ht="15" customHeight="1" x14ac:dyDescent="0.25">
      <c r="A1438" s="1"/>
      <c r="B1438" s="1"/>
      <c r="C1438" s="24"/>
      <c r="D1438" s="1"/>
      <c r="E1438" s="1"/>
      <c r="F1438" s="24"/>
      <c r="G1438" s="1"/>
      <c r="H1438" s="2"/>
      <c r="I1438" s="2"/>
      <c r="J1438" s="2"/>
      <c r="K1438" s="13">
        <f t="shared" si="468"/>
        <v>0</v>
      </c>
      <c r="L1438" s="13" t="e">
        <f>VLOOKUP(B1438,Sheet1!$C$1:$D$12,2,FALSE)</f>
        <v>#N/A</v>
      </c>
      <c r="M1438" s="13" t="e">
        <f t="shared" si="469"/>
        <v>#N/A</v>
      </c>
      <c r="N1438" s="13">
        <f t="shared" si="470"/>
        <v>0</v>
      </c>
      <c r="O1438" s="13" t="e">
        <f>VLOOKUP(B1438,Sheet1!$C$1:$D$12,2,FALSE)</f>
        <v>#N/A</v>
      </c>
      <c r="P1438" s="13" t="e">
        <f t="shared" si="471"/>
        <v>#N/A</v>
      </c>
      <c r="Q1438" s="13">
        <f t="shared" si="472"/>
        <v>0</v>
      </c>
      <c r="R1438" s="13" t="e">
        <f>VLOOKUP(B1438,Sheet1!$C$1:$D$12,2,FALSE)</f>
        <v>#N/A</v>
      </c>
      <c r="S1438" s="13" t="e">
        <f t="shared" si="473"/>
        <v>#N/A</v>
      </c>
      <c r="T1438" s="13">
        <f t="shared" si="463"/>
        <v>0</v>
      </c>
      <c r="U1438" s="13" t="e">
        <f>VLOOKUP(B1438,Sheet1!$C$1:$F$12,4,FALSE)</f>
        <v>#N/A</v>
      </c>
      <c r="V1438" s="13" t="e">
        <f t="shared" si="474"/>
        <v>#N/A</v>
      </c>
      <c r="W1438" s="13">
        <f t="shared" si="475"/>
        <v>0</v>
      </c>
      <c r="X1438" s="13">
        <f t="shared" si="476"/>
        <v>0</v>
      </c>
      <c r="Y1438" s="13">
        <f t="shared" si="477"/>
        <v>0</v>
      </c>
      <c r="Z1438" s="13" t="e">
        <f t="shared" si="478"/>
        <v>#N/A</v>
      </c>
      <c r="AA1438" s="14" t="str">
        <f t="shared" si="479"/>
        <v/>
      </c>
      <c r="AB1438" s="14">
        <f t="shared" si="480"/>
        <v>0</v>
      </c>
      <c r="AC1438" s="14">
        <f t="shared" si="481"/>
        <v>0</v>
      </c>
      <c r="AD1438" s="13">
        <f t="shared" si="464"/>
        <v>0</v>
      </c>
      <c r="AE1438" s="13" t="e">
        <f>VLOOKUP(B1438,Sheet1!$C$1:$D$12,2,FALSE)</f>
        <v>#N/A</v>
      </c>
      <c r="AF1438" s="13" t="e">
        <f t="shared" si="482"/>
        <v>#N/A</v>
      </c>
      <c r="AG1438" s="13">
        <f t="shared" si="465"/>
        <v>0</v>
      </c>
      <c r="AH1438" s="13">
        <f t="shared" si="466"/>
        <v>0</v>
      </c>
      <c r="AI1438" s="13" t="e">
        <f t="shared" si="483"/>
        <v>#N/A</v>
      </c>
      <c r="AJ1438" s="14" t="str">
        <f t="shared" si="484"/>
        <v/>
      </c>
      <c r="AK1438" s="14">
        <f t="shared" si="467"/>
        <v>0</v>
      </c>
    </row>
    <row r="1439" spans="1:37" ht="15" customHeight="1" x14ac:dyDescent="0.25">
      <c r="A1439" s="1"/>
      <c r="B1439" s="1"/>
      <c r="C1439" s="24"/>
      <c r="D1439" s="1"/>
      <c r="E1439" s="1"/>
      <c r="F1439" s="24"/>
      <c r="G1439" s="1"/>
      <c r="H1439" s="2"/>
      <c r="I1439" s="2"/>
      <c r="J1439" s="2"/>
      <c r="K1439" s="13">
        <f t="shared" si="468"/>
        <v>0</v>
      </c>
      <c r="L1439" s="13" t="e">
        <f>VLOOKUP(B1439,Sheet1!$C$1:$D$12,2,FALSE)</f>
        <v>#N/A</v>
      </c>
      <c r="M1439" s="13" t="e">
        <f t="shared" si="469"/>
        <v>#N/A</v>
      </c>
      <c r="N1439" s="13">
        <f t="shared" si="470"/>
        <v>0</v>
      </c>
      <c r="O1439" s="13" t="e">
        <f>VLOOKUP(B1439,Sheet1!$C$1:$D$12,2,FALSE)</f>
        <v>#N/A</v>
      </c>
      <c r="P1439" s="13" t="e">
        <f t="shared" si="471"/>
        <v>#N/A</v>
      </c>
      <c r="Q1439" s="13">
        <f t="shared" si="472"/>
        <v>0</v>
      </c>
      <c r="R1439" s="13" t="e">
        <f>VLOOKUP(B1439,Sheet1!$C$1:$D$12,2,FALSE)</f>
        <v>#N/A</v>
      </c>
      <c r="S1439" s="13" t="e">
        <f t="shared" si="473"/>
        <v>#N/A</v>
      </c>
      <c r="T1439" s="13">
        <f t="shared" si="463"/>
        <v>0</v>
      </c>
      <c r="U1439" s="13" t="e">
        <f>VLOOKUP(B1439,Sheet1!$C$1:$F$12,4,FALSE)</f>
        <v>#N/A</v>
      </c>
      <c r="V1439" s="13" t="e">
        <f t="shared" si="474"/>
        <v>#N/A</v>
      </c>
      <c r="W1439" s="13">
        <f t="shared" si="475"/>
        <v>0</v>
      </c>
      <c r="X1439" s="13">
        <f t="shared" si="476"/>
        <v>0</v>
      </c>
      <c r="Y1439" s="13">
        <f t="shared" si="477"/>
        <v>0</v>
      </c>
      <c r="Z1439" s="13" t="e">
        <f t="shared" si="478"/>
        <v>#N/A</v>
      </c>
      <c r="AA1439" s="14" t="str">
        <f t="shared" si="479"/>
        <v/>
      </c>
      <c r="AB1439" s="14">
        <f t="shared" si="480"/>
        <v>0</v>
      </c>
      <c r="AC1439" s="14">
        <f t="shared" si="481"/>
        <v>0</v>
      </c>
      <c r="AD1439" s="13">
        <f t="shared" si="464"/>
        <v>0</v>
      </c>
      <c r="AE1439" s="13" t="e">
        <f>VLOOKUP(B1439,Sheet1!$C$1:$D$12,2,FALSE)</f>
        <v>#N/A</v>
      </c>
      <c r="AF1439" s="13" t="e">
        <f t="shared" si="482"/>
        <v>#N/A</v>
      </c>
      <c r="AG1439" s="13">
        <f t="shared" si="465"/>
        <v>0</v>
      </c>
      <c r="AH1439" s="13">
        <f t="shared" si="466"/>
        <v>0</v>
      </c>
      <c r="AI1439" s="13" t="e">
        <f t="shared" si="483"/>
        <v>#N/A</v>
      </c>
      <c r="AJ1439" s="14" t="str">
        <f t="shared" si="484"/>
        <v/>
      </c>
      <c r="AK1439" s="14">
        <f t="shared" si="467"/>
        <v>0</v>
      </c>
    </row>
    <row r="1440" spans="1:37" ht="15" customHeight="1" x14ac:dyDescent="0.25">
      <c r="A1440" s="1"/>
      <c r="B1440" s="1"/>
      <c r="C1440" s="24"/>
      <c r="D1440" s="1"/>
      <c r="E1440" s="1"/>
      <c r="F1440" s="24"/>
      <c r="G1440" s="1"/>
      <c r="H1440" s="2"/>
      <c r="I1440" s="2"/>
      <c r="J1440" s="2"/>
      <c r="K1440" s="13">
        <f t="shared" si="468"/>
        <v>0</v>
      </c>
      <c r="L1440" s="13" t="e">
        <f>VLOOKUP(B1440,Sheet1!$C$1:$D$12,2,FALSE)</f>
        <v>#N/A</v>
      </c>
      <c r="M1440" s="13" t="e">
        <f t="shared" si="469"/>
        <v>#N/A</v>
      </c>
      <c r="N1440" s="13">
        <f t="shared" si="470"/>
        <v>0</v>
      </c>
      <c r="O1440" s="13" t="e">
        <f>VLOOKUP(B1440,Sheet1!$C$1:$D$12,2,FALSE)</f>
        <v>#N/A</v>
      </c>
      <c r="P1440" s="13" t="e">
        <f t="shared" si="471"/>
        <v>#N/A</v>
      </c>
      <c r="Q1440" s="13">
        <f t="shared" si="472"/>
        <v>0</v>
      </c>
      <c r="R1440" s="13" t="e">
        <f>VLOOKUP(B1440,Sheet1!$C$1:$D$12,2,FALSE)</f>
        <v>#N/A</v>
      </c>
      <c r="S1440" s="13" t="e">
        <f t="shared" si="473"/>
        <v>#N/A</v>
      </c>
      <c r="T1440" s="13">
        <f t="shared" si="463"/>
        <v>0</v>
      </c>
      <c r="U1440" s="13" t="e">
        <f>VLOOKUP(B1440,Sheet1!$C$1:$F$12,4,FALSE)</f>
        <v>#N/A</v>
      </c>
      <c r="V1440" s="13" t="e">
        <f t="shared" si="474"/>
        <v>#N/A</v>
      </c>
      <c r="W1440" s="13">
        <f t="shared" si="475"/>
        <v>0</v>
      </c>
      <c r="X1440" s="13">
        <f t="shared" si="476"/>
        <v>0</v>
      </c>
      <c r="Y1440" s="13">
        <f t="shared" si="477"/>
        <v>0</v>
      </c>
      <c r="Z1440" s="13" t="e">
        <f t="shared" si="478"/>
        <v>#N/A</v>
      </c>
      <c r="AA1440" s="14" t="str">
        <f t="shared" si="479"/>
        <v/>
      </c>
      <c r="AB1440" s="14">
        <f t="shared" si="480"/>
        <v>0</v>
      </c>
      <c r="AC1440" s="14">
        <f t="shared" si="481"/>
        <v>0</v>
      </c>
      <c r="AD1440" s="13">
        <f t="shared" si="464"/>
        <v>0</v>
      </c>
      <c r="AE1440" s="13" t="e">
        <f>VLOOKUP(B1440,Sheet1!$C$1:$D$12,2,FALSE)</f>
        <v>#N/A</v>
      </c>
      <c r="AF1440" s="13" t="e">
        <f t="shared" si="482"/>
        <v>#N/A</v>
      </c>
      <c r="AG1440" s="13">
        <f t="shared" si="465"/>
        <v>0</v>
      </c>
      <c r="AH1440" s="13">
        <f t="shared" si="466"/>
        <v>0</v>
      </c>
      <c r="AI1440" s="13" t="e">
        <f t="shared" si="483"/>
        <v>#N/A</v>
      </c>
      <c r="AJ1440" s="14" t="str">
        <f t="shared" si="484"/>
        <v/>
      </c>
      <c r="AK1440" s="14">
        <f t="shared" si="467"/>
        <v>0</v>
      </c>
    </row>
    <row r="1441" spans="1:37" ht="15" customHeight="1" x14ac:dyDescent="0.25">
      <c r="A1441" s="1"/>
      <c r="B1441" s="1"/>
      <c r="C1441" s="24"/>
      <c r="D1441" s="1"/>
      <c r="E1441" s="1"/>
      <c r="F1441" s="24"/>
      <c r="G1441" s="1"/>
      <c r="H1441" s="2"/>
      <c r="I1441" s="2"/>
      <c r="J1441" s="2"/>
      <c r="K1441" s="13">
        <f t="shared" si="468"/>
        <v>0</v>
      </c>
      <c r="L1441" s="13" t="e">
        <f>VLOOKUP(B1441,Sheet1!$C$1:$D$12,2,FALSE)</f>
        <v>#N/A</v>
      </c>
      <c r="M1441" s="13" t="e">
        <f t="shared" si="469"/>
        <v>#N/A</v>
      </c>
      <c r="N1441" s="13">
        <f t="shared" si="470"/>
        <v>0</v>
      </c>
      <c r="O1441" s="13" t="e">
        <f>VLOOKUP(B1441,Sheet1!$C$1:$D$12,2,FALSE)</f>
        <v>#N/A</v>
      </c>
      <c r="P1441" s="13" t="e">
        <f t="shared" si="471"/>
        <v>#N/A</v>
      </c>
      <c r="Q1441" s="13">
        <f t="shared" si="472"/>
        <v>0</v>
      </c>
      <c r="R1441" s="13" t="e">
        <f>VLOOKUP(B1441,Sheet1!$C$1:$D$12,2,FALSE)</f>
        <v>#N/A</v>
      </c>
      <c r="S1441" s="13" t="e">
        <f t="shared" si="473"/>
        <v>#N/A</v>
      </c>
      <c r="T1441" s="13">
        <f t="shared" si="463"/>
        <v>0</v>
      </c>
      <c r="U1441" s="13" t="e">
        <f>VLOOKUP(B1441,Sheet1!$C$1:$F$12,4,FALSE)</f>
        <v>#N/A</v>
      </c>
      <c r="V1441" s="13" t="e">
        <f t="shared" si="474"/>
        <v>#N/A</v>
      </c>
      <c r="W1441" s="13">
        <f t="shared" si="475"/>
        <v>0</v>
      </c>
      <c r="X1441" s="13">
        <f t="shared" si="476"/>
        <v>0</v>
      </c>
      <c r="Y1441" s="13">
        <f t="shared" si="477"/>
        <v>0</v>
      </c>
      <c r="Z1441" s="13" t="e">
        <f t="shared" si="478"/>
        <v>#N/A</v>
      </c>
      <c r="AA1441" s="14" t="str">
        <f t="shared" si="479"/>
        <v/>
      </c>
      <c r="AB1441" s="14">
        <f t="shared" si="480"/>
        <v>0</v>
      </c>
      <c r="AC1441" s="14">
        <f t="shared" si="481"/>
        <v>0</v>
      </c>
      <c r="AD1441" s="13">
        <f t="shared" si="464"/>
        <v>0</v>
      </c>
      <c r="AE1441" s="13" t="e">
        <f>VLOOKUP(B1441,Sheet1!$C$1:$D$12,2,FALSE)</f>
        <v>#N/A</v>
      </c>
      <c r="AF1441" s="13" t="e">
        <f t="shared" si="482"/>
        <v>#N/A</v>
      </c>
      <c r="AG1441" s="13">
        <f t="shared" si="465"/>
        <v>0</v>
      </c>
      <c r="AH1441" s="13">
        <f t="shared" si="466"/>
        <v>0</v>
      </c>
      <c r="AI1441" s="13" t="e">
        <f t="shared" si="483"/>
        <v>#N/A</v>
      </c>
      <c r="AJ1441" s="14" t="str">
        <f t="shared" si="484"/>
        <v/>
      </c>
      <c r="AK1441" s="14">
        <f t="shared" si="467"/>
        <v>0</v>
      </c>
    </row>
    <row r="1442" spans="1:37" ht="15" customHeight="1" x14ac:dyDescent="0.25">
      <c r="A1442" s="1"/>
      <c r="B1442" s="1"/>
      <c r="C1442" s="24"/>
      <c r="D1442" s="1"/>
      <c r="E1442" s="1"/>
      <c r="F1442" s="24"/>
      <c r="G1442" s="1"/>
      <c r="H1442" s="2"/>
      <c r="I1442" s="2"/>
      <c r="J1442" s="2"/>
      <c r="K1442" s="13">
        <f t="shared" si="468"/>
        <v>0</v>
      </c>
      <c r="L1442" s="13" t="e">
        <f>VLOOKUP(B1442,Sheet1!$C$1:$D$12,2,FALSE)</f>
        <v>#N/A</v>
      </c>
      <c r="M1442" s="13" t="e">
        <f t="shared" si="469"/>
        <v>#N/A</v>
      </c>
      <c r="N1442" s="13">
        <f t="shared" si="470"/>
        <v>0</v>
      </c>
      <c r="O1442" s="13" t="e">
        <f>VLOOKUP(B1442,Sheet1!$C$1:$D$12,2,FALSE)</f>
        <v>#N/A</v>
      </c>
      <c r="P1442" s="13" t="e">
        <f t="shared" si="471"/>
        <v>#N/A</v>
      </c>
      <c r="Q1442" s="13">
        <f t="shared" si="472"/>
        <v>0</v>
      </c>
      <c r="R1442" s="13" t="e">
        <f>VLOOKUP(B1442,Sheet1!$C$1:$D$12,2,FALSE)</f>
        <v>#N/A</v>
      </c>
      <c r="S1442" s="13" t="e">
        <f t="shared" si="473"/>
        <v>#N/A</v>
      </c>
      <c r="T1442" s="13">
        <f t="shared" si="463"/>
        <v>0</v>
      </c>
      <c r="U1442" s="13" t="e">
        <f>VLOOKUP(B1442,Sheet1!$C$1:$F$12,4,FALSE)</f>
        <v>#N/A</v>
      </c>
      <c r="V1442" s="13" t="e">
        <f t="shared" si="474"/>
        <v>#N/A</v>
      </c>
      <c r="W1442" s="13">
        <f t="shared" si="475"/>
        <v>0</v>
      </c>
      <c r="X1442" s="13">
        <f t="shared" si="476"/>
        <v>0</v>
      </c>
      <c r="Y1442" s="13">
        <f t="shared" si="477"/>
        <v>0</v>
      </c>
      <c r="Z1442" s="13" t="e">
        <f t="shared" si="478"/>
        <v>#N/A</v>
      </c>
      <c r="AA1442" s="14" t="str">
        <f t="shared" si="479"/>
        <v/>
      </c>
      <c r="AB1442" s="14">
        <f t="shared" si="480"/>
        <v>0</v>
      </c>
      <c r="AC1442" s="14">
        <f t="shared" si="481"/>
        <v>0</v>
      </c>
      <c r="AD1442" s="13">
        <f t="shared" si="464"/>
        <v>0</v>
      </c>
      <c r="AE1442" s="13" t="e">
        <f>VLOOKUP(B1442,Sheet1!$C$1:$D$12,2,FALSE)</f>
        <v>#N/A</v>
      </c>
      <c r="AF1442" s="13" t="e">
        <f t="shared" si="482"/>
        <v>#N/A</v>
      </c>
      <c r="AG1442" s="13">
        <f t="shared" si="465"/>
        <v>0</v>
      </c>
      <c r="AH1442" s="13">
        <f t="shared" si="466"/>
        <v>0</v>
      </c>
      <c r="AI1442" s="13" t="e">
        <f t="shared" si="483"/>
        <v>#N/A</v>
      </c>
      <c r="AJ1442" s="14" t="str">
        <f t="shared" si="484"/>
        <v/>
      </c>
      <c r="AK1442" s="14">
        <f t="shared" si="467"/>
        <v>0</v>
      </c>
    </row>
    <row r="1443" spans="1:37" ht="15" customHeight="1" x14ac:dyDescent="0.25">
      <c r="A1443" s="1"/>
      <c r="B1443" s="1"/>
      <c r="C1443" s="24"/>
      <c r="D1443" s="1"/>
      <c r="E1443" s="1"/>
      <c r="F1443" s="24"/>
      <c r="G1443" s="1"/>
      <c r="H1443" s="2"/>
      <c r="I1443" s="2"/>
      <c r="J1443" s="2"/>
      <c r="K1443" s="13">
        <f t="shared" si="468"/>
        <v>0</v>
      </c>
      <c r="L1443" s="13" t="e">
        <f>VLOOKUP(B1443,Sheet1!$C$1:$D$12,2,FALSE)</f>
        <v>#N/A</v>
      </c>
      <c r="M1443" s="13" t="e">
        <f t="shared" si="469"/>
        <v>#N/A</v>
      </c>
      <c r="N1443" s="13">
        <f t="shared" si="470"/>
        <v>0</v>
      </c>
      <c r="O1443" s="13" t="e">
        <f>VLOOKUP(B1443,Sheet1!$C$1:$D$12,2,FALSE)</f>
        <v>#N/A</v>
      </c>
      <c r="P1443" s="13" t="e">
        <f t="shared" si="471"/>
        <v>#N/A</v>
      </c>
      <c r="Q1443" s="13">
        <f t="shared" si="472"/>
        <v>0</v>
      </c>
      <c r="R1443" s="13" t="e">
        <f>VLOOKUP(B1443,Sheet1!$C$1:$D$12,2,FALSE)</f>
        <v>#N/A</v>
      </c>
      <c r="S1443" s="13" t="e">
        <f t="shared" si="473"/>
        <v>#N/A</v>
      </c>
      <c r="T1443" s="13">
        <f t="shared" si="463"/>
        <v>0</v>
      </c>
      <c r="U1443" s="13" t="e">
        <f>VLOOKUP(B1443,Sheet1!$C$1:$F$12,4,FALSE)</f>
        <v>#N/A</v>
      </c>
      <c r="V1443" s="13" t="e">
        <f t="shared" si="474"/>
        <v>#N/A</v>
      </c>
      <c r="W1443" s="13">
        <f t="shared" si="475"/>
        <v>0</v>
      </c>
      <c r="X1443" s="13">
        <f t="shared" si="476"/>
        <v>0</v>
      </c>
      <c r="Y1443" s="13">
        <f t="shared" si="477"/>
        <v>0</v>
      </c>
      <c r="Z1443" s="13" t="e">
        <f t="shared" si="478"/>
        <v>#N/A</v>
      </c>
      <c r="AA1443" s="14" t="str">
        <f t="shared" si="479"/>
        <v/>
      </c>
      <c r="AB1443" s="14">
        <f t="shared" si="480"/>
        <v>0</v>
      </c>
      <c r="AC1443" s="14">
        <f t="shared" si="481"/>
        <v>0</v>
      </c>
      <c r="AD1443" s="13">
        <f t="shared" si="464"/>
        <v>0</v>
      </c>
      <c r="AE1443" s="13" t="e">
        <f>VLOOKUP(B1443,Sheet1!$C$1:$D$12,2,FALSE)</f>
        <v>#N/A</v>
      </c>
      <c r="AF1443" s="13" t="e">
        <f t="shared" si="482"/>
        <v>#N/A</v>
      </c>
      <c r="AG1443" s="13">
        <f t="shared" si="465"/>
        <v>0</v>
      </c>
      <c r="AH1443" s="13">
        <f t="shared" si="466"/>
        <v>0</v>
      </c>
      <c r="AI1443" s="13" t="e">
        <f t="shared" si="483"/>
        <v>#N/A</v>
      </c>
      <c r="AJ1443" s="14" t="str">
        <f t="shared" si="484"/>
        <v/>
      </c>
      <c r="AK1443" s="14">
        <f t="shared" si="467"/>
        <v>0</v>
      </c>
    </row>
    <row r="1444" spans="1:37" ht="15" customHeight="1" x14ac:dyDescent="0.25">
      <c r="A1444" s="1"/>
      <c r="B1444" s="1"/>
      <c r="C1444" s="24"/>
      <c r="D1444" s="1"/>
      <c r="E1444" s="1"/>
      <c r="F1444" s="24"/>
      <c r="G1444" s="1"/>
      <c r="H1444" s="2"/>
      <c r="I1444" s="2"/>
      <c r="J1444" s="2"/>
      <c r="K1444" s="13">
        <f t="shared" si="468"/>
        <v>0</v>
      </c>
      <c r="L1444" s="13" t="e">
        <f>VLOOKUP(B1444,Sheet1!$C$1:$D$12,2,FALSE)</f>
        <v>#N/A</v>
      </c>
      <c r="M1444" s="13" t="e">
        <f t="shared" si="469"/>
        <v>#N/A</v>
      </c>
      <c r="N1444" s="13">
        <f t="shared" si="470"/>
        <v>0</v>
      </c>
      <c r="O1444" s="13" t="e">
        <f>VLOOKUP(B1444,Sheet1!$C$1:$D$12,2,FALSE)</f>
        <v>#N/A</v>
      </c>
      <c r="P1444" s="13" t="e">
        <f t="shared" si="471"/>
        <v>#N/A</v>
      </c>
      <c r="Q1444" s="13">
        <f t="shared" si="472"/>
        <v>0</v>
      </c>
      <c r="R1444" s="13" t="e">
        <f>VLOOKUP(B1444,Sheet1!$C$1:$D$12,2,FALSE)</f>
        <v>#N/A</v>
      </c>
      <c r="S1444" s="13" t="e">
        <f t="shared" si="473"/>
        <v>#N/A</v>
      </c>
      <c r="T1444" s="13">
        <f t="shared" si="463"/>
        <v>0</v>
      </c>
      <c r="U1444" s="13" t="e">
        <f>VLOOKUP(B1444,Sheet1!$C$1:$F$12,4,FALSE)</f>
        <v>#N/A</v>
      </c>
      <c r="V1444" s="13" t="e">
        <f t="shared" si="474"/>
        <v>#N/A</v>
      </c>
      <c r="W1444" s="13">
        <f t="shared" si="475"/>
        <v>0</v>
      </c>
      <c r="X1444" s="13">
        <f t="shared" si="476"/>
        <v>0</v>
      </c>
      <c r="Y1444" s="13">
        <f t="shared" si="477"/>
        <v>0</v>
      </c>
      <c r="Z1444" s="13" t="e">
        <f t="shared" si="478"/>
        <v>#N/A</v>
      </c>
      <c r="AA1444" s="14" t="str">
        <f t="shared" si="479"/>
        <v/>
      </c>
      <c r="AB1444" s="14">
        <f t="shared" si="480"/>
        <v>0</v>
      </c>
      <c r="AC1444" s="14">
        <f t="shared" si="481"/>
        <v>0</v>
      </c>
      <c r="AD1444" s="13">
        <f t="shared" si="464"/>
        <v>0</v>
      </c>
      <c r="AE1444" s="13" t="e">
        <f>VLOOKUP(B1444,Sheet1!$C$1:$D$12,2,FALSE)</f>
        <v>#N/A</v>
      </c>
      <c r="AF1444" s="13" t="e">
        <f t="shared" si="482"/>
        <v>#N/A</v>
      </c>
      <c r="AG1444" s="13">
        <f t="shared" si="465"/>
        <v>0</v>
      </c>
      <c r="AH1444" s="13">
        <f t="shared" si="466"/>
        <v>0</v>
      </c>
      <c r="AI1444" s="13" t="e">
        <f t="shared" si="483"/>
        <v>#N/A</v>
      </c>
      <c r="AJ1444" s="14" t="str">
        <f t="shared" si="484"/>
        <v/>
      </c>
      <c r="AK1444" s="14">
        <f t="shared" si="467"/>
        <v>0</v>
      </c>
    </row>
    <row r="1445" spans="1:37" ht="15" customHeight="1" x14ac:dyDescent="0.25">
      <c r="A1445" s="1"/>
      <c r="B1445" s="1"/>
      <c r="C1445" s="24"/>
      <c r="D1445" s="1"/>
      <c r="E1445" s="1"/>
      <c r="F1445" s="24"/>
      <c r="G1445" s="1"/>
      <c r="H1445" s="2"/>
      <c r="I1445" s="2"/>
      <c r="J1445" s="2"/>
      <c r="K1445" s="13">
        <f t="shared" si="468"/>
        <v>0</v>
      </c>
      <c r="L1445" s="13" t="e">
        <f>VLOOKUP(B1445,Sheet1!$C$1:$D$12,2,FALSE)</f>
        <v>#N/A</v>
      </c>
      <c r="M1445" s="13" t="e">
        <f t="shared" si="469"/>
        <v>#N/A</v>
      </c>
      <c r="N1445" s="13">
        <f t="shared" si="470"/>
        <v>0</v>
      </c>
      <c r="O1445" s="13" t="e">
        <f>VLOOKUP(B1445,Sheet1!$C$1:$D$12,2,FALSE)</f>
        <v>#N/A</v>
      </c>
      <c r="P1445" s="13" t="e">
        <f t="shared" si="471"/>
        <v>#N/A</v>
      </c>
      <c r="Q1445" s="13">
        <f t="shared" si="472"/>
        <v>0</v>
      </c>
      <c r="R1445" s="13" t="e">
        <f>VLOOKUP(B1445,Sheet1!$C$1:$D$12,2,FALSE)</f>
        <v>#N/A</v>
      </c>
      <c r="S1445" s="13" t="e">
        <f t="shared" si="473"/>
        <v>#N/A</v>
      </c>
      <c r="T1445" s="13">
        <f t="shared" si="463"/>
        <v>0</v>
      </c>
      <c r="U1445" s="13" t="e">
        <f>VLOOKUP(B1445,Sheet1!$C$1:$F$12,4,FALSE)</f>
        <v>#N/A</v>
      </c>
      <c r="V1445" s="13" t="e">
        <f t="shared" si="474"/>
        <v>#N/A</v>
      </c>
      <c r="W1445" s="13">
        <f t="shared" si="475"/>
        <v>0</v>
      </c>
      <c r="X1445" s="13">
        <f t="shared" si="476"/>
        <v>0</v>
      </c>
      <c r="Y1445" s="13">
        <f t="shared" si="477"/>
        <v>0</v>
      </c>
      <c r="Z1445" s="13" t="e">
        <f t="shared" si="478"/>
        <v>#N/A</v>
      </c>
      <c r="AA1445" s="14" t="str">
        <f t="shared" si="479"/>
        <v/>
      </c>
      <c r="AB1445" s="14">
        <f t="shared" si="480"/>
        <v>0</v>
      </c>
      <c r="AC1445" s="14">
        <f t="shared" si="481"/>
        <v>0</v>
      </c>
      <c r="AD1445" s="13">
        <f t="shared" si="464"/>
        <v>0</v>
      </c>
      <c r="AE1445" s="13" t="e">
        <f>VLOOKUP(B1445,Sheet1!$C$1:$D$12,2,FALSE)</f>
        <v>#N/A</v>
      </c>
      <c r="AF1445" s="13" t="e">
        <f t="shared" si="482"/>
        <v>#N/A</v>
      </c>
      <c r="AG1445" s="13">
        <f t="shared" si="465"/>
        <v>0</v>
      </c>
      <c r="AH1445" s="13">
        <f t="shared" si="466"/>
        <v>0</v>
      </c>
      <c r="AI1445" s="13" t="e">
        <f t="shared" si="483"/>
        <v>#N/A</v>
      </c>
      <c r="AJ1445" s="14" t="str">
        <f t="shared" si="484"/>
        <v/>
      </c>
      <c r="AK1445" s="14">
        <f t="shared" si="467"/>
        <v>0</v>
      </c>
    </row>
    <row r="1446" spans="1:37" ht="15" customHeight="1" x14ac:dyDescent="0.25">
      <c r="A1446" s="1"/>
      <c r="B1446" s="1"/>
      <c r="C1446" s="24"/>
      <c r="D1446" s="1"/>
      <c r="E1446" s="1"/>
      <c r="F1446" s="24"/>
      <c r="G1446" s="1"/>
      <c r="H1446" s="2"/>
      <c r="I1446" s="2"/>
      <c r="J1446" s="2"/>
      <c r="K1446" s="13">
        <f t="shared" si="468"/>
        <v>0</v>
      </c>
      <c r="L1446" s="13" t="e">
        <f>VLOOKUP(B1446,Sheet1!$C$1:$D$12,2,FALSE)</f>
        <v>#N/A</v>
      </c>
      <c r="M1446" s="13" t="e">
        <f t="shared" si="469"/>
        <v>#N/A</v>
      </c>
      <c r="N1446" s="13">
        <f t="shared" si="470"/>
        <v>0</v>
      </c>
      <c r="O1446" s="13" t="e">
        <f>VLOOKUP(B1446,Sheet1!$C$1:$D$12,2,FALSE)</f>
        <v>#N/A</v>
      </c>
      <c r="P1446" s="13" t="e">
        <f t="shared" si="471"/>
        <v>#N/A</v>
      </c>
      <c r="Q1446" s="13">
        <f t="shared" si="472"/>
        <v>0</v>
      </c>
      <c r="R1446" s="13" t="e">
        <f>VLOOKUP(B1446,Sheet1!$C$1:$D$12,2,FALSE)</f>
        <v>#N/A</v>
      </c>
      <c r="S1446" s="13" t="e">
        <f t="shared" si="473"/>
        <v>#N/A</v>
      </c>
      <c r="T1446" s="13">
        <f t="shared" ref="T1446:T1509" si="485">IF(G1446="AF",35,0)</f>
        <v>0</v>
      </c>
      <c r="U1446" s="13" t="e">
        <f>VLOOKUP(B1446,Sheet1!$C$1:$F$12,4,FALSE)</f>
        <v>#N/A</v>
      </c>
      <c r="V1446" s="13" t="e">
        <f t="shared" si="474"/>
        <v>#N/A</v>
      </c>
      <c r="W1446" s="13">
        <f t="shared" si="475"/>
        <v>0</v>
      </c>
      <c r="X1446" s="13">
        <f t="shared" si="476"/>
        <v>0</v>
      </c>
      <c r="Y1446" s="13">
        <f t="shared" si="477"/>
        <v>0</v>
      </c>
      <c r="Z1446" s="13" t="e">
        <f t="shared" si="478"/>
        <v>#N/A</v>
      </c>
      <c r="AA1446" s="14" t="str">
        <f t="shared" si="479"/>
        <v/>
      </c>
      <c r="AB1446" s="14">
        <f t="shared" si="480"/>
        <v>0</v>
      </c>
      <c r="AC1446" s="14">
        <f t="shared" si="481"/>
        <v>0</v>
      </c>
      <c r="AD1446" s="13">
        <f t="shared" ref="AD1446:AD1509" si="486">IF(G1446="DR/R",120,0)</f>
        <v>0</v>
      </c>
      <c r="AE1446" s="13" t="e">
        <f>VLOOKUP(B1446,Sheet1!$C$1:$D$12,2,FALSE)</f>
        <v>#N/A</v>
      </c>
      <c r="AF1446" s="13" t="e">
        <f t="shared" si="482"/>
        <v>#N/A</v>
      </c>
      <c r="AG1446" s="13">
        <f t="shared" ref="AG1446:AG1509" si="487">IF(G1446="AF",0,0)</f>
        <v>0</v>
      </c>
      <c r="AH1446" s="13">
        <f t="shared" ref="AH1446:AH1509" si="488">IF(G1446="NML",120,0)</f>
        <v>0</v>
      </c>
      <c r="AI1446" s="13" t="e">
        <f t="shared" si="483"/>
        <v>#N/A</v>
      </c>
      <c r="AJ1446" s="14" t="str">
        <f t="shared" si="484"/>
        <v/>
      </c>
      <c r="AK1446" s="14">
        <f t="shared" ref="AK1446:AK1509" si="489">IF(OR(G1446="DR/R",G1446="NML/R"),35,0)</f>
        <v>0</v>
      </c>
    </row>
    <row r="1447" spans="1:37" ht="15" customHeight="1" x14ac:dyDescent="0.25">
      <c r="A1447" s="1"/>
      <c r="B1447" s="1"/>
      <c r="C1447" s="24"/>
      <c r="D1447" s="1"/>
      <c r="E1447" s="1"/>
      <c r="F1447" s="24"/>
      <c r="G1447" s="1"/>
      <c r="H1447" s="2"/>
      <c r="I1447" s="2"/>
      <c r="J1447" s="2"/>
      <c r="K1447" s="13">
        <f t="shared" ref="K1447:K1510" si="490">IF(AND(G1447="DR/R",A1447=2027),226,0)</f>
        <v>0</v>
      </c>
      <c r="L1447" s="13" t="e">
        <f>VLOOKUP(B1447,Sheet1!$C$1:$D$12,2,FALSE)</f>
        <v>#N/A</v>
      </c>
      <c r="M1447" s="13" t="e">
        <f t="shared" ref="M1447:M1510" si="491">ROUND(+K1447/12*L1447,2)</f>
        <v>#N/A</v>
      </c>
      <c r="N1447" s="13">
        <f t="shared" ref="N1447:N1510" si="492">IF(AND(G1447="DR/R",A1447=2025),212,0)</f>
        <v>0</v>
      </c>
      <c r="O1447" s="13" t="e">
        <f>VLOOKUP(B1447,Sheet1!$C$1:$D$12,2,FALSE)</f>
        <v>#N/A</v>
      </c>
      <c r="P1447" s="13" t="e">
        <f t="shared" ref="P1447:P1510" si="493">ROUND(+N1447/12*O1447,2)</f>
        <v>#N/A</v>
      </c>
      <c r="Q1447" s="13">
        <f t="shared" ref="Q1447:Q1510" si="494">IF(AND(G1447="DR/R",A1447=2026),219,)</f>
        <v>0</v>
      </c>
      <c r="R1447" s="13" t="e">
        <f>VLOOKUP(B1447,Sheet1!$C$1:$D$12,2,FALSE)</f>
        <v>#N/A</v>
      </c>
      <c r="S1447" s="13" t="e">
        <f t="shared" ref="S1447:S1510" si="495">ROUND(+Q1447/12*R1447,2)</f>
        <v>#N/A</v>
      </c>
      <c r="T1447" s="13">
        <f t="shared" si="485"/>
        <v>0</v>
      </c>
      <c r="U1447" s="13" t="e">
        <f>VLOOKUP(B1447,Sheet1!$C$1:$F$12,4,FALSE)</f>
        <v>#N/A</v>
      </c>
      <c r="V1447" s="13" t="e">
        <f t="shared" ref="V1447:V1510" si="496">ROUND(+T1447/4*U1447,2)</f>
        <v>#N/A</v>
      </c>
      <c r="W1447" s="13">
        <f t="shared" ref="W1447:W1510" si="497">IF(AND(G1447="NML",A1447=2027),226,0)</f>
        <v>0</v>
      </c>
      <c r="X1447" s="13">
        <f t="shared" ref="X1447:X1510" si="498">IF(AND(G1447="NML",A1447=2025),212,0)</f>
        <v>0</v>
      </c>
      <c r="Y1447" s="13">
        <f t="shared" ref="Y1447:Y1510" si="499">IF(AND(G1447="NML",A1447=2026),219,0)</f>
        <v>0</v>
      </c>
      <c r="Z1447" s="13" t="e">
        <f t="shared" ref="Z1447:Z1510" si="500">+M1447+V1447+W1447+P1447+X1447+Y1447+S1447</f>
        <v>#N/A</v>
      </c>
      <c r="AA1447" s="14" t="str">
        <f t="shared" ref="AA1447:AA1510" si="501">IF(ISNA(Z1447),"",Z1447)</f>
        <v/>
      </c>
      <c r="AB1447" s="14">
        <f t="shared" ref="AB1447:AB1510" si="502">IF(OR(G1447="DR/R",G1447="NML/R"),85,0)</f>
        <v>0</v>
      </c>
      <c r="AC1447" s="14">
        <f t="shared" ref="AC1447:AC1510" si="503">IF(AND(A1447=2019,AB1447&gt;0),AB1447-10,AB1447)</f>
        <v>0</v>
      </c>
      <c r="AD1447" s="13">
        <f t="shared" si="486"/>
        <v>0</v>
      </c>
      <c r="AE1447" s="13" t="e">
        <f>VLOOKUP(B1447,Sheet1!$C$1:$D$12,2,FALSE)</f>
        <v>#N/A</v>
      </c>
      <c r="AF1447" s="13" t="e">
        <f t="shared" ref="AF1447:AF1510" si="504">+AD1447/12*AE1447</f>
        <v>#N/A</v>
      </c>
      <c r="AG1447" s="13">
        <f t="shared" si="487"/>
        <v>0</v>
      </c>
      <c r="AH1447" s="13">
        <f t="shared" si="488"/>
        <v>0</v>
      </c>
      <c r="AI1447" s="13" t="e">
        <f t="shared" ref="AI1447:AI1510" si="505">+AF1447+AG1447+AH1447</f>
        <v>#N/A</v>
      </c>
      <c r="AJ1447" s="14" t="str">
        <f t="shared" ref="AJ1447:AJ1510" si="506">IF(ISNA(AI1447),"",AI1447)</f>
        <v/>
      </c>
      <c r="AK1447" s="14">
        <f t="shared" si="489"/>
        <v>0</v>
      </c>
    </row>
    <row r="1448" spans="1:37" ht="15" customHeight="1" x14ac:dyDescent="0.25">
      <c r="A1448" s="1"/>
      <c r="B1448" s="1"/>
      <c r="C1448" s="24"/>
      <c r="D1448" s="1"/>
      <c r="E1448" s="1"/>
      <c r="F1448" s="24"/>
      <c r="G1448" s="1"/>
      <c r="H1448" s="2"/>
      <c r="I1448" s="2"/>
      <c r="J1448" s="2"/>
      <c r="K1448" s="13">
        <f t="shared" si="490"/>
        <v>0</v>
      </c>
      <c r="L1448" s="13" t="e">
        <f>VLOOKUP(B1448,Sheet1!$C$1:$D$12,2,FALSE)</f>
        <v>#N/A</v>
      </c>
      <c r="M1448" s="13" t="e">
        <f t="shared" si="491"/>
        <v>#N/A</v>
      </c>
      <c r="N1448" s="13">
        <f t="shared" si="492"/>
        <v>0</v>
      </c>
      <c r="O1448" s="13" t="e">
        <f>VLOOKUP(B1448,Sheet1!$C$1:$D$12,2,FALSE)</f>
        <v>#N/A</v>
      </c>
      <c r="P1448" s="13" t="e">
        <f t="shared" si="493"/>
        <v>#N/A</v>
      </c>
      <c r="Q1448" s="13">
        <f t="shared" si="494"/>
        <v>0</v>
      </c>
      <c r="R1448" s="13" t="e">
        <f>VLOOKUP(B1448,Sheet1!$C$1:$D$12,2,FALSE)</f>
        <v>#N/A</v>
      </c>
      <c r="S1448" s="13" t="e">
        <f t="shared" si="495"/>
        <v>#N/A</v>
      </c>
      <c r="T1448" s="13">
        <f t="shared" si="485"/>
        <v>0</v>
      </c>
      <c r="U1448" s="13" t="e">
        <f>VLOOKUP(B1448,Sheet1!$C$1:$F$12,4,FALSE)</f>
        <v>#N/A</v>
      </c>
      <c r="V1448" s="13" t="e">
        <f t="shared" si="496"/>
        <v>#N/A</v>
      </c>
      <c r="W1448" s="13">
        <f t="shared" si="497"/>
        <v>0</v>
      </c>
      <c r="X1448" s="13">
        <f t="shared" si="498"/>
        <v>0</v>
      </c>
      <c r="Y1448" s="13">
        <f t="shared" si="499"/>
        <v>0</v>
      </c>
      <c r="Z1448" s="13" t="e">
        <f t="shared" si="500"/>
        <v>#N/A</v>
      </c>
      <c r="AA1448" s="14" t="str">
        <f t="shared" si="501"/>
        <v/>
      </c>
      <c r="AB1448" s="14">
        <f t="shared" si="502"/>
        <v>0</v>
      </c>
      <c r="AC1448" s="14">
        <f t="shared" si="503"/>
        <v>0</v>
      </c>
      <c r="AD1448" s="13">
        <f t="shared" si="486"/>
        <v>0</v>
      </c>
      <c r="AE1448" s="13" t="e">
        <f>VLOOKUP(B1448,Sheet1!$C$1:$D$12,2,FALSE)</f>
        <v>#N/A</v>
      </c>
      <c r="AF1448" s="13" t="e">
        <f t="shared" si="504"/>
        <v>#N/A</v>
      </c>
      <c r="AG1448" s="13">
        <f t="shared" si="487"/>
        <v>0</v>
      </c>
      <c r="AH1448" s="13">
        <f t="shared" si="488"/>
        <v>0</v>
      </c>
      <c r="AI1448" s="13" t="e">
        <f t="shared" si="505"/>
        <v>#N/A</v>
      </c>
      <c r="AJ1448" s="14" t="str">
        <f t="shared" si="506"/>
        <v/>
      </c>
      <c r="AK1448" s="14">
        <f t="shared" si="489"/>
        <v>0</v>
      </c>
    </row>
    <row r="1449" spans="1:37" ht="15" customHeight="1" x14ac:dyDescent="0.25">
      <c r="A1449" s="1"/>
      <c r="B1449" s="1"/>
      <c r="C1449" s="24"/>
      <c r="D1449" s="1"/>
      <c r="E1449" s="1"/>
      <c r="F1449" s="24"/>
      <c r="G1449" s="1"/>
      <c r="H1449" s="2"/>
      <c r="I1449" s="2"/>
      <c r="J1449" s="2"/>
      <c r="K1449" s="13">
        <f t="shared" si="490"/>
        <v>0</v>
      </c>
      <c r="L1449" s="13" t="e">
        <f>VLOOKUP(B1449,Sheet1!$C$1:$D$12,2,FALSE)</f>
        <v>#N/A</v>
      </c>
      <c r="M1449" s="13" t="e">
        <f t="shared" si="491"/>
        <v>#N/A</v>
      </c>
      <c r="N1449" s="13">
        <f t="shared" si="492"/>
        <v>0</v>
      </c>
      <c r="O1449" s="13" t="e">
        <f>VLOOKUP(B1449,Sheet1!$C$1:$D$12,2,FALSE)</f>
        <v>#N/A</v>
      </c>
      <c r="P1449" s="13" t="e">
        <f t="shared" si="493"/>
        <v>#N/A</v>
      </c>
      <c r="Q1449" s="13">
        <f t="shared" si="494"/>
        <v>0</v>
      </c>
      <c r="R1449" s="13" t="e">
        <f>VLOOKUP(B1449,Sheet1!$C$1:$D$12,2,FALSE)</f>
        <v>#N/A</v>
      </c>
      <c r="S1449" s="13" t="e">
        <f t="shared" si="495"/>
        <v>#N/A</v>
      </c>
      <c r="T1449" s="13">
        <f t="shared" si="485"/>
        <v>0</v>
      </c>
      <c r="U1449" s="13" t="e">
        <f>VLOOKUP(B1449,Sheet1!$C$1:$F$12,4,FALSE)</f>
        <v>#N/A</v>
      </c>
      <c r="V1449" s="13" t="e">
        <f t="shared" si="496"/>
        <v>#N/A</v>
      </c>
      <c r="W1449" s="13">
        <f t="shared" si="497"/>
        <v>0</v>
      </c>
      <c r="X1449" s="13">
        <f t="shared" si="498"/>
        <v>0</v>
      </c>
      <c r="Y1449" s="13">
        <f t="shared" si="499"/>
        <v>0</v>
      </c>
      <c r="Z1449" s="13" t="e">
        <f t="shared" si="500"/>
        <v>#N/A</v>
      </c>
      <c r="AA1449" s="14" t="str">
        <f t="shared" si="501"/>
        <v/>
      </c>
      <c r="AB1449" s="14">
        <f t="shared" si="502"/>
        <v>0</v>
      </c>
      <c r="AC1449" s="14">
        <f t="shared" si="503"/>
        <v>0</v>
      </c>
      <c r="AD1449" s="13">
        <f t="shared" si="486"/>
        <v>0</v>
      </c>
      <c r="AE1449" s="13" t="e">
        <f>VLOOKUP(B1449,Sheet1!$C$1:$D$12,2,FALSE)</f>
        <v>#N/A</v>
      </c>
      <c r="AF1449" s="13" t="e">
        <f t="shared" si="504"/>
        <v>#N/A</v>
      </c>
      <c r="AG1449" s="13">
        <f t="shared" si="487"/>
        <v>0</v>
      </c>
      <c r="AH1449" s="13">
        <f t="shared" si="488"/>
        <v>0</v>
      </c>
      <c r="AI1449" s="13" t="e">
        <f t="shared" si="505"/>
        <v>#N/A</v>
      </c>
      <c r="AJ1449" s="14" t="str">
        <f t="shared" si="506"/>
        <v/>
      </c>
      <c r="AK1449" s="14">
        <f t="shared" si="489"/>
        <v>0</v>
      </c>
    </row>
    <row r="1450" spans="1:37" ht="15" customHeight="1" x14ac:dyDescent="0.25">
      <c r="A1450" s="1"/>
      <c r="B1450" s="1"/>
      <c r="C1450" s="24"/>
      <c r="D1450" s="1"/>
      <c r="E1450" s="1"/>
      <c r="F1450" s="24"/>
      <c r="G1450" s="1"/>
      <c r="H1450" s="2"/>
      <c r="I1450" s="2"/>
      <c r="J1450" s="2"/>
      <c r="K1450" s="13">
        <f t="shared" si="490"/>
        <v>0</v>
      </c>
      <c r="L1450" s="13" t="e">
        <f>VLOOKUP(B1450,Sheet1!$C$1:$D$12,2,FALSE)</f>
        <v>#N/A</v>
      </c>
      <c r="M1450" s="13" t="e">
        <f t="shared" si="491"/>
        <v>#N/A</v>
      </c>
      <c r="N1450" s="13">
        <f t="shared" si="492"/>
        <v>0</v>
      </c>
      <c r="O1450" s="13" t="e">
        <f>VLOOKUP(B1450,Sheet1!$C$1:$D$12,2,FALSE)</f>
        <v>#N/A</v>
      </c>
      <c r="P1450" s="13" t="e">
        <f t="shared" si="493"/>
        <v>#N/A</v>
      </c>
      <c r="Q1450" s="13">
        <f t="shared" si="494"/>
        <v>0</v>
      </c>
      <c r="R1450" s="13" t="e">
        <f>VLOOKUP(B1450,Sheet1!$C$1:$D$12,2,FALSE)</f>
        <v>#N/A</v>
      </c>
      <c r="S1450" s="13" t="e">
        <f t="shared" si="495"/>
        <v>#N/A</v>
      </c>
      <c r="T1450" s="13">
        <f t="shared" si="485"/>
        <v>0</v>
      </c>
      <c r="U1450" s="13" t="e">
        <f>VLOOKUP(B1450,Sheet1!$C$1:$F$12,4,FALSE)</f>
        <v>#N/A</v>
      </c>
      <c r="V1450" s="13" t="e">
        <f t="shared" si="496"/>
        <v>#N/A</v>
      </c>
      <c r="W1450" s="13">
        <f t="shared" si="497"/>
        <v>0</v>
      </c>
      <c r="X1450" s="13">
        <f t="shared" si="498"/>
        <v>0</v>
      </c>
      <c r="Y1450" s="13">
        <f t="shared" si="499"/>
        <v>0</v>
      </c>
      <c r="Z1450" s="13" t="e">
        <f t="shared" si="500"/>
        <v>#N/A</v>
      </c>
      <c r="AA1450" s="14" t="str">
        <f t="shared" si="501"/>
        <v/>
      </c>
      <c r="AB1450" s="14">
        <f t="shared" si="502"/>
        <v>0</v>
      </c>
      <c r="AC1450" s="14">
        <f t="shared" si="503"/>
        <v>0</v>
      </c>
      <c r="AD1450" s="13">
        <f t="shared" si="486"/>
        <v>0</v>
      </c>
      <c r="AE1450" s="13" t="e">
        <f>VLOOKUP(B1450,Sheet1!$C$1:$D$12,2,FALSE)</f>
        <v>#N/A</v>
      </c>
      <c r="AF1450" s="13" t="e">
        <f t="shared" si="504"/>
        <v>#N/A</v>
      </c>
      <c r="AG1450" s="13">
        <f t="shared" si="487"/>
        <v>0</v>
      </c>
      <c r="AH1450" s="13">
        <f t="shared" si="488"/>
        <v>0</v>
      </c>
      <c r="AI1450" s="13" t="e">
        <f t="shared" si="505"/>
        <v>#N/A</v>
      </c>
      <c r="AJ1450" s="14" t="str">
        <f t="shared" si="506"/>
        <v/>
      </c>
      <c r="AK1450" s="14">
        <f t="shared" si="489"/>
        <v>0</v>
      </c>
    </row>
    <row r="1451" spans="1:37" ht="15" customHeight="1" x14ac:dyDescent="0.25">
      <c r="A1451" s="1"/>
      <c r="B1451" s="1"/>
      <c r="C1451" s="24"/>
      <c r="D1451" s="1"/>
      <c r="E1451" s="1"/>
      <c r="F1451" s="24"/>
      <c r="G1451" s="1"/>
      <c r="H1451" s="2"/>
      <c r="I1451" s="2"/>
      <c r="J1451" s="2"/>
      <c r="K1451" s="13">
        <f t="shared" si="490"/>
        <v>0</v>
      </c>
      <c r="L1451" s="13" t="e">
        <f>VLOOKUP(B1451,Sheet1!$C$1:$D$12,2,FALSE)</f>
        <v>#N/A</v>
      </c>
      <c r="M1451" s="13" t="e">
        <f t="shared" si="491"/>
        <v>#N/A</v>
      </c>
      <c r="N1451" s="13">
        <f t="shared" si="492"/>
        <v>0</v>
      </c>
      <c r="O1451" s="13" t="e">
        <f>VLOOKUP(B1451,Sheet1!$C$1:$D$12,2,FALSE)</f>
        <v>#N/A</v>
      </c>
      <c r="P1451" s="13" t="e">
        <f t="shared" si="493"/>
        <v>#N/A</v>
      </c>
      <c r="Q1451" s="13">
        <f t="shared" si="494"/>
        <v>0</v>
      </c>
      <c r="R1451" s="13" t="e">
        <f>VLOOKUP(B1451,Sheet1!$C$1:$D$12,2,FALSE)</f>
        <v>#N/A</v>
      </c>
      <c r="S1451" s="13" t="e">
        <f t="shared" si="495"/>
        <v>#N/A</v>
      </c>
      <c r="T1451" s="13">
        <f t="shared" si="485"/>
        <v>0</v>
      </c>
      <c r="U1451" s="13" t="e">
        <f>VLOOKUP(B1451,Sheet1!$C$1:$F$12,4,FALSE)</f>
        <v>#N/A</v>
      </c>
      <c r="V1451" s="13" t="e">
        <f t="shared" si="496"/>
        <v>#N/A</v>
      </c>
      <c r="W1451" s="13">
        <f t="shared" si="497"/>
        <v>0</v>
      </c>
      <c r="X1451" s="13">
        <f t="shared" si="498"/>
        <v>0</v>
      </c>
      <c r="Y1451" s="13">
        <f t="shared" si="499"/>
        <v>0</v>
      </c>
      <c r="Z1451" s="13" t="e">
        <f t="shared" si="500"/>
        <v>#N/A</v>
      </c>
      <c r="AA1451" s="14" t="str">
        <f t="shared" si="501"/>
        <v/>
      </c>
      <c r="AB1451" s="14">
        <f t="shared" si="502"/>
        <v>0</v>
      </c>
      <c r="AC1451" s="14">
        <f t="shared" si="503"/>
        <v>0</v>
      </c>
      <c r="AD1451" s="13">
        <f t="shared" si="486"/>
        <v>0</v>
      </c>
      <c r="AE1451" s="13" t="e">
        <f>VLOOKUP(B1451,Sheet1!$C$1:$D$12,2,FALSE)</f>
        <v>#N/A</v>
      </c>
      <c r="AF1451" s="13" t="e">
        <f t="shared" si="504"/>
        <v>#N/A</v>
      </c>
      <c r="AG1451" s="13">
        <f t="shared" si="487"/>
        <v>0</v>
      </c>
      <c r="AH1451" s="13">
        <f t="shared" si="488"/>
        <v>0</v>
      </c>
      <c r="AI1451" s="13" t="e">
        <f t="shared" si="505"/>
        <v>#N/A</v>
      </c>
      <c r="AJ1451" s="14" t="str">
        <f t="shared" si="506"/>
        <v/>
      </c>
      <c r="AK1451" s="14">
        <f t="shared" si="489"/>
        <v>0</v>
      </c>
    </row>
    <row r="1452" spans="1:37" ht="15" customHeight="1" x14ac:dyDescent="0.25">
      <c r="A1452" s="1"/>
      <c r="B1452" s="1"/>
      <c r="C1452" s="24"/>
      <c r="D1452" s="1"/>
      <c r="E1452" s="1"/>
      <c r="F1452" s="24"/>
      <c r="G1452" s="1"/>
      <c r="H1452" s="2"/>
      <c r="I1452" s="2"/>
      <c r="J1452" s="2"/>
      <c r="K1452" s="13">
        <f t="shared" si="490"/>
        <v>0</v>
      </c>
      <c r="L1452" s="13" t="e">
        <f>VLOOKUP(B1452,Sheet1!$C$1:$D$12,2,FALSE)</f>
        <v>#N/A</v>
      </c>
      <c r="M1452" s="13" t="e">
        <f t="shared" si="491"/>
        <v>#N/A</v>
      </c>
      <c r="N1452" s="13">
        <f t="shared" si="492"/>
        <v>0</v>
      </c>
      <c r="O1452" s="13" t="e">
        <f>VLOOKUP(B1452,Sheet1!$C$1:$D$12,2,FALSE)</f>
        <v>#N/A</v>
      </c>
      <c r="P1452" s="13" t="e">
        <f t="shared" si="493"/>
        <v>#N/A</v>
      </c>
      <c r="Q1452" s="13">
        <f t="shared" si="494"/>
        <v>0</v>
      </c>
      <c r="R1452" s="13" t="e">
        <f>VLOOKUP(B1452,Sheet1!$C$1:$D$12,2,FALSE)</f>
        <v>#N/A</v>
      </c>
      <c r="S1452" s="13" t="e">
        <f t="shared" si="495"/>
        <v>#N/A</v>
      </c>
      <c r="T1452" s="13">
        <f t="shared" si="485"/>
        <v>0</v>
      </c>
      <c r="U1452" s="13" t="e">
        <f>VLOOKUP(B1452,Sheet1!$C$1:$F$12,4,FALSE)</f>
        <v>#N/A</v>
      </c>
      <c r="V1452" s="13" t="e">
        <f t="shared" si="496"/>
        <v>#N/A</v>
      </c>
      <c r="W1452" s="13">
        <f t="shared" si="497"/>
        <v>0</v>
      </c>
      <c r="X1452" s="13">
        <f t="shared" si="498"/>
        <v>0</v>
      </c>
      <c r="Y1452" s="13">
        <f t="shared" si="499"/>
        <v>0</v>
      </c>
      <c r="Z1452" s="13" t="e">
        <f t="shared" si="500"/>
        <v>#N/A</v>
      </c>
      <c r="AA1452" s="14" t="str">
        <f t="shared" si="501"/>
        <v/>
      </c>
      <c r="AB1452" s="14">
        <f t="shared" si="502"/>
        <v>0</v>
      </c>
      <c r="AC1452" s="14">
        <f t="shared" si="503"/>
        <v>0</v>
      </c>
      <c r="AD1452" s="13">
        <f t="shared" si="486"/>
        <v>0</v>
      </c>
      <c r="AE1452" s="13" t="e">
        <f>VLOOKUP(B1452,Sheet1!$C$1:$D$12,2,FALSE)</f>
        <v>#N/A</v>
      </c>
      <c r="AF1452" s="13" t="e">
        <f t="shared" si="504"/>
        <v>#N/A</v>
      </c>
      <c r="AG1452" s="13">
        <f t="shared" si="487"/>
        <v>0</v>
      </c>
      <c r="AH1452" s="13">
        <f t="shared" si="488"/>
        <v>0</v>
      </c>
      <c r="AI1452" s="13" t="e">
        <f t="shared" si="505"/>
        <v>#N/A</v>
      </c>
      <c r="AJ1452" s="14" t="str">
        <f t="shared" si="506"/>
        <v/>
      </c>
      <c r="AK1452" s="14">
        <f t="shared" si="489"/>
        <v>0</v>
      </c>
    </row>
    <row r="1453" spans="1:37" ht="15" customHeight="1" x14ac:dyDescent="0.25">
      <c r="A1453" s="1"/>
      <c r="B1453" s="1"/>
      <c r="C1453" s="24"/>
      <c r="D1453" s="1"/>
      <c r="E1453" s="1"/>
      <c r="F1453" s="24"/>
      <c r="G1453" s="1"/>
      <c r="H1453" s="2"/>
      <c r="I1453" s="2"/>
      <c r="J1453" s="2"/>
      <c r="K1453" s="13">
        <f t="shared" si="490"/>
        <v>0</v>
      </c>
      <c r="L1453" s="13" t="e">
        <f>VLOOKUP(B1453,Sheet1!$C$1:$D$12,2,FALSE)</f>
        <v>#N/A</v>
      </c>
      <c r="M1453" s="13" t="e">
        <f t="shared" si="491"/>
        <v>#N/A</v>
      </c>
      <c r="N1453" s="13">
        <f t="shared" si="492"/>
        <v>0</v>
      </c>
      <c r="O1453" s="13" t="e">
        <f>VLOOKUP(B1453,Sheet1!$C$1:$D$12,2,FALSE)</f>
        <v>#N/A</v>
      </c>
      <c r="P1453" s="13" t="e">
        <f t="shared" si="493"/>
        <v>#N/A</v>
      </c>
      <c r="Q1453" s="13">
        <f t="shared" si="494"/>
        <v>0</v>
      </c>
      <c r="R1453" s="13" t="e">
        <f>VLOOKUP(B1453,Sheet1!$C$1:$D$12,2,FALSE)</f>
        <v>#N/A</v>
      </c>
      <c r="S1453" s="13" t="e">
        <f t="shared" si="495"/>
        <v>#N/A</v>
      </c>
      <c r="T1453" s="13">
        <f t="shared" si="485"/>
        <v>0</v>
      </c>
      <c r="U1453" s="13" t="e">
        <f>VLOOKUP(B1453,Sheet1!$C$1:$F$12,4,FALSE)</f>
        <v>#N/A</v>
      </c>
      <c r="V1453" s="13" t="e">
        <f t="shared" si="496"/>
        <v>#N/A</v>
      </c>
      <c r="W1453" s="13">
        <f t="shared" si="497"/>
        <v>0</v>
      </c>
      <c r="X1453" s="13">
        <f t="shared" si="498"/>
        <v>0</v>
      </c>
      <c r="Y1453" s="13">
        <f t="shared" si="499"/>
        <v>0</v>
      </c>
      <c r="Z1453" s="13" t="e">
        <f t="shared" si="500"/>
        <v>#N/A</v>
      </c>
      <c r="AA1453" s="14" t="str">
        <f t="shared" si="501"/>
        <v/>
      </c>
      <c r="AB1453" s="14">
        <f t="shared" si="502"/>
        <v>0</v>
      </c>
      <c r="AC1453" s="14">
        <f t="shared" si="503"/>
        <v>0</v>
      </c>
      <c r="AD1453" s="13">
        <f t="shared" si="486"/>
        <v>0</v>
      </c>
      <c r="AE1453" s="13" t="e">
        <f>VLOOKUP(B1453,Sheet1!$C$1:$D$12,2,FALSE)</f>
        <v>#N/A</v>
      </c>
      <c r="AF1453" s="13" t="e">
        <f t="shared" si="504"/>
        <v>#N/A</v>
      </c>
      <c r="AG1453" s="13">
        <f t="shared" si="487"/>
        <v>0</v>
      </c>
      <c r="AH1453" s="13">
        <f t="shared" si="488"/>
        <v>0</v>
      </c>
      <c r="AI1453" s="13" t="e">
        <f t="shared" si="505"/>
        <v>#N/A</v>
      </c>
      <c r="AJ1453" s="14" t="str">
        <f t="shared" si="506"/>
        <v/>
      </c>
      <c r="AK1453" s="14">
        <f t="shared" si="489"/>
        <v>0</v>
      </c>
    </row>
    <row r="1454" spans="1:37" ht="15" customHeight="1" x14ac:dyDescent="0.25">
      <c r="A1454" s="1"/>
      <c r="B1454" s="1"/>
      <c r="C1454" s="24"/>
      <c r="D1454" s="1"/>
      <c r="E1454" s="1"/>
      <c r="F1454" s="24"/>
      <c r="G1454" s="1"/>
      <c r="H1454" s="2"/>
      <c r="I1454" s="2"/>
      <c r="J1454" s="2"/>
      <c r="K1454" s="13">
        <f t="shared" si="490"/>
        <v>0</v>
      </c>
      <c r="L1454" s="13" t="e">
        <f>VLOOKUP(B1454,Sheet1!$C$1:$D$12,2,FALSE)</f>
        <v>#N/A</v>
      </c>
      <c r="M1454" s="13" t="e">
        <f t="shared" si="491"/>
        <v>#N/A</v>
      </c>
      <c r="N1454" s="13">
        <f t="shared" si="492"/>
        <v>0</v>
      </c>
      <c r="O1454" s="13" t="e">
        <f>VLOOKUP(B1454,Sheet1!$C$1:$D$12,2,FALSE)</f>
        <v>#N/A</v>
      </c>
      <c r="P1454" s="13" t="e">
        <f t="shared" si="493"/>
        <v>#N/A</v>
      </c>
      <c r="Q1454" s="13">
        <f t="shared" si="494"/>
        <v>0</v>
      </c>
      <c r="R1454" s="13" t="e">
        <f>VLOOKUP(B1454,Sheet1!$C$1:$D$12,2,FALSE)</f>
        <v>#N/A</v>
      </c>
      <c r="S1454" s="13" t="e">
        <f t="shared" si="495"/>
        <v>#N/A</v>
      </c>
      <c r="T1454" s="13">
        <f t="shared" si="485"/>
        <v>0</v>
      </c>
      <c r="U1454" s="13" t="e">
        <f>VLOOKUP(B1454,Sheet1!$C$1:$F$12,4,FALSE)</f>
        <v>#N/A</v>
      </c>
      <c r="V1454" s="13" t="e">
        <f t="shared" si="496"/>
        <v>#N/A</v>
      </c>
      <c r="W1454" s="13">
        <f t="shared" si="497"/>
        <v>0</v>
      </c>
      <c r="X1454" s="13">
        <f t="shared" si="498"/>
        <v>0</v>
      </c>
      <c r="Y1454" s="13">
        <f t="shared" si="499"/>
        <v>0</v>
      </c>
      <c r="Z1454" s="13" t="e">
        <f t="shared" si="500"/>
        <v>#N/A</v>
      </c>
      <c r="AA1454" s="14" t="str">
        <f t="shared" si="501"/>
        <v/>
      </c>
      <c r="AB1454" s="14">
        <f t="shared" si="502"/>
        <v>0</v>
      </c>
      <c r="AC1454" s="14">
        <f t="shared" si="503"/>
        <v>0</v>
      </c>
      <c r="AD1454" s="13">
        <f t="shared" si="486"/>
        <v>0</v>
      </c>
      <c r="AE1454" s="13" t="e">
        <f>VLOOKUP(B1454,Sheet1!$C$1:$D$12,2,FALSE)</f>
        <v>#N/A</v>
      </c>
      <c r="AF1454" s="13" t="e">
        <f t="shared" si="504"/>
        <v>#N/A</v>
      </c>
      <c r="AG1454" s="13">
        <f t="shared" si="487"/>
        <v>0</v>
      </c>
      <c r="AH1454" s="13">
        <f t="shared" si="488"/>
        <v>0</v>
      </c>
      <c r="AI1454" s="13" t="e">
        <f t="shared" si="505"/>
        <v>#N/A</v>
      </c>
      <c r="AJ1454" s="14" t="str">
        <f t="shared" si="506"/>
        <v/>
      </c>
      <c r="AK1454" s="14">
        <f t="shared" si="489"/>
        <v>0</v>
      </c>
    </row>
    <row r="1455" spans="1:37" ht="15" customHeight="1" x14ac:dyDescent="0.25">
      <c r="A1455" s="1"/>
      <c r="B1455" s="1"/>
      <c r="C1455" s="24"/>
      <c r="D1455" s="1"/>
      <c r="E1455" s="1"/>
      <c r="F1455" s="24"/>
      <c r="G1455" s="1"/>
      <c r="H1455" s="2"/>
      <c r="I1455" s="2"/>
      <c r="J1455" s="2"/>
      <c r="K1455" s="13">
        <f t="shared" si="490"/>
        <v>0</v>
      </c>
      <c r="L1455" s="13" t="e">
        <f>VLOOKUP(B1455,Sheet1!$C$1:$D$12,2,FALSE)</f>
        <v>#N/A</v>
      </c>
      <c r="M1455" s="13" t="e">
        <f t="shared" si="491"/>
        <v>#N/A</v>
      </c>
      <c r="N1455" s="13">
        <f t="shared" si="492"/>
        <v>0</v>
      </c>
      <c r="O1455" s="13" t="e">
        <f>VLOOKUP(B1455,Sheet1!$C$1:$D$12,2,FALSE)</f>
        <v>#N/A</v>
      </c>
      <c r="P1455" s="13" t="e">
        <f t="shared" si="493"/>
        <v>#N/A</v>
      </c>
      <c r="Q1455" s="13">
        <f t="shared" si="494"/>
        <v>0</v>
      </c>
      <c r="R1455" s="13" t="e">
        <f>VLOOKUP(B1455,Sheet1!$C$1:$D$12,2,FALSE)</f>
        <v>#N/A</v>
      </c>
      <c r="S1455" s="13" t="e">
        <f t="shared" si="495"/>
        <v>#N/A</v>
      </c>
      <c r="T1455" s="13">
        <f t="shared" si="485"/>
        <v>0</v>
      </c>
      <c r="U1455" s="13" t="e">
        <f>VLOOKUP(B1455,Sheet1!$C$1:$F$12,4,FALSE)</f>
        <v>#N/A</v>
      </c>
      <c r="V1455" s="13" t="e">
        <f t="shared" si="496"/>
        <v>#N/A</v>
      </c>
      <c r="W1455" s="13">
        <f t="shared" si="497"/>
        <v>0</v>
      </c>
      <c r="X1455" s="13">
        <f t="shared" si="498"/>
        <v>0</v>
      </c>
      <c r="Y1455" s="13">
        <f t="shared" si="499"/>
        <v>0</v>
      </c>
      <c r="Z1455" s="13" t="e">
        <f t="shared" si="500"/>
        <v>#N/A</v>
      </c>
      <c r="AA1455" s="14" t="str">
        <f t="shared" si="501"/>
        <v/>
      </c>
      <c r="AB1455" s="14">
        <f t="shared" si="502"/>
        <v>0</v>
      </c>
      <c r="AC1455" s="14">
        <f t="shared" si="503"/>
        <v>0</v>
      </c>
      <c r="AD1455" s="13">
        <f t="shared" si="486"/>
        <v>0</v>
      </c>
      <c r="AE1455" s="13" t="e">
        <f>VLOOKUP(B1455,Sheet1!$C$1:$D$12,2,FALSE)</f>
        <v>#N/A</v>
      </c>
      <c r="AF1455" s="13" t="e">
        <f t="shared" si="504"/>
        <v>#N/A</v>
      </c>
      <c r="AG1455" s="13">
        <f t="shared" si="487"/>
        <v>0</v>
      </c>
      <c r="AH1455" s="13">
        <f t="shared" si="488"/>
        <v>0</v>
      </c>
      <c r="AI1455" s="13" t="e">
        <f t="shared" si="505"/>
        <v>#N/A</v>
      </c>
      <c r="AJ1455" s="14" t="str">
        <f t="shared" si="506"/>
        <v/>
      </c>
      <c r="AK1455" s="14">
        <f t="shared" si="489"/>
        <v>0</v>
      </c>
    </row>
    <row r="1456" spans="1:37" ht="15" customHeight="1" x14ac:dyDescent="0.25">
      <c r="A1456" s="1"/>
      <c r="B1456" s="1"/>
      <c r="C1456" s="24"/>
      <c r="D1456" s="1"/>
      <c r="E1456" s="1"/>
      <c r="F1456" s="24"/>
      <c r="G1456" s="1"/>
      <c r="H1456" s="2"/>
      <c r="I1456" s="2"/>
      <c r="J1456" s="2"/>
      <c r="K1456" s="13">
        <f t="shared" si="490"/>
        <v>0</v>
      </c>
      <c r="L1456" s="13" t="e">
        <f>VLOOKUP(B1456,Sheet1!$C$1:$D$12,2,FALSE)</f>
        <v>#N/A</v>
      </c>
      <c r="M1456" s="13" t="e">
        <f t="shared" si="491"/>
        <v>#N/A</v>
      </c>
      <c r="N1456" s="13">
        <f t="shared" si="492"/>
        <v>0</v>
      </c>
      <c r="O1456" s="13" t="e">
        <f>VLOOKUP(B1456,Sheet1!$C$1:$D$12,2,FALSE)</f>
        <v>#N/A</v>
      </c>
      <c r="P1456" s="13" t="e">
        <f t="shared" si="493"/>
        <v>#N/A</v>
      </c>
      <c r="Q1456" s="13">
        <f t="shared" si="494"/>
        <v>0</v>
      </c>
      <c r="R1456" s="13" t="e">
        <f>VLOOKUP(B1456,Sheet1!$C$1:$D$12,2,FALSE)</f>
        <v>#N/A</v>
      </c>
      <c r="S1456" s="13" t="e">
        <f t="shared" si="495"/>
        <v>#N/A</v>
      </c>
      <c r="T1456" s="13">
        <f t="shared" si="485"/>
        <v>0</v>
      </c>
      <c r="U1456" s="13" t="e">
        <f>VLOOKUP(B1456,Sheet1!$C$1:$F$12,4,FALSE)</f>
        <v>#N/A</v>
      </c>
      <c r="V1456" s="13" t="e">
        <f t="shared" si="496"/>
        <v>#N/A</v>
      </c>
      <c r="W1456" s="13">
        <f t="shared" si="497"/>
        <v>0</v>
      </c>
      <c r="X1456" s="13">
        <f t="shared" si="498"/>
        <v>0</v>
      </c>
      <c r="Y1456" s="13">
        <f t="shared" si="499"/>
        <v>0</v>
      </c>
      <c r="Z1456" s="13" t="e">
        <f t="shared" si="500"/>
        <v>#N/A</v>
      </c>
      <c r="AA1456" s="14" t="str">
        <f t="shared" si="501"/>
        <v/>
      </c>
      <c r="AB1456" s="14">
        <f t="shared" si="502"/>
        <v>0</v>
      </c>
      <c r="AC1456" s="14">
        <f t="shared" si="503"/>
        <v>0</v>
      </c>
      <c r="AD1456" s="13">
        <f t="shared" si="486"/>
        <v>0</v>
      </c>
      <c r="AE1456" s="13" t="e">
        <f>VLOOKUP(B1456,Sheet1!$C$1:$D$12,2,FALSE)</f>
        <v>#N/A</v>
      </c>
      <c r="AF1456" s="13" t="e">
        <f t="shared" si="504"/>
        <v>#N/A</v>
      </c>
      <c r="AG1456" s="13">
        <f t="shared" si="487"/>
        <v>0</v>
      </c>
      <c r="AH1456" s="13">
        <f t="shared" si="488"/>
        <v>0</v>
      </c>
      <c r="AI1456" s="13" t="e">
        <f t="shared" si="505"/>
        <v>#N/A</v>
      </c>
      <c r="AJ1456" s="14" t="str">
        <f t="shared" si="506"/>
        <v/>
      </c>
      <c r="AK1456" s="14">
        <f t="shared" si="489"/>
        <v>0</v>
      </c>
    </row>
    <row r="1457" spans="1:37" ht="15" customHeight="1" x14ac:dyDescent="0.25">
      <c r="A1457" s="1"/>
      <c r="B1457" s="1"/>
      <c r="C1457" s="24"/>
      <c r="D1457" s="1"/>
      <c r="E1457" s="1"/>
      <c r="F1457" s="24"/>
      <c r="G1457" s="1"/>
      <c r="H1457" s="2"/>
      <c r="I1457" s="2"/>
      <c r="J1457" s="2"/>
      <c r="K1457" s="13">
        <f t="shared" si="490"/>
        <v>0</v>
      </c>
      <c r="L1457" s="13" t="e">
        <f>VLOOKUP(B1457,Sheet1!$C$1:$D$12,2,FALSE)</f>
        <v>#N/A</v>
      </c>
      <c r="M1457" s="13" t="e">
        <f t="shared" si="491"/>
        <v>#N/A</v>
      </c>
      <c r="N1457" s="13">
        <f t="shared" si="492"/>
        <v>0</v>
      </c>
      <c r="O1457" s="13" t="e">
        <f>VLOOKUP(B1457,Sheet1!$C$1:$D$12,2,FALSE)</f>
        <v>#N/A</v>
      </c>
      <c r="P1457" s="13" t="e">
        <f t="shared" si="493"/>
        <v>#N/A</v>
      </c>
      <c r="Q1457" s="13">
        <f t="shared" si="494"/>
        <v>0</v>
      </c>
      <c r="R1457" s="13" t="e">
        <f>VLOOKUP(B1457,Sheet1!$C$1:$D$12,2,FALSE)</f>
        <v>#N/A</v>
      </c>
      <c r="S1457" s="13" t="e">
        <f t="shared" si="495"/>
        <v>#N/A</v>
      </c>
      <c r="T1457" s="13">
        <f t="shared" si="485"/>
        <v>0</v>
      </c>
      <c r="U1457" s="13" t="e">
        <f>VLOOKUP(B1457,Sheet1!$C$1:$F$12,4,FALSE)</f>
        <v>#N/A</v>
      </c>
      <c r="V1457" s="13" t="e">
        <f t="shared" si="496"/>
        <v>#N/A</v>
      </c>
      <c r="W1457" s="13">
        <f t="shared" si="497"/>
        <v>0</v>
      </c>
      <c r="X1457" s="13">
        <f t="shared" si="498"/>
        <v>0</v>
      </c>
      <c r="Y1457" s="13">
        <f t="shared" si="499"/>
        <v>0</v>
      </c>
      <c r="Z1457" s="13" t="e">
        <f t="shared" si="500"/>
        <v>#N/A</v>
      </c>
      <c r="AA1457" s="14" t="str">
        <f t="shared" si="501"/>
        <v/>
      </c>
      <c r="AB1457" s="14">
        <f t="shared" si="502"/>
        <v>0</v>
      </c>
      <c r="AC1457" s="14">
        <f t="shared" si="503"/>
        <v>0</v>
      </c>
      <c r="AD1457" s="13">
        <f t="shared" si="486"/>
        <v>0</v>
      </c>
      <c r="AE1457" s="13" t="e">
        <f>VLOOKUP(B1457,Sheet1!$C$1:$D$12,2,FALSE)</f>
        <v>#N/A</v>
      </c>
      <c r="AF1457" s="13" t="e">
        <f t="shared" si="504"/>
        <v>#N/A</v>
      </c>
      <c r="AG1457" s="13">
        <f t="shared" si="487"/>
        <v>0</v>
      </c>
      <c r="AH1457" s="13">
        <f t="shared" si="488"/>
        <v>0</v>
      </c>
      <c r="AI1457" s="13" t="e">
        <f t="shared" si="505"/>
        <v>#N/A</v>
      </c>
      <c r="AJ1457" s="14" t="str">
        <f t="shared" si="506"/>
        <v/>
      </c>
      <c r="AK1457" s="14">
        <f t="shared" si="489"/>
        <v>0</v>
      </c>
    </row>
    <row r="1458" spans="1:37" ht="15" customHeight="1" x14ac:dyDescent="0.25">
      <c r="A1458" s="1"/>
      <c r="B1458" s="1"/>
      <c r="C1458" s="24"/>
      <c r="D1458" s="1"/>
      <c r="E1458" s="1"/>
      <c r="F1458" s="24"/>
      <c r="G1458" s="1"/>
      <c r="H1458" s="2"/>
      <c r="I1458" s="2"/>
      <c r="J1458" s="2"/>
      <c r="K1458" s="13">
        <f t="shared" si="490"/>
        <v>0</v>
      </c>
      <c r="L1458" s="13" t="e">
        <f>VLOOKUP(B1458,Sheet1!$C$1:$D$12,2,FALSE)</f>
        <v>#N/A</v>
      </c>
      <c r="M1458" s="13" t="e">
        <f t="shared" si="491"/>
        <v>#N/A</v>
      </c>
      <c r="N1458" s="13">
        <f t="shared" si="492"/>
        <v>0</v>
      </c>
      <c r="O1458" s="13" t="e">
        <f>VLOOKUP(B1458,Sheet1!$C$1:$D$12,2,FALSE)</f>
        <v>#N/A</v>
      </c>
      <c r="P1458" s="13" t="e">
        <f t="shared" si="493"/>
        <v>#N/A</v>
      </c>
      <c r="Q1458" s="13">
        <f t="shared" si="494"/>
        <v>0</v>
      </c>
      <c r="R1458" s="13" t="e">
        <f>VLOOKUP(B1458,Sheet1!$C$1:$D$12,2,FALSE)</f>
        <v>#N/A</v>
      </c>
      <c r="S1458" s="13" t="e">
        <f t="shared" si="495"/>
        <v>#N/A</v>
      </c>
      <c r="T1458" s="13">
        <f t="shared" si="485"/>
        <v>0</v>
      </c>
      <c r="U1458" s="13" t="e">
        <f>VLOOKUP(B1458,Sheet1!$C$1:$F$12,4,FALSE)</f>
        <v>#N/A</v>
      </c>
      <c r="V1458" s="13" t="e">
        <f t="shared" si="496"/>
        <v>#N/A</v>
      </c>
      <c r="W1458" s="13">
        <f t="shared" si="497"/>
        <v>0</v>
      </c>
      <c r="X1458" s="13">
        <f t="shared" si="498"/>
        <v>0</v>
      </c>
      <c r="Y1458" s="13">
        <f t="shared" si="499"/>
        <v>0</v>
      </c>
      <c r="Z1458" s="13" t="e">
        <f t="shared" si="500"/>
        <v>#N/A</v>
      </c>
      <c r="AA1458" s="14" t="str">
        <f t="shared" si="501"/>
        <v/>
      </c>
      <c r="AB1458" s="14">
        <f t="shared" si="502"/>
        <v>0</v>
      </c>
      <c r="AC1458" s="14">
        <f t="shared" si="503"/>
        <v>0</v>
      </c>
      <c r="AD1458" s="13">
        <f t="shared" si="486"/>
        <v>0</v>
      </c>
      <c r="AE1458" s="13" t="e">
        <f>VLOOKUP(B1458,Sheet1!$C$1:$D$12,2,FALSE)</f>
        <v>#N/A</v>
      </c>
      <c r="AF1458" s="13" t="e">
        <f t="shared" si="504"/>
        <v>#N/A</v>
      </c>
      <c r="AG1458" s="13">
        <f t="shared" si="487"/>
        <v>0</v>
      </c>
      <c r="AH1458" s="13">
        <f t="shared" si="488"/>
        <v>0</v>
      </c>
      <c r="AI1458" s="13" t="e">
        <f t="shared" si="505"/>
        <v>#N/A</v>
      </c>
      <c r="AJ1458" s="14" t="str">
        <f t="shared" si="506"/>
        <v/>
      </c>
      <c r="AK1458" s="14">
        <f t="shared" si="489"/>
        <v>0</v>
      </c>
    </row>
    <row r="1459" spans="1:37" ht="15" customHeight="1" x14ac:dyDescent="0.25">
      <c r="A1459" s="1"/>
      <c r="B1459" s="1"/>
      <c r="C1459" s="24"/>
      <c r="D1459" s="1"/>
      <c r="E1459" s="1"/>
      <c r="F1459" s="24"/>
      <c r="G1459" s="1"/>
      <c r="H1459" s="2"/>
      <c r="I1459" s="2"/>
      <c r="J1459" s="2"/>
      <c r="K1459" s="13">
        <f t="shared" si="490"/>
        <v>0</v>
      </c>
      <c r="L1459" s="13" t="e">
        <f>VLOOKUP(B1459,Sheet1!$C$1:$D$12,2,FALSE)</f>
        <v>#N/A</v>
      </c>
      <c r="M1459" s="13" t="e">
        <f t="shared" si="491"/>
        <v>#N/A</v>
      </c>
      <c r="N1459" s="13">
        <f t="shared" si="492"/>
        <v>0</v>
      </c>
      <c r="O1459" s="13" t="e">
        <f>VLOOKUP(B1459,Sheet1!$C$1:$D$12,2,FALSE)</f>
        <v>#N/A</v>
      </c>
      <c r="P1459" s="13" t="e">
        <f t="shared" si="493"/>
        <v>#N/A</v>
      </c>
      <c r="Q1459" s="13">
        <f t="shared" si="494"/>
        <v>0</v>
      </c>
      <c r="R1459" s="13" t="e">
        <f>VLOOKUP(B1459,Sheet1!$C$1:$D$12,2,FALSE)</f>
        <v>#N/A</v>
      </c>
      <c r="S1459" s="13" t="e">
        <f t="shared" si="495"/>
        <v>#N/A</v>
      </c>
      <c r="T1459" s="13">
        <f t="shared" si="485"/>
        <v>0</v>
      </c>
      <c r="U1459" s="13" t="e">
        <f>VLOOKUP(B1459,Sheet1!$C$1:$F$12,4,FALSE)</f>
        <v>#N/A</v>
      </c>
      <c r="V1459" s="13" t="e">
        <f t="shared" si="496"/>
        <v>#N/A</v>
      </c>
      <c r="W1459" s="13">
        <f t="shared" si="497"/>
        <v>0</v>
      </c>
      <c r="X1459" s="13">
        <f t="shared" si="498"/>
        <v>0</v>
      </c>
      <c r="Y1459" s="13">
        <f t="shared" si="499"/>
        <v>0</v>
      </c>
      <c r="Z1459" s="13" t="e">
        <f t="shared" si="500"/>
        <v>#N/A</v>
      </c>
      <c r="AA1459" s="14" t="str">
        <f t="shared" si="501"/>
        <v/>
      </c>
      <c r="AB1459" s="14">
        <f t="shared" si="502"/>
        <v>0</v>
      </c>
      <c r="AC1459" s="14">
        <f t="shared" si="503"/>
        <v>0</v>
      </c>
      <c r="AD1459" s="13">
        <f t="shared" si="486"/>
        <v>0</v>
      </c>
      <c r="AE1459" s="13" t="e">
        <f>VLOOKUP(B1459,Sheet1!$C$1:$D$12,2,FALSE)</f>
        <v>#N/A</v>
      </c>
      <c r="AF1459" s="13" t="e">
        <f t="shared" si="504"/>
        <v>#N/A</v>
      </c>
      <c r="AG1459" s="13">
        <f t="shared" si="487"/>
        <v>0</v>
      </c>
      <c r="AH1459" s="13">
        <f t="shared" si="488"/>
        <v>0</v>
      </c>
      <c r="AI1459" s="13" t="e">
        <f t="shared" si="505"/>
        <v>#N/A</v>
      </c>
      <c r="AJ1459" s="14" t="str">
        <f t="shared" si="506"/>
        <v/>
      </c>
      <c r="AK1459" s="14">
        <f t="shared" si="489"/>
        <v>0</v>
      </c>
    </row>
    <row r="1460" spans="1:37" ht="15" customHeight="1" x14ac:dyDescent="0.25">
      <c r="A1460" s="1"/>
      <c r="B1460" s="1"/>
      <c r="C1460" s="24"/>
      <c r="D1460" s="1"/>
      <c r="E1460" s="1"/>
      <c r="F1460" s="24"/>
      <c r="G1460" s="1"/>
      <c r="H1460" s="2"/>
      <c r="I1460" s="2"/>
      <c r="J1460" s="2"/>
      <c r="K1460" s="13">
        <f t="shared" si="490"/>
        <v>0</v>
      </c>
      <c r="L1460" s="13" t="e">
        <f>VLOOKUP(B1460,Sheet1!$C$1:$D$12,2,FALSE)</f>
        <v>#N/A</v>
      </c>
      <c r="M1460" s="13" t="e">
        <f t="shared" si="491"/>
        <v>#N/A</v>
      </c>
      <c r="N1460" s="13">
        <f t="shared" si="492"/>
        <v>0</v>
      </c>
      <c r="O1460" s="13" t="e">
        <f>VLOOKUP(B1460,Sheet1!$C$1:$D$12,2,FALSE)</f>
        <v>#N/A</v>
      </c>
      <c r="P1460" s="13" t="e">
        <f t="shared" si="493"/>
        <v>#N/A</v>
      </c>
      <c r="Q1460" s="13">
        <f t="shared" si="494"/>
        <v>0</v>
      </c>
      <c r="R1460" s="13" t="e">
        <f>VLOOKUP(B1460,Sheet1!$C$1:$D$12,2,FALSE)</f>
        <v>#N/A</v>
      </c>
      <c r="S1460" s="13" t="e">
        <f t="shared" si="495"/>
        <v>#N/A</v>
      </c>
      <c r="T1460" s="13">
        <f t="shared" si="485"/>
        <v>0</v>
      </c>
      <c r="U1460" s="13" t="e">
        <f>VLOOKUP(B1460,Sheet1!$C$1:$F$12,4,FALSE)</f>
        <v>#N/A</v>
      </c>
      <c r="V1460" s="13" t="e">
        <f t="shared" si="496"/>
        <v>#N/A</v>
      </c>
      <c r="W1460" s="13">
        <f t="shared" si="497"/>
        <v>0</v>
      </c>
      <c r="X1460" s="13">
        <f t="shared" si="498"/>
        <v>0</v>
      </c>
      <c r="Y1460" s="13">
        <f t="shared" si="499"/>
        <v>0</v>
      </c>
      <c r="Z1460" s="13" t="e">
        <f t="shared" si="500"/>
        <v>#N/A</v>
      </c>
      <c r="AA1460" s="14" t="str">
        <f t="shared" si="501"/>
        <v/>
      </c>
      <c r="AB1460" s="14">
        <f t="shared" si="502"/>
        <v>0</v>
      </c>
      <c r="AC1460" s="14">
        <f t="shared" si="503"/>
        <v>0</v>
      </c>
      <c r="AD1460" s="13">
        <f t="shared" si="486"/>
        <v>0</v>
      </c>
      <c r="AE1460" s="13" t="e">
        <f>VLOOKUP(B1460,Sheet1!$C$1:$D$12,2,FALSE)</f>
        <v>#N/A</v>
      </c>
      <c r="AF1460" s="13" t="e">
        <f t="shared" si="504"/>
        <v>#N/A</v>
      </c>
      <c r="AG1460" s="13">
        <f t="shared" si="487"/>
        <v>0</v>
      </c>
      <c r="AH1460" s="13">
        <f t="shared" si="488"/>
        <v>0</v>
      </c>
      <c r="AI1460" s="13" t="e">
        <f t="shared" si="505"/>
        <v>#N/A</v>
      </c>
      <c r="AJ1460" s="14" t="str">
        <f t="shared" si="506"/>
        <v/>
      </c>
      <c r="AK1460" s="14">
        <f t="shared" si="489"/>
        <v>0</v>
      </c>
    </row>
    <row r="1461" spans="1:37" ht="15" customHeight="1" x14ac:dyDescent="0.25">
      <c r="A1461" s="1"/>
      <c r="B1461" s="1"/>
      <c r="C1461" s="24"/>
      <c r="D1461" s="1"/>
      <c r="E1461" s="1"/>
      <c r="F1461" s="24"/>
      <c r="G1461" s="1"/>
      <c r="H1461" s="2"/>
      <c r="I1461" s="2"/>
      <c r="J1461" s="2"/>
      <c r="K1461" s="13">
        <f t="shared" si="490"/>
        <v>0</v>
      </c>
      <c r="L1461" s="13" t="e">
        <f>VLOOKUP(B1461,Sheet1!$C$1:$D$12,2,FALSE)</f>
        <v>#N/A</v>
      </c>
      <c r="M1461" s="13" t="e">
        <f t="shared" si="491"/>
        <v>#N/A</v>
      </c>
      <c r="N1461" s="13">
        <f t="shared" si="492"/>
        <v>0</v>
      </c>
      <c r="O1461" s="13" t="e">
        <f>VLOOKUP(B1461,Sheet1!$C$1:$D$12,2,FALSE)</f>
        <v>#N/A</v>
      </c>
      <c r="P1461" s="13" t="e">
        <f t="shared" si="493"/>
        <v>#N/A</v>
      </c>
      <c r="Q1461" s="13">
        <f t="shared" si="494"/>
        <v>0</v>
      </c>
      <c r="R1461" s="13" t="e">
        <f>VLOOKUP(B1461,Sheet1!$C$1:$D$12,2,FALSE)</f>
        <v>#N/A</v>
      </c>
      <c r="S1461" s="13" t="e">
        <f t="shared" si="495"/>
        <v>#N/A</v>
      </c>
      <c r="T1461" s="13">
        <f t="shared" si="485"/>
        <v>0</v>
      </c>
      <c r="U1461" s="13" t="e">
        <f>VLOOKUP(B1461,Sheet1!$C$1:$F$12,4,FALSE)</f>
        <v>#N/A</v>
      </c>
      <c r="V1461" s="13" t="e">
        <f t="shared" si="496"/>
        <v>#N/A</v>
      </c>
      <c r="W1461" s="13">
        <f t="shared" si="497"/>
        <v>0</v>
      </c>
      <c r="X1461" s="13">
        <f t="shared" si="498"/>
        <v>0</v>
      </c>
      <c r="Y1461" s="13">
        <f t="shared" si="499"/>
        <v>0</v>
      </c>
      <c r="Z1461" s="13" t="e">
        <f t="shared" si="500"/>
        <v>#N/A</v>
      </c>
      <c r="AA1461" s="14" t="str">
        <f t="shared" si="501"/>
        <v/>
      </c>
      <c r="AB1461" s="14">
        <f t="shared" si="502"/>
        <v>0</v>
      </c>
      <c r="AC1461" s="14">
        <f t="shared" si="503"/>
        <v>0</v>
      </c>
      <c r="AD1461" s="13">
        <f t="shared" si="486"/>
        <v>0</v>
      </c>
      <c r="AE1461" s="13" t="e">
        <f>VLOOKUP(B1461,Sheet1!$C$1:$D$12,2,FALSE)</f>
        <v>#N/A</v>
      </c>
      <c r="AF1461" s="13" t="e">
        <f t="shared" si="504"/>
        <v>#N/A</v>
      </c>
      <c r="AG1461" s="13">
        <f t="shared" si="487"/>
        <v>0</v>
      </c>
      <c r="AH1461" s="13">
        <f t="shared" si="488"/>
        <v>0</v>
      </c>
      <c r="AI1461" s="13" t="e">
        <f t="shared" si="505"/>
        <v>#N/A</v>
      </c>
      <c r="AJ1461" s="14" t="str">
        <f t="shared" si="506"/>
        <v/>
      </c>
      <c r="AK1461" s="14">
        <f t="shared" si="489"/>
        <v>0</v>
      </c>
    </row>
    <row r="1462" spans="1:37" ht="15" customHeight="1" x14ac:dyDescent="0.25">
      <c r="A1462" s="1"/>
      <c r="B1462" s="1"/>
      <c r="C1462" s="24"/>
      <c r="D1462" s="1"/>
      <c r="E1462" s="1"/>
      <c r="F1462" s="24"/>
      <c r="G1462" s="1"/>
      <c r="H1462" s="2"/>
      <c r="I1462" s="2"/>
      <c r="J1462" s="2"/>
      <c r="K1462" s="13">
        <f t="shared" si="490"/>
        <v>0</v>
      </c>
      <c r="L1462" s="13" t="e">
        <f>VLOOKUP(B1462,Sheet1!$C$1:$D$12,2,FALSE)</f>
        <v>#N/A</v>
      </c>
      <c r="M1462" s="13" t="e">
        <f t="shared" si="491"/>
        <v>#N/A</v>
      </c>
      <c r="N1462" s="13">
        <f t="shared" si="492"/>
        <v>0</v>
      </c>
      <c r="O1462" s="13" t="e">
        <f>VLOOKUP(B1462,Sheet1!$C$1:$D$12,2,FALSE)</f>
        <v>#N/A</v>
      </c>
      <c r="P1462" s="13" t="e">
        <f t="shared" si="493"/>
        <v>#N/A</v>
      </c>
      <c r="Q1462" s="13">
        <f t="shared" si="494"/>
        <v>0</v>
      </c>
      <c r="R1462" s="13" t="e">
        <f>VLOOKUP(B1462,Sheet1!$C$1:$D$12,2,FALSE)</f>
        <v>#N/A</v>
      </c>
      <c r="S1462" s="13" t="e">
        <f t="shared" si="495"/>
        <v>#N/A</v>
      </c>
      <c r="T1462" s="13">
        <f t="shared" si="485"/>
        <v>0</v>
      </c>
      <c r="U1462" s="13" t="e">
        <f>VLOOKUP(B1462,Sheet1!$C$1:$F$12,4,FALSE)</f>
        <v>#N/A</v>
      </c>
      <c r="V1462" s="13" t="e">
        <f t="shared" si="496"/>
        <v>#N/A</v>
      </c>
      <c r="W1462" s="13">
        <f t="shared" si="497"/>
        <v>0</v>
      </c>
      <c r="X1462" s="13">
        <f t="shared" si="498"/>
        <v>0</v>
      </c>
      <c r="Y1462" s="13">
        <f t="shared" si="499"/>
        <v>0</v>
      </c>
      <c r="Z1462" s="13" t="e">
        <f t="shared" si="500"/>
        <v>#N/A</v>
      </c>
      <c r="AA1462" s="14" t="str">
        <f t="shared" si="501"/>
        <v/>
      </c>
      <c r="AB1462" s="14">
        <f t="shared" si="502"/>
        <v>0</v>
      </c>
      <c r="AC1462" s="14">
        <f t="shared" si="503"/>
        <v>0</v>
      </c>
      <c r="AD1462" s="13">
        <f t="shared" si="486"/>
        <v>0</v>
      </c>
      <c r="AE1462" s="13" t="e">
        <f>VLOOKUP(B1462,Sheet1!$C$1:$D$12,2,FALSE)</f>
        <v>#N/A</v>
      </c>
      <c r="AF1462" s="13" t="e">
        <f t="shared" si="504"/>
        <v>#N/A</v>
      </c>
      <c r="AG1462" s="13">
        <f t="shared" si="487"/>
        <v>0</v>
      </c>
      <c r="AH1462" s="13">
        <f t="shared" si="488"/>
        <v>0</v>
      </c>
      <c r="AI1462" s="13" t="e">
        <f t="shared" si="505"/>
        <v>#N/A</v>
      </c>
      <c r="AJ1462" s="14" t="str">
        <f t="shared" si="506"/>
        <v/>
      </c>
      <c r="AK1462" s="14">
        <f t="shared" si="489"/>
        <v>0</v>
      </c>
    </row>
    <row r="1463" spans="1:37" ht="15" customHeight="1" x14ac:dyDescent="0.25">
      <c r="A1463" s="1"/>
      <c r="B1463" s="1"/>
      <c r="C1463" s="24"/>
      <c r="D1463" s="1"/>
      <c r="E1463" s="1"/>
      <c r="F1463" s="24"/>
      <c r="G1463" s="1"/>
      <c r="H1463" s="2"/>
      <c r="I1463" s="2"/>
      <c r="J1463" s="2"/>
      <c r="K1463" s="13">
        <f t="shared" si="490"/>
        <v>0</v>
      </c>
      <c r="L1463" s="13" t="e">
        <f>VLOOKUP(B1463,Sheet1!$C$1:$D$12,2,FALSE)</f>
        <v>#N/A</v>
      </c>
      <c r="M1463" s="13" t="e">
        <f t="shared" si="491"/>
        <v>#N/A</v>
      </c>
      <c r="N1463" s="13">
        <f t="shared" si="492"/>
        <v>0</v>
      </c>
      <c r="O1463" s="13" t="e">
        <f>VLOOKUP(B1463,Sheet1!$C$1:$D$12,2,FALSE)</f>
        <v>#N/A</v>
      </c>
      <c r="P1463" s="13" t="e">
        <f t="shared" si="493"/>
        <v>#N/A</v>
      </c>
      <c r="Q1463" s="13">
        <f t="shared" si="494"/>
        <v>0</v>
      </c>
      <c r="R1463" s="13" t="e">
        <f>VLOOKUP(B1463,Sheet1!$C$1:$D$12,2,FALSE)</f>
        <v>#N/A</v>
      </c>
      <c r="S1463" s="13" t="e">
        <f t="shared" si="495"/>
        <v>#N/A</v>
      </c>
      <c r="T1463" s="13">
        <f t="shared" si="485"/>
        <v>0</v>
      </c>
      <c r="U1463" s="13" t="e">
        <f>VLOOKUP(B1463,Sheet1!$C$1:$F$12,4,FALSE)</f>
        <v>#N/A</v>
      </c>
      <c r="V1463" s="13" t="e">
        <f t="shared" si="496"/>
        <v>#N/A</v>
      </c>
      <c r="W1463" s="13">
        <f t="shared" si="497"/>
        <v>0</v>
      </c>
      <c r="X1463" s="13">
        <f t="shared" si="498"/>
        <v>0</v>
      </c>
      <c r="Y1463" s="13">
        <f t="shared" si="499"/>
        <v>0</v>
      </c>
      <c r="Z1463" s="13" t="e">
        <f t="shared" si="500"/>
        <v>#N/A</v>
      </c>
      <c r="AA1463" s="14" t="str">
        <f t="shared" si="501"/>
        <v/>
      </c>
      <c r="AB1463" s="14">
        <f t="shared" si="502"/>
        <v>0</v>
      </c>
      <c r="AC1463" s="14">
        <f t="shared" si="503"/>
        <v>0</v>
      </c>
      <c r="AD1463" s="13">
        <f t="shared" si="486"/>
        <v>0</v>
      </c>
      <c r="AE1463" s="13" t="e">
        <f>VLOOKUP(B1463,Sheet1!$C$1:$D$12,2,FALSE)</f>
        <v>#N/A</v>
      </c>
      <c r="AF1463" s="13" t="e">
        <f t="shared" si="504"/>
        <v>#N/A</v>
      </c>
      <c r="AG1463" s="13">
        <f t="shared" si="487"/>
        <v>0</v>
      </c>
      <c r="AH1463" s="13">
        <f t="shared" si="488"/>
        <v>0</v>
      </c>
      <c r="AI1463" s="13" t="e">
        <f t="shared" si="505"/>
        <v>#N/A</v>
      </c>
      <c r="AJ1463" s="14" t="str">
        <f t="shared" si="506"/>
        <v/>
      </c>
      <c r="AK1463" s="14">
        <f t="shared" si="489"/>
        <v>0</v>
      </c>
    </row>
    <row r="1464" spans="1:37" ht="15" customHeight="1" x14ac:dyDescent="0.25">
      <c r="A1464" s="1"/>
      <c r="B1464" s="1"/>
      <c r="C1464" s="24"/>
      <c r="D1464" s="1"/>
      <c r="E1464" s="1"/>
      <c r="F1464" s="24"/>
      <c r="G1464" s="1"/>
      <c r="H1464" s="2"/>
      <c r="I1464" s="2"/>
      <c r="J1464" s="2"/>
      <c r="K1464" s="13">
        <f t="shared" si="490"/>
        <v>0</v>
      </c>
      <c r="L1464" s="13" t="e">
        <f>VLOOKUP(B1464,Sheet1!$C$1:$D$12,2,FALSE)</f>
        <v>#N/A</v>
      </c>
      <c r="M1464" s="13" t="e">
        <f t="shared" si="491"/>
        <v>#N/A</v>
      </c>
      <c r="N1464" s="13">
        <f t="shared" si="492"/>
        <v>0</v>
      </c>
      <c r="O1464" s="13" t="e">
        <f>VLOOKUP(B1464,Sheet1!$C$1:$D$12,2,FALSE)</f>
        <v>#N/A</v>
      </c>
      <c r="P1464" s="13" t="e">
        <f t="shared" si="493"/>
        <v>#N/A</v>
      </c>
      <c r="Q1464" s="13">
        <f t="shared" si="494"/>
        <v>0</v>
      </c>
      <c r="R1464" s="13" t="e">
        <f>VLOOKUP(B1464,Sheet1!$C$1:$D$12,2,FALSE)</f>
        <v>#N/A</v>
      </c>
      <c r="S1464" s="13" t="e">
        <f t="shared" si="495"/>
        <v>#N/A</v>
      </c>
      <c r="T1464" s="13">
        <f t="shared" si="485"/>
        <v>0</v>
      </c>
      <c r="U1464" s="13" t="e">
        <f>VLOOKUP(B1464,Sheet1!$C$1:$F$12,4,FALSE)</f>
        <v>#N/A</v>
      </c>
      <c r="V1464" s="13" t="e">
        <f t="shared" si="496"/>
        <v>#N/A</v>
      </c>
      <c r="W1464" s="13">
        <f t="shared" si="497"/>
        <v>0</v>
      </c>
      <c r="X1464" s="13">
        <f t="shared" si="498"/>
        <v>0</v>
      </c>
      <c r="Y1464" s="13">
        <f t="shared" si="499"/>
        <v>0</v>
      </c>
      <c r="Z1464" s="13" t="e">
        <f t="shared" si="500"/>
        <v>#N/A</v>
      </c>
      <c r="AA1464" s="14" t="str">
        <f t="shared" si="501"/>
        <v/>
      </c>
      <c r="AB1464" s="14">
        <f t="shared" si="502"/>
        <v>0</v>
      </c>
      <c r="AC1464" s="14">
        <f t="shared" si="503"/>
        <v>0</v>
      </c>
      <c r="AD1464" s="13">
        <f t="shared" si="486"/>
        <v>0</v>
      </c>
      <c r="AE1464" s="13" t="e">
        <f>VLOOKUP(B1464,Sheet1!$C$1:$D$12,2,FALSE)</f>
        <v>#N/A</v>
      </c>
      <c r="AF1464" s="13" t="e">
        <f t="shared" si="504"/>
        <v>#N/A</v>
      </c>
      <c r="AG1464" s="13">
        <f t="shared" si="487"/>
        <v>0</v>
      </c>
      <c r="AH1464" s="13">
        <f t="shared" si="488"/>
        <v>0</v>
      </c>
      <c r="AI1464" s="13" t="e">
        <f t="shared" si="505"/>
        <v>#N/A</v>
      </c>
      <c r="AJ1464" s="14" t="str">
        <f t="shared" si="506"/>
        <v/>
      </c>
      <c r="AK1464" s="14">
        <f t="shared" si="489"/>
        <v>0</v>
      </c>
    </row>
    <row r="1465" spans="1:37" ht="15" customHeight="1" x14ac:dyDescent="0.25">
      <c r="A1465" s="1"/>
      <c r="B1465" s="1"/>
      <c r="C1465" s="24"/>
      <c r="D1465" s="1"/>
      <c r="E1465" s="1"/>
      <c r="F1465" s="24"/>
      <c r="G1465" s="1"/>
      <c r="H1465" s="2"/>
      <c r="I1465" s="2"/>
      <c r="J1465" s="2"/>
      <c r="K1465" s="13">
        <f t="shared" si="490"/>
        <v>0</v>
      </c>
      <c r="L1465" s="13" t="e">
        <f>VLOOKUP(B1465,Sheet1!$C$1:$D$12,2,FALSE)</f>
        <v>#N/A</v>
      </c>
      <c r="M1465" s="13" t="e">
        <f t="shared" si="491"/>
        <v>#N/A</v>
      </c>
      <c r="N1465" s="13">
        <f t="shared" si="492"/>
        <v>0</v>
      </c>
      <c r="O1465" s="13" t="e">
        <f>VLOOKUP(B1465,Sheet1!$C$1:$D$12,2,FALSE)</f>
        <v>#N/A</v>
      </c>
      <c r="P1465" s="13" t="e">
        <f t="shared" si="493"/>
        <v>#N/A</v>
      </c>
      <c r="Q1465" s="13">
        <f t="shared" si="494"/>
        <v>0</v>
      </c>
      <c r="R1465" s="13" t="e">
        <f>VLOOKUP(B1465,Sheet1!$C$1:$D$12,2,FALSE)</f>
        <v>#N/A</v>
      </c>
      <c r="S1465" s="13" t="e">
        <f t="shared" si="495"/>
        <v>#N/A</v>
      </c>
      <c r="T1465" s="13">
        <f t="shared" si="485"/>
        <v>0</v>
      </c>
      <c r="U1465" s="13" t="e">
        <f>VLOOKUP(B1465,Sheet1!$C$1:$F$12,4,FALSE)</f>
        <v>#N/A</v>
      </c>
      <c r="V1465" s="13" t="e">
        <f t="shared" si="496"/>
        <v>#N/A</v>
      </c>
      <c r="W1465" s="13">
        <f t="shared" si="497"/>
        <v>0</v>
      </c>
      <c r="X1465" s="13">
        <f t="shared" si="498"/>
        <v>0</v>
      </c>
      <c r="Y1465" s="13">
        <f t="shared" si="499"/>
        <v>0</v>
      </c>
      <c r="Z1465" s="13" t="e">
        <f t="shared" si="500"/>
        <v>#N/A</v>
      </c>
      <c r="AA1465" s="14" t="str">
        <f t="shared" si="501"/>
        <v/>
      </c>
      <c r="AB1465" s="14">
        <f t="shared" si="502"/>
        <v>0</v>
      </c>
      <c r="AC1465" s="14">
        <f t="shared" si="503"/>
        <v>0</v>
      </c>
      <c r="AD1465" s="13">
        <f t="shared" si="486"/>
        <v>0</v>
      </c>
      <c r="AE1465" s="13" t="e">
        <f>VLOOKUP(B1465,Sheet1!$C$1:$D$12,2,FALSE)</f>
        <v>#N/A</v>
      </c>
      <c r="AF1465" s="13" t="e">
        <f t="shared" si="504"/>
        <v>#N/A</v>
      </c>
      <c r="AG1465" s="13">
        <f t="shared" si="487"/>
        <v>0</v>
      </c>
      <c r="AH1465" s="13">
        <f t="shared" si="488"/>
        <v>0</v>
      </c>
      <c r="AI1465" s="13" t="e">
        <f t="shared" si="505"/>
        <v>#N/A</v>
      </c>
      <c r="AJ1465" s="14" t="str">
        <f t="shared" si="506"/>
        <v/>
      </c>
      <c r="AK1465" s="14">
        <f t="shared" si="489"/>
        <v>0</v>
      </c>
    </row>
    <row r="1466" spans="1:37" ht="15" customHeight="1" x14ac:dyDescent="0.25">
      <c r="A1466" s="1"/>
      <c r="B1466" s="1"/>
      <c r="C1466" s="24"/>
      <c r="D1466" s="1"/>
      <c r="E1466" s="1"/>
      <c r="F1466" s="24"/>
      <c r="G1466" s="1"/>
      <c r="H1466" s="2"/>
      <c r="I1466" s="2"/>
      <c r="J1466" s="2"/>
      <c r="K1466" s="13">
        <f t="shared" si="490"/>
        <v>0</v>
      </c>
      <c r="L1466" s="13" t="e">
        <f>VLOOKUP(B1466,Sheet1!$C$1:$D$12,2,FALSE)</f>
        <v>#N/A</v>
      </c>
      <c r="M1466" s="13" t="e">
        <f t="shared" si="491"/>
        <v>#N/A</v>
      </c>
      <c r="N1466" s="13">
        <f t="shared" si="492"/>
        <v>0</v>
      </c>
      <c r="O1466" s="13" t="e">
        <f>VLOOKUP(B1466,Sheet1!$C$1:$D$12,2,FALSE)</f>
        <v>#N/A</v>
      </c>
      <c r="P1466" s="13" t="e">
        <f t="shared" si="493"/>
        <v>#N/A</v>
      </c>
      <c r="Q1466" s="13">
        <f t="shared" si="494"/>
        <v>0</v>
      </c>
      <c r="R1466" s="13" t="e">
        <f>VLOOKUP(B1466,Sheet1!$C$1:$D$12,2,FALSE)</f>
        <v>#N/A</v>
      </c>
      <c r="S1466" s="13" t="e">
        <f t="shared" si="495"/>
        <v>#N/A</v>
      </c>
      <c r="T1466" s="13">
        <f t="shared" si="485"/>
        <v>0</v>
      </c>
      <c r="U1466" s="13" t="e">
        <f>VLOOKUP(B1466,Sheet1!$C$1:$F$12,4,FALSE)</f>
        <v>#N/A</v>
      </c>
      <c r="V1466" s="13" t="e">
        <f t="shared" si="496"/>
        <v>#N/A</v>
      </c>
      <c r="W1466" s="13">
        <f t="shared" si="497"/>
        <v>0</v>
      </c>
      <c r="X1466" s="13">
        <f t="shared" si="498"/>
        <v>0</v>
      </c>
      <c r="Y1466" s="13">
        <f t="shared" si="499"/>
        <v>0</v>
      </c>
      <c r="Z1466" s="13" t="e">
        <f t="shared" si="500"/>
        <v>#N/A</v>
      </c>
      <c r="AA1466" s="14" t="str">
        <f t="shared" si="501"/>
        <v/>
      </c>
      <c r="AB1466" s="14">
        <f t="shared" si="502"/>
        <v>0</v>
      </c>
      <c r="AC1466" s="14">
        <f t="shared" si="503"/>
        <v>0</v>
      </c>
      <c r="AD1466" s="13">
        <f t="shared" si="486"/>
        <v>0</v>
      </c>
      <c r="AE1466" s="13" t="e">
        <f>VLOOKUP(B1466,Sheet1!$C$1:$D$12,2,FALSE)</f>
        <v>#N/A</v>
      </c>
      <c r="AF1466" s="13" t="e">
        <f t="shared" si="504"/>
        <v>#N/A</v>
      </c>
      <c r="AG1466" s="13">
        <f t="shared" si="487"/>
        <v>0</v>
      </c>
      <c r="AH1466" s="13">
        <f t="shared" si="488"/>
        <v>0</v>
      </c>
      <c r="AI1466" s="13" t="e">
        <f t="shared" si="505"/>
        <v>#N/A</v>
      </c>
      <c r="AJ1466" s="14" t="str">
        <f t="shared" si="506"/>
        <v/>
      </c>
      <c r="AK1466" s="14">
        <f t="shared" si="489"/>
        <v>0</v>
      </c>
    </row>
    <row r="1467" spans="1:37" ht="15" customHeight="1" x14ac:dyDescent="0.25">
      <c r="A1467" s="1"/>
      <c r="B1467" s="1"/>
      <c r="C1467" s="24"/>
      <c r="D1467" s="1"/>
      <c r="E1467" s="1"/>
      <c r="F1467" s="24"/>
      <c r="G1467" s="1"/>
      <c r="H1467" s="2"/>
      <c r="I1467" s="2"/>
      <c r="J1467" s="2"/>
      <c r="K1467" s="13">
        <f t="shared" si="490"/>
        <v>0</v>
      </c>
      <c r="L1467" s="13" t="e">
        <f>VLOOKUP(B1467,Sheet1!$C$1:$D$12,2,FALSE)</f>
        <v>#N/A</v>
      </c>
      <c r="M1467" s="13" t="e">
        <f t="shared" si="491"/>
        <v>#N/A</v>
      </c>
      <c r="N1467" s="13">
        <f t="shared" si="492"/>
        <v>0</v>
      </c>
      <c r="O1467" s="13" t="e">
        <f>VLOOKUP(B1467,Sheet1!$C$1:$D$12,2,FALSE)</f>
        <v>#N/A</v>
      </c>
      <c r="P1467" s="13" t="e">
        <f t="shared" si="493"/>
        <v>#N/A</v>
      </c>
      <c r="Q1467" s="13">
        <f t="shared" si="494"/>
        <v>0</v>
      </c>
      <c r="R1467" s="13" t="e">
        <f>VLOOKUP(B1467,Sheet1!$C$1:$D$12,2,FALSE)</f>
        <v>#N/A</v>
      </c>
      <c r="S1467" s="13" t="e">
        <f t="shared" si="495"/>
        <v>#N/A</v>
      </c>
      <c r="T1467" s="13">
        <f t="shared" si="485"/>
        <v>0</v>
      </c>
      <c r="U1467" s="13" t="e">
        <f>VLOOKUP(B1467,Sheet1!$C$1:$F$12,4,FALSE)</f>
        <v>#N/A</v>
      </c>
      <c r="V1467" s="13" t="e">
        <f t="shared" si="496"/>
        <v>#N/A</v>
      </c>
      <c r="W1467" s="13">
        <f t="shared" si="497"/>
        <v>0</v>
      </c>
      <c r="X1467" s="13">
        <f t="shared" si="498"/>
        <v>0</v>
      </c>
      <c r="Y1467" s="13">
        <f t="shared" si="499"/>
        <v>0</v>
      </c>
      <c r="Z1467" s="13" t="e">
        <f t="shared" si="500"/>
        <v>#N/A</v>
      </c>
      <c r="AA1467" s="14" t="str">
        <f t="shared" si="501"/>
        <v/>
      </c>
      <c r="AB1467" s="14">
        <f t="shared" si="502"/>
        <v>0</v>
      </c>
      <c r="AC1467" s="14">
        <f t="shared" si="503"/>
        <v>0</v>
      </c>
      <c r="AD1467" s="13">
        <f t="shared" si="486"/>
        <v>0</v>
      </c>
      <c r="AE1467" s="13" t="e">
        <f>VLOOKUP(B1467,Sheet1!$C$1:$D$12,2,FALSE)</f>
        <v>#N/A</v>
      </c>
      <c r="AF1467" s="13" t="e">
        <f t="shared" si="504"/>
        <v>#N/A</v>
      </c>
      <c r="AG1467" s="13">
        <f t="shared" si="487"/>
        <v>0</v>
      </c>
      <c r="AH1467" s="13">
        <f t="shared" si="488"/>
        <v>0</v>
      </c>
      <c r="AI1467" s="13" t="e">
        <f t="shared" si="505"/>
        <v>#N/A</v>
      </c>
      <c r="AJ1467" s="14" t="str">
        <f t="shared" si="506"/>
        <v/>
      </c>
      <c r="AK1467" s="14">
        <f t="shared" si="489"/>
        <v>0</v>
      </c>
    </row>
    <row r="1468" spans="1:37" ht="15" customHeight="1" x14ac:dyDescent="0.25">
      <c r="A1468" s="1"/>
      <c r="B1468" s="1"/>
      <c r="C1468" s="24"/>
      <c r="D1468" s="1"/>
      <c r="E1468" s="1"/>
      <c r="F1468" s="24"/>
      <c r="G1468" s="1"/>
      <c r="H1468" s="2"/>
      <c r="I1468" s="2"/>
      <c r="J1468" s="2"/>
      <c r="K1468" s="13">
        <f t="shared" si="490"/>
        <v>0</v>
      </c>
      <c r="L1468" s="13" t="e">
        <f>VLOOKUP(B1468,Sheet1!$C$1:$D$12,2,FALSE)</f>
        <v>#N/A</v>
      </c>
      <c r="M1468" s="13" t="e">
        <f t="shared" si="491"/>
        <v>#N/A</v>
      </c>
      <c r="N1468" s="13">
        <f t="shared" si="492"/>
        <v>0</v>
      </c>
      <c r="O1468" s="13" t="e">
        <f>VLOOKUP(B1468,Sheet1!$C$1:$D$12,2,FALSE)</f>
        <v>#N/A</v>
      </c>
      <c r="P1468" s="13" t="e">
        <f t="shared" si="493"/>
        <v>#N/A</v>
      </c>
      <c r="Q1468" s="13">
        <f t="shared" si="494"/>
        <v>0</v>
      </c>
      <c r="R1468" s="13" t="e">
        <f>VLOOKUP(B1468,Sheet1!$C$1:$D$12,2,FALSE)</f>
        <v>#N/A</v>
      </c>
      <c r="S1468" s="13" t="e">
        <f t="shared" si="495"/>
        <v>#N/A</v>
      </c>
      <c r="T1468" s="13">
        <f t="shared" si="485"/>
        <v>0</v>
      </c>
      <c r="U1468" s="13" t="e">
        <f>VLOOKUP(B1468,Sheet1!$C$1:$F$12,4,FALSE)</f>
        <v>#N/A</v>
      </c>
      <c r="V1468" s="13" t="e">
        <f t="shared" si="496"/>
        <v>#N/A</v>
      </c>
      <c r="W1468" s="13">
        <f t="shared" si="497"/>
        <v>0</v>
      </c>
      <c r="X1468" s="13">
        <f t="shared" si="498"/>
        <v>0</v>
      </c>
      <c r="Y1468" s="13">
        <f t="shared" si="499"/>
        <v>0</v>
      </c>
      <c r="Z1468" s="13" t="e">
        <f t="shared" si="500"/>
        <v>#N/A</v>
      </c>
      <c r="AA1468" s="14" t="str">
        <f t="shared" si="501"/>
        <v/>
      </c>
      <c r="AB1468" s="14">
        <f t="shared" si="502"/>
        <v>0</v>
      </c>
      <c r="AC1468" s="14">
        <f t="shared" si="503"/>
        <v>0</v>
      </c>
      <c r="AD1468" s="13">
        <f t="shared" si="486"/>
        <v>0</v>
      </c>
      <c r="AE1468" s="13" t="e">
        <f>VLOOKUP(B1468,Sheet1!$C$1:$D$12,2,FALSE)</f>
        <v>#N/A</v>
      </c>
      <c r="AF1468" s="13" t="e">
        <f t="shared" si="504"/>
        <v>#N/A</v>
      </c>
      <c r="AG1468" s="13">
        <f t="shared" si="487"/>
        <v>0</v>
      </c>
      <c r="AH1468" s="13">
        <f t="shared" si="488"/>
        <v>0</v>
      </c>
      <c r="AI1468" s="13" t="e">
        <f t="shared" si="505"/>
        <v>#N/A</v>
      </c>
      <c r="AJ1468" s="14" t="str">
        <f t="shared" si="506"/>
        <v/>
      </c>
      <c r="AK1468" s="14">
        <f t="shared" si="489"/>
        <v>0</v>
      </c>
    </row>
    <row r="1469" spans="1:37" ht="15" customHeight="1" x14ac:dyDescent="0.25">
      <c r="A1469" s="1"/>
      <c r="B1469" s="1"/>
      <c r="C1469" s="24"/>
      <c r="D1469" s="1"/>
      <c r="E1469" s="1"/>
      <c r="F1469" s="24"/>
      <c r="G1469" s="1"/>
      <c r="H1469" s="2"/>
      <c r="I1469" s="2"/>
      <c r="J1469" s="2"/>
      <c r="K1469" s="13">
        <f t="shared" si="490"/>
        <v>0</v>
      </c>
      <c r="L1469" s="13" t="e">
        <f>VLOOKUP(B1469,Sheet1!$C$1:$D$12,2,FALSE)</f>
        <v>#N/A</v>
      </c>
      <c r="M1469" s="13" t="e">
        <f t="shared" si="491"/>
        <v>#N/A</v>
      </c>
      <c r="N1469" s="13">
        <f t="shared" si="492"/>
        <v>0</v>
      </c>
      <c r="O1469" s="13" t="e">
        <f>VLOOKUP(B1469,Sheet1!$C$1:$D$12,2,FALSE)</f>
        <v>#N/A</v>
      </c>
      <c r="P1469" s="13" t="e">
        <f t="shared" si="493"/>
        <v>#N/A</v>
      </c>
      <c r="Q1469" s="13">
        <f t="shared" si="494"/>
        <v>0</v>
      </c>
      <c r="R1469" s="13" t="e">
        <f>VLOOKUP(B1469,Sheet1!$C$1:$D$12,2,FALSE)</f>
        <v>#N/A</v>
      </c>
      <c r="S1469" s="13" t="e">
        <f t="shared" si="495"/>
        <v>#N/A</v>
      </c>
      <c r="T1469" s="13">
        <f t="shared" si="485"/>
        <v>0</v>
      </c>
      <c r="U1469" s="13" t="e">
        <f>VLOOKUP(B1469,Sheet1!$C$1:$F$12,4,FALSE)</f>
        <v>#N/A</v>
      </c>
      <c r="V1469" s="13" t="e">
        <f t="shared" si="496"/>
        <v>#N/A</v>
      </c>
      <c r="W1469" s="13">
        <f t="shared" si="497"/>
        <v>0</v>
      </c>
      <c r="X1469" s="13">
        <f t="shared" si="498"/>
        <v>0</v>
      </c>
      <c r="Y1469" s="13">
        <f t="shared" si="499"/>
        <v>0</v>
      </c>
      <c r="Z1469" s="13" t="e">
        <f t="shared" si="500"/>
        <v>#N/A</v>
      </c>
      <c r="AA1469" s="14" t="str">
        <f t="shared" si="501"/>
        <v/>
      </c>
      <c r="AB1469" s="14">
        <f t="shared" si="502"/>
        <v>0</v>
      </c>
      <c r="AC1469" s="14">
        <f t="shared" si="503"/>
        <v>0</v>
      </c>
      <c r="AD1469" s="13">
        <f t="shared" si="486"/>
        <v>0</v>
      </c>
      <c r="AE1469" s="13" t="e">
        <f>VLOOKUP(B1469,Sheet1!$C$1:$D$12,2,FALSE)</f>
        <v>#N/A</v>
      </c>
      <c r="AF1469" s="13" t="e">
        <f t="shared" si="504"/>
        <v>#N/A</v>
      </c>
      <c r="AG1469" s="13">
        <f t="shared" si="487"/>
        <v>0</v>
      </c>
      <c r="AH1469" s="13">
        <f t="shared" si="488"/>
        <v>0</v>
      </c>
      <c r="AI1469" s="13" t="e">
        <f t="shared" si="505"/>
        <v>#N/A</v>
      </c>
      <c r="AJ1469" s="14" t="str">
        <f t="shared" si="506"/>
        <v/>
      </c>
      <c r="AK1469" s="14">
        <f t="shared" si="489"/>
        <v>0</v>
      </c>
    </row>
    <row r="1470" spans="1:37" ht="15" customHeight="1" x14ac:dyDescent="0.25">
      <c r="A1470" s="1"/>
      <c r="B1470" s="1"/>
      <c r="C1470" s="24"/>
      <c r="D1470" s="1"/>
      <c r="E1470" s="1"/>
      <c r="F1470" s="24"/>
      <c r="G1470" s="1"/>
      <c r="H1470" s="2"/>
      <c r="I1470" s="2"/>
      <c r="J1470" s="2"/>
      <c r="K1470" s="13">
        <f t="shared" si="490"/>
        <v>0</v>
      </c>
      <c r="L1470" s="13" t="e">
        <f>VLOOKUP(B1470,Sheet1!$C$1:$D$12,2,FALSE)</f>
        <v>#N/A</v>
      </c>
      <c r="M1470" s="13" t="e">
        <f t="shared" si="491"/>
        <v>#N/A</v>
      </c>
      <c r="N1470" s="13">
        <f t="shared" si="492"/>
        <v>0</v>
      </c>
      <c r="O1470" s="13" t="e">
        <f>VLOOKUP(B1470,Sheet1!$C$1:$D$12,2,FALSE)</f>
        <v>#N/A</v>
      </c>
      <c r="P1470" s="13" t="e">
        <f t="shared" si="493"/>
        <v>#N/A</v>
      </c>
      <c r="Q1470" s="13">
        <f t="shared" si="494"/>
        <v>0</v>
      </c>
      <c r="R1470" s="13" t="e">
        <f>VLOOKUP(B1470,Sheet1!$C$1:$D$12,2,FALSE)</f>
        <v>#N/A</v>
      </c>
      <c r="S1470" s="13" t="e">
        <f t="shared" si="495"/>
        <v>#N/A</v>
      </c>
      <c r="T1470" s="13">
        <f t="shared" si="485"/>
        <v>0</v>
      </c>
      <c r="U1470" s="13" t="e">
        <f>VLOOKUP(B1470,Sheet1!$C$1:$F$12,4,FALSE)</f>
        <v>#N/A</v>
      </c>
      <c r="V1470" s="13" t="e">
        <f t="shared" si="496"/>
        <v>#N/A</v>
      </c>
      <c r="W1470" s="13">
        <f t="shared" si="497"/>
        <v>0</v>
      </c>
      <c r="X1470" s="13">
        <f t="shared" si="498"/>
        <v>0</v>
      </c>
      <c r="Y1470" s="13">
        <f t="shared" si="499"/>
        <v>0</v>
      </c>
      <c r="Z1470" s="13" t="e">
        <f t="shared" si="500"/>
        <v>#N/A</v>
      </c>
      <c r="AA1470" s="14" t="str">
        <f t="shared" si="501"/>
        <v/>
      </c>
      <c r="AB1470" s="14">
        <f t="shared" si="502"/>
        <v>0</v>
      </c>
      <c r="AC1470" s="14">
        <f t="shared" si="503"/>
        <v>0</v>
      </c>
      <c r="AD1470" s="13">
        <f t="shared" si="486"/>
        <v>0</v>
      </c>
      <c r="AE1470" s="13" t="e">
        <f>VLOOKUP(B1470,Sheet1!$C$1:$D$12,2,FALSE)</f>
        <v>#N/A</v>
      </c>
      <c r="AF1470" s="13" t="e">
        <f t="shared" si="504"/>
        <v>#N/A</v>
      </c>
      <c r="AG1470" s="13">
        <f t="shared" si="487"/>
        <v>0</v>
      </c>
      <c r="AH1470" s="13">
        <f t="shared" si="488"/>
        <v>0</v>
      </c>
      <c r="AI1470" s="13" t="e">
        <f t="shared" si="505"/>
        <v>#N/A</v>
      </c>
      <c r="AJ1470" s="14" t="str">
        <f t="shared" si="506"/>
        <v/>
      </c>
      <c r="AK1470" s="14">
        <f t="shared" si="489"/>
        <v>0</v>
      </c>
    </row>
    <row r="1471" spans="1:37" ht="15" customHeight="1" x14ac:dyDescent="0.25">
      <c r="A1471" s="1"/>
      <c r="B1471" s="1"/>
      <c r="C1471" s="24"/>
      <c r="D1471" s="1"/>
      <c r="E1471" s="1"/>
      <c r="F1471" s="24"/>
      <c r="G1471" s="1"/>
      <c r="H1471" s="2"/>
      <c r="I1471" s="2"/>
      <c r="J1471" s="2"/>
      <c r="K1471" s="13">
        <f t="shared" si="490"/>
        <v>0</v>
      </c>
      <c r="L1471" s="13" t="e">
        <f>VLOOKUP(B1471,Sheet1!$C$1:$D$12,2,FALSE)</f>
        <v>#N/A</v>
      </c>
      <c r="M1471" s="13" t="e">
        <f t="shared" si="491"/>
        <v>#N/A</v>
      </c>
      <c r="N1471" s="13">
        <f t="shared" si="492"/>
        <v>0</v>
      </c>
      <c r="O1471" s="13" t="e">
        <f>VLOOKUP(B1471,Sheet1!$C$1:$D$12,2,FALSE)</f>
        <v>#N/A</v>
      </c>
      <c r="P1471" s="13" t="e">
        <f t="shared" si="493"/>
        <v>#N/A</v>
      </c>
      <c r="Q1471" s="13">
        <f t="shared" si="494"/>
        <v>0</v>
      </c>
      <c r="R1471" s="13" t="e">
        <f>VLOOKUP(B1471,Sheet1!$C$1:$D$12,2,FALSE)</f>
        <v>#N/A</v>
      </c>
      <c r="S1471" s="13" t="e">
        <f t="shared" si="495"/>
        <v>#N/A</v>
      </c>
      <c r="T1471" s="13">
        <f t="shared" si="485"/>
        <v>0</v>
      </c>
      <c r="U1471" s="13" t="e">
        <f>VLOOKUP(B1471,Sheet1!$C$1:$F$12,4,FALSE)</f>
        <v>#N/A</v>
      </c>
      <c r="V1471" s="13" t="e">
        <f t="shared" si="496"/>
        <v>#N/A</v>
      </c>
      <c r="W1471" s="13">
        <f t="shared" si="497"/>
        <v>0</v>
      </c>
      <c r="X1471" s="13">
        <f t="shared" si="498"/>
        <v>0</v>
      </c>
      <c r="Y1471" s="13">
        <f t="shared" si="499"/>
        <v>0</v>
      </c>
      <c r="Z1471" s="13" t="e">
        <f t="shared" si="500"/>
        <v>#N/A</v>
      </c>
      <c r="AA1471" s="14" t="str">
        <f t="shared" si="501"/>
        <v/>
      </c>
      <c r="AB1471" s="14">
        <f t="shared" si="502"/>
        <v>0</v>
      </c>
      <c r="AC1471" s="14">
        <f t="shared" si="503"/>
        <v>0</v>
      </c>
      <c r="AD1471" s="13">
        <f t="shared" si="486"/>
        <v>0</v>
      </c>
      <c r="AE1471" s="13" t="e">
        <f>VLOOKUP(B1471,Sheet1!$C$1:$D$12,2,FALSE)</f>
        <v>#N/A</v>
      </c>
      <c r="AF1471" s="13" t="e">
        <f t="shared" si="504"/>
        <v>#N/A</v>
      </c>
      <c r="AG1471" s="13">
        <f t="shared" si="487"/>
        <v>0</v>
      </c>
      <c r="AH1471" s="13">
        <f t="shared" si="488"/>
        <v>0</v>
      </c>
      <c r="AI1471" s="13" t="e">
        <f t="shared" si="505"/>
        <v>#N/A</v>
      </c>
      <c r="AJ1471" s="14" t="str">
        <f t="shared" si="506"/>
        <v/>
      </c>
      <c r="AK1471" s="14">
        <f t="shared" si="489"/>
        <v>0</v>
      </c>
    </row>
    <row r="1472" spans="1:37" ht="15" customHeight="1" x14ac:dyDescent="0.25">
      <c r="A1472" s="1"/>
      <c r="B1472" s="1"/>
      <c r="C1472" s="24"/>
      <c r="D1472" s="1"/>
      <c r="E1472" s="1"/>
      <c r="F1472" s="24"/>
      <c r="G1472" s="1"/>
      <c r="H1472" s="2"/>
      <c r="I1472" s="2"/>
      <c r="J1472" s="2"/>
      <c r="K1472" s="13">
        <f t="shared" si="490"/>
        <v>0</v>
      </c>
      <c r="L1472" s="13" t="e">
        <f>VLOOKUP(B1472,Sheet1!$C$1:$D$12,2,FALSE)</f>
        <v>#N/A</v>
      </c>
      <c r="M1472" s="13" t="e">
        <f t="shared" si="491"/>
        <v>#N/A</v>
      </c>
      <c r="N1472" s="13">
        <f t="shared" si="492"/>
        <v>0</v>
      </c>
      <c r="O1472" s="13" t="e">
        <f>VLOOKUP(B1472,Sheet1!$C$1:$D$12,2,FALSE)</f>
        <v>#N/A</v>
      </c>
      <c r="P1472" s="13" t="e">
        <f t="shared" si="493"/>
        <v>#N/A</v>
      </c>
      <c r="Q1472" s="13">
        <f t="shared" si="494"/>
        <v>0</v>
      </c>
      <c r="R1472" s="13" t="e">
        <f>VLOOKUP(B1472,Sheet1!$C$1:$D$12,2,FALSE)</f>
        <v>#N/A</v>
      </c>
      <c r="S1472" s="13" t="e">
        <f t="shared" si="495"/>
        <v>#N/A</v>
      </c>
      <c r="T1472" s="13">
        <f t="shared" si="485"/>
        <v>0</v>
      </c>
      <c r="U1472" s="13" t="e">
        <f>VLOOKUP(B1472,Sheet1!$C$1:$F$12,4,FALSE)</f>
        <v>#N/A</v>
      </c>
      <c r="V1472" s="13" t="e">
        <f t="shared" si="496"/>
        <v>#N/A</v>
      </c>
      <c r="W1472" s="13">
        <f t="shared" si="497"/>
        <v>0</v>
      </c>
      <c r="X1472" s="13">
        <f t="shared" si="498"/>
        <v>0</v>
      </c>
      <c r="Y1472" s="13">
        <f t="shared" si="499"/>
        <v>0</v>
      </c>
      <c r="Z1472" s="13" t="e">
        <f t="shared" si="500"/>
        <v>#N/A</v>
      </c>
      <c r="AA1472" s="14" t="str">
        <f t="shared" si="501"/>
        <v/>
      </c>
      <c r="AB1472" s="14">
        <f t="shared" si="502"/>
        <v>0</v>
      </c>
      <c r="AC1472" s="14">
        <f t="shared" si="503"/>
        <v>0</v>
      </c>
      <c r="AD1472" s="13">
        <f t="shared" si="486"/>
        <v>0</v>
      </c>
      <c r="AE1472" s="13" t="e">
        <f>VLOOKUP(B1472,Sheet1!$C$1:$D$12,2,FALSE)</f>
        <v>#N/A</v>
      </c>
      <c r="AF1472" s="13" t="e">
        <f t="shared" si="504"/>
        <v>#N/A</v>
      </c>
      <c r="AG1472" s="13">
        <f t="shared" si="487"/>
        <v>0</v>
      </c>
      <c r="AH1472" s="13">
        <f t="shared" si="488"/>
        <v>0</v>
      </c>
      <c r="AI1472" s="13" t="e">
        <f t="shared" si="505"/>
        <v>#N/A</v>
      </c>
      <c r="AJ1472" s="14" t="str">
        <f t="shared" si="506"/>
        <v/>
      </c>
      <c r="AK1472" s="14">
        <f t="shared" si="489"/>
        <v>0</v>
      </c>
    </row>
    <row r="1473" spans="1:37" ht="15" customHeight="1" x14ac:dyDescent="0.25">
      <c r="A1473" s="1"/>
      <c r="B1473" s="1"/>
      <c r="C1473" s="24"/>
      <c r="D1473" s="1"/>
      <c r="E1473" s="1"/>
      <c r="F1473" s="24"/>
      <c r="G1473" s="1"/>
      <c r="H1473" s="2"/>
      <c r="I1473" s="2"/>
      <c r="J1473" s="2"/>
      <c r="K1473" s="13">
        <f t="shared" si="490"/>
        <v>0</v>
      </c>
      <c r="L1473" s="13" t="e">
        <f>VLOOKUP(B1473,Sheet1!$C$1:$D$12,2,FALSE)</f>
        <v>#N/A</v>
      </c>
      <c r="M1473" s="13" t="e">
        <f t="shared" si="491"/>
        <v>#N/A</v>
      </c>
      <c r="N1473" s="13">
        <f t="shared" si="492"/>
        <v>0</v>
      </c>
      <c r="O1473" s="13" t="e">
        <f>VLOOKUP(B1473,Sheet1!$C$1:$D$12,2,FALSE)</f>
        <v>#N/A</v>
      </c>
      <c r="P1473" s="13" t="e">
        <f t="shared" si="493"/>
        <v>#N/A</v>
      </c>
      <c r="Q1473" s="13">
        <f t="shared" si="494"/>
        <v>0</v>
      </c>
      <c r="R1473" s="13" t="e">
        <f>VLOOKUP(B1473,Sheet1!$C$1:$D$12,2,FALSE)</f>
        <v>#N/A</v>
      </c>
      <c r="S1473" s="13" t="e">
        <f t="shared" si="495"/>
        <v>#N/A</v>
      </c>
      <c r="T1473" s="13">
        <f t="shared" si="485"/>
        <v>0</v>
      </c>
      <c r="U1473" s="13" t="e">
        <f>VLOOKUP(B1473,Sheet1!$C$1:$F$12,4,FALSE)</f>
        <v>#N/A</v>
      </c>
      <c r="V1473" s="13" t="e">
        <f t="shared" si="496"/>
        <v>#N/A</v>
      </c>
      <c r="W1473" s="13">
        <f t="shared" si="497"/>
        <v>0</v>
      </c>
      <c r="X1473" s="13">
        <f t="shared" si="498"/>
        <v>0</v>
      </c>
      <c r="Y1473" s="13">
        <f t="shared" si="499"/>
        <v>0</v>
      </c>
      <c r="Z1473" s="13" t="e">
        <f t="shared" si="500"/>
        <v>#N/A</v>
      </c>
      <c r="AA1473" s="14" t="str">
        <f t="shared" si="501"/>
        <v/>
      </c>
      <c r="AB1473" s="14">
        <f t="shared" si="502"/>
        <v>0</v>
      </c>
      <c r="AC1473" s="14">
        <f t="shared" si="503"/>
        <v>0</v>
      </c>
      <c r="AD1473" s="13">
        <f t="shared" si="486"/>
        <v>0</v>
      </c>
      <c r="AE1473" s="13" t="e">
        <f>VLOOKUP(B1473,Sheet1!$C$1:$D$12,2,FALSE)</f>
        <v>#N/A</v>
      </c>
      <c r="AF1473" s="13" t="e">
        <f t="shared" si="504"/>
        <v>#N/A</v>
      </c>
      <c r="AG1473" s="13">
        <f t="shared" si="487"/>
        <v>0</v>
      </c>
      <c r="AH1473" s="13">
        <f t="shared" si="488"/>
        <v>0</v>
      </c>
      <c r="AI1473" s="13" t="e">
        <f t="shared" si="505"/>
        <v>#N/A</v>
      </c>
      <c r="AJ1473" s="14" t="str">
        <f t="shared" si="506"/>
        <v/>
      </c>
      <c r="AK1473" s="14">
        <f t="shared" si="489"/>
        <v>0</v>
      </c>
    </row>
    <row r="1474" spans="1:37" ht="15" customHeight="1" x14ac:dyDescent="0.25">
      <c r="A1474" s="1"/>
      <c r="B1474" s="1"/>
      <c r="C1474" s="24"/>
      <c r="D1474" s="1"/>
      <c r="E1474" s="1"/>
      <c r="F1474" s="24"/>
      <c r="G1474" s="1"/>
      <c r="H1474" s="2"/>
      <c r="I1474" s="2"/>
      <c r="J1474" s="2"/>
      <c r="K1474" s="13">
        <f t="shared" si="490"/>
        <v>0</v>
      </c>
      <c r="L1474" s="13" t="e">
        <f>VLOOKUP(B1474,Sheet1!$C$1:$D$12,2,FALSE)</f>
        <v>#N/A</v>
      </c>
      <c r="M1474" s="13" t="e">
        <f t="shared" si="491"/>
        <v>#N/A</v>
      </c>
      <c r="N1474" s="13">
        <f t="shared" si="492"/>
        <v>0</v>
      </c>
      <c r="O1474" s="13" t="e">
        <f>VLOOKUP(B1474,Sheet1!$C$1:$D$12,2,FALSE)</f>
        <v>#N/A</v>
      </c>
      <c r="P1474" s="13" t="e">
        <f t="shared" si="493"/>
        <v>#N/A</v>
      </c>
      <c r="Q1474" s="13">
        <f t="shared" si="494"/>
        <v>0</v>
      </c>
      <c r="R1474" s="13" t="e">
        <f>VLOOKUP(B1474,Sheet1!$C$1:$D$12,2,FALSE)</f>
        <v>#N/A</v>
      </c>
      <c r="S1474" s="13" t="e">
        <f t="shared" si="495"/>
        <v>#N/A</v>
      </c>
      <c r="T1474" s="13">
        <f t="shared" si="485"/>
        <v>0</v>
      </c>
      <c r="U1474" s="13" t="e">
        <f>VLOOKUP(B1474,Sheet1!$C$1:$F$12,4,FALSE)</f>
        <v>#N/A</v>
      </c>
      <c r="V1474" s="13" t="e">
        <f t="shared" si="496"/>
        <v>#N/A</v>
      </c>
      <c r="W1474" s="13">
        <f t="shared" si="497"/>
        <v>0</v>
      </c>
      <c r="X1474" s="13">
        <f t="shared" si="498"/>
        <v>0</v>
      </c>
      <c r="Y1474" s="13">
        <f t="shared" si="499"/>
        <v>0</v>
      </c>
      <c r="Z1474" s="13" t="e">
        <f t="shared" si="500"/>
        <v>#N/A</v>
      </c>
      <c r="AA1474" s="14" t="str">
        <f t="shared" si="501"/>
        <v/>
      </c>
      <c r="AB1474" s="14">
        <f t="shared" si="502"/>
        <v>0</v>
      </c>
      <c r="AC1474" s="14">
        <f t="shared" si="503"/>
        <v>0</v>
      </c>
      <c r="AD1474" s="13">
        <f t="shared" si="486"/>
        <v>0</v>
      </c>
      <c r="AE1474" s="13" t="e">
        <f>VLOOKUP(B1474,Sheet1!$C$1:$D$12,2,FALSE)</f>
        <v>#N/A</v>
      </c>
      <c r="AF1474" s="13" t="e">
        <f t="shared" si="504"/>
        <v>#N/A</v>
      </c>
      <c r="AG1474" s="13">
        <f t="shared" si="487"/>
        <v>0</v>
      </c>
      <c r="AH1474" s="13">
        <f t="shared" si="488"/>
        <v>0</v>
      </c>
      <c r="AI1474" s="13" t="e">
        <f t="shared" si="505"/>
        <v>#N/A</v>
      </c>
      <c r="AJ1474" s="14" t="str">
        <f t="shared" si="506"/>
        <v/>
      </c>
      <c r="AK1474" s="14">
        <f t="shared" si="489"/>
        <v>0</v>
      </c>
    </row>
    <row r="1475" spans="1:37" ht="15" customHeight="1" x14ac:dyDescent="0.25">
      <c r="A1475" s="1"/>
      <c r="B1475" s="1"/>
      <c r="C1475" s="24"/>
      <c r="D1475" s="1"/>
      <c r="E1475" s="1"/>
      <c r="F1475" s="24"/>
      <c r="G1475" s="1"/>
      <c r="H1475" s="2"/>
      <c r="I1475" s="2"/>
      <c r="J1475" s="2"/>
      <c r="K1475" s="13">
        <f t="shared" si="490"/>
        <v>0</v>
      </c>
      <c r="L1475" s="13" t="e">
        <f>VLOOKUP(B1475,Sheet1!$C$1:$D$12,2,FALSE)</f>
        <v>#N/A</v>
      </c>
      <c r="M1475" s="13" t="e">
        <f t="shared" si="491"/>
        <v>#N/A</v>
      </c>
      <c r="N1475" s="13">
        <f t="shared" si="492"/>
        <v>0</v>
      </c>
      <c r="O1475" s="13" t="e">
        <f>VLOOKUP(B1475,Sheet1!$C$1:$D$12,2,FALSE)</f>
        <v>#N/A</v>
      </c>
      <c r="P1475" s="13" t="e">
        <f t="shared" si="493"/>
        <v>#N/A</v>
      </c>
      <c r="Q1475" s="13">
        <f t="shared" si="494"/>
        <v>0</v>
      </c>
      <c r="R1475" s="13" t="e">
        <f>VLOOKUP(B1475,Sheet1!$C$1:$D$12,2,FALSE)</f>
        <v>#N/A</v>
      </c>
      <c r="S1475" s="13" t="e">
        <f t="shared" si="495"/>
        <v>#N/A</v>
      </c>
      <c r="T1475" s="13">
        <f t="shared" si="485"/>
        <v>0</v>
      </c>
      <c r="U1475" s="13" t="e">
        <f>VLOOKUP(B1475,Sheet1!$C$1:$F$12,4,FALSE)</f>
        <v>#N/A</v>
      </c>
      <c r="V1475" s="13" t="e">
        <f t="shared" si="496"/>
        <v>#N/A</v>
      </c>
      <c r="W1475" s="13">
        <f t="shared" si="497"/>
        <v>0</v>
      </c>
      <c r="X1475" s="13">
        <f t="shared" si="498"/>
        <v>0</v>
      </c>
      <c r="Y1475" s="13">
        <f t="shared" si="499"/>
        <v>0</v>
      </c>
      <c r="Z1475" s="13" t="e">
        <f t="shared" si="500"/>
        <v>#N/A</v>
      </c>
      <c r="AA1475" s="14" t="str">
        <f t="shared" si="501"/>
        <v/>
      </c>
      <c r="AB1475" s="14">
        <f t="shared" si="502"/>
        <v>0</v>
      </c>
      <c r="AC1475" s="14">
        <f t="shared" si="503"/>
        <v>0</v>
      </c>
      <c r="AD1475" s="13">
        <f t="shared" si="486"/>
        <v>0</v>
      </c>
      <c r="AE1475" s="13" t="e">
        <f>VLOOKUP(B1475,Sheet1!$C$1:$D$12,2,FALSE)</f>
        <v>#N/A</v>
      </c>
      <c r="AF1475" s="13" t="e">
        <f t="shared" si="504"/>
        <v>#N/A</v>
      </c>
      <c r="AG1475" s="13">
        <f t="shared" si="487"/>
        <v>0</v>
      </c>
      <c r="AH1475" s="13">
        <f t="shared" si="488"/>
        <v>0</v>
      </c>
      <c r="AI1475" s="13" t="e">
        <f t="shared" si="505"/>
        <v>#N/A</v>
      </c>
      <c r="AJ1475" s="14" t="str">
        <f t="shared" si="506"/>
        <v/>
      </c>
      <c r="AK1475" s="14">
        <f t="shared" si="489"/>
        <v>0</v>
      </c>
    </row>
    <row r="1476" spans="1:37" ht="15" customHeight="1" x14ac:dyDescent="0.25">
      <c r="A1476" s="1"/>
      <c r="B1476" s="1"/>
      <c r="C1476" s="24"/>
      <c r="D1476" s="1"/>
      <c r="E1476" s="1"/>
      <c r="F1476" s="24"/>
      <c r="G1476" s="1"/>
      <c r="H1476" s="2"/>
      <c r="I1476" s="2"/>
      <c r="J1476" s="2"/>
      <c r="K1476" s="13">
        <f t="shared" si="490"/>
        <v>0</v>
      </c>
      <c r="L1476" s="13" t="e">
        <f>VLOOKUP(B1476,Sheet1!$C$1:$D$12,2,FALSE)</f>
        <v>#N/A</v>
      </c>
      <c r="M1476" s="13" t="e">
        <f t="shared" si="491"/>
        <v>#N/A</v>
      </c>
      <c r="N1476" s="13">
        <f t="shared" si="492"/>
        <v>0</v>
      </c>
      <c r="O1476" s="13" t="e">
        <f>VLOOKUP(B1476,Sheet1!$C$1:$D$12,2,FALSE)</f>
        <v>#N/A</v>
      </c>
      <c r="P1476" s="13" t="e">
        <f t="shared" si="493"/>
        <v>#N/A</v>
      </c>
      <c r="Q1476" s="13">
        <f t="shared" si="494"/>
        <v>0</v>
      </c>
      <c r="R1476" s="13" t="e">
        <f>VLOOKUP(B1476,Sheet1!$C$1:$D$12,2,FALSE)</f>
        <v>#N/A</v>
      </c>
      <c r="S1476" s="13" t="e">
        <f t="shared" si="495"/>
        <v>#N/A</v>
      </c>
      <c r="T1476" s="13">
        <f t="shared" si="485"/>
        <v>0</v>
      </c>
      <c r="U1476" s="13" t="e">
        <f>VLOOKUP(B1476,Sheet1!$C$1:$F$12,4,FALSE)</f>
        <v>#N/A</v>
      </c>
      <c r="V1476" s="13" t="e">
        <f t="shared" si="496"/>
        <v>#N/A</v>
      </c>
      <c r="W1476" s="13">
        <f t="shared" si="497"/>
        <v>0</v>
      </c>
      <c r="X1476" s="13">
        <f t="shared" si="498"/>
        <v>0</v>
      </c>
      <c r="Y1476" s="13">
        <f t="shared" si="499"/>
        <v>0</v>
      </c>
      <c r="Z1476" s="13" t="e">
        <f t="shared" si="500"/>
        <v>#N/A</v>
      </c>
      <c r="AA1476" s="14" t="str">
        <f t="shared" si="501"/>
        <v/>
      </c>
      <c r="AB1476" s="14">
        <f t="shared" si="502"/>
        <v>0</v>
      </c>
      <c r="AC1476" s="14">
        <f t="shared" si="503"/>
        <v>0</v>
      </c>
      <c r="AD1476" s="13">
        <f t="shared" si="486"/>
        <v>0</v>
      </c>
      <c r="AE1476" s="13" t="e">
        <f>VLOOKUP(B1476,Sheet1!$C$1:$D$12,2,FALSE)</f>
        <v>#N/A</v>
      </c>
      <c r="AF1476" s="13" t="e">
        <f t="shared" si="504"/>
        <v>#N/A</v>
      </c>
      <c r="AG1476" s="13">
        <f t="shared" si="487"/>
        <v>0</v>
      </c>
      <c r="AH1476" s="13">
        <f t="shared" si="488"/>
        <v>0</v>
      </c>
      <c r="AI1476" s="13" t="e">
        <f t="shared" si="505"/>
        <v>#N/A</v>
      </c>
      <c r="AJ1476" s="14" t="str">
        <f t="shared" si="506"/>
        <v/>
      </c>
      <c r="AK1476" s="14">
        <f t="shared" si="489"/>
        <v>0</v>
      </c>
    </row>
    <row r="1477" spans="1:37" ht="15" customHeight="1" x14ac:dyDescent="0.25">
      <c r="A1477" s="1"/>
      <c r="B1477" s="1"/>
      <c r="C1477" s="24"/>
      <c r="D1477" s="1"/>
      <c r="E1477" s="1"/>
      <c r="F1477" s="24"/>
      <c r="G1477" s="1"/>
      <c r="H1477" s="2"/>
      <c r="I1477" s="2"/>
      <c r="J1477" s="2"/>
      <c r="K1477" s="13">
        <f t="shared" si="490"/>
        <v>0</v>
      </c>
      <c r="L1477" s="13" t="e">
        <f>VLOOKUP(B1477,Sheet1!$C$1:$D$12,2,FALSE)</f>
        <v>#N/A</v>
      </c>
      <c r="M1477" s="13" t="e">
        <f t="shared" si="491"/>
        <v>#N/A</v>
      </c>
      <c r="N1477" s="13">
        <f t="shared" si="492"/>
        <v>0</v>
      </c>
      <c r="O1477" s="13" t="e">
        <f>VLOOKUP(B1477,Sheet1!$C$1:$D$12,2,FALSE)</f>
        <v>#N/A</v>
      </c>
      <c r="P1477" s="13" t="e">
        <f t="shared" si="493"/>
        <v>#N/A</v>
      </c>
      <c r="Q1477" s="13">
        <f t="shared" si="494"/>
        <v>0</v>
      </c>
      <c r="R1477" s="13" t="e">
        <f>VLOOKUP(B1477,Sheet1!$C$1:$D$12,2,FALSE)</f>
        <v>#N/A</v>
      </c>
      <c r="S1477" s="13" t="e">
        <f t="shared" si="495"/>
        <v>#N/A</v>
      </c>
      <c r="T1477" s="13">
        <f t="shared" si="485"/>
        <v>0</v>
      </c>
      <c r="U1477" s="13" t="e">
        <f>VLOOKUP(B1477,Sheet1!$C$1:$F$12,4,FALSE)</f>
        <v>#N/A</v>
      </c>
      <c r="V1477" s="13" t="e">
        <f t="shared" si="496"/>
        <v>#N/A</v>
      </c>
      <c r="W1477" s="13">
        <f t="shared" si="497"/>
        <v>0</v>
      </c>
      <c r="X1477" s="13">
        <f t="shared" si="498"/>
        <v>0</v>
      </c>
      <c r="Y1477" s="13">
        <f t="shared" si="499"/>
        <v>0</v>
      </c>
      <c r="Z1477" s="13" t="e">
        <f t="shared" si="500"/>
        <v>#N/A</v>
      </c>
      <c r="AA1477" s="14" t="str">
        <f t="shared" si="501"/>
        <v/>
      </c>
      <c r="AB1477" s="14">
        <f t="shared" si="502"/>
        <v>0</v>
      </c>
      <c r="AC1477" s="14">
        <f t="shared" si="503"/>
        <v>0</v>
      </c>
      <c r="AD1477" s="13">
        <f t="shared" si="486"/>
        <v>0</v>
      </c>
      <c r="AE1477" s="13" t="e">
        <f>VLOOKUP(B1477,Sheet1!$C$1:$D$12,2,FALSE)</f>
        <v>#N/A</v>
      </c>
      <c r="AF1477" s="13" t="e">
        <f t="shared" si="504"/>
        <v>#N/A</v>
      </c>
      <c r="AG1477" s="13">
        <f t="shared" si="487"/>
        <v>0</v>
      </c>
      <c r="AH1477" s="13">
        <f t="shared" si="488"/>
        <v>0</v>
      </c>
      <c r="AI1477" s="13" t="e">
        <f t="shared" si="505"/>
        <v>#N/A</v>
      </c>
      <c r="AJ1477" s="14" t="str">
        <f t="shared" si="506"/>
        <v/>
      </c>
      <c r="AK1477" s="14">
        <f t="shared" si="489"/>
        <v>0</v>
      </c>
    </row>
    <row r="1478" spans="1:37" ht="15" customHeight="1" x14ac:dyDescent="0.25">
      <c r="A1478" s="1"/>
      <c r="B1478" s="1"/>
      <c r="C1478" s="24"/>
      <c r="D1478" s="1"/>
      <c r="E1478" s="1"/>
      <c r="F1478" s="24"/>
      <c r="G1478" s="1"/>
      <c r="H1478" s="2"/>
      <c r="I1478" s="2"/>
      <c r="J1478" s="2"/>
      <c r="K1478" s="13">
        <f t="shared" si="490"/>
        <v>0</v>
      </c>
      <c r="L1478" s="13" t="e">
        <f>VLOOKUP(B1478,Sheet1!$C$1:$D$12,2,FALSE)</f>
        <v>#N/A</v>
      </c>
      <c r="M1478" s="13" t="e">
        <f t="shared" si="491"/>
        <v>#N/A</v>
      </c>
      <c r="N1478" s="13">
        <f t="shared" si="492"/>
        <v>0</v>
      </c>
      <c r="O1478" s="13" t="e">
        <f>VLOOKUP(B1478,Sheet1!$C$1:$D$12,2,FALSE)</f>
        <v>#N/A</v>
      </c>
      <c r="P1478" s="13" t="e">
        <f t="shared" si="493"/>
        <v>#N/A</v>
      </c>
      <c r="Q1478" s="13">
        <f t="shared" si="494"/>
        <v>0</v>
      </c>
      <c r="R1478" s="13" t="e">
        <f>VLOOKUP(B1478,Sheet1!$C$1:$D$12,2,FALSE)</f>
        <v>#N/A</v>
      </c>
      <c r="S1478" s="13" t="e">
        <f t="shared" si="495"/>
        <v>#N/A</v>
      </c>
      <c r="T1478" s="13">
        <f t="shared" si="485"/>
        <v>0</v>
      </c>
      <c r="U1478" s="13" t="e">
        <f>VLOOKUP(B1478,Sheet1!$C$1:$F$12,4,FALSE)</f>
        <v>#N/A</v>
      </c>
      <c r="V1478" s="13" t="e">
        <f t="shared" si="496"/>
        <v>#N/A</v>
      </c>
      <c r="W1478" s="13">
        <f t="shared" si="497"/>
        <v>0</v>
      </c>
      <c r="X1478" s="13">
        <f t="shared" si="498"/>
        <v>0</v>
      </c>
      <c r="Y1478" s="13">
        <f t="shared" si="499"/>
        <v>0</v>
      </c>
      <c r="Z1478" s="13" t="e">
        <f t="shared" si="500"/>
        <v>#N/A</v>
      </c>
      <c r="AA1478" s="14" t="str">
        <f t="shared" si="501"/>
        <v/>
      </c>
      <c r="AB1478" s="14">
        <f t="shared" si="502"/>
        <v>0</v>
      </c>
      <c r="AC1478" s="14">
        <f t="shared" si="503"/>
        <v>0</v>
      </c>
      <c r="AD1478" s="13">
        <f t="shared" si="486"/>
        <v>0</v>
      </c>
      <c r="AE1478" s="13" t="e">
        <f>VLOOKUP(B1478,Sheet1!$C$1:$D$12,2,FALSE)</f>
        <v>#N/A</v>
      </c>
      <c r="AF1478" s="13" t="e">
        <f t="shared" si="504"/>
        <v>#N/A</v>
      </c>
      <c r="AG1478" s="13">
        <f t="shared" si="487"/>
        <v>0</v>
      </c>
      <c r="AH1478" s="13">
        <f t="shared" si="488"/>
        <v>0</v>
      </c>
      <c r="AI1478" s="13" t="e">
        <f t="shared" si="505"/>
        <v>#N/A</v>
      </c>
      <c r="AJ1478" s="14" t="str">
        <f t="shared" si="506"/>
        <v/>
      </c>
      <c r="AK1478" s="14">
        <f t="shared" si="489"/>
        <v>0</v>
      </c>
    </row>
    <row r="1479" spans="1:37" ht="15" customHeight="1" x14ac:dyDescent="0.25">
      <c r="A1479" s="1"/>
      <c r="B1479" s="1"/>
      <c r="C1479" s="24"/>
      <c r="D1479" s="1"/>
      <c r="E1479" s="1"/>
      <c r="F1479" s="24"/>
      <c r="G1479" s="1"/>
      <c r="H1479" s="2"/>
      <c r="I1479" s="2"/>
      <c r="J1479" s="2"/>
      <c r="K1479" s="13">
        <f t="shared" si="490"/>
        <v>0</v>
      </c>
      <c r="L1479" s="13" t="e">
        <f>VLOOKUP(B1479,Sheet1!$C$1:$D$12,2,FALSE)</f>
        <v>#N/A</v>
      </c>
      <c r="M1479" s="13" t="e">
        <f t="shared" si="491"/>
        <v>#N/A</v>
      </c>
      <c r="N1479" s="13">
        <f t="shared" si="492"/>
        <v>0</v>
      </c>
      <c r="O1479" s="13" t="e">
        <f>VLOOKUP(B1479,Sheet1!$C$1:$D$12,2,FALSE)</f>
        <v>#N/A</v>
      </c>
      <c r="P1479" s="13" t="e">
        <f t="shared" si="493"/>
        <v>#N/A</v>
      </c>
      <c r="Q1479" s="13">
        <f t="shared" si="494"/>
        <v>0</v>
      </c>
      <c r="R1479" s="13" t="e">
        <f>VLOOKUP(B1479,Sheet1!$C$1:$D$12,2,FALSE)</f>
        <v>#N/A</v>
      </c>
      <c r="S1479" s="13" t="e">
        <f t="shared" si="495"/>
        <v>#N/A</v>
      </c>
      <c r="T1479" s="13">
        <f t="shared" si="485"/>
        <v>0</v>
      </c>
      <c r="U1479" s="13" t="e">
        <f>VLOOKUP(B1479,Sheet1!$C$1:$F$12,4,FALSE)</f>
        <v>#N/A</v>
      </c>
      <c r="V1479" s="13" t="e">
        <f t="shared" si="496"/>
        <v>#N/A</v>
      </c>
      <c r="W1479" s="13">
        <f t="shared" si="497"/>
        <v>0</v>
      </c>
      <c r="X1479" s="13">
        <f t="shared" si="498"/>
        <v>0</v>
      </c>
      <c r="Y1479" s="13">
        <f t="shared" si="499"/>
        <v>0</v>
      </c>
      <c r="Z1479" s="13" t="e">
        <f t="shared" si="500"/>
        <v>#N/A</v>
      </c>
      <c r="AA1479" s="14" t="str">
        <f t="shared" si="501"/>
        <v/>
      </c>
      <c r="AB1479" s="14">
        <f t="shared" si="502"/>
        <v>0</v>
      </c>
      <c r="AC1479" s="14">
        <f t="shared" si="503"/>
        <v>0</v>
      </c>
      <c r="AD1479" s="13">
        <f t="shared" si="486"/>
        <v>0</v>
      </c>
      <c r="AE1479" s="13" t="e">
        <f>VLOOKUP(B1479,Sheet1!$C$1:$D$12,2,FALSE)</f>
        <v>#N/A</v>
      </c>
      <c r="AF1479" s="13" t="e">
        <f t="shared" si="504"/>
        <v>#N/A</v>
      </c>
      <c r="AG1479" s="13">
        <f t="shared" si="487"/>
        <v>0</v>
      </c>
      <c r="AH1479" s="13">
        <f t="shared" si="488"/>
        <v>0</v>
      </c>
      <c r="AI1479" s="13" t="e">
        <f t="shared" si="505"/>
        <v>#N/A</v>
      </c>
      <c r="AJ1479" s="14" t="str">
        <f t="shared" si="506"/>
        <v/>
      </c>
      <c r="AK1479" s="14">
        <f t="shared" si="489"/>
        <v>0</v>
      </c>
    </row>
    <row r="1480" spans="1:37" ht="15" customHeight="1" x14ac:dyDescent="0.25">
      <c r="A1480" s="1"/>
      <c r="B1480" s="1"/>
      <c r="C1480" s="24"/>
      <c r="D1480" s="1"/>
      <c r="E1480" s="1"/>
      <c r="F1480" s="24"/>
      <c r="G1480" s="1"/>
      <c r="H1480" s="2"/>
      <c r="I1480" s="2"/>
      <c r="J1480" s="2"/>
      <c r="K1480" s="13">
        <f t="shared" si="490"/>
        <v>0</v>
      </c>
      <c r="L1480" s="13" t="e">
        <f>VLOOKUP(B1480,Sheet1!$C$1:$D$12,2,FALSE)</f>
        <v>#N/A</v>
      </c>
      <c r="M1480" s="13" t="e">
        <f t="shared" si="491"/>
        <v>#N/A</v>
      </c>
      <c r="N1480" s="13">
        <f t="shared" si="492"/>
        <v>0</v>
      </c>
      <c r="O1480" s="13" t="e">
        <f>VLOOKUP(B1480,Sheet1!$C$1:$D$12,2,FALSE)</f>
        <v>#N/A</v>
      </c>
      <c r="P1480" s="13" t="e">
        <f t="shared" si="493"/>
        <v>#N/A</v>
      </c>
      <c r="Q1480" s="13">
        <f t="shared" si="494"/>
        <v>0</v>
      </c>
      <c r="R1480" s="13" t="e">
        <f>VLOOKUP(B1480,Sheet1!$C$1:$D$12,2,FALSE)</f>
        <v>#N/A</v>
      </c>
      <c r="S1480" s="13" t="e">
        <f t="shared" si="495"/>
        <v>#N/A</v>
      </c>
      <c r="T1480" s="13">
        <f t="shared" si="485"/>
        <v>0</v>
      </c>
      <c r="U1480" s="13" t="e">
        <f>VLOOKUP(B1480,Sheet1!$C$1:$F$12,4,FALSE)</f>
        <v>#N/A</v>
      </c>
      <c r="V1480" s="13" t="e">
        <f t="shared" si="496"/>
        <v>#N/A</v>
      </c>
      <c r="W1480" s="13">
        <f t="shared" si="497"/>
        <v>0</v>
      </c>
      <c r="X1480" s="13">
        <f t="shared" si="498"/>
        <v>0</v>
      </c>
      <c r="Y1480" s="13">
        <f t="shared" si="499"/>
        <v>0</v>
      </c>
      <c r="Z1480" s="13" t="e">
        <f t="shared" si="500"/>
        <v>#N/A</v>
      </c>
      <c r="AA1480" s="14" t="str">
        <f t="shared" si="501"/>
        <v/>
      </c>
      <c r="AB1480" s="14">
        <f t="shared" si="502"/>
        <v>0</v>
      </c>
      <c r="AC1480" s="14">
        <f t="shared" si="503"/>
        <v>0</v>
      </c>
      <c r="AD1480" s="13">
        <f t="shared" si="486"/>
        <v>0</v>
      </c>
      <c r="AE1480" s="13" t="e">
        <f>VLOOKUP(B1480,Sheet1!$C$1:$D$12,2,FALSE)</f>
        <v>#N/A</v>
      </c>
      <c r="AF1480" s="13" t="e">
        <f t="shared" si="504"/>
        <v>#N/A</v>
      </c>
      <c r="AG1480" s="13">
        <f t="shared" si="487"/>
        <v>0</v>
      </c>
      <c r="AH1480" s="13">
        <f t="shared" si="488"/>
        <v>0</v>
      </c>
      <c r="AI1480" s="13" t="e">
        <f t="shared" si="505"/>
        <v>#N/A</v>
      </c>
      <c r="AJ1480" s="14" t="str">
        <f t="shared" si="506"/>
        <v/>
      </c>
      <c r="AK1480" s="14">
        <f t="shared" si="489"/>
        <v>0</v>
      </c>
    </row>
    <row r="1481" spans="1:37" ht="15" customHeight="1" x14ac:dyDescent="0.25">
      <c r="A1481" s="1"/>
      <c r="B1481" s="1"/>
      <c r="C1481" s="24"/>
      <c r="D1481" s="1"/>
      <c r="E1481" s="1"/>
      <c r="F1481" s="24"/>
      <c r="G1481" s="1"/>
      <c r="H1481" s="2"/>
      <c r="I1481" s="2"/>
      <c r="J1481" s="2"/>
      <c r="K1481" s="13">
        <f t="shared" si="490"/>
        <v>0</v>
      </c>
      <c r="L1481" s="13" t="e">
        <f>VLOOKUP(B1481,Sheet1!$C$1:$D$12,2,FALSE)</f>
        <v>#N/A</v>
      </c>
      <c r="M1481" s="13" t="e">
        <f t="shared" si="491"/>
        <v>#N/A</v>
      </c>
      <c r="N1481" s="13">
        <f t="shared" si="492"/>
        <v>0</v>
      </c>
      <c r="O1481" s="13" t="e">
        <f>VLOOKUP(B1481,Sheet1!$C$1:$D$12,2,FALSE)</f>
        <v>#N/A</v>
      </c>
      <c r="P1481" s="13" t="e">
        <f t="shared" si="493"/>
        <v>#N/A</v>
      </c>
      <c r="Q1481" s="13">
        <f t="shared" si="494"/>
        <v>0</v>
      </c>
      <c r="R1481" s="13" t="e">
        <f>VLOOKUP(B1481,Sheet1!$C$1:$D$12,2,FALSE)</f>
        <v>#N/A</v>
      </c>
      <c r="S1481" s="13" t="e">
        <f t="shared" si="495"/>
        <v>#N/A</v>
      </c>
      <c r="T1481" s="13">
        <f t="shared" si="485"/>
        <v>0</v>
      </c>
      <c r="U1481" s="13" t="e">
        <f>VLOOKUP(B1481,Sheet1!$C$1:$F$12,4,FALSE)</f>
        <v>#N/A</v>
      </c>
      <c r="V1481" s="13" t="e">
        <f t="shared" si="496"/>
        <v>#N/A</v>
      </c>
      <c r="W1481" s="13">
        <f t="shared" si="497"/>
        <v>0</v>
      </c>
      <c r="X1481" s="13">
        <f t="shared" si="498"/>
        <v>0</v>
      </c>
      <c r="Y1481" s="13">
        <f t="shared" si="499"/>
        <v>0</v>
      </c>
      <c r="Z1481" s="13" t="e">
        <f t="shared" si="500"/>
        <v>#N/A</v>
      </c>
      <c r="AA1481" s="14" t="str">
        <f t="shared" si="501"/>
        <v/>
      </c>
      <c r="AB1481" s="14">
        <f t="shared" si="502"/>
        <v>0</v>
      </c>
      <c r="AC1481" s="14">
        <f t="shared" si="503"/>
        <v>0</v>
      </c>
      <c r="AD1481" s="13">
        <f t="shared" si="486"/>
        <v>0</v>
      </c>
      <c r="AE1481" s="13" t="e">
        <f>VLOOKUP(B1481,Sheet1!$C$1:$D$12,2,FALSE)</f>
        <v>#N/A</v>
      </c>
      <c r="AF1481" s="13" t="e">
        <f t="shared" si="504"/>
        <v>#N/A</v>
      </c>
      <c r="AG1481" s="13">
        <f t="shared" si="487"/>
        <v>0</v>
      </c>
      <c r="AH1481" s="13">
        <f t="shared" si="488"/>
        <v>0</v>
      </c>
      <c r="AI1481" s="13" t="e">
        <f t="shared" si="505"/>
        <v>#N/A</v>
      </c>
      <c r="AJ1481" s="14" t="str">
        <f t="shared" si="506"/>
        <v/>
      </c>
      <c r="AK1481" s="14">
        <f t="shared" si="489"/>
        <v>0</v>
      </c>
    </row>
    <row r="1482" spans="1:37" ht="15" customHeight="1" x14ac:dyDescent="0.25">
      <c r="A1482" s="1"/>
      <c r="B1482" s="1"/>
      <c r="C1482" s="24"/>
      <c r="D1482" s="1"/>
      <c r="E1482" s="1"/>
      <c r="F1482" s="24"/>
      <c r="G1482" s="1"/>
      <c r="H1482" s="2"/>
      <c r="I1482" s="2"/>
      <c r="J1482" s="2"/>
      <c r="K1482" s="13">
        <f t="shared" si="490"/>
        <v>0</v>
      </c>
      <c r="L1482" s="13" t="e">
        <f>VLOOKUP(B1482,Sheet1!$C$1:$D$12,2,FALSE)</f>
        <v>#N/A</v>
      </c>
      <c r="M1482" s="13" t="e">
        <f t="shared" si="491"/>
        <v>#N/A</v>
      </c>
      <c r="N1482" s="13">
        <f t="shared" si="492"/>
        <v>0</v>
      </c>
      <c r="O1482" s="13" t="e">
        <f>VLOOKUP(B1482,Sheet1!$C$1:$D$12,2,FALSE)</f>
        <v>#N/A</v>
      </c>
      <c r="P1482" s="13" t="e">
        <f t="shared" si="493"/>
        <v>#N/A</v>
      </c>
      <c r="Q1482" s="13">
        <f t="shared" si="494"/>
        <v>0</v>
      </c>
      <c r="R1482" s="13" t="e">
        <f>VLOOKUP(B1482,Sheet1!$C$1:$D$12,2,FALSE)</f>
        <v>#N/A</v>
      </c>
      <c r="S1482" s="13" t="e">
        <f t="shared" si="495"/>
        <v>#N/A</v>
      </c>
      <c r="T1482" s="13">
        <f t="shared" si="485"/>
        <v>0</v>
      </c>
      <c r="U1482" s="13" t="e">
        <f>VLOOKUP(B1482,Sheet1!$C$1:$F$12,4,FALSE)</f>
        <v>#N/A</v>
      </c>
      <c r="V1482" s="13" t="e">
        <f t="shared" si="496"/>
        <v>#N/A</v>
      </c>
      <c r="W1482" s="13">
        <f t="shared" si="497"/>
        <v>0</v>
      </c>
      <c r="X1482" s="13">
        <f t="shared" si="498"/>
        <v>0</v>
      </c>
      <c r="Y1482" s="13">
        <f t="shared" si="499"/>
        <v>0</v>
      </c>
      <c r="Z1482" s="13" t="e">
        <f t="shared" si="500"/>
        <v>#N/A</v>
      </c>
      <c r="AA1482" s="14" t="str">
        <f t="shared" si="501"/>
        <v/>
      </c>
      <c r="AB1482" s="14">
        <f t="shared" si="502"/>
        <v>0</v>
      </c>
      <c r="AC1482" s="14">
        <f t="shared" si="503"/>
        <v>0</v>
      </c>
      <c r="AD1482" s="13">
        <f t="shared" si="486"/>
        <v>0</v>
      </c>
      <c r="AE1482" s="13" t="e">
        <f>VLOOKUP(B1482,Sheet1!$C$1:$D$12,2,FALSE)</f>
        <v>#N/A</v>
      </c>
      <c r="AF1482" s="13" t="e">
        <f t="shared" si="504"/>
        <v>#N/A</v>
      </c>
      <c r="AG1482" s="13">
        <f t="shared" si="487"/>
        <v>0</v>
      </c>
      <c r="AH1482" s="13">
        <f t="shared" si="488"/>
        <v>0</v>
      </c>
      <c r="AI1482" s="13" t="e">
        <f t="shared" si="505"/>
        <v>#N/A</v>
      </c>
      <c r="AJ1482" s="14" t="str">
        <f t="shared" si="506"/>
        <v/>
      </c>
      <c r="AK1482" s="14">
        <f t="shared" si="489"/>
        <v>0</v>
      </c>
    </row>
    <row r="1483" spans="1:37" ht="15" customHeight="1" x14ac:dyDescent="0.25">
      <c r="A1483" s="1"/>
      <c r="B1483" s="1"/>
      <c r="C1483" s="24"/>
      <c r="D1483" s="1"/>
      <c r="E1483" s="1"/>
      <c r="F1483" s="24"/>
      <c r="G1483" s="1"/>
      <c r="H1483" s="2"/>
      <c r="I1483" s="2"/>
      <c r="J1483" s="2"/>
      <c r="K1483" s="13">
        <f t="shared" si="490"/>
        <v>0</v>
      </c>
      <c r="L1483" s="13" t="e">
        <f>VLOOKUP(B1483,Sheet1!$C$1:$D$12,2,FALSE)</f>
        <v>#N/A</v>
      </c>
      <c r="M1483" s="13" t="e">
        <f t="shared" si="491"/>
        <v>#N/A</v>
      </c>
      <c r="N1483" s="13">
        <f t="shared" si="492"/>
        <v>0</v>
      </c>
      <c r="O1483" s="13" t="e">
        <f>VLOOKUP(B1483,Sheet1!$C$1:$D$12,2,FALSE)</f>
        <v>#N/A</v>
      </c>
      <c r="P1483" s="13" t="e">
        <f t="shared" si="493"/>
        <v>#N/A</v>
      </c>
      <c r="Q1483" s="13">
        <f t="shared" si="494"/>
        <v>0</v>
      </c>
      <c r="R1483" s="13" t="e">
        <f>VLOOKUP(B1483,Sheet1!$C$1:$D$12,2,FALSE)</f>
        <v>#N/A</v>
      </c>
      <c r="S1483" s="13" t="e">
        <f t="shared" si="495"/>
        <v>#N/A</v>
      </c>
      <c r="T1483" s="13">
        <f t="shared" si="485"/>
        <v>0</v>
      </c>
      <c r="U1483" s="13" t="e">
        <f>VLOOKUP(B1483,Sheet1!$C$1:$F$12,4,FALSE)</f>
        <v>#N/A</v>
      </c>
      <c r="V1483" s="13" t="e">
        <f t="shared" si="496"/>
        <v>#N/A</v>
      </c>
      <c r="W1483" s="13">
        <f t="shared" si="497"/>
        <v>0</v>
      </c>
      <c r="X1483" s="13">
        <f t="shared" si="498"/>
        <v>0</v>
      </c>
      <c r="Y1483" s="13">
        <f t="shared" si="499"/>
        <v>0</v>
      </c>
      <c r="Z1483" s="13" t="e">
        <f t="shared" si="500"/>
        <v>#N/A</v>
      </c>
      <c r="AA1483" s="14" t="str">
        <f t="shared" si="501"/>
        <v/>
      </c>
      <c r="AB1483" s="14">
        <f t="shared" si="502"/>
        <v>0</v>
      </c>
      <c r="AC1483" s="14">
        <f t="shared" si="503"/>
        <v>0</v>
      </c>
      <c r="AD1483" s="13">
        <f t="shared" si="486"/>
        <v>0</v>
      </c>
      <c r="AE1483" s="13" t="e">
        <f>VLOOKUP(B1483,Sheet1!$C$1:$D$12,2,FALSE)</f>
        <v>#N/A</v>
      </c>
      <c r="AF1483" s="13" t="e">
        <f t="shared" si="504"/>
        <v>#N/A</v>
      </c>
      <c r="AG1483" s="13">
        <f t="shared" si="487"/>
        <v>0</v>
      </c>
      <c r="AH1483" s="13">
        <f t="shared" si="488"/>
        <v>0</v>
      </c>
      <c r="AI1483" s="13" t="e">
        <f t="shared" si="505"/>
        <v>#N/A</v>
      </c>
      <c r="AJ1483" s="14" t="str">
        <f t="shared" si="506"/>
        <v/>
      </c>
      <c r="AK1483" s="14">
        <f t="shared" si="489"/>
        <v>0</v>
      </c>
    </row>
    <row r="1484" spans="1:37" ht="15" customHeight="1" x14ac:dyDescent="0.25">
      <c r="A1484" s="1"/>
      <c r="B1484" s="1"/>
      <c r="C1484" s="24"/>
      <c r="D1484" s="1"/>
      <c r="E1484" s="1"/>
      <c r="F1484" s="24"/>
      <c r="G1484" s="1"/>
      <c r="H1484" s="2"/>
      <c r="I1484" s="2"/>
      <c r="J1484" s="2"/>
      <c r="K1484" s="13">
        <f t="shared" si="490"/>
        <v>0</v>
      </c>
      <c r="L1484" s="13" t="e">
        <f>VLOOKUP(B1484,Sheet1!$C$1:$D$12,2,FALSE)</f>
        <v>#N/A</v>
      </c>
      <c r="M1484" s="13" t="e">
        <f t="shared" si="491"/>
        <v>#N/A</v>
      </c>
      <c r="N1484" s="13">
        <f t="shared" si="492"/>
        <v>0</v>
      </c>
      <c r="O1484" s="13" t="e">
        <f>VLOOKUP(B1484,Sheet1!$C$1:$D$12,2,FALSE)</f>
        <v>#N/A</v>
      </c>
      <c r="P1484" s="13" t="e">
        <f t="shared" si="493"/>
        <v>#N/A</v>
      </c>
      <c r="Q1484" s="13">
        <f t="shared" si="494"/>
        <v>0</v>
      </c>
      <c r="R1484" s="13" t="e">
        <f>VLOOKUP(B1484,Sheet1!$C$1:$D$12,2,FALSE)</f>
        <v>#N/A</v>
      </c>
      <c r="S1484" s="13" t="e">
        <f t="shared" si="495"/>
        <v>#N/A</v>
      </c>
      <c r="T1484" s="13">
        <f t="shared" si="485"/>
        <v>0</v>
      </c>
      <c r="U1484" s="13" t="e">
        <f>VLOOKUP(B1484,Sheet1!$C$1:$F$12,4,FALSE)</f>
        <v>#N/A</v>
      </c>
      <c r="V1484" s="13" t="e">
        <f t="shared" si="496"/>
        <v>#N/A</v>
      </c>
      <c r="W1484" s="13">
        <f t="shared" si="497"/>
        <v>0</v>
      </c>
      <c r="X1484" s="13">
        <f t="shared" si="498"/>
        <v>0</v>
      </c>
      <c r="Y1484" s="13">
        <f t="shared" si="499"/>
        <v>0</v>
      </c>
      <c r="Z1484" s="13" t="e">
        <f t="shared" si="500"/>
        <v>#N/A</v>
      </c>
      <c r="AA1484" s="14" t="str">
        <f t="shared" si="501"/>
        <v/>
      </c>
      <c r="AB1484" s="14">
        <f t="shared" si="502"/>
        <v>0</v>
      </c>
      <c r="AC1484" s="14">
        <f t="shared" si="503"/>
        <v>0</v>
      </c>
      <c r="AD1484" s="13">
        <f t="shared" si="486"/>
        <v>0</v>
      </c>
      <c r="AE1484" s="13" t="e">
        <f>VLOOKUP(B1484,Sheet1!$C$1:$D$12,2,FALSE)</f>
        <v>#N/A</v>
      </c>
      <c r="AF1484" s="13" t="e">
        <f t="shared" si="504"/>
        <v>#N/A</v>
      </c>
      <c r="AG1484" s="13">
        <f t="shared" si="487"/>
        <v>0</v>
      </c>
      <c r="AH1484" s="13">
        <f t="shared" si="488"/>
        <v>0</v>
      </c>
      <c r="AI1484" s="13" t="e">
        <f t="shared" si="505"/>
        <v>#N/A</v>
      </c>
      <c r="AJ1484" s="14" t="str">
        <f t="shared" si="506"/>
        <v/>
      </c>
      <c r="AK1484" s="14">
        <f t="shared" si="489"/>
        <v>0</v>
      </c>
    </row>
    <row r="1485" spans="1:37" ht="15" customHeight="1" x14ac:dyDescent="0.25">
      <c r="A1485" s="1"/>
      <c r="B1485" s="1"/>
      <c r="C1485" s="24"/>
      <c r="D1485" s="1"/>
      <c r="E1485" s="1"/>
      <c r="F1485" s="24"/>
      <c r="G1485" s="1"/>
      <c r="H1485" s="2"/>
      <c r="I1485" s="2"/>
      <c r="J1485" s="2"/>
      <c r="K1485" s="13">
        <f t="shared" si="490"/>
        <v>0</v>
      </c>
      <c r="L1485" s="13" t="e">
        <f>VLOOKUP(B1485,Sheet1!$C$1:$D$12,2,FALSE)</f>
        <v>#N/A</v>
      </c>
      <c r="M1485" s="13" t="e">
        <f t="shared" si="491"/>
        <v>#N/A</v>
      </c>
      <c r="N1485" s="13">
        <f t="shared" si="492"/>
        <v>0</v>
      </c>
      <c r="O1485" s="13" t="e">
        <f>VLOOKUP(B1485,Sheet1!$C$1:$D$12,2,FALSE)</f>
        <v>#N/A</v>
      </c>
      <c r="P1485" s="13" t="e">
        <f t="shared" si="493"/>
        <v>#N/A</v>
      </c>
      <c r="Q1485" s="13">
        <f t="shared" si="494"/>
        <v>0</v>
      </c>
      <c r="R1485" s="13" t="e">
        <f>VLOOKUP(B1485,Sheet1!$C$1:$D$12,2,FALSE)</f>
        <v>#N/A</v>
      </c>
      <c r="S1485" s="13" t="e">
        <f t="shared" si="495"/>
        <v>#N/A</v>
      </c>
      <c r="T1485" s="13">
        <f t="shared" si="485"/>
        <v>0</v>
      </c>
      <c r="U1485" s="13" t="e">
        <f>VLOOKUP(B1485,Sheet1!$C$1:$F$12,4,FALSE)</f>
        <v>#N/A</v>
      </c>
      <c r="V1485" s="13" t="e">
        <f t="shared" si="496"/>
        <v>#N/A</v>
      </c>
      <c r="W1485" s="13">
        <f t="shared" si="497"/>
        <v>0</v>
      </c>
      <c r="X1485" s="13">
        <f t="shared" si="498"/>
        <v>0</v>
      </c>
      <c r="Y1485" s="13">
        <f t="shared" si="499"/>
        <v>0</v>
      </c>
      <c r="Z1485" s="13" t="e">
        <f t="shared" si="500"/>
        <v>#N/A</v>
      </c>
      <c r="AA1485" s="14" t="str">
        <f t="shared" si="501"/>
        <v/>
      </c>
      <c r="AB1485" s="14">
        <f t="shared" si="502"/>
        <v>0</v>
      </c>
      <c r="AC1485" s="14">
        <f t="shared" si="503"/>
        <v>0</v>
      </c>
      <c r="AD1485" s="13">
        <f t="shared" si="486"/>
        <v>0</v>
      </c>
      <c r="AE1485" s="13" t="e">
        <f>VLOOKUP(B1485,Sheet1!$C$1:$D$12,2,FALSE)</f>
        <v>#N/A</v>
      </c>
      <c r="AF1485" s="13" t="e">
        <f t="shared" si="504"/>
        <v>#N/A</v>
      </c>
      <c r="AG1485" s="13">
        <f t="shared" si="487"/>
        <v>0</v>
      </c>
      <c r="AH1485" s="13">
        <f t="shared" si="488"/>
        <v>0</v>
      </c>
      <c r="AI1485" s="13" t="e">
        <f t="shared" si="505"/>
        <v>#N/A</v>
      </c>
      <c r="AJ1485" s="14" t="str">
        <f t="shared" si="506"/>
        <v/>
      </c>
      <c r="AK1485" s="14">
        <f t="shared" si="489"/>
        <v>0</v>
      </c>
    </row>
    <row r="1486" spans="1:37" ht="15" customHeight="1" x14ac:dyDescent="0.25">
      <c r="A1486" s="1"/>
      <c r="B1486" s="1"/>
      <c r="C1486" s="24"/>
      <c r="D1486" s="1"/>
      <c r="E1486" s="1"/>
      <c r="F1486" s="24"/>
      <c r="G1486" s="1"/>
      <c r="H1486" s="2"/>
      <c r="I1486" s="2"/>
      <c r="J1486" s="2"/>
      <c r="K1486" s="13">
        <f t="shared" si="490"/>
        <v>0</v>
      </c>
      <c r="L1486" s="13" t="e">
        <f>VLOOKUP(B1486,Sheet1!$C$1:$D$12,2,FALSE)</f>
        <v>#N/A</v>
      </c>
      <c r="M1486" s="13" t="e">
        <f t="shared" si="491"/>
        <v>#N/A</v>
      </c>
      <c r="N1486" s="13">
        <f t="shared" si="492"/>
        <v>0</v>
      </c>
      <c r="O1486" s="13" t="e">
        <f>VLOOKUP(B1486,Sheet1!$C$1:$D$12,2,FALSE)</f>
        <v>#N/A</v>
      </c>
      <c r="P1486" s="13" t="e">
        <f t="shared" si="493"/>
        <v>#N/A</v>
      </c>
      <c r="Q1486" s="13">
        <f t="shared" si="494"/>
        <v>0</v>
      </c>
      <c r="R1486" s="13" t="e">
        <f>VLOOKUP(B1486,Sheet1!$C$1:$D$12,2,FALSE)</f>
        <v>#N/A</v>
      </c>
      <c r="S1486" s="13" t="e">
        <f t="shared" si="495"/>
        <v>#N/A</v>
      </c>
      <c r="T1486" s="13">
        <f t="shared" si="485"/>
        <v>0</v>
      </c>
      <c r="U1486" s="13" t="e">
        <f>VLOOKUP(B1486,Sheet1!$C$1:$F$12,4,FALSE)</f>
        <v>#N/A</v>
      </c>
      <c r="V1486" s="13" t="e">
        <f t="shared" si="496"/>
        <v>#N/A</v>
      </c>
      <c r="W1486" s="13">
        <f t="shared" si="497"/>
        <v>0</v>
      </c>
      <c r="X1486" s="13">
        <f t="shared" si="498"/>
        <v>0</v>
      </c>
      <c r="Y1486" s="13">
        <f t="shared" si="499"/>
        <v>0</v>
      </c>
      <c r="Z1486" s="13" t="e">
        <f t="shared" si="500"/>
        <v>#N/A</v>
      </c>
      <c r="AA1486" s="14" t="str">
        <f t="shared" si="501"/>
        <v/>
      </c>
      <c r="AB1486" s="14">
        <f t="shared" si="502"/>
        <v>0</v>
      </c>
      <c r="AC1486" s="14">
        <f t="shared" si="503"/>
        <v>0</v>
      </c>
      <c r="AD1486" s="13">
        <f t="shared" si="486"/>
        <v>0</v>
      </c>
      <c r="AE1486" s="13" t="e">
        <f>VLOOKUP(B1486,Sheet1!$C$1:$D$12,2,FALSE)</f>
        <v>#N/A</v>
      </c>
      <c r="AF1486" s="13" t="e">
        <f t="shared" si="504"/>
        <v>#N/A</v>
      </c>
      <c r="AG1486" s="13">
        <f t="shared" si="487"/>
        <v>0</v>
      </c>
      <c r="AH1486" s="13">
        <f t="shared" si="488"/>
        <v>0</v>
      </c>
      <c r="AI1486" s="13" t="e">
        <f t="shared" si="505"/>
        <v>#N/A</v>
      </c>
      <c r="AJ1486" s="14" t="str">
        <f t="shared" si="506"/>
        <v/>
      </c>
      <c r="AK1486" s="14">
        <f t="shared" si="489"/>
        <v>0</v>
      </c>
    </row>
    <row r="1487" spans="1:37" ht="15" customHeight="1" x14ac:dyDescent="0.25">
      <c r="A1487" s="1"/>
      <c r="B1487" s="1"/>
      <c r="C1487" s="24"/>
      <c r="D1487" s="1"/>
      <c r="E1487" s="1"/>
      <c r="F1487" s="24"/>
      <c r="G1487" s="1"/>
      <c r="H1487" s="2"/>
      <c r="I1487" s="2"/>
      <c r="J1487" s="2"/>
      <c r="K1487" s="13">
        <f t="shared" si="490"/>
        <v>0</v>
      </c>
      <c r="L1487" s="13" t="e">
        <f>VLOOKUP(B1487,Sheet1!$C$1:$D$12,2,FALSE)</f>
        <v>#N/A</v>
      </c>
      <c r="M1487" s="13" t="e">
        <f t="shared" si="491"/>
        <v>#N/A</v>
      </c>
      <c r="N1487" s="13">
        <f t="shared" si="492"/>
        <v>0</v>
      </c>
      <c r="O1487" s="13" t="e">
        <f>VLOOKUP(B1487,Sheet1!$C$1:$D$12,2,FALSE)</f>
        <v>#N/A</v>
      </c>
      <c r="P1487" s="13" t="e">
        <f t="shared" si="493"/>
        <v>#N/A</v>
      </c>
      <c r="Q1487" s="13">
        <f t="shared" si="494"/>
        <v>0</v>
      </c>
      <c r="R1487" s="13" t="e">
        <f>VLOOKUP(B1487,Sheet1!$C$1:$D$12,2,FALSE)</f>
        <v>#N/A</v>
      </c>
      <c r="S1487" s="13" t="e">
        <f t="shared" si="495"/>
        <v>#N/A</v>
      </c>
      <c r="T1487" s="13">
        <f t="shared" si="485"/>
        <v>0</v>
      </c>
      <c r="U1487" s="13" t="e">
        <f>VLOOKUP(B1487,Sheet1!$C$1:$F$12,4,FALSE)</f>
        <v>#N/A</v>
      </c>
      <c r="V1487" s="13" t="e">
        <f t="shared" si="496"/>
        <v>#N/A</v>
      </c>
      <c r="W1487" s="13">
        <f t="shared" si="497"/>
        <v>0</v>
      </c>
      <c r="X1487" s="13">
        <f t="shared" si="498"/>
        <v>0</v>
      </c>
      <c r="Y1487" s="13">
        <f t="shared" si="499"/>
        <v>0</v>
      </c>
      <c r="Z1487" s="13" t="e">
        <f t="shared" si="500"/>
        <v>#N/A</v>
      </c>
      <c r="AA1487" s="14" t="str">
        <f t="shared" si="501"/>
        <v/>
      </c>
      <c r="AB1487" s="14">
        <f t="shared" si="502"/>
        <v>0</v>
      </c>
      <c r="AC1487" s="14">
        <f t="shared" si="503"/>
        <v>0</v>
      </c>
      <c r="AD1487" s="13">
        <f t="shared" si="486"/>
        <v>0</v>
      </c>
      <c r="AE1487" s="13" t="e">
        <f>VLOOKUP(B1487,Sheet1!$C$1:$D$12,2,FALSE)</f>
        <v>#N/A</v>
      </c>
      <c r="AF1487" s="13" t="e">
        <f t="shared" si="504"/>
        <v>#N/A</v>
      </c>
      <c r="AG1487" s="13">
        <f t="shared" si="487"/>
        <v>0</v>
      </c>
      <c r="AH1487" s="13">
        <f t="shared" si="488"/>
        <v>0</v>
      </c>
      <c r="AI1487" s="13" t="e">
        <f t="shared" si="505"/>
        <v>#N/A</v>
      </c>
      <c r="AJ1487" s="14" t="str">
        <f t="shared" si="506"/>
        <v/>
      </c>
      <c r="AK1487" s="14">
        <f t="shared" si="489"/>
        <v>0</v>
      </c>
    </row>
    <row r="1488" spans="1:37" ht="15" customHeight="1" x14ac:dyDescent="0.25">
      <c r="A1488" s="1"/>
      <c r="B1488" s="1"/>
      <c r="C1488" s="24"/>
      <c r="D1488" s="1"/>
      <c r="E1488" s="1"/>
      <c r="F1488" s="24"/>
      <c r="G1488" s="1"/>
      <c r="H1488" s="2"/>
      <c r="I1488" s="2"/>
      <c r="J1488" s="2"/>
      <c r="K1488" s="13">
        <f t="shared" si="490"/>
        <v>0</v>
      </c>
      <c r="L1488" s="13" t="e">
        <f>VLOOKUP(B1488,Sheet1!$C$1:$D$12,2,FALSE)</f>
        <v>#N/A</v>
      </c>
      <c r="M1488" s="13" t="e">
        <f t="shared" si="491"/>
        <v>#N/A</v>
      </c>
      <c r="N1488" s="13">
        <f t="shared" si="492"/>
        <v>0</v>
      </c>
      <c r="O1488" s="13" t="e">
        <f>VLOOKUP(B1488,Sheet1!$C$1:$D$12,2,FALSE)</f>
        <v>#N/A</v>
      </c>
      <c r="P1488" s="13" t="e">
        <f t="shared" si="493"/>
        <v>#N/A</v>
      </c>
      <c r="Q1488" s="13">
        <f t="shared" si="494"/>
        <v>0</v>
      </c>
      <c r="R1488" s="13" t="e">
        <f>VLOOKUP(B1488,Sheet1!$C$1:$D$12,2,FALSE)</f>
        <v>#N/A</v>
      </c>
      <c r="S1488" s="13" t="e">
        <f t="shared" si="495"/>
        <v>#N/A</v>
      </c>
      <c r="T1488" s="13">
        <f t="shared" si="485"/>
        <v>0</v>
      </c>
      <c r="U1488" s="13" t="e">
        <f>VLOOKUP(B1488,Sheet1!$C$1:$F$12,4,FALSE)</f>
        <v>#N/A</v>
      </c>
      <c r="V1488" s="13" t="e">
        <f t="shared" si="496"/>
        <v>#N/A</v>
      </c>
      <c r="W1488" s="13">
        <f t="shared" si="497"/>
        <v>0</v>
      </c>
      <c r="X1488" s="13">
        <f t="shared" si="498"/>
        <v>0</v>
      </c>
      <c r="Y1488" s="13">
        <f t="shared" si="499"/>
        <v>0</v>
      </c>
      <c r="Z1488" s="13" t="e">
        <f t="shared" si="500"/>
        <v>#N/A</v>
      </c>
      <c r="AA1488" s="14" t="str">
        <f t="shared" si="501"/>
        <v/>
      </c>
      <c r="AB1488" s="14">
        <f t="shared" si="502"/>
        <v>0</v>
      </c>
      <c r="AC1488" s="14">
        <f t="shared" si="503"/>
        <v>0</v>
      </c>
      <c r="AD1488" s="13">
        <f t="shared" si="486"/>
        <v>0</v>
      </c>
      <c r="AE1488" s="13" t="e">
        <f>VLOOKUP(B1488,Sheet1!$C$1:$D$12,2,FALSE)</f>
        <v>#N/A</v>
      </c>
      <c r="AF1488" s="13" t="e">
        <f t="shared" si="504"/>
        <v>#N/A</v>
      </c>
      <c r="AG1488" s="13">
        <f t="shared" si="487"/>
        <v>0</v>
      </c>
      <c r="AH1488" s="13">
        <f t="shared" si="488"/>
        <v>0</v>
      </c>
      <c r="AI1488" s="13" t="e">
        <f t="shared" si="505"/>
        <v>#N/A</v>
      </c>
      <c r="AJ1488" s="14" t="str">
        <f t="shared" si="506"/>
        <v/>
      </c>
      <c r="AK1488" s="14">
        <f t="shared" si="489"/>
        <v>0</v>
      </c>
    </row>
    <row r="1489" spans="1:37" ht="15" customHeight="1" x14ac:dyDescent="0.25">
      <c r="A1489" s="1"/>
      <c r="B1489" s="1"/>
      <c r="C1489" s="24"/>
      <c r="D1489" s="1"/>
      <c r="E1489" s="1"/>
      <c r="F1489" s="24"/>
      <c r="G1489" s="1"/>
      <c r="H1489" s="2"/>
      <c r="I1489" s="2"/>
      <c r="J1489" s="2"/>
      <c r="K1489" s="13">
        <f t="shared" si="490"/>
        <v>0</v>
      </c>
      <c r="L1489" s="13" t="e">
        <f>VLOOKUP(B1489,Sheet1!$C$1:$D$12,2,FALSE)</f>
        <v>#N/A</v>
      </c>
      <c r="M1489" s="13" t="e">
        <f t="shared" si="491"/>
        <v>#N/A</v>
      </c>
      <c r="N1489" s="13">
        <f t="shared" si="492"/>
        <v>0</v>
      </c>
      <c r="O1489" s="13" t="e">
        <f>VLOOKUP(B1489,Sheet1!$C$1:$D$12,2,FALSE)</f>
        <v>#N/A</v>
      </c>
      <c r="P1489" s="13" t="e">
        <f t="shared" si="493"/>
        <v>#N/A</v>
      </c>
      <c r="Q1489" s="13">
        <f t="shared" si="494"/>
        <v>0</v>
      </c>
      <c r="R1489" s="13" t="e">
        <f>VLOOKUP(B1489,Sheet1!$C$1:$D$12,2,FALSE)</f>
        <v>#N/A</v>
      </c>
      <c r="S1489" s="13" t="e">
        <f t="shared" si="495"/>
        <v>#N/A</v>
      </c>
      <c r="T1489" s="13">
        <f t="shared" si="485"/>
        <v>0</v>
      </c>
      <c r="U1489" s="13" t="e">
        <f>VLOOKUP(B1489,Sheet1!$C$1:$F$12,4,FALSE)</f>
        <v>#N/A</v>
      </c>
      <c r="V1489" s="13" t="e">
        <f t="shared" si="496"/>
        <v>#N/A</v>
      </c>
      <c r="W1489" s="13">
        <f t="shared" si="497"/>
        <v>0</v>
      </c>
      <c r="X1489" s="13">
        <f t="shared" si="498"/>
        <v>0</v>
      </c>
      <c r="Y1489" s="13">
        <f t="shared" si="499"/>
        <v>0</v>
      </c>
      <c r="Z1489" s="13" t="e">
        <f t="shared" si="500"/>
        <v>#N/A</v>
      </c>
      <c r="AA1489" s="14" t="str">
        <f t="shared" si="501"/>
        <v/>
      </c>
      <c r="AB1489" s="14">
        <f t="shared" si="502"/>
        <v>0</v>
      </c>
      <c r="AC1489" s="14">
        <f t="shared" si="503"/>
        <v>0</v>
      </c>
      <c r="AD1489" s="13">
        <f t="shared" si="486"/>
        <v>0</v>
      </c>
      <c r="AE1489" s="13" t="e">
        <f>VLOOKUP(B1489,Sheet1!$C$1:$D$12,2,FALSE)</f>
        <v>#N/A</v>
      </c>
      <c r="AF1489" s="13" t="e">
        <f t="shared" si="504"/>
        <v>#N/A</v>
      </c>
      <c r="AG1489" s="13">
        <f t="shared" si="487"/>
        <v>0</v>
      </c>
      <c r="AH1489" s="13">
        <f t="shared" si="488"/>
        <v>0</v>
      </c>
      <c r="AI1489" s="13" t="e">
        <f t="shared" si="505"/>
        <v>#N/A</v>
      </c>
      <c r="AJ1489" s="14" t="str">
        <f t="shared" si="506"/>
        <v/>
      </c>
      <c r="AK1489" s="14">
        <f t="shared" si="489"/>
        <v>0</v>
      </c>
    </row>
    <row r="1490" spans="1:37" ht="15" customHeight="1" x14ac:dyDescent="0.25">
      <c r="A1490" s="1"/>
      <c r="B1490" s="1"/>
      <c r="C1490" s="24"/>
      <c r="D1490" s="1"/>
      <c r="E1490" s="1"/>
      <c r="F1490" s="24"/>
      <c r="G1490" s="1"/>
      <c r="H1490" s="2"/>
      <c r="I1490" s="2"/>
      <c r="J1490" s="2"/>
      <c r="K1490" s="13">
        <f t="shared" si="490"/>
        <v>0</v>
      </c>
      <c r="L1490" s="13" t="e">
        <f>VLOOKUP(B1490,Sheet1!$C$1:$D$12,2,FALSE)</f>
        <v>#N/A</v>
      </c>
      <c r="M1490" s="13" t="e">
        <f t="shared" si="491"/>
        <v>#N/A</v>
      </c>
      <c r="N1490" s="13">
        <f t="shared" si="492"/>
        <v>0</v>
      </c>
      <c r="O1490" s="13" t="e">
        <f>VLOOKUP(B1490,Sheet1!$C$1:$D$12,2,FALSE)</f>
        <v>#N/A</v>
      </c>
      <c r="P1490" s="13" t="e">
        <f t="shared" si="493"/>
        <v>#N/A</v>
      </c>
      <c r="Q1490" s="13">
        <f t="shared" si="494"/>
        <v>0</v>
      </c>
      <c r="R1490" s="13" t="e">
        <f>VLOOKUP(B1490,Sheet1!$C$1:$D$12,2,FALSE)</f>
        <v>#N/A</v>
      </c>
      <c r="S1490" s="13" t="e">
        <f t="shared" si="495"/>
        <v>#N/A</v>
      </c>
      <c r="T1490" s="13">
        <f t="shared" si="485"/>
        <v>0</v>
      </c>
      <c r="U1490" s="13" t="e">
        <f>VLOOKUP(B1490,Sheet1!$C$1:$F$12,4,FALSE)</f>
        <v>#N/A</v>
      </c>
      <c r="V1490" s="13" t="e">
        <f t="shared" si="496"/>
        <v>#N/A</v>
      </c>
      <c r="W1490" s="13">
        <f t="shared" si="497"/>
        <v>0</v>
      </c>
      <c r="X1490" s="13">
        <f t="shared" si="498"/>
        <v>0</v>
      </c>
      <c r="Y1490" s="13">
        <f t="shared" si="499"/>
        <v>0</v>
      </c>
      <c r="Z1490" s="13" t="e">
        <f t="shared" si="500"/>
        <v>#N/A</v>
      </c>
      <c r="AA1490" s="14" t="str">
        <f t="shared" si="501"/>
        <v/>
      </c>
      <c r="AB1490" s="14">
        <f t="shared" si="502"/>
        <v>0</v>
      </c>
      <c r="AC1490" s="14">
        <f t="shared" si="503"/>
        <v>0</v>
      </c>
      <c r="AD1490" s="13">
        <f t="shared" si="486"/>
        <v>0</v>
      </c>
      <c r="AE1490" s="13" t="e">
        <f>VLOOKUP(B1490,Sheet1!$C$1:$D$12,2,FALSE)</f>
        <v>#N/A</v>
      </c>
      <c r="AF1490" s="13" t="e">
        <f t="shared" si="504"/>
        <v>#N/A</v>
      </c>
      <c r="AG1490" s="13">
        <f t="shared" si="487"/>
        <v>0</v>
      </c>
      <c r="AH1490" s="13">
        <f t="shared" si="488"/>
        <v>0</v>
      </c>
      <c r="AI1490" s="13" t="e">
        <f t="shared" si="505"/>
        <v>#N/A</v>
      </c>
      <c r="AJ1490" s="14" t="str">
        <f t="shared" si="506"/>
        <v/>
      </c>
      <c r="AK1490" s="14">
        <f t="shared" si="489"/>
        <v>0</v>
      </c>
    </row>
    <row r="1491" spans="1:37" ht="15" customHeight="1" x14ac:dyDescent="0.25">
      <c r="A1491" s="1"/>
      <c r="B1491" s="1"/>
      <c r="C1491" s="24"/>
      <c r="D1491" s="1"/>
      <c r="E1491" s="1"/>
      <c r="F1491" s="24"/>
      <c r="G1491" s="1"/>
      <c r="H1491" s="2"/>
      <c r="I1491" s="2"/>
      <c r="J1491" s="2"/>
      <c r="K1491" s="13">
        <f t="shared" si="490"/>
        <v>0</v>
      </c>
      <c r="L1491" s="13" t="e">
        <f>VLOOKUP(B1491,Sheet1!$C$1:$D$12,2,FALSE)</f>
        <v>#N/A</v>
      </c>
      <c r="M1491" s="13" t="e">
        <f t="shared" si="491"/>
        <v>#N/A</v>
      </c>
      <c r="N1491" s="13">
        <f t="shared" si="492"/>
        <v>0</v>
      </c>
      <c r="O1491" s="13" t="e">
        <f>VLOOKUP(B1491,Sheet1!$C$1:$D$12,2,FALSE)</f>
        <v>#N/A</v>
      </c>
      <c r="P1491" s="13" t="e">
        <f t="shared" si="493"/>
        <v>#N/A</v>
      </c>
      <c r="Q1491" s="13">
        <f t="shared" si="494"/>
        <v>0</v>
      </c>
      <c r="R1491" s="13" t="e">
        <f>VLOOKUP(B1491,Sheet1!$C$1:$D$12,2,FALSE)</f>
        <v>#N/A</v>
      </c>
      <c r="S1491" s="13" t="e">
        <f t="shared" si="495"/>
        <v>#N/A</v>
      </c>
      <c r="T1491" s="13">
        <f t="shared" si="485"/>
        <v>0</v>
      </c>
      <c r="U1491" s="13" t="e">
        <f>VLOOKUP(B1491,Sheet1!$C$1:$F$12,4,FALSE)</f>
        <v>#N/A</v>
      </c>
      <c r="V1491" s="13" t="e">
        <f t="shared" si="496"/>
        <v>#N/A</v>
      </c>
      <c r="W1491" s="13">
        <f t="shared" si="497"/>
        <v>0</v>
      </c>
      <c r="X1491" s="13">
        <f t="shared" si="498"/>
        <v>0</v>
      </c>
      <c r="Y1491" s="13">
        <f t="shared" si="499"/>
        <v>0</v>
      </c>
      <c r="Z1491" s="13" t="e">
        <f t="shared" si="500"/>
        <v>#N/A</v>
      </c>
      <c r="AA1491" s="14" t="str">
        <f t="shared" si="501"/>
        <v/>
      </c>
      <c r="AB1491" s="14">
        <f t="shared" si="502"/>
        <v>0</v>
      </c>
      <c r="AC1491" s="14">
        <f t="shared" si="503"/>
        <v>0</v>
      </c>
      <c r="AD1491" s="13">
        <f t="shared" si="486"/>
        <v>0</v>
      </c>
      <c r="AE1491" s="13" t="e">
        <f>VLOOKUP(B1491,Sheet1!$C$1:$D$12,2,FALSE)</f>
        <v>#N/A</v>
      </c>
      <c r="AF1491" s="13" t="e">
        <f t="shared" si="504"/>
        <v>#N/A</v>
      </c>
      <c r="AG1491" s="13">
        <f t="shared" si="487"/>
        <v>0</v>
      </c>
      <c r="AH1491" s="13">
        <f t="shared" si="488"/>
        <v>0</v>
      </c>
      <c r="AI1491" s="13" t="e">
        <f t="shared" si="505"/>
        <v>#N/A</v>
      </c>
      <c r="AJ1491" s="14" t="str">
        <f t="shared" si="506"/>
        <v/>
      </c>
      <c r="AK1491" s="14">
        <f t="shared" si="489"/>
        <v>0</v>
      </c>
    </row>
    <row r="1492" spans="1:37" ht="15" customHeight="1" x14ac:dyDescent="0.25">
      <c r="A1492" s="1"/>
      <c r="B1492" s="1"/>
      <c r="C1492" s="24"/>
      <c r="D1492" s="1"/>
      <c r="E1492" s="1"/>
      <c r="F1492" s="24"/>
      <c r="G1492" s="1"/>
      <c r="H1492" s="2"/>
      <c r="I1492" s="2"/>
      <c r="J1492" s="2"/>
      <c r="K1492" s="13">
        <f t="shared" si="490"/>
        <v>0</v>
      </c>
      <c r="L1492" s="13" t="e">
        <f>VLOOKUP(B1492,Sheet1!$C$1:$D$12,2,FALSE)</f>
        <v>#N/A</v>
      </c>
      <c r="M1492" s="13" t="e">
        <f t="shared" si="491"/>
        <v>#N/A</v>
      </c>
      <c r="N1492" s="13">
        <f t="shared" si="492"/>
        <v>0</v>
      </c>
      <c r="O1492" s="13" t="e">
        <f>VLOOKUP(B1492,Sheet1!$C$1:$D$12,2,FALSE)</f>
        <v>#N/A</v>
      </c>
      <c r="P1492" s="13" t="e">
        <f t="shared" si="493"/>
        <v>#N/A</v>
      </c>
      <c r="Q1492" s="13">
        <f t="shared" si="494"/>
        <v>0</v>
      </c>
      <c r="R1492" s="13" t="e">
        <f>VLOOKUP(B1492,Sheet1!$C$1:$D$12,2,FALSE)</f>
        <v>#N/A</v>
      </c>
      <c r="S1492" s="13" t="e">
        <f t="shared" si="495"/>
        <v>#N/A</v>
      </c>
      <c r="T1492" s="13">
        <f t="shared" si="485"/>
        <v>0</v>
      </c>
      <c r="U1492" s="13" t="e">
        <f>VLOOKUP(B1492,Sheet1!$C$1:$F$12,4,FALSE)</f>
        <v>#N/A</v>
      </c>
      <c r="V1492" s="13" t="e">
        <f t="shared" si="496"/>
        <v>#N/A</v>
      </c>
      <c r="W1492" s="13">
        <f t="shared" si="497"/>
        <v>0</v>
      </c>
      <c r="X1492" s="13">
        <f t="shared" si="498"/>
        <v>0</v>
      </c>
      <c r="Y1492" s="13">
        <f t="shared" si="499"/>
        <v>0</v>
      </c>
      <c r="Z1492" s="13" t="e">
        <f t="shared" si="500"/>
        <v>#N/A</v>
      </c>
      <c r="AA1492" s="14" t="str">
        <f t="shared" si="501"/>
        <v/>
      </c>
      <c r="AB1492" s="14">
        <f t="shared" si="502"/>
        <v>0</v>
      </c>
      <c r="AC1492" s="14">
        <f t="shared" si="503"/>
        <v>0</v>
      </c>
      <c r="AD1492" s="13">
        <f t="shared" si="486"/>
        <v>0</v>
      </c>
      <c r="AE1492" s="13" t="e">
        <f>VLOOKUP(B1492,Sheet1!$C$1:$D$12,2,FALSE)</f>
        <v>#N/A</v>
      </c>
      <c r="AF1492" s="13" t="e">
        <f t="shared" si="504"/>
        <v>#N/A</v>
      </c>
      <c r="AG1492" s="13">
        <f t="shared" si="487"/>
        <v>0</v>
      </c>
      <c r="AH1492" s="13">
        <f t="shared" si="488"/>
        <v>0</v>
      </c>
      <c r="AI1492" s="13" t="e">
        <f t="shared" si="505"/>
        <v>#N/A</v>
      </c>
      <c r="AJ1492" s="14" t="str">
        <f t="shared" si="506"/>
        <v/>
      </c>
      <c r="AK1492" s="14">
        <f t="shared" si="489"/>
        <v>0</v>
      </c>
    </row>
    <row r="1493" spans="1:37" ht="15" customHeight="1" x14ac:dyDescent="0.25">
      <c r="A1493" s="1"/>
      <c r="B1493" s="1"/>
      <c r="C1493" s="24"/>
      <c r="D1493" s="1"/>
      <c r="E1493" s="1"/>
      <c r="F1493" s="24"/>
      <c r="G1493" s="1"/>
      <c r="H1493" s="2"/>
      <c r="I1493" s="2"/>
      <c r="J1493" s="2"/>
      <c r="K1493" s="13">
        <f t="shared" si="490"/>
        <v>0</v>
      </c>
      <c r="L1493" s="13" t="e">
        <f>VLOOKUP(B1493,Sheet1!$C$1:$D$12,2,FALSE)</f>
        <v>#N/A</v>
      </c>
      <c r="M1493" s="13" t="e">
        <f t="shared" si="491"/>
        <v>#N/A</v>
      </c>
      <c r="N1493" s="13">
        <f t="shared" si="492"/>
        <v>0</v>
      </c>
      <c r="O1493" s="13" t="e">
        <f>VLOOKUP(B1493,Sheet1!$C$1:$D$12,2,FALSE)</f>
        <v>#N/A</v>
      </c>
      <c r="P1493" s="13" t="e">
        <f t="shared" si="493"/>
        <v>#N/A</v>
      </c>
      <c r="Q1493" s="13">
        <f t="shared" si="494"/>
        <v>0</v>
      </c>
      <c r="R1493" s="13" t="e">
        <f>VLOOKUP(B1493,Sheet1!$C$1:$D$12,2,FALSE)</f>
        <v>#N/A</v>
      </c>
      <c r="S1493" s="13" t="e">
        <f t="shared" si="495"/>
        <v>#N/A</v>
      </c>
      <c r="T1493" s="13">
        <f t="shared" si="485"/>
        <v>0</v>
      </c>
      <c r="U1493" s="13" t="e">
        <f>VLOOKUP(B1493,Sheet1!$C$1:$F$12,4,FALSE)</f>
        <v>#N/A</v>
      </c>
      <c r="V1493" s="13" t="e">
        <f t="shared" si="496"/>
        <v>#N/A</v>
      </c>
      <c r="W1493" s="13">
        <f t="shared" si="497"/>
        <v>0</v>
      </c>
      <c r="X1493" s="13">
        <f t="shared" si="498"/>
        <v>0</v>
      </c>
      <c r="Y1493" s="13">
        <f t="shared" si="499"/>
        <v>0</v>
      </c>
      <c r="Z1493" s="13" t="e">
        <f t="shared" si="500"/>
        <v>#N/A</v>
      </c>
      <c r="AA1493" s="14" t="str">
        <f t="shared" si="501"/>
        <v/>
      </c>
      <c r="AB1493" s="14">
        <f t="shared" si="502"/>
        <v>0</v>
      </c>
      <c r="AC1493" s="14">
        <f t="shared" si="503"/>
        <v>0</v>
      </c>
      <c r="AD1493" s="13">
        <f t="shared" si="486"/>
        <v>0</v>
      </c>
      <c r="AE1493" s="13" t="e">
        <f>VLOOKUP(B1493,Sheet1!$C$1:$D$12,2,FALSE)</f>
        <v>#N/A</v>
      </c>
      <c r="AF1493" s="13" t="e">
        <f t="shared" si="504"/>
        <v>#N/A</v>
      </c>
      <c r="AG1493" s="13">
        <f t="shared" si="487"/>
        <v>0</v>
      </c>
      <c r="AH1493" s="13">
        <f t="shared" si="488"/>
        <v>0</v>
      </c>
      <c r="AI1493" s="13" t="e">
        <f t="shared" si="505"/>
        <v>#N/A</v>
      </c>
      <c r="AJ1493" s="14" t="str">
        <f t="shared" si="506"/>
        <v/>
      </c>
      <c r="AK1493" s="14">
        <f t="shared" si="489"/>
        <v>0</v>
      </c>
    </row>
    <row r="1494" spans="1:37" ht="15" customHeight="1" x14ac:dyDescent="0.25">
      <c r="A1494" s="1"/>
      <c r="B1494" s="1"/>
      <c r="C1494" s="24"/>
      <c r="D1494" s="1"/>
      <c r="E1494" s="1"/>
      <c r="F1494" s="24"/>
      <c r="G1494" s="1"/>
      <c r="H1494" s="2"/>
      <c r="I1494" s="2"/>
      <c r="J1494" s="2"/>
      <c r="K1494" s="13">
        <f t="shared" si="490"/>
        <v>0</v>
      </c>
      <c r="L1494" s="13" t="e">
        <f>VLOOKUP(B1494,Sheet1!$C$1:$D$12,2,FALSE)</f>
        <v>#N/A</v>
      </c>
      <c r="M1494" s="13" t="e">
        <f t="shared" si="491"/>
        <v>#N/A</v>
      </c>
      <c r="N1494" s="13">
        <f t="shared" si="492"/>
        <v>0</v>
      </c>
      <c r="O1494" s="13" t="e">
        <f>VLOOKUP(B1494,Sheet1!$C$1:$D$12,2,FALSE)</f>
        <v>#N/A</v>
      </c>
      <c r="P1494" s="13" t="e">
        <f t="shared" si="493"/>
        <v>#N/A</v>
      </c>
      <c r="Q1494" s="13">
        <f t="shared" si="494"/>
        <v>0</v>
      </c>
      <c r="R1494" s="13" t="e">
        <f>VLOOKUP(B1494,Sheet1!$C$1:$D$12,2,FALSE)</f>
        <v>#N/A</v>
      </c>
      <c r="S1494" s="13" t="e">
        <f t="shared" si="495"/>
        <v>#N/A</v>
      </c>
      <c r="T1494" s="13">
        <f t="shared" si="485"/>
        <v>0</v>
      </c>
      <c r="U1494" s="13" t="e">
        <f>VLOOKUP(B1494,Sheet1!$C$1:$F$12,4,FALSE)</f>
        <v>#N/A</v>
      </c>
      <c r="V1494" s="13" t="e">
        <f t="shared" si="496"/>
        <v>#N/A</v>
      </c>
      <c r="W1494" s="13">
        <f t="shared" si="497"/>
        <v>0</v>
      </c>
      <c r="X1494" s="13">
        <f t="shared" si="498"/>
        <v>0</v>
      </c>
      <c r="Y1494" s="13">
        <f t="shared" si="499"/>
        <v>0</v>
      </c>
      <c r="Z1494" s="13" t="e">
        <f t="shared" si="500"/>
        <v>#N/A</v>
      </c>
      <c r="AA1494" s="14" t="str">
        <f t="shared" si="501"/>
        <v/>
      </c>
      <c r="AB1494" s="14">
        <f t="shared" si="502"/>
        <v>0</v>
      </c>
      <c r="AC1494" s="14">
        <f t="shared" si="503"/>
        <v>0</v>
      </c>
      <c r="AD1494" s="13">
        <f t="shared" si="486"/>
        <v>0</v>
      </c>
      <c r="AE1494" s="13" t="e">
        <f>VLOOKUP(B1494,Sheet1!$C$1:$D$12,2,FALSE)</f>
        <v>#N/A</v>
      </c>
      <c r="AF1494" s="13" t="e">
        <f t="shared" si="504"/>
        <v>#N/A</v>
      </c>
      <c r="AG1494" s="13">
        <f t="shared" si="487"/>
        <v>0</v>
      </c>
      <c r="AH1494" s="13">
        <f t="shared" si="488"/>
        <v>0</v>
      </c>
      <c r="AI1494" s="13" t="e">
        <f t="shared" si="505"/>
        <v>#N/A</v>
      </c>
      <c r="AJ1494" s="14" t="str">
        <f t="shared" si="506"/>
        <v/>
      </c>
      <c r="AK1494" s="14">
        <f t="shared" si="489"/>
        <v>0</v>
      </c>
    </row>
    <row r="1495" spans="1:37" ht="15" customHeight="1" x14ac:dyDescent="0.25">
      <c r="A1495" s="1"/>
      <c r="B1495" s="1"/>
      <c r="C1495" s="24"/>
      <c r="D1495" s="1"/>
      <c r="E1495" s="1"/>
      <c r="F1495" s="24"/>
      <c r="G1495" s="1"/>
      <c r="H1495" s="2"/>
      <c r="I1495" s="2"/>
      <c r="J1495" s="2"/>
      <c r="K1495" s="13">
        <f t="shared" si="490"/>
        <v>0</v>
      </c>
      <c r="L1495" s="13" t="e">
        <f>VLOOKUP(B1495,Sheet1!$C$1:$D$12,2,FALSE)</f>
        <v>#N/A</v>
      </c>
      <c r="M1495" s="13" t="e">
        <f t="shared" si="491"/>
        <v>#N/A</v>
      </c>
      <c r="N1495" s="13">
        <f t="shared" si="492"/>
        <v>0</v>
      </c>
      <c r="O1495" s="13" t="e">
        <f>VLOOKUP(B1495,Sheet1!$C$1:$D$12,2,FALSE)</f>
        <v>#N/A</v>
      </c>
      <c r="P1495" s="13" t="e">
        <f t="shared" si="493"/>
        <v>#N/A</v>
      </c>
      <c r="Q1495" s="13">
        <f t="shared" si="494"/>
        <v>0</v>
      </c>
      <c r="R1495" s="13" t="e">
        <f>VLOOKUP(B1495,Sheet1!$C$1:$D$12,2,FALSE)</f>
        <v>#N/A</v>
      </c>
      <c r="S1495" s="13" t="e">
        <f t="shared" si="495"/>
        <v>#N/A</v>
      </c>
      <c r="T1495" s="13">
        <f t="shared" si="485"/>
        <v>0</v>
      </c>
      <c r="U1495" s="13" t="e">
        <f>VLOOKUP(B1495,Sheet1!$C$1:$F$12,4,FALSE)</f>
        <v>#N/A</v>
      </c>
      <c r="V1495" s="13" t="e">
        <f t="shared" si="496"/>
        <v>#N/A</v>
      </c>
      <c r="W1495" s="13">
        <f t="shared" si="497"/>
        <v>0</v>
      </c>
      <c r="X1495" s="13">
        <f t="shared" si="498"/>
        <v>0</v>
      </c>
      <c r="Y1495" s="13">
        <f t="shared" si="499"/>
        <v>0</v>
      </c>
      <c r="Z1495" s="13" t="e">
        <f t="shared" si="500"/>
        <v>#N/A</v>
      </c>
      <c r="AA1495" s="14" t="str">
        <f t="shared" si="501"/>
        <v/>
      </c>
      <c r="AB1495" s="14">
        <f t="shared" si="502"/>
        <v>0</v>
      </c>
      <c r="AC1495" s="14">
        <f t="shared" si="503"/>
        <v>0</v>
      </c>
      <c r="AD1495" s="13">
        <f t="shared" si="486"/>
        <v>0</v>
      </c>
      <c r="AE1495" s="13" t="e">
        <f>VLOOKUP(B1495,Sheet1!$C$1:$D$12,2,FALSE)</f>
        <v>#N/A</v>
      </c>
      <c r="AF1495" s="13" t="e">
        <f t="shared" si="504"/>
        <v>#N/A</v>
      </c>
      <c r="AG1495" s="13">
        <f t="shared" si="487"/>
        <v>0</v>
      </c>
      <c r="AH1495" s="13">
        <f t="shared" si="488"/>
        <v>0</v>
      </c>
      <c r="AI1495" s="13" t="e">
        <f t="shared" si="505"/>
        <v>#N/A</v>
      </c>
      <c r="AJ1495" s="14" t="str">
        <f t="shared" si="506"/>
        <v/>
      </c>
      <c r="AK1495" s="14">
        <f t="shared" si="489"/>
        <v>0</v>
      </c>
    </row>
    <row r="1496" spans="1:37" ht="15" customHeight="1" x14ac:dyDescent="0.25">
      <c r="A1496" s="1"/>
      <c r="B1496" s="1"/>
      <c r="C1496" s="24"/>
      <c r="D1496" s="1"/>
      <c r="E1496" s="1"/>
      <c r="F1496" s="24"/>
      <c r="G1496" s="1"/>
      <c r="H1496" s="2"/>
      <c r="I1496" s="2"/>
      <c r="J1496" s="2"/>
      <c r="K1496" s="13">
        <f t="shared" si="490"/>
        <v>0</v>
      </c>
      <c r="L1496" s="13" t="e">
        <f>VLOOKUP(B1496,Sheet1!$C$1:$D$12,2,FALSE)</f>
        <v>#N/A</v>
      </c>
      <c r="M1496" s="13" t="e">
        <f t="shared" si="491"/>
        <v>#N/A</v>
      </c>
      <c r="N1496" s="13">
        <f t="shared" si="492"/>
        <v>0</v>
      </c>
      <c r="O1496" s="13" t="e">
        <f>VLOOKUP(B1496,Sheet1!$C$1:$D$12,2,FALSE)</f>
        <v>#N/A</v>
      </c>
      <c r="P1496" s="13" t="e">
        <f t="shared" si="493"/>
        <v>#N/A</v>
      </c>
      <c r="Q1496" s="13">
        <f t="shared" si="494"/>
        <v>0</v>
      </c>
      <c r="R1496" s="13" t="e">
        <f>VLOOKUP(B1496,Sheet1!$C$1:$D$12,2,FALSE)</f>
        <v>#N/A</v>
      </c>
      <c r="S1496" s="13" t="e">
        <f t="shared" si="495"/>
        <v>#N/A</v>
      </c>
      <c r="T1496" s="13">
        <f t="shared" si="485"/>
        <v>0</v>
      </c>
      <c r="U1496" s="13" t="e">
        <f>VLOOKUP(B1496,Sheet1!$C$1:$F$12,4,FALSE)</f>
        <v>#N/A</v>
      </c>
      <c r="V1496" s="13" t="e">
        <f t="shared" si="496"/>
        <v>#N/A</v>
      </c>
      <c r="W1496" s="13">
        <f t="shared" si="497"/>
        <v>0</v>
      </c>
      <c r="X1496" s="13">
        <f t="shared" si="498"/>
        <v>0</v>
      </c>
      <c r="Y1496" s="13">
        <f t="shared" si="499"/>
        <v>0</v>
      </c>
      <c r="Z1496" s="13" t="e">
        <f t="shared" si="500"/>
        <v>#N/A</v>
      </c>
      <c r="AA1496" s="14" t="str">
        <f t="shared" si="501"/>
        <v/>
      </c>
      <c r="AB1496" s="14">
        <f t="shared" si="502"/>
        <v>0</v>
      </c>
      <c r="AC1496" s="14">
        <f t="shared" si="503"/>
        <v>0</v>
      </c>
      <c r="AD1496" s="13">
        <f t="shared" si="486"/>
        <v>0</v>
      </c>
      <c r="AE1496" s="13" t="e">
        <f>VLOOKUP(B1496,Sheet1!$C$1:$D$12,2,FALSE)</f>
        <v>#N/A</v>
      </c>
      <c r="AF1496" s="13" t="e">
        <f t="shared" si="504"/>
        <v>#N/A</v>
      </c>
      <c r="AG1496" s="13">
        <f t="shared" si="487"/>
        <v>0</v>
      </c>
      <c r="AH1496" s="13">
        <f t="shared" si="488"/>
        <v>0</v>
      </c>
      <c r="AI1496" s="13" t="e">
        <f t="shared" si="505"/>
        <v>#N/A</v>
      </c>
      <c r="AJ1496" s="14" t="str">
        <f t="shared" si="506"/>
        <v/>
      </c>
      <c r="AK1496" s="14">
        <f t="shared" si="489"/>
        <v>0</v>
      </c>
    </row>
    <row r="1497" spans="1:37" ht="15" customHeight="1" x14ac:dyDescent="0.25">
      <c r="A1497" s="1"/>
      <c r="B1497" s="1"/>
      <c r="C1497" s="24"/>
      <c r="D1497" s="1"/>
      <c r="E1497" s="1"/>
      <c r="F1497" s="24"/>
      <c r="G1497" s="1"/>
      <c r="H1497" s="2"/>
      <c r="I1497" s="2"/>
      <c r="J1497" s="2"/>
      <c r="K1497" s="13">
        <f t="shared" si="490"/>
        <v>0</v>
      </c>
      <c r="L1497" s="13" t="e">
        <f>VLOOKUP(B1497,Sheet1!$C$1:$D$12,2,FALSE)</f>
        <v>#N/A</v>
      </c>
      <c r="M1497" s="13" t="e">
        <f t="shared" si="491"/>
        <v>#N/A</v>
      </c>
      <c r="N1497" s="13">
        <f t="shared" si="492"/>
        <v>0</v>
      </c>
      <c r="O1497" s="13" t="e">
        <f>VLOOKUP(B1497,Sheet1!$C$1:$D$12,2,FALSE)</f>
        <v>#N/A</v>
      </c>
      <c r="P1497" s="13" t="e">
        <f t="shared" si="493"/>
        <v>#N/A</v>
      </c>
      <c r="Q1497" s="13">
        <f t="shared" si="494"/>
        <v>0</v>
      </c>
      <c r="R1497" s="13" t="e">
        <f>VLOOKUP(B1497,Sheet1!$C$1:$D$12,2,FALSE)</f>
        <v>#N/A</v>
      </c>
      <c r="S1497" s="13" t="e">
        <f t="shared" si="495"/>
        <v>#N/A</v>
      </c>
      <c r="T1497" s="13">
        <f t="shared" si="485"/>
        <v>0</v>
      </c>
      <c r="U1497" s="13" t="e">
        <f>VLOOKUP(B1497,Sheet1!$C$1:$F$12,4,FALSE)</f>
        <v>#N/A</v>
      </c>
      <c r="V1497" s="13" t="e">
        <f t="shared" si="496"/>
        <v>#N/A</v>
      </c>
      <c r="W1497" s="13">
        <f t="shared" si="497"/>
        <v>0</v>
      </c>
      <c r="X1497" s="13">
        <f t="shared" si="498"/>
        <v>0</v>
      </c>
      <c r="Y1497" s="13">
        <f t="shared" si="499"/>
        <v>0</v>
      </c>
      <c r="Z1497" s="13" t="e">
        <f t="shared" si="500"/>
        <v>#N/A</v>
      </c>
      <c r="AA1497" s="14" t="str">
        <f t="shared" si="501"/>
        <v/>
      </c>
      <c r="AB1497" s="14">
        <f t="shared" si="502"/>
        <v>0</v>
      </c>
      <c r="AC1497" s="14">
        <f t="shared" si="503"/>
        <v>0</v>
      </c>
      <c r="AD1497" s="13">
        <f t="shared" si="486"/>
        <v>0</v>
      </c>
      <c r="AE1497" s="13" t="e">
        <f>VLOOKUP(B1497,Sheet1!$C$1:$D$12,2,FALSE)</f>
        <v>#N/A</v>
      </c>
      <c r="AF1497" s="13" t="e">
        <f t="shared" si="504"/>
        <v>#N/A</v>
      </c>
      <c r="AG1497" s="13">
        <f t="shared" si="487"/>
        <v>0</v>
      </c>
      <c r="AH1497" s="13">
        <f t="shared" si="488"/>
        <v>0</v>
      </c>
      <c r="AI1497" s="13" t="e">
        <f t="shared" si="505"/>
        <v>#N/A</v>
      </c>
      <c r="AJ1497" s="14" t="str">
        <f t="shared" si="506"/>
        <v/>
      </c>
      <c r="AK1497" s="14">
        <f t="shared" si="489"/>
        <v>0</v>
      </c>
    </row>
    <row r="1498" spans="1:37" ht="15" customHeight="1" x14ac:dyDescent="0.25">
      <c r="A1498" s="1"/>
      <c r="B1498" s="1"/>
      <c r="C1498" s="24"/>
      <c r="D1498" s="1"/>
      <c r="E1498" s="1"/>
      <c r="F1498" s="24"/>
      <c r="G1498" s="1"/>
      <c r="H1498" s="2"/>
      <c r="I1498" s="2"/>
      <c r="J1498" s="2"/>
      <c r="K1498" s="13">
        <f t="shared" si="490"/>
        <v>0</v>
      </c>
      <c r="L1498" s="13" t="e">
        <f>VLOOKUP(B1498,Sheet1!$C$1:$D$12,2,FALSE)</f>
        <v>#N/A</v>
      </c>
      <c r="M1498" s="13" t="e">
        <f t="shared" si="491"/>
        <v>#N/A</v>
      </c>
      <c r="N1498" s="13">
        <f t="shared" si="492"/>
        <v>0</v>
      </c>
      <c r="O1498" s="13" t="e">
        <f>VLOOKUP(B1498,Sheet1!$C$1:$D$12,2,FALSE)</f>
        <v>#N/A</v>
      </c>
      <c r="P1498" s="13" t="e">
        <f t="shared" si="493"/>
        <v>#N/A</v>
      </c>
      <c r="Q1498" s="13">
        <f t="shared" si="494"/>
        <v>0</v>
      </c>
      <c r="R1498" s="13" t="e">
        <f>VLOOKUP(B1498,Sheet1!$C$1:$D$12,2,FALSE)</f>
        <v>#N/A</v>
      </c>
      <c r="S1498" s="13" t="e">
        <f t="shared" si="495"/>
        <v>#N/A</v>
      </c>
      <c r="T1498" s="13">
        <f t="shared" si="485"/>
        <v>0</v>
      </c>
      <c r="U1498" s="13" t="e">
        <f>VLOOKUP(B1498,Sheet1!$C$1:$F$12,4,FALSE)</f>
        <v>#N/A</v>
      </c>
      <c r="V1498" s="13" t="e">
        <f t="shared" si="496"/>
        <v>#N/A</v>
      </c>
      <c r="W1498" s="13">
        <f t="shared" si="497"/>
        <v>0</v>
      </c>
      <c r="X1498" s="13">
        <f t="shared" si="498"/>
        <v>0</v>
      </c>
      <c r="Y1498" s="13">
        <f t="shared" si="499"/>
        <v>0</v>
      </c>
      <c r="Z1498" s="13" t="e">
        <f t="shared" si="500"/>
        <v>#N/A</v>
      </c>
      <c r="AA1498" s="14" t="str">
        <f t="shared" si="501"/>
        <v/>
      </c>
      <c r="AB1498" s="14">
        <f t="shared" si="502"/>
        <v>0</v>
      </c>
      <c r="AC1498" s="14">
        <f t="shared" si="503"/>
        <v>0</v>
      </c>
      <c r="AD1498" s="13">
        <f t="shared" si="486"/>
        <v>0</v>
      </c>
      <c r="AE1498" s="13" t="e">
        <f>VLOOKUP(B1498,Sheet1!$C$1:$D$12,2,FALSE)</f>
        <v>#N/A</v>
      </c>
      <c r="AF1498" s="13" t="e">
        <f t="shared" si="504"/>
        <v>#N/A</v>
      </c>
      <c r="AG1498" s="13">
        <f t="shared" si="487"/>
        <v>0</v>
      </c>
      <c r="AH1498" s="13">
        <f t="shared" si="488"/>
        <v>0</v>
      </c>
      <c r="AI1498" s="13" t="e">
        <f t="shared" si="505"/>
        <v>#N/A</v>
      </c>
      <c r="AJ1498" s="14" t="str">
        <f t="shared" si="506"/>
        <v/>
      </c>
      <c r="AK1498" s="14">
        <f t="shared" si="489"/>
        <v>0</v>
      </c>
    </row>
    <row r="1499" spans="1:37" ht="15" customHeight="1" x14ac:dyDescent="0.25">
      <c r="A1499" s="1"/>
      <c r="B1499" s="1"/>
      <c r="C1499" s="24"/>
      <c r="D1499" s="1"/>
      <c r="E1499" s="1"/>
      <c r="F1499" s="24"/>
      <c r="G1499" s="1"/>
      <c r="H1499" s="2"/>
      <c r="I1499" s="2"/>
      <c r="J1499" s="2"/>
      <c r="K1499" s="13">
        <f t="shared" si="490"/>
        <v>0</v>
      </c>
      <c r="L1499" s="13" t="e">
        <f>VLOOKUP(B1499,Sheet1!$C$1:$D$12,2,FALSE)</f>
        <v>#N/A</v>
      </c>
      <c r="M1499" s="13" t="e">
        <f t="shared" si="491"/>
        <v>#N/A</v>
      </c>
      <c r="N1499" s="13">
        <f t="shared" si="492"/>
        <v>0</v>
      </c>
      <c r="O1499" s="13" t="e">
        <f>VLOOKUP(B1499,Sheet1!$C$1:$D$12,2,FALSE)</f>
        <v>#N/A</v>
      </c>
      <c r="P1499" s="13" t="e">
        <f t="shared" si="493"/>
        <v>#N/A</v>
      </c>
      <c r="Q1499" s="13">
        <f t="shared" si="494"/>
        <v>0</v>
      </c>
      <c r="R1499" s="13" t="e">
        <f>VLOOKUP(B1499,Sheet1!$C$1:$D$12,2,FALSE)</f>
        <v>#N/A</v>
      </c>
      <c r="S1499" s="13" t="e">
        <f t="shared" si="495"/>
        <v>#N/A</v>
      </c>
      <c r="T1499" s="13">
        <f t="shared" si="485"/>
        <v>0</v>
      </c>
      <c r="U1499" s="13" t="e">
        <f>VLOOKUP(B1499,Sheet1!$C$1:$F$12,4,FALSE)</f>
        <v>#N/A</v>
      </c>
      <c r="V1499" s="13" t="e">
        <f t="shared" si="496"/>
        <v>#N/A</v>
      </c>
      <c r="W1499" s="13">
        <f t="shared" si="497"/>
        <v>0</v>
      </c>
      <c r="X1499" s="13">
        <f t="shared" si="498"/>
        <v>0</v>
      </c>
      <c r="Y1499" s="13">
        <f t="shared" si="499"/>
        <v>0</v>
      </c>
      <c r="Z1499" s="13" t="e">
        <f t="shared" si="500"/>
        <v>#N/A</v>
      </c>
      <c r="AA1499" s="14" t="str">
        <f t="shared" si="501"/>
        <v/>
      </c>
      <c r="AB1499" s="14">
        <f t="shared" si="502"/>
        <v>0</v>
      </c>
      <c r="AC1499" s="14">
        <f t="shared" si="503"/>
        <v>0</v>
      </c>
      <c r="AD1499" s="13">
        <f t="shared" si="486"/>
        <v>0</v>
      </c>
      <c r="AE1499" s="13" t="e">
        <f>VLOOKUP(B1499,Sheet1!$C$1:$D$12,2,FALSE)</f>
        <v>#N/A</v>
      </c>
      <c r="AF1499" s="13" t="e">
        <f t="shared" si="504"/>
        <v>#N/A</v>
      </c>
      <c r="AG1499" s="13">
        <f t="shared" si="487"/>
        <v>0</v>
      </c>
      <c r="AH1499" s="13">
        <f t="shared" si="488"/>
        <v>0</v>
      </c>
      <c r="AI1499" s="13" t="e">
        <f t="shared" si="505"/>
        <v>#N/A</v>
      </c>
      <c r="AJ1499" s="14" t="str">
        <f t="shared" si="506"/>
        <v/>
      </c>
      <c r="AK1499" s="14">
        <f t="shared" si="489"/>
        <v>0</v>
      </c>
    </row>
    <row r="1500" spans="1:37" ht="15" customHeight="1" x14ac:dyDescent="0.25">
      <c r="A1500" s="1"/>
      <c r="B1500" s="1"/>
      <c r="C1500" s="24"/>
      <c r="D1500" s="1"/>
      <c r="E1500" s="1"/>
      <c r="F1500" s="24"/>
      <c r="G1500" s="1"/>
      <c r="H1500" s="2"/>
      <c r="I1500" s="2"/>
      <c r="J1500" s="2"/>
      <c r="K1500" s="13">
        <f t="shared" si="490"/>
        <v>0</v>
      </c>
      <c r="L1500" s="13" t="e">
        <f>VLOOKUP(B1500,Sheet1!$C$1:$D$12,2,FALSE)</f>
        <v>#N/A</v>
      </c>
      <c r="M1500" s="13" t="e">
        <f t="shared" si="491"/>
        <v>#N/A</v>
      </c>
      <c r="N1500" s="13">
        <f t="shared" si="492"/>
        <v>0</v>
      </c>
      <c r="O1500" s="13" t="e">
        <f>VLOOKUP(B1500,Sheet1!$C$1:$D$12,2,FALSE)</f>
        <v>#N/A</v>
      </c>
      <c r="P1500" s="13" t="e">
        <f t="shared" si="493"/>
        <v>#N/A</v>
      </c>
      <c r="Q1500" s="13">
        <f t="shared" si="494"/>
        <v>0</v>
      </c>
      <c r="R1500" s="13" t="e">
        <f>VLOOKUP(B1500,Sheet1!$C$1:$D$12,2,FALSE)</f>
        <v>#N/A</v>
      </c>
      <c r="S1500" s="13" t="e">
        <f t="shared" si="495"/>
        <v>#N/A</v>
      </c>
      <c r="T1500" s="13">
        <f t="shared" si="485"/>
        <v>0</v>
      </c>
      <c r="U1500" s="13" t="e">
        <f>VLOOKUP(B1500,Sheet1!$C$1:$F$12,4,FALSE)</f>
        <v>#N/A</v>
      </c>
      <c r="V1500" s="13" t="e">
        <f t="shared" si="496"/>
        <v>#N/A</v>
      </c>
      <c r="W1500" s="13">
        <f t="shared" si="497"/>
        <v>0</v>
      </c>
      <c r="X1500" s="13">
        <f t="shared" si="498"/>
        <v>0</v>
      </c>
      <c r="Y1500" s="13">
        <f t="shared" si="499"/>
        <v>0</v>
      </c>
      <c r="Z1500" s="13" t="e">
        <f t="shared" si="500"/>
        <v>#N/A</v>
      </c>
      <c r="AA1500" s="14" t="str">
        <f t="shared" si="501"/>
        <v/>
      </c>
      <c r="AB1500" s="14">
        <f t="shared" si="502"/>
        <v>0</v>
      </c>
      <c r="AC1500" s="14">
        <f t="shared" si="503"/>
        <v>0</v>
      </c>
      <c r="AD1500" s="13">
        <f t="shared" si="486"/>
        <v>0</v>
      </c>
      <c r="AE1500" s="13" t="e">
        <f>VLOOKUP(B1500,Sheet1!$C$1:$D$12,2,FALSE)</f>
        <v>#N/A</v>
      </c>
      <c r="AF1500" s="13" t="e">
        <f t="shared" si="504"/>
        <v>#N/A</v>
      </c>
      <c r="AG1500" s="13">
        <f t="shared" si="487"/>
        <v>0</v>
      </c>
      <c r="AH1500" s="13">
        <f t="shared" si="488"/>
        <v>0</v>
      </c>
      <c r="AI1500" s="13" t="e">
        <f t="shared" si="505"/>
        <v>#N/A</v>
      </c>
      <c r="AJ1500" s="14" t="str">
        <f t="shared" si="506"/>
        <v/>
      </c>
      <c r="AK1500" s="14">
        <f t="shared" si="489"/>
        <v>0</v>
      </c>
    </row>
    <row r="1501" spans="1:37" ht="15" customHeight="1" x14ac:dyDescent="0.25">
      <c r="A1501" s="1"/>
      <c r="B1501" s="1"/>
      <c r="C1501" s="24"/>
      <c r="D1501" s="1"/>
      <c r="E1501" s="1"/>
      <c r="F1501" s="24"/>
      <c r="G1501" s="1"/>
      <c r="H1501" s="2"/>
      <c r="I1501" s="2"/>
      <c r="J1501" s="2"/>
      <c r="K1501" s="13">
        <f t="shared" si="490"/>
        <v>0</v>
      </c>
      <c r="L1501" s="13" t="e">
        <f>VLOOKUP(B1501,Sheet1!$C$1:$D$12,2,FALSE)</f>
        <v>#N/A</v>
      </c>
      <c r="M1501" s="13" t="e">
        <f t="shared" si="491"/>
        <v>#N/A</v>
      </c>
      <c r="N1501" s="13">
        <f t="shared" si="492"/>
        <v>0</v>
      </c>
      <c r="O1501" s="13" t="e">
        <f>VLOOKUP(B1501,Sheet1!$C$1:$D$12,2,FALSE)</f>
        <v>#N/A</v>
      </c>
      <c r="P1501" s="13" t="e">
        <f t="shared" si="493"/>
        <v>#N/A</v>
      </c>
      <c r="Q1501" s="13">
        <f t="shared" si="494"/>
        <v>0</v>
      </c>
      <c r="R1501" s="13" t="e">
        <f>VLOOKUP(B1501,Sheet1!$C$1:$D$12,2,FALSE)</f>
        <v>#N/A</v>
      </c>
      <c r="S1501" s="13" t="e">
        <f t="shared" si="495"/>
        <v>#N/A</v>
      </c>
      <c r="T1501" s="13">
        <f t="shared" si="485"/>
        <v>0</v>
      </c>
      <c r="U1501" s="13" t="e">
        <f>VLOOKUP(B1501,Sheet1!$C$1:$F$12,4,FALSE)</f>
        <v>#N/A</v>
      </c>
      <c r="V1501" s="13" t="e">
        <f t="shared" si="496"/>
        <v>#N/A</v>
      </c>
      <c r="W1501" s="13">
        <f t="shared" si="497"/>
        <v>0</v>
      </c>
      <c r="X1501" s="13">
        <f t="shared" si="498"/>
        <v>0</v>
      </c>
      <c r="Y1501" s="13">
        <f t="shared" si="499"/>
        <v>0</v>
      </c>
      <c r="Z1501" s="13" t="e">
        <f t="shared" si="500"/>
        <v>#N/A</v>
      </c>
      <c r="AA1501" s="14" t="str">
        <f t="shared" si="501"/>
        <v/>
      </c>
      <c r="AB1501" s="14">
        <f t="shared" si="502"/>
        <v>0</v>
      </c>
      <c r="AC1501" s="14">
        <f t="shared" si="503"/>
        <v>0</v>
      </c>
      <c r="AD1501" s="13">
        <f t="shared" si="486"/>
        <v>0</v>
      </c>
      <c r="AE1501" s="13" t="e">
        <f>VLOOKUP(B1501,Sheet1!$C$1:$D$12,2,FALSE)</f>
        <v>#N/A</v>
      </c>
      <c r="AF1501" s="13" t="e">
        <f t="shared" si="504"/>
        <v>#N/A</v>
      </c>
      <c r="AG1501" s="13">
        <f t="shared" si="487"/>
        <v>0</v>
      </c>
      <c r="AH1501" s="13">
        <f t="shared" si="488"/>
        <v>0</v>
      </c>
      <c r="AI1501" s="13" t="e">
        <f t="shared" si="505"/>
        <v>#N/A</v>
      </c>
      <c r="AJ1501" s="14" t="str">
        <f t="shared" si="506"/>
        <v/>
      </c>
      <c r="AK1501" s="14">
        <f t="shared" si="489"/>
        <v>0</v>
      </c>
    </row>
    <row r="1502" spans="1:37" ht="15" customHeight="1" x14ac:dyDescent="0.25">
      <c r="A1502" s="1"/>
      <c r="B1502" s="1"/>
      <c r="C1502" s="24"/>
      <c r="D1502" s="1"/>
      <c r="E1502" s="1"/>
      <c r="F1502" s="24"/>
      <c r="G1502" s="1"/>
      <c r="H1502" s="2"/>
      <c r="I1502" s="2"/>
      <c r="J1502" s="2"/>
      <c r="K1502" s="13">
        <f t="shared" si="490"/>
        <v>0</v>
      </c>
      <c r="L1502" s="13" t="e">
        <f>VLOOKUP(B1502,Sheet1!$C$1:$D$12,2,FALSE)</f>
        <v>#N/A</v>
      </c>
      <c r="M1502" s="13" t="e">
        <f t="shared" si="491"/>
        <v>#N/A</v>
      </c>
      <c r="N1502" s="13">
        <f t="shared" si="492"/>
        <v>0</v>
      </c>
      <c r="O1502" s="13" t="e">
        <f>VLOOKUP(B1502,Sheet1!$C$1:$D$12,2,FALSE)</f>
        <v>#N/A</v>
      </c>
      <c r="P1502" s="13" t="e">
        <f t="shared" si="493"/>
        <v>#N/A</v>
      </c>
      <c r="Q1502" s="13">
        <f t="shared" si="494"/>
        <v>0</v>
      </c>
      <c r="R1502" s="13" t="e">
        <f>VLOOKUP(B1502,Sheet1!$C$1:$D$12,2,FALSE)</f>
        <v>#N/A</v>
      </c>
      <c r="S1502" s="13" t="e">
        <f t="shared" si="495"/>
        <v>#N/A</v>
      </c>
      <c r="T1502" s="13">
        <f t="shared" si="485"/>
        <v>0</v>
      </c>
      <c r="U1502" s="13" t="e">
        <f>VLOOKUP(B1502,Sheet1!$C$1:$F$12,4,FALSE)</f>
        <v>#N/A</v>
      </c>
      <c r="V1502" s="13" t="e">
        <f t="shared" si="496"/>
        <v>#N/A</v>
      </c>
      <c r="W1502" s="13">
        <f t="shared" si="497"/>
        <v>0</v>
      </c>
      <c r="X1502" s="13">
        <f t="shared" si="498"/>
        <v>0</v>
      </c>
      <c r="Y1502" s="13">
        <f t="shared" si="499"/>
        <v>0</v>
      </c>
      <c r="Z1502" s="13" t="e">
        <f t="shared" si="500"/>
        <v>#N/A</v>
      </c>
      <c r="AA1502" s="14" t="str">
        <f t="shared" si="501"/>
        <v/>
      </c>
      <c r="AB1502" s="14">
        <f t="shared" si="502"/>
        <v>0</v>
      </c>
      <c r="AC1502" s="14">
        <f t="shared" si="503"/>
        <v>0</v>
      </c>
      <c r="AD1502" s="13">
        <f t="shared" si="486"/>
        <v>0</v>
      </c>
      <c r="AE1502" s="13" t="e">
        <f>VLOOKUP(B1502,Sheet1!$C$1:$D$12,2,FALSE)</f>
        <v>#N/A</v>
      </c>
      <c r="AF1502" s="13" t="e">
        <f t="shared" si="504"/>
        <v>#N/A</v>
      </c>
      <c r="AG1502" s="13">
        <f t="shared" si="487"/>
        <v>0</v>
      </c>
      <c r="AH1502" s="13">
        <f t="shared" si="488"/>
        <v>0</v>
      </c>
      <c r="AI1502" s="13" t="e">
        <f t="shared" si="505"/>
        <v>#N/A</v>
      </c>
      <c r="AJ1502" s="14" t="str">
        <f t="shared" si="506"/>
        <v/>
      </c>
      <c r="AK1502" s="14">
        <f t="shared" si="489"/>
        <v>0</v>
      </c>
    </row>
    <row r="1503" spans="1:37" ht="15" customHeight="1" x14ac:dyDescent="0.25">
      <c r="A1503" s="1"/>
      <c r="B1503" s="1"/>
      <c r="C1503" s="24"/>
      <c r="D1503" s="1"/>
      <c r="E1503" s="1"/>
      <c r="F1503" s="24"/>
      <c r="G1503" s="1"/>
      <c r="H1503" s="2"/>
      <c r="I1503" s="2"/>
      <c r="J1503" s="2"/>
      <c r="K1503" s="13">
        <f t="shared" si="490"/>
        <v>0</v>
      </c>
      <c r="L1503" s="13" t="e">
        <f>VLOOKUP(B1503,Sheet1!$C$1:$D$12,2,FALSE)</f>
        <v>#N/A</v>
      </c>
      <c r="M1503" s="13" t="e">
        <f t="shared" si="491"/>
        <v>#N/A</v>
      </c>
      <c r="N1503" s="13">
        <f t="shared" si="492"/>
        <v>0</v>
      </c>
      <c r="O1503" s="13" t="e">
        <f>VLOOKUP(B1503,Sheet1!$C$1:$D$12,2,FALSE)</f>
        <v>#N/A</v>
      </c>
      <c r="P1503" s="13" t="e">
        <f t="shared" si="493"/>
        <v>#N/A</v>
      </c>
      <c r="Q1503" s="13">
        <f t="shared" si="494"/>
        <v>0</v>
      </c>
      <c r="R1503" s="13" t="e">
        <f>VLOOKUP(B1503,Sheet1!$C$1:$D$12,2,FALSE)</f>
        <v>#N/A</v>
      </c>
      <c r="S1503" s="13" t="e">
        <f t="shared" si="495"/>
        <v>#N/A</v>
      </c>
      <c r="T1503" s="13">
        <f t="shared" si="485"/>
        <v>0</v>
      </c>
      <c r="U1503" s="13" t="e">
        <f>VLOOKUP(B1503,Sheet1!$C$1:$F$12,4,FALSE)</f>
        <v>#N/A</v>
      </c>
      <c r="V1503" s="13" t="e">
        <f t="shared" si="496"/>
        <v>#N/A</v>
      </c>
      <c r="W1503" s="13">
        <f t="shared" si="497"/>
        <v>0</v>
      </c>
      <c r="X1503" s="13">
        <f t="shared" si="498"/>
        <v>0</v>
      </c>
      <c r="Y1503" s="13">
        <f t="shared" si="499"/>
        <v>0</v>
      </c>
      <c r="Z1503" s="13" t="e">
        <f t="shared" si="500"/>
        <v>#N/A</v>
      </c>
      <c r="AA1503" s="14" t="str">
        <f t="shared" si="501"/>
        <v/>
      </c>
      <c r="AB1503" s="14">
        <f t="shared" si="502"/>
        <v>0</v>
      </c>
      <c r="AC1503" s="14">
        <f t="shared" si="503"/>
        <v>0</v>
      </c>
      <c r="AD1503" s="13">
        <f t="shared" si="486"/>
        <v>0</v>
      </c>
      <c r="AE1503" s="13" t="e">
        <f>VLOOKUP(B1503,Sheet1!$C$1:$D$12,2,FALSE)</f>
        <v>#N/A</v>
      </c>
      <c r="AF1503" s="13" t="e">
        <f t="shared" si="504"/>
        <v>#N/A</v>
      </c>
      <c r="AG1503" s="13">
        <f t="shared" si="487"/>
        <v>0</v>
      </c>
      <c r="AH1503" s="13">
        <f t="shared" si="488"/>
        <v>0</v>
      </c>
      <c r="AI1503" s="13" t="e">
        <f t="shared" si="505"/>
        <v>#N/A</v>
      </c>
      <c r="AJ1503" s="14" t="str">
        <f t="shared" si="506"/>
        <v/>
      </c>
      <c r="AK1503" s="14">
        <f t="shared" si="489"/>
        <v>0</v>
      </c>
    </row>
    <row r="1504" spans="1:37" ht="15" customHeight="1" x14ac:dyDescent="0.25">
      <c r="A1504" s="1"/>
      <c r="B1504" s="1"/>
      <c r="C1504" s="24"/>
      <c r="D1504" s="1"/>
      <c r="E1504" s="1"/>
      <c r="F1504" s="24"/>
      <c r="G1504" s="1"/>
      <c r="H1504" s="2"/>
      <c r="I1504" s="2"/>
      <c r="J1504" s="2"/>
      <c r="K1504" s="13">
        <f t="shared" si="490"/>
        <v>0</v>
      </c>
      <c r="L1504" s="13" t="e">
        <f>VLOOKUP(B1504,Sheet1!$C$1:$D$12,2,FALSE)</f>
        <v>#N/A</v>
      </c>
      <c r="M1504" s="13" t="e">
        <f t="shared" si="491"/>
        <v>#N/A</v>
      </c>
      <c r="N1504" s="13">
        <f t="shared" si="492"/>
        <v>0</v>
      </c>
      <c r="O1504" s="13" t="e">
        <f>VLOOKUP(B1504,Sheet1!$C$1:$D$12,2,FALSE)</f>
        <v>#N/A</v>
      </c>
      <c r="P1504" s="13" t="e">
        <f t="shared" si="493"/>
        <v>#N/A</v>
      </c>
      <c r="Q1504" s="13">
        <f t="shared" si="494"/>
        <v>0</v>
      </c>
      <c r="R1504" s="13" t="e">
        <f>VLOOKUP(B1504,Sheet1!$C$1:$D$12,2,FALSE)</f>
        <v>#N/A</v>
      </c>
      <c r="S1504" s="13" t="e">
        <f t="shared" si="495"/>
        <v>#N/A</v>
      </c>
      <c r="T1504" s="13">
        <f t="shared" si="485"/>
        <v>0</v>
      </c>
      <c r="U1504" s="13" t="e">
        <f>VLOOKUP(B1504,Sheet1!$C$1:$F$12,4,FALSE)</f>
        <v>#N/A</v>
      </c>
      <c r="V1504" s="13" t="e">
        <f t="shared" si="496"/>
        <v>#N/A</v>
      </c>
      <c r="W1504" s="13">
        <f t="shared" si="497"/>
        <v>0</v>
      </c>
      <c r="X1504" s="13">
        <f t="shared" si="498"/>
        <v>0</v>
      </c>
      <c r="Y1504" s="13">
        <f t="shared" si="499"/>
        <v>0</v>
      </c>
      <c r="Z1504" s="13" t="e">
        <f t="shared" si="500"/>
        <v>#N/A</v>
      </c>
      <c r="AA1504" s="14" t="str">
        <f t="shared" si="501"/>
        <v/>
      </c>
      <c r="AB1504" s="14">
        <f t="shared" si="502"/>
        <v>0</v>
      </c>
      <c r="AC1504" s="14">
        <f t="shared" si="503"/>
        <v>0</v>
      </c>
      <c r="AD1504" s="13">
        <f t="shared" si="486"/>
        <v>0</v>
      </c>
      <c r="AE1504" s="13" t="e">
        <f>VLOOKUP(B1504,Sheet1!$C$1:$D$12,2,FALSE)</f>
        <v>#N/A</v>
      </c>
      <c r="AF1504" s="13" t="e">
        <f t="shared" si="504"/>
        <v>#N/A</v>
      </c>
      <c r="AG1504" s="13">
        <f t="shared" si="487"/>
        <v>0</v>
      </c>
      <c r="AH1504" s="13">
        <f t="shared" si="488"/>
        <v>0</v>
      </c>
      <c r="AI1504" s="13" t="e">
        <f t="shared" si="505"/>
        <v>#N/A</v>
      </c>
      <c r="AJ1504" s="14" t="str">
        <f t="shared" si="506"/>
        <v/>
      </c>
      <c r="AK1504" s="14">
        <f t="shared" si="489"/>
        <v>0</v>
      </c>
    </row>
    <row r="1505" spans="1:37" ht="15" customHeight="1" x14ac:dyDescent="0.25">
      <c r="A1505" s="1"/>
      <c r="B1505" s="1"/>
      <c r="C1505" s="24"/>
      <c r="D1505" s="1"/>
      <c r="E1505" s="1"/>
      <c r="F1505" s="24"/>
      <c r="G1505" s="1"/>
      <c r="H1505" s="2"/>
      <c r="I1505" s="2"/>
      <c r="J1505" s="2"/>
      <c r="K1505" s="13">
        <f t="shared" si="490"/>
        <v>0</v>
      </c>
      <c r="L1505" s="13" t="e">
        <f>VLOOKUP(B1505,Sheet1!$C$1:$D$12,2,FALSE)</f>
        <v>#N/A</v>
      </c>
      <c r="M1505" s="13" t="e">
        <f t="shared" si="491"/>
        <v>#N/A</v>
      </c>
      <c r="N1505" s="13">
        <f t="shared" si="492"/>
        <v>0</v>
      </c>
      <c r="O1505" s="13" t="e">
        <f>VLOOKUP(B1505,Sheet1!$C$1:$D$12,2,FALSE)</f>
        <v>#N/A</v>
      </c>
      <c r="P1505" s="13" t="e">
        <f t="shared" si="493"/>
        <v>#N/A</v>
      </c>
      <c r="Q1505" s="13">
        <f t="shared" si="494"/>
        <v>0</v>
      </c>
      <c r="R1505" s="13" t="e">
        <f>VLOOKUP(B1505,Sheet1!$C$1:$D$12,2,FALSE)</f>
        <v>#N/A</v>
      </c>
      <c r="S1505" s="13" t="e">
        <f t="shared" si="495"/>
        <v>#N/A</v>
      </c>
      <c r="T1505" s="13">
        <f t="shared" si="485"/>
        <v>0</v>
      </c>
      <c r="U1505" s="13" t="e">
        <f>VLOOKUP(B1505,Sheet1!$C$1:$F$12,4,FALSE)</f>
        <v>#N/A</v>
      </c>
      <c r="V1505" s="13" t="e">
        <f t="shared" si="496"/>
        <v>#N/A</v>
      </c>
      <c r="W1505" s="13">
        <f t="shared" si="497"/>
        <v>0</v>
      </c>
      <c r="X1505" s="13">
        <f t="shared" si="498"/>
        <v>0</v>
      </c>
      <c r="Y1505" s="13">
        <f t="shared" si="499"/>
        <v>0</v>
      </c>
      <c r="Z1505" s="13" t="e">
        <f t="shared" si="500"/>
        <v>#N/A</v>
      </c>
      <c r="AA1505" s="14" t="str">
        <f t="shared" si="501"/>
        <v/>
      </c>
      <c r="AB1505" s="14">
        <f t="shared" si="502"/>
        <v>0</v>
      </c>
      <c r="AC1505" s="14">
        <f t="shared" si="503"/>
        <v>0</v>
      </c>
      <c r="AD1505" s="13">
        <f t="shared" si="486"/>
        <v>0</v>
      </c>
      <c r="AE1505" s="13" t="e">
        <f>VLOOKUP(B1505,Sheet1!$C$1:$D$12,2,FALSE)</f>
        <v>#N/A</v>
      </c>
      <c r="AF1505" s="13" t="e">
        <f t="shared" si="504"/>
        <v>#N/A</v>
      </c>
      <c r="AG1505" s="13">
        <f t="shared" si="487"/>
        <v>0</v>
      </c>
      <c r="AH1505" s="13">
        <f t="shared" si="488"/>
        <v>0</v>
      </c>
      <c r="AI1505" s="13" t="e">
        <f t="shared" si="505"/>
        <v>#N/A</v>
      </c>
      <c r="AJ1505" s="14" t="str">
        <f t="shared" si="506"/>
        <v/>
      </c>
      <c r="AK1505" s="14">
        <f t="shared" si="489"/>
        <v>0</v>
      </c>
    </row>
    <row r="1506" spans="1:37" ht="15" customHeight="1" x14ac:dyDescent="0.25">
      <c r="A1506" s="1"/>
      <c r="B1506" s="1"/>
      <c r="C1506" s="24"/>
      <c r="D1506" s="1"/>
      <c r="E1506" s="1"/>
      <c r="F1506" s="24"/>
      <c r="G1506" s="1"/>
      <c r="H1506" s="2"/>
      <c r="I1506" s="2"/>
      <c r="J1506" s="2"/>
      <c r="K1506" s="13">
        <f t="shared" si="490"/>
        <v>0</v>
      </c>
      <c r="L1506" s="13" t="e">
        <f>VLOOKUP(B1506,Sheet1!$C$1:$D$12,2,FALSE)</f>
        <v>#N/A</v>
      </c>
      <c r="M1506" s="13" t="e">
        <f t="shared" si="491"/>
        <v>#N/A</v>
      </c>
      <c r="N1506" s="13">
        <f t="shared" si="492"/>
        <v>0</v>
      </c>
      <c r="O1506" s="13" t="e">
        <f>VLOOKUP(B1506,Sheet1!$C$1:$D$12,2,FALSE)</f>
        <v>#N/A</v>
      </c>
      <c r="P1506" s="13" t="e">
        <f t="shared" si="493"/>
        <v>#N/A</v>
      </c>
      <c r="Q1506" s="13">
        <f t="shared" si="494"/>
        <v>0</v>
      </c>
      <c r="R1506" s="13" t="e">
        <f>VLOOKUP(B1506,Sheet1!$C$1:$D$12,2,FALSE)</f>
        <v>#N/A</v>
      </c>
      <c r="S1506" s="13" t="e">
        <f t="shared" si="495"/>
        <v>#N/A</v>
      </c>
      <c r="T1506" s="13">
        <f t="shared" si="485"/>
        <v>0</v>
      </c>
      <c r="U1506" s="13" t="e">
        <f>VLOOKUP(B1506,Sheet1!$C$1:$F$12,4,FALSE)</f>
        <v>#N/A</v>
      </c>
      <c r="V1506" s="13" t="e">
        <f t="shared" si="496"/>
        <v>#N/A</v>
      </c>
      <c r="W1506" s="13">
        <f t="shared" si="497"/>
        <v>0</v>
      </c>
      <c r="X1506" s="13">
        <f t="shared" si="498"/>
        <v>0</v>
      </c>
      <c r="Y1506" s="13">
        <f t="shared" si="499"/>
        <v>0</v>
      </c>
      <c r="Z1506" s="13" t="e">
        <f t="shared" si="500"/>
        <v>#N/A</v>
      </c>
      <c r="AA1506" s="14" t="str">
        <f t="shared" si="501"/>
        <v/>
      </c>
      <c r="AB1506" s="14">
        <f t="shared" si="502"/>
        <v>0</v>
      </c>
      <c r="AC1506" s="14">
        <f t="shared" si="503"/>
        <v>0</v>
      </c>
      <c r="AD1506" s="13">
        <f t="shared" si="486"/>
        <v>0</v>
      </c>
      <c r="AE1506" s="13" t="e">
        <f>VLOOKUP(B1506,Sheet1!$C$1:$D$12,2,FALSE)</f>
        <v>#N/A</v>
      </c>
      <c r="AF1506" s="13" t="e">
        <f t="shared" si="504"/>
        <v>#N/A</v>
      </c>
      <c r="AG1506" s="13">
        <f t="shared" si="487"/>
        <v>0</v>
      </c>
      <c r="AH1506" s="13">
        <f t="shared" si="488"/>
        <v>0</v>
      </c>
      <c r="AI1506" s="13" t="e">
        <f t="shared" si="505"/>
        <v>#N/A</v>
      </c>
      <c r="AJ1506" s="14" t="str">
        <f t="shared" si="506"/>
        <v/>
      </c>
      <c r="AK1506" s="14">
        <f t="shared" si="489"/>
        <v>0</v>
      </c>
    </row>
    <row r="1507" spans="1:37" ht="15" customHeight="1" x14ac:dyDescent="0.25">
      <c r="A1507" s="1"/>
      <c r="B1507" s="1"/>
      <c r="C1507" s="24"/>
      <c r="D1507" s="1"/>
      <c r="E1507" s="1"/>
      <c r="F1507" s="24"/>
      <c r="G1507" s="1"/>
      <c r="H1507" s="2"/>
      <c r="I1507" s="2"/>
      <c r="J1507" s="2"/>
      <c r="K1507" s="13">
        <f t="shared" si="490"/>
        <v>0</v>
      </c>
      <c r="L1507" s="13" t="e">
        <f>VLOOKUP(B1507,Sheet1!$C$1:$D$12,2,FALSE)</f>
        <v>#N/A</v>
      </c>
      <c r="M1507" s="13" t="e">
        <f t="shared" si="491"/>
        <v>#N/A</v>
      </c>
      <c r="N1507" s="13">
        <f t="shared" si="492"/>
        <v>0</v>
      </c>
      <c r="O1507" s="13" t="e">
        <f>VLOOKUP(B1507,Sheet1!$C$1:$D$12,2,FALSE)</f>
        <v>#N/A</v>
      </c>
      <c r="P1507" s="13" t="e">
        <f t="shared" si="493"/>
        <v>#N/A</v>
      </c>
      <c r="Q1507" s="13">
        <f t="shared" si="494"/>
        <v>0</v>
      </c>
      <c r="R1507" s="13" t="e">
        <f>VLOOKUP(B1507,Sheet1!$C$1:$D$12,2,FALSE)</f>
        <v>#N/A</v>
      </c>
      <c r="S1507" s="13" t="e">
        <f t="shared" si="495"/>
        <v>#N/A</v>
      </c>
      <c r="T1507" s="13">
        <f t="shared" si="485"/>
        <v>0</v>
      </c>
      <c r="U1507" s="13" t="e">
        <f>VLOOKUP(B1507,Sheet1!$C$1:$F$12,4,FALSE)</f>
        <v>#N/A</v>
      </c>
      <c r="V1507" s="13" t="e">
        <f t="shared" si="496"/>
        <v>#N/A</v>
      </c>
      <c r="W1507" s="13">
        <f t="shared" si="497"/>
        <v>0</v>
      </c>
      <c r="X1507" s="13">
        <f t="shared" si="498"/>
        <v>0</v>
      </c>
      <c r="Y1507" s="13">
        <f t="shared" si="499"/>
        <v>0</v>
      </c>
      <c r="Z1507" s="13" t="e">
        <f t="shared" si="500"/>
        <v>#N/A</v>
      </c>
      <c r="AA1507" s="14" t="str">
        <f t="shared" si="501"/>
        <v/>
      </c>
      <c r="AB1507" s="14">
        <f t="shared" si="502"/>
        <v>0</v>
      </c>
      <c r="AC1507" s="14">
        <f t="shared" si="503"/>
        <v>0</v>
      </c>
      <c r="AD1507" s="13">
        <f t="shared" si="486"/>
        <v>0</v>
      </c>
      <c r="AE1507" s="13" t="e">
        <f>VLOOKUP(B1507,Sheet1!$C$1:$D$12,2,FALSE)</f>
        <v>#N/A</v>
      </c>
      <c r="AF1507" s="13" t="e">
        <f t="shared" si="504"/>
        <v>#N/A</v>
      </c>
      <c r="AG1507" s="13">
        <f t="shared" si="487"/>
        <v>0</v>
      </c>
      <c r="AH1507" s="13">
        <f t="shared" si="488"/>
        <v>0</v>
      </c>
      <c r="AI1507" s="13" t="e">
        <f t="shared" si="505"/>
        <v>#N/A</v>
      </c>
      <c r="AJ1507" s="14" t="str">
        <f t="shared" si="506"/>
        <v/>
      </c>
      <c r="AK1507" s="14">
        <f t="shared" si="489"/>
        <v>0</v>
      </c>
    </row>
    <row r="1508" spans="1:37" ht="15" customHeight="1" x14ac:dyDescent="0.25">
      <c r="A1508" s="1"/>
      <c r="B1508" s="1"/>
      <c r="C1508" s="24"/>
      <c r="D1508" s="1"/>
      <c r="E1508" s="1"/>
      <c r="F1508" s="24"/>
      <c r="G1508" s="1"/>
      <c r="H1508" s="2"/>
      <c r="I1508" s="2"/>
      <c r="J1508" s="2"/>
      <c r="K1508" s="13">
        <f t="shared" si="490"/>
        <v>0</v>
      </c>
      <c r="L1508" s="13" t="e">
        <f>VLOOKUP(B1508,Sheet1!$C$1:$D$12,2,FALSE)</f>
        <v>#N/A</v>
      </c>
      <c r="M1508" s="13" t="e">
        <f t="shared" si="491"/>
        <v>#N/A</v>
      </c>
      <c r="N1508" s="13">
        <f t="shared" si="492"/>
        <v>0</v>
      </c>
      <c r="O1508" s="13" t="e">
        <f>VLOOKUP(B1508,Sheet1!$C$1:$D$12,2,FALSE)</f>
        <v>#N/A</v>
      </c>
      <c r="P1508" s="13" t="e">
        <f t="shared" si="493"/>
        <v>#N/A</v>
      </c>
      <c r="Q1508" s="13">
        <f t="shared" si="494"/>
        <v>0</v>
      </c>
      <c r="R1508" s="13" t="e">
        <f>VLOOKUP(B1508,Sheet1!$C$1:$D$12,2,FALSE)</f>
        <v>#N/A</v>
      </c>
      <c r="S1508" s="13" t="e">
        <f t="shared" si="495"/>
        <v>#N/A</v>
      </c>
      <c r="T1508" s="13">
        <f t="shared" si="485"/>
        <v>0</v>
      </c>
      <c r="U1508" s="13" t="e">
        <f>VLOOKUP(B1508,Sheet1!$C$1:$F$12,4,FALSE)</f>
        <v>#N/A</v>
      </c>
      <c r="V1508" s="13" t="e">
        <f t="shared" si="496"/>
        <v>#N/A</v>
      </c>
      <c r="W1508" s="13">
        <f t="shared" si="497"/>
        <v>0</v>
      </c>
      <c r="X1508" s="13">
        <f t="shared" si="498"/>
        <v>0</v>
      </c>
      <c r="Y1508" s="13">
        <f t="shared" si="499"/>
        <v>0</v>
      </c>
      <c r="Z1508" s="13" t="e">
        <f t="shared" si="500"/>
        <v>#N/A</v>
      </c>
      <c r="AA1508" s="14" t="str">
        <f t="shared" si="501"/>
        <v/>
      </c>
      <c r="AB1508" s="14">
        <f t="shared" si="502"/>
        <v>0</v>
      </c>
      <c r="AC1508" s="14">
        <f t="shared" si="503"/>
        <v>0</v>
      </c>
      <c r="AD1508" s="13">
        <f t="shared" si="486"/>
        <v>0</v>
      </c>
      <c r="AE1508" s="13" t="e">
        <f>VLOOKUP(B1508,Sheet1!$C$1:$D$12,2,FALSE)</f>
        <v>#N/A</v>
      </c>
      <c r="AF1508" s="13" t="e">
        <f t="shared" si="504"/>
        <v>#N/A</v>
      </c>
      <c r="AG1508" s="13">
        <f t="shared" si="487"/>
        <v>0</v>
      </c>
      <c r="AH1508" s="13">
        <f t="shared" si="488"/>
        <v>0</v>
      </c>
      <c r="AI1508" s="13" t="e">
        <f t="shared" si="505"/>
        <v>#N/A</v>
      </c>
      <c r="AJ1508" s="14" t="str">
        <f t="shared" si="506"/>
        <v/>
      </c>
      <c r="AK1508" s="14">
        <f t="shared" si="489"/>
        <v>0</v>
      </c>
    </row>
    <row r="1509" spans="1:37" ht="15" customHeight="1" x14ac:dyDescent="0.25">
      <c r="A1509" s="1"/>
      <c r="B1509" s="1"/>
      <c r="C1509" s="24"/>
      <c r="D1509" s="1"/>
      <c r="E1509" s="1"/>
      <c r="F1509" s="24"/>
      <c r="G1509" s="1"/>
      <c r="H1509" s="2"/>
      <c r="I1509" s="2"/>
      <c r="J1509" s="2"/>
      <c r="K1509" s="13">
        <f t="shared" si="490"/>
        <v>0</v>
      </c>
      <c r="L1509" s="13" t="e">
        <f>VLOOKUP(B1509,Sheet1!$C$1:$D$12,2,FALSE)</f>
        <v>#N/A</v>
      </c>
      <c r="M1509" s="13" t="e">
        <f t="shared" si="491"/>
        <v>#N/A</v>
      </c>
      <c r="N1509" s="13">
        <f t="shared" si="492"/>
        <v>0</v>
      </c>
      <c r="O1509" s="13" t="e">
        <f>VLOOKUP(B1509,Sheet1!$C$1:$D$12,2,FALSE)</f>
        <v>#N/A</v>
      </c>
      <c r="P1509" s="13" t="e">
        <f t="shared" si="493"/>
        <v>#N/A</v>
      </c>
      <c r="Q1509" s="13">
        <f t="shared" si="494"/>
        <v>0</v>
      </c>
      <c r="R1509" s="13" t="e">
        <f>VLOOKUP(B1509,Sheet1!$C$1:$D$12,2,FALSE)</f>
        <v>#N/A</v>
      </c>
      <c r="S1509" s="13" t="e">
        <f t="shared" si="495"/>
        <v>#N/A</v>
      </c>
      <c r="T1509" s="13">
        <f t="shared" si="485"/>
        <v>0</v>
      </c>
      <c r="U1509" s="13" t="e">
        <f>VLOOKUP(B1509,Sheet1!$C$1:$F$12,4,FALSE)</f>
        <v>#N/A</v>
      </c>
      <c r="V1509" s="13" t="e">
        <f t="shared" si="496"/>
        <v>#N/A</v>
      </c>
      <c r="W1509" s="13">
        <f t="shared" si="497"/>
        <v>0</v>
      </c>
      <c r="X1509" s="13">
        <f t="shared" si="498"/>
        <v>0</v>
      </c>
      <c r="Y1509" s="13">
        <f t="shared" si="499"/>
        <v>0</v>
      </c>
      <c r="Z1509" s="13" t="e">
        <f t="shared" si="500"/>
        <v>#N/A</v>
      </c>
      <c r="AA1509" s="14" t="str">
        <f t="shared" si="501"/>
        <v/>
      </c>
      <c r="AB1509" s="14">
        <f t="shared" si="502"/>
        <v>0</v>
      </c>
      <c r="AC1509" s="14">
        <f t="shared" si="503"/>
        <v>0</v>
      </c>
      <c r="AD1509" s="13">
        <f t="shared" si="486"/>
        <v>0</v>
      </c>
      <c r="AE1509" s="13" t="e">
        <f>VLOOKUP(B1509,Sheet1!$C$1:$D$12,2,FALSE)</f>
        <v>#N/A</v>
      </c>
      <c r="AF1509" s="13" t="e">
        <f t="shared" si="504"/>
        <v>#N/A</v>
      </c>
      <c r="AG1509" s="13">
        <f t="shared" si="487"/>
        <v>0</v>
      </c>
      <c r="AH1509" s="13">
        <f t="shared" si="488"/>
        <v>0</v>
      </c>
      <c r="AI1509" s="13" t="e">
        <f t="shared" si="505"/>
        <v>#N/A</v>
      </c>
      <c r="AJ1509" s="14" t="str">
        <f t="shared" si="506"/>
        <v/>
      </c>
      <c r="AK1509" s="14">
        <f t="shared" si="489"/>
        <v>0</v>
      </c>
    </row>
    <row r="1510" spans="1:37" ht="15" customHeight="1" x14ac:dyDescent="0.25">
      <c r="A1510" s="1"/>
      <c r="B1510" s="1"/>
      <c r="C1510" s="24"/>
      <c r="D1510" s="1"/>
      <c r="E1510" s="1"/>
      <c r="F1510" s="24"/>
      <c r="G1510" s="1"/>
      <c r="H1510" s="2"/>
      <c r="I1510" s="2"/>
      <c r="J1510" s="2"/>
      <c r="K1510" s="13">
        <f t="shared" si="490"/>
        <v>0</v>
      </c>
      <c r="L1510" s="13" t="e">
        <f>VLOOKUP(B1510,Sheet1!$C$1:$D$12,2,FALSE)</f>
        <v>#N/A</v>
      </c>
      <c r="M1510" s="13" t="e">
        <f t="shared" si="491"/>
        <v>#N/A</v>
      </c>
      <c r="N1510" s="13">
        <f t="shared" si="492"/>
        <v>0</v>
      </c>
      <c r="O1510" s="13" t="e">
        <f>VLOOKUP(B1510,Sheet1!$C$1:$D$12,2,FALSE)</f>
        <v>#N/A</v>
      </c>
      <c r="P1510" s="13" t="e">
        <f t="shared" si="493"/>
        <v>#N/A</v>
      </c>
      <c r="Q1510" s="13">
        <f t="shared" si="494"/>
        <v>0</v>
      </c>
      <c r="R1510" s="13" t="e">
        <f>VLOOKUP(B1510,Sheet1!$C$1:$D$12,2,FALSE)</f>
        <v>#N/A</v>
      </c>
      <c r="S1510" s="13" t="e">
        <f t="shared" si="495"/>
        <v>#N/A</v>
      </c>
      <c r="T1510" s="13">
        <f t="shared" ref="T1510:T1538" si="507">IF(G1510="AF",35,0)</f>
        <v>0</v>
      </c>
      <c r="U1510" s="13" t="e">
        <f>VLOOKUP(B1510,Sheet1!$C$1:$F$12,4,FALSE)</f>
        <v>#N/A</v>
      </c>
      <c r="V1510" s="13" t="e">
        <f t="shared" si="496"/>
        <v>#N/A</v>
      </c>
      <c r="W1510" s="13">
        <f t="shared" si="497"/>
        <v>0</v>
      </c>
      <c r="X1510" s="13">
        <f t="shared" si="498"/>
        <v>0</v>
      </c>
      <c r="Y1510" s="13">
        <f t="shared" si="499"/>
        <v>0</v>
      </c>
      <c r="Z1510" s="13" t="e">
        <f t="shared" si="500"/>
        <v>#N/A</v>
      </c>
      <c r="AA1510" s="14" t="str">
        <f t="shared" si="501"/>
        <v/>
      </c>
      <c r="AB1510" s="14">
        <f t="shared" si="502"/>
        <v>0</v>
      </c>
      <c r="AC1510" s="14">
        <f t="shared" si="503"/>
        <v>0</v>
      </c>
      <c r="AD1510" s="13">
        <f t="shared" ref="AD1510:AD1538" si="508">IF(G1510="DR/R",120,0)</f>
        <v>0</v>
      </c>
      <c r="AE1510" s="13" t="e">
        <f>VLOOKUP(B1510,Sheet1!$C$1:$D$12,2,FALSE)</f>
        <v>#N/A</v>
      </c>
      <c r="AF1510" s="13" t="e">
        <f t="shared" si="504"/>
        <v>#N/A</v>
      </c>
      <c r="AG1510" s="13">
        <f t="shared" ref="AG1510:AG1538" si="509">IF(G1510="AF",0,0)</f>
        <v>0</v>
      </c>
      <c r="AH1510" s="13">
        <f t="shared" ref="AH1510:AH1538" si="510">IF(G1510="NML",120,0)</f>
        <v>0</v>
      </c>
      <c r="AI1510" s="13" t="e">
        <f t="shared" si="505"/>
        <v>#N/A</v>
      </c>
      <c r="AJ1510" s="14" t="str">
        <f t="shared" si="506"/>
        <v/>
      </c>
      <c r="AK1510" s="14">
        <f t="shared" ref="AK1510:AK1538" si="511">IF(OR(G1510="DR/R",G1510="NML/R"),35,0)</f>
        <v>0</v>
      </c>
    </row>
    <row r="1511" spans="1:37" ht="15" customHeight="1" x14ac:dyDescent="0.25">
      <c r="A1511" s="1"/>
      <c r="B1511" s="1"/>
      <c r="C1511" s="24"/>
      <c r="D1511" s="1"/>
      <c r="E1511" s="1"/>
      <c r="F1511" s="24"/>
      <c r="G1511" s="1"/>
      <c r="H1511" s="2"/>
      <c r="I1511" s="2"/>
      <c r="J1511" s="2"/>
      <c r="K1511" s="13">
        <f t="shared" ref="K1511:K1538" si="512">IF(AND(G1511="DR/R",A1511=2027),226,0)</f>
        <v>0</v>
      </c>
      <c r="L1511" s="13" t="e">
        <f>VLOOKUP(B1511,Sheet1!$C$1:$D$12,2,FALSE)</f>
        <v>#N/A</v>
      </c>
      <c r="M1511" s="13" t="e">
        <f t="shared" ref="M1511:M1538" si="513">ROUND(+K1511/12*L1511,2)</f>
        <v>#N/A</v>
      </c>
      <c r="N1511" s="13">
        <f t="shared" ref="N1511:N1538" si="514">IF(AND(G1511="DR/R",A1511=2025),212,0)</f>
        <v>0</v>
      </c>
      <c r="O1511" s="13" t="e">
        <f>VLOOKUP(B1511,Sheet1!$C$1:$D$12,2,FALSE)</f>
        <v>#N/A</v>
      </c>
      <c r="P1511" s="13" t="e">
        <f t="shared" ref="P1511:P1538" si="515">ROUND(+N1511/12*O1511,2)</f>
        <v>#N/A</v>
      </c>
      <c r="Q1511" s="13">
        <f t="shared" ref="Q1511:Q1538" si="516">IF(AND(G1511="DR/R",A1511=2026),219,)</f>
        <v>0</v>
      </c>
      <c r="R1511" s="13" t="e">
        <f>VLOOKUP(B1511,Sheet1!$C$1:$D$12,2,FALSE)</f>
        <v>#N/A</v>
      </c>
      <c r="S1511" s="13" t="e">
        <f t="shared" ref="S1511:S1538" si="517">ROUND(+Q1511/12*R1511,2)</f>
        <v>#N/A</v>
      </c>
      <c r="T1511" s="13">
        <f t="shared" si="507"/>
        <v>0</v>
      </c>
      <c r="U1511" s="13" t="e">
        <f>VLOOKUP(B1511,Sheet1!$C$1:$F$12,4,FALSE)</f>
        <v>#N/A</v>
      </c>
      <c r="V1511" s="13" t="e">
        <f t="shared" ref="V1511:V1538" si="518">ROUND(+T1511/4*U1511,2)</f>
        <v>#N/A</v>
      </c>
      <c r="W1511" s="13">
        <f t="shared" ref="W1511:W1538" si="519">IF(AND(G1511="NML",A1511=2027),226,0)</f>
        <v>0</v>
      </c>
      <c r="X1511" s="13">
        <f t="shared" ref="X1511:X1538" si="520">IF(AND(G1511="NML",A1511=2025),212,0)</f>
        <v>0</v>
      </c>
      <c r="Y1511" s="13">
        <f t="shared" ref="Y1511:Y1538" si="521">IF(AND(G1511="NML",A1511=2026),219,0)</f>
        <v>0</v>
      </c>
      <c r="Z1511" s="13" t="e">
        <f t="shared" ref="Z1511:Z1538" si="522">+M1511+V1511+W1511+P1511+X1511+Y1511+S1511</f>
        <v>#N/A</v>
      </c>
      <c r="AA1511" s="14" t="str">
        <f t="shared" ref="AA1511:AA1538" si="523">IF(ISNA(Z1511),"",Z1511)</f>
        <v/>
      </c>
      <c r="AB1511" s="14">
        <f t="shared" ref="AB1511:AB1538" si="524">IF(OR(G1511="DR/R",G1511="NML/R"),85,0)</f>
        <v>0</v>
      </c>
      <c r="AC1511" s="14">
        <f t="shared" ref="AC1511:AC1538" si="525">IF(AND(A1511=2019,AB1511&gt;0),AB1511-10,AB1511)</f>
        <v>0</v>
      </c>
      <c r="AD1511" s="13">
        <f t="shared" si="508"/>
        <v>0</v>
      </c>
      <c r="AE1511" s="13" t="e">
        <f>VLOOKUP(B1511,Sheet1!$C$1:$D$12,2,FALSE)</f>
        <v>#N/A</v>
      </c>
      <c r="AF1511" s="13" t="e">
        <f t="shared" ref="AF1511:AF1538" si="526">+AD1511/12*AE1511</f>
        <v>#N/A</v>
      </c>
      <c r="AG1511" s="13">
        <f t="shared" si="509"/>
        <v>0</v>
      </c>
      <c r="AH1511" s="13">
        <f t="shared" si="510"/>
        <v>0</v>
      </c>
      <c r="AI1511" s="13" t="e">
        <f t="shared" ref="AI1511:AI1538" si="527">+AF1511+AG1511+AH1511</f>
        <v>#N/A</v>
      </c>
      <c r="AJ1511" s="14" t="str">
        <f t="shared" ref="AJ1511:AJ1538" si="528">IF(ISNA(AI1511),"",AI1511)</f>
        <v/>
      </c>
      <c r="AK1511" s="14">
        <f t="shared" si="511"/>
        <v>0</v>
      </c>
    </row>
    <row r="1512" spans="1:37" ht="15" customHeight="1" x14ac:dyDescent="0.25">
      <c r="A1512" s="1"/>
      <c r="B1512" s="1"/>
      <c r="C1512" s="24"/>
      <c r="D1512" s="1"/>
      <c r="E1512" s="1"/>
      <c r="F1512" s="24"/>
      <c r="G1512" s="1"/>
      <c r="H1512" s="2"/>
      <c r="I1512" s="2"/>
      <c r="J1512" s="2"/>
      <c r="K1512" s="13">
        <f t="shared" si="512"/>
        <v>0</v>
      </c>
      <c r="L1512" s="13" t="e">
        <f>VLOOKUP(B1512,Sheet1!$C$1:$D$12,2,FALSE)</f>
        <v>#N/A</v>
      </c>
      <c r="M1512" s="13" t="e">
        <f t="shared" si="513"/>
        <v>#N/A</v>
      </c>
      <c r="N1512" s="13">
        <f t="shared" si="514"/>
        <v>0</v>
      </c>
      <c r="O1512" s="13" t="e">
        <f>VLOOKUP(B1512,Sheet1!$C$1:$D$12,2,FALSE)</f>
        <v>#N/A</v>
      </c>
      <c r="P1512" s="13" t="e">
        <f t="shared" si="515"/>
        <v>#N/A</v>
      </c>
      <c r="Q1512" s="13">
        <f t="shared" si="516"/>
        <v>0</v>
      </c>
      <c r="R1512" s="13" t="e">
        <f>VLOOKUP(B1512,Sheet1!$C$1:$D$12,2,FALSE)</f>
        <v>#N/A</v>
      </c>
      <c r="S1512" s="13" t="e">
        <f t="shared" si="517"/>
        <v>#N/A</v>
      </c>
      <c r="T1512" s="13">
        <f t="shared" si="507"/>
        <v>0</v>
      </c>
      <c r="U1512" s="13" t="e">
        <f>VLOOKUP(B1512,Sheet1!$C$1:$F$12,4,FALSE)</f>
        <v>#N/A</v>
      </c>
      <c r="V1512" s="13" t="e">
        <f t="shared" si="518"/>
        <v>#N/A</v>
      </c>
      <c r="W1512" s="13">
        <f t="shared" si="519"/>
        <v>0</v>
      </c>
      <c r="X1512" s="13">
        <f t="shared" si="520"/>
        <v>0</v>
      </c>
      <c r="Y1512" s="13">
        <f t="shared" si="521"/>
        <v>0</v>
      </c>
      <c r="Z1512" s="13" t="e">
        <f t="shared" si="522"/>
        <v>#N/A</v>
      </c>
      <c r="AA1512" s="14" t="str">
        <f t="shared" si="523"/>
        <v/>
      </c>
      <c r="AB1512" s="14">
        <f t="shared" si="524"/>
        <v>0</v>
      </c>
      <c r="AC1512" s="14">
        <f t="shared" si="525"/>
        <v>0</v>
      </c>
      <c r="AD1512" s="13">
        <f t="shared" si="508"/>
        <v>0</v>
      </c>
      <c r="AE1512" s="13" t="e">
        <f>VLOOKUP(B1512,Sheet1!$C$1:$D$12,2,FALSE)</f>
        <v>#N/A</v>
      </c>
      <c r="AF1512" s="13" t="e">
        <f t="shared" si="526"/>
        <v>#N/A</v>
      </c>
      <c r="AG1512" s="13">
        <f t="shared" si="509"/>
        <v>0</v>
      </c>
      <c r="AH1512" s="13">
        <f t="shared" si="510"/>
        <v>0</v>
      </c>
      <c r="AI1512" s="13" t="e">
        <f t="shared" si="527"/>
        <v>#N/A</v>
      </c>
      <c r="AJ1512" s="14" t="str">
        <f t="shared" si="528"/>
        <v/>
      </c>
      <c r="AK1512" s="14">
        <f t="shared" si="511"/>
        <v>0</v>
      </c>
    </row>
    <row r="1513" spans="1:37" ht="15" customHeight="1" x14ac:dyDescent="0.25">
      <c r="A1513" s="1"/>
      <c r="B1513" s="1"/>
      <c r="C1513" s="24"/>
      <c r="D1513" s="1"/>
      <c r="E1513" s="1"/>
      <c r="F1513" s="24"/>
      <c r="G1513" s="1"/>
      <c r="H1513" s="2"/>
      <c r="I1513" s="2"/>
      <c r="J1513" s="2"/>
      <c r="K1513" s="13">
        <f t="shared" si="512"/>
        <v>0</v>
      </c>
      <c r="L1513" s="13" t="e">
        <f>VLOOKUP(B1513,Sheet1!$C$1:$D$12,2,FALSE)</f>
        <v>#N/A</v>
      </c>
      <c r="M1513" s="13" t="e">
        <f t="shared" si="513"/>
        <v>#N/A</v>
      </c>
      <c r="N1513" s="13">
        <f t="shared" si="514"/>
        <v>0</v>
      </c>
      <c r="O1513" s="13" t="e">
        <f>VLOOKUP(B1513,Sheet1!$C$1:$D$12,2,FALSE)</f>
        <v>#N/A</v>
      </c>
      <c r="P1513" s="13" t="e">
        <f t="shared" si="515"/>
        <v>#N/A</v>
      </c>
      <c r="Q1513" s="13">
        <f t="shared" si="516"/>
        <v>0</v>
      </c>
      <c r="R1513" s="13" t="e">
        <f>VLOOKUP(B1513,Sheet1!$C$1:$D$12,2,FALSE)</f>
        <v>#N/A</v>
      </c>
      <c r="S1513" s="13" t="e">
        <f t="shared" si="517"/>
        <v>#N/A</v>
      </c>
      <c r="T1513" s="13">
        <f t="shared" si="507"/>
        <v>0</v>
      </c>
      <c r="U1513" s="13" t="e">
        <f>VLOOKUP(B1513,Sheet1!$C$1:$F$12,4,FALSE)</f>
        <v>#N/A</v>
      </c>
      <c r="V1513" s="13" t="e">
        <f t="shared" si="518"/>
        <v>#N/A</v>
      </c>
      <c r="W1513" s="13">
        <f t="shared" si="519"/>
        <v>0</v>
      </c>
      <c r="X1513" s="13">
        <f t="shared" si="520"/>
        <v>0</v>
      </c>
      <c r="Y1513" s="13">
        <f t="shared" si="521"/>
        <v>0</v>
      </c>
      <c r="Z1513" s="13" t="e">
        <f t="shared" si="522"/>
        <v>#N/A</v>
      </c>
      <c r="AA1513" s="14" t="str">
        <f t="shared" si="523"/>
        <v/>
      </c>
      <c r="AB1513" s="14">
        <f t="shared" si="524"/>
        <v>0</v>
      </c>
      <c r="AC1513" s="14">
        <f t="shared" si="525"/>
        <v>0</v>
      </c>
      <c r="AD1513" s="13">
        <f t="shared" si="508"/>
        <v>0</v>
      </c>
      <c r="AE1513" s="13" t="e">
        <f>VLOOKUP(B1513,Sheet1!$C$1:$D$12,2,FALSE)</f>
        <v>#N/A</v>
      </c>
      <c r="AF1513" s="13" t="e">
        <f t="shared" si="526"/>
        <v>#N/A</v>
      </c>
      <c r="AG1513" s="13">
        <f t="shared" si="509"/>
        <v>0</v>
      </c>
      <c r="AH1513" s="13">
        <f t="shared" si="510"/>
        <v>0</v>
      </c>
      <c r="AI1513" s="13" t="e">
        <f t="shared" si="527"/>
        <v>#N/A</v>
      </c>
      <c r="AJ1513" s="14" t="str">
        <f t="shared" si="528"/>
        <v/>
      </c>
      <c r="AK1513" s="14">
        <f t="shared" si="511"/>
        <v>0</v>
      </c>
    </row>
    <row r="1514" spans="1:37" ht="15" customHeight="1" x14ac:dyDescent="0.25">
      <c r="A1514" s="1"/>
      <c r="B1514" s="1"/>
      <c r="C1514" s="24"/>
      <c r="D1514" s="1"/>
      <c r="E1514" s="1"/>
      <c r="F1514" s="24"/>
      <c r="G1514" s="1"/>
      <c r="H1514" s="2"/>
      <c r="I1514" s="2"/>
      <c r="J1514" s="2"/>
      <c r="K1514" s="13">
        <f t="shared" si="512"/>
        <v>0</v>
      </c>
      <c r="L1514" s="13" t="e">
        <f>VLOOKUP(B1514,Sheet1!$C$1:$D$12,2,FALSE)</f>
        <v>#N/A</v>
      </c>
      <c r="M1514" s="13" t="e">
        <f t="shared" si="513"/>
        <v>#N/A</v>
      </c>
      <c r="N1514" s="13">
        <f t="shared" si="514"/>
        <v>0</v>
      </c>
      <c r="O1514" s="13" t="e">
        <f>VLOOKUP(B1514,Sheet1!$C$1:$D$12,2,FALSE)</f>
        <v>#N/A</v>
      </c>
      <c r="P1514" s="13" t="e">
        <f t="shared" si="515"/>
        <v>#N/A</v>
      </c>
      <c r="Q1514" s="13">
        <f t="shared" si="516"/>
        <v>0</v>
      </c>
      <c r="R1514" s="13" t="e">
        <f>VLOOKUP(B1514,Sheet1!$C$1:$D$12,2,FALSE)</f>
        <v>#N/A</v>
      </c>
      <c r="S1514" s="13" t="e">
        <f t="shared" si="517"/>
        <v>#N/A</v>
      </c>
      <c r="T1514" s="13">
        <f t="shared" si="507"/>
        <v>0</v>
      </c>
      <c r="U1514" s="13" t="e">
        <f>VLOOKUP(B1514,Sheet1!$C$1:$F$12,4,FALSE)</f>
        <v>#N/A</v>
      </c>
      <c r="V1514" s="13" t="e">
        <f t="shared" si="518"/>
        <v>#N/A</v>
      </c>
      <c r="W1514" s="13">
        <f t="shared" si="519"/>
        <v>0</v>
      </c>
      <c r="X1514" s="13">
        <f t="shared" si="520"/>
        <v>0</v>
      </c>
      <c r="Y1514" s="13">
        <f t="shared" si="521"/>
        <v>0</v>
      </c>
      <c r="Z1514" s="13" t="e">
        <f t="shared" si="522"/>
        <v>#N/A</v>
      </c>
      <c r="AA1514" s="14" t="str">
        <f t="shared" si="523"/>
        <v/>
      </c>
      <c r="AB1514" s="14">
        <f t="shared" si="524"/>
        <v>0</v>
      </c>
      <c r="AC1514" s="14">
        <f t="shared" si="525"/>
        <v>0</v>
      </c>
      <c r="AD1514" s="13">
        <f t="shared" si="508"/>
        <v>0</v>
      </c>
      <c r="AE1514" s="13" t="e">
        <f>VLOOKUP(B1514,Sheet1!$C$1:$D$12,2,FALSE)</f>
        <v>#N/A</v>
      </c>
      <c r="AF1514" s="13" t="e">
        <f t="shared" si="526"/>
        <v>#N/A</v>
      </c>
      <c r="AG1514" s="13">
        <f t="shared" si="509"/>
        <v>0</v>
      </c>
      <c r="AH1514" s="13">
        <f t="shared" si="510"/>
        <v>0</v>
      </c>
      <c r="AI1514" s="13" t="e">
        <f t="shared" si="527"/>
        <v>#N/A</v>
      </c>
      <c r="AJ1514" s="14" t="str">
        <f t="shared" si="528"/>
        <v/>
      </c>
      <c r="AK1514" s="14">
        <f t="shared" si="511"/>
        <v>0</v>
      </c>
    </row>
    <row r="1515" spans="1:37" ht="15" customHeight="1" x14ac:dyDescent="0.25">
      <c r="A1515" s="1"/>
      <c r="B1515" s="1"/>
      <c r="C1515" s="24"/>
      <c r="D1515" s="1"/>
      <c r="E1515" s="1"/>
      <c r="F1515" s="24"/>
      <c r="G1515" s="1"/>
      <c r="H1515" s="2"/>
      <c r="I1515" s="2"/>
      <c r="J1515" s="2"/>
      <c r="K1515" s="13">
        <f t="shared" si="512"/>
        <v>0</v>
      </c>
      <c r="L1515" s="13" t="e">
        <f>VLOOKUP(B1515,Sheet1!$C$1:$D$12,2,FALSE)</f>
        <v>#N/A</v>
      </c>
      <c r="M1515" s="13" t="e">
        <f t="shared" si="513"/>
        <v>#N/A</v>
      </c>
      <c r="N1515" s="13">
        <f t="shared" si="514"/>
        <v>0</v>
      </c>
      <c r="O1515" s="13" t="e">
        <f>VLOOKUP(B1515,Sheet1!$C$1:$D$12,2,FALSE)</f>
        <v>#N/A</v>
      </c>
      <c r="P1515" s="13" t="e">
        <f t="shared" si="515"/>
        <v>#N/A</v>
      </c>
      <c r="Q1515" s="13">
        <f t="shared" si="516"/>
        <v>0</v>
      </c>
      <c r="R1515" s="13" t="e">
        <f>VLOOKUP(B1515,Sheet1!$C$1:$D$12,2,FALSE)</f>
        <v>#N/A</v>
      </c>
      <c r="S1515" s="13" t="e">
        <f t="shared" si="517"/>
        <v>#N/A</v>
      </c>
      <c r="T1515" s="13">
        <f t="shared" si="507"/>
        <v>0</v>
      </c>
      <c r="U1515" s="13" t="e">
        <f>VLOOKUP(B1515,Sheet1!$C$1:$F$12,4,FALSE)</f>
        <v>#N/A</v>
      </c>
      <c r="V1515" s="13" t="e">
        <f t="shared" si="518"/>
        <v>#N/A</v>
      </c>
      <c r="W1515" s="13">
        <f t="shared" si="519"/>
        <v>0</v>
      </c>
      <c r="X1515" s="13">
        <f t="shared" si="520"/>
        <v>0</v>
      </c>
      <c r="Y1515" s="13">
        <f t="shared" si="521"/>
        <v>0</v>
      </c>
      <c r="Z1515" s="13" t="e">
        <f t="shared" si="522"/>
        <v>#N/A</v>
      </c>
      <c r="AA1515" s="14" t="str">
        <f t="shared" si="523"/>
        <v/>
      </c>
      <c r="AB1515" s="14">
        <f t="shared" si="524"/>
        <v>0</v>
      </c>
      <c r="AC1515" s="14">
        <f t="shared" si="525"/>
        <v>0</v>
      </c>
      <c r="AD1515" s="13">
        <f t="shared" si="508"/>
        <v>0</v>
      </c>
      <c r="AE1515" s="13" t="e">
        <f>VLOOKUP(B1515,Sheet1!$C$1:$D$12,2,FALSE)</f>
        <v>#N/A</v>
      </c>
      <c r="AF1515" s="13" t="e">
        <f t="shared" si="526"/>
        <v>#N/A</v>
      </c>
      <c r="AG1515" s="13">
        <f t="shared" si="509"/>
        <v>0</v>
      </c>
      <c r="AH1515" s="13">
        <f t="shared" si="510"/>
        <v>0</v>
      </c>
      <c r="AI1515" s="13" t="e">
        <f t="shared" si="527"/>
        <v>#N/A</v>
      </c>
      <c r="AJ1515" s="14" t="str">
        <f t="shared" si="528"/>
        <v/>
      </c>
      <c r="AK1515" s="14">
        <f t="shared" si="511"/>
        <v>0</v>
      </c>
    </row>
    <row r="1516" spans="1:37" ht="15" customHeight="1" x14ac:dyDescent="0.25">
      <c r="A1516" s="1"/>
      <c r="B1516" s="1"/>
      <c r="C1516" s="24"/>
      <c r="D1516" s="1"/>
      <c r="E1516" s="1"/>
      <c r="F1516" s="24"/>
      <c r="G1516" s="1"/>
      <c r="H1516" s="2"/>
      <c r="I1516" s="2"/>
      <c r="J1516" s="2"/>
      <c r="K1516" s="13">
        <f t="shared" si="512"/>
        <v>0</v>
      </c>
      <c r="L1516" s="13" t="e">
        <f>VLOOKUP(B1516,Sheet1!$C$1:$D$12,2,FALSE)</f>
        <v>#N/A</v>
      </c>
      <c r="M1516" s="13" t="e">
        <f t="shared" si="513"/>
        <v>#N/A</v>
      </c>
      <c r="N1516" s="13">
        <f t="shared" si="514"/>
        <v>0</v>
      </c>
      <c r="O1516" s="13" t="e">
        <f>VLOOKUP(B1516,Sheet1!$C$1:$D$12,2,FALSE)</f>
        <v>#N/A</v>
      </c>
      <c r="P1516" s="13" t="e">
        <f t="shared" si="515"/>
        <v>#N/A</v>
      </c>
      <c r="Q1516" s="13">
        <f t="shared" si="516"/>
        <v>0</v>
      </c>
      <c r="R1516" s="13" t="e">
        <f>VLOOKUP(B1516,Sheet1!$C$1:$D$12,2,FALSE)</f>
        <v>#N/A</v>
      </c>
      <c r="S1516" s="13" t="e">
        <f t="shared" si="517"/>
        <v>#N/A</v>
      </c>
      <c r="T1516" s="13">
        <f t="shared" si="507"/>
        <v>0</v>
      </c>
      <c r="U1516" s="13" t="e">
        <f>VLOOKUP(B1516,Sheet1!$C$1:$F$12,4,FALSE)</f>
        <v>#N/A</v>
      </c>
      <c r="V1516" s="13" t="e">
        <f t="shared" si="518"/>
        <v>#N/A</v>
      </c>
      <c r="W1516" s="13">
        <f t="shared" si="519"/>
        <v>0</v>
      </c>
      <c r="X1516" s="13">
        <f t="shared" si="520"/>
        <v>0</v>
      </c>
      <c r="Y1516" s="13">
        <f t="shared" si="521"/>
        <v>0</v>
      </c>
      <c r="Z1516" s="13" t="e">
        <f t="shared" si="522"/>
        <v>#N/A</v>
      </c>
      <c r="AA1516" s="14" t="str">
        <f t="shared" si="523"/>
        <v/>
      </c>
      <c r="AB1516" s="14">
        <f t="shared" si="524"/>
        <v>0</v>
      </c>
      <c r="AC1516" s="14">
        <f t="shared" si="525"/>
        <v>0</v>
      </c>
      <c r="AD1516" s="13">
        <f t="shared" si="508"/>
        <v>0</v>
      </c>
      <c r="AE1516" s="13" t="e">
        <f>VLOOKUP(B1516,Sheet1!$C$1:$D$12,2,FALSE)</f>
        <v>#N/A</v>
      </c>
      <c r="AF1516" s="13" t="e">
        <f t="shared" si="526"/>
        <v>#N/A</v>
      </c>
      <c r="AG1516" s="13">
        <f t="shared" si="509"/>
        <v>0</v>
      </c>
      <c r="AH1516" s="13">
        <f t="shared" si="510"/>
        <v>0</v>
      </c>
      <c r="AI1516" s="13" t="e">
        <f t="shared" si="527"/>
        <v>#N/A</v>
      </c>
      <c r="AJ1516" s="14" t="str">
        <f t="shared" si="528"/>
        <v/>
      </c>
      <c r="AK1516" s="14">
        <f t="shared" si="511"/>
        <v>0</v>
      </c>
    </row>
    <row r="1517" spans="1:37" ht="15" customHeight="1" x14ac:dyDescent="0.25">
      <c r="A1517" s="1"/>
      <c r="B1517" s="1"/>
      <c r="C1517" s="24"/>
      <c r="D1517" s="1"/>
      <c r="E1517" s="1"/>
      <c r="F1517" s="24"/>
      <c r="G1517" s="1"/>
      <c r="H1517" s="2"/>
      <c r="I1517" s="2"/>
      <c r="J1517" s="2"/>
      <c r="K1517" s="13">
        <f t="shared" si="512"/>
        <v>0</v>
      </c>
      <c r="L1517" s="13" t="e">
        <f>VLOOKUP(B1517,Sheet1!$C$1:$D$12,2,FALSE)</f>
        <v>#N/A</v>
      </c>
      <c r="M1517" s="13" t="e">
        <f t="shared" si="513"/>
        <v>#N/A</v>
      </c>
      <c r="N1517" s="13">
        <f t="shared" si="514"/>
        <v>0</v>
      </c>
      <c r="O1517" s="13" t="e">
        <f>VLOOKUP(B1517,Sheet1!$C$1:$D$12,2,FALSE)</f>
        <v>#N/A</v>
      </c>
      <c r="P1517" s="13" t="e">
        <f t="shared" si="515"/>
        <v>#N/A</v>
      </c>
      <c r="Q1517" s="13">
        <f t="shared" si="516"/>
        <v>0</v>
      </c>
      <c r="R1517" s="13" t="e">
        <f>VLOOKUP(B1517,Sheet1!$C$1:$D$12,2,FALSE)</f>
        <v>#N/A</v>
      </c>
      <c r="S1517" s="13" t="e">
        <f t="shared" si="517"/>
        <v>#N/A</v>
      </c>
      <c r="T1517" s="13">
        <f t="shared" si="507"/>
        <v>0</v>
      </c>
      <c r="U1517" s="13" t="e">
        <f>VLOOKUP(B1517,Sheet1!$C$1:$F$12,4,FALSE)</f>
        <v>#N/A</v>
      </c>
      <c r="V1517" s="13" t="e">
        <f t="shared" si="518"/>
        <v>#N/A</v>
      </c>
      <c r="W1517" s="13">
        <f t="shared" si="519"/>
        <v>0</v>
      </c>
      <c r="X1517" s="13">
        <f t="shared" si="520"/>
        <v>0</v>
      </c>
      <c r="Y1517" s="13">
        <f t="shared" si="521"/>
        <v>0</v>
      </c>
      <c r="Z1517" s="13" t="e">
        <f t="shared" si="522"/>
        <v>#N/A</v>
      </c>
      <c r="AA1517" s="14" t="str">
        <f t="shared" si="523"/>
        <v/>
      </c>
      <c r="AB1517" s="14">
        <f t="shared" si="524"/>
        <v>0</v>
      </c>
      <c r="AC1517" s="14">
        <f t="shared" si="525"/>
        <v>0</v>
      </c>
      <c r="AD1517" s="13">
        <f t="shared" si="508"/>
        <v>0</v>
      </c>
      <c r="AE1517" s="13" t="e">
        <f>VLOOKUP(B1517,Sheet1!$C$1:$D$12,2,FALSE)</f>
        <v>#N/A</v>
      </c>
      <c r="AF1517" s="13" t="e">
        <f t="shared" si="526"/>
        <v>#N/A</v>
      </c>
      <c r="AG1517" s="13">
        <f t="shared" si="509"/>
        <v>0</v>
      </c>
      <c r="AH1517" s="13">
        <f t="shared" si="510"/>
        <v>0</v>
      </c>
      <c r="AI1517" s="13" t="e">
        <f t="shared" si="527"/>
        <v>#N/A</v>
      </c>
      <c r="AJ1517" s="14" t="str">
        <f t="shared" si="528"/>
        <v/>
      </c>
      <c r="AK1517" s="14">
        <f t="shared" si="511"/>
        <v>0</v>
      </c>
    </row>
    <row r="1518" spans="1:37" ht="15" customHeight="1" x14ac:dyDescent="0.25">
      <c r="A1518" s="1"/>
      <c r="B1518" s="1"/>
      <c r="C1518" s="24"/>
      <c r="D1518" s="1"/>
      <c r="E1518" s="1"/>
      <c r="F1518" s="24"/>
      <c r="G1518" s="1"/>
      <c r="H1518" s="2"/>
      <c r="I1518" s="2"/>
      <c r="J1518" s="2"/>
      <c r="K1518" s="13">
        <f t="shared" si="512"/>
        <v>0</v>
      </c>
      <c r="L1518" s="13" t="e">
        <f>VLOOKUP(B1518,Sheet1!$C$1:$D$12,2,FALSE)</f>
        <v>#N/A</v>
      </c>
      <c r="M1518" s="13" t="e">
        <f t="shared" si="513"/>
        <v>#N/A</v>
      </c>
      <c r="N1518" s="13">
        <f t="shared" si="514"/>
        <v>0</v>
      </c>
      <c r="O1518" s="13" t="e">
        <f>VLOOKUP(B1518,Sheet1!$C$1:$D$12,2,FALSE)</f>
        <v>#N/A</v>
      </c>
      <c r="P1518" s="13" t="e">
        <f t="shared" si="515"/>
        <v>#N/A</v>
      </c>
      <c r="Q1518" s="13">
        <f t="shared" si="516"/>
        <v>0</v>
      </c>
      <c r="R1518" s="13" t="e">
        <f>VLOOKUP(B1518,Sheet1!$C$1:$D$12,2,FALSE)</f>
        <v>#N/A</v>
      </c>
      <c r="S1518" s="13" t="e">
        <f t="shared" si="517"/>
        <v>#N/A</v>
      </c>
      <c r="T1518" s="13">
        <f t="shared" si="507"/>
        <v>0</v>
      </c>
      <c r="U1518" s="13" t="e">
        <f>VLOOKUP(B1518,Sheet1!$C$1:$F$12,4,FALSE)</f>
        <v>#N/A</v>
      </c>
      <c r="V1518" s="13" t="e">
        <f t="shared" si="518"/>
        <v>#N/A</v>
      </c>
      <c r="W1518" s="13">
        <f t="shared" si="519"/>
        <v>0</v>
      </c>
      <c r="X1518" s="13">
        <f t="shared" si="520"/>
        <v>0</v>
      </c>
      <c r="Y1518" s="13">
        <f t="shared" si="521"/>
        <v>0</v>
      </c>
      <c r="Z1518" s="13" t="e">
        <f t="shared" si="522"/>
        <v>#N/A</v>
      </c>
      <c r="AA1518" s="14" t="str">
        <f t="shared" si="523"/>
        <v/>
      </c>
      <c r="AB1518" s="14">
        <f t="shared" si="524"/>
        <v>0</v>
      </c>
      <c r="AC1518" s="14">
        <f t="shared" si="525"/>
        <v>0</v>
      </c>
      <c r="AD1518" s="13">
        <f t="shared" si="508"/>
        <v>0</v>
      </c>
      <c r="AE1518" s="13" t="e">
        <f>VLOOKUP(B1518,Sheet1!$C$1:$D$12,2,FALSE)</f>
        <v>#N/A</v>
      </c>
      <c r="AF1518" s="13" t="e">
        <f t="shared" si="526"/>
        <v>#N/A</v>
      </c>
      <c r="AG1518" s="13">
        <f t="shared" si="509"/>
        <v>0</v>
      </c>
      <c r="AH1518" s="13">
        <f t="shared" si="510"/>
        <v>0</v>
      </c>
      <c r="AI1518" s="13" t="e">
        <f t="shared" si="527"/>
        <v>#N/A</v>
      </c>
      <c r="AJ1518" s="14" t="str">
        <f t="shared" si="528"/>
        <v/>
      </c>
      <c r="AK1518" s="14">
        <f t="shared" si="511"/>
        <v>0</v>
      </c>
    </row>
    <row r="1519" spans="1:37" ht="15" customHeight="1" x14ac:dyDescent="0.25">
      <c r="A1519" s="1"/>
      <c r="B1519" s="1"/>
      <c r="C1519" s="24"/>
      <c r="D1519" s="1"/>
      <c r="E1519" s="1"/>
      <c r="F1519" s="24"/>
      <c r="G1519" s="1"/>
      <c r="H1519" s="2"/>
      <c r="I1519" s="2"/>
      <c r="J1519" s="2"/>
      <c r="K1519" s="13">
        <f t="shared" si="512"/>
        <v>0</v>
      </c>
      <c r="L1519" s="13" t="e">
        <f>VLOOKUP(B1519,Sheet1!$C$1:$D$12,2,FALSE)</f>
        <v>#N/A</v>
      </c>
      <c r="M1519" s="13" t="e">
        <f t="shared" si="513"/>
        <v>#N/A</v>
      </c>
      <c r="N1519" s="13">
        <f t="shared" si="514"/>
        <v>0</v>
      </c>
      <c r="O1519" s="13" t="e">
        <f>VLOOKUP(B1519,Sheet1!$C$1:$D$12,2,FALSE)</f>
        <v>#N/A</v>
      </c>
      <c r="P1519" s="13" t="e">
        <f t="shared" si="515"/>
        <v>#N/A</v>
      </c>
      <c r="Q1519" s="13">
        <f t="shared" si="516"/>
        <v>0</v>
      </c>
      <c r="R1519" s="13" t="e">
        <f>VLOOKUP(B1519,Sheet1!$C$1:$D$12,2,FALSE)</f>
        <v>#N/A</v>
      </c>
      <c r="S1519" s="13" t="e">
        <f t="shared" si="517"/>
        <v>#N/A</v>
      </c>
      <c r="T1519" s="13">
        <f t="shared" si="507"/>
        <v>0</v>
      </c>
      <c r="U1519" s="13" t="e">
        <f>VLOOKUP(B1519,Sheet1!$C$1:$F$12,4,FALSE)</f>
        <v>#N/A</v>
      </c>
      <c r="V1519" s="13" t="e">
        <f t="shared" si="518"/>
        <v>#N/A</v>
      </c>
      <c r="W1519" s="13">
        <f t="shared" si="519"/>
        <v>0</v>
      </c>
      <c r="X1519" s="13">
        <f t="shared" si="520"/>
        <v>0</v>
      </c>
      <c r="Y1519" s="13">
        <f t="shared" si="521"/>
        <v>0</v>
      </c>
      <c r="Z1519" s="13" t="e">
        <f t="shared" si="522"/>
        <v>#N/A</v>
      </c>
      <c r="AA1519" s="14" t="str">
        <f t="shared" si="523"/>
        <v/>
      </c>
      <c r="AB1519" s="14">
        <f t="shared" si="524"/>
        <v>0</v>
      </c>
      <c r="AC1519" s="14">
        <f t="shared" si="525"/>
        <v>0</v>
      </c>
      <c r="AD1519" s="13">
        <f t="shared" si="508"/>
        <v>0</v>
      </c>
      <c r="AE1519" s="13" t="e">
        <f>VLOOKUP(B1519,Sheet1!$C$1:$D$12,2,FALSE)</f>
        <v>#N/A</v>
      </c>
      <c r="AF1519" s="13" t="e">
        <f t="shared" si="526"/>
        <v>#N/A</v>
      </c>
      <c r="AG1519" s="13">
        <f t="shared" si="509"/>
        <v>0</v>
      </c>
      <c r="AH1519" s="13">
        <f t="shared" si="510"/>
        <v>0</v>
      </c>
      <c r="AI1519" s="13" t="e">
        <f t="shared" si="527"/>
        <v>#N/A</v>
      </c>
      <c r="AJ1519" s="14" t="str">
        <f t="shared" si="528"/>
        <v/>
      </c>
      <c r="AK1519" s="14">
        <f t="shared" si="511"/>
        <v>0</v>
      </c>
    </row>
    <row r="1520" spans="1:37" ht="15" customHeight="1" x14ac:dyDescent="0.25">
      <c r="A1520" s="1"/>
      <c r="B1520" s="1"/>
      <c r="C1520" s="24"/>
      <c r="D1520" s="1"/>
      <c r="E1520" s="1"/>
      <c r="F1520" s="24"/>
      <c r="G1520" s="1"/>
      <c r="H1520" s="2"/>
      <c r="I1520" s="2"/>
      <c r="J1520" s="2"/>
      <c r="K1520" s="13">
        <f t="shared" si="512"/>
        <v>0</v>
      </c>
      <c r="L1520" s="13" t="e">
        <f>VLOOKUP(B1520,Sheet1!$C$1:$D$12,2,FALSE)</f>
        <v>#N/A</v>
      </c>
      <c r="M1520" s="13" t="e">
        <f t="shared" si="513"/>
        <v>#N/A</v>
      </c>
      <c r="N1520" s="13">
        <f t="shared" si="514"/>
        <v>0</v>
      </c>
      <c r="O1520" s="13" t="e">
        <f>VLOOKUP(B1520,Sheet1!$C$1:$D$12,2,FALSE)</f>
        <v>#N/A</v>
      </c>
      <c r="P1520" s="13" t="e">
        <f t="shared" si="515"/>
        <v>#N/A</v>
      </c>
      <c r="Q1520" s="13">
        <f t="shared" si="516"/>
        <v>0</v>
      </c>
      <c r="R1520" s="13" t="e">
        <f>VLOOKUP(B1520,Sheet1!$C$1:$D$12,2,FALSE)</f>
        <v>#N/A</v>
      </c>
      <c r="S1520" s="13" t="e">
        <f t="shared" si="517"/>
        <v>#N/A</v>
      </c>
      <c r="T1520" s="13">
        <f t="shared" si="507"/>
        <v>0</v>
      </c>
      <c r="U1520" s="13" t="e">
        <f>VLOOKUP(B1520,Sheet1!$C$1:$F$12,4,FALSE)</f>
        <v>#N/A</v>
      </c>
      <c r="V1520" s="13" t="e">
        <f t="shared" si="518"/>
        <v>#N/A</v>
      </c>
      <c r="W1520" s="13">
        <f t="shared" si="519"/>
        <v>0</v>
      </c>
      <c r="X1520" s="13">
        <f t="shared" si="520"/>
        <v>0</v>
      </c>
      <c r="Y1520" s="13">
        <f t="shared" si="521"/>
        <v>0</v>
      </c>
      <c r="Z1520" s="13" t="e">
        <f t="shared" si="522"/>
        <v>#N/A</v>
      </c>
      <c r="AA1520" s="14" t="str">
        <f t="shared" si="523"/>
        <v/>
      </c>
      <c r="AB1520" s="14">
        <f t="shared" si="524"/>
        <v>0</v>
      </c>
      <c r="AC1520" s="14">
        <f t="shared" si="525"/>
        <v>0</v>
      </c>
      <c r="AD1520" s="13">
        <f t="shared" si="508"/>
        <v>0</v>
      </c>
      <c r="AE1520" s="13" t="e">
        <f>VLOOKUP(B1520,Sheet1!$C$1:$D$12,2,FALSE)</f>
        <v>#N/A</v>
      </c>
      <c r="AF1520" s="13" t="e">
        <f t="shared" si="526"/>
        <v>#N/A</v>
      </c>
      <c r="AG1520" s="13">
        <f t="shared" si="509"/>
        <v>0</v>
      </c>
      <c r="AH1520" s="13">
        <f t="shared" si="510"/>
        <v>0</v>
      </c>
      <c r="AI1520" s="13" t="e">
        <f t="shared" si="527"/>
        <v>#N/A</v>
      </c>
      <c r="AJ1520" s="14" t="str">
        <f t="shared" si="528"/>
        <v/>
      </c>
      <c r="AK1520" s="14">
        <f t="shared" si="511"/>
        <v>0</v>
      </c>
    </row>
    <row r="1521" spans="1:37" ht="15" customHeight="1" x14ac:dyDescent="0.25">
      <c r="A1521" s="1"/>
      <c r="B1521" s="1"/>
      <c r="C1521" s="24"/>
      <c r="D1521" s="1"/>
      <c r="E1521" s="1"/>
      <c r="F1521" s="24"/>
      <c r="G1521" s="1"/>
      <c r="H1521" s="2"/>
      <c r="I1521" s="2"/>
      <c r="J1521" s="2"/>
      <c r="K1521" s="13">
        <f t="shared" si="512"/>
        <v>0</v>
      </c>
      <c r="L1521" s="13" t="e">
        <f>VLOOKUP(B1521,Sheet1!$C$1:$D$12,2,FALSE)</f>
        <v>#N/A</v>
      </c>
      <c r="M1521" s="13" t="e">
        <f t="shared" si="513"/>
        <v>#N/A</v>
      </c>
      <c r="N1521" s="13">
        <f t="shared" si="514"/>
        <v>0</v>
      </c>
      <c r="O1521" s="13" t="e">
        <f>VLOOKUP(B1521,Sheet1!$C$1:$D$12,2,FALSE)</f>
        <v>#N/A</v>
      </c>
      <c r="P1521" s="13" t="e">
        <f t="shared" si="515"/>
        <v>#N/A</v>
      </c>
      <c r="Q1521" s="13">
        <f t="shared" si="516"/>
        <v>0</v>
      </c>
      <c r="R1521" s="13" t="e">
        <f>VLOOKUP(B1521,Sheet1!$C$1:$D$12,2,FALSE)</f>
        <v>#N/A</v>
      </c>
      <c r="S1521" s="13" t="e">
        <f t="shared" si="517"/>
        <v>#N/A</v>
      </c>
      <c r="T1521" s="13">
        <f t="shared" si="507"/>
        <v>0</v>
      </c>
      <c r="U1521" s="13" t="e">
        <f>VLOOKUP(B1521,Sheet1!$C$1:$F$12,4,FALSE)</f>
        <v>#N/A</v>
      </c>
      <c r="V1521" s="13" t="e">
        <f t="shared" si="518"/>
        <v>#N/A</v>
      </c>
      <c r="W1521" s="13">
        <f t="shared" si="519"/>
        <v>0</v>
      </c>
      <c r="X1521" s="13">
        <f t="shared" si="520"/>
        <v>0</v>
      </c>
      <c r="Y1521" s="13">
        <f t="shared" si="521"/>
        <v>0</v>
      </c>
      <c r="Z1521" s="13" t="e">
        <f t="shared" si="522"/>
        <v>#N/A</v>
      </c>
      <c r="AA1521" s="14" t="str">
        <f t="shared" si="523"/>
        <v/>
      </c>
      <c r="AB1521" s="14">
        <f t="shared" si="524"/>
        <v>0</v>
      </c>
      <c r="AC1521" s="14">
        <f t="shared" si="525"/>
        <v>0</v>
      </c>
      <c r="AD1521" s="13">
        <f t="shared" si="508"/>
        <v>0</v>
      </c>
      <c r="AE1521" s="13" t="e">
        <f>VLOOKUP(B1521,Sheet1!$C$1:$D$12,2,FALSE)</f>
        <v>#N/A</v>
      </c>
      <c r="AF1521" s="13" t="e">
        <f t="shared" si="526"/>
        <v>#N/A</v>
      </c>
      <c r="AG1521" s="13">
        <f t="shared" si="509"/>
        <v>0</v>
      </c>
      <c r="AH1521" s="13">
        <f t="shared" si="510"/>
        <v>0</v>
      </c>
      <c r="AI1521" s="13" t="e">
        <f t="shared" si="527"/>
        <v>#N/A</v>
      </c>
      <c r="AJ1521" s="14" t="str">
        <f t="shared" si="528"/>
        <v/>
      </c>
      <c r="AK1521" s="14">
        <f t="shared" si="511"/>
        <v>0</v>
      </c>
    </row>
    <row r="1522" spans="1:37" ht="15" customHeight="1" x14ac:dyDescent="0.25">
      <c r="A1522" s="1"/>
      <c r="B1522" s="1"/>
      <c r="C1522" s="24"/>
      <c r="D1522" s="1"/>
      <c r="E1522" s="1"/>
      <c r="F1522" s="24"/>
      <c r="G1522" s="1"/>
      <c r="H1522" s="2"/>
      <c r="I1522" s="2"/>
      <c r="J1522" s="2"/>
      <c r="K1522" s="13">
        <f t="shared" si="512"/>
        <v>0</v>
      </c>
      <c r="L1522" s="13" t="e">
        <f>VLOOKUP(B1522,Sheet1!$C$1:$D$12,2,FALSE)</f>
        <v>#N/A</v>
      </c>
      <c r="M1522" s="13" t="e">
        <f t="shared" si="513"/>
        <v>#N/A</v>
      </c>
      <c r="N1522" s="13">
        <f t="shared" si="514"/>
        <v>0</v>
      </c>
      <c r="O1522" s="13" t="e">
        <f>VLOOKUP(B1522,Sheet1!$C$1:$D$12,2,FALSE)</f>
        <v>#N/A</v>
      </c>
      <c r="P1522" s="13" t="e">
        <f t="shared" si="515"/>
        <v>#N/A</v>
      </c>
      <c r="Q1522" s="13">
        <f t="shared" si="516"/>
        <v>0</v>
      </c>
      <c r="R1522" s="13" t="e">
        <f>VLOOKUP(B1522,Sheet1!$C$1:$D$12,2,FALSE)</f>
        <v>#N/A</v>
      </c>
      <c r="S1522" s="13" t="e">
        <f t="shared" si="517"/>
        <v>#N/A</v>
      </c>
      <c r="T1522" s="13">
        <f t="shared" si="507"/>
        <v>0</v>
      </c>
      <c r="U1522" s="13" t="e">
        <f>VLOOKUP(B1522,Sheet1!$C$1:$F$12,4,FALSE)</f>
        <v>#N/A</v>
      </c>
      <c r="V1522" s="13" t="e">
        <f t="shared" si="518"/>
        <v>#N/A</v>
      </c>
      <c r="W1522" s="13">
        <f t="shared" si="519"/>
        <v>0</v>
      </c>
      <c r="X1522" s="13">
        <f t="shared" si="520"/>
        <v>0</v>
      </c>
      <c r="Y1522" s="13">
        <f t="shared" si="521"/>
        <v>0</v>
      </c>
      <c r="Z1522" s="13" t="e">
        <f t="shared" si="522"/>
        <v>#N/A</v>
      </c>
      <c r="AA1522" s="14" t="str">
        <f t="shared" si="523"/>
        <v/>
      </c>
      <c r="AB1522" s="14">
        <f t="shared" si="524"/>
        <v>0</v>
      </c>
      <c r="AC1522" s="14">
        <f t="shared" si="525"/>
        <v>0</v>
      </c>
      <c r="AD1522" s="13">
        <f t="shared" si="508"/>
        <v>0</v>
      </c>
      <c r="AE1522" s="13" t="e">
        <f>VLOOKUP(B1522,Sheet1!$C$1:$D$12,2,FALSE)</f>
        <v>#N/A</v>
      </c>
      <c r="AF1522" s="13" t="e">
        <f t="shared" si="526"/>
        <v>#N/A</v>
      </c>
      <c r="AG1522" s="13">
        <f t="shared" si="509"/>
        <v>0</v>
      </c>
      <c r="AH1522" s="13">
        <f t="shared" si="510"/>
        <v>0</v>
      </c>
      <c r="AI1522" s="13" t="e">
        <f t="shared" si="527"/>
        <v>#N/A</v>
      </c>
      <c r="AJ1522" s="14" t="str">
        <f t="shared" si="528"/>
        <v/>
      </c>
      <c r="AK1522" s="14">
        <f t="shared" si="511"/>
        <v>0</v>
      </c>
    </row>
    <row r="1523" spans="1:37" ht="15" customHeight="1" x14ac:dyDescent="0.25">
      <c r="A1523" s="1"/>
      <c r="B1523" s="1"/>
      <c r="C1523" s="24"/>
      <c r="D1523" s="1"/>
      <c r="E1523" s="1"/>
      <c r="F1523" s="24"/>
      <c r="G1523" s="1"/>
      <c r="H1523" s="2"/>
      <c r="I1523" s="2"/>
      <c r="J1523" s="2"/>
      <c r="K1523" s="13">
        <f t="shared" si="512"/>
        <v>0</v>
      </c>
      <c r="L1523" s="13" t="e">
        <f>VLOOKUP(B1523,Sheet1!$C$1:$D$12,2,FALSE)</f>
        <v>#N/A</v>
      </c>
      <c r="M1523" s="13" t="e">
        <f t="shared" si="513"/>
        <v>#N/A</v>
      </c>
      <c r="N1523" s="13">
        <f t="shared" si="514"/>
        <v>0</v>
      </c>
      <c r="O1523" s="13" t="e">
        <f>VLOOKUP(B1523,Sheet1!$C$1:$D$12,2,FALSE)</f>
        <v>#N/A</v>
      </c>
      <c r="P1523" s="13" t="e">
        <f t="shared" si="515"/>
        <v>#N/A</v>
      </c>
      <c r="Q1523" s="13">
        <f t="shared" si="516"/>
        <v>0</v>
      </c>
      <c r="R1523" s="13" t="e">
        <f>VLOOKUP(B1523,Sheet1!$C$1:$D$12,2,FALSE)</f>
        <v>#N/A</v>
      </c>
      <c r="S1523" s="13" t="e">
        <f t="shared" si="517"/>
        <v>#N/A</v>
      </c>
      <c r="T1523" s="13">
        <f t="shared" si="507"/>
        <v>0</v>
      </c>
      <c r="U1523" s="13" t="e">
        <f>VLOOKUP(B1523,Sheet1!$C$1:$F$12,4,FALSE)</f>
        <v>#N/A</v>
      </c>
      <c r="V1523" s="13" t="e">
        <f t="shared" si="518"/>
        <v>#N/A</v>
      </c>
      <c r="W1523" s="13">
        <f t="shared" si="519"/>
        <v>0</v>
      </c>
      <c r="X1523" s="13">
        <f t="shared" si="520"/>
        <v>0</v>
      </c>
      <c r="Y1523" s="13">
        <f t="shared" si="521"/>
        <v>0</v>
      </c>
      <c r="Z1523" s="13" t="e">
        <f t="shared" si="522"/>
        <v>#N/A</v>
      </c>
      <c r="AA1523" s="14" t="str">
        <f t="shared" si="523"/>
        <v/>
      </c>
      <c r="AB1523" s="14">
        <f t="shared" si="524"/>
        <v>0</v>
      </c>
      <c r="AC1523" s="14">
        <f t="shared" si="525"/>
        <v>0</v>
      </c>
      <c r="AD1523" s="13">
        <f t="shared" si="508"/>
        <v>0</v>
      </c>
      <c r="AE1523" s="13" t="e">
        <f>VLOOKUP(B1523,Sheet1!$C$1:$D$12,2,FALSE)</f>
        <v>#N/A</v>
      </c>
      <c r="AF1523" s="13" t="e">
        <f t="shared" si="526"/>
        <v>#N/A</v>
      </c>
      <c r="AG1523" s="13">
        <f t="shared" si="509"/>
        <v>0</v>
      </c>
      <c r="AH1523" s="13">
        <f t="shared" si="510"/>
        <v>0</v>
      </c>
      <c r="AI1523" s="13" t="e">
        <f t="shared" si="527"/>
        <v>#N/A</v>
      </c>
      <c r="AJ1523" s="14" t="str">
        <f t="shared" si="528"/>
        <v/>
      </c>
      <c r="AK1523" s="14">
        <f t="shared" si="511"/>
        <v>0</v>
      </c>
    </row>
    <row r="1524" spans="1:37" ht="15" customHeight="1" x14ac:dyDescent="0.25">
      <c r="A1524" s="1"/>
      <c r="B1524" s="1"/>
      <c r="C1524" s="24"/>
      <c r="D1524" s="1"/>
      <c r="E1524" s="1"/>
      <c r="F1524" s="24"/>
      <c r="G1524" s="1"/>
      <c r="H1524" s="2"/>
      <c r="I1524" s="2"/>
      <c r="J1524" s="2"/>
      <c r="K1524" s="13">
        <f t="shared" si="512"/>
        <v>0</v>
      </c>
      <c r="L1524" s="13" t="e">
        <f>VLOOKUP(B1524,Sheet1!$C$1:$D$12,2,FALSE)</f>
        <v>#N/A</v>
      </c>
      <c r="M1524" s="13" t="e">
        <f t="shared" si="513"/>
        <v>#N/A</v>
      </c>
      <c r="N1524" s="13">
        <f t="shared" si="514"/>
        <v>0</v>
      </c>
      <c r="O1524" s="13" t="e">
        <f>VLOOKUP(B1524,Sheet1!$C$1:$D$12,2,FALSE)</f>
        <v>#N/A</v>
      </c>
      <c r="P1524" s="13" t="e">
        <f t="shared" si="515"/>
        <v>#N/A</v>
      </c>
      <c r="Q1524" s="13">
        <f t="shared" si="516"/>
        <v>0</v>
      </c>
      <c r="R1524" s="13" t="e">
        <f>VLOOKUP(B1524,Sheet1!$C$1:$D$12,2,FALSE)</f>
        <v>#N/A</v>
      </c>
      <c r="S1524" s="13" t="e">
        <f t="shared" si="517"/>
        <v>#N/A</v>
      </c>
      <c r="T1524" s="13">
        <f t="shared" si="507"/>
        <v>0</v>
      </c>
      <c r="U1524" s="13" t="e">
        <f>VLOOKUP(B1524,Sheet1!$C$1:$F$12,4,FALSE)</f>
        <v>#N/A</v>
      </c>
      <c r="V1524" s="13" t="e">
        <f t="shared" si="518"/>
        <v>#N/A</v>
      </c>
      <c r="W1524" s="13">
        <f t="shared" si="519"/>
        <v>0</v>
      </c>
      <c r="X1524" s="13">
        <f t="shared" si="520"/>
        <v>0</v>
      </c>
      <c r="Y1524" s="13">
        <f t="shared" si="521"/>
        <v>0</v>
      </c>
      <c r="Z1524" s="13" t="e">
        <f t="shared" si="522"/>
        <v>#N/A</v>
      </c>
      <c r="AA1524" s="14" t="str">
        <f t="shared" si="523"/>
        <v/>
      </c>
      <c r="AB1524" s="14">
        <f t="shared" si="524"/>
        <v>0</v>
      </c>
      <c r="AC1524" s="14">
        <f t="shared" si="525"/>
        <v>0</v>
      </c>
      <c r="AD1524" s="13">
        <f t="shared" si="508"/>
        <v>0</v>
      </c>
      <c r="AE1524" s="13" t="e">
        <f>VLOOKUP(B1524,Sheet1!$C$1:$D$12,2,FALSE)</f>
        <v>#N/A</v>
      </c>
      <c r="AF1524" s="13" t="e">
        <f t="shared" si="526"/>
        <v>#N/A</v>
      </c>
      <c r="AG1524" s="13">
        <f t="shared" si="509"/>
        <v>0</v>
      </c>
      <c r="AH1524" s="13">
        <f t="shared" si="510"/>
        <v>0</v>
      </c>
      <c r="AI1524" s="13" t="e">
        <f t="shared" si="527"/>
        <v>#N/A</v>
      </c>
      <c r="AJ1524" s="14" t="str">
        <f t="shared" si="528"/>
        <v/>
      </c>
      <c r="AK1524" s="14">
        <f t="shared" si="511"/>
        <v>0</v>
      </c>
    </row>
    <row r="1525" spans="1:37" ht="15" customHeight="1" x14ac:dyDescent="0.25">
      <c r="A1525" s="1"/>
      <c r="B1525" s="1"/>
      <c r="C1525" s="24"/>
      <c r="D1525" s="1"/>
      <c r="E1525" s="1"/>
      <c r="F1525" s="24"/>
      <c r="G1525" s="1"/>
      <c r="H1525" s="2"/>
      <c r="I1525" s="2"/>
      <c r="J1525" s="2"/>
      <c r="K1525" s="13">
        <f t="shared" si="512"/>
        <v>0</v>
      </c>
      <c r="L1525" s="13" t="e">
        <f>VLOOKUP(B1525,Sheet1!$C$1:$D$12,2,FALSE)</f>
        <v>#N/A</v>
      </c>
      <c r="M1525" s="13" t="e">
        <f t="shared" si="513"/>
        <v>#N/A</v>
      </c>
      <c r="N1525" s="13">
        <f t="shared" si="514"/>
        <v>0</v>
      </c>
      <c r="O1525" s="13" t="e">
        <f>VLOOKUP(B1525,Sheet1!$C$1:$D$12,2,FALSE)</f>
        <v>#N/A</v>
      </c>
      <c r="P1525" s="13" t="e">
        <f t="shared" si="515"/>
        <v>#N/A</v>
      </c>
      <c r="Q1525" s="13">
        <f t="shared" si="516"/>
        <v>0</v>
      </c>
      <c r="R1525" s="13" t="e">
        <f>VLOOKUP(B1525,Sheet1!$C$1:$D$12,2,FALSE)</f>
        <v>#N/A</v>
      </c>
      <c r="S1525" s="13" t="e">
        <f t="shared" si="517"/>
        <v>#N/A</v>
      </c>
      <c r="T1525" s="13">
        <f t="shared" si="507"/>
        <v>0</v>
      </c>
      <c r="U1525" s="13" t="e">
        <f>VLOOKUP(B1525,Sheet1!$C$1:$F$12,4,FALSE)</f>
        <v>#N/A</v>
      </c>
      <c r="V1525" s="13" t="e">
        <f t="shared" si="518"/>
        <v>#N/A</v>
      </c>
      <c r="W1525" s="13">
        <f t="shared" si="519"/>
        <v>0</v>
      </c>
      <c r="X1525" s="13">
        <f t="shared" si="520"/>
        <v>0</v>
      </c>
      <c r="Y1525" s="13">
        <f t="shared" si="521"/>
        <v>0</v>
      </c>
      <c r="Z1525" s="13" t="e">
        <f t="shared" si="522"/>
        <v>#N/A</v>
      </c>
      <c r="AA1525" s="14" t="str">
        <f t="shared" si="523"/>
        <v/>
      </c>
      <c r="AB1525" s="14">
        <f t="shared" si="524"/>
        <v>0</v>
      </c>
      <c r="AC1525" s="14">
        <f t="shared" si="525"/>
        <v>0</v>
      </c>
      <c r="AD1525" s="13">
        <f t="shared" si="508"/>
        <v>0</v>
      </c>
      <c r="AE1525" s="13" t="e">
        <f>VLOOKUP(B1525,Sheet1!$C$1:$D$12,2,FALSE)</f>
        <v>#N/A</v>
      </c>
      <c r="AF1525" s="13" t="e">
        <f t="shared" si="526"/>
        <v>#N/A</v>
      </c>
      <c r="AG1525" s="13">
        <f t="shared" si="509"/>
        <v>0</v>
      </c>
      <c r="AH1525" s="13">
        <f t="shared" si="510"/>
        <v>0</v>
      </c>
      <c r="AI1525" s="13" t="e">
        <f t="shared" si="527"/>
        <v>#N/A</v>
      </c>
      <c r="AJ1525" s="14" t="str">
        <f t="shared" si="528"/>
        <v/>
      </c>
      <c r="AK1525" s="14">
        <f t="shared" si="511"/>
        <v>0</v>
      </c>
    </row>
    <row r="1526" spans="1:37" ht="15" customHeight="1" x14ac:dyDescent="0.25">
      <c r="A1526" s="1"/>
      <c r="B1526" s="1"/>
      <c r="C1526" s="24"/>
      <c r="D1526" s="1"/>
      <c r="E1526" s="1"/>
      <c r="F1526" s="24"/>
      <c r="G1526" s="1"/>
      <c r="H1526" s="2"/>
      <c r="I1526" s="2"/>
      <c r="J1526" s="2"/>
      <c r="K1526" s="13">
        <f t="shared" si="512"/>
        <v>0</v>
      </c>
      <c r="L1526" s="13" t="e">
        <f>VLOOKUP(B1526,Sheet1!$C$1:$D$12,2,FALSE)</f>
        <v>#N/A</v>
      </c>
      <c r="M1526" s="13" t="e">
        <f t="shared" si="513"/>
        <v>#N/A</v>
      </c>
      <c r="N1526" s="13">
        <f t="shared" si="514"/>
        <v>0</v>
      </c>
      <c r="O1526" s="13" t="e">
        <f>VLOOKUP(B1526,Sheet1!$C$1:$D$12,2,FALSE)</f>
        <v>#N/A</v>
      </c>
      <c r="P1526" s="13" t="e">
        <f t="shared" si="515"/>
        <v>#N/A</v>
      </c>
      <c r="Q1526" s="13">
        <f t="shared" si="516"/>
        <v>0</v>
      </c>
      <c r="R1526" s="13" t="e">
        <f>VLOOKUP(B1526,Sheet1!$C$1:$D$12,2,FALSE)</f>
        <v>#N/A</v>
      </c>
      <c r="S1526" s="13" t="e">
        <f t="shared" si="517"/>
        <v>#N/A</v>
      </c>
      <c r="T1526" s="13">
        <f t="shared" si="507"/>
        <v>0</v>
      </c>
      <c r="U1526" s="13" t="e">
        <f>VLOOKUP(B1526,Sheet1!$C$1:$F$12,4,FALSE)</f>
        <v>#N/A</v>
      </c>
      <c r="V1526" s="13" t="e">
        <f t="shared" si="518"/>
        <v>#N/A</v>
      </c>
      <c r="W1526" s="13">
        <f t="shared" si="519"/>
        <v>0</v>
      </c>
      <c r="X1526" s="13">
        <f t="shared" si="520"/>
        <v>0</v>
      </c>
      <c r="Y1526" s="13">
        <f t="shared" si="521"/>
        <v>0</v>
      </c>
      <c r="Z1526" s="13" t="e">
        <f t="shared" si="522"/>
        <v>#N/A</v>
      </c>
      <c r="AA1526" s="14" t="str">
        <f t="shared" si="523"/>
        <v/>
      </c>
      <c r="AB1526" s="14">
        <f t="shared" si="524"/>
        <v>0</v>
      </c>
      <c r="AC1526" s="14">
        <f t="shared" si="525"/>
        <v>0</v>
      </c>
      <c r="AD1526" s="13">
        <f t="shared" si="508"/>
        <v>0</v>
      </c>
      <c r="AE1526" s="13" t="e">
        <f>VLOOKUP(B1526,Sheet1!$C$1:$D$12,2,FALSE)</f>
        <v>#N/A</v>
      </c>
      <c r="AF1526" s="13" t="e">
        <f t="shared" si="526"/>
        <v>#N/A</v>
      </c>
      <c r="AG1526" s="13">
        <f t="shared" si="509"/>
        <v>0</v>
      </c>
      <c r="AH1526" s="13">
        <f t="shared" si="510"/>
        <v>0</v>
      </c>
      <c r="AI1526" s="13" t="e">
        <f t="shared" si="527"/>
        <v>#N/A</v>
      </c>
      <c r="AJ1526" s="14" t="str">
        <f t="shared" si="528"/>
        <v/>
      </c>
      <c r="AK1526" s="14">
        <f t="shared" si="511"/>
        <v>0</v>
      </c>
    </row>
    <row r="1527" spans="1:37" ht="15" customHeight="1" x14ac:dyDescent="0.25">
      <c r="A1527" s="1"/>
      <c r="B1527" s="1"/>
      <c r="C1527" s="24"/>
      <c r="D1527" s="1"/>
      <c r="E1527" s="1"/>
      <c r="F1527" s="24"/>
      <c r="G1527" s="1"/>
      <c r="H1527" s="2"/>
      <c r="I1527" s="2"/>
      <c r="J1527" s="2"/>
      <c r="K1527" s="13">
        <f t="shared" si="512"/>
        <v>0</v>
      </c>
      <c r="L1527" s="13" t="e">
        <f>VLOOKUP(B1527,Sheet1!$C$1:$D$12,2,FALSE)</f>
        <v>#N/A</v>
      </c>
      <c r="M1527" s="13" t="e">
        <f t="shared" si="513"/>
        <v>#N/A</v>
      </c>
      <c r="N1527" s="13">
        <f t="shared" si="514"/>
        <v>0</v>
      </c>
      <c r="O1527" s="13" t="e">
        <f>VLOOKUP(B1527,Sheet1!$C$1:$D$12,2,FALSE)</f>
        <v>#N/A</v>
      </c>
      <c r="P1527" s="13" t="e">
        <f t="shared" si="515"/>
        <v>#N/A</v>
      </c>
      <c r="Q1527" s="13">
        <f t="shared" si="516"/>
        <v>0</v>
      </c>
      <c r="R1527" s="13" t="e">
        <f>VLOOKUP(B1527,Sheet1!$C$1:$D$12,2,FALSE)</f>
        <v>#N/A</v>
      </c>
      <c r="S1527" s="13" t="e">
        <f t="shared" si="517"/>
        <v>#N/A</v>
      </c>
      <c r="T1527" s="13">
        <f t="shared" si="507"/>
        <v>0</v>
      </c>
      <c r="U1527" s="13" t="e">
        <f>VLOOKUP(B1527,Sheet1!$C$1:$F$12,4,FALSE)</f>
        <v>#N/A</v>
      </c>
      <c r="V1527" s="13" t="e">
        <f t="shared" si="518"/>
        <v>#N/A</v>
      </c>
      <c r="W1527" s="13">
        <f t="shared" si="519"/>
        <v>0</v>
      </c>
      <c r="X1527" s="13">
        <f t="shared" si="520"/>
        <v>0</v>
      </c>
      <c r="Y1527" s="13">
        <f t="shared" si="521"/>
        <v>0</v>
      </c>
      <c r="Z1527" s="13" t="e">
        <f t="shared" si="522"/>
        <v>#N/A</v>
      </c>
      <c r="AA1527" s="14" t="str">
        <f t="shared" si="523"/>
        <v/>
      </c>
      <c r="AB1527" s="14">
        <f t="shared" si="524"/>
        <v>0</v>
      </c>
      <c r="AC1527" s="14">
        <f t="shared" si="525"/>
        <v>0</v>
      </c>
      <c r="AD1527" s="13">
        <f t="shared" si="508"/>
        <v>0</v>
      </c>
      <c r="AE1527" s="13" t="e">
        <f>VLOOKUP(B1527,Sheet1!$C$1:$D$12,2,FALSE)</f>
        <v>#N/A</v>
      </c>
      <c r="AF1527" s="13" t="e">
        <f t="shared" si="526"/>
        <v>#N/A</v>
      </c>
      <c r="AG1527" s="13">
        <f t="shared" si="509"/>
        <v>0</v>
      </c>
      <c r="AH1527" s="13">
        <f t="shared" si="510"/>
        <v>0</v>
      </c>
      <c r="AI1527" s="13" t="e">
        <f t="shared" si="527"/>
        <v>#N/A</v>
      </c>
      <c r="AJ1527" s="14" t="str">
        <f t="shared" si="528"/>
        <v/>
      </c>
      <c r="AK1527" s="14">
        <f t="shared" si="511"/>
        <v>0</v>
      </c>
    </row>
    <row r="1528" spans="1:37" ht="15" customHeight="1" x14ac:dyDescent="0.25">
      <c r="A1528" s="1"/>
      <c r="B1528" s="1"/>
      <c r="C1528" s="24"/>
      <c r="D1528" s="1"/>
      <c r="E1528" s="1"/>
      <c r="F1528" s="24"/>
      <c r="G1528" s="1"/>
      <c r="H1528" s="2"/>
      <c r="I1528" s="2"/>
      <c r="J1528" s="2"/>
      <c r="K1528" s="13">
        <f t="shared" si="512"/>
        <v>0</v>
      </c>
      <c r="L1528" s="13" t="e">
        <f>VLOOKUP(B1528,Sheet1!$C$1:$D$12,2,FALSE)</f>
        <v>#N/A</v>
      </c>
      <c r="M1528" s="13" t="e">
        <f t="shared" si="513"/>
        <v>#N/A</v>
      </c>
      <c r="N1528" s="13">
        <f t="shared" si="514"/>
        <v>0</v>
      </c>
      <c r="O1528" s="13" t="e">
        <f>VLOOKUP(B1528,Sheet1!$C$1:$D$12,2,FALSE)</f>
        <v>#N/A</v>
      </c>
      <c r="P1528" s="13" t="e">
        <f t="shared" si="515"/>
        <v>#N/A</v>
      </c>
      <c r="Q1528" s="13">
        <f t="shared" si="516"/>
        <v>0</v>
      </c>
      <c r="R1528" s="13" t="e">
        <f>VLOOKUP(B1528,Sheet1!$C$1:$D$12,2,FALSE)</f>
        <v>#N/A</v>
      </c>
      <c r="S1528" s="13" t="e">
        <f t="shared" si="517"/>
        <v>#N/A</v>
      </c>
      <c r="T1528" s="13">
        <f t="shared" si="507"/>
        <v>0</v>
      </c>
      <c r="U1528" s="13" t="e">
        <f>VLOOKUP(B1528,Sheet1!$C$1:$F$12,4,FALSE)</f>
        <v>#N/A</v>
      </c>
      <c r="V1528" s="13" t="e">
        <f t="shared" si="518"/>
        <v>#N/A</v>
      </c>
      <c r="W1528" s="13">
        <f t="shared" si="519"/>
        <v>0</v>
      </c>
      <c r="X1528" s="13">
        <f t="shared" si="520"/>
        <v>0</v>
      </c>
      <c r="Y1528" s="13">
        <f t="shared" si="521"/>
        <v>0</v>
      </c>
      <c r="Z1528" s="13" t="e">
        <f t="shared" si="522"/>
        <v>#N/A</v>
      </c>
      <c r="AA1528" s="14" t="str">
        <f t="shared" si="523"/>
        <v/>
      </c>
      <c r="AB1528" s="14">
        <f t="shared" si="524"/>
        <v>0</v>
      </c>
      <c r="AC1528" s="14">
        <f t="shared" si="525"/>
        <v>0</v>
      </c>
      <c r="AD1528" s="13">
        <f t="shared" si="508"/>
        <v>0</v>
      </c>
      <c r="AE1528" s="13" t="e">
        <f>VLOOKUP(B1528,Sheet1!$C$1:$D$12,2,FALSE)</f>
        <v>#N/A</v>
      </c>
      <c r="AF1528" s="13" t="e">
        <f t="shared" si="526"/>
        <v>#N/A</v>
      </c>
      <c r="AG1528" s="13">
        <f t="shared" si="509"/>
        <v>0</v>
      </c>
      <c r="AH1528" s="13">
        <f t="shared" si="510"/>
        <v>0</v>
      </c>
      <c r="AI1528" s="13" t="e">
        <f t="shared" si="527"/>
        <v>#N/A</v>
      </c>
      <c r="AJ1528" s="14" t="str">
        <f t="shared" si="528"/>
        <v/>
      </c>
      <c r="AK1528" s="14">
        <f t="shared" si="511"/>
        <v>0</v>
      </c>
    </row>
    <row r="1529" spans="1:37" ht="15" customHeight="1" x14ac:dyDescent="0.25">
      <c r="A1529" s="1"/>
      <c r="B1529" s="1"/>
      <c r="C1529" s="24"/>
      <c r="D1529" s="1"/>
      <c r="E1529" s="1"/>
      <c r="F1529" s="24"/>
      <c r="G1529" s="1"/>
      <c r="H1529" s="2"/>
      <c r="I1529" s="2"/>
      <c r="J1529" s="2"/>
      <c r="K1529" s="13">
        <f t="shared" si="512"/>
        <v>0</v>
      </c>
      <c r="L1529" s="13" t="e">
        <f>VLOOKUP(B1529,Sheet1!$C$1:$D$12,2,FALSE)</f>
        <v>#N/A</v>
      </c>
      <c r="M1529" s="13" t="e">
        <f t="shared" si="513"/>
        <v>#N/A</v>
      </c>
      <c r="N1529" s="13">
        <f t="shared" si="514"/>
        <v>0</v>
      </c>
      <c r="O1529" s="13" t="e">
        <f>VLOOKUP(B1529,Sheet1!$C$1:$D$12,2,FALSE)</f>
        <v>#N/A</v>
      </c>
      <c r="P1529" s="13" t="e">
        <f t="shared" si="515"/>
        <v>#N/A</v>
      </c>
      <c r="Q1529" s="13">
        <f t="shared" si="516"/>
        <v>0</v>
      </c>
      <c r="R1529" s="13" t="e">
        <f>VLOOKUP(B1529,Sheet1!$C$1:$D$12,2,FALSE)</f>
        <v>#N/A</v>
      </c>
      <c r="S1529" s="13" t="e">
        <f t="shared" si="517"/>
        <v>#N/A</v>
      </c>
      <c r="T1529" s="13">
        <f t="shared" si="507"/>
        <v>0</v>
      </c>
      <c r="U1529" s="13" t="e">
        <f>VLOOKUP(B1529,Sheet1!$C$1:$F$12,4,FALSE)</f>
        <v>#N/A</v>
      </c>
      <c r="V1529" s="13" t="e">
        <f t="shared" si="518"/>
        <v>#N/A</v>
      </c>
      <c r="W1529" s="13">
        <f t="shared" si="519"/>
        <v>0</v>
      </c>
      <c r="X1529" s="13">
        <f t="shared" si="520"/>
        <v>0</v>
      </c>
      <c r="Y1529" s="13">
        <f t="shared" si="521"/>
        <v>0</v>
      </c>
      <c r="Z1529" s="13" t="e">
        <f t="shared" si="522"/>
        <v>#N/A</v>
      </c>
      <c r="AA1529" s="14" t="str">
        <f t="shared" si="523"/>
        <v/>
      </c>
      <c r="AB1529" s="14">
        <f t="shared" si="524"/>
        <v>0</v>
      </c>
      <c r="AC1529" s="14">
        <f t="shared" si="525"/>
        <v>0</v>
      </c>
      <c r="AD1529" s="13">
        <f t="shared" si="508"/>
        <v>0</v>
      </c>
      <c r="AE1529" s="13" t="e">
        <f>VLOOKUP(B1529,Sheet1!$C$1:$D$12,2,FALSE)</f>
        <v>#N/A</v>
      </c>
      <c r="AF1529" s="13" t="e">
        <f t="shared" si="526"/>
        <v>#N/A</v>
      </c>
      <c r="AG1529" s="13">
        <f t="shared" si="509"/>
        <v>0</v>
      </c>
      <c r="AH1529" s="13">
        <f t="shared" si="510"/>
        <v>0</v>
      </c>
      <c r="AI1529" s="13" t="e">
        <f t="shared" si="527"/>
        <v>#N/A</v>
      </c>
      <c r="AJ1529" s="14" t="str">
        <f t="shared" si="528"/>
        <v/>
      </c>
      <c r="AK1529" s="14">
        <f t="shared" si="511"/>
        <v>0</v>
      </c>
    </row>
    <row r="1530" spans="1:37" ht="15" customHeight="1" x14ac:dyDescent="0.25">
      <c r="A1530" s="1"/>
      <c r="B1530" s="1"/>
      <c r="C1530" s="24"/>
      <c r="D1530" s="1"/>
      <c r="E1530" s="1"/>
      <c r="F1530" s="24"/>
      <c r="G1530" s="1"/>
      <c r="H1530" s="2"/>
      <c r="I1530" s="2"/>
      <c r="J1530" s="2"/>
      <c r="K1530" s="13">
        <f t="shared" si="512"/>
        <v>0</v>
      </c>
      <c r="L1530" s="13" t="e">
        <f>VLOOKUP(B1530,Sheet1!$C$1:$D$12,2,FALSE)</f>
        <v>#N/A</v>
      </c>
      <c r="M1530" s="13" t="e">
        <f t="shared" si="513"/>
        <v>#N/A</v>
      </c>
      <c r="N1530" s="13">
        <f t="shared" si="514"/>
        <v>0</v>
      </c>
      <c r="O1530" s="13" t="e">
        <f>VLOOKUP(B1530,Sheet1!$C$1:$D$12,2,FALSE)</f>
        <v>#N/A</v>
      </c>
      <c r="P1530" s="13" t="e">
        <f t="shared" si="515"/>
        <v>#N/A</v>
      </c>
      <c r="Q1530" s="13">
        <f t="shared" si="516"/>
        <v>0</v>
      </c>
      <c r="R1530" s="13" t="e">
        <f>VLOOKUP(B1530,Sheet1!$C$1:$D$12,2,FALSE)</f>
        <v>#N/A</v>
      </c>
      <c r="S1530" s="13" t="e">
        <f t="shared" si="517"/>
        <v>#N/A</v>
      </c>
      <c r="T1530" s="13">
        <f t="shared" si="507"/>
        <v>0</v>
      </c>
      <c r="U1530" s="13" t="e">
        <f>VLOOKUP(B1530,Sheet1!$C$1:$F$12,4,FALSE)</f>
        <v>#N/A</v>
      </c>
      <c r="V1530" s="13" t="e">
        <f t="shared" si="518"/>
        <v>#N/A</v>
      </c>
      <c r="W1530" s="13">
        <f t="shared" si="519"/>
        <v>0</v>
      </c>
      <c r="X1530" s="13">
        <f t="shared" si="520"/>
        <v>0</v>
      </c>
      <c r="Y1530" s="13">
        <f t="shared" si="521"/>
        <v>0</v>
      </c>
      <c r="Z1530" s="13" t="e">
        <f t="shared" si="522"/>
        <v>#N/A</v>
      </c>
      <c r="AA1530" s="14" t="str">
        <f t="shared" si="523"/>
        <v/>
      </c>
      <c r="AB1530" s="14">
        <f t="shared" si="524"/>
        <v>0</v>
      </c>
      <c r="AC1530" s="14">
        <f t="shared" si="525"/>
        <v>0</v>
      </c>
      <c r="AD1530" s="13">
        <f t="shared" si="508"/>
        <v>0</v>
      </c>
      <c r="AE1530" s="13" t="e">
        <f>VLOOKUP(B1530,Sheet1!$C$1:$D$12,2,FALSE)</f>
        <v>#N/A</v>
      </c>
      <c r="AF1530" s="13" t="e">
        <f t="shared" si="526"/>
        <v>#N/A</v>
      </c>
      <c r="AG1530" s="13">
        <f t="shared" si="509"/>
        <v>0</v>
      </c>
      <c r="AH1530" s="13">
        <f t="shared" si="510"/>
        <v>0</v>
      </c>
      <c r="AI1530" s="13" t="e">
        <f t="shared" si="527"/>
        <v>#N/A</v>
      </c>
      <c r="AJ1530" s="14" t="str">
        <f t="shared" si="528"/>
        <v/>
      </c>
      <c r="AK1530" s="14">
        <f t="shared" si="511"/>
        <v>0</v>
      </c>
    </row>
    <row r="1531" spans="1:37" ht="15" customHeight="1" x14ac:dyDescent="0.25">
      <c r="A1531" s="1"/>
      <c r="B1531" s="1"/>
      <c r="C1531" s="24"/>
      <c r="D1531" s="1"/>
      <c r="E1531" s="1"/>
      <c r="F1531" s="24"/>
      <c r="G1531" s="1"/>
      <c r="H1531" s="2"/>
      <c r="I1531" s="2"/>
      <c r="J1531" s="2"/>
      <c r="K1531" s="13">
        <f t="shared" si="512"/>
        <v>0</v>
      </c>
      <c r="L1531" s="13" t="e">
        <f>VLOOKUP(B1531,Sheet1!$C$1:$D$12,2,FALSE)</f>
        <v>#N/A</v>
      </c>
      <c r="M1531" s="13" t="e">
        <f t="shared" si="513"/>
        <v>#N/A</v>
      </c>
      <c r="N1531" s="13">
        <f t="shared" si="514"/>
        <v>0</v>
      </c>
      <c r="O1531" s="13" t="e">
        <f>VLOOKUP(B1531,Sheet1!$C$1:$D$12,2,FALSE)</f>
        <v>#N/A</v>
      </c>
      <c r="P1531" s="13" t="e">
        <f t="shared" si="515"/>
        <v>#N/A</v>
      </c>
      <c r="Q1531" s="13">
        <f t="shared" si="516"/>
        <v>0</v>
      </c>
      <c r="R1531" s="13" t="e">
        <f>VLOOKUP(B1531,Sheet1!$C$1:$D$12,2,FALSE)</f>
        <v>#N/A</v>
      </c>
      <c r="S1531" s="13" t="e">
        <f t="shared" si="517"/>
        <v>#N/A</v>
      </c>
      <c r="T1531" s="13">
        <f t="shared" si="507"/>
        <v>0</v>
      </c>
      <c r="U1531" s="13" t="e">
        <f>VLOOKUP(B1531,Sheet1!$C$1:$F$12,4,FALSE)</f>
        <v>#N/A</v>
      </c>
      <c r="V1531" s="13" t="e">
        <f t="shared" si="518"/>
        <v>#N/A</v>
      </c>
      <c r="W1531" s="13">
        <f t="shared" si="519"/>
        <v>0</v>
      </c>
      <c r="X1531" s="13">
        <f t="shared" si="520"/>
        <v>0</v>
      </c>
      <c r="Y1531" s="13">
        <f t="shared" si="521"/>
        <v>0</v>
      </c>
      <c r="Z1531" s="13" t="e">
        <f t="shared" si="522"/>
        <v>#N/A</v>
      </c>
      <c r="AA1531" s="14" t="str">
        <f t="shared" si="523"/>
        <v/>
      </c>
      <c r="AB1531" s="14">
        <f t="shared" si="524"/>
        <v>0</v>
      </c>
      <c r="AC1531" s="14">
        <f t="shared" si="525"/>
        <v>0</v>
      </c>
      <c r="AD1531" s="13">
        <f t="shared" si="508"/>
        <v>0</v>
      </c>
      <c r="AE1531" s="13" t="e">
        <f>VLOOKUP(B1531,Sheet1!$C$1:$D$12,2,FALSE)</f>
        <v>#N/A</v>
      </c>
      <c r="AF1531" s="13" t="e">
        <f t="shared" si="526"/>
        <v>#N/A</v>
      </c>
      <c r="AG1531" s="13">
        <f t="shared" si="509"/>
        <v>0</v>
      </c>
      <c r="AH1531" s="13">
        <f t="shared" si="510"/>
        <v>0</v>
      </c>
      <c r="AI1531" s="13" t="e">
        <f t="shared" si="527"/>
        <v>#N/A</v>
      </c>
      <c r="AJ1531" s="14" t="str">
        <f t="shared" si="528"/>
        <v/>
      </c>
      <c r="AK1531" s="14">
        <f t="shared" si="511"/>
        <v>0</v>
      </c>
    </row>
    <row r="1532" spans="1:37" ht="15" customHeight="1" x14ac:dyDescent="0.25">
      <c r="A1532" s="1"/>
      <c r="B1532" s="1"/>
      <c r="C1532" s="24"/>
      <c r="D1532" s="1"/>
      <c r="E1532" s="1"/>
      <c r="F1532" s="24"/>
      <c r="G1532" s="1"/>
      <c r="H1532" s="2"/>
      <c r="I1532" s="2"/>
      <c r="J1532" s="2"/>
      <c r="K1532" s="13">
        <f t="shared" si="512"/>
        <v>0</v>
      </c>
      <c r="L1532" s="13" t="e">
        <f>VLOOKUP(B1532,Sheet1!$C$1:$D$12,2,FALSE)</f>
        <v>#N/A</v>
      </c>
      <c r="M1532" s="13" t="e">
        <f t="shared" si="513"/>
        <v>#N/A</v>
      </c>
      <c r="N1532" s="13">
        <f t="shared" si="514"/>
        <v>0</v>
      </c>
      <c r="O1532" s="13" t="e">
        <f>VLOOKUP(B1532,Sheet1!$C$1:$D$12,2,FALSE)</f>
        <v>#N/A</v>
      </c>
      <c r="P1532" s="13" t="e">
        <f t="shared" si="515"/>
        <v>#N/A</v>
      </c>
      <c r="Q1532" s="13">
        <f t="shared" si="516"/>
        <v>0</v>
      </c>
      <c r="R1532" s="13" t="e">
        <f>VLOOKUP(B1532,Sheet1!$C$1:$D$12,2,FALSE)</f>
        <v>#N/A</v>
      </c>
      <c r="S1532" s="13" t="e">
        <f t="shared" si="517"/>
        <v>#N/A</v>
      </c>
      <c r="T1532" s="13">
        <f t="shared" si="507"/>
        <v>0</v>
      </c>
      <c r="U1532" s="13" t="e">
        <f>VLOOKUP(B1532,Sheet1!$C$1:$F$12,4,FALSE)</f>
        <v>#N/A</v>
      </c>
      <c r="V1532" s="13" t="e">
        <f t="shared" si="518"/>
        <v>#N/A</v>
      </c>
      <c r="W1532" s="13">
        <f t="shared" si="519"/>
        <v>0</v>
      </c>
      <c r="X1532" s="13">
        <f t="shared" si="520"/>
        <v>0</v>
      </c>
      <c r="Y1532" s="13">
        <f t="shared" si="521"/>
        <v>0</v>
      </c>
      <c r="Z1532" s="13" t="e">
        <f t="shared" si="522"/>
        <v>#N/A</v>
      </c>
      <c r="AA1532" s="14" t="str">
        <f t="shared" si="523"/>
        <v/>
      </c>
      <c r="AB1532" s="14">
        <f t="shared" si="524"/>
        <v>0</v>
      </c>
      <c r="AC1532" s="14">
        <f t="shared" si="525"/>
        <v>0</v>
      </c>
      <c r="AD1532" s="13">
        <f t="shared" si="508"/>
        <v>0</v>
      </c>
      <c r="AE1532" s="13" t="e">
        <f>VLOOKUP(B1532,Sheet1!$C$1:$D$12,2,FALSE)</f>
        <v>#N/A</v>
      </c>
      <c r="AF1532" s="13" t="e">
        <f t="shared" si="526"/>
        <v>#N/A</v>
      </c>
      <c r="AG1532" s="13">
        <f t="shared" si="509"/>
        <v>0</v>
      </c>
      <c r="AH1532" s="13">
        <f t="shared" si="510"/>
        <v>0</v>
      </c>
      <c r="AI1532" s="13" t="e">
        <f t="shared" si="527"/>
        <v>#N/A</v>
      </c>
      <c r="AJ1532" s="14" t="str">
        <f t="shared" si="528"/>
        <v/>
      </c>
      <c r="AK1532" s="14">
        <f t="shared" si="511"/>
        <v>0</v>
      </c>
    </row>
    <row r="1533" spans="1:37" ht="15" customHeight="1" x14ac:dyDescent="0.25">
      <c r="A1533" s="1"/>
      <c r="B1533" s="1"/>
      <c r="C1533" s="24"/>
      <c r="D1533" s="1"/>
      <c r="E1533" s="1"/>
      <c r="F1533" s="24"/>
      <c r="G1533" s="1"/>
      <c r="H1533" s="2"/>
      <c r="I1533" s="2"/>
      <c r="J1533" s="2"/>
      <c r="K1533" s="13">
        <f t="shared" si="512"/>
        <v>0</v>
      </c>
      <c r="L1533" s="13" t="e">
        <f>VLOOKUP(B1533,Sheet1!$C$1:$D$12,2,FALSE)</f>
        <v>#N/A</v>
      </c>
      <c r="M1533" s="13" t="e">
        <f t="shared" si="513"/>
        <v>#N/A</v>
      </c>
      <c r="N1533" s="13">
        <f t="shared" si="514"/>
        <v>0</v>
      </c>
      <c r="O1533" s="13" t="e">
        <f>VLOOKUP(B1533,Sheet1!$C$1:$D$12,2,FALSE)</f>
        <v>#N/A</v>
      </c>
      <c r="P1533" s="13" t="e">
        <f t="shared" si="515"/>
        <v>#N/A</v>
      </c>
      <c r="Q1533" s="13">
        <f t="shared" si="516"/>
        <v>0</v>
      </c>
      <c r="R1533" s="13" t="e">
        <f>VLOOKUP(B1533,Sheet1!$C$1:$D$12,2,FALSE)</f>
        <v>#N/A</v>
      </c>
      <c r="S1533" s="13" t="e">
        <f t="shared" si="517"/>
        <v>#N/A</v>
      </c>
      <c r="T1533" s="13">
        <f t="shared" si="507"/>
        <v>0</v>
      </c>
      <c r="U1533" s="13" t="e">
        <f>VLOOKUP(B1533,Sheet1!$C$1:$F$12,4,FALSE)</f>
        <v>#N/A</v>
      </c>
      <c r="V1533" s="13" t="e">
        <f t="shared" si="518"/>
        <v>#N/A</v>
      </c>
      <c r="W1533" s="13">
        <f t="shared" si="519"/>
        <v>0</v>
      </c>
      <c r="X1533" s="13">
        <f t="shared" si="520"/>
        <v>0</v>
      </c>
      <c r="Y1533" s="13">
        <f t="shared" si="521"/>
        <v>0</v>
      </c>
      <c r="Z1533" s="13" t="e">
        <f t="shared" si="522"/>
        <v>#N/A</v>
      </c>
      <c r="AA1533" s="14" t="str">
        <f t="shared" si="523"/>
        <v/>
      </c>
      <c r="AB1533" s="14">
        <f t="shared" si="524"/>
        <v>0</v>
      </c>
      <c r="AC1533" s="14">
        <f t="shared" si="525"/>
        <v>0</v>
      </c>
      <c r="AD1533" s="13">
        <f t="shared" si="508"/>
        <v>0</v>
      </c>
      <c r="AE1533" s="13" t="e">
        <f>VLOOKUP(B1533,Sheet1!$C$1:$D$12,2,FALSE)</f>
        <v>#N/A</v>
      </c>
      <c r="AF1533" s="13" t="e">
        <f t="shared" si="526"/>
        <v>#N/A</v>
      </c>
      <c r="AG1533" s="13">
        <f t="shared" si="509"/>
        <v>0</v>
      </c>
      <c r="AH1533" s="13">
        <f t="shared" si="510"/>
        <v>0</v>
      </c>
      <c r="AI1533" s="13" t="e">
        <f t="shared" si="527"/>
        <v>#N/A</v>
      </c>
      <c r="AJ1533" s="14" t="str">
        <f t="shared" si="528"/>
        <v/>
      </c>
      <c r="AK1533" s="14">
        <f t="shared" si="511"/>
        <v>0</v>
      </c>
    </row>
    <row r="1534" spans="1:37" ht="15" customHeight="1" x14ac:dyDescent="0.25">
      <c r="A1534" s="1"/>
      <c r="B1534" s="1"/>
      <c r="C1534" s="24"/>
      <c r="D1534" s="1"/>
      <c r="E1534" s="1"/>
      <c r="F1534" s="24"/>
      <c r="G1534" s="1"/>
      <c r="H1534" s="2"/>
      <c r="I1534" s="2"/>
      <c r="J1534" s="2"/>
      <c r="K1534" s="13">
        <f t="shared" si="512"/>
        <v>0</v>
      </c>
      <c r="L1534" s="13" t="e">
        <f>VLOOKUP(B1534,Sheet1!$C$1:$D$12,2,FALSE)</f>
        <v>#N/A</v>
      </c>
      <c r="M1534" s="13" t="e">
        <f t="shared" si="513"/>
        <v>#N/A</v>
      </c>
      <c r="N1534" s="13">
        <f t="shared" si="514"/>
        <v>0</v>
      </c>
      <c r="O1534" s="13" t="e">
        <f>VLOOKUP(B1534,Sheet1!$C$1:$D$12,2,FALSE)</f>
        <v>#N/A</v>
      </c>
      <c r="P1534" s="13" t="e">
        <f t="shared" si="515"/>
        <v>#N/A</v>
      </c>
      <c r="Q1534" s="13">
        <f t="shared" si="516"/>
        <v>0</v>
      </c>
      <c r="R1534" s="13" t="e">
        <f>VLOOKUP(B1534,Sheet1!$C$1:$D$12,2,FALSE)</f>
        <v>#N/A</v>
      </c>
      <c r="S1534" s="13" t="e">
        <f t="shared" si="517"/>
        <v>#N/A</v>
      </c>
      <c r="T1534" s="13">
        <f t="shared" si="507"/>
        <v>0</v>
      </c>
      <c r="U1534" s="13" t="e">
        <f>VLOOKUP(B1534,Sheet1!$C$1:$F$12,4,FALSE)</f>
        <v>#N/A</v>
      </c>
      <c r="V1534" s="13" t="e">
        <f t="shared" si="518"/>
        <v>#N/A</v>
      </c>
      <c r="W1534" s="13">
        <f t="shared" si="519"/>
        <v>0</v>
      </c>
      <c r="X1534" s="13">
        <f t="shared" si="520"/>
        <v>0</v>
      </c>
      <c r="Y1534" s="13">
        <f t="shared" si="521"/>
        <v>0</v>
      </c>
      <c r="Z1534" s="13" t="e">
        <f t="shared" si="522"/>
        <v>#N/A</v>
      </c>
      <c r="AA1534" s="14" t="str">
        <f t="shared" si="523"/>
        <v/>
      </c>
      <c r="AB1534" s="14">
        <f t="shared" si="524"/>
        <v>0</v>
      </c>
      <c r="AC1534" s="14">
        <f t="shared" si="525"/>
        <v>0</v>
      </c>
      <c r="AD1534" s="13">
        <f t="shared" si="508"/>
        <v>0</v>
      </c>
      <c r="AE1534" s="13" t="e">
        <f>VLOOKUP(B1534,Sheet1!$C$1:$D$12,2,FALSE)</f>
        <v>#N/A</v>
      </c>
      <c r="AF1534" s="13" t="e">
        <f t="shared" si="526"/>
        <v>#N/A</v>
      </c>
      <c r="AG1534" s="13">
        <f t="shared" si="509"/>
        <v>0</v>
      </c>
      <c r="AH1534" s="13">
        <f t="shared" si="510"/>
        <v>0</v>
      </c>
      <c r="AI1534" s="13" t="e">
        <f t="shared" si="527"/>
        <v>#N/A</v>
      </c>
      <c r="AJ1534" s="14" t="str">
        <f t="shared" si="528"/>
        <v/>
      </c>
      <c r="AK1534" s="14">
        <f t="shared" si="511"/>
        <v>0</v>
      </c>
    </row>
    <row r="1535" spans="1:37" ht="15" customHeight="1" x14ac:dyDescent="0.25">
      <c r="A1535" s="1"/>
      <c r="B1535" s="1"/>
      <c r="C1535" s="24"/>
      <c r="D1535" s="1"/>
      <c r="E1535" s="1"/>
      <c r="F1535" s="24"/>
      <c r="G1535" s="1"/>
      <c r="H1535" s="2"/>
      <c r="I1535" s="2"/>
      <c r="J1535" s="2"/>
      <c r="K1535" s="13">
        <f t="shared" si="512"/>
        <v>0</v>
      </c>
      <c r="L1535" s="13" t="e">
        <f>VLOOKUP(B1535,Sheet1!$C$1:$D$12,2,FALSE)</f>
        <v>#N/A</v>
      </c>
      <c r="M1535" s="13" t="e">
        <f t="shared" si="513"/>
        <v>#N/A</v>
      </c>
      <c r="N1535" s="13">
        <f t="shared" si="514"/>
        <v>0</v>
      </c>
      <c r="O1535" s="13" t="e">
        <f>VLOOKUP(B1535,Sheet1!$C$1:$D$12,2,FALSE)</f>
        <v>#N/A</v>
      </c>
      <c r="P1535" s="13" t="e">
        <f t="shared" si="515"/>
        <v>#N/A</v>
      </c>
      <c r="Q1535" s="13">
        <f t="shared" si="516"/>
        <v>0</v>
      </c>
      <c r="R1535" s="13" t="e">
        <f>VLOOKUP(B1535,Sheet1!$C$1:$D$12,2,FALSE)</f>
        <v>#N/A</v>
      </c>
      <c r="S1535" s="13" t="e">
        <f t="shared" si="517"/>
        <v>#N/A</v>
      </c>
      <c r="T1535" s="13">
        <f t="shared" si="507"/>
        <v>0</v>
      </c>
      <c r="U1535" s="13" t="e">
        <f>VLOOKUP(B1535,Sheet1!$C$1:$F$12,4,FALSE)</f>
        <v>#N/A</v>
      </c>
      <c r="V1535" s="13" t="e">
        <f t="shared" si="518"/>
        <v>#N/A</v>
      </c>
      <c r="W1535" s="13">
        <f t="shared" si="519"/>
        <v>0</v>
      </c>
      <c r="X1535" s="13">
        <f t="shared" si="520"/>
        <v>0</v>
      </c>
      <c r="Y1535" s="13">
        <f t="shared" si="521"/>
        <v>0</v>
      </c>
      <c r="Z1535" s="13" t="e">
        <f t="shared" si="522"/>
        <v>#N/A</v>
      </c>
      <c r="AA1535" s="14" t="str">
        <f t="shared" si="523"/>
        <v/>
      </c>
      <c r="AB1535" s="14">
        <f t="shared" si="524"/>
        <v>0</v>
      </c>
      <c r="AC1535" s="14">
        <f t="shared" si="525"/>
        <v>0</v>
      </c>
      <c r="AD1535" s="13">
        <f t="shared" si="508"/>
        <v>0</v>
      </c>
      <c r="AE1535" s="13" t="e">
        <f>VLOOKUP(B1535,Sheet1!$C$1:$D$12,2,FALSE)</f>
        <v>#N/A</v>
      </c>
      <c r="AF1535" s="13" t="e">
        <f t="shared" si="526"/>
        <v>#N/A</v>
      </c>
      <c r="AG1535" s="13">
        <f t="shared" si="509"/>
        <v>0</v>
      </c>
      <c r="AH1535" s="13">
        <f t="shared" si="510"/>
        <v>0</v>
      </c>
      <c r="AI1535" s="13" t="e">
        <f t="shared" si="527"/>
        <v>#N/A</v>
      </c>
      <c r="AJ1535" s="14" t="str">
        <f t="shared" si="528"/>
        <v/>
      </c>
      <c r="AK1535" s="14">
        <f t="shared" si="511"/>
        <v>0</v>
      </c>
    </row>
    <row r="1536" spans="1:37" ht="15" customHeight="1" x14ac:dyDescent="0.25">
      <c r="A1536" s="1"/>
      <c r="B1536" s="1"/>
      <c r="C1536" s="24"/>
      <c r="D1536" s="1"/>
      <c r="E1536" s="1"/>
      <c r="F1536" s="24"/>
      <c r="G1536" s="1"/>
      <c r="H1536" s="2"/>
      <c r="I1536" s="2"/>
      <c r="J1536" s="2"/>
      <c r="K1536" s="13">
        <f t="shared" si="512"/>
        <v>0</v>
      </c>
      <c r="L1536" s="13" t="e">
        <f>VLOOKUP(B1536,Sheet1!$C$1:$D$12,2,FALSE)</f>
        <v>#N/A</v>
      </c>
      <c r="M1536" s="13" t="e">
        <f t="shared" si="513"/>
        <v>#N/A</v>
      </c>
      <c r="N1536" s="13">
        <f t="shared" si="514"/>
        <v>0</v>
      </c>
      <c r="O1536" s="13" t="e">
        <f>VLOOKUP(B1536,Sheet1!$C$1:$D$12,2,FALSE)</f>
        <v>#N/A</v>
      </c>
      <c r="P1536" s="13" t="e">
        <f t="shared" si="515"/>
        <v>#N/A</v>
      </c>
      <c r="Q1536" s="13">
        <f t="shared" si="516"/>
        <v>0</v>
      </c>
      <c r="R1536" s="13" t="e">
        <f>VLOOKUP(B1536,Sheet1!$C$1:$D$12,2,FALSE)</f>
        <v>#N/A</v>
      </c>
      <c r="S1536" s="13" t="e">
        <f t="shared" si="517"/>
        <v>#N/A</v>
      </c>
      <c r="T1536" s="13">
        <f t="shared" si="507"/>
        <v>0</v>
      </c>
      <c r="U1536" s="13" t="e">
        <f>VLOOKUP(B1536,Sheet1!$C$1:$F$12,4,FALSE)</f>
        <v>#N/A</v>
      </c>
      <c r="V1536" s="13" t="e">
        <f t="shared" si="518"/>
        <v>#N/A</v>
      </c>
      <c r="W1536" s="13">
        <f t="shared" si="519"/>
        <v>0</v>
      </c>
      <c r="X1536" s="13">
        <f t="shared" si="520"/>
        <v>0</v>
      </c>
      <c r="Y1536" s="13">
        <f t="shared" si="521"/>
        <v>0</v>
      </c>
      <c r="Z1536" s="13" t="e">
        <f t="shared" si="522"/>
        <v>#N/A</v>
      </c>
      <c r="AA1536" s="14" t="str">
        <f t="shared" si="523"/>
        <v/>
      </c>
      <c r="AB1536" s="14">
        <f t="shared" si="524"/>
        <v>0</v>
      </c>
      <c r="AC1536" s="14">
        <f t="shared" si="525"/>
        <v>0</v>
      </c>
      <c r="AD1536" s="13">
        <f t="shared" si="508"/>
        <v>0</v>
      </c>
      <c r="AE1536" s="13" t="e">
        <f>VLOOKUP(B1536,Sheet1!$C$1:$D$12,2,FALSE)</f>
        <v>#N/A</v>
      </c>
      <c r="AF1536" s="13" t="e">
        <f t="shared" si="526"/>
        <v>#N/A</v>
      </c>
      <c r="AG1536" s="13">
        <f t="shared" si="509"/>
        <v>0</v>
      </c>
      <c r="AH1536" s="13">
        <f t="shared" si="510"/>
        <v>0</v>
      </c>
      <c r="AI1536" s="13" t="e">
        <f t="shared" si="527"/>
        <v>#N/A</v>
      </c>
      <c r="AJ1536" s="14" t="str">
        <f t="shared" si="528"/>
        <v/>
      </c>
      <c r="AK1536" s="14">
        <f t="shared" si="511"/>
        <v>0</v>
      </c>
    </row>
    <row r="1537" spans="1:37" ht="15" customHeight="1" x14ac:dyDescent="0.25">
      <c r="A1537" s="1"/>
      <c r="B1537" s="1"/>
      <c r="C1537" s="24"/>
      <c r="D1537" s="1"/>
      <c r="E1537" s="1"/>
      <c r="F1537" s="24"/>
      <c r="G1537" s="1"/>
      <c r="H1537" s="2"/>
      <c r="I1537" s="2"/>
      <c r="J1537" s="2"/>
      <c r="K1537" s="13">
        <f t="shared" si="512"/>
        <v>0</v>
      </c>
      <c r="L1537" s="13" t="e">
        <f>VLOOKUP(B1537,Sheet1!$C$1:$D$12,2,FALSE)</f>
        <v>#N/A</v>
      </c>
      <c r="M1537" s="13" t="e">
        <f t="shared" si="513"/>
        <v>#N/A</v>
      </c>
      <c r="N1537" s="13">
        <f t="shared" si="514"/>
        <v>0</v>
      </c>
      <c r="O1537" s="13" t="e">
        <f>VLOOKUP(B1537,Sheet1!$C$1:$D$12,2,FALSE)</f>
        <v>#N/A</v>
      </c>
      <c r="P1537" s="13" t="e">
        <f t="shared" si="515"/>
        <v>#N/A</v>
      </c>
      <c r="Q1537" s="13">
        <f t="shared" si="516"/>
        <v>0</v>
      </c>
      <c r="R1537" s="13" t="e">
        <f>VLOOKUP(B1537,Sheet1!$C$1:$D$12,2,FALSE)</f>
        <v>#N/A</v>
      </c>
      <c r="S1537" s="13" t="e">
        <f t="shared" si="517"/>
        <v>#N/A</v>
      </c>
      <c r="T1537" s="13">
        <f t="shared" si="507"/>
        <v>0</v>
      </c>
      <c r="U1537" s="13" t="e">
        <f>VLOOKUP(B1537,Sheet1!$C$1:$F$12,4,FALSE)</f>
        <v>#N/A</v>
      </c>
      <c r="V1537" s="13" t="e">
        <f t="shared" si="518"/>
        <v>#N/A</v>
      </c>
      <c r="W1537" s="13">
        <f t="shared" si="519"/>
        <v>0</v>
      </c>
      <c r="X1537" s="13">
        <f t="shared" si="520"/>
        <v>0</v>
      </c>
      <c r="Y1537" s="13">
        <f t="shared" si="521"/>
        <v>0</v>
      </c>
      <c r="Z1537" s="13" t="e">
        <f t="shared" si="522"/>
        <v>#N/A</v>
      </c>
      <c r="AA1537" s="14" t="str">
        <f t="shared" si="523"/>
        <v/>
      </c>
      <c r="AB1537" s="14">
        <f t="shared" si="524"/>
        <v>0</v>
      </c>
      <c r="AC1537" s="14">
        <f t="shared" si="525"/>
        <v>0</v>
      </c>
      <c r="AD1537" s="13">
        <f t="shared" si="508"/>
        <v>0</v>
      </c>
      <c r="AE1537" s="13" t="e">
        <f>VLOOKUP(B1537,Sheet1!$C$1:$D$12,2,FALSE)</f>
        <v>#N/A</v>
      </c>
      <c r="AF1537" s="13" t="e">
        <f t="shared" si="526"/>
        <v>#N/A</v>
      </c>
      <c r="AG1537" s="13">
        <f t="shared" si="509"/>
        <v>0</v>
      </c>
      <c r="AH1537" s="13">
        <f t="shared" si="510"/>
        <v>0</v>
      </c>
      <c r="AI1537" s="13" t="e">
        <f t="shared" si="527"/>
        <v>#N/A</v>
      </c>
      <c r="AJ1537" s="14" t="str">
        <f t="shared" si="528"/>
        <v/>
      </c>
      <c r="AK1537" s="14">
        <f t="shared" si="511"/>
        <v>0</v>
      </c>
    </row>
    <row r="1538" spans="1:37" ht="15" customHeight="1" x14ac:dyDescent="0.25">
      <c r="A1538" s="1"/>
      <c r="B1538" s="1"/>
      <c r="C1538" s="24"/>
      <c r="D1538" s="1"/>
      <c r="E1538" s="1"/>
      <c r="F1538" s="24"/>
      <c r="G1538" s="1"/>
      <c r="H1538" s="2"/>
      <c r="I1538" s="2"/>
      <c r="J1538" s="2"/>
      <c r="K1538" s="13">
        <f t="shared" si="512"/>
        <v>0</v>
      </c>
      <c r="L1538" s="13" t="e">
        <f>VLOOKUP(B1538,Sheet1!$C$1:$D$12,2,FALSE)</f>
        <v>#N/A</v>
      </c>
      <c r="M1538" s="13" t="e">
        <f t="shared" si="513"/>
        <v>#N/A</v>
      </c>
      <c r="N1538" s="13">
        <f t="shared" si="514"/>
        <v>0</v>
      </c>
      <c r="O1538" s="13" t="e">
        <f>VLOOKUP(B1538,Sheet1!$C$1:$D$12,2,FALSE)</f>
        <v>#N/A</v>
      </c>
      <c r="P1538" s="13" t="e">
        <f t="shared" si="515"/>
        <v>#N/A</v>
      </c>
      <c r="Q1538" s="13">
        <f t="shared" si="516"/>
        <v>0</v>
      </c>
      <c r="R1538" s="13" t="e">
        <f>VLOOKUP(B1538,Sheet1!$C$1:$D$12,2,FALSE)</f>
        <v>#N/A</v>
      </c>
      <c r="S1538" s="13" t="e">
        <f t="shared" si="517"/>
        <v>#N/A</v>
      </c>
      <c r="T1538" s="13">
        <f t="shared" si="507"/>
        <v>0</v>
      </c>
      <c r="U1538" s="13" t="e">
        <f>VLOOKUP(B1538,Sheet1!$C$1:$F$12,4,FALSE)</f>
        <v>#N/A</v>
      </c>
      <c r="V1538" s="13" t="e">
        <f t="shared" si="518"/>
        <v>#N/A</v>
      </c>
      <c r="W1538" s="13">
        <f t="shared" si="519"/>
        <v>0</v>
      </c>
      <c r="X1538" s="13">
        <f t="shared" si="520"/>
        <v>0</v>
      </c>
      <c r="Y1538" s="13">
        <f t="shared" si="521"/>
        <v>0</v>
      </c>
      <c r="Z1538" s="13" t="e">
        <f t="shared" si="522"/>
        <v>#N/A</v>
      </c>
      <c r="AA1538" s="14" t="str">
        <f t="shared" si="523"/>
        <v/>
      </c>
      <c r="AB1538" s="14">
        <f t="shared" si="524"/>
        <v>0</v>
      </c>
      <c r="AC1538" s="14">
        <f t="shared" si="525"/>
        <v>0</v>
      </c>
      <c r="AD1538" s="13">
        <f t="shared" si="508"/>
        <v>0</v>
      </c>
      <c r="AE1538" s="13" t="e">
        <f>VLOOKUP(B1538,Sheet1!$C$1:$D$12,2,FALSE)</f>
        <v>#N/A</v>
      </c>
      <c r="AF1538" s="13" t="e">
        <f t="shared" si="526"/>
        <v>#N/A</v>
      </c>
      <c r="AG1538" s="13">
        <f t="shared" si="509"/>
        <v>0</v>
      </c>
      <c r="AH1538" s="13">
        <f t="shared" si="510"/>
        <v>0</v>
      </c>
      <c r="AI1538" s="13" t="e">
        <f t="shared" si="527"/>
        <v>#N/A</v>
      </c>
      <c r="AJ1538" s="14" t="str">
        <f t="shared" si="528"/>
        <v/>
      </c>
      <c r="AK1538" s="14">
        <f t="shared" si="511"/>
        <v>0</v>
      </c>
    </row>
    <row r="1539" spans="1:37" ht="15" customHeight="1" x14ac:dyDescent="0.25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</row>
    <row r="1540" spans="1:37" ht="15" customHeight="1" x14ac:dyDescent="0.25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</row>
    <row r="1541" spans="1:37" ht="15" customHeight="1" x14ac:dyDescent="0.25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</row>
    <row r="1542" spans="1:37" ht="15" customHeight="1" x14ac:dyDescent="0.25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</row>
    <row r="1543" spans="1:37" ht="15" customHeight="1" x14ac:dyDescent="0.25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</row>
    <row r="1544" spans="1:37" ht="15" customHeight="1" x14ac:dyDescent="0.25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</row>
    <row r="1545" spans="1:37" ht="15" customHeight="1" x14ac:dyDescent="0.25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</row>
    <row r="1546" spans="1:37" ht="15" customHeight="1" x14ac:dyDescent="0.25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</row>
    <row r="1547" spans="1:37" ht="15" customHeight="1" x14ac:dyDescent="0.25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</row>
    <row r="1548" spans="1:37" ht="15" customHeight="1" x14ac:dyDescent="0.25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</row>
    <row r="1549" spans="1:37" ht="15" customHeight="1" x14ac:dyDescent="0.25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</row>
    <row r="1550" spans="1:37" ht="15" customHeight="1" x14ac:dyDescent="0.25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</row>
    <row r="1551" spans="1:37" ht="15" customHeight="1" x14ac:dyDescent="0.25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</row>
    <row r="1552" spans="1:37" ht="15" customHeight="1" x14ac:dyDescent="0.25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</row>
    <row r="1553" customFormat="1" ht="15" customHeight="1" x14ac:dyDescent="0.25"/>
    <row r="1554" customFormat="1" ht="15" customHeight="1" x14ac:dyDescent="0.25"/>
    <row r="1555" customFormat="1" ht="15" customHeight="1" x14ac:dyDescent="0.25"/>
    <row r="1556" customFormat="1" ht="15" customHeight="1" x14ac:dyDescent="0.25"/>
    <row r="1557" customFormat="1" ht="15" customHeight="1" x14ac:dyDescent="0.25"/>
    <row r="1558" customFormat="1" ht="15" customHeight="1" x14ac:dyDescent="0.25"/>
    <row r="1559" customFormat="1" ht="15" customHeight="1" x14ac:dyDescent="0.25"/>
    <row r="1560" customFormat="1" ht="15" customHeight="1" x14ac:dyDescent="0.25"/>
    <row r="1561" customFormat="1" ht="15" customHeight="1" x14ac:dyDescent="0.25"/>
    <row r="1562" customFormat="1" ht="15" customHeight="1" x14ac:dyDescent="0.25"/>
    <row r="1563" customFormat="1" ht="15" customHeight="1" x14ac:dyDescent="0.25"/>
    <row r="1564" customFormat="1" ht="15" customHeight="1" x14ac:dyDescent="0.25"/>
    <row r="1565" customFormat="1" ht="15" customHeight="1" x14ac:dyDescent="0.25"/>
    <row r="1566" customFormat="1" ht="15" customHeight="1" x14ac:dyDescent="0.25"/>
    <row r="1567" customFormat="1" ht="15" customHeight="1" x14ac:dyDescent="0.25"/>
    <row r="1568" customFormat="1" ht="15" customHeight="1" x14ac:dyDescent="0.25"/>
    <row r="1569" customFormat="1" ht="15" customHeight="1" x14ac:dyDescent="0.25"/>
    <row r="1570" customFormat="1" ht="15" customHeight="1" x14ac:dyDescent="0.25"/>
    <row r="1571" customFormat="1" ht="15" customHeight="1" x14ac:dyDescent="0.25"/>
    <row r="1572" customFormat="1" ht="15" customHeight="1" x14ac:dyDescent="0.25"/>
    <row r="1573" customFormat="1" ht="15" customHeight="1" x14ac:dyDescent="0.25"/>
    <row r="1574" customFormat="1" ht="15" customHeight="1" x14ac:dyDescent="0.25"/>
    <row r="1575" customFormat="1" ht="15" customHeight="1" x14ac:dyDescent="0.25"/>
    <row r="1576" customFormat="1" ht="15" customHeight="1" x14ac:dyDescent="0.25"/>
    <row r="1577" customFormat="1" ht="15" customHeight="1" x14ac:dyDescent="0.25"/>
    <row r="1578" customFormat="1" ht="15" customHeight="1" x14ac:dyDescent="0.25"/>
    <row r="1579" customFormat="1" ht="15" customHeight="1" x14ac:dyDescent="0.25"/>
    <row r="1580" customFormat="1" ht="15" customHeight="1" x14ac:dyDescent="0.25"/>
    <row r="1581" customFormat="1" ht="15" customHeight="1" x14ac:dyDescent="0.25"/>
    <row r="1582" customFormat="1" ht="15" customHeight="1" x14ac:dyDescent="0.25"/>
    <row r="1583" customFormat="1" ht="15" customHeight="1" x14ac:dyDescent="0.25"/>
    <row r="1584" customFormat="1" ht="15" customHeight="1" x14ac:dyDescent="0.25"/>
    <row r="1585" customFormat="1" ht="15" customHeight="1" x14ac:dyDescent="0.25"/>
    <row r="1586" customFormat="1" ht="15" customHeight="1" x14ac:dyDescent="0.25"/>
    <row r="1587" customFormat="1" ht="15" customHeight="1" x14ac:dyDescent="0.25"/>
    <row r="1588" customFormat="1" ht="15" customHeight="1" x14ac:dyDescent="0.25"/>
    <row r="1589" customFormat="1" ht="15" customHeight="1" x14ac:dyDescent="0.25"/>
    <row r="1590" customFormat="1" ht="15" customHeight="1" x14ac:dyDescent="0.25"/>
    <row r="1591" customFormat="1" ht="15" customHeight="1" x14ac:dyDescent="0.25"/>
    <row r="1592" customFormat="1" ht="15" customHeight="1" x14ac:dyDescent="0.25"/>
    <row r="1593" customFormat="1" ht="15" customHeight="1" x14ac:dyDescent="0.25"/>
    <row r="1594" customFormat="1" ht="15" customHeight="1" x14ac:dyDescent="0.25"/>
    <row r="1595" customFormat="1" ht="15" customHeight="1" x14ac:dyDescent="0.25"/>
    <row r="1596" customFormat="1" ht="15" customHeight="1" x14ac:dyDescent="0.25"/>
    <row r="1597" customFormat="1" ht="15" customHeight="1" x14ac:dyDescent="0.25"/>
    <row r="1598" customFormat="1" ht="15" customHeight="1" x14ac:dyDescent="0.25"/>
    <row r="1599" customFormat="1" ht="15" customHeight="1" x14ac:dyDescent="0.25"/>
    <row r="1600" customFormat="1" ht="15" customHeight="1" x14ac:dyDescent="0.25"/>
    <row r="1601" customFormat="1" ht="15" customHeight="1" x14ac:dyDescent="0.25"/>
    <row r="1602" customFormat="1" ht="15" customHeight="1" x14ac:dyDescent="0.25"/>
    <row r="1603" customFormat="1" ht="15" customHeight="1" x14ac:dyDescent="0.25"/>
    <row r="1604" customFormat="1" ht="15" customHeight="1" x14ac:dyDescent="0.25"/>
    <row r="1605" customFormat="1" ht="15" customHeight="1" x14ac:dyDescent="0.25"/>
    <row r="1606" customFormat="1" ht="15" customHeight="1" x14ac:dyDescent="0.25"/>
    <row r="1607" customFormat="1" ht="15" customHeight="1" x14ac:dyDescent="0.25"/>
    <row r="1608" customFormat="1" ht="15" customHeight="1" x14ac:dyDescent="0.25"/>
    <row r="1609" customFormat="1" ht="15" customHeight="1" x14ac:dyDescent="0.25"/>
    <row r="1610" customFormat="1" ht="15" customHeight="1" x14ac:dyDescent="0.25"/>
    <row r="1611" customFormat="1" ht="15" customHeight="1" x14ac:dyDescent="0.25"/>
    <row r="1612" customFormat="1" ht="15" customHeight="1" x14ac:dyDescent="0.25"/>
    <row r="1613" customFormat="1" ht="15" customHeight="1" x14ac:dyDescent="0.25"/>
    <row r="1614" customFormat="1" ht="15" customHeight="1" x14ac:dyDescent="0.25"/>
    <row r="1615" customFormat="1" ht="15" customHeight="1" x14ac:dyDescent="0.25"/>
    <row r="1616" customFormat="1" ht="15" customHeight="1" x14ac:dyDescent="0.25"/>
    <row r="1617" customFormat="1" ht="15" customHeight="1" x14ac:dyDescent="0.25"/>
    <row r="1618" customFormat="1" ht="15" customHeight="1" x14ac:dyDescent="0.25"/>
    <row r="1619" customFormat="1" ht="15" customHeight="1" x14ac:dyDescent="0.25"/>
    <row r="1620" customFormat="1" ht="15" customHeight="1" x14ac:dyDescent="0.25"/>
    <row r="1621" customFormat="1" ht="15" customHeight="1" x14ac:dyDescent="0.25"/>
    <row r="1622" customFormat="1" ht="15" customHeight="1" x14ac:dyDescent="0.25"/>
    <row r="1623" customFormat="1" ht="15" customHeight="1" x14ac:dyDescent="0.25"/>
    <row r="1624" customFormat="1" ht="15" customHeight="1" x14ac:dyDescent="0.25"/>
    <row r="1625" customFormat="1" ht="15" customHeight="1" x14ac:dyDescent="0.25"/>
    <row r="1626" customFormat="1" ht="15" customHeight="1" x14ac:dyDescent="0.25"/>
    <row r="1627" customFormat="1" ht="15" customHeight="1" x14ac:dyDescent="0.25"/>
    <row r="1628" customFormat="1" ht="15" customHeight="1" x14ac:dyDescent="0.25"/>
    <row r="1629" customFormat="1" ht="15" customHeight="1" x14ac:dyDescent="0.25"/>
    <row r="1630" customFormat="1" ht="15" customHeight="1" x14ac:dyDescent="0.25"/>
    <row r="1631" customFormat="1" ht="15" customHeight="1" x14ac:dyDescent="0.25"/>
    <row r="1632" customFormat="1" ht="15" customHeight="1" x14ac:dyDescent="0.25"/>
    <row r="1633" customFormat="1" ht="15" customHeight="1" x14ac:dyDescent="0.25"/>
    <row r="1634" customFormat="1" ht="15" customHeight="1" x14ac:dyDescent="0.25"/>
    <row r="1635" customFormat="1" ht="15" customHeight="1" x14ac:dyDescent="0.25"/>
    <row r="1636" customFormat="1" ht="15" customHeight="1" x14ac:dyDescent="0.25"/>
    <row r="1637" customFormat="1" ht="15" customHeight="1" x14ac:dyDescent="0.25"/>
    <row r="1638" customFormat="1" ht="15" customHeight="1" x14ac:dyDescent="0.25"/>
    <row r="1639" customFormat="1" ht="15" customHeight="1" x14ac:dyDescent="0.25"/>
    <row r="1640" customFormat="1" ht="15" customHeight="1" x14ac:dyDescent="0.25"/>
    <row r="1641" customFormat="1" ht="15" customHeight="1" x14ac:dyDescent="0.25"/>
    <row r="1642" customFormat="1" ht="15" customHeight="1" x14ac:dyDescent="0.25"/>
    <row r="1643" customFormat="1" ht="15" customHeight="1" x14ac:dyDescent="0.25"/>
    <row r="1644" customFormat="1" ht="15" customHeight="1" x14ac:dyDescent="0.25"/>
    <row r="1645" customFormat="1" ht="15" customHeight="1" x14ac:dyDescent="0.25"/>
    <row r="1646" customFormat="1" ht="15" customHeight="1" x14ac:dyDescent="0.25"/>
    <row r="1647" customFormat="1" ht="15" customHeight="1" x14ac:dyDescent="0.25"/>
    <row r="1648" customFormat="1" ht="15" customHeight="1" x14ac:dyDescent="0.25"/>
    <row r="1649" customFormat="1" ht="15" customHeight="1" x14ac:dyDescent="0.25"/>
    <row r="1650" customFormat="1" ht="15" customHeight="1" x14ac:dyDescent="0.25"/>
    <row r="1651" customFormat="1" ht="15" customHeight="1" x14ac:dyDescent="0.25"/>
    <row r="1652" customFormat="1" ht="15" customHeight="1" x14ac:dyDescent="0.25"/>
    <row r="1653" customFormat="1" ht="15" customHeight="1" x14ac:dyDescent="0.25"/>
    <row r="1654" customFormat="1" ht="15" customHeight="1" x14ac:dyDescent="0.25"/>
    <row r="1655" customFormat="1" ht="15" customHeight="1" x14ac:dyDescent="0.25"/>
    <row r="1656" customFormat="1" ht="15" customHeight="1" x14ac:dyDescent="0.25"/>
    <row r="1657" customFormat="1" ht="15" customHeight="1" x14ac:dyDescent="0.25"/>
    <row r="1658" customFormat="1" ht="15" customHeight="1" x14ac:dyDescent="0.25"/>
    <row r="1659" customFormat="1" ht="15" customHeight="1" x14ac:dyDescent="0.25"/>
    <row r="1660" customFormat="1" ht="15" customHeight="1" x14ac:dyDescent="0.25"/>
    <row r="1661" customFormat="1" ht="15" customHeight="1" x14ac:dyDescent="0.25"/>
    <row r="1662" customFormat="1" ht="15" customHeight="1" x14ac:dyDescent="0.25"/>
    <row r="1663" customFormat="1" ht="15" customHeight="1" x14ac:dyDescent="0.25"/>
    <row r="1664" customFormat="1" ht="15" customHeight="1" x14ac:dyDescent="0.25"/>
    <row r="1665" customFormat="1" ht="15" customHeight="1" x14ac:dyDescent="0.25"/>
    <row r="1666" customFormat="1" ht="15" customHeight="1" x14ac:dyDescent="0.25"/>
    <row r="1667" customFormat="1" ht="15" customHeight="1" x14ac:dyDescent="0.25"/>
    <row r="1668" customFormat="1" ht="15" customHeight="1" x14ac:dyDescent="0.25"/>
    <row r="1669" customFormat="1" ht="15" customHeight="1" x14ac:dyDescent="0.25"/>
    <row r="1670" customFormat="1" ht="15" customHeight="1" x14ac:dyDescent="0.25"/>
    <row r="1671" customFormat="1" ht="15" customHeight="1" x14ac:dyDescent="0.25"/>
    <row r="1672" customFormat="1" ht="15" customHeight="1" x14ac:dyDescent="0.25"/>
    <row r="1673" customFormat="1" ht="15" customHeight="1" x14ac:dyDescent="0.25"/>
    <row r="1674" customFormat="1" ht="15" customHeight="1" x14ac:dyDescent="0.25"/>
    <row r="1675" customFormat="1" ht="15" customHeight="1" x14ac:dyDescent="0.25"/>
    <row r="1676" customFormat="1" ht="15" customHeight="1" x14ac:dyDescent="0.25"/>
    <row r="1677" customFormat="1" ht="15" customHeight="1" x14ac:dyDescent="0.25"/>
    <row r="1678" customFormat="1" ht="15" customHeight="1" x14ac:dyDescent="0.25"/>
    <row r="1679" customFormat="1" ht="15" customHeight="1" x14ac:dyDescent="0.25"/>
    <row r="1680" customFormat="1" ht="15" customHeight="1" x14ac:dyDescent="0.25"/>
    <row r="1681" customFormat="1" ht="15" customHeight="1" x14ac:dyDescent="0.25"/>
    <row r="1682" customFormat="1" ht="15" customHeight="1" x14ac:dyDescent="0.25"/>
    <row r="1683" customFormat="1" ht="15" customHeight="1" x14ac:dyDescent="0.25"/>
    <row r="1684" customFormat="1" ht="15" customHeight="1" x14ac:dyDescent="0.25"/>
    <row r="1685" customFormat="1" ht="15" customHeight="1" x14ac:dyDescent="0.25"/>
    <row r="1686" customFormat="1" ht="15" customHeight="1" x14ac:dyDescent="0.25"/>
    <row r="1687" customFormat="1" ht="15" customHeight="1" x14ac:dyDescent="0.25"/>
    <row r="1688" customFormat="1" ht="15" customHeight="1" x14ac:dyDescent="0.25"/>
    <row r="1689" customFormat="1" ht="15" customHeight="1" x14ac:dyDescent="0.25"/>
    <row r="1690" customFormat="1" ht="15" customHeight="1" x14ac:dyDescent="0.25"/>
    <row r="1691" customFormat="1" ht="15" customHeight="1" x14ac:dyDescent="0.25"/>
    <row r="1692" customFormat="1" ht="15" customHeight="1" x14ac:dyDescent="0.25"/>
    <row r="1693" customFormat="1" ht="15" customHeight="1" x14ac:dyDescent="0.25"/>
    <row r="1694" customFormat="1" ht="15" customHeight="1" x14ac:dyDescent="0.25"/>
    <row r="1695" customFormat="1" ht="15" customHeight="1" x14ac:dyDescent="0.25"/>
    <row r="1696" customFormat="1" ht="15" customHeight="1" x14ac:dyDescent="0.25"/>
    <row r="1697" customFormat="1" ht="15" customHeight="1" x14ac:dyDescent="0.25"/>
    <row r="1698" customFormat="1" ht="15" customHeight="1" x14ac:dyDescent="0.25"/>
    <row r="1699" customFormat="1" ht="15" customHeight="1" x14ac:dyDescent="0.25"/>
    <row r="1700" customFormat="1" ht="15" customHeight="1" x14ac:dyDescent="0.25"/>
    <row r="1701" customFormat="1" ht="15" customHeight="1" x14ac:dyDescent="0.25"/>
    <row r="1702" customFormat="1" ht="15" customHeight="1" x14ac:dyDescent="0.25"/>
    <row r="1703" customFormat="1" ht="15" customHeight="1" x14ac:dyDescent="0.25"/>
    <row r="1704" customFormat="1" ht="15" customHeight="1" x14ac:dyDescent="0.25"/>
    <row r="1705" customFormat="1" ht="15" customHeight="1" x14ac:dyDescent="0.25"/>
    <row r="1706" customFormat="1" ht="15" customHeight="1" x14ac:dyDescent="0.25"/>
    <row r="1707" customFormat="1" ht="15" customHeight="1" x14ac:dyDescent="0.25"/>
    <row r="1708" customFormat="1" ht="15" customHeight="1" x14ac:dyDescent="0.25"/>
    <row r="1709" customFormat="1" ht="15" customHeight="1" x14ac:dyDescent="0.25"/>
    <row r="1710" customFormat="1" ht="15" customHeight="1" x14ac:dyDescent="0.25"/>
    <row r="1711" customFormat="1" ht="15" customHeight="1" x14ac:dyDescent="0.25"/>
    <row r="1712" customFormat="1" ht="15" customHeight="1" x14ac:dyDescent="0.25"/>
    <row r="1713" customFormat="1" ht="15" customHeight="1" x14ac:dyDescent="0.25"/>
    <row r="1714" customFormat="1" ht="15" customHeight="1" x14ac:dyDescent="0.25"/>
    <row r="1715" customFormat="1" ht="15" customHeight="1" x14ac:dyDescent="0.25"/>
    <row r="1716" customFormat="1" ht="15" customHeight="1" x14ac:dyDescent="0.25"/>
    <row r="1717" customFormat="1" ht="15" customHeight="1" x14ac:dyDescent="0.25"/>
    <row r="1718" customFormat="1" ht="15" customHeight="1" x14ac:dyDescent="0.25"/>
    <row r="1719" customFormat="1" ht="15" customHeight="1" x14ac:dyDescent="0.25"/>
    <row r="1720" customFormat="1" ht="15" customHeight="1" x14ac:dyDescent="0.25"/>
    <row r="1721" customFormat="1" ht="15" customHeight="1" x14ac:dyDescent="0.25"/>
    <row r="1722" customFormat="1" ht="15" customHeight="1" x14ac:dyDescent="0.25"/>
    <row r="1723" customFormat="1" ht="15" customHeight="1" x14ac:dyDescent="0.25"/>
    <row r="1724" customFormat="1" ht="15" customHeight="1" x14ac:dyDescent="0.25"/>
    <row r="1725" customFormat="1" ht="15" customHeight="1" x14ac:dyDescent="0.25"/>
    <row r="1726" customFormat="1" ht="15" customHeight="1" x14ac:dyDescent="0.25"/>
    <row r="1727" customFormat="1" ht="15" customHeight="1" x14ac:dyDescent="0.25"/>
    <row r="1728" customFormat="1" ht="15" customHeight="1" x14ac:dyDescent="0.25"/>
    <row r="1729" customFormat="1" ht="15" customHeight="1" x14ac:dyDescent="0.25"/>
    <row r="1730" customFormat="1" ht="15" customHeight="1" x14ac:dyDescent="0.25"/>
    <row r="1731" customFormat="1" ht="15" customHeight="1" x14ac:dyDescent="0.25"/>
    <row r="1732" customFormat="1" ht="15" customHeight="1" x14ac:dyDescent="0.25"/>
    <row r="1733" customFormat="1" ht="15" customHeight="1" x14ac:dyDescent="0.25"/>
    <row r="1734" customFormat="1" ht="15" customHeight="1" x14ac:dyDescent="0.25"/>
    <row r="1735" customFormat="1" ht="15" customHeight="1" x14ac:dyDescent="0.25"/>
    <row r="1736" customFormat="1" ht="15" customHeight="1" x14ac:dyDescent="0.25"/>
    <row r="1737" customFormat="1" ht="15" customHeight="1" x14ac:dyDescent="0.25"/>
    <row r="1738" customFormat="1" ht="15" customHeight="1" x14ac:dyDescent="0.25"/>
    <row r="1739" customFormat="1" ht="15" customHeight="1" x14ac:dyDescent="0.25"/>
    <row r="1740" customFormat="1" ht="15" customHeight="1" x14ac:dyDescent="0.25"/>
    <row r="1741" customFormat="1" ht="15" customHeight="1" x14ac:dyDescent="0.25"/>
    <row r="1742" customFormat="1" ht="15" customHeight="1" x14ac:dyDescent="0.25"/>
    <row r="1743" customFormat="1" ht="15" customHeight="1" x14ac:dyDescent="0.25"/>
    <row r="1744" customFormat="1" ht="15" customHeight="1" x14ac:dyDescent="0.25"/>
    <row r="1745" customFormat="1" ht="15" customHeight="1" x14ac:dyDescent="0.25"/>
    <row r="1746" customFormat="1" ht="15" customHeight="1" x14ac:dyDescent="0.25"/>
    <row r="1747" customFormat="1" ht="15" customHeight="1" x14ac:dyDescent="0.25"/>
    <row r="1748" customFormat="1" ht="15" customHeight="1" x14ac:dyDescent="0.25"/>
    <row r="1749" customFormat="1" ht="15" customHeight="1" x14ac:dyDescent="0.25"/>
    <row r="1750" customFormat="1" ht="15" customHeight="1" x14ac:dyDescent="0.25"/>
    <row r="1751" customFormat="1" ht="15" customHeight="1" x14ac:dyDescent="0.25"/>
    <row r="1752" customFormat="1" ht="15" customHeight="1" x14ac:dyDescent="0.25"/>
    <row r="1753" customFormat="1" ht="15" customHeight="1" x14ac:dyDescent="0.25"/>
    <row r="1754" customFormat="1" ht="15" customHeight="1" x14ac:dyDescent="0.25"/>
    <row r="1755" customFormat="1" ht="15" customHeight="1" x14ac:dyDescent="0.25"/>
    <row r="1756" customFormat="1" ht="15" customHeight="1" x14ac:dyDescent="0.25"/>
    <row r="1757" customFormat="1" ht="15" customHeight="1" x14ac:dyDescent="0.25"/>
    <row r="1758" customFormat="1" ht="15" customHeight="1" x14ac:dyDescent="0.25"/>
    <row r="1759" customFormat="1" ht="15" customHeight="1" x14ac:dyDescent="0.25"/>
    <row r="1760" customFormat="1" ht="15" customHeight="1" x14ac:dyDescent="0.25"/>
    <row r="1761" customFormat="1" ht="15" customHeight="1" x14ac:dyDescent="0.25"/>
    <row r="1762" customFormat="1" ht="15" customHeight="1" x14ac:dyDescent="0.25"/>
    <row r="1763" customFormat="1" ht="15" customHeight="1" x14ac:dyDescent="0.25"/>
    <row r="1764" customFormat="1" ht="15" customHeight="1" x14ac:dyDescent="0.25"/>
    <row r="1765" customFormat="1" ht="15" customHeight="1" x14ac:dyDescent="0.25"/>
    <row r="1766" customFormat="1" ht="15" customHeight="1" x14ac:dyDescent="0.25"/>
    <row r="1767" customFormat="1" ht="15" customHeight="1" x14ac:dyDescent="0.25"/>
    <row r="1768" customFormat="1" ht="15" customHeight="1" x14ac:dyDescent="0.25"/>
    <row r="1769" customFormat="1" ht="15" customHeight="1" x14ac:dyDescent="0.25"/>
    <row r="1770" customFormat="1" ht="15" customHeight="1" x14ac:dyDescent="0.25"/>
    <row r="1771" customFormat="1" ht="15" customHeight="1" x14ac:dyDescent="0.25"/>
    <row r="1772" customFormat="1" ht="15" customHeight="1" x14ac:dyDescent="0.25"/>
    <row r="1773" customFormat="1" ht="15" customHeight="1" x14ac:dyDescent="0.25"/>
    <row r="1774" customFormat="1" ht="15" customHeight="1" x14ac:dyDescent="0.25"/>
    <row r="1775" customFormat="1" ht="15" customHeight="1" x14ac:dyDescent="0.25"/>
    <row r="1776" customFormat="1" ht="15" customHeight="1" x14ac:dyDescent="0.25"/>
    <row r="1777" customFormat="1" ht="15" customHeight="1" x14ac:dyDescent="0.25"/>
    <row r="1778" customFormat="1" ht="15" customHeight="1" x14ac:dyDescent="0.25"/>
    <row r="1779" customFormat="1" ht="15" customHeight="1" x14ac:dyDescent="0.25"/>
    <row r="1780" customFormat="1" ht="15" customHeight="1" x14ac:dyDescent="0.25"/>
    <row r="1781" customFormat="1" ht="15" customHeight="1" x14ac:dyDescent="0.25"/>
    <row r="1782" customFormat="1" ht="15" customHeight="1" x14ac:dyDescent="0.25"/>
    <row r="1783" customFormat="1" ht="15" customHeight="1" x14ac:dyDescent="0.25"/>
    <row r="1784" customFormat="1" ht="15" customHeight="1" x14ac:dyDescent="0.25"/>
    <row r="1785" customFormat="1" ht="15" customHeight="1" x14ac:dyDescent="0.25"/>
    <row r="1786" customFormat="1" ht="15" customHeight="1" x14ac:dyDescent="0.25"/>
    <row r="1787" customFormat="1" ht="15" customHeight="1" x14ac:dyDescent="0.25"/>
    <row r="1788" customFormat="1" ht="15" customHeight="1" x14ac:dyDescent="0.25"/>
    <row r="1789" customFormat="1" ht="15" customHeight="1" x14ac:dyDescent="0.25"/>
    <row r="1790" customFormat="1" ht="15" customHeight="1" x14ac:dyDescent="0.25"/>
    <row r="1791" customFormat="1" ht="15" customHeight="1" x14ac:dyDescent="0.25"/>
    <row r="1792" customFormat="1" ht="15" customHeight="1" x14ac:dyDescent="0.25"/>
    <row r="1793" customFormat="1" ht="15" customHeight="1" x14ac:dyDescent="0.25"/>
    <row r="1794" customFormat="1" ht="15" customHeight="1" x14ac:dyDescent="0.25"/>
    <row r="1795" customFormat="1" ht="15" customHeight="1" x14ac:dyDescent="0.25"/>
    <row r="1796" customFormat="1" ht="15" customHeight="1" x14ac:dyDescent="0.25"/>
    <row r="1797" customFormat="1" ht="15" customHeight="1" x14ac:dyDescent="0.25"/>
    <row r="1798" customFormat="1" ht="15" customHeight="1" x14ac:dyDescent="0.25"/>
    <row r="1799" customFormat="1" ht="15" customHeight="1" x14ac:dyDescent="0.25"/>
    <row r="1800" customFormat="1" ht="15" customHeight="1" x14ac:dyDescent="0.25"/>
    <row r="1801" customFormat="1" ht="15" customHeight="1" x14ac:dyDescent="0.25"/>
    <row r="1802" customFormat="1" ht="15" customHeight="1" x14ac:dyDescent="0.25"/>
    <row r="1803" customFormat="1" ht="15" customHeight="1" x14ac:dyDescent="0.25"/>
    <row r="1804" customFormat="1" ht="15" customHeight="1" x14ac:dyDescent="0.25"/>
    <row r="1805" customFormat="1" ht="15" customHeight="1" x14ac:dyDescent="0.25"/>
    <row r="1806" customFormat="1" ht="15" customHeight="1" x14ac:dyDescent="0.25"/>
    <row r="1807" customFormat="1" ht="15" customHeight="1" x14ac:dyDescent="0.25"/>
    <row r="1808" customFormat="1" ht="15" customHeight="1" x14ac:dyDescent="0.25"/>
    <row r="1809" customFormat="1" ht="15" customHeight="1" x14ac:dyDescent="0.25"/>
    <row r="1810" customFormat="1" ht="15" customHeight="1" x14ac:dyDescent="0.25"/>
    <row r="1811" customFormat="1" ht="15" customHeight="1" x14ac:dyDescent="0.25"/>
    <row r="1812" customFormat="1" ht="15" customHeight="1" x14ac:dyDescent="0.25"/>
    <row r="1813" customFormat="1" ht="15" customHeight="1" x14ac:dyDescent="0.25"/>
    <row r="1814" customFormat="1" ht="15" customHeight="1" x14ac:dyDescent="0.25"/>
    <row r="1815" customFormat="1" ht="15" customHeight="1" x14ac:dyDescent="0.25"/>
    <row r="1816" customFormat="1" ht="15" customHeight="1" x14ac:dyDescent="0.25"/>
    <row r="1817" customFormat="1" ht="15" customHeight="1" x14ac:dyDescent="0.25"/>
    <row r="1818" customFormat="1" ht="15" customHeight="1" x14ac:dyDescent="0.25"/>
    <row r="1819" customFormat="1" ht="15" customHeight="1" x14ac:dyDescent="0.25"/>
    <row r="1820" customFormat="1" ht="15" customHeight="1" x14ac:dyDescent="0.25"/>
    <row r="1821" customFormat="1" ht="15" customHeight="1" x14ac:dyDescent="0.25"/>
    <row r="1822" customFormat="1" ht="15" customHeight="1" x14ac:dyDescent="0.25"/>
    <row r="1823" customFormat="1" ht="15" customHeight="1" x14ac:dyDescent="0.25"/>
    <row r="1824" customFormat="1" ht="15" customHeight="1" x14ac:dyDescent="0.25"/>
    <row r="1825" customFormat="1" ht="15" customHeight="1" x14ac:dyDescent="0.25"/>
    <row r="1826" customFormat="1" ht="15" customHeight="1" x14ac:dyDescent="0.25"/>
    <row r="1827" customFormat="1" ht="15" customHeight="1" x14ac:dyDescent="0.25"/>
    <row r="1828" customFormat="1" ht="15" customHeight="1" x14ac:dyDescent="0.25"/>
    <row r="1829" customFormat="1" ht="15" customHeight="1" x14ac:dyDescent="0.25"/>
    <row r="1830" customFormat="1" ht="15" customHeight="1" x14ac:dyDescent="0.25"/>
    <row r="1831" customFormat="1" ht="15" customHeight="1" x14ac:dyDescent="0.25"/>
    <row r="1832" customFormat="1" ht="15" customHeight="1" x14ac:dyDescent="0.25"/>
    <row r="1833" customFormat="1" ht="15" customHeight="1" x14ac:dyDescent="0.25"/>
    <row r="1834" customFormat="1" ht="15" customHeight="1" x14ac:dyDescent="0.25"/>
    <row r="1835" customFormat="1" ht="15" customHeight="1" x14ac:dyDescent="0.25"/>
    <row r="1836" customFormat="1" ht="15" customHeight="1" x14ac:dyDescent="0.25"/>
    <row r="1837" customFormat="1" ht="15" customHeight="1" x14ac:dyDescent="0.25"/>
    <row r="1838" customFormat="1" ht="15" customHeight="1" x14ac:dyDescent="0.25"/>
    <row r="1839" customFormat="1" ht="15" customHeight="1" x14ac:dyDescent="0.25"/>
    <row r="1840" customFormat="1" ht="15" customHeight="1" x14ac:dyDescent="0.25"/>
    <row r="1841" customFormat="1" ht="15" customHeight="1" x14ac:dyDescent="0.25"/>
    <row r="1842" customFormat="1" ht="15" customHeight="1" x14ac:dyDescent="0.25"/>
    <row r="1843" customFormat="1" ht="15" customHeight="1" x14ac:dyDescent="0.25"/>
    <row r="1844" customFormat="1" ht="15" customHeight="1" x14ac:dyDescent="0.25"/>
    <row r="1845" customFormat="1" ht="15" customHeight="1" x14ac:dyDescent="0.25"/>
    <row r="1846" customFormat="1" ht="15" customHeight="1" x14ac:dyDescent="0.25"/>
    <row r="1847" customFormat="1" ht="15" customHeight="1" x14ac:dyDescent="0.25"/>
    <row r="1848" customFormat="1" ht="15" customHeight="1" x14ac:dyDescent="0.25"/>
    <row r="1849" customFormat="1" ht="15" customHeight="1" x14ac:dyDescent="0.25"/>
    <row r="1850" customFormat="1" ht="15" customHeight="1" x14ac:dyDescent="0.25"/>
    <row r="1851" customFormat="1" ht="15" customHeight="1" x14ac:dyDescent="0.25"/>
    <row r="1852" customFormat="1" ht="15" customHeight="1" x14ac:dyDescent="0.25"/>
    <row r="1853" customFormat="1" ht="15" customHeight="1" x14ac:dyDescent="0.25"/>
    <row r="1854" customFormat="1" ht="15" customHeight="1" x14ac:dyDescent="0.25"/>
    <row r="1855" customFormat="1" ht="15" customHeight="1" x14ac:dyDescent="0.25"/>
    <row r="1856" customFormat="1" ht="15" customHeight="1" x14ac:dyDescent="0.25"/>
    <row r="1857" customFormat="1" ht="15" customHeight="1" x14ac:dyDescent="0.25"/>
    <row r="1858" customFormat="1" ht="15" customHeight="1" x14ac:dyDescent="0.25"/>
    <row r="1859" customFormat="1" ht="15" customHeight="1" x14ac:dyDescent="0.25"/>
    <row r="1860" customFormat="1" ht="15" customHeight="1" x14ac:dyDescent="0.25"/>
    <row r="1861" customFormat="1" ht="15" customHeight="1" x14ac:dyDescent="0.25"/>
    <row r="1862" customFormat="1" ht="15" customHeight="1" x14ac:dyDescent="0.25"/>
    <row r="1863" customFormat="1" ht="15" customHeight="1" x14ac:dyDescent="0.25"/>
    <row r="1864" customFormat="1" ht="15" customHeight="1" x14ac:dyDescent="0.25"/>
    <row r="1865" customFormat="1" ht="15" customHeight="1" x14ac:dyDescent="0.25"/>
    <row r="1866" customFormat="1" ht="15" customHeight="1" x14ac:dyDescent="0.25"/>
    <row r="1867" customFormat="1" ht="15" customHeight="1" x14ac:dyDescent="0.25"/>
    <row r="1868" customFormat="1" ht="15" customHeight="1" x14ac:dyDescent="0.25"/>
    <row r="1869" customFormat="1" ht="15" customHeight="1" x14ac:dyDescent="0.25"/>
    <row r="1870" customFormat="1" ht="15" customHeight="1" x14ac:dyDescent="0.25"/>
    <row r="1871" customFormat="1" ht="15" customHeight="1" x14ac:dyDescent="0.25"/>
    <row r="1872" customFormat="1" ht="15" customHeight="1" x14ac:dyDescent="0.25"/>
    <row r="1873" customFormat="1" ht="15" customHeight="1" x14ac:dyDescent="0.25"/>
    <row r="1874" customFormat="1" ht="15" customHeight="1" x14ac:dyDescent="0.25"/>
    <row r="1875" customFormat="1" ht="15" customHeight="1" x14ac:dyDescent="0.25"/>
    <row r="1876" customFormat="1" ht="15" customHeight="1" x14ac:dyDescent="0.25"/>
    <row r="1877" customFormat="1" ht="15" customHeight="1" x14ac:dyDescent="0.25"/>
    <row r="1878" customFormat="1" ht="15" customHeight="1" x14ac:dyDescent="0.25"/>
    <row r="1879" customFormat="1" ht="15" customHeight="1" x14ac:dyDescent="0.25"/>
    <row r="1880" customFormat="1" ht="15" customHeight="1" x14ac:dyDescent="0.25"/>
    <row r="1881" customFormat="1" ht="15" customHeight="1" x14ac:dyDescent="0.25"/>
    <row r="1882" customFormat="1" ht="15" customHeight="1" x14ac:dyDescent="0.25"/>
    <row r="1883" customFormat="1" ht="15" customHeight="1" x14ac:dyDescent="0.25"/>
    <row r="1884" customFormat="1" ht="15" customHeight="1" x14ac:dyDescent="0.25"/>
    <row r="1885" customFormat="1" ht="15" customHeight="1" x14ac:dyDescent="0.25"/>
    <row r="1886" customFormat="1" ht="15" customHeight="1" x14ac:dyDescent="0.25"/>
    <row r="1887" customFormat="1" ht="15" customHeight="1" x14ac:dyDescent="0.25"/>
    <row r="1888" customFormat="1" ht="15" customHeight="1" x14ac:dyDescent="0.25"/>
    <row r="1889" customFormat="1" ht="15" customHeight="1" x14ac:dyDescent="0.25"/>
    <row r="1890" customFormat="1" ht="15" customHeight="1" x14ac:dyDescent="0.25"/>
    <row r="1891" customFormat="1" ht="15" customHeight="1" x14ac:dyDescent="0.25"/>
    <row r="1892" customFormat="1" ht="15" customHeight="1" x14ac:dyDescent="0.25"/>
    <row r="1893" customFormat="1" ht="15" customHeight="1" x14ac:dyDescent="0.25"/>
    <row r="1894" customFormat="1" ht="15" customHeight="1" x14ac:dyDescent="0.25"/>
    <row r="1895" customFormat="1" ht="15" customHeight="1" x14ac:dyDescent="0.25"/>
    <row r="1896" customFormat="1" ht="15" customHeight="1" x14ac:dyDescent="0.25"/>
    <row r="1897" customFormat="1" ht="15" customHeight="1" x14ac:dyDescent="0.25"/>
    <row r="1898" customFormat="1" ht="15" customHeight="1" x14ac:dyDescent="0.25"/>
    <row r="1899" customFormat="1" ht="15" customHeight="1" x14ac:dyDescent="0.25"/>
    <row r="1900" customFormat="1" ht="15" customHeight="1" x14ac:dyDescent="0.25"/>
    <row r="1901" customFormat="1" ht="15" customHeight="1" x14ac:dyDescent="0.25"/>
    <row r="1902" customFormat="1" ht="15" customHeight="1" x14ac:dyDescent="0.25"/>
    <row r="1903" customFormat="1" ht="15" customHeight="1" x14ac:dyDescent="0.25"/>
    <row r="1904" customFormat="1" ht="15" customHeight="1" x14ac:dyDescent="0.25"/>
    <row r="1905" customFormat="1" ht="15" customHeight="1" x14ac:dyDescent="0.25"/>
    <row r="1906" customFormat="1" ht="15" customHeight="1" x14ac:dyDescent="0.25"/>
    <row r="1907" customFormat="1" ht="15" customHeight="1" x14ac:dyDescent="0.25"/>
    <row r="1908" customFormat="1" ht="15" customHeight="1" x14ac:dyDescent="0.25"/>
    <row r="1909" customFormat="1" ht="15" customHeight="1" x14ac:dyDescent="0.25"/>
    <row r="1910" customFormat="1" ht="15" customHeight="1" x14ac:dyDescent="0.25"/>
    <row r="1911" customFormat="1" ht="15" customHeight="1" x14ac:dyDescent="0.25"/>
    <row r="1912" customFormat="1" ht="15" customHeight="1" x14ac:dyDescent="0.25"/>
    <row r="1913" customFormat="1" ht="15" customHeight="1" x14ac:dyDescent="0.25"/>
    <row r="1914" customFormat="1" ht="15" customHeight="1" x14ac:dyDescent="0.25"/>
    <row r="1915" customFormat="1" ht="15" customHeight="1" x14ac:dyDescent="0.25"/>
    <row r="1916" customFormat="1" ht="15" customHeight="1" x14ac:dyDescent="0.25"/>
    <row r="1917" customFormat="1" ht="15" customHeight="1" x14ac:dyDescent="0.25"/>
    <row r="1918" customFormat="1" ht="15" customHeight="1" x14ac:dyDescent="0.25"/>
    <row r="1919" customFormat="1" ht="15" customHeight="1" x14ac:dyDescent="0.25"/>
    <row r="1920" customFormat="1" ht="15" customHeight="1" x14ac:dyDescent="0.25"/>
    <row r="1921" customFormat="1" ht="15" customHeight="1" x14ac:dyDescent="0.25"/>
    <row r="1922" customFormat="1" ht="15" customHeight="1" x14ac:dyDescent="0.25"/>
    <row r="1923" customFormat="1" ht="15" customHeight="1" x14ac:dyDescent="0.25"/>
    <row r="1924" customFormat="1" ht="15" customHeight="1" x14ac:dyDescent="0.25"/>
    <row r="1925" customFormat="1" ht="15" customHeight="1" x14ac:dyDescent="0.25"/>
    <row r="1926" customFormat="1" ht="15" customHeight="1" x14ac:dyDescent="0.25"/>
    <row r="1927" customFormat="1" ht="15" customHeight="1" x14ac:dyDescent="0.25"/>
    <row r="1928" customFormat="1" ht="15" customHeight="1" x14ac:dyDescent="0.25"/>
    <row r="1929" customFormat="1" ht="15" customHeight="1" x14ac:dyDescent="0.25"/>
    <row r="1930" customFormat="1" ht="15" customHeight="1" x14ac:dyDescent="0.25"/>
    <row r="1931" customFormat="1" ht="15" customHeight="1" x14ac:dyDescent="0.25"/>
    <row r="1932" customFormat="1" ht="15" customHeight="1" x14ac:dyDescent="0.25"/>
    <row r="1933" customFormat="1" ht="15" customHeight="1" x14ac:dyDescent="0.25"/>
    <row r="1934" customFormat="1" ht="15" customHeight="1" x14ac:dyDescent="0.25"/>
    <row r="1935" customFormat="1" ht="15" customHeight="1" x14ac:dyDescent="0.25"/>
    <row r="1936" customFormat="1" ht="15" customHeight="1" x14ac:dyDescent="0.25"/>
    <row r="1937" customFormat="1" ht="15" customHeight="1" x14ac:dyDescent="0.25"/>
    <row r="1938" customFormat="1" ht="15" customHeight="1" x14ac:dyDescent="0.25"/>
    <row r="1939" customFormat="1" ht="15" customHeight="1" x14ac:dyDescent="0.25"/>
    <row r="1940" customFormat="1" ht="15" customHeight="1" x14ac:dyDescent="0.25"/>
    <row r="1941" customFormat="1" ht="15" customHeight="1" x14ac:dyDescent="0.25"/>
    <row r="1942" customFormat="1" ht="15" customHeight="1" x14ac:dyDescent="0.25"/>
    <row r="1943" customFormat="1" ht="15" customHeight="1" x14ac:dyDescent="0.25"/>
    <row r="1944" customFormat="1" ht="15" customHeight="1" x14ac:dyDescent="0.25"/>
    <row r="1945" customFormat="1" ht="15" customHeight="1" x14ac:dyDescent="0.25"/>
    <row r="1946" customFormat="1" ht="15" customHeight="1" x14ac:dyDescent="0.25"/>
    <row r="1947" customFormat="1" ht="15" customHeight="1" x14ac:dyDescent="0.25"/>
    <row r="1948" customFormat="1" ht="15" customHeight="1" x14ac:dyDescent="0.25"/>
    <row r="1949" customFormat="1" ht="15" customHeight="1" x14ac:dyDescent="0.25"/>
    <row r="1950" customFormat="1" ht="15" customHeight="1" x14ac:dyDescent="0.25"/>
    <row r="1951" customFormat="1" ht="15" customHeight="1" x14ac:dyDescent="0.25"/>
    <row r="1952" customFormat="1" ht="15" customHeight="1" x14ac:dyDescent="0.25"/>
    <row r="1953" customFormat="1" ht="15" customHeight="1" x14ac:dyDescent="0.25"/>
    <row r="1954" customFormat="1" ht="15" customHeight="1" x14ac:dyDescent="0.25"/>
    <row r="1955" customFormat="1" ht="15" customHeight="1" x14ac:dyDescent="0.25"/>
    <row r="1956" customFormat="1" ht="15" customHeight="1" x14ac:dyDescent="0.25"/>
    <row r="1957" customFormat="1" ht="15" customHeight="1" x14ac:dyDescent="0.25"/>
    <row r="1958" customFormat="1" ht="15" customHeight="1" x14ac:dyDescent="0.25"/>
    <row r="1959" customFormat="1" ht="15" customHeight="1" x14ac:dyDescent="0.25"/>
    <row r="1960" customFormat="1" ht="15" customHeight="1" x14ac:dyDescent="0.25"/>
    <row r="1961" customFormat="1" ht="15" customHeight="1" x14ac:dyDescent="0.25"/>
    <row r="1962" customFormat="1" ht="15" customHeight="1" x14ac:dyDescent="0.25"/>
    <row r="1963" customFormat="1" ht="15" customHeight="1" x14ac:dyDescent="0.25"/>
    <row r="1964" customFormat="1" ht="15" customHeight="1" x14ac:dyDescent="0.25"/>
    <row r="1965" customFormat="1" ht="15" customHeight="1" x14ac:dyDescent="0.25"/>
    <row r="1966" customFormat="1" ht="15" customHeight="1" x14ac:dyDescent="0.25"/>
    <row r="1967" customFormat="1" ht="15" customHeight="1" x14ac:dyDescent="0.25"/>
    <row r="1968" customFormat="1" ht="15" customHeight="1" x14ac:dyDescent="0.25"/>
    <row r="1969" customFormat="1" ht="15" customHeight="1" x14ac:dyDescent="0.25"/>
    <row r="1970" customFormat="1" ht="15" customHeight="1" x14ac:dyDescent="0.25"/>
    <row r="1971" customFormat="1" ht="15" customHeight="1" x14ac:dyDescent="0.25"/>
    <row r="1972" customFormat="1" ht="15" customHeight="1" x14ac:dyDescent="0.25"/>
    <row r="1973" customFormat="1" ht="15" customHeight="1" x14ac:dyDescent="0.25"/>
    <row r="1974" customFormat="1" ht="15" customHeight="1" x14ac:dyDescent="0.25"/>
    <row r="1975" customFormat="1" ht="15" customHeight="1" x14ac:dyDescent="0.25"/>
    <row r="1976" customFormat="1" ht="15" customHeight="1" x14ac:dyDescent="0.25"/>
    <row r="1977" customFormat="1" ht="15" customHeight="1" x14ac:dyDescent="0.25"/>
    <row r="1978" customFormat="1" ht="15" customHeight="1" x14ac:dyDescent="0.25"/>
    <row r="1979" customFormat="1" ht="15" customHeight="1" x14ac:dyDescent="0.25"/>
    <row r="1980" customFormat="1" ht="15" customHeight="1" x14ac:dyDescent="0.25"/>
    <row r="1981" customFormat="1" ht="15" customHeight="1" x14ac:dyDescent="0.25"/>
    <row r="1982" customFormat="1" ht="15" customHeight="1" x14ac:dyDescent="0.25"/>
    <row r="1983" customFormat="1" ht="15" customHeight="1" x14ac:dyDescent="0.25"/>
    <row r="1984" customFormat="1" ht="15" customHeight="1" x14ac:dyDescent="0.25"/>
    <row r="1985" customFormat="1" ht="15" customHeight="1" x14ac:dyDescent="0.25"/>
    <row r="1986" customFormat="1" ht="15" customHeight="1" x14ac:dyDescent="0.25"/>
    <row r="1987" customFormat="1" ht="15" customHeight="1" x14ac:dyDescent="0.25"/>
    <row r="1988" customFormat="1" ht="15" customHeight="1" x14ac:dyDescent="0.25"/>
    <row r="1989" customFormat="1" ht="15" customHeight="1" x14ac:dyDescent="0.25"/>
    <row r="1990" customFormat="1" ht="15" customHeight="1" x14ac:dyDescent="0.25"/>
    <row r="1991" customFormat="1" ht="15" customHeight="1" x14ac:dyDescent="0.25"/>
    <row r="1992" customFormat="1" ht="15" customHeight="1" x14ac:dyDescent="0.25"/>
    <row r="1993" customFormat="1" ht="15" customHeight="1" x14ac:dyDescent="0.25"/>
    <row r="1994" customFormat="1" ht="15" customHeight="1" x14ac:dyDescent="0.25"/>
    <row r="1995" customFormat="1" ht="15" customHeight="1" x14ac:dyDescent="0.25"/>
    <row r="1996" customFormat="1" ht="15" customHeight="1" x14ac:dyDescent="0.25"/>
    <row r="1997" customFormat="1" ht="15" customHeight="1" x14ac:dyDescent="0.25"/>
    <row r="1998" customFormat="1" ht="15" customHeight="1" x14ac:dyDescent="0.25"/>
    <row r="1999" customFormat="1" ht="15" customHeight="1" x14ac:dyDescent="0.25"/>
    <row r="2000" customFormat="1" ht="15" customHeight="1" x14ac:dyDescent="0.25"/>
    <row r="2001" customFormat="1" ht="15" customHeight="1" x14ac:dyDescent="0.25"/>
    <row r="2002" customFormat="1" ht="15" customHeight="1" x14ac:dyDescent="0.25"/>
    <row r="2003" customFormat="1" ht="15" customHeight="1" x14ac:dyDescent="0.25"/>
    <row r="2004" customFormat="1" ht="15" customHeight="1" x14ac:dyDescent="0.25"/>
    <row r="2005" customFormat="1" ht="15" customHeight="1" x14ac:dyDescent="0.25"/>
    <row r="2006" customFormat="1" ht="15" customHeight="1" x14ac:dyDescent="0.25"/>
    <row r="2007" customFormat="1" ht="15" customHeight="1" x14ac:dyDescent="0.25"/>
    <row r="2008" customFormat="1" ht="15" customHeight="1" x14ac:dyDescent="0.25"/>
    <row r="2009" customFormat="1" ht="15" customHeight="1" x14ac:dyDescent="0.25"/>
    <row r="2010" customFormat="1" ht="15" customHeight="1" x14ac:dyDescent="0.25"/>
    <row r="2011" customFormat="1" ht="15" customHeight="1" x14ac:dyDescent="0.25"/>
    <row r="2012" customFormat="1" ht="15" customHeight="1" x14ac:dyDescent="0.25"/>
    <row r="2013" customFormat="1" ht="15" customHeight="1" x14ac:dyDescent="0.25"/>
    <row r="2014" customFormat="1" ht="15" customHeight="1" x14ac:dyDescent="0.25"/>
    <row r="2015" customFormat="1" ht="15" customHeight="1" x14ac:dyDescent="0.25"/>
    <row r="2016" customFormat="1" ht="15" customHeight="1" x14ac:dyDescent="0.25"/>
    <row r="2017" customFormat="1" ht="15" customHeight="1" x14ac:dyDescent="0.25"/>
    <row r="2018" customFormat="1" ht="15" customHeight="1" x14ac:dyDescent="0.25"/>
    <row r="2019" customFormat="1" ht="15" customHeight="1" x14ac:dyDescent="0.25"/>
    <row r="2020" customFormat="1" ht="15" customHeight="1" x14ac:dyDescent="0.25"/>
    <row r="2021" customFormat="1" ht="15" customHeight="1" x14ac:dyDescent="0.25"/>
    <row r="2022" customFormat="1" ht="15" customHeight="1" x14ac:dyDescent="0.25"/>
    <row r="2023" customFormat="1" ht="15" customHeight="1" x14ac:dyDescent="0.25"/>
    <row r="2024" customFormat="1" ht="15" customHeight="1" x14ac:dyDescent="0.25"/>
    <row r="2025" customFormat="1" ht="15" customHeight="1" x14ac:dyDescent="0.25"/>
    <row r="2026" customFormat="1" ht="15" customHeight="1" x14ac:dyDescent="0.25"/>
    <row r="2027" customFormat="1" ht="15" customHeight="1" x14ac:dyDescent="0.25"/>
    <row r="2028" customFormat="1" ht="15" customHeight="1" x14ac:dyDescent="0.25"/>
    <row r="2029" customFormat="1" ht="15" customHeight="1" x14ac:dyDescent="0.25"/>
    <row r="2030" customFormat="1" ht="15" customHeight="1" x14ac:dyDescent="0.25"/>
    <row r="2031" customFormat="1" ht="15" customHeight="1" x14ac:dyDescent="0.25"/>
    <row r="2032" customFormat="1" ht="15" customHeight="1" x14ac:dyDescent="0.25"/>
    <row r="2033" customFormat="1" ht="15" customHeight="1" x14ac:dyDescent="0.25"/>
    <row r="2034" customFormat="1" ht="15" customHeight="1" x14ac:dyDescent="0.25"/>
    <row r="2035" customFormat="1" ht="15" customHeight="1" x14ac:dyDescent="0.25"/>
    <row r="2036" customFormat="1" ht="15" customHeight="1" x14ac:dyDescent="0.25"/>
    <row r="2037" customFormat="1" ht="15" customHeight="1" x14ac:dyDescent="0.25"/>
    <row r="2038" customFormat="1" ht="15" customHeight="1" x14ac:dyDescent="0.25"/>
    <row r="2039" customFormat="1" ht="15" customHeight="1" x14ac:dyDescent="0.25"/>
    <row r="2040" customFormat="1" ht="15" customHeight="1" x14ac:dyDescent="0.25"/>
    <row r="2041" customFormat="1" ht="15" customHeight="1" x14ac:dyDescent="0.25"/>
    <row r="2042" customFormat="1" ht="15" customHeight="1" x14ac:dyDescent="0.25"/>
    <row r="2043" customFormat="1" ht="15" customHeight="1" x14ac:dyDescent="0.25"/>
    <row r="2044" customFormat="1" ht="15" customHeight="1" x14ac:dyDescent="0.25"/>
    <row r="2045" customFormat="1" ht="15" customHeight="1" x14ac:dyDescent="0.25"/>
    <row r="2046" customFormat="1" ht="15" customHeight="1" x14ac:dyDescent="0.25"/>
    <row r="2047" customFormat="1" ht="15" customHeight="1" x14ac:dyDescent="0.25"/>
    <row r="2048" customFormat="1" ht="15" customHeight="1" x14ac:dyDescent="0.25"/>
    <row r="2049" customFormat="1" ht="15" customHeight="1" x14ac:dyDescent="0.25"/>
    <row r="2050" customFormat="1" ht="15" customHeight="1" x14ac:dyDescent="0.25"/>
    <row r="2051" customFormat="1" ht="15" customHeight="1" x14ac:dyDescent="0.25"/>
    <row r="2052" customFormat="1" ht="15" customHeight="1" x14ac:dyDescent="0.25"/>
    <row r="2053" customFormat="1" ht="15" customHeight="1" x14ac:dyDescent="0.25"/>
    <row r="2054" customFormat="1" ht="15" customHeight="1" x14ac:dyDescent="0.25"/>
    <row r="2055" customFormat="1" ht="15" customHeight="1" x14ac:dyDescent="0.25"/>
    <row r="2056" customFormat="1" ht="15" customHeight="1" x14ac:dyDescent="0.25"/>
    <row r="2057" customFormat="1" ht="15" customHeight="1" x14ac:dyDescent="0.25"/>
    <row r="2058" customFormat="1" ht="15" customHeight="1" x14ac:dyDescent="0.25"/>
    <row r="2059" customFormat="1" ht="15" customHeight="1" x14ac:dyDescent="0.25"/>
    <row r="2060" customFormat="1" ht="15" customHeight="1" x14ac:dyDescent="0.25"/>
    <row r="2061" customFormat="1" ht="15" customHeight="1" x14ac:dyDescent="0.25"/>
    <row r="2062" customFormat="1" ht="15" customHeight="1" x14ac:dyDescent="0.25"/>
    <row r="2063" customFormat="1" ht="15" customHeight="1" x14ac:dyDescent="0.25"/>
    <row r="2064" customFormat="1" ht="15" customHeight="1" x14ac:dyDescent="0.25"/>
    <row r="2065" customFormat="1" ht="15" customHeight="1" x14ac:dyDescent="0.25"/>
    <row r="2066" customFormat="1" ht="15" customHeight="1" x14ac:dyDescent="0.25"/>
    <row r="2067" customFormat="1" ht="15" customHeight="1" x14ac:dyDescent="0.25"/>
    <row r="2068" customFormat="1" ht="15" customHeight="1" x14ac:dyDescent="0.25"/>
    <row r="2069" customFormat="1" ht="15" customHeight="1" x14ac:dyDescent="0.25"/>
    <row r="2070" customFormat="1" ht="15" customHeight="1" x14ac:dyDescent="0.25"/>
    <row r="2071" customFormat="1" ht="15" customHeight="1" x14ac:dyDescent="0.25"/>
    <row r="2072" customFormat="1" ht="15" customHeight="1" x14ac:dyDescent="0.25"/>
    <row r="2073" customFormat="1" ht="15" customHeight="1" x14ac:dyDescent="0.25"/>
    <row r="2074" customFormat="1" ht="15" customHeight="1" x14ac:dyDescent="0.25"/>
    <row r="2075" customFormat="1" ht="15" customHeight="1" x14ac:dyDescent="0.25"/>
    <row r="2076" customFormat="1" ht="15" customHeight="1" x14ac:dyDescent="0.25"/>
    <row r="2077" customFormat="1" ht="15" customHeight="1" x14ac:dyDescent="0.25"/>
    <row r="2078" customFormat="1" ht="15" customHeight="1" x14ac:dyDescent="0.25"/>
    <row r="2079" customFormat="1" ht="15" customHeight="1" x14ac:dyDescent="0.25"/>
    <row r="2080" customFormat="1" ht="15" customHeight="1" x14ac:dyDescent="0.25"/>
    <row r="2081" customFormat="1" ht="15" customHeight="1" x14ac:dyDescent="0.25"/>
    <row r="2082" customFormat="1" ht="15" customHeight="1" x14ac:dyDescent="0.25"/>
    <row r="2083" customFormat="1" ht="15" customHeight="1" x14ac:dyDescent="0.25"/>
    <row r="2084" customFormat="1" ht="15" customHeight="1" x14ac:dyDescent="0.25"/>
    <row r="2085" customFormat="1" ht="15" customHeight="1" x14ac:dyDescent="0.25"/>
    <row r="2086" customFormat="1" ht="15" customHeight="1" x14ac:dyDescent="0.25"/>
    <row r="2087" customFormat="1" ht="15" customHeight="1" x14ac:dyDescent="0.25"/>
    <row r="2088" customFormat="1" ht="15" customHeight="1" x14ac:dyDescent="0.25"/>
    <row r="2089" customFormat="1" ht="15" customHeight="1" x14ac:dyDescent="0.25"/>
    <row r="2090" customFormat="1" ht="15" customHeight="1" x14ac:dyDescent="0.25"/>
    <row r="2091" customFormat="1" ht="15" customHeight="1" x14ac:dyDescent="0.25"/>
    <row r="2092" customFormat="1" ht="15" customHeight="1" x14ac:dyDescent="0.25"/>
    <row r="2093" customFormat="1" ht="15" customHeight="1" x14ac:dyDescent="0.25"/>
    <row r="2094" customFormat="1" ht="15" customHeight="1" x14ac:dyDescent="0.25"/>
    <row r="2095" customFormat="1" ht="15" customHeight="1" x14ac:dyDescent="0.25"/>
    <row r="2096" customFormat="1" ht="15" customHeight="1" x14ac:dyDescent="0.25"/>
    <row r="2097" customFormat="1" ht="15" customHeight="1" x14ac:dyDescent="0.25"/>
    <row r="2098" customFormat="1" ht="15" customHeight="1" x14ac:dyDescent="0.25"/>
    <row r="2099" customFormat="1" ht="15" customHeight="1" x14ac:dyDescent="0.25"/>
    <row r="2100" customFormat="1" ht="15" customHeight="1" x14ac:dyDescent="0.25"/>
    <row r="2101" customFormat="1" ht="15" customHeight="1" x14ac:dyDescent="0.25"/>
    <row r="2102" customFormat="1" ht="15" customHeight="1" x14ac:dyDescent="0.25"/>
    <row r="2103" customFormat="1" ht="15" customHeight="1" x14ac:dyDescent="0.25"/>
    <row r="2104" customFormat="1" ht="15" customHeight="1" x14ac:dyDescent="0.25"/>
    <row r="2105" customFormat="1" ht="15" customHeight="1" x14ac:dyDescent="0.25"/>
    <row r="2106" customFormat="1" ht="15" customHeight="1" x14ac:dyDescent="0.25"/>
    <row r="2107" customFormat="1" ht="15" customHeight="1" x14ac:dyDescent="0.25"/>
    <row r="2108" customFormat="1" ht="15" customHeight="1" x14ac:dyDescent="0.25"/>
    <row r="2109" customFormat="1" ht="15" customHeight="1" x14ac:dyDescent="0.25"/>
    <row r="2110" customFormat="1" ht="15" customHeight="1" x14ac:dyDescent="0.25"/>
    <row r="2111" customFormat="1" ht="15" customHeight="1" x14ac:dyDescent="0.25"/>
    <row r="2112" customFormat="1" ht="15" customHeight="1" x14ac:dyDescent="0.25"/>
    <row r="2113" customFormat="1" ht="15" customHeight="1" x14ac:dyDescent="0.25"/>
    <row r="2114" customFormat="1" ht="15" customHeight="1" x14ac:dyDescent="0.25"/>
    <row r="2115" customFormat="1" ht="15" customHeight="1" x14ac:dyDescent="0.25"/>
    <row r="2116" customFormat="1" ht="15" customHeight="1" x14ac:dyDescent="0.25"/>
    <row r="2117" customFormat="1" ht="15" customHeight="1" x14ac:dyDescent="0.25"/>
    <row r="2118" customFormat="1" ht="15" customHeight="1" x14ac:dyDescent="0.25"/>
    <row r="2119" customFormat="1" ht="15" customHeight="1" x14ac:dyDescent="0.25"/>
    <row r="2120" customFormat="1" ht="15" customHeight="1" x14ac:dyDescent="0.25"/>
    <row r="2121" customFormat="1" ht="15" customHeight="1" x14ac:dyDescent="0.25"/>
    <row r="2122" customFormat="1" ht="15" customHeight="1" x14ac:dyDescent="0.25"/>
    <row r="2123" customFormat="1" ht="15" customHeight="1" x14ac:dyDescent="0.25"/>
    <row r="2124" customFormat="1" ht="15" customHeight="1" x14ac:dyDescent="0.25"/>
    <row r="2125" customFormat="1" ht="15" customHeight="1" x14ac:dyDescent="0.25"/>
    <row r="2126" customFormat="1" ht="15" customHeight="1" x14ac:dyDescent="0.25"/>
    <row r="2127" customFormat="1" ht="15" customHeight="1" x14ac:dyDescent="0.25"/>
    <row r="2128" customFormat="1" ht="15" customHeight="1" x14ac:dyDescent="0.25"/>
    <row r="2129" customFormat="1" ht="15" customHeight="1" x14ac:dyDescent="0.25"/>
    <row r="2130" customFormat="1" ht="15" customHeight="1" x14ac:dyDescent="0.25"/>
    <row r="2131" customFormat="1" ht="15" customHeight="1" x14ac:dyDescent="0.25"/>
    <row r="2132" customFormat="1" ht="15" customHeight="1" x14ac:dyDescent="0.25"/>
    <row r="2133" customFormat="1" ht="15" customHeight="1" x14ac:dyDescent="0.25"/>
    <row r="2134" customFormat="1" ht="15" customHeight="1" x14ac:dyDescent="0.25"/>
    <row r="2135" customFormat="1" ht="15" customHeight="1" x14ac:dyDescent="0.25"/>
    <row r="2136" customFormat="1" ht="15" customHeight="1" x14ac:dyDescent="0.25"/>
    <row r="2137" customFormat="1" ht="15" customHeight="1" x14ac:dyDescent="0.25"/>
    <row r="2138" customFormat="1" ht="15" customHeight="1" x14ac:dyDescent="0.25"/>
    <row r="2139" customFormat="1" ht="15" customHeight="1" x14ac:dyDescent="0.25"/>
    <row r="2140" customFormat="1" ht="15" customHeight="1" x14ac:dyDescent="0.25"/>
    <row r="2141" customFormat="1" ht="15" customHeight="1" x14ac:dyDescent="0.25"/>
    <row r="2142" customFormat="1" ht="15" customHeight="1" x14ac:dyDescent="0.25"/>
    <row r="2143" customFormat="1" ht="15" customHeight="1" x14ac:dyDescent="0.25"/>
    <row r="2144" customFormat="1" ht="15" customHeight="1" x14ac:dyDescent="0.25"/>
    <row r="2145" customFormat="1" ht="15" customHeight="1" x14ac:dyDescent="0.25"/>
    <row r="2146" customFormat="1" ht="15" customHeight="1" x14ac:dyDescent="0.25"/>
    <row r="2147" customFormat="1" ht="15" customHeight="1" x14ac:dyDescent="0.25"/>
    <row r="2148" customFormat="1" ht="15" customHeight="1" x14ac:dyDescent="0.25"/>
    <row r="2149" customFormat="1" ht="15" customHeight="1" x14ac:dyDescent="0.25"/>
    <row r="2150" customFormat="1" ht="15" customHeight="1" x14ac:dyDescent="0.25"/>
    <row r="2151" customFormat="1" ht="15" customHeight="1" x14ac:dyDescent="0.25"/>
    <row r="2152" customFormat="1" ht="15" customHeight="1" x14ac:dyDescent="0.25"/>
    <row r="2153" customFormat="1" ht="15" customHeight="1" x14ac:dyDescent="0.25"/>
    <row r="2154" customFormat="1" ht="15" customHeight="1" x14ac:dyDescent="0.25"/>
    <row r="2155" customFormat="1" ht="15" customHeight="1" x14ac:dyDescent="0.25"/>
    <row r="2156" customFormat="1" ht="15" customHeight="1" x14ac:dyDescent="0.25"/>
    <row r="2157" customFormat="1" ht="15" customHeight="1" x14ac:dyDescent="0.25"/>
    <row r="2158" customFormat="1" ht="15" customHeight="1" x14ac:dyDescent="0.25"/>
    <row r="2159" customFormat="1" ht="15" customHeight="1" x14ac:dyDescent="0.25"/>
    <row r="2160" customFormat="1" ht="15" customHeight="1" x14ac:dyDescent="0.25"/>
    <row r="2161" customFormat="1" ht="15" customHeight="1" x14ac:dyDescent="0.25"/>
    <row r="2162" customFormat="1" ht="15" customHeight="1" x14ac:dyDescent="0.25"/>
    <row r="2163" customFormat="1" ht="15" customHeight="1" x14ac:dyDescent="0.25"/>
    <row r="2164" customFormat="1" ht="15" customHeight="1" x14ac:dyDescent="0.25"/>
    <row r="2165" customFormat="1" ht="15" customHeight="1" x14ac:dyDescent="0.25"/>
    <row r="2166" customFormat="1" ht="15" customHeight="1" x14ac:dyDescent="0.25"/>
    <row r="2167" customFormat="1" ht="15" customHeight="1" x14ac:dyDescent="0.25"/>
    <row r="2168" customFormat="1" ht="15" customHeight="1" x14ac:dyDescent="0.25"/>
    <row r="2169" customFormat="1" ht="15" customHeight="1" x14ac:dyDescent="0.25"/>
    <row r="2170" customFormat="1" ht="15" customHeight="1" x14ac:dyDescent="0.25"/>
    <row r="2171" customFormat="1" ht="15" customHeight="1" x14ac:dyDescent="0.25"/>
    <row r="2172" customFormat="1" ht="15" customHeight="1" x14ac:dyDescent="0.25"/>
    <row r="2173" customFormat="1" ht="15" customHeight="1" x14ac:dyDescent="0.25"/>
    <row r="2174" customFormat="1" ht="15" customHeight="1" x14ac:dyDescent="0.25"/>
    <row r="2175" customFormat="1" ht="15" customHeight="1" x14ac:dyDescent="0.25"/>
    <row r="2176" customFormat="1" ht="15" customHeight="1" x14ac:dyDescent="0.25"/>
    <row r="2177" customFormat="1" ht="15" customHeight="1" x14ac:dyDescent="0.25"/>
    <row r="2178" customFormat="1" ht="15" customHeight="1" x14ac:dyDescent="0.25"/>
    <row r="2179" customFormat="1" ht="15" customHeight="1" x14ac:dyDescent="0.25"/>
    <row r="2180" customFormat="1" ht="15" customHeight="1" x14ac:dyDescent="0.25"/>
    <row r="2181" customFormat="1" ht="15" customHeight="1" x14ac:dyDescent="0.25"/>
    <row r="2182" customFormat="1" ht="15" customHeight="1" x14ac:dyDescent="0.25"/>
    <row r="2183" customFormat="1" ht="15" customHeight="1" x14ac:dyDescent="0.25"/>
    <row r="2184" customFormat="1" ht="15" customHeight="1" x14ac:dyDescent="0.25"/>
    <row r="2185" customFormat="1" ht="15" customHeight="1" x14ac:dyDescent="0.25"/>
    <row r="2186" customFormat="1" ht="15" customHeight="1" x14ac:dyDescent="0.25"/>
    <row r="2187" customFormat="1" ht="15" customHeight="1" x14ac:dyDescent="0.25"/>
    <row r="2188" customFormat="1" ht="15" customHeight="1" x14ac:dyDescent="0.25"/>
    <row r="2189" customFormat="1" ht="15" customHeight="1" x14ac:dyDescent="0.25"/>
    <row r="2190" customFormat="1" ht="15" customHeight="1" x14ac:dyDescent="0.25"/>
    <row r="2191" customFormat="1" ht="15" customHeight="1" x14ac:dyDescent="0.25"/>
    <row r="2192" customFormat="1" ht="15" customHeight="1" x14ac:dyDescent="0.25"/>
    <row r="2193" customFormat="1" ht="15" customHeight="1" x14ac:dyDescent="0.25"/>
    <row r="2194" customFormat="1" ht="15" customHeight="1" x14ac:dyDescent="0.25"/>
    <row r="2195" customFormat="1" ht="15" customHeight="1" x14ac:dyDescent="0.25"/>
    <row r="2196" customFormat="1" ht="15" customHeight="1" x14ac:dyDescent="0.25"/>
    <row r="2197" customFormat="1" ht="15" customHeight="1" x14ac:dyDescent="0.25"/>
    <row r="2198" customFormat="1" ht="15" customHeight="1" x14ac:dyDescent="0.25"/>
    <row r="2199" customFormat="1" ht="15" customHeight="1" x14ac:dyDescent="0.25"/>
    <row r="2200" customFormat="1" ht="15" customHeight="1" x14ac:dyDescent="0.25"/>
    <row r="2201" customFormat="1" ht="15" customHeight="1" x14ac:dyDescent="0.25"/>
    <row r="2202" customFormat="1" ht="15" customHeight="1" x14ac:dyDescent="0.25"/>
    <row r="2203" customFormat="1" ht="15" customHeight="1" x14ac:dyDescent="0.25"/>
    <row r="2204" customFormat="1" ht="15" customHeight="1" x14ac:dyDescent="0.25"/>
    <row r="2205" customFormat="1" ht="15" customHeight="1" x14ac:dyDescent="0.25"/>
    <row r="2206" customFormat="1" ht="15" customHeight="1" x14ac:dyDescent="0.25"/>
    <row r="2207" customFormat="1" ht="15" customHeight="1" x14ac:dyDescent="0.25"/>
    <row r="2208" customFormat="1" ht="15" customHeight="1" x14ac:dyDescent="0.25"/>
    <row r="2209" customFormat="1" ht="15" customHeight="1" x14ac:dyDescent="0.25"/>
    <row r="2210" customFormat="1" ht="15" customHeight="1" x14ac:dyDescent="0.25"/>
    <row r="2211" customFormat="1" ht="15" customHeight="1" x14ac:dyDescent="0.25"/>
    <row r="2212" customFormat="1" ht="15" customHeight="1" x14ac:dyDescent="0.25"/>
    <row r="2213" customFormat="1" ht="15" customHeight="1" x14ac:dyDescent="0.25"/>
    <row r="2214" customFormat="1" ht="15" customHeight="1" x14ac:dyDescent="0.25"/>
    <row r="2215" customFormat="1" ht="15" customHeight="1" x14ac:dyDescent="0.25"/>
    <row r="2216" customFormat="1" ht="15" customHeight="1" x14ac:dyDescent="0.25"/>
    <row r="2217" customFormat="1" ht="15" customHeight="1" x14ac:dyDescent="0.25"/>
    <row r="2218" customFormat="1" ht="15" customHeight="1" x14ac:dyDescent="0.25"/>
    <row r="2219" customFormat="1" ht="15" customHeight="1" x14ac:dyDescent="0.25"/>
    <row r="2220" customFormat="1" ht="15" customHeight="1" x14ac:dyDescent="0.25"/>
    <row r="2221" customFormat="1" ht="15" customHeight="1" x14ac:dyDescent="0.25"/>
    <row r="2222" customFormat="1" ht="15" customHeight="1" x14ac:dyDescent="0.25"/>
    <row r="2223" customFormat="1" ht="15" customHeight="1" x14ac:dyDescent="0.25"/>
    <row r="2224" customFormat="1" ht="15" customHeight="1" x14ac:dyDescent="0.25"/>
    <row r="2225" customFormat="1" ht="15" customHeight="1" x14ac:dyDescent="0.25"/>
    <row r="2226" customFormat="1" ht="15" customHeight="1" x14ac:dyDescent="0.25"/>
    <row r="2227" customFormat="1" ht="15" customHeight="1" x14ac:dyDescent="0.25"/>
    <row r="2228" customFormat="1" ht="15" customHeight="1" x14ac:dyDescent="0.25"/>
    <row r="2229" customFormat="1" ht="15" customHeight="1" x14ac:dyDescent="0.25"/>
    <row r="2230" customFormat="1" ht="15" customHeight="1" x14ac:dyDescent="0.25"/>
    <row r="2231" customFormat="1" ht="15" customHeight="1" x14ac:dyDescent="0.25"/>
    <row r="2232" customFormat="1" ht="15" customHeight="1" x14ac:dyDescent="0.25"/>
    <row r="2233" customFormat="1" ht="15" customHeight="1" x14ac:dyDescent="0.25"/>
    <row r="2234" customFormat="1" ht="15" customHeight="1" x14ac:dyDescent="0.25"/>
    <row r="2235" customFormat="1" ht="15" customHeight="1" x14ac:dyDescent="0.25"/>
    <row r="2236" customFormat="1" ht="15" customHeight="1" x14ac:dyDescent="0.25"/>
    <row r="2237" customFormat="1" ht="15" customHeight="1" x14ac:dyDescent="0.25"/>
    <row r="2238" customFormat="1" ht="15" customHeight="1" x14ac:dyDescent="0.25"/>
    <row r="2239" customFormat="1" ht="15" customHeight="1" x14ac:dyDescent="0.25"/>
    <row r="2240" customFormat="1" ht="15" customHeight="1" x14ac:dyDescent="0.25"/>
    <row r="2241" customFormat="1" ht="15" customHeight="1" x14ac:dyDescent="0.25"/>
    <row r="2242" customFormat="1" ht="15" customHeight="1" x14ac:dyDescent="0.25"/>
    <row r="2243" customFormat="1" ht="15" customHeight="1" x14ac:dyDescent="0.25"/>
    <row r="2244" customFormat="1" ht="15" customHeight="1" x14ac:dyDescent="0.25"/>
    <row r="2245" customFormat="1" ht="15" customHeight="1" x14ac:dyDescent="0.25"/>
    <row r="2246" customFormat="1" ht="15" customHeight="1" x14ac:dyDescent="0.25"/>
    <row r="2247" customFormat="1" ht="15" customHeight="1" x14ac:dyDescent="0.25"/>
    <row r="2248" customFormat="1" ht="15" customHeight="1" x14ac:dyDescent="0.25"/>
    <row r="2249" customFormat="1" ht="15" customHeight="1" x14ac:dyDescent="0.25"/>
    <row r="2250" customFormat="1" ht="15" customHeight="1" x14ac:dyDescent="0.25"/>
    <row r="2251" customFormat="1" ht="15" customHeight="1" x14ac:dyDescent="0.25"/>
    <row r="2252" customFormat="1" ht="15" customHeight="1" x14ac:dyDescent="0.25"/>
    <row r="2253" customFormat="1" ht="15" customHeight="1" x14ac:dyDescent="0.25"/>
    <row r="2254" customFormat="1" ht="15" customHeight="1" x14ac:dyDescent="0.25"/>
    <row r="2255" customFormat="1" ht="15" customHeight="1" x14ac:dyDescent="0.25"/>
    <row r="2256" customFormat="1" ht="15" customHeight="1" x14ac:dyDescent="0.25"/>
    <row r="2257" customFormat="1" ht="15" customHeight="1" x14ac:dyDescent="0.25"/>
    <row r="2258" customFormat="1" ht="15" customHeight="1" x14ac:dyDescent="0.25"/>
    <row r="2259" customFormat="1" ht="15" customHeight="1" x14ac:dyDescent="0.25"/>
    <row r="2260" customFormat="1" ht="15" customHeight="1" x14ac:dyDescent="0.25"/>
    <row r="2261" customFormat="1" ht="15" customHeight="1" x14ac:dyDescent="0.25"/>
    <row r="2262" customFormat="1" ht="15" customHeight="1" x14ac:dyDescent="0.25"/>
    <row r="2263" customFormat="1" ht="15" customHeight="1" x14ac:dyDescent="0.25"/>
    <row r="2264" customFormat="1" ht="15" customHeight="1" x14ac:dyDescent="0.25"/>
    <row r="2265" customFormat="1" ht="15" customHeight="1" x14ac:dyDescent="0.25"/>
    <row r="2266" customFormat="1" ht="15" customHeight="1" x14ac:dyDescent="0.25"/>
    <row r="2267" customFormat="1" ht="15" customHeight="1" x14ac:dyDescent="0.25"/>
    <row r="2268" customFormat="1" ht="15" customHeight="1" x14ac:dyDescent="0.25"/>
    <row r="2269" customFormat="1" ht="15" customHeight="1" x14ac:dyDescent="0.25"/>
    <row r="2270" customFormat="1" ht="15" customHeight="1" x14ac:dyDescent="0.25"/>
    <row r="2271" customFormat="1" ht="15" customHeight="1" x14ac:dyDescent="0.25"/>
    <row r="2272" customFormat="1" ht="15" customHeight="1" x14ac:dyDescent="0.25"/>
    <row r="2273" customFormat="1" ht="15" customHeight="1" x14ac:dyDescent="0.25"/>
    <row r="2274" customFormat="1" ht="15" customHeight="1" x14ac:dyDescent="0.25"/>
    <row r="2275" customFormat="1" ht="15" customHeight="1" x14ac:dyDescent="0.25"/>
    <row r="2276" customFormat="1" ht="15" customHeight="1" x14ac:dyDescent="0.25"/>
    <row r="2277" customFormat="1" ht="15" customHeight="1" x14ac:dyDescent="0.25"/>
    <row r="2278" customFormat="1" ht="15" customHeight="1" x14ac:dyDescent="0.25"/>
    <row r="2279" customFormat="1" ht="15" customHeight="1" x14ac:dyDescent="0.25"/>
    <row r="2280" customFormat="1" ht="15" customHeight="1" x14ac:dyDescent="0.25"/>
    <row r="2281" customFormat="1" ht="15" customHeight="1" x14ac:dyDescent="0.25"/>
    <row r="2282" customFormat="1" ht="15" customHeight="1" x14ac:dyDescent="0.25"/>
    <row r="2283" customFormat="1" ht="15" customHeight="1" x14ac:dyDescent="0.25"/>
    <row r="2284" customFormat="1" ht="15" customHeight="1" x14ac:dyDescent="0.25"/>
    <row r="2285" customFormat="1" ht="15" customHeight="1" x14ac:dyDescent="0.25"/>
    <row r="2286" customFormat="1" ht="15" customHeight="1" x14ac:dyDescent="0.25"/>
    <row r="2287" customFormat="1" ht="15" customHeight="1" x14ac:dyDescent="0.25"/>
    <row r="2288" customFormat="1" ht="15" customHeight="1" x14ac:dyDescent="0.25"/>
    <row r="2289" customFormat="1" ht="15" customHeight="1" x14ac:dyDescent="0.25"/>
    <row r="2290" customFormat="1" ht="15" customHeight="1" x14ac:dyDescent="0.25"/>
    <row r="2291" customFormat="1" ht="15" customHeight="1" x14ac:dyDescent="0.25"/>
    <row r="2292" customFormat="1" ht="15" customHeight="1" x14ac:dyDescent="0.25"/>
    <row r="2293" customFormat="1" ht="15" customHeight="1" x14ac:dyDescent="0.25"/>
    <row r="2294" customFormat="1" ht="15" customHeight="1" x14ac:dyDescent="0.25"/>
    <row r="2295" customFormat="1" ht="15" customHeight="1" x14ac:dyDescent="0.25"/>
    <row r="2296" customFormat="1" ht="15" customHeight="1" x14ac:dyDescent="0.25"/>
    <row r="2297" customFormat="1" ht="15" customHeight="1" x14ac:dyDescent="0.25"/>
    <row r="2298" customFormat="1" ht="15" customHeight="1" x14ac:dyDescent="0.25"/>
    <row r="2299" customFormat="1" ht="15" customHeight="1" x14ac:dyDescent="0.25"/>
    <row r="2300" customFormat="1" ht="15" customHeight="1" x14ac:dyDescent="0.25"/>
    <row r="2301" customFormat="1" ht="15" customHeight="1" x14ac:dyDescent="0.25"/>
    <row r="2302" customFormat="1" ht="15" customHeight="1" x14ac:dyDescent="0.25"/>
    <row r="2303" customFormat="1" ht="15" customHeight="1" x14ac:dyDescent="0.25"/>
    <row r="2304" customFormat="1" ht="15" customHeight="1" x14ac:dyDescent="0.25"/>
    <row r="2305" customFormat="1" ht="15" customHeight="1" x14ac:dyDescent="0.25"/>
    <row r="2306" customFormat="1" ht="15" customHeight="1" x14ac:dyDescent="0.25"/>
    <row r="2307" customFormat="1" ht="15" customHeight="1" x14ac:dyDescent="0.25"/>
    <row r="2308" customFormat="1" ht="15" customHeight="1" x14ac:dyDescent="0.25"/>
    <row r="2309" customFormat="1" ht="15" customHeight="1" x14ac:dyDescent="0.25"/>
    <row r="2310" customFormat="1" ht="15" customHeight="1" x14ac:dyDescent="0.25"/>
    <row r="2311" customFormat="1" ht="15" customHeight="1" x14ac:dyDescent="0.25"/>
    <row r="2312" customFormat="1" ht="15" customHeight="1" x14ac:dyDescent="0.25"/>
    <row r="2313" customFormat="1" ht="15" customHeight="1" x14ac:dyDescent="0.25"/>
    <row r="2314" customFormat="1" ht="15" customHeight="1" x14ac:dyDescent="0.25"/>
    <row r="2315" customFormat="1" ht="15" customHeight="1" x14ac:dyDescent="0.25"/>
    <row r="2316" customFormat="1" ht="15" customHeight="1" x14ac:dyDescent="0.25"/>
    <row r="2317" customFormat="1" ht="15" customHeight="1" x14ac:dyDescent="0.25"/>
    <row r="2318" customFormat="1" ht="15" customHeight="1" x14ac:dyDescent="0.25"/>
    <row r="2319" customFormat="1" ht="15" customHeight="1" x14ac:dyDescent="0.25"/>
    <row r="2320" customFormat="1" ht="15" customHeight="1" x14ac:dyDescent="0.25"/>
    <row r="2321" customFormat="1" ht="15" customHeight="1" x14ac:dyDescent="0.25"/>
    <row r="2322" customFormat="1" ht="15" customHeight="1" x14ac:dyDescent="0.25"/>
    <row r="2323" customFormat="1" ht="15" customHeight="1" x14ac:dyDescent="0.25"/>
    <row r="2324" customFormat="1" ht="15" customHeight="1" x14ac:dyDescent="0.25"/>
    <row r="2325" customFormat="1" ht="15" customHeight="1" x14ac:dyDescent="0.25"/>
    <row r="2326" customFormat="1" ht="15" customHeight="1" x14ac:dyDescent="0.25"/>
    <row r="2327" customFormat="1" ht="15" customHeight="1" x14ac:dyDescent="0.25"/>
    <row r="2328" customFormat="1" ht="15" customHeight="1" x14ac:dyDescent="0.25"/>
    <row r="2329" customFormat="1" ht="15" customHeight="1" x14ac:dyDescent="0.25"/>
    <row r="2330" customFormat="1" ht="15" customHeight="1" x14ac:dyDescent="0.25"/>
    <row r="2331" customFormat="1" ht="15" customHeight="1" x14ac:dyDescent="0.25"/>
    <row r="2332" customFormat="1" ht="15" customHeight="1" x14ac:dyDescent="0.25"/>
    <row r="2333" customFormat="1" ht="15" customHeight="1" x14ac:dyDescent="0.25"/>
    <row r="2334" customFormat="1" ht="15" customHeight="1" x14ac:dyDescent="0.25"/>
    <row r="2335" customFormat="1" ht="15" customHeight="1" x14ac:dyDescent="0.25"/>
    <row r="2336" customFormat="1" ht="15" customHeight="1" x14ac:dyDescent="0.25"/>
    <row r="2337" customFormat="1" ht="15" customHeight="1" x14ac:dyDescent="0.25"/>
    <row r="2338" customFormat="1" ht="15" customHeight="1" x14ac:dyDescent="0.25"/>
    <row r="2339" customFormat="1" ht="15" customHeight="1" x14ac:dyDescent="0.25"/>
    <row r="2340" customFormat="1" ht="15" customHeight="1" x14ac:dyDescent="0.25"/>
    <row r="2341" customFormat="1" ht="15" customHeight="1" x14ac:dyDescent="0.25"/>
    <row r="2342" customFormat="1" ht="15" customHeight="1" x14ac:dyDescent="0.25"/>
    <row r="2343" customFormat="1" ht="15" customHeight="1" x14ac:dyDescent="0.25"/>
    <row r="2344" customFormat="1" ht="15" customHeight="1" x14ac:dyDescent="0.25"/>
    <row r="2345" customFormat="1" ht="15" customHeight="1" x14ac:dyDescent="0.25"/>
    <row r="2346" customFormat="1" ht="15" customHeight="1" x14ac:dyDescent="0.25"/>
    <row r="2347" customFormat="1" ht="15" customHeight="1" x14ac:dyDescent="0.25"/>
    <row r="2348" customFormat="1" ht="15" customHeight="1" x14ac:dyDescent="0.25"/>
    <row r="2349" customFormat="1" ht="15" customHeight="1" x14ac:dyDescent="0.25"/>
    <row r="2350" customFormat="1" ht="15" customHeight="1" x14ac:dyDescent="0.25"/>
    <row r="2351" customFormat="1" ht="15" customHeight="1" x14ac:dyDescent="0.25"/>
    <row r="2352" customFormat="1" ht="15" customHeight="1" x14ac:dyDescent="0.25"/>
    <row r="2353" customFormat="1" ht="15" customHeight="1" x14ac:dyDescent="0.25"/>
    <row r="2354" customFormat="1" ht="15" customHeight="1" x14ac:dyDescent="0.25"/>
    <row r="2355" customFormat="1" ht="15" customHeight="1" x14ac:dyDescent="0.25"/>
    <row r="2356" customFormat="1" ht="15" customHeight="1" x14ac:dyDescent="0.25"/>
    <row r="2357" customFormat="1" ht="15" customHeight="1" x14ac:dyDescent="0.25"/>
    <row r="2358" customFormat="1" ht="15" customHeight="1" x14ac:dyDescent="0.25"/>
    <row r="2359" customFormat="1" ht="15" customHeight="1" x14ac:dyDescent="0.25"/>
    <row r="2360" customFormat="1" ht="15" customHeight="1" x14ac:dyDescent="0.25"/>
    <row r="2361" customFormat="1" ht="15" customHeight="1" x14ac:dyDescent="0.25"/>
    <row r="2362" customFormat="1" ht="15" customHeight="1" x14ac:dyDescent="0.25"/>
    <row r="2363" customFormat="1" ht="15" customHeight="1" x14ac:dyDescent="0.25"/>
    <row r="2364" customFormat="1" ht="15" customHeight="1" x14ac:dyDescent="0.25"/>
    <row r="2365" customFormat="1" ht="15" customHeight="1" x14ac:dyDescent="0.25"/>
    <row r="2366" customFormat="1" ht="15" customHeight="1" x14ac:dyDescent="0.25"/>
    <row r="2367" customFormat="1" ht="15" customHeight="1" x14ac:dyDescent="0.25"/>
    <row r="2368" customFormat="1" ht="15" customHeight="1" x14ac:dyDescent="0.25"/>
    <row r="2369" customFormat="1" ht="15" customHeight="1" x14ac:dyDescent="0.25"/>
    <row r="2370" customFormat="1" ht="15" customHeight="1" x14ac:dyDescent="0.25"/>
    <row r="2371" customFormat="1" ht="15" customHeight="1" x14ac:dyDescent="0.25"/>
    <row r="2372" customFormat="1" ht="15" customHeight="1" x14ac:dyDescent="0.25"/>
    <row r="2373" customFormat="1" ht="15" customHeight="1" x14ac:dyDescent="0.25"/>
    <row r="2374" customFormat="1" ht="15" customHeight="1" x14ac:dyDescent="0.25"/>
    <row r="2375" customFormat="1" ht="15" customHeight="1" x14ac:dyDescent="0.25"/>
    <row r="2376" customFormat="1" ht="15" customHeight="1" x14ac:dyDescent="0.25"/>
    <row r="2377" customFormat="1" ht="15" customHeight="1" x14ac:dyDescent="0.25"/>
    <row r="2378" customFormat="1" ht="15" customHeight="1" x14ac:dyDescent="0.25"/>
    <row r="2379" customFormat="1" ht="15" customHeight="1" x14ac:dyDescent="0.25"/>
    <row r="2380" customFormat="1" ht="15" customHeight="1" x14ac:dyDescent="0.25"/>
    <row r="2381" customFormat="1" ht="15" customHeight="1" x14ac:dyDescent="0.25"/>
    <row r="2382" customFormat="1" ht="15" customHeight="1" x14ac:dyDescent="0.25"/>
    <row r="2383" customFormat="1" ht="15" customHeight="1" x14ac:dyDescent="0.25"/>
    <row r="2384" customFormat="1" ht="15" customHeight="1" x14ac:dyDescent="0.25"/>
    <row r="2385" customFormat="1" ht="15" customHeight="1" x14ac:dyDescent="0.25"/>
    <row r="2386" customFormat="1" ht="15" customHeight="1" x14ac:dyDescent="0.25"/>
    <row r="2387" customFormat="1" ht="15" customHeight="1" x14ac:dyDescent="0.25"/>
    <row r="2388" customFormat="1" ht="15" customHeight="1" x14ac:dyDescent="0.25"/>
    <row r="2389" customFormat="1" ht="15" customHeight="1" x14ac:dyDescent="0.25"/>
    <row r="2390" customFormat="1" ht="15" customHeight="1" x14ac:dyDescent="0.25"/>
    <row r="2391" customFormat="1" ht="15" customHeight="1" x14ac:dyDescent="0.25"/>
    <row r="2392" customFormat="1" ht="15" customHeight="1" x14ac:dyDescent="0.25"/>
    <row r="2393" customFormat="1" ht="15" customHeight="1" x14ac:dyDescent="0.25"/>
    <row r="2394" customFormat="1" ht="15" customHeight="1" x14ac:dyDescent="0.25"/>
    <row r="2395" customFormat="1" ht="15" customHeight="1" x14ac:dyDescent="0.25"/>
    <row r="2396" customFormat="1" ht="15" customHeight="1" x14ac:dyDescent="0.25"/>
    <row r="2397" customFormat="1" ht="15" customHeight="1" x14ac:dyDescent="0.25"/>
    <row r="2398" customFormat="1" ht="15" customHeight="1" x14ac:dyDescent="0.25"/>
    <row r="2399" customFormat="1" ht="15" customHeight="1" x14ac:dyDescent="0.25"/>
    <row r="2400" customFormat="1" ht="15" customHeight="1" x14ac:dyDescent="0.25"/>
    <row r="2401" customFormat="1" ht="15" customHeight="1" x14ac:dyDescent="0.25"/>
    <row r="2402" customFormat="1" ht="15" customHeight="1" x14ac:dyDescent="0.25"/>
    <row r="2403" customFormat="1" ht="15" customHeight="1" x14ac:dyDescent="0.25"/>
    <row r="2404" customFormat="1" ht="15" customHeight="1" x14ac:dyDescent="0.25"/>
    <row r="2405" customFormat="1" ht="15" customHeight="1" x14ac:dyDescent="0.25"/>
    <row r="2406" customFormat="1" ht="15" customHeight="1" x14ac:dyDescent="0.25"/>
    <row r="2407" customFormat="1" ht="15" customHeight="1" x14ac:dyDescent="0.25"/>
    <row r="2408" customFormat="1" ht="15" customHeight="1" x14ac:dyDescent="0.25"/>
    <row r="2409" customFormat="1" ht="15" customHeight="1" x14ac:dyDescent="0.25"/>
    <row r="2410" customFormat="1" ht="15" customHeight="1" x14ac:dyDescent="0.25"/>
    <row r="2411" customFormat="1" ht="15" customHeight="1" x14ac:dyDescent="0.25"/>
    <row r="2412" customFormat="1" ht="15" customHeight="1" x14ac:dyDescent="0.25"/>
    <row r="2413" customFormat="1" ht="15" customHeight="1" x14ac:dyDescent="0.25"/>
    <row r="2414" customFormat="1" ht="15" customHeight="1" x14ac:dyDescent="0.25"/>
    <row r="2415" customFormat="1" ht="15" customHeight="1" x14ac:dyDescent="0.25"/>
    <row r="2416" customFormat="1" ht="15" customHeight="1" x14ac:dyDescent="0.25"/>
    <row r="2417" customFormat="1" ht="15" customHeight="1" x14ac:dyDescent="0.25"/>
    <row r="2418" customFormat="1" ht="15" customHeight="1" x14ac:dyDescent="0.25"/>
    <row r="2419" customFormat="1" ht="15" customHeight="1" x14ac:dyDescent="0.25"/>
    <row r="2420" customFormat="1" ht="15" customHeight="1" x14ac:dyDescent="0.25"/>
    <row r="2421" customFormat="1" ht="15" customHeight="1" x14ac:dyDescent="0.25"/>
    <row r="2422" customFormat="1" ht="15" customHeight="1" x14ac:dyDescent="0.25"/>
    <row r="2423" customFormat="1" ht="15" customHeight="1" x14ac:dyDescent="0.25"/>
    <row r="2424" customFormat="1" ht="15" customHeight="1" x14ac:dyDescent="0.25"/>
    <row r="2425" customFormat="1" ht="15" customHeight="1" x14ac:dyDescent="0.25"/>
    <row r="2426" customFormat="1" ht="15" customHeight="1" x14ac:dyDescent="0.25"/>
    <row r="2427" customFormat="1" ht="15" customHeight="1" x14ac:dyDescent="0.25"/>
    <row r="2428" customFormat="1" ht="15" customHeight="1" x14ac:dyDescent="0.25"/>
    <row r="2429" customFormat="1" ht="15" customHeight="1" x14ac:dyDescent="0.25"/>
    <row r="2430" customFormat="1" ht="15" customHeight="1" x14ac:dyDescent="0.25"/>
    <row r="2431" customFormat="1" ht="15" customHeight="1" x14ac:dyDescent="0.25"/>
    <row r="2432" customFormat="1" ht="15" customHeight="1" x14ac:dyDescent="0.25"/>
    <row r="2433" customFormat="1" ht="15" customHeight="1" x14ac:dyDescent="0.25"/>
    <row r="2434" customFormat="1" ht="15" customHeight="1" x14ac:dyDescent="0.25"/>
    <row r="2435" customFormat="1" ht="15" customHeight="1" x14ac:dyDescent="0.25"/>
    <row r="2436" customFormat="1" ht="15" customHeight="1" x14ac:dyDescent="0.25"/>
    <row r="2437" customFormat="1" ht="15" customHeight="1" x14ac:dyDescent="0.25"/>
    <row r="2438" customFormat="1" ht="15" customHeight="1" x14ac:dyDescent="0.25"/>
    <row r="2439" customFormat="1" ht="15" customHeight="1" x14ac:dyDescent="0.25"/>
    <row r="2440" customFormat="1" ht="15" customHeight="1" x14ac:dyDescent="0.25"/>
    <row r="2441" customFormat="1" ht="15" customHeight="1" x14ac:dyDescent="0.25"/>
    <row r="2442" customFormat="1" ht="15" customHeight="1" x14ac:dyDescent="0.25"/>
    <row r="2443" customFormat="1" ht="15" customHeight="1" x14ac:dyDescent="0.25"/>
    <row r="2444" customFormat="1" ht="15" customHeight="1" x14ac:dyDescent="0.25"/>
    <row r="2445" customFormat="1" ht="15" customHeight="1" x14ac:dyDescent="0.25"/>
    <row r="2446" customFormat="1" ht="15" customHeight="1" x14ac:dyDescent="0.25"/>
    <row r="2447" customFormat="1" ht="15" customHeight="1" x14ac:dyDescent="0.25"/>
    <row r="2448" customFormat="1" ht="15" customHeight="1" x14ac:dyDescent="0.25"/>
    <row r="2449" customFormat="1" ht="15" customHeight="1" x14ac:dyDescent="0.25"/>
    <row r="2450" customFormat="1" ht="15" customHeight="1" x14ac:dyDescent="0.25"/>
    <row r="2451" customFormat="1" ht="15" customHeight="1" x14ac:dyDescent="0.25"/>
    <row r="2452" customFormat="1" ht="15" customHeight="1" x14ac:dyDescent="0.25"/>
    <row r="2453" customFormat="1" ht="15" customHeight="1" x14ac:dyDescent="0.25"/>
    <row r="2454" customFormat="1" ht="15" customHeight="1" x14ac:dyDescent="0.25"/>
    <row r="2455" customFormat="1" ht="15" customHeight="1" x14ac:dyDescent="0.25"/>
    <row r="2456" customFormat="1" ht="15" customHeight="1" x14ac:dyDescent="0.25"/>
    <row r="2457" customFormat="1" ht="15" customHeight="1" x14ac:dyDescent="0.25"/>
    <row r="2458" customFormat="1" ht="15" customHeight="1" x14ac:dyDescent="0.25"/>
    <row r="2459" customFormat="1" ht="15" customHeight="1" x14ac:dyDescent="0.25"/>
    <row r="2460" customFormat="1" ht="15" customHeight="1" x14ac:dyDescent="0.25"/>
    <row r="2461" customFormat="1" ht="15" customHeight="1" x14ac:dyDescent="0.25"/>
    <row r="2462" customFormat="1" ht="15" customHeight="1" x14ac:dyDescent="0.25"/>
    <row r="2463" customFormat="1" ht="15" customHeight="1" x14ac:dyDescent="0.25"/>
    <row r="2464" customFormat="1" ht="15" customHeight="1" x14ac:dyDescent="0.25"/>
    <row r="2465" customFormat="1" ht="15" customHeight="1" x14ac:dyDescent="0.25"/>
    <row r="2466" customFormat="1" ht="15" customHeight="1" x14ac:dyDescent="0.25"/>
    <row r="2467" customFormat="1" ht="15" customHeight="1" x14ac:dyDescent="0.25"/>
    <row r="2468" customFormat="1" ht="15" customHeight="1" x14ac:dyDescent="0.25"/>
    <row r="2469" customFormat="1" ht="15" customHeight="1" x14ac:dyDescent="0.25"/>
    <row r="2470" customFormat="1" ht="15" customHeight="1" x14ac:dyDescent="0.25"/>
    <row r="2471" customFormat="1" ht="15" customHeight="1" x14ac:dyDescent="0.25"/>
    <row r="2472" customFormat="1" ht="15" customHeight="1" x14ac:dyDescent="0.25"/>
    <row r="2473" customFormat="1" ht="15" customHeight="1" x14ac:dyDescent="0.25"/>
    <row r="2474" customFormat="1" ht="15" customHeight="1" x14ac:dyDescent="0.25"/>
    <row r="2475" customFormat="1" ht="15" customHeight="1" x14ac:dyDescent="0.25"/>
    <row r="2476" customFormat="1" ht="15" customHeight="1" x14ac:dyDescent="0.25"/>
    <row r="2477" customFormat="1" ht="15" customHeight="1" x14ac:dyDescent="0.25"/>
    <row r="2478" customFormat="1" ht="15" customHeight="1" x14ac:dyDescent="0.25"/>
    <row r="2479" customFormat="1" ht="15" customHeight="1" x14ac:dyDescent="0.25"/>
    <row r="2480" customFormat="1" ht="15" customHeight="1" x14ac:dyDescent="0.25"/>
    <row r="2481" customFormat="1" ht="15" customHeight="1" x14ac:dyDescent="0.25"/>
    <row r="2482" customFormat="1" ht="15" customHeight="1" x14ac:dyDescent="0.25"/>
    <row r="2483" customFormat="1" ht="15" customHeight="1" x14ac:dyDescent="0.25"/>
    <row r="2484" customFormat="1" ht="15" customHeight="1" x14ac:dyDescent="0.25"/>
    <row r="2485" customFormat="1" ht="15" customHeight="1" x14ac:dyDescent="0.25"/>
    <row r="2486" customFormat="1" ht="15" customHeight="1" x14ac:dyDescent="0.25"/>
    <row r="2487" customFormat="1" ht="15" customHeight="1" x14ac:dyDescent="0.25"/>
    <row r="2488" customFormat="1" ht="15" customHeight="1" x14ac:dyDescent="0.25"/>
    <row r="2489" customFormat="1" ht="15" customHeight="1" x14ac:dyDescent="0.25"/>
    <row r="2490" customFormat="1" ht="15" customHeight="1" x14ac:dyDescent="0.25"/>
    <row r="2491" customFormat="1" ht="15" customHeight="1" x14ac:dyDescent="0.25"/>
    <row r="2492" customFormat="1" ht="15" customHeight="1" x14ac:dyDescent="0.25"/>
    <row r="2493" customFormat="1" ht="15" customHeight="1" x14ac:dyDescent="0.25"/>
    <row r="2494" customFormat="1" ht="15" customHeight="1" x14ac:dyDescent="0.25"/>
    <row r="2495" customFormat="1" ht="15" customHeight="1" x14ac:dyDescent="0.25"/>
    <row r="2496" customFormat="1" ht="15" customHeight="1" x14ac:dyDescent="0.25"/>
    <row r="2497" customFormat="1" ht="15" customHeight="1" x14ac:dyDescent="0.25"/>
    <row r="2498" customFormat="1" ht="15" customHeight="1" x14ac:dyDescent="0.25"/>
    <row r="2499" customFormat="1" ht="15" customHeight="1" x14ac:dyDescent="0.25"/>
    <row r="2500" customFormat="1" ht="15" customHeight="1" x14ac:dyDescent="0.25"/>
    <row r="2501" customFormat="1" ht="15" customHeight="1" x14ac:dyDescent="0.25"/>
    <row r="2502" customFormat="1" ht="15" customHeight="1" x14ac:dyDescent="0.25"/>
    <row r="2503" customFormat="1" ht="15" customHeight="1" x14ac:dyDescent="0.25"/>
    <row r="2504" customFormat="1" ht="15" customHeight="1" x14ac:dyDescent="0.25"/>
    <row r="2505" customFormat="1" ht="15" customHeight="1" x14ac:dyDescent="0.25"/>
    <row r="2506" customFormat="1" ht="15" customHeight="1" x14ac:dyDescent="0.25"/>
    <row r="2507" customFormat="1" ht="15" customHeight="1" x14ac:dyDescent="0.25"/>
    <row r="2508" customFormat="1" ht="15" customHeight="1" x14ac:dyDescent="0.25"/>
    <row r="2509" customFormat="1" ht="15" customHeight="1" x14ac:dyDescent="0.25"/>
    <row r="2510" customFormat="1" ht="15" customHeight="1" x14ac:dyDescent="0.25"/>
    <row r="2511" customFormat="1" ht="15" customHeight="1" x14ac:dyDescent="0.25"/>
    <row r="2512" customFormat="1" ht="15" customHeight="1" x14ac:dyDescent="0.25"/>
    <row r="2513" customFormat="1" ht="15" customHeight="1" x14ac:dyDescent="0.25"/>
    <row r="2514" customFormat="1" ht="15" customHeight="1" x14ac:dyDescent="0.25"/>
    <row r="2515" customFormat="1" ht="15" customHeight="1" x14ac:dyDescent="0.25"/>
    <row r="2516" customFormat="1" ht="15" customHeight="1" x14ac:dyDescent="0.25"/>
    <row r="2517" customFormat="1" ht="15" customHeight="1" x14ac:dyDescent="0.25"/>
    <row r="2518" customFormat="1" ht="15" customHeight="1" x14ac:dyDescent="0.25"/>
    <row r="2519" customFormat="1" ht="15" customHeight="1" x14ac:dyDescent="0.25"/>
    <row r="2520" customFormat="1" ht="15" customHeight="1" x14ac:dyDescent="0.25"/>
    <row r="2521" customFormat="1" ht="15" customHeight="1" x14ac:dyDescent="0.25"/>
    <row r="2522" customFormat="1" ht="15" customHeight="1" x14ac:dyDescent="0.25"/>
    <row r="2523" customFormat="1" ht="15" customHeight="1" x14ac:dyDescent="0.25"/>
    <row r="2524" customFormat="1" ht="15" customHeight="1" x14ac:dyDescent="0.25"/>
    <row r="2525" customFormat="1" ht="15" customHeight="1" x14ac:dyDescent="0.25"/>
    <row r="2526" customFormat="1" ht="15" customHeight="1" x14ac:dyDescent="0.25"/>
    <row r="2527" customFormat="1" ht="15" customHeight="1" x14ac:dyDescent="0.25"/>
    <row r="2528" customFormat="1" ht="15" customHeight="1" x14ac:dyDescent="0.25"/>
    <row r="2529" customFormat="1" ht="15" customHeight="1" x14ac:dyDescent="0.25"/>
    <row r="2530" customFormat="1" ht="15" customHeight="1" x14ac:dyDescent="0.25"/>
    <row r="2531" customFormat="1" ht="15" customHeight="1" x14ac:dyDescent="0.25"/>
    <row r="2532" customFormat="1" ht="15" customHeight="1" x14ac:dyDescent="0.25"/>
    <row r="2533" customFormat="1" ht="15" customHeight="1" x14ac:dyDescent="0.25"/>
    <row r="2534" customFormat="1" ht="15" customHeight="1" x14ac:dyDescent="0.25"/>
    <row r="2535" customFormat="1" ht="15" customHeight="1" x14ac:dyDescent="0.25"/>
    <row r="2536" customFormat="1" ht="15" customHeight="1" x14ac:dyDescent="0.25"/>
    <row r="2537" customFormat="1" ht="15" customHeight="1" x14ac:dyDescent="0.25"/>
    <row r="2538" customFormat="1" ht="15" customHeight="1" x14ac:dyDescent="0.25"/>
    <row r="2539" customFormat="1" ht="15" customHeight="1" x14ac:dyDescent="0.25"/>
    <row r="2540" customFormat="1" ht="15" customHeight="1" x14ac:dyDescent="0.25"/>
    <row r="2541" customFormat="1" ht="15" customHeight="1" x14ac:dyDescent="0.25"/>
    <row r="2542" customFormat="1" ht="15" customHeight="1" x14ac:dyDescent="0.25"/>
    <row r="2543" customFormat="1" ht="15" customHeight="1" x14ac:dyDescent="0.25"/>
    <row r="2544" customFormat="1" ht="15" customHeight="1" x14ac:dyDescent="0.25"/>
    <row r="2545" customFormat="1" ht="15" customHeight="1" x14ac:dyDescent="0.25"/>
    <row r="2546" customFormat="1" ht="15" customHeight="1" x14ac:dyDescent="0.25"/>
    <row r="2547" customFormat="1" ht="15" customHeight="1" x14ac:dyDescent="0.25"/>
    <row r="2548" customFormat="1" ht="15" customHeight="1" x14ac:dyDescent="0.25"/>
    <row r="2549" customFormat="1" ht="15" customHeight="1" x14ac:dyDescent="0.25"/>
    <row r="2550" customFormat="1" ht="15" customHeight="1" x14ac:dyDescent="0.25"/>
    <row r="2551" customFormat="1" ht="15" customHeight="1" x14ac:dyDescent="0.25"/>
    <row r="2552" customFormat="1" ht="15" customHeight="1" x14ac:dyDescent="0.25"/>
    <row r="2553" customFormat="1" ht="15" customHeight="1" x14ac:dyDescent="0.25"/>
    <row r="2554" customFormat="1" ht="15" customHeight="1" x14ac:dyDescent="0.25"/>
    <row r="2555" customFormat="1" ht="15" customHeight="1" x14ac:dyDescent="0.25"/>
    <row r="2556" customFormat="1" ht="15" customHeight="1" x14ac:dyDescent="0.25"/>
    <row r="2557" customFormat="1" ht="15" customHeight="1" x14ac:dyDescent="0.25"/>
    <row r="2558" customFormat="1" ht="15" customHeight="1" x14ac:dyDescent="0.25"/>
    <row r="2559" customFormat="1" ht="15" customHeight="1" x14ac:dyDescent="0.25"/>
    <row r="2560" customFormat="1" ht="15" customHeight="1" x14ac:dyDescent="0.25"/>
    <row r="2561" customFormat="1" ht="15" customHeight="1" x14ac:dyDescent="0.25"/>
    <row r="2562" customFormat="1" ht="15" customHeight="1" x14ac:dyDescent="0.25"/>
    <row r="2563" customFormat="1" ht="15" customHeight="1" x14ac:dyDescent="0.25"/>
    <row r="2564" customFormat="1" ht="15" customHeight="1" x14ac:dyDescent="0.25"/>
    <row r="2565" customFormat="1" ht="15" customHeight="1" x14ac:dyDescent="0.25"/>
    <row r="2566" customFormat="1" ht="15" customHeight="1" x14ac:dyDescent="0.25"/>
    <row r="2567" customFormat="1" ht="15" customHeight="1" x14ac:dyDescent="0.25"/>
    <row r="2568" customFormat="1" ht="15" customHeight="1" x14ac:dyDescent="0.25"/>
    <row r="2569" customFormat="1" ht="15" customHeight="1" x14ac:dyDescent="0.25"/>
    <row r="2570" customFormat="1" ht="15" customHeight="1" x14ac:dyDescent="0.25"/>
    <row r="2571" customFormat="1" ht="15" customHeight="1" x14ac:dyDescent="0.25"/>
    <row r="2572" customFormat="1" ht="15" customHeight="1" x14ac:dyDescent="0.25"/>
    <row r="2573" customFormat="1" ht="15" customHeight="1" x14ac:dyDescent="0.25"/>
    <row r="2574" customFormat="1" ht="15" customHeight="1" x14ac:dyDescent="0.25"/>
    <row r="2575" customFormat="1" ht="15" customHeight="1" x14ac:dyDescent="0.25"/>
    <row r="2576" customFormat="1" ht="15" customHeight="1" x14ac:dyDescent="0.25"/>
    <row r="2577" customFormat="1" ht="15" customHeight="1" x14ac:dyDescent="0.25"/>
    <row r="2578" customFormat="1" ht="15" customHeight="1" x14ac:dyDescent="0.25"/>
    <row r="2579" customFormat="1" ht="15" customHeight="1" x14ac:dyDescent="0.25"/>
    <row r="2580" customFormat="1" ht="15" customHeight="1" x14ac:dyDescent="0.25"/>
    <row r="2581" customFormat="1" ht="15" customHeight="1" x14ac:dyDescent="0.25"/>
    <row r="2582" customFormat="1" ht="15" customHeight="1" x14ac:dyDescent="0.25"/>
    <row r="2583" customFormat="1" ht="15" customHeight="1" x14ac:dyDescent="0.25"/>
    <row r="2584" customFormat="1" ht="15" customHeight="1" x14ac:dyDescent="0.25"/>
    <row r="2585" customFormat="1" ht="15" customHeight="1" x14ac:dyDescent="0.25"/>
    <row r="2586" customFormat="1" ht="15" customHeight="1" x14ac:dyDescent="0.25"/>
    <row r="2587" customFormat="1" ht="15" customHeight="1" x14ac:dyDescent="0.25"/>
    <row r="2588" customFormat="1" ht="15" customHeight="1" x14ac:dyDescent="0.25"/>
    <row r="2589" customFormat="1" ht="15" customHeight="1" x14ac:dyDescent="0.25"/>
    <row r="2590" customFormat="1" ht="15" customHeight="1" x14ac:dyDescent="0.25"/>
    <row r="2591" customFormat="1" ht="15" customHeight="1" x14ac:dyDescent="0.25"/>
    <row r="2592" customFormat="1" ht="15" customHeight="1" x14ac:dyDescent="0.25"/>
    <row r="2593" customFormat="1" ht="15" customHeight="1" x14ac:dyDescent="0.25"/>
    <row r="2594" customFormat="1" ht="15" customHeight="1" x14ac:dyDescent="0.25"/>
    <row r="2595" customFormat="1" ht="15" customHeight="1" x14ac:dyDescent="0.25"/>
    <row r="2596" customFormat="1" ht="15" customHeight="1" x14ac:dyDescent="0.25"/>
    <row r="2597" customFormat="1" ht="15" customHeight="1" x14ac:dyDescent="0.25"/>
    <row r="2598" customFormat="1" ht="15" customHeight="1" x14ac:dyDescent="0.25"/>
    <row r="2599" customFormat="1" ht="15" customHeight="1" x14ac:dyDescent="0.25"/>
    <row r="2600" customFormat="1" ht="15" customHeight="1" x14ac:dyDescent="0.25"/>
    <row r="2601" customFormat="1" ht="15" customHeight="1" x14ac:dyDescent="0.25"/>
    <row r="2602" customFormat="1" ht="15" customHeight="1" x14ac:dyDescent="0.25"/>
    <row r="2603" customFormat="1" ht="15" customHeight="1" x14ac:dyDescent="0.25"/>
    <row r="2604" customFormat="1" ht="15" customHeight="1" x14ac:dyDescent="0.25"/>
    <row r="2605" customFormat="1" ht="15" customHeight="1" x14ac:dyDescent="0.25"/>
    <row r="2606" customFormat="1" ht="15" customHeight="1" x14ac:dyDescent="0.25"/>
    <row r="2607" customFormat="1" ht="15" customHeight="1" x14ac:dyDescent="0.25"/>
    <row r="2608" customFormat="1" ht="15" customHeight="1" x14ac:dyDescent="0.25"/>
    <row r="2609" customFormat="1" ht="15" customHeight="1" x14ac:dyDescent="0.25"/>
    <row r="2610" customFormat="1" ht="15" customHeight="1" x14ac:dyDescent="0.25"/>
    <row r="2611" customFormat="1" ht="15" customHeight="1" x14ac:dyDescent="0.25"/>
    <row r="2612" customFormat="1" ht="15" customHeight="1" x14ac:dyDescent="0.25"/>
    <row r="2613" customFormat="1" ht="15" customHeight="1" x14ac:dyDescent="0.25"/>
    <row r="2614" customFormat="1" ht="15" customHeight="1" x14ac:dyDescent="0.25"/>
    <row r="2615" customFormat="1" ht="15" customHeight="1" x14ac:dyDescent="0.25"/>
    <row r="2616" customFormat="1" ht="15" customHeight="1" x14ac:dyDescent="0.25"/>
    <row r="2617" customFormat="1" ht="15" customHeight="1" x14ac:dyDescent="0.25"/>
    <row r="2618" customFormat="1" ht="15" customHeight="1" x14ac:dyDescent="0.25"/>
    <row r="2619" customFormat="1" ht="15" customHeight="1" x14ac:dyDescent="0.25"/>
    <row r="2620" customFormat="1" ht="15" customHeight="1" x14ac:dyDescent="0.25"/>
    <row r="2621" customFormat="1" ht="15" customHeight="1" x14ac:dyDescent="0.25"/>
    <row r="2622" customFormat="1" ht="15" customHeight="1" x14ac:dyDescent="0.25"/>
    <row r="2623" customFormat="1" ht="15" customHeight="1" x14ac:dyDescent="0.25"/>
    <row r="2624" customFormat="1" ht="15" customHeight="1" x14ac:dyDescent="0.25"/>
    <row r="2625" customFormat="1" ht="15" customHeight="1" x14ac:dyDescent="0.25"/>
    <row r="2626" customFormat="1" ht="15" customHeight="1" x14ac:dyDescent="0.25"/>
    <row r="2627" customFormat="1" ht="15" customHeight="1" x14ac:dyDescent="0.25"/>
    <row r="2628" customFormat="1" ht="15" customHeight="1" x14ac:dyDescent="0.25"/>
    <row r="2629" customFormat="1" ht="15" customHeight="1" x14ac:dyDescent="0.25"/>
    <row r="2630" customFormat="1" ht="15" customHeight="1" x14ac:dyDescent="0.25"/>
    <row r="2631" customFormat="1" ht="15" customHeight="1" x14ac:dyDescent="0.25"/>
    <row r="2632" customFormat="1" ht="15" customHeight="1" x14ac:dyDescent="0.25"/>
    <row r="2633" customFormat="1" ht="15" customHeight="1" x14ac:dyDescent="0.25"/>
    <row r="2634" customFormat="1" ht="15" customHeight="1" x14ac:dyDescent="0.25"/>
    <row r="2635" customFormat="1" ht="15" customHeight="1" x14ac:dyDescent="0.25"/>
    <row r="2636" customFormat="1" ht="15" customHeight="1" x14ac:dyDescent="0.25"/>
    <row r="2637" customFormat="1" ht="15" customHeight="1" x14ac:dyDescent="0.25"/>
    <row r="2638" customFormat="1" ht="15" customHeight="1" x14ac:dyDescent="0.25"/>
    <row r="2639" customFormat="1" ht="15" customHeight="1" x14ac:dyDescent="0.25"/>
    <row r="2640" customFormat="1" ht="15" customHeight="1" x14ac:dyDescent="0.25"/>
    <row r="2641" customFormat="1" ht="15" customHeight="1" x14ac:dyDescent="0.25"/>
    <row r="2642" customFormat="1" ht="15" customHeight="1" x14ac:dyDescent="0.25"/>
    <row r="2643" customFormat="1" ht="15" customHeight="1" x14ac:dyDescent="0.25"/>
    <row r="2644" customFormat="1" ht="15" customHeight="1" x14ac:dyDescent="0.25"/>
    <row r="2645" customFormat="1" ht="15" customHeight="1" x14ac:dyDescent="0.25"/>
    <row r="2646" customFormat="1" ht="15" customHeight="1" x14ac:dyDescent="0.25"/>
    <row r="2647" customFormat="1" ht="15" customHeight="1" x14ac:dyDescent="0.25"/>
    <row r="2648" customFormat="1" ht="15" customHeight="1" x14ac:dyDescent="0.25"/>
    <row r="2649" customFormat="1" ht="15" customHeight="1" x14ac:dyDescent="0.25"/>
    <row r="2650" customFormat="1" ht="15" customHeight="1" x14ac:dyDescent="0.25"/>
    <row r="2651" customFormat="1" ht="15" customHeight="1" x14ac:dyDescent="0.25"/>
    <row r="2652" customFormat="1" ht="15" customHeight="1" x14ac:dyDescent="0.25"/>
    <row r="2653" customFormat="1" ht="15" customHeight="1" x14ac:dyDescent="0.25"/>
    <row r="2654" customFormat="1" ht="15" customHeight="1" x14ac:dyDescent="0.25"/>
    <row r="2655" customFormat="1" ht="15" customHeight="1" x14ac:dyDescent="0.25"/>
    <row r="2656" customFormat="1" ht="15" customHeight="1" x14ac:dyDescent="0.25"/>
    <row r="2657" customFormat="1" ht="15" customHeight="1" x14ac:dyDescent="0.25"/>
    <row r="2658" customFormat="1" ht="15" customHeight="1" x14ac:dyDescent="0.25"/>
    <row r="2659" customFormat="1" ht="15" customHeight="1" x14ac:dyDescent="0.25"/>
    <row r="2660" customFormat="1" ht="15" customHeight="1" x14ac:dyDescent="0.25"/>
    <row r="2661" customFormat="1" ht="15" customHeight="1" x14ac:dyDescent="0.25"/>
    <row r="2662" customFormat="1" ht="15" customHeight="1" x14ac:dyDescent="0.25"/>
    <row r="2663" customFormat="1" ht="15" customHeight="1" x14ac:dyDescent="0.25"/>
    <row r="2664" customFormat="1" ht="15" customHeight="1" x14ac:dyDescent="0.25"/>
    <row r="2665" customFormat="1" ht="15" customHeight="1" x14ac:dyDescent="0.25"/>
    <row r="2666" customFormat="1" ht="15" customHeight="1" x14ac:dyDescent="0.25"/>
    <row r="2667" customFormat="1" ht="15" customHeight="1" x14ac:dyDescent="0.25"/>
    <row r="2668" customFormat="1" ht="15" customHeight="1" x14ac:dyDescent="0.25"/>
    <row r="2669" customFormat="1" ht="15" customHeight="1" x14ac:dyDescent="0.25"/>
    <row r="2670" customFormat="1" ht="15" customHeight="1" x14ac:dyDescent="0.25"/>
    <row r="2671" customFormat="1" ht="15" customHeight="1" x14ac:dyDescent="0.25"/>
    <row r="2672" customFormat="1" ht="15" customHeight="1" x14ac:dyDescent="0.25"/>
    <row r="2673" customFormat="1" ht="15" customHeight="1" x14ac:dyDescent="0.25"/>
    <row r="2674" customFormat="1" ht="15" customHeight="1" x14ac:dyDescent="0.25"/>
    <row r="2675" customFormat="1" ht="15" customHeight="1" x14ac:dyDescent="0.25"/>
    <row r="2676" customFormat="1" ht="15" customHeight="1" x14ac:dyDescent="0.25"/>
    <row r="2677" customFormat="1" ht="15" customHeight="1" x14ac:dyDescent="0.25"/>
    <row r="2678" customFormat="1" ht="15" customHeight="1" x14ac:dyDescent="0.25"/>
    <row r="2679" customFormat="1" ht="15" customHeight="1" x14ac:dyDescent="0.25"/>
    <row r="2680" customFormat="1" ht="15" customHeight="1" x14ac:dyDescent="0.25"/>
    <row r="2681" customFormat="1" ht="15" customHeight="1" x14ac:dyDescent="0.25"/>
    <row r="2682" customFormat="1" ht="15" customHeight="1" x14ac:dyDescent="0.25"/>
    <row r="2683" customFormat="1" ht="15" customHeight="1" x14ac:dyDescent="0.25"/>
    <row r="2684" customFormat="1" ht="15" customHeight="1" x14ac:dyDescent="0.25"/>
    <row r="2685" customFormat="1" ht="15" customHeight="1" x14ac:dyDescent="0.25"/>
    <row r="2686" customFormat="1" ht="15" customHeight="1" x14ac:dyDescent="0.25"/>
    <row r="2687" customFormat="1" ht="15" customHeight="1" x14ac:dyDescent="0.25"/>
    <row r="2688" customFormat="1" ht="15" customHeight="1" x14ac:dyDescent="0.25"/>
    <row r="2689" customFormat="1" ht="15" customHeight="1" x14ac:dyDescent="0.25"/>
    <row r="2690" customFormat="1" ht="15" customHeight="1" x14ac:dyDescent="0.25"/>
    <row r="2691" customFormat="1" ht="15" customHeight="1" x14ac:dyDescent="0.25"/>
    <row r="2692" customFormat="1" ht="15" customHeight="1" x14ac:dyDescent="0.25"/>
    <row r="2693" customFormat="1" ht="15" customHeight="1" x14ac:dyDescent="0.25"/>
    <row r="2694" customFormat="1" ht="15" customHeight="1" x14ac:dyDescent="0.25"/>
    <row r="2695" customFormat="1" ht="15" customHeight="1" x14ac:dyDescent="0.25"/>
    <row r="2696" customFormat="1" ht="15" customHeight="1" x14ac:dyDescent="0.25"/>
    <row r="2697" customFormat="1" ht="15" customHeight="1" x14ac:dyDescent="0.25"/>
    <row r="2698" customFormat="1" ht="15" customHeight="1" x14ac:dyDescent="0.25"/>
    <row r="2699" customFormat="1" ht="15" customHeight="1" x14ac:dyDescent="0.25"/>
    <row r="2700" customFormat="1" ht="15" customHeight="1" x14ac:dyDescent="0.25"/>
    <row r="2701" customFormat="1" ht="15" customHeight="1" x14ac:dyDescent="0.25"/>
    <row r="2702" customFormat="1" ht="15" customHeight="1" x14ac:dyDescent="0.25"/>
    <row r="2703" customFormat="1" ht="15" customHeight="1" x14ac:dyDescent="0.25"/>
    <row r="2704" customFormat="1" ht="15" customHeight="1" x14ac:dyDescent="0.25"/>
    <row r="2705" customFormat="1" ht="15" customHeight="1" x14ac:dyDescent="0.25"/>
    <row r="2706" customFormat="1" ht="15" customHeight="1" x14ac:dyDescent="0.25"/>
    <row r="2707" customFormat="1" ht="15" customHeight="1" x14ac:dyDescent="0.25"/>
    <row r="2708" customFormat="1" ht="15" customHeight="1" x14ac:dyDescent="0.25"/>
    <row r="2709" customFormat="1" ht="15" customHeight="1" x14ac:dyDescent="0.25"/>
    <row r="2710" customFormat="1" ht="15" customHeight="1" x14ac:dyDescent="0.25"/>
    <row r="2711" customFormat="1" ht="15" customHeight="1" x14ac:dyDescent="0.25"/>
    <row r="2712" customFormat="1" ht="15" customHeight="1" x14ac:dyDescent="0.25"/>
    <row r="2713" customFormat="1" ht="15" customHeight="1" x14ac:dyDescent="0.25"/>
    <row r="2714" customFormat="1" ht="15" customHeight="1" x14ac:dyDescent="0.25"/>
    <row r="2715" customFormat="1" ht="15" customHeight="1" x14ac:dyDescent="0.25"/>
    <row r="2716" customFormat="1" ht="15" customHeight="1" x14ac:dyDescent="0.25"/>
    <row r="2717" customFormat="1" ht="15" customHeight="1" x14ac:dyDescent="0.25"/>
    <row r="2718" customFormat="1" ht="15" customHeight="1" x14ac:dyDescent="0.25"/>
    <row r="2719" customFormat="1" ht="15" customHeight="1" x14ac:dyDescent="0.25"/>
    <row r="2720" customFormat="1" ht="15" customHeight="1" x14ac:dyDescent="0.25"/>
    <row r="2721" customFormat="1" ht="15" customHeight="1" x14ac:dyDescent="0.25"/>
    <row r="2722" customFormat="1" ht="15" customHeight="1" x14ac:dyDescent="0.25"/>
    <row r="2723" customFormat="1" ht="15" customHeight="1" x14ac:dyDescent="0.25"/>
    <row r="2724" customFormat="1" ht="15" customHeight="1" x14ac:dyDescent="0.25"/>
    <row r="2725" customFormat="1" ht="15" customHeight="1" x14ac:dyDescent="0.25"/>
    <row r="2726" customFormat="1" ht="15" customHeight="1" x14ac:dyDescent="0.25"/>
    <row r="2727" customFormat="1" ht="15" customHeight="1" x14ac:dyDescent="0.25"/>
    <row r="2728" customFormat="1" ht="15" customHeight="1" x14ac:dyDescent="0.25"/>
    <row r="2729" customFormat="1" ht="15" customHeight="1" x14ac:dyDescent="0.25"/>
    <row r="2730" customFormat="1" ht="15" customHeight="1" x14ac:dyDescent="0.25"/>
    <row r="2731" customFormat="1" ht="15" customHeight="1" x14ac:dyDescent="0.25"/>
    <row r="2732" customFormat="1" ht="15" customHeight="1" x14ac:dyDescent="0.25"/>
    <row r="2733" customFormat="1" ht="15" customHeight="1" x14ac:dyDescent="0.25"/>
    <row r="2734" customFormat="1" ht="15" customHeight="1" x14ac:dyDescent="0.25"/>
    <row r="2735" customFormat="1" ht="15" customHeight="1" x14ac:dyDescent="0.25"/>
    <row r="2736" customFormat="1" ht="15" customHeight="1" x14ac:dyDescent="0.25"/>
    <row r="2737" customFormat="1" ht="15" customHeight="1" x14ac:dyDescent="0.25"/>
    <row r="2738" customFormat="1" ht="15" customHeight="1" x14ac:dyDescent="0.25"/>
    <row r="2739" customFormat="1" ht="15" customHeight="1" x14ac:dyDescent="0.25"/>
    <row r="2740" customFormat="1" ht="15" customHeight="1" x14ac:dyDescent="0.25"/>
    <row r="2741" customFormat="1" ht="15" customHeight="1" x14ac:dyDescent="0.25"/>
    <row r="2742" customFormat="1" ht="15" customHeight="1" x14ac:dyDescent="0.25"/>
    <row r="2743" customFormat="1" ht="15" customHeight="1" x14ac:dyDescent="0.25"/>
    <row r="2744" customFormat="1" ht="15" customHeight="1" x14ac:dyDescent="0.25"/>
    <row r="2745" customFormat="1" ht="15" customHeight="1" x14ac:dyDescent="0.25"/>
    <row r="2746" customFormat="1" ht="15" customHeight="1" x14ac:dyDescent="0.25"/>
    <row r="2747" customFormat="1" ht="15" customHeight="1" x14ac:dyDescent="0.25"/>
    <row r="2748" customFormat="1" ht="15" customHeight="1" x14ac:dyDescent="0.25"/>
    <row r="2749" customFormat="1" ht="15" customHeight="1" x14ac:dyDescent="0.25"/>
    <row r="2750" customFormat="1" ht="15" customHeight="1" x14ac:dyDescent="0.25"/>
    <row r="2751" customFormat="1" ht="15" customHeight="1" x14ac:dyDescent="0.25"/>
    <row r="2752" customFormat="1" ht="15" customHeight="1" x14ac:dyDescent="0.25"/>
    <row r="2753" customFormat="1" ht="15" customHeight="1" x14ac:dyDescent="0.25"/>
    <row r="2754" customFormat="1" ht="15" customHeight="1" x14ac:dyDescent="0.25"/>
    <row r="2755" customFormat="1" ht="15" customHeight="1" x14ac:dyDescent="0.25"/>
    <row r="2756" customFormat="1" ht="15" customHeight="1" x14ac:dyDescent="0.25"/>
    <row r="2757" customFormat="1" ht="15" customHeight="1" x14ac:dyDescent="0.25"/>
    <row r="2758" customFormat="1" ht="15" customHeight="1" x14ac:dyDescent="0.25"/>
    <row r="2759" customFormat="1" ht="15" customHeight="1" x14ac:dyDescent="0.25"/>
    <row r="2760" customFormat="1" ht="15" customHeight="1" x14ac:dyDescent="0.25"/>
    <row r="2761" customFormat="1" ht="15" customHeight="1" x14ac:dyDescent="0.25"/>
    <row r="2762" customFormat="1" ht="15" customHeight="1" x14ac:dyDescent="0.25"/>
    <row r="2763" customFormat="1" ht="15" customHeight="1" x14ac:dyDescent="0.25"/>
    <row r="2764" customFormat="1" ht="15" customHeight="1" x14ac:dyDescent="0.25"/>
    <row r="2765" customFormat="1" ht="15" customHeight="1" x14ac:dyDescent="0.25"/>
    <row r="2766" customFormat="1" ht="15" customHeight="1" x14ac:dyDescent="0.25"/>
    <row r="2767" customFormat="1" ht="15" customHeight="1" x14ac:dyDescent="0.25"/>
    <row r="2768" customFormat="1" ht="15" customHeight="1" x14ac:dyDescent="0.25"/>
    <row r="2769" customFormat="1" ht="15" customHeight="1" x14ac:dyDescent="0.25"/>
    <row r="2770" customFormat="1" ht="15" customHeight="1" x14ac:dyDescent="0.25"/>
    <row r="2771" customFormat="1" ht="15" customHeight="1" x14ac:dyDescent="0.25"/>
    <row r="2772" customFormat="1" ht="15" customHeight="1" x14ac:dyDescent="0.25"/>
    <row r="2773" customFormat="1" ht="15" customHeight="1" x14ac:dyDescent="0.25"/>
    <row r="2774" customFormat="1" ht="15" customHeight="1" x14ac:dyDescent="0.25"/>
    <row r="2775" customFormat="1" ht="15" customHeight="1" x14ac:dyDescent="0.25"/>
    <row r="2776" customFormat="1" ht="15" customHeight="1" x14ac:dyDescent="0.25"/>
    <row r="2777" customFormat="1" ht="15" customHeight="1" x14ac:dyDescent="0.25"/>
    <row r="2778" customFormat="1" ht="15" customHeight="1" x14ac:dyDescent="0.25"/>
    <row r="2779" customFormat="1" ht="15" customHeight="1" x14ac:dyDescent="0.25"/>
    <row r="2780" customFormat="1" ht="15" customHeight="1" x14ac:dyDescent="0.25"/>
    <row r="2781" customFormat="1" ht="15" customHeight="1" x14ac:dyDescent="0.25"/>
    <row r="2782" customFormat="1" ht="15" customHeight="1" x14ac:dyDescent="0.25"/>
    <row r="2783" customFormat="1" ht="15" customHeight="1" x14ac:dyDescent="0.25"/>
    <row r="2784" customFormat="1" ht="15" customHeight="1" x14ac:dyDescent="0.25"/>
    <row r="2785" customFormat="1" ht="15" customHeight="1" x14ac:dyDescent="0.25"/>
    <row r="2786" customFormat="1" ht="15" customHeight="1" x14ac:dyDescent="0.25"/>
    <row r="2787" customFormat="1" ht="15" customHeight="1" x14ac:dyDescent="0.25"/>
    <row r="2788" customFormat="1" ht="15" customHeight="1" x14ac:dyDescent="0.25"/>
    <row r="2789" customFormat="1" ht="15" customHeight="1" x14ac:dyDescent="0.25"/>
    <row r="2790" customFormat="1" ht="15" customHeight="1" x14ac:dyDescent="0.25"/>
    <row r="2791" customFormat="1" ht="15" customHeight="1" x14ac:dyDescent="0.25"/>
    <row r="2792" customFormat="1" ht="15" customHeight="1" x14ac:dyDescent="0.25"/>
    <row r="2793" customFormat="1" ht="15" customHeight="1" x14ac:dyDescent="0.25"/>
    <row r="2794" customFormat="1" ht="15" customHeight="1" x14ac:dyDescent="0.25"/>
    <row r="2795" customFormat="1" ht="15" customHeight="1" x14ac:dyDescent="0.25"/>
    <row r="2796" customFormat="1" ht="15" customHeight="1" x14ac:dyDescent="0.25"/>
    <row r="2797" customFormat="1" ht="15" customHeight="1" x14ac:dyDescent="0.25"/>
    <row r="2798" customFormat="1" ht="15" customHeight="1" x14ac:dyDescent="0.25"/>
    <row r="2799" customFormat="1" ht="15" customHeight="1" x14ac:dyDescent="0.25"/>
    <row r="2800" customFormat="1" ht="15" customHeight="1" x14ac:dyDescent="0.25"/>
    <row r="2801" customFormat="1" ht="15" customHeight="1" x14ac:dyDescent="0.25"/>
    <row r="2802" customFormat="1" ht="15" customHeight="1" x14ac:dyDescent="0.25"/>
    <row r="2803" customFormat="1" ht="15" customHeight="1" x14ac:dyDescent="0.25"/>
    <row r="2804" customFormat="1" ht="15" customHeight="1" x14ac:dyDescent="0.25"/>
    <row r="2805" customFormat="1" ht="15" customHeight="1" x14ac:dyDescent="0.25"/>
    <row r="2806" customFormat="1" ht="15" customHeight="1" x14ac:dyDescent="0.25"/>
    <row r="2807" customFormat="1" ht="15" customHeight="1" x14ac:dyDescent="0.25"/>
    <row r="2808" customFormat="1" ht="15" customHeight="1" x14ac:dyDescent="0.25"/>
    <row r="2809" customFormat="1" ht="15" customHeight="1" x14ac:dyDescent="0.25"/>
    <row r="2810" customFormat="1" ht="15" customHeight="1" x14ac:dyDescent="0.25"/>
    <row r="2811" customFormat="1" ht="15" customHeight="1" x14ac:dyDescent="0.25"/>
    <row r="2812" customFormat="1" ht="15" customHeight="1" x14ac:dyDescent="0.25"/>
    <row r="2813" customFormat="1" ht="15" customHeight="1" x14ac:dyDescent="0.25"/>
    <row r="2814" customFormat="1" ht="15" customHeight="1" x14ac:dyDescent="0.25"/>
    <row r="2815" customFormat="1" ht="15" customHeight="1" x14ac:dyDescent="0.25"/>
    <row r="2816" customFormat="1" ht="15" customHeight="1" x14ac:dyDescent="0.25"/>
    <row r="2817" customFormat="1" ht="15" customHeight="1" x14ac:dyDescent="0.25"/>
    <row r="2818" customFormat="1" ht="15" customHeight="1" x14ac:dyDescent="0.25"/>
    <row r="2819" customFormat="1" ht="15" customHeight="1" x14ac:dyDescent="0.25"/>
    <row r="2820" customFormat="1" ht="15" customHeight="1" x14ac:dyDescent="0.25"/>
    <row r="2821" customFormat="1" ht="15" customHeight="1" x14ac:dyDescent="0.25"/>
    <row r="2822" customFormat="1" ht="15" customHeight="1" x14ac:dyDescent="0.25"/>
    <row r="2823" customFormat="1" ht="15" customHeight="1" x14ac:dyDescent="0.25"/>
    <row r="2824" customFormat="1" ht="15" customHeight="1" x14ac:dyDescent="0.25"/>
    <row r="2825" customFormat="1" ht="15" customHeight="1" x14ac:dyDescent="0.25"/>
    <row r="2826" customFormat="1" ht="15" customHeight="1" x14ac:dyDescent="0.25"/>
    <row r="2827" customFormat="1" ht="15" customHeight="1" x14ac:dyDescent="0.25"/>
    <row r="2828" customFormat="1" ht="15" customHeight="1" x14ac:dyDescent="0.25"/>
    <row r="2829" customFormat="1" ht="15" customHeight="1" x14ac:dyDescent="0.25"/>
    <row r="2830" customFormat="1" ht="15" customHeight="1" x14ac:dyDescent="0.25"/>
    <row r="2831" customFormat="1" ht="15" customHeight="1" x14ac:dyDescent="0.25"/>
    <row r="2832" customFormat="1" ht="15" customHeight="1" x14ac:dyDescent="0.25"/>
    <row r="2833" customFormat="1" ht="15" customHeight="1" x14ac:dyDescent="0.25"/>
    <row r="2834" customFormat="1" ht="15" customHeight="1" x14ac:dyDescent="0.25"/>
    <row r="2835" customFormat="1" ht="15" customHeight="1" x14ac:dyDescent="0.25"/>
    <row r="2836" customFormat="1" ht="15" customHeight="1" x14ac:dyDescent="0.25"/>
    <row r="2837" customFormat="1" ht="15" customHeight="1" x14ac:dyDescent="0.25"/>
    <row r="2838" customFormat="1" ht="15" customHeight="1" x14ac:dyDescent="0.25"/>
    <row r="2839" customFormat="1" ht="15" customHeight="1" x14ac:dyDescent="0.25"/>
    <row r="2840" customFormat="1" ht="15" customHeight="1" x14ac:dyDescent="0.25"/>
    <row r="2841" customFormat="1" ht="15" customHeight="1" x14ac:dyDescent="0.25"/>
    <row r="2842" customFormat="1" ht="15" customHeight="1" x14ac:dyDescent="0.25"/>
    <row r="2843" customFormat="1" ht="15" customHeight="1" x14ac:dyDescent="0.25"/>
    <row r="2844" customFormat="1" ht="15" customHeight="1" x14ac:dyDescent="0.25"/>
    <row r="2845" customFormat="1" ht="15" customHeight="1" x14ac:dyDescent="0.25"/>
    <row r="2846" customFormat="1" ht="15" customHeight="1" x14ac:dyDescent="0.25"/>
    <row r="2847" customFormat="1" ht="15" customHeight="1" x14ac:dyDescent="0.25"/>
    <row r="2848" customFormat="1" ht="15" customHeight="1" x14ac:dyDescent="0.25"/>
    <row r="2849" customFormat="1" ht="15" customHeight="1" x14ac:dyDescent="0.25"/>
    <row r="2850" customFormat="1" ht="15" customHeight="1" x14ac:dyDescent="0.25"/>
    <row r="2851" customFormat="1" ht="15" customHeight="1" x14ac:dyDescent="0.25"/>
    <row r="2852" customFormat="1" ht="15" customHeight="1" x14ac:dyDescent="0.25"/>
    <row r="2853" customFormat="1" ht="15" customHeight="1" x14ac:dyDescent="0.25"/>
    <row r="2854" customFormat="1" ht="15" customHeight="1" x14ac:dyDescent="0.25"/>
    <row r="2855" customFormat="1" ht="15" customHeight="1" x14ac:dyDescent="0.25"/>
    <row r="2856" customFormat="1" ht="15" customHeight="1" x14ac:dyDescent="0.25"/>
    <row r="2857" customFormat="1" ht="15" customHeight="1" x14ac:dyDescent="0.25"/>
    <row r="2858" customFormat="1" ht="15" customHeight="1" x14ac:dyDescent="0.25"/>
    <row r="2859" customFormat="1" ht="15" customHeight="1" x14ac:dyDescent="0.25"/>
    <row r="2860" customFormat="1" ht="15" customHeight="1" x14ac:dyDescent="0.25"/>
    <row r="2861" customFormat="1" ht="15" customHeight="1" x14ac:dyDescent="0.25"/>
    <row r="2862" customFormat="1" ht="15" customHeight="1" x14ac:dyDescent="0.25"/>
    <row r="2863" customFormat="1" ht="15" customHeight="1" x14ac:dyDescent="0.25"/>
    <row r="2864" customFormat="1" ht="15" customHeight="1" x14ac:dyDescent="0.25"/>
    <row r="2865" customFormat="1" ht="15" customHeight="1" x14ac:dyDescent="0.25"/>
    <row r="2866" customFormat="1" ht="15" customHeight="1" x14ac:dyDescent="0.25"/>
    <row r="2867" customFormat="1" ht="15" customHeight="1" x14ac:dyDescent="0.25"/>
    <row r="2868" customFormat="1" ht="15" customHeight="1" x14ac:dyDescent="0.25"/>
    <row r="2869" customFormat="1" ht="15" customHeight="1" x14ac:dyDescent="0.25"/>
    <row r="2870" customFormat="1" ht="15" customHeight="1" x14ac:dyDescent="0.25"/>
    <row r="2871" customFormat="1" ht="15" customHeight="1" x14ac:dyDescent="0.25"/>
    <row r="2872" customFormat="1" ht="15" customHeight="1" x14ac:dyDescent="0.25"/>
    <row r="2873" customFormat="1" ht="15" customHeight="1" x14ac:dyDescent="0.25"/>
    <row r="2874" customFormat="1" ht="15" customHeight="1" x14ac:dyDescent="0.25"/>
    <row r="2875" customFormat="1" ht="15" customHeight="1" x14ac:dyDescent="0.25"/>
    <row r="2876" customFormat="1" ht="15" customHeight="1" x14ac:dyDescent="0.25"/>
    <row r="2877" customFormat="1" ht="15" customHeight="1" x14ac:dyDescent="0.25"/>
    <row r="2878" customFormat="1" ht="15" customHeight="1" x14ac:dyDescent="0.25"/>
    <row r="2879" customFormat="1" ht="15" customHeight="1" x14ac:dyDescent="0.25"/>
    <row r="2880" customFormat="1" ht="15" customHeight="1" x14ac:dyDescent="0.25"/>
    <row r="2881" customFormat="1" ht="15" customHeight="1" x14ac:dyDescent="0.25"/>
    <row r="2882" customFormat="1" ht="15" customHeight="1" x14ac:dyDescent="0.25"/>
    <row r="2883" customFormat="1" ht="15" customHeight="1" x14ac:dyDescent="0.25"/>
    <row r="2884" customFormat="1" ht="15" customHeight="1" x14ac:dyDescent="0.25"/>
    <row r="2885" customFormat="1" ht="15" customHeight="1" x14ac:dyDescent="0.25"/>
    <row r="2886" customFormat="1" ht="15" customHeight="1" x14ac:dyDescent="0.25"/>
    <row r="2887" customFormat="1" ht="15" customHeight="1" x14ac:dyDescent="0.25"/>
    <row r="2888" customFormat="1" ht="15" customHeight="1" x14ac:dyDescent="0.25"/>
    <row r="2889" customFormat="1" ht="15" customHeight="1" x14ac:dyDescent="0.25"/>
    <row r="2890" customFormat="1" ht="15" customHeight="1" x14ac:dyDescent="0.25"/>
    <row r="2891" customFormat="1" ht="15" customHeight="1" x14ac:dyDescent="0.25"/>
    <row r="2892" customFormat="1" ht="15" customHeight="1" x14ac:dyDescent="0.25"/>
    <row r="2893" customFormat="1" ht="15" customHeight="1" x14ac:dyDescent="0.25"/>
    <row r="2894" customFormat="1" ht="15" customHeight="1" x14ac:dyDescent="0.25"/>
    <row r="2895" customFormat="1" ht="15" customHeight="1" x14ac:dyDescent="0.25"/>
    <row r="2896" customFormat="1" ht="15" customHeight="1" x14ac:dyDescent="0.25"/>
    <row r="2897" customFormat="1" ht="15" customHeight="1" x14ac:dyDescent="0.25"/>
    <row r="2898" customFormat="1" ht="15" customHeight="1" x14ac:dyDescent="0.25"/>
    <row r="2899" customFormat="1" ht="15" customHeight="1" x14ac:dyDescent="0.25"/>
    <row r="2900" customFormat="1" ht="15" customHeight="1" x14ac:dyDescent="0.25"/>
    <row r="2901" customFormat="1" ht="15" customHeight="1" x14ac:dyDescent="0.25"/>
    <row r="2902" customFormat="1" ht="15" customHeight="1" x14ac:dyDescent="0.25"/>
    <row r="2903" customFormat="1" ht="15" customHeight="1" x14ac:dyDescent="0.25"/>
    <row r="2904" customFormat="1" ht="15" customHeight="1" x14ac:dyDescent="0.25"/>
    <row r="2905" customFormat="1" ht="15" customHeight="1" x14ac:dyDescent="0.25"/>
    <row r="2906" customFormat="1" ht="15" customHeight="1" x14ac:dyDescent="0.25"/>
    <row r="2907" customFormat="1" ht="15" customHeight="1" x14ac:dyDescent="0.25"/>
    <row r="2908" customFormat="1" ht="15" customHeight="1" x14ac:dyDescent="0.25"/>
    <row r="2909" customFormat="1" ht="15" customHeight="1" x14ac:dyDescent="0.25"/>
    <row r="2910" customFormat="1" ht="15" customHeight="1" x14ac:dyDescent="0.25"/>
    <row r="2911" customFormat="1" ht="15" customHeight="1" x14ac:dyDescent="0.25"/>
    <row r="2912" customFormat="1" ht="15" customHeight="1" x14ac:dyDescent="0.25"/>
    <row r="2913" customFormat="1" ht="15" customHeight="1" x14ac:dyDescent="0.25"/>
    <row r="2914" customFormat="1" ht="15" customHeight="1" x14ac:dyDescent="0.25"/>
    <row r="2915" customFormat="1" ht="15" customHeight="1" x14ac:dyDescent="0.25"/>
    <row r="2916" customFormat="1" ht="15" customHeight="1" x14ac:dyDescent="0.25"/>
    <row r="2917" customFormat="1" ht="15" customHeight="1" x14ac:dyDescent="0.25"/>
    <row r="2918" customFormat="1" ht="15" customHeight="1" x14ac:dyDescent="0.25"/>
    <row r="2919" customFormat="1" ht="15" customHeight="1" x14ac:dyDescent="0.25"/>
    <row r="2920" customFormat="1" ht="15" customHeight="1" x14ac:dyDescent="0.25"/>
    <row r="2921" customFormat="1" ht="15" customHeight="1" x14ac:dyDescent="0.25"/>
    <row r="2922" customFormat="1" ht="15" customHeight="1" x14ac:dyDescent="0.25"/>
    <row r="2923" customFormat="1" ht="15" customHeight="1" x14ac:dyDescent="0.25"/>
    <row r="2924" customFormat="1" ht="15" customHeight="1" x14ac:dyDescent="0.25"/>
    <row r="2925" customFormat="1" ht="15" customHeight="1" x14ac:dyDescent="0.25"/>
    <row r="2926" customFormat="1" ht="15" customHeight="1" x14ac:dyDescent="0.25"/>
    <row r="2927" customFormat="1" ht="15" customHeight="1" x14ac:dyDescent="0.25"/>
    <row r="2928" customFormat="1" ht="15" customHeight="1" x14ac:dyDescent="0.25"/>
    <row r="2929" customFormat="1" ht="15" customHeight="1" x14ac:dyDescent="0.25"/>
    <row r="2930" customFormat="1" ht="15" customHeight="1" x14ac:dyDescent="0.25"/>
    <row r="2931" customFormat="1" ht="15" customHeight="1" x14ac:dyDescent="0.25"/>
    <row r="2932" customFormat="1" ht="15" customHeight="1" x14ac:dyDescent="0.25"/>
    <row r="2933" customFormat="1" ht="15" customHeight="1" x14ac:dyDescent="0.25"/>
    <row r="2934" customFormat="1" ht="15" customHeight="1" x14ac:dyDescent="0.25"/>
    <row r="2935" customFormat="1" ht="15" customHeight="1" x14ac:dyDescent="0.25"/>
    <row r="2936" customFormat="1" ht="15" customHeight="1" x14ac:dyDescent="0.25"/>
    <row r="2937" customFormat="1" ht="15" customHeight="1" x14ac:dyDescent="0.25"/>
    <row r="2938" customFormat="1" ht="15" customHeight="1" x14ac:dyDescent="0.25"/>
    <row r="2939" customFormat="1" ht="15" customHeight="1" x14ac:dyDescent="0.25"/>
    <row r="2940" customFormat="1" ht="15" customHeight="1" x14ac:dyDescent="0.25"/>
    <row r="2941" customFormat="1" ht="15" customHeight="1" x14ac:dyDescent="0.25"/>
    <row r="2942" customFormat="1" ht="15" customHeight="1" x14ac:dyDescent="0.25"/>
    <row r="2943" customFormat="1" ht="15" customHeight="1" x14ac:dyDescent="0.25"/>
    <row r="2944" customFormat="1" ht="15" customHeight="1" x14ac:dyDescent="0.25"/>
    <row r="2945" customFormat="1" ht="15" customHeight="1" x14ac:dyDescent="0.25"/>
    <row r="2946" customFormat="1" ht="15" customHeight="1" x14ac:dyDescent="0.25"/>
    <row r="2947" customFormat="1" ht="15" customHeight="1" x14ac:dyDescent="0.25"/>
    <row r="2948" customFormat="1" ht="15" customHeight="1" x14ac:dyDescent="0.25"/>
    <row r="2949" customFormat="1" ht="15" customHeight="1" x14ac:dyDescent="0.25"/>
    <row r="2950" customFormat="1" ht="15" customHeight="1" x14ac:dyDescent="0.25"/>
    <row r="2951" customFormat="1" ht="15" customHeight="1" x14ac:dyDescent="0.25"/>
    <row r="2952" customFormat="1" ht="15" customHeight="1" x14ac:dyDescent="0.25"/>
    <row r="2953" customFormat="1" ht="15" customHeight="1" x14ac:dyDescent="0.25"/>
    <row r="2954" customFormat="1" ht="15" customHeight="1" x14ac:dyDescent="0.25"/>
    <row r="2955" customFormat="1" ht="15" customHeight="1" x14ac:dyDescent="0.25"/>
    <row r="2956" customFormat="1" ht="15" customHeight="1" x14ac:dyDescent="0.25"/>
    <row r="2957" customFormat="1" ht="15" customHeight="1" x14ac:dyDescent="0.25"/>
    <row r="2958" customFormat="1" ht="15" customHeight="1" x14ac:dyDescent="0.25"/>
    <row r="2959" customFormat="1" ht="15" customHeight="1" x14ac:dyDescent="0.25"/>
    <row r="2960" customFormat="1" ht="15" customHeight="1" x14ac:dyDescent="0.25"/>
    <row r="2961" customFormat="1" ht="15" customHeight="1" x14ac:dyDescent="0.25"/>
    <row r="2962" customFormat="1" ht="15" customHeight="1" x14ac:dyDescent="0.25"/>
    <row r="2963" customFormat="1" ht="15" customHeight="1" x14ac:dyDescent="0.25"/>
    <row r="2964" customFormat="1" ht="15" customHeight="1" x14ac:dyDescent="0.25"/>
    <row r="2965" customFormat="1" ht="15" customHeight="1" x14ac:dyDescent="0.25"/>
    <row r="2966" customFormat="1" ht="15" customHeight="1" x14ac:dyDescent="0.25"/>
    <row r="2967" customFormat="1" ht="15" customHeight="1" x14ac:dyDescent="0.25"/>
    <row r="2968" customFormat="1" ht="15" customHeight="1" x14ac:dyDescent="0.25"/>
    <row r="2969" customFormat="1" ht="15" customHeight="1" x14ac:dyDescent="0.25"/>
    <row r="2970" customFormat="1" ht="15" customHeight="1" x14ac:dyDescent="0.25"/>
    <row r="2971" customFormat="1" ht="15" customHeight="1" x14ac:dyDescent="0.25"/>
    <row r="2972" customFormat="1" ht="15" customHeight="1" x14ac:dyDescent="0.25"/>
    <row r="2973" customFormat="1" ht="15" customHeight="1" x14ac:dyDescent="0.25"/>
    <row r="2974" customFormat="1" ht="15" customHeight="1" x14ac:dyDescent="0.25"/>
    <row r="2975" customFormat="1" ht="15" customHeight="1" x14ac:dyDescent="0.25"/>
    <row r="2976" customFormat="1" ht="15" customHeight="1" x14ac:dyDescent="0.25"/>
    <row r="2977" customFormat="1" ht="15" customHeight="1" x14ac:dyDescent="0.25"/>
    <row r="2978" customFormat="1" ht="15" customHeight="1" x14ac:dyDescent="0.25"/>
    <row r="2979" customFormat="1" ht="15" customHeight="1" x14ac:dyDescent="0.25"/>
    <row r="2980" customFormat="1" ht="15" customHeight="1" x14ac:dyDescent="0.25"/>
    <row r="2981" customFormat="1" ht="15" customHeight="1" x14ac:dyDescent="0.25"/>
    <row r="2982" customFormat="1" ht="15" customHeight="1" x14ac:dyDescent="0.25"/>
    <row r="2983" customFormat="1" ht="15" customHeight="1" x14ac:dyDescent="0.25"/>
    <row r="2984" customFormat="1" ht="15" customHeight="1" x14ac:dyDescent="0.25"/>
    <row r="2985" customFormat="1" ht="15" customHeight="1" x14ac:dyDescent="0.25"/>
    <row r="2986" customFormat="1" ht="15" customHeight="1" x14ac:dyDescent="0.25"/>
    <row r="2987" customFormat="1" ht="15" customHeight="1" x14ac:dyDescent="0.25"/>
    <row r="2988" customFormat="1" ht="15" customHeight="1" x14ac:dyDescent="0.25"/>
    <row r="2989" customFormat="1" ht="15" customHeight="1" x14ac:dyDescent="0.25"/>
    <row r="2990" customFormat="1" ht="15" customHeight="1" x14ac:dyDescent="0.25"/>
    <row r="2991" customFormat="1" ht="15" customHeight="1" x14ac:dyDescent="0.25"/>
    <row r="2992" customFormat="1" ht="15" customHeight="1" x14ac:dyDescent="0.25"/>
    <row r="2993" customFormat="1" ht="15" customHeight="1" x14ac:dyDescent="0.25"/>
    <row r="2994" customFormat="1" ht="15" customHeight="1" x14ac:dyDescent="0.25"/>
    <row r="2995" customFormat="1" ht="15" customHeight="1" x14ac:dyDescent="0.25"/>
    <row r="2996" customFormat="1" ht="15" customHeight="1" x14ac:dyDescent="0.25"/>
    <row r="2997" customFormat="1" ht="15" customHeight="1" x14ac:dyDescent="0.25"/>
    <row r="2998" customFormat="1" ht="15" customHeight="1" x14ac:dyDescent="0.25"/>
    <row r="2999" customFormat="1" ht="15" customHeight="1" x14ac:dyDescent="0.25"/>
    <row r="3000" customFormat="1" ht="15" customHeight="1" x14ac:dyDescent="0.25"/>
    <row r="3001" customFormat="1" ht="15" customHeight="1" x14ac:dyDescent="0.25"/>
    <row r="3002" customFormat="1" ht="15" customHeight="1" x14ac:dyDescent="0.25"/>
    <row r="3003" customFormat="1" ht="15" customHeight="1" x14ac:dyDescent="0.25"/>
    <row r="3004" customFormat="1" ht="15" customHeight="1" x14ac:dyDescent="0.25"/>
    <row r="3005" customFormat="1" ht="15" customHeight="1" x14ac:dyDescent="0.25"/>
    <row r="3006" customFormat="1" ht="15" customHeight="1" x14ac:dyDescent="0.25"/>
    <row r="3007" customFormat="1" ht="15" customHeight="1" x14ac:dyDescent="0.25"/>
    <row r="3008" customFormat="1" ht="15" customHeight="1" x14ac:dyDescent="0.25"/>
    <row r="3009" customFormat="1" ht="15" customHeight="1" x14ac:dyDescent="0.25"/>
    <row r="3010" customFormat="1" ht="15" customHeight="1" x14ac:dyDescent="0.25"/>
    <row r="3011" customFormat="1" ht="15" customHeight="1" x14ac:dyDescent="0.25"/>
    <row r="3012" customFormat="1" ht="15" customHeight="1" x14ac:dyDescent="0.25"/>
    <row r="3013" customFormat="1" ht="15" customHeight="1" x14ac:dyDescent="0.25"/>
    <row r="3014" customFormat="1" ht="15" customHeight="1" x14ac:dyDescent="0.25"/>
    <row r="3015" customFormat="1" ht="15" customHeight="1" x14ac:dyDescent="0.25"/>
    <row r="3016" customFormat="1" ht="15" customHeight="1" x14ac:dyDescent="0.25"/>
    <row r="3017" customFormat="1" ht="15" customHeight="1" x14ac:dyDescent="0.25"/>
    <row r="3018" customFormat="1" ht="15" customHeight="1" x14ac:dyDescent="0.25"/>
    <row r="3019" customFormat="1" ht="15" customHeight="1" x14ac:dyDescent="0.25"/>
    <row r="3020" customFormat="1" ht="15" customHeight="1" x14ac:dyDescent="0.25"/>
    <row r="3021" customFormat="1" ht="15" customHeight="1" x14ac:dyDescent="0.25"/>
    <row r="3022" customFormat="1" ht="15" customHeight="1" x14ac:dyDescent="0.25"/>
    <row r="3023" customFormat="1" ht="15" customHeight="1" x14ac:dyDescent="0.25"/>
    <row r="3024" customFormat="1" ht="15" customHeight="1" x14ac:dyDescent="0.25"/>
    <row r="3025" customFormat="1" ht="15" customHeight="1" x14ac:dyDescent="0.25"/>
    <row r="3026" customFormat="1" ht="15" customHeight="1" x14ac:dyDescent="0.25"/>
    <row r="3027" customFormat="1" ht="15" customHeight="1" x14ac:dyDescent="0.25"/>
    <row r="3028" customFormat="1" ht="15" customHeight="1" x14ac:dyDescent="0.25"/>
    <row r="3029" customFormat="1" ht="15" customHeight="1" x14ac:dyDescent="0.25"/>
    <row r="3030" customFormat="1" ht="15" customHeight="1" x14ac:dyDescent="0.25"/>
    <row r="3031" customFormat="1" ht="15" customHeight="1" x14ac:dyDescent="0.25"/>
    <row r="3032" customFormat="1" ht="15" customHeight="1" x14ac:dyDescent="0.25"/>
    <row r="3033" customFormat="1" ht="15" customHeight="1" x14ac:dyDescent="0.25"/>
    <row r="3034" customFormat="1" ht="15" customHeight="1" x14ac:dyDescent="0.25"/>
    <row r="3035" customFormat="1" ht="15" customHeight="1" x14ac:dyDescent="0.25"/>
    <row r="3036" customFormat="1" ht="15" customHeight="1" x14ac:dyDescent="0.25"/>
    <row r="3037" customFormat="1" ht="15" customHeight="1" x14ac:dyDescent="0.25"/>
    <row r="3038" customFormat="1" ht="15" customHeight="1" x14ac:dyDescent="0.25"/>
    <row r="3039" customFormat="1" ht="15" customHeight="1" x14ac:dyDescent="0.25"/>
    <row r="3040" customFormat="1" ht="15" customHeight="1" x14ac:dyDescent="0.25"/>
    <row r="3041" customFormat="1" ht="15" customHeight="1" x14ac:dyDescent="0.25"/>
    <row r="3042" customFormat="1" ht="15" customHeight="1" x14ac:dyDescent="0.25"/>
    <row r="3043" customFormat="1" ht="15" customHeight="1" x14ac:dyDescent="0.25"/>
    <row r="3044" customFormat="1" ht="15" customHeight="1" x14ac:dyDescent="0.25"/>
    <row r="3045" customFormat="1" ht="15" customHeight="1" x14ac:dyDescent="0.25"/>
    <row r="3046" customFormat="1" ht="15" customHeight="1" x14ac:dyDescent="0.25"/>
    <row r="3047" customFormat="1" ht="15" customHeight="1" x14ac:dyDescent="0.25"/>
    <row r="3048" customFormat="1" ht="15" customHeight="1" x14ac:dyDescent="0.25"/>
    <row r="3049" customFormat="1" ht="15" customHeight="1" x14ac:dyDescent="0.25"/>
    <row r="3050" customFormat="1" ht="15" customHeight="1" x14ac:dyDescent="0.25"/>
    <row r="3051" customFormat="1" ht="15" customHeight="1" x14ac:dyDescent="0.25"/>
    <row r="3052" customFormat="1" ht="15" customHeight="1" x14ac:dyDescent="0.25"/>
    <row r="3053" customFormat="1" ht="15" customHeight="1" x14ac:dyDescent="0.25"/>
    <row r="3054" customFormat="1" ht="15" customHeight="1" x14ac:dyDescent="0.25"/>
    <row r="3055" customFormat="1" ht="15" customHeight="1" x14ac:dyDescent="0.25"/>
    <row r="3056" customFormat="1" ht="15" customHeight="1" x14ac:dyDescent="0.25"/>
    <row r="3057" customFormat="1" ht="15" customHeight="1" x14ac:dyDescent="0.25"/>
    <row r="3058" customFormat="1" ht="15" customHeight="1" x14ac:dyDescent="0.25"/>
    <row r="3059" customFormat="1" ht="15" customHeight="1" x14ac:dyDescent="0.25"/>
    <row r="3060" customFormat="1" ht="15" customHeight="1" x14ac:dyDescent="0.25"/>
    <row r="3061" customFormat="1" ht="15" customHeight="1" x14ac:dyDescent="0.25"/>
    <row r="3062" customFormat="1" ht="15" customHeight="1" x14ac:dyDescent="0.25"/>
    <row r="3063" customFormat="1" ht="15" customHeight="1" x14ac:dyDescent="0.25"/>
    <row r="3064" customFormat="1" ht="15" customHeight="1" x14ac:dyDescent="0.25"/>
    <row r="3065" customFormat="1" ht="15" customHeight="1" x14ac:dyDescent="0.25"/>
    <row r="3066" customFormat="1" ht="15" customHeight="1" x14ac:dyDescent="0.25"/>
    <row r="3067" customFormat="1" ht="15" customHeight="1" x14ac:dyDescent="0.25"/>
    <row r="3068" customFormat="1" ht="15" customHeight="1" x14ac:dyDescent="0.25"/>
    <row r="3069" customFormat="1" ht="15" customHeight="1" x14ac:dyDescent="0.25"/>
    <row r="3070" customFormat="1" ht="15" customHeight="1" x14ac:dyDescent="0.25"/>
    <row r="3071" customFormat="1" ht="15" customHeight="1" x14ac:dyDescent="0.25"/>
    <row r="3072" customFormat="1" ht="15" customHeight="1" x14ac:dyDescent="0.25"/>
    <row r="3073" customFormat="1" ht="15" customHeight="1" x14ac:dyDescent="0.25"/>
    <row r="3074" customFormat="1" ht="15" customHeight="1" x14ac:dyDescent="0.25"/>
    <row r="3075" customFormat="1" ht="15" customHeight="1" x14ac:dyDescent="0.25"/>
    <row r="3076" customFormat="1" ht="15" customHeight="1" x14ac:dyDescent="0.25"/>
    <row r="3077" customFormat="1" ht="15" customHeight="1" x14ac:dyDescent="0.25"/>
    <row r="3078" customFormat="1" ht="15" customHeight="1" x14ac:dyDescent="0.25"/>
    <row r="3079" customFormat="1" ht="15" customHeight="1" x14ac:dyDescent="0.25"/>
    <row r="3080" customFormat="1" ht="15" customHeight="1" x14ac:dyDescent="0.25"/>
    <row r="3081" customFormat="1" ht="15" customHeight="1" x14ac:dyDescent="0.25"/>
    <row r="3082" customFormat="1" ht="15" customHeight="1" x14ac:dyDescent="0.25"/>
    <row r="3083" customFormat="1" ht="15" customHeight="1" x14ac:dyDescent="0.25"/>
    <row r="3084" customFormat="1" ht="15" customHeight="1" x14ac:dyDescent="0.25"/>
    <row r="3085" customFormat="1" ht="15" customHeight="1" x14ac:dyDescent="0.25"/>
    <row r="3086" customFormat="1" ht="15" customHeight="1" x14ac:dyDescent="0.25"/>
    <row r="3087" customFormat="1" ht="15" customHeight="1" x14ac:dyDescent="0.25"/>
    <row r="3088" customFormat="1" ht="15" customHeight="1" x14ac:dyDescent="0.25"/>
    <row r="3089" customFormat="1" ht="15" customHeight="1" x14ac:dyDescent="0.25"/>
    <row r="3090" customFormat="1" ht="15" customHeight="1" x14ac:dyDescent="0.25"/>
    <row r="3091" customFormat="1" ht="15" customHeight="1" x14ac:dyDescent="0.25"/>
    <row r="3092" customFormat="1" ht="15" customHeight="1" x14ac:dyDescent="0.25"/>
    <row r="3093" customFormat="1" ht="15" customHeight="1" x14ac:dyDescent="0.25"/>
    <row r="3094" customFormat="1" ht="15" customHeight="1" x14ac:dyDescent="0.25"/>
    <row r="3095" customFormat="1" ht="15" customHeight="1" x14ac:dyDescent="0.25"/>
    <row r="3096" customFormat="1" ht="15" customHeight="1" x14ac:dyDescent="0.25"/>
    <row r="3097" customFormat="1" ht="15" customHeight="1" x14ac:dyDescent="0.25"/>
    <row r="3098" customFormat="1" ht="15" customHeight="1" x14ac:dyDescent="0.25"/>
    <row r="3099" customFormat="1" ht="15" customHeight="1" x14ac:dyDescent="0.25"/>
    <row r="3100" customFormat="1" ht="15" customHeight="1" x14ac:dyDescent="0.25"/>
    <row r="3101" customFormat="1" ht="15" customHeight="1" x14ac:dyDescent="0.25"/>
    <row r="3102" customFormat="1" ht="15" customHeight="1" x14ac:dyDescent="0.25"/>
    <row r="3103" customFormat="1" ht="15" customHeight="1" x14ac:dyDescent="0.25"/>
    <row r="3104" customFormat="1" ht="15" customHeight="1" x14ac:dyDescent="0.25"/>
    <row r="3105" customFormat="1" ht="15" customHeight="1" x14ac:dyDescent="0.25"/>
    <row r="3106" customFormat="1" ht="15" customHeight="1" x14ac:dyDescent="0.25"/>
    <row r="3107" customFormat="1" ht="15" customHeight="1" x14ac:dyDescent="0.25"/>
    <row r="3108" customFormat="1" ht="15" customHeight="1" x14ac:dyDescent="0.25"/>
    <row r="3109" customFormat="1" ht="15" customHeight="1" x14ac:dyDescent="0.25"/>
    <row r="3110" customFormat="1" ht="15" customHeight="1" x14ac:dyDescent="0.25"/>
    <row r="3111" customFormat="1" ht="15" customHeight="1" x14ac:dyDescent="0.25"/>
    <row r="3112" customFormat="1" ht="15" customHeight="1" x14ac:dyDescent="0.25"/>
    <row r="3113" customFormat="1" ht="15" customHeight="1" x14ac:dyDescent="0.25"/>
    <row r="3114" customFormat="1" ht="15" customHeight="1" x14ac:dyDescent="0.25"/>
    <row r="3115" customFormat="1" ht="15" customHeight="1" x14ac:dyDescent="0.25"/>
    <row r="3116" customFormat="1" ht="15" customHeight="1" x14ac:dyDescent="0.25"/>
    <row r="3117" customFormat="1" ht="15" customHeight="1" x14ac:dyDescent="0.25"/>
    <row r="3118" customFormat="1" ht="15" customHeight="1" x14ac:dyDescent="0.25"/>
    <row r="3119" customFormat="1" ht="15" customHeight="1" x14ac:dyDescent="0.25"/>
    <row r="3120" customFormat="1" ht="15" customHeight="1" x14ac:dyDescent="0.25"/>
    <row r="3121" customFormat="1" ht="15" customHeight="1" x14ac:dyDescent="0.25"/>
    <row r="3122" customFormat="1" ht="15" customHeight="1" x14ac:dyDescent="0.25"/>
    <row r="3123" customFormat="1" ht="15" customHeight="1" x14ac:dyDescent="0.25"/>
    <row r="3124" customFormat="1" ht="15" customHeight="1" x14ac:dyDescent="0.25"/>
    <row r="3125" customFormat="1" ht="15" customHeight="1" x14ac:dyDescent="0.25"/>
    <row r="3126" customFormat="1" ht="15" customHeight="1" x14ac:dyDescent="0.25"/>
    <row r="3127" customFormat="1" ht="15" customHeight="1" x14ac:dyDescent="0.25"/>
    <row r="3128" customFormat="1" ht="15" customHeight="1" x14ac:dyDescent="0.25"/>
    <row r="3129" customFormat="1" ht="15" customHeight="1" x14ac:dyDescent="0.25"/>
    <row r="3130" customFormat="1" ht="15" customHeight="1" x14ac:dyDescent="0.25"/>
    <row r="3131" customFormat="1" ht="15" customHeight="1" x14ac:dyDescent="0.25"/>
    <row r="3132" customFormat="1" ht="15" customHeight="1" x14ac:dyDescent="0.25"/>
    <row r="3133" customFormat="1" ht="15" customHeight="1" x14ac:dyDescent="0.25"/>
    <row r="3134" customFormat="1" ht="15" customHeight="1" x14ac:dyDescent="0.25"/>
    <row r="3135" customFormat="1" ht="15" customHeight="1" x14ac:dyDescent="0.25"/>
    <row r="3136" customFormat="1" ht="15" customHeight="1" x14ac:dyDescent="0.25"/>
    <row r="3137" customFormat="1" ht="15" customHeight="1" x14ac:dyDescent="0.25"/>
    <row r="3138" customFormat="1" ht="15" customHeight="1" x14ac:dyDescent="0.25"/>
    <row r="3139" customFormat="1" ht="15" customHeight="1" x14ac:dyDescent="0.25"/>
    <row r="3140" customFormat="1" ht="15" customHeight="1" x14ac:dyDescent="0.25"/>
    <row r="3141" customFormat="1" ht="15" customHeight="1" x14ac:dyDescent="0.25"/>
    <row r="3142" customFormat="1" ht="15" customHeight="1" x14ac:dyDescent="0.25"/>
    <row r="3143" customFormat="1" ht="15" customHeight="1" x14ac:dyDescent="0.25"/>
    <row r="3144" customFormat="1" ht="15" customHeight="1" x14ac:dyDescent="0.25"/>
    <row r="3145" customFormat="1" ht="15" customHeight="1" x14ac:dyDescent="0.25"/>
    <row r="3146" customFormat="1" ht="15" customHeight="1" x14ac:dyDescent="0.25"/>
    <row r="3147" customFormat="1" ht="15" customHeight="1" x14ac:dyDescent="0.25"/>
    <row r="3148" customFormat="1" ht="15" customHeight="1" x14ac:dyDescent="0.25"/>
    <row r="3149" customFormat="1" ht="15" customHeight="1" x14ac:dyDescent="0.25"/>
    <row r="3150" customFormat="1" ht="15" customHeight="1" x14ac:dyDescent="0.25"/>
    <row r="3151" customFormat="1" ht="15" customHeight="1" x14ac:dyDescent="0.25"/>
    <row r="3152" customFormat="1" ht="15" customHeight="1" x14ac:dyDescent="0.25"/>
    <row r="3153" customFormat="1" ht="15" customHeight="1" x14ac:dyDescent="0.25"/>
    <row r="3154" customFormat="1" ht="15" customHeight="1" x14ac:dyDescent="0.25"/>
    <row r="3155" customFormat="1" ht="15" customHeight="1" x14ac:dyDescent="0.25"/>
    <row r="3156" customFormat="1" ht="15" customHeight="1" x14ac:dyDescent="0.25"/>
    <row r="3157" customFormat="1" ht="15" customHeight="1" x14ac:dyDescent="0.25"/>
    <row r="3158" customFormat="1" ht="15" customHeight="1" x14ac:dyDescent="0.25"/>
    <row r="3159" customFormat="1" ht="15" customHeight="1" x14ac:dyDescent="0.25"/>
    <row r="3160" customFormat="1" ht="15" customHeight="1" x14ac:dyDescent="0.25"/>
    <row r="3161" customFormat="1" ht="15" customHeight="1" x14ac:dyDescent="0.25"/>
    <row r="3162" customFormat="1" ht="15" customHeight="1" x14ac:dyDescent="0.25"/>
    <row r="3163" customFormat="1" ht="15" customHeight="1" x14ac:dyDescent="0.25"/>
    <row r="3164" customFormat="1" ht="15" customHeight="1" x14ac:dyDescent="0.25"/>
    <row r="3165" customFormat="1" ht="15" customHeight="1" x14ac:dyDescent="0.25"/>
    <row r="3166" customFormat="1" ht="15" customHeight="1" x14ac:dyDescent="0.25"/>
    <row r="3167" customFormat="1" ht="15" customHeight="1" x14ac:dyDescent="0.25"/>
    <row r="3168" customFormat="1" ht="15" customHeight="1" x14ac:dyDescent="0.25"/>
    <row r="3169" customFormat="1" ht="15" customHeight="1" x14ac:dyDescent="0.25"/>
    <row r="3170" customFormat="1" ht="15" customHeight="1" x14ac:dyDescent="0.25"/>
    <row r="3171" customFormat="1" ht="15" customHeight="1" x14ac:dyDescent="0.25"/>
    <row r="3172" customFormat="1" ht="15" customHeight="1" x14ac:dyDescent="0.25"/>
    <row r="3173" customFormat="1" ht="15" customHeight="1" x14ac:dyDescent="0.25"/>
    <row r="3174" customFormat="1" ht="15" customHeight="1" x14ac:dyDescent="0.25"/>
    <row r="3175" customFormat="1" ht="15" customHeight="1" x14ac:dyDescent="0.25"/>
    <row r="3176" customFormat="1" ht="15" customHeight="1" x14ac:dyDescent="0.25"/>
    <row r="3177" customFormat="1" ht="15" customHeight="1" x14ac:dyDescent="0.25"/>
    <row r="3178" customFormat="1" ht="15" customHeight="1" x14ac:dyDescent="0.25"/>
    <row r="3179" customFormat="1" ht="15" customHeight="1" x14ac:dyDescent="0.25"/>
    <row r="3180" customFormat="1" ht="15" customHeight="1" x14ac:dyDescent="0.25"/>
    <row r="3181" customFormat="1" ht="15" customHeight="1" x14ac:dyDescent="0.25"/>
    <row r="3182" customFormat="1" ht="15" customHeight="1" x14ac:dyDescent="0.25"/>
    <row r="3183" customFormat="1" ht="15" customHeight="1" x14ac:dyDescent="0.25"/>
    <row r="3184" customFormat="1" ht="15" customHeight="1" x14ac:dyDescent="0.25"/>
    <row r="3185" customFormat="1" ht="15" customHeight="1" x14ac:dyDescent="0.25"/>
    <row r="3186" customFormat="1" ht="15" customHeight="1" x14ac:dyDescent="0.25"/>
    <row r="3187" customFormat="1" ht="15" customHeight="1" x14ac:dyDescent="0.25"/>
    <row r="3188" customFormat="1" ht="15" customHeight="1" x14ac:dyDescent="0.25"/>
    <row r="3189" customFormat="1" ht="15" customHeight="1" x14ac:dyDescent="0.25"/>
    <row r="3190" customFormat="1" ht="15" customHeight="1" x14ac:dyDescent="0.25"/>
    <row r="3191" customFormat="1" ht="15" customHeight="1" x14ac:dyDescent="0.25"/>
    <row r="3192" customFormat="1" ht="15" customHeight="1" x14ac:dyDescent="0.25"/>
    <row r="3193" customFormat="1" ht="15" customHeight="1" x14ac:dyDescent="0.25"/>
    <row r="3194" customFormat="1" ht="15" customHeight="1" x14ac:dyDescent="0.25"/>
    <row r="3195" customFormat="1" ht="15" customHeight="1" x14ac:dyDescent="0.25"/>
    <row r="3196" customFormat="1" ht="15" customHeight="1" x14ac:dyDescent="0.25"/>
    <row r="3197" customFormat="1" ht="15" customHeight="1" x14ac:dyDescent="0.25"/>
    <row r="3198" customFormat="1" ht="15" customHeight="1" x14ac:dyDescent="0.25"/>
    <row r="3199" customFormat="1" ht="15" customHeight="1" x14ac:dyDescent="0.25"/>
    <row r="3200" customFormat="1" ht="15" customHeight="1" x14ac:dyDescent="0.25"/>
    <row r="3201" customFormat="1" ht="15" customHeight="1" x14ac:dyDescent="0.25"/>
    <row r="3202" customFormat="1" ht="15" customHeight="1" x14ac:dyDescent="0.25"/>
    <row r="3203" customFormat="1" ht="15" customHeight="1" x14ac:dyDescent="0.25"/>
    <row r="3204" customFormat="1" ht="15" customHeight="1" x14ac:dyDescent="0.25"/>
    <row r="3205" customFormat="1" ht="15" customHeight="1" x14ac:dyDescent="0.25"/>
    <row r="3206" customFormat="1" ht="15" customHeight="1" x14ac:dyDescent="0.25"/>
    <row r="3207" customFormat="1" ht="15" customHeight="1" x14ac:dyDescent="0.25"/>
    <row r="3208" customFormat="1" ht="15" customHeight="1" x14ac:dyDescent="0.25"/>
    <row r="3209" customFormat="1" ht="15" customHeight="1" x14ac:dyDescent="0.25"/>
    <row r="3210" customFormat="1" ht="15" customHeight="1" x14ac:dyDescent="0.25"/>
    <row r="3211" customFormat="1" ht="15" customHeight="1" x14ac:dyDescent="0.25"/>
    <row r="3212" customFormat="1" ht="15" customHeight="1" x14ac:dyDescent="0.25"/>
    <row r="3213" customFormat="1" ht="15" customHeight="1" x14ac:dyDescent="0.25"/>
    <row r="3214" customFormat="1" ht="15" customHeight="1" x14ac:dyDescent="0.25"/>
    <row r="3215" customFormat="1" ht="15" customHeight="1" x14ac:dyDescent="0.25"/>
    <row r="3216" customFormat="1" ht="15" customHeight="1" x14ac:dyDescent="0.25"/>
    <row r="3217" customFormat="1" ht="15" customHeight="1" x14ac:dyDescent="0.25"/>
    <row r="3218" customFormat="1" ht="15" customHeight="1" x14ac:dyDescent="0.25"/>
    <row r="3219" customFormat="1" ht="15" customHeight="1" x14ac:dyDescent="0.25"/>
    <row r="3220" customFormat="1" ht="15" customHeight="1" x14ac:dyDescent="0.25"/>
    <row r="3221" customFormat="1" ht="15" customHeight="1" x14ac:dyDescent="0.25"/>
    <row r="3222" customFormat="1" ht="15" customHeight="1" x14ac:dyDescent="0.25"/>
    <row r="3223" customFormat="1" ht="15" customHeight="1" x14ac:dyDescent="0.25"/>
    <row r="3224" customFormat="1" ht="15" customHeight="1" x14ac:dyDescent="0.25"/>
    <row r="3225" customFormat="1" ht="15" customHeight="1" x14ac:dyDescent="0.25"/>
    <row r="3226" customFormat="1" ht="15" customHeight="1" x14ac:dyDescent="0.25"/>
    <row r="3227" customFormat="1" ht="15" customHeight="1" x14ac:dyDescent="0.25"/>
    <row r="3228" customFormat="1" ht="15" customHeight="1" x14ac:dyDescent="0.25"/>
    <row r="3229" customFormat="1" ht="15" customHeight="1" x14ac:dyDescent="0.25"/>
    <row r="3230" customFormat="1" ht="15" customHeight="1" x14ac:dyDescent="0.25"/>
    <row r="3231" customFormat="1" ht="15" customHeight="1" x14ac:dyDescent="0.25"/>
    <row r="3232" customFormat="1" ht="15" customHeight="1" x14ac:dyDescent="0.25"/>
    <row r="3233" customFormat="1" ht="15" customHeight="1" x14ac:dyDescent="0.25"/>
    <row r="3234" customFormat="1" ht="15" customHeight="1" x14ac:dyDescent="0.25"/>
    <row r="3235" customFormat="1" ht="15" customHeight="1" x14ac:dyDescent="0.25"/>
    <row r="3236" customFormat="1" ht="15" customHeight="1" x14ac:dyDescent="0.25"/>
    <row r="3237" customFormat="1" ht="15" customHeight="1" x14ac:dyDescent="0.25"/>
    <row r="3238" customFormat="1" ht="15" customHeight="1" x14ac:dyDescent="0.25"/>
    <row r="3239" customFormat="1" ht="15" customHeight="1" x14ac:dyDescent="0.25"/>
    <row r="3240" customFormat="1" ht="15" customHeight="1" x14ac:dyDescent="0.25"/>
    <row r="3241" customFormat="1" ht="15" customHeight="1" x14ac:dyDescent="0.25"/>
    <row r="3242" customFormat="1" ht="15" customHeight="1" x14ac:dyDescent="0.25"/>
    <row r="3243" customFormat="1" ht="15" customHeight="1" x14ac:dyDescent="0.25"/>
    <row r="3244" customFormat="1" ht="15" customHeight="1" x14ac:dyDescent="0.25"/>
    <row r="3245" customFormat="1" ht="15" customHeight="1" x14ac:dyDescent="0.25"/>
    <row r="3246" customFormat="1" ht="15" customHeight="1" x14ac:dyDescent="0.25"/>
    <row r="3247" customFormat="1" ht="15" customHeight="1" x14ac:dyDescent="0.25"/>
    <row r="3248" customFormat="1" ht="15" customHeight="1" x14ac:dyDescent="0.25"/>
    <row r="3249" customFormat="1" ht="15" customHeight="1" x14ac:dyDescent="0.25"/>
    <row r="3250" customFormat="1" ht="15" customHeight="1" x14ac:dyDescent="0.25"/>
    <row r="3251" customFormat="1" ht="15" customHeight="1" x14ac:dyDescent="0.25"/>
    <row r="3252" customFormat="1" ht="15" customHeight="1" x14ac:dyDescent="0.25"/>
    <row r="3253" customFormat="1" ht="15" customHeight="1" x14ac:dyDescent="0.25"/>
    <row r="3254" customFormat="1" ht="15" customHeight="1" x14ac:dyDescent="0.25"/>
    <row r="3255" customFormat="1" ht="15" customHeight="1" x14ac:dyDescent="0.25"/>
    <row r="3256" customFormat="1" ht="15" customHeight="1" x14ac:dyDescent="0.25"/>
    <row r="3257" customFormat="1" ht="15" customHeight="1" x14ac:dyDescent="0.25"/>
    <row r="3258" customFormat="1" ht="15" customHeight="1" x14ac:dyDescent="0.25"/>
    <row r="3259" customFormat="1" ht="15" customHeight="1" x14ac:dyDescent="0.25"/>
    <row r="3260" customFormat="1" ht="15" customHeight="1" x14ac:dyDescent="0.25"/>
    <row r="3261" customFormat="1" ht="15" customHeight="1" x14ac:dyDescent="0.25"/>
    <row r="3262" customFormat="1" ht="15" customHeight="1" x14ac:dyDescent="0.25"/>
    <row r="3263" customFormat="1" ht="15" customHeight="1" x14ac:dyDescent="0.25"/>
    <row r="3264" customFormat="1" ht="15" customHeight="1" x14ac:dyDescent="0.25"/>
    <row r="3265" customFormat="1" ht="15" customHeight="1" x14ac:dyDescent="0.25"/>
    <row r="3266" customFormat="1" ht="15" customHeight="1" x14ac:dyDescent="0.25"/>
    <row r="3267" customFormat="1" ht="15" customHeight="1" x14ac:dyDescent="0.25"/>
    <row r="3268" customFormat="1" ht="15" customHeight="1" x14ac:dyDescent="0.25"/>
    <row r="3269" customFormat="1" ht="15" customHeight="1" x14ac:dyDescent="0.25"/>
    <row r="3270" customFormat="1" ht="15" customHeight="1" x14ac:dyDescent="0.25"/>
    <row r="3271" customFormat="1" ht="15" customHeight="1" x14ac:dyDescent="0.25"/>
    <row r="3272" customFormat="1" ht="15" customHeight="1" x14ac:dyDescent="0.25"/>
    <row r="3273" customFormat="1" ht="15" customHeight="1" x14ac:dyDescent="0.25"/>
    <row r="3274" customFormat="1" ht="15" customHeight="1" x14ac:dyDescent="0.25"/>
    <row r="3275" customFormat="1" ht="15" customHeight="1" x14ac:dyDescent="0.25"/>
    <row r="3276" customFormat="1" ht="15" customHeight="1" x14ac:dyDescent="0.25"/>
    <row r="3277" customFormat="1" ht="15" customHeight="1" x14ac:dyDescent="0.25"/>
    <row r="3278" customFormat="1" ht="15" customHeight="1" x14ac:dyDescent="0.25"/>
    <row r="3279" customFormat="1" ht="15" customHeight="1" x14ac:dyDescent="0.25"/>
    <row r="3280" customFormat="1" ht="15" customHeight="1" x14ac:dyDescent="0.25"/>
    <row r="3281" customFormat="1" ht="15" customHeight="1" x14ac:dyDescent="0.25"/>
    <row r="3282" customFormat="1" ht="15" customHeight="1" x14ac:dyDescent="0.25"/>
    <row r="3283" customFormat="1" ht="15" customHeight="1" x14ac:dyDescent="0.25"/>
    <row r="3284" customFormat="1" ht="15" customHeight="1" x14ac:dyDescent="0.25"/>
    <row r="3285" customFormat="1" ht="15" customHeight="1" x14ac:dyDescent="0.25"/>
    <row r="3286" customFormat="1" ht="15" customHeight="1" x14ac:dyDescent="0.25"/>
    <row r="3287" customFormat="1" ht="15" customHeight="1" x14ac:dyDescent="0.25"/>
    <row r="3288" customFormat="1" ht="15" customHeight="1" x14ac:dyDescent="0.25"/>
    <row r="3289" customFormat="1" ht="15" customHeight="1" x14ac:dyDescent="0.25"/>
    <row r="3290" customFormat="1" ht="15" customHeight="1" x14ac:dyDescent="0.25"/>
    <row r="3291" customFormat="1" ht="15" customHeight="1" x14ac:dyDescent="0.25"/>
    <row r="3292" customFormat="1" ht="15" customHeight="1" x14ac:dyDescent="0.25"/>
    <row r="3293" customFormat="1" ht="15" customHeight="1" x14ac:dyDescent="0.25"/>
    <row r="3294" customFormat="1" ht="15" customHeight="1" x14ac:dyDescent="0.25"/>
    <row r="3295" customFormat="1" ht="15" customHeight="1" x14ac:dyDescent="0.25"/>
    <row r="3296" customFormat="1" ht="15" customHeight="1" x14ac:dyDescent="0.25"/>
    <row r="3297" customFormat="1" ht="15" customHeight="1" x14ac:dyDescent="0.25"/>
    <row r="3298" customFormat="1" ht="15" customHeight="1" x14ac:dyDescent="0.25"/>
    <row r="3299" customFormat="1" ht="15" customHeight="1" x14ac:dyDescent="0.25"/>
    <row r="3300" customFormat="1" ht="15" customHeight="1" x14ac:dyDescent="0.25"/>
    <row r="3301" customFormat="1" ht="15" customHeight="1" x14ac:dyDescent="0.25"/>
    <row r="3302" customFormat="1" ht="15" customHeight="1" x14ac:dyDescent="0.25"/>
    <row r="3303" customFormat="1" ht="15" customHeight="1" x14ac:dyDescent="0.25"/>
    <row r="3304" customFormat="1" ht="15" customHeight="1" x14ac:dyDescent="0.25"/>
    <row r="3305" customFormat="1" ht="15" customHeight="1" x14ac:dyDescent="0.25"/>
    <row r="3306" customFormat="1" ht="15" customHeight="1" x14ac:dyDescent="0.25"/>
    <row r="3307" customFormat="1" ht="15" customHeight="1" x14ac:dyDescent="0.25"/>
    <row r="3308" customFormat="1" ht="15" customHeight="1" x14ac:dyDescent="0.25"/>
    <row r="3309" customFormat="1" ht="15" customHeight="1" x14ac:dyDescent="0.25"/>
    <row r="3310" customFormat="1" ht="15" customHeight="1" x14ac:dyDescent="0.25"/>
    <row r="3311" customFormat="1" ht="15" customHeight="1" x14ac:dyDescent="0.25"/>
    <row r="3312" customFormat="1" ht="15" customHeight="1" x14ac:dyDescent="0.25"/>
    <row r="3313" customFormat="1" ht="15" customHeight="1" x14ac:dyDescent="0.25"/>
    <row r="3314" customFormat="1" ht="15" customHeight="1" x14ac:dyDescent="0.25"/>
    <row r="3315" customFormat="1" ht="15" customHeight="1" x14ac:dyDescent="0.25"/>
    <row r="3316" customFormat="1" ht="15" customHeight="1" x14ac:dyDescent="0.25"/>
    <row r="3317" customFormat="1" ht="15" customHeight="1" x14ac:dyDescent="0.25"/>
    <row r="3318" customFormat="1" ht="15" customHeight="1" x14ac:dyDescent="0.25"/>
    <row r="3319" customFormat="1" ht="15" customHeight="1" x14ac:dyDescent="0.25"/>
    <row r="3320" customFormat="1" ht="15" customHeight="1" x14ac:dyDescent="0.25"/>
    <row r="3321" customFormat="1" ht="15" customHeight="1" x14ac:dyDescent="0.25"/>
    <row r="3322" customFormat="1" ht="15" customHeight="1" x14ac:dyDescent="0.25"/>
    <row r="3323" customFormat="1" ht="15" customHeight="1" x14ac:dyDescent="0.25"/>
    <row r="3324" customFormat="1" ht="15" customHeight="1" x14ac:dyDescent="0.25"/>
    <row r="3325" customFormat="1" ht="15" customHeight="1" x14ac:dyDescent="0.25"/>
    <row r="3326" customFormat="1" ht="15" customHeight="1" x14ac:dyDescent="0.25"/>
    <row r="3327" customFormat="1" ht="15" customHeight="1" x14ac:dyDescent="0.25"/>
    <row r="3328" customFormat="1" ht="15" customHeight="1" x14ac:dyDescent="0.25"/>
    <row r="3329" customFormat="1" ht="15" customHeight="1" x14ac:dyDescent="0.25"/>
    <row r="3330" customFormat="1" ht="15" customHeight="1" x14ac:dyDescent="0.25"/>
    <row r="3331" customFormat="1" ht="15" customHeight="1" x14ac:dyDescent="0.25"/>
    <row r="3332" customFormat="1" ht="15" customHeight="1" x14ac:dyDescent="0.25"/>
    <row r="3333" customFormat="1" ht="15" customHeight="1" x14ac:dyDescent="0.25"/>
    <row r="3334" customFormat="1" ht="15" customHeight="1" x14ac:dyDescent="0.25"/>
    <row r="3335" customFormat="1" ht="15" customHeight="1" x14ac:dyDescent="0.25"/>
    <row r="3336" customFormat="1" ht="15" customHeight="1" x14ac:dyDescent="0.25"/>
    <row r="3337" customFormat="1" ht="15" customHeight="1" x14ac:dyDescent="0.25"/>
    <row r="3338" customFormat="1" ht="15" customHeight="1" x14ac:dyDescent="0.25"/>
    <row r="3339" customFormat="1" ht="15" customHeight="1" x14ac:dyDescent="0.25"/>
    <row r="3340" customFormat="1" ht="15" customHeight="1" x14ac:dyDescent="0.25"/>
    <row r="3341" customFormat="1" ht="15" customHeight="1" x14ac:dyDescent="0.25"/>
    <row r="3342" customFormat="1" ht="15" customHeight="1" x14ac:dyDescent="0.25"/>
    <row r="3343" customFormat="1" ht="15" customHeight="1" x14ac:dyDescent="0.25"/>
    <row r="3344" customFormat="1" ht="15" customHeight="1" x14ac:dyDescent="0.25"/>
    <row r="3345" customFormat="1" ht="15" customHeight="1" x14ac:dyDescent="0.25"/>
    <row r="3346" customFormat="1" ht="15" customHeight="1" x14ac:dyDescent="0.25"/>
    <row r="3347" customFormat="1" ht="15" customHeight="1" x14ac:dyDescent="0.25"/>
    <row r="3348" customFormat="1" ht="15" customHeight="1" x14ac:dyDescent="0.25"/>
    <row r="3349" customFormat="1" ht="15" customHeight="1" x14ac:dyDescent="0.25"/>
    <row r="3350" customFormat="1" ht="15" customHeight="1" x14ac:dyDescent="0.25"/>
    <row r="3351" customFormat="1" ht="15" customHeight="1" x14ac:dyDescent="0.25"/>
    <row r="3352" customFormat="1" ht="15" customHeight="1" x14ac:dyDescent="0.25"/>
    <row r="3353" customFormat="1" ht="15" customHeight="1" x14ac:dyDescent="0.25"/>
    <row r="3354" customFormat="1" ht="15" customHeight="1" x14ac:dyDescent="0.25"/>
    <row r="3355" customFormat="1" ht="15" customHeight="1" x14ac:dyDescent="0.25"/>
    <row r="3356" customFormat="1" ht="15" customHeight="1" x14ac:dyDescent="0.25"/>
    <row r="3357" customFormat="1" ht="15" customHeight="1" x14ac:dyDescent="0.25"/>
    <row r="3358" customFormat="1" ht="15" customHeight="1" x14ac:dyDescent="0.25"/>
    <row r="3359" customFormat="1" ht="15" customHeight="1" x14ac:dyDescent="0.25"/>
    <row r="3360" customFormat="1" ht="15" customHeight="1" x14ac:dyDescent="0.25"/>
    <row r="3361" customFormat="1" ht="15" customHeight="1" x14ac:dyDescent="0.25"/>
    <row r="3362" customFormat="1" ht="15" customHeight="1" x14ac:dyDescent="0.25"/>
    <row r="3363" customFormat="1" ht="15" customHeight="1" x14ac:dyDescent="0.25"/>
    <row r="3364" customFormat="1" ht="15" customHeight="1" x14ac:dyDescent="0.25"/>
    <row r="3365" customFormat="1" ht="15" customHeight="1" x14ac:dyDescent="0.25"/>
    <row r="3366" customFormat="1" ht="15" customHeight="1" x14ac:dyDescent="0.25"/>
    <row r="3367" customFormat="1" ht="15" customHeight="1" x14ac:dyDescent="0.25"/>
    <row r="3368" customFormat="1" ht="15" customHeight="1" x14ac:dyDescent="0.25"/>
    <row r="3369" customFormat="1" ht="15" customHeight="1" x14ac:dyDescent="0.25"/>
    <row r="3370" customFormat="1" ht="15" customHeight="1" x14ac:dyDescent="0.25"/>
    <row r="3371" customFormat="1" ht="15" customHeight="1" x14ac:dyDescent="0.25"/>
    <row r="3372" customFormat="1" ht="15" customHeight="1" x14ac:dyDescent="0.25"/>
    <row r="3373" customFormat="1" ht="15" customHeight="1" x14ac:dyDescent="0.25"/>
    <row r="3374" customFormat="1" ht="15" customHeight="1" x14ac:dyDescent="0.25"/>
    <row r="3375" customFormat="1" ht="15" customHeight="1" x14ac:dyDescent="0.25"/>
    <row r="3376" customFormat="1" ht="15" customHeight="1" x14ac:dyDescent="0.25"/>
    <row r="3377" customFormat="1" ht="15" customHeight="1" x14ac:dyDescent="0.25"/>
    <row r="3378" customFormat="1" ht="15" customHeight="1" x14ac:dyDescent="0.25"/>
    <row r="3379" customFormat="1" ht="15" customHeight="1" x14ac:dyDescent="0.25"/>
    <row r="3380" customFormat="1" ht="15" customHeight="1" x14ac:dyDescent="0.25"/>
    <row r="3381" customFormat="1" ht="15" customHeight="1" x14ac:dyDescent="0.25"/>
    <row r="3382" customFormat="1" ht="15" customHeight="1" x14ac:dyDescent="0.25"/>
    <row r="3383" customFormat="1" ht="15" customHeight="1" x14ac:dyDescent="0.25"/>
    <row r="3384" customFormat="1" ht="15" customHeight="1" x14ac:dyDescent="0.25"/>
    <row r="3385" customFormat="1" ht="15" customHeight="1" x14ac:dyDescent="0.25"/>
    <row r="3386" customFormat="1" ht="15" customHeight="1" x14ac:dyDescent="0.25"/>
    <row r="3387" customFormat="1" ht="15" customHeight="1" x14ac:dyDescent="0.25"/>
    <row r="3388" customFormat="1" ht="15" customHeight="1" x14ac:dyDescent="0.25"/>
    <row r="3389" customFormat="1" ht="15" customHeight="1" x14ac:dyDescent="0.25"/>
    <row r="3390" customFormat="1" ht="15" customHeight="1" x14ac:dyDescent="0.25"/>
    <row r="3391" customFormat="1" ht="15" customHeight="1" x14ac:dyDescent="0.25"/>
    <row r="3392" customFormat="1" ht="15" customHeight="1" x14ac:dyDescent="0.25"/>
    <row r="3393" customFormat="1" ht="15" customHeight="1" x14ac:dyDescent="0.25"/>
    <row r="3394" customFormat="1" ht="15" customHeight="1" x14ac:dyDescent="0.25"/>
    <row r="3395" customFormat="1" ht="15" customHeight="1" x14ac:dyDescent="0.25"/>
    <row r="3396" customFormat="1" ht="15" customHeight="1" x14ac:dyDescent="0.25"/>
    <row r="3397" customFormat="1" ht="15" customHeight="1" x14ac:dyDescent="0.25"/>
    <row r="3398" customFormat="1" ht="15" customHeight="1" x14ac:dyDescent="0.25"/>
    <row r="3399" customFormat="1" ht="15" customHeight="1" x14ac:dyDescent="0.25"/>
    <row r="3400" customFormat="1" ht="15" customHeight="1" x14ac:dyDescent="0.25"/>
    <row r="3401" customFormat="1" ht="15" customHeight="1" x14ac:dyDescent="0.25"/>
    <row r="3402" customFormat="1" ht="15" customHeight="1" x14ac:dyDescent="0.25"/>
    <row r="3403" customFormat="1" ht="15" customHeight="1" x14ac:dyDescent="0.25"/>
    <row r="3404" customFormat="1" ht="15" customHeight="1" x14ac:dyDescent="0.25"/>
    <row r="3405" customFormat="1" ht="15" customHeight="1" x14ac:dyDescent="0.25"/>
    <row r="3406" customFormat="1" ht="15" customHeight="1" x14ac:dyDescent="0.25"/>
    <row r="3407" customFormat="1" ht="15" customHeight="1" x14ac:dyDescent="0.25"/>
    <row r="3408" customFormat="1" ht="15" customHeight="1" x14ac:dyDescent="0.25"/>
    <row r="3409" customFormat="1" ht="15" customHeight="1" x14ac:dyDescent="0.25"/>
    <row r="3410" customFormat="1" ht="15" customHeight="1" x14ac:dyDescent="0.25"/>
    <row r="3411" customFormat="1" ht="15" customHeight="1" x14ac:dyDescent="0.25"/>
    <row r="3412" customFormat="1" ht="15" customHeight="1" x14ac:dyDescent="0.25"/>
    <row r="3413" customFormat="1" ht="15" customHeight="1" x14ac:dyDescent="0.25"/>
    <row r="3414" customFormat="1" ht="15" customHeight="1" x14ac:dyDescent="0.25"/>
    <row r="3415" customFormat="1" ht="15" customHeight="1" x14ac:dyDescent="0.25"/>
    <row r="3416" customFormat="1" ht="15" customHeight="1" x14ac:dyDescent="0.25"/>
    <row r="3417" customFormat="1" ht="15" customHeight="1" x14ac:dyDescent="0.25"/>
    <row r="3418" customFormat="1" ht="15" customHeight="1" x14ac:dyDescent="0.25"/>
    <row r="3419" customFormat="1" ht="15" customHeight="1" x14ac:dyDescent="0.25"/>
    <row r="3420" customFormat="1" ht="15" customHeight="1" x14ac:dyDescent="0.25"/>
    <row r="3421" customFormat="1" ht="15" customHeight="1" x14ac:dyDescent="0.25"/>
    <row r="3422" customFormat="1" ht="15" customHeight="1" x14ac:dyDescent="0.25"/>
    <row r="3423" customFormat="1" ht="15" customHeight="1" x14ac:dyDescent="0.25"/>
    <row r="3424" customFormat="1" ht="15" customHeight="1" x14ac:dyDescent="0.25"/>
    <row r="3425" customFormat="1" ht="15" customHeight="1" x14ac:dyDescent="0.25"/>
    <row r="3426" customFormat="1" ht="15" customHeight="1" x14ac:dyDescent="0.25"/>
    <row r="3427" customFormat="1" ht="15" customHeight="1" x14ac:dyDescent="0.25"/>
    <row r="3428" customFormat="1" ht="15" customHeight="1" x14ac:dyDescent="0.25"/>
    <row r="3429" customFormat="1" ht="15" customHeight="1" x14ac:dyDescent="0.25"/>
    <row r="3430" customFormat="1" ht="15" customHeight="1" x14ac:dyDescent="0.25"/>
    <row r="3431" customFormat="1" ht="15" customHeight="1" x14ac:dyDescent="0.25"/>
    <row r="3432" customFormat="1" ht="15" customHeight="1" x14ac:dyDescent="0.25"/>
    <row r="3433" customFormat="1" ht="15" customHeight="1" x14ac:dyDescent="0.25"/>
    <row r="3434" customFormat="1" ht="15" customHeight="1" x14ac:dyDescent="0.25"/>
    <row r="3435" customFormat="1" ht="15" customHeight="1" x14ac:dyDescent="0.25"/>
    <row r="3436" customFormat="1" ht="15" customHeight="1" x14ac:dyDescent="0.25"/>
    <row r="3437" customFormat="1" ht="15" customHeight="1" x14ac:dyDescent="0.25"/>
    <row r="3438" customFormat="1" ht="15" customHeight="1" x14ac:dyDescent="0.25"/>
    <row r="3439" customFormat="1" ht="15" customHeight="1" x14ac:dyDescent="0.25"/>
    <row r="3440" customFormat="1" ht="15" customHeight="1" x14ac:dyDescent="0.25"/>
    <row r="3441" customFormat="1" ht="15" customHeight="1" x14ac:dyDescent="0.25"/>
    <row r="3442" customFormat="1" ht="15" customHeight="1" x14ac:dyDescent="0.25"/>
    <row r="3443" customFormat="1" ht="15" customHeight="1" x14ac:dyDescent="0.25"/>
    <row r="3444" customFormat="1" ht="15" customHeight="1" x14ac:dyDescent="0.25"/>
    <row r="3445" customFormat="1" ht="15" customHeight="1" x14ac:dyDescent="0.25"/>
    <row r="3446" customFormat="1" ht="15" customHeight="1" x14ac:dyDescent="0.25"/>
    <row r="3447" customFormat="1" ht="15" customHeight="1" x14ac:dyDescent="0.25"/>
    <row r="3448" customFormat="1" ht="15" customHeight="1" x14ac:dyDescent="0.25"/>
    <row r="3449" customFormat="1" ht="15" customHeight="1" x14ac:dyDescent="0.25"/>
    <row r="3450" customFormat="1" ht="15" customHeight="1" x14ac:dyDescent="0.25"/>
    <row r="3451" customFormat="1" ht="15" customHeight="1" x14ac:dyDescent="0.25"/>
    <row r="3452" customFormat="1" ht="15" customHeight="1" x14ac:dyDescent="0.25"/>
    <row r="3453" customFormat="1" ht="15" customHeight="1" x14ac:dyDescent="0.25"/>
    <row r="3454" customFormat="1" ht="15" customHeight="1" x14ac:dyDescent="0.25"/>
    <row r="3455" customFormat="1" ht="15" customHeight="1" x14ac:dyDescent="0.25"/>
    <row r="3456" customFormat="1" ht="15" customHeight="1" x14ac:dyDescent="0.25"/>
    <row r="3457" customFormat="1" ht="15" customHeight="1" x14ac:dyDescent="0.25"/>
    <row r="3458" customFormat="1" ht="15" customHeight="1" x14ac:dyDescent="0.25"/>
    <row r="3459" customFormat="1" ht="15" customHeight="1" x14ac:dyDescent="0.25"/>
    <row r="3460" customFormat="1" ht="15" customHeight="1" x14ac:dyDescent="0.25"/>
    <row r="3461" customFormat="1" ht="15" customHeight="1" x14ac:dyDescent="0.25"/>
    <row r="3462" customFormat="1" ht="15" customHeight="1" x14ac:dyDescent="0.25"/>
    <row r="3463" customFormat="1" ht="15" customHeight="1" x14ac:dyDescent="0.25"/>
    <row r="3464" customFormat="1" ht="15" customHeight="1" x14ac:dyDescent="0.25"/>
    <row r="3465" customFormat="1" ht="15" customHeight="1" x14ac:dyDescent="0.25"/>
    <row r="3466" customFormat="1" ht="15" customHeight="1" x14ac:dyDescent="0.25"/>
    <row r="3467" customFormat="1" ht="15" customHeight="1" x14ac:dyDescent="0.25"/>
    <row r="3468" customFormat="1" ht="15" customHeight="1" x14ac:dyDescent="0.25"/>
    <row r="3469" customFormat="1" ht="15" customHeight="1" x14ac:dyDescent="0.25"/>
    <row r="3470" customFormat="1" ht="15" customHeight="1" x14ac:dyDescent="0.25"/>
    <row r="3471" customFormat="1" ht="15" customHeight="1" x14ac:dyDescent="0.25"/>
    <row r="3472" customFormat="1" ht="15" customHeight="1" x14ac:dyDescent="0.25"/>
    <row r="3473" customFormat="1" ht="15" customHeight="1" x14ac:dyDescent="0.25"/>
    <row r="3474" customFormat="1" ht="15" customHeight="1" x14ac:dyDescent="0.25"/>
    <row r="3475" customFormat="1" ht="15" customHeight="1" x14ac:dyDescent="0.25"/>
    <row r="3476" customFormat="1" ht="15" customHeight="1" x14ac:dyDescent="0.25"/>
    <row r="3477" customFormat="1" ht="15" customHeight="1" x14ac:dyDescent="0.25"/>
    <row r="3478" customFormat="1" ht="15" customHeight="1" x14ac:dyDescent="0.25"/>
    <row r="3479" customFormat="1" ht="15" customHeight="1" x14ac:dyDescent="0.25"/>
    <row r="3480" customFormat="1" ht="15" customHeight="1" x14ac:dyDescent="0.25"/>
    <row r="3481" customFormat="1" ht="15" customHeight="1" x14ac:dyDescent="0.25"/>
    <row r="3482" customFormat="1" ht="15" customHeight="1" x14ac:dyDescent="0.25"/>
    <row r="3483" customFormat="1" ht="15" customHeight="1" x14ac:dyDescent="0.25"/>
    <row r="3484" customFormat="1" ht="15" customHeight="1" x14ac:dyDescent="0.25"/>
    <row r="3485" customFormat="1" ht="15" customHeight="1" x14ac:dyDescent="0.25"/>
    <row r="3486" customFormat="1" ht="15" customHeight="1" x14ac:dyDescent="0.25"/>
    <row r="3487" customFormat="1" ht="15" customHeight="1" x14ac:dyDescent="0.25"/>
    <row r="3488" customFormat="1" ht="15" customHeight="1" x14ac:dyDescent="0.25"/>
    <row r="3489" customFormat="1" ht="15" customHeight="1" x14ac:dyDescent="0.25"/>
    <row r="3490" customFormat="1" ht="15" customHeight="1" x14ac:dyDescent="0.25"/>
    <row r="3491" customFormat="1" ht="15" customHeight="1" x14ac:dyDescent="0.25"/>
    <row r="3492" customFormat="1" ht="15" customHeight="1" x14ac:dyDescent="0.25"/>
    <row r="3493" customFormat="1" ht="15" customHeight="1" x14ac:dyDescent="0.25"/>
    <row r="3494" customFormat="1" ht="15" customHeight="1" x14ac:dyDescent="0.25"/>
    <row r="3495" customFormat="1" ht="15" customHeight="1" x14ac:dyDescent="0.25"/>
    <row r="3496" customFormat="1" ht="15" customHeight="1" x14ac:dyDescent="0.25"/>
    <row r="3497" customFormat="1" ht="15" customHeight="1" x14ac:dyDescent="0.25"/>
    <row r="3498" customFormat="1" ht="15" customHeight="1" x14ac:dyDescent="0.25"/>
    <row r="3499" customFormat="1" ht="15" customHeight="1" x14ac:dyDescent="0.25"/>
    <row r="3500" customFormat="1" ht="15" customHeight="1" x14ac:dyDescent="0.25"/>
    <row r="3501" customFormat="1" ht="15" customHeight="1" x14ac:dyDescent="0.25"/>
    <row r="3502" customFormat="1" ht="15" customHeight="1" x14ac:dyDescent="0.25"/>
    <row r="3503" customFormat="1" ht="15" customHeight="1" x14ac:dyDescent="0.25"/>
    <row r="3504" customFormat="1" ht="15" customHeight="1" x14ac:dyDescent="0.25"/>
    <row r="3505" customFormat="1" ht="15" customHeight="1" x14ac:dyDescent="0.25"/>
    <row r="3506" customFormat="1" ht="15" customHeight="1" x14ac:dyDescent="0.25"/>
    <row r="3507" customFormat="1" ht="15" customHeight="1" x14ac:dyDescent="0.25"/>
    <row r="3508" customFormat="1" ht="15" customHeight="1" x14ac:dyDescent="0.25"/>
    <row r="3509" customFormat="1" ht="15" customHeight="1" x14ac:dyDescent="0.25"/>
    <row r="3510" customFormat="1" ht="15" customHeight="1" x14ac:dyDescent="0.25"/>
    <row r="3511" customFormat="1" ht="15" customHeight="1" x14ac:dyDescent="0.25"/>
    <row r="3512" customFormat="1" ht="15" customHeight="1" x14ac:dyDescent="0.25"/>
    <row r="3513" customFormat="1" ht="15" customHeight="1" x14ac:dyDescent="0.25"/>
    <row r="3514" customFormat="1" ht="15" customHeight="1" x14ac:dyDescent="0.25"/>
    <row r="3515" customFormat="1" ht="15" customHeight="1" x14ac:dyDescent="0.25"/>
    <row r="3516" customFormat="1" ht="15" customHeight="1" x14ac:dyDescent="0.25"/>
    <row r="3517" customFormat="1" ht="15" customHeight="1" x14ac:dyDescent="0.25"/>
    <row r="3518" customFormat="1" ht="15" customHeight="1" x14ac:dyDescent="0.25"/>
    <row r="3519" customFormat="1" ht="15" customHeight="1" x14ac:dyDescent="0.25"/>
    <row r="3520" customFormat="1" ht="15" customHeight="1" x14ac:dyDescent="0.25"/>
    <row r="3521" customFormat="1" ht="15" customHeight="1" x14ac:dyDescent="0.25"/>
    <row r="3522" customFormat="1" ht="15" customHeight="1" x14ac:dyDescent="0.25"/>
    <row r="3523" customFormat="1" ht="15" customHeight="1" x14ac:dyDescent="0.25"/>
    <row r="3524" customFormat="1" ht="15" customHeight="1" x14ac:dyDescent="0.25"/>
    <row r="3525" customFormat="1" ht="15" customHeight="1" x14ac:dyDescent="0.25"/>
    <row r="3526" customFormat="1" ht="15" customHeight="1" x14ac:dyDescent="0.25"/>
    <row r="3527" customFormat="1" ht="15" customHeight="1" x14ac:dyDescent="0.25"/>
    <row r="3528" customFormat="1" ht="15" customHeight="1" x14ac:dyDescent="0.25"/>
    <row r="3529" customFormat="1" ht="15" customHeight="1" x14ac:dyDescent="0.25"/>
    <row r="3530" customFormat="1" ht="15" customHeight="1" x14ac:dyDescent="0.25"/>
    <row r="3531" customFormat="1" ht="15" customHeight="1" x14ac:dyDescent="0.25"/>
    <row r="3532" customFormat="1" ht="15" customHeight="1" x14ac:dyDescent="0.25"/>
    <row r="3533" customFormat="1" ht="15" customHeight="1" x14ac:dyDescent="0.25"/>
    <row r="3534" customFormat="1" ht="15" customHeight="1" x14ac:dyDescent="0.25"/>
    <row r="3535" customFormat="1" ht="15" customHeight="1" x14ac:dyDescent="0.25"/>
    <row r="3536" customFormat="1" ht="15" customHeight="1" x14ac:dyDescent="0.25"/>
    <row r="3537" customFormat="1" ht="15" customHeight="1" x14ac:dyDescent="0.25"/>
    <row r="3538" customFormat="1" ht="15" customHeight="1" x14ac:dyDescent="0.25"/>
    <row r="3539" customFormat="1" ht="15" customHeight="1" x14ac:dyDescent="0.25"/>
    <row r="3540" customFormat="1" ht="15" customHeight="1" x14ac:dyDescent="0.25"/>
    <row r="3541" customFormat="1" ht="15" customHeight="1" x14ac:dyDescent="0.25"/>
    <row r="3542" customFormat="1" ht="15" customHeight="1" x14ac:dyDescent="0.25"/>
    <row r="3543" customFormat="1" ht="15" customHeight="1" x14ac:dyDescent="0.25"/>
    <row r="3544" customFormat="1" ht="15" customHeight="1" x14ac:dyDescent="0.25"/>
    <row r="3545" customFormat="1" ht="15" customHeight="1" x14ac:dyDescent="0.25"/>
    <row r="3546" customFormat="1" ht="15" customHeight="1" x14ac:dyDescent="0.25"/>
    <row r="3547" customFormat="1" ht="15" customHeight="1" x14ac:dyDescent="0.25"/>
    <row r="3548" customFormat="1" ht="15" customHeight="1" x14ac:dyDescent="0.25"/>
    <row r="3549" customFormat="1" ht="15" customHeight="1" x14ac:dyDescent="0.25"/>
    <row r="3550" customFormat="1" ht="15" customHeight="1" x14ac:dyDescent="0.25"/>
    <row r="3551" customFormat="1" ht="15" customHeight="1" x14ac:dyDescent="0.25"/>
    <row r="3552" customFormat="1" ht="15" customHeight="1" x14ac:dyDescent="0.25"/>
    <row r="3553" customFormat="1" ht="15" customHeight="1" x14ac:dyDescent="0.25"/>
    <row r="3554" customFormat="1" ht="15" customHeight="1" x14ac:dyDescent="0.25"/>
    <row r="3555" customFormat="1" ht="15" customHeight="1" x14ac:dyDescent="0.25"/>
    <row r="3556" customFormat="1" ht="15" customHeight="1" x14ac:dyDescent="0.25"/>
    <row r="3557" customFormat="1" ht="15" customHeight="1" x14ac:dyDescent="0.25"/>
    <row r="3558" customFormat="1" ht="15" customHeight="1" x14ac:dyDescent="0.25"/>
    <row r="3559" customFormat="1" ht="15" customHeight="1" x14ac:dyDescent="0.25"/>
    <row r="3560" customFormat="1" ht="15" customHeight="1" x14ac:dyDescent="0.25"/>
    <row r="3561" customFormat="1" ht="15" customHeight="1" x14ac:dyDescent="0.25"/>
    <row r="3562" customFormat="1" ht="15" customHeight="1" x14ac:dyDescent="0.25"/>
    <row r="3563" customFormat="1" ht="15" customHeight="1" x14ac:dyDescent="0.25"/>
    <row r="3564" customFormat="1" ht="15" customHeight="1" x14ac:dyDescent="0.25"/>
    <row r="3565" customFormat="1" ht="15" customHeight="1" x14ac:dyDescent="0.25"/>
    <row r="3566" customFormat="1" ht="15" customHeight="1" x14ac:dyDescent="0.25"/>
    <row r="3567" customFormat="1" ht="15" customHeight="1" x14ac:dyDescent="0.25"/>
    <row r="3568" customFormat="1" ht="15" customHeight="1" x14ac:dyDescent="0.25"/>
    <row r="3569" customFormat="1" ht="15" customHeight="1" x14ac:dyDescent="0.25"/>
    <row r="3570" customFormat="1" ht="15" customHeight="1" x14ac:dyDescent="0.25"/>
    <row r="3571" customFormat="1" ht="15" customHeight="1" x14ac:dyDescent="0.25"/>
    <row r="3572" customFormat="1" ht="15" customHeight="1" x14ac:dyDescent="0.25"/>
    <row r="3573" customFormat="1" ht="15" customHeight="1" x14ac:dyDescent="0.25"/>
    <row r="3574" customFormat="1" ht="15" customHeight="1" x14ac:dyDescent="0.25"/>
    <row r="3575" customFormat="1" ht="15" customHeight="1" x14ac:dyDescent="0.25"/>
    <row r="3576" customFormat="1" ht="15" customHeight="1" x14ac:dyDescent="0.25"/>
    <row r="3577" customFormat="1" ht="15" customHeight="1" x14ac:dyDescent="0.25"/>
    <row r="3578" customFormat="1" ht="15" customHeight="1" x14ac:dyDescent="0.25"/>
    <row r="3579" customFormat="1" ht="15" customHeight="1" x14ac:dyDescent="0.25"/>
    <row r="3580" customFormat="1" ht="15" customHeight="1" x14ac:dyDescent="0.25"/>
    <row r="3581" customFormat="1" ht="15" customHeight="1" x14ac:dyDescent="0.25"/>
    <row r="3582" customFormat="1" ht="15" customHeight="1" x14ac:dyDescent="0.25"/>
    <row r="3583" customFormat="1" ht="15" customHeight="1" x14ac:dyDescent="0.25"/>
    <row r="3584" customFormat="1" ht="15" customHeight="1" x14ac:dyDescent="0.25"/>
    <row r="3585" customFormat="1" ht="15" customHeight="1" x14ac:dyDescent="0.25"/>
    <row r="3586" customFormat="1" ht="15" customHeight="1" x14ac:dyDescent="0.25"/>
    <row r="3587" customFormat="1" ht="15" customHeight="1" x14ac:dyDescent="0.25"/>
    <row r="3588" customFormat="1" ht="15" customHeight="1" x14ac:dyDescent="0.25"/>
    <row r="3589" customFormat="1" ht="15" customHeight="1" x14ac:dyDescent="0.25"/>
    <row r="3590" customFormat="1" ht="15" customHeight="1" x14ac:dyDescent="0.25"/>
    <row r="3591" customFormat="1" ht="15" customHeight="1" x14ac:dyDescent="0.25"/>
    <row r="3592" customFormat="1" ht="15" customHeight="1" x14ac:dyDescent="0.25"/>
    <row r="3593" customFormat="1" ht="15" customHeight="1" x14ac:dyDescent="0.25"/>
    <row r="3594" customFormat="1" ht="15" customHeight="1" x14ac:dyDescent="0.25"/>
    <row r="3595" customFormat="1" ht="15" customHeight="1" x14ac:dyDescent="0.25"/>
    <row r="3596" customFormat="1" ht="15" customHeight="1" x14ac:dyDescent="0.25"/>
    <row r="3597" customFormat="1" ht="15" customHeight="1" x14ac:dyDescent="0.25"/>
    <row r="3598" customFormat="1" ht="15" customHeight="1" x14ac:dyDescent="0.25"/>
    <row r="3599" customFormat="1" ht="15" customHeight="1" x14ac:dyDescent="0.25"/>
    <row r="3600" customFormat="1" ht="15" customHeight="1" x14ac:dyDescent="0.25"/>
    <row r="3601" customFormat="1" ht="15" customHeight="1" x14ac:dyDescent="0.25"/>
    <row r="3602" customFormat="1" ht="15" customHeight="1" x14ac:dyDescent="0.25"/>
    <row r="3603" customFormat="1" ht="15" customHeight="1" x14ac:dyDescent="0.25"/>
    <row r="3604" customFormat="1" ht="15" customHeight="1" x14ac:dyDescent="0.25"/>
    <row r="3605" customFormat="1" ht="15" customHeight="1" x14ac:dyDescent="0.25"/>
    <row r="3606" customFormat="1" ht="15" customHeight="1" x14ac:dyDescent="0.25"/>
    <row r="3607" customFormat="1" ht="15" customHeight="1" x14ac:dyDescent="0.25"/>
    <row r="3608" customFormat="1" ht="15" customHeight="1" x14ac:dyDescent="0.25"/>
    <row r="3609" customFormat="1" ht="15" customHeight="1" x14ac:dyDescent="0.25"/>
    <row r="3610" customFormat="1" ht="15" customHeight="1" x14ac:dyDescent="0.25"/>
    <row r="3611" customFormat="1" ht="15" customHeight="1" x14ac:dyDescent="0.25"/>
    <row r="3612" customFormat="1" ht="15" customHeight="1" x14ac:dyDescent="0.25"/>
    <row r="3613" customFormat="1" ht="15" customHeight="1" x14ac:dyDescent="0.25"/>
    <row r="3614" customFormat="1" ht="15" customHeight="1" x14ac:dyDescent="0.25"/>
    <row r="3615" customFormat="1" ht="15" customHeight="1" x14ac:dyDescent="0.25"/>
    <row r="3616" customFormat="1" ht="15" customHeight="1" x14ac:dyDescent="0.25"/>
    <row r="3617" customFormat="1" ht="15" customHeight="1" x14ac:dyDescent="0.25"/>
    <row r="3618" customFormat="1" ht="15" customHeight="1" x14ac:dyDescent="0.25"/>
    <row r="3619" customFormat="1" ht="15" customHeight="1" x14ac:dyDescent="0.25"/>
    <row r="3620" customFormat="1" ht="15" customHeight="1" x14ac:dyDescent="0.25"/>
    <row r="3621" customFormat="1" ht="15" customHeight="1" x14ac:dyDescent="0.25"/>
    <row r="3622" customFormat="1" ht="15" customHeight="1" x14ac:dyDescent="0.25"/>
    <row r="3623" customFormat="1" ht="15" customHeight="1" x14ac:dyDescent="0.25"/>
    <row r="3624" customFormat="1" ht="15" customHeight="1" x14ac:dyDescent="0.25"/>
    <row r="3625" customFormat="1" ht="15" customHeight="1" x14ac:dyDescent="0.25"/>
    <row r="3626" customFormat="1" ht="15" customHeight="1" x14ac:dyDescent="0.25"/>
    <row r="3627" customFormat="1" ht="15" customHeight="1" x14ac:dyDescent="0.25"/>
    <row r="3628" customFormat="1" ht="15" customHeight="1" x14ac:dyDescent="0.25"/>
    <row r="3629" customFormat="1" ht="15" customHeight="1" x14ac:dyDescent="0.25"/>
    <row r="3630" customFormat="1" ht="15" customHeight="1" x14ac:dyDescent="0.25"/>
    <row r="3631" customFormat="1" ht="15" customHeight="1" x14ac:dyDescent="0.25"/>
    <row r="3632" customFormat="1" ht="15" customHeight="1" x14ac:dyDescent="0.25"/>
    <row r="3633" customFormat="1" ht="15" customHeight="1" x14ac:dyDescent="0.25"/>
    <row r="3634" customFormat="1" ht="15" customHeight="1" x14ac:dyDescent="0.25"/>
    <row r="3635" customFormat="1" ht="15" customHeight="1" x14ac:dyDescent="0.25"/>
    <row r="3636" customFormat="1" ht="15" customHeight="1" x14ac:dyDescent="0.25"/>
    <row r="3637" customFormat="1" ht="15" customHeight="1" x14ac:dyDescent="0.25"/>
    <row r="3638" customFormat="1" ht="15" customHeight="1" x14ac:dyDescent="0.25"/>
    <row r="3639" customFormat="1" ht="15" customHeight="1" x14ac:dyDescent="0.25"/>
    <row r="3640" customFormat="1" ht="15" customHeight="1" x14ac:dyDescent="0.25"/>
    <row r="3641" customFormat="1" ht="15" customHeight="1" x14ac:dyDescent="0.25"/>
    <row r="3642" customFormat="1" ht="15" customHeight="1" x14ac:dyDescent="0.25"/>
    <row r="3643" customFormat="1" ht="15" customHeight="1" x14ac:dyDescent="0.25"/>
    <row r="3644" customFormat="1" ht="15" customHeight="1" x14ac:dyDescent="0.25"/>
    <row r="3645" customFormat="1" ht="15" customHeight="1" x14ac:dyDescent="0.25"/>
    <row r="3646" customFormat="1" ht="15" customHeight="1" x14ac:dyDescent="0.25"/>
    <row r="3647" customFormat="1" ht="15" customHeight="1" x14ac:dyDescent="0.25"/>
    <row r="3648" customFormat="1" ht="15" customHeight="1" x14ac:dyDescent="0.25"/>
    <row r="3649" customFormat="1" ht="15" customHeight="1" x14ac:dyDescent="0.25"/>
    <row r="3650" customFormat="1" ht="15" customHeight="1" x14ac:dyDescent="0.25"/>
    <row r="3651" customFormat="1" ht="15" customHeight="1" x14ac:dyDescent="0.25"/>
    <row r="3652" customFormat="1" ht="15" customHeight="1" x14ac:dyDescent="0.25"/>
    <row r="3653" customFormat="1" ht="15" customHeight="1" x14ac:dyDescent="0.25"/>
    <row r="3654" customFormat="1" ht="15" customHeight="1" x14ac:dyDescent="0.25"/>
    <row r="3655" customFormat="1" ht="15" customHeight="1" x14ac:dyDescent="0.25"/>
    <row r="3656" customFormat="1" ht="15" customHeight="1" x14ac:dyDescent="0.25"/>
    <row r="3657" customFormat="1" ht="15" customHeight="1" x14ac:dyDescent="0.25"/>
    <row r="3658" customFormat="1" ht="15" customHeight="1" x14ac:dyDescent="0.25"/>
    <row r="3659" customFormat="1" ht="15" customHeight="1" x14ac:dyDescent="0.25"/>
    <row r="3660" customFormat="1" ht="15" customHeight="1" x14ac:dyDescent="0.25"/>
    <row r="3661" customFormat="1" ht="15" customHeight="1" x14ac:dyDescent="0.25"/>
    <row r="3662" customFormat="1" ht="15" customHeight="1" x14ac:dyDescent="0.25"/>
    <row r="3663" customFormat="1" ht="15" customHeight="1" x14ac:dyDescent="0.25"/>
    <row r="3664" customFormat="1" ht="15" customHeight="1" x14ac:dyDescent="0.25"/>
    <row r="3665" customFormat="1" ht="15" customHeight="1" x14ac:dyDescent="0.25"/>
    <row r="3666" customFormat="1" ht="15" customHeight="1" x14ac:dyDescent="0.25"/>
    <row r="3667" customFormat="1" ht="15" customHeight="1" x14ac:dyDescent="0.25"/>
    <row r="3668" customFormat="1" ht="15" customHeight="1" x14ac:dyDescent="0.25"/>
    <row r="3669" customFormat="1" ht="15" customHeight="1" x14ac:dyDescent="0.25"/>
    <row r="3670" customFormat="1" ht="15" customHeight="1" x14ac:dyDescent="0.25"/>
    <row r="3671" customFormat="1" ht="15" customHeight="1" x14ac:dyDescent="0.25"/>
    <row r="3672" customFormat="1" ht="15" customHeight="1" x14ac:dyDescent="0.25"/>
    <row r="3673" customFormat="1" ht="15" customHeight="1" x14ac:dyDescent="0.25"/>
    <row r="3674" customFormat="1" ht="15" customHeight="1" x14ac:dyDescent="0.25"/>
    <row r="3675" customFormat="1" ht="15" customHeight="1" x14ac:dyDescent="0.25"/>
    <row r="3676" customFormat="1" ht="15" customHeight="1" x14ac:dyDescent="0.25"/>
    <row r="3677" customFormat="1" ht="15" customHeight="1" x14ac:dyDescent="0.25"/>
    <row r="3678" customFormat="1" ht="15" customHeight="1" x14ac:dyDescent="0.25"/>
    <row r="3679" customFormat="1" ht="15" customHeight="1" x14ac:dyDescent="0.25"/>
    <row r="3680" customFormat="1" ht="15" customHeight="1" x14ac:dyDescent="0.25"/>
    <row r="3681" customFormat="1" ht="15" customHeight="1" x14ac:dyDescent="0.25"/>
    <row r="3682" customFormat="1" ht="15" customHeight="1" x14ac:dyDescent="0.25"/>
    <row r="3683" customFormat="1" ht="15" customHeight="1" x14ac:dyDescent="0.25"/>
    <row r="3684" customFormat="1" ht="15" customHeight="1" x14ac:dyDescent="0.25"/>
    <row r="3685" customFormat="1" ht="15" customHeight="1" x14ac:dyDescent="0.25"/>
    <row r="3686" customFormat="1" ht="15" customHeight="1" x14ac:dyDescent="0.25"/>
    <row r="3687" customFormat="1" ht="15" customHeight="1" x14ac:dyDescent="0.25"/>
    <row r="3688" customFormat="1" ht="15" customHeight="1" x14ac:dyDescent="0.25"/>
    <row r="3689" customFormat="1" ht="15" customHeight="1" x14ac:dyDescent="0.25"/>
    <row r="3690" customFormat="1" ht="15" customHeight="1" x14ac:dyDescent="0.25"/>
    <row r="3691" customFormat="1" ht="15" customHeight="1" x14ac:dyDescent="0.25"/>
    <row r="3692" customFormat="1" ht="15" customHeight="1" x14ac:dyDescent="0.25"/>
    <row r="3693" customFormat="1" ht="15" customHeight="1" x14ac:dyDescent="0.25"/>
    <row r="3694" customFormat="1" ht="15" customHeight="1" x14ac:dyDescent="0.25"/>
    <row r="3695" customFormat="1" ht="15" customHeight="1" x14ac:dyDescent="0.25"/>
    <row r="3696" customFormat="1" ht="15" customHeight="1" x14ac:dyDescent="0.25"/>
    <row r="3697" customFormat="1" ht="15" customHeight="1" x14ac:dyDescent="0.25"/>
    <row r="3698" customFormat="1" ht="15" customHeight="1" x14ac:dyDescent="0.25"/>
    <row r="3699" customFormat="1" ht="15" customHeight="1" x14ac:dyDescent="0.25"/>
    <row r="3700" customFormat="1" ht="15" customHeight="1" x14ac:dyDescent="0.25"/>
    <row r="3701" customFormat="1" ht="15" customHeight="1" x14ac:dyDescent="0.25"/>
    <row r="3702" customFormat="1" ht="15" customHeight="1" x14ac:dyDescent="0.25"/>
    <row r="3703" customFormat="1" ht="15" customHeight="1" x14ac:dyDescent="0.25"/>
    <row r="3704" customFormat="1" ht="15" customHeight="1" x14ac:dyDescent="0.25"/>
    <row r="3705" customFormat="1" ht="15" customHeight="1" x14ac:dyDescent="0.25"/>
    <row r="3706" customFormat="1" ht="15" customHeight="1" x14ac:dyDescent="0.25"/>
    <row r="3707" customFormat="1" ht="15" customHeight="1" x14ac:dyDescent="0.25"/>
    <row r="3708" customFormat="1" ht="15" customHeight="1" x14ac:dyDescent="0.25"/>
    <row r="3709" customFormat="1" ht="15" customHeight="1" x14ac:dyDescent="0.25"/>
    <row r="3710" customFormat="1" ht="15" customHeight="1" x14ac:dyDescent="0.25"/>
    <row r="3711" customFormat="1" ht="15" customHeight="1" x14ac:dyDescent="0.25"/>
    <row r="3712" customFormat="1" ht="15" customHeight="1" x14ac:dyDescent="0.25"/>
    <row r="3713" customFormat="1" ht="15" customHeight="1" x14ac:dyDescent="0.25"/>
    <row r="3714" customFormat="1" ht="15" customHeight="1" x14ac:dyDescent="0.25"/>
    <row r="3715" customFormat="1" ht="15" customHeight="1" x14ac:dyDescent="0.25"/>
    <row r="3716" customFormat="1" ht="15" customHeight="1" x14ac:dyDescent="0.25"/>
    <row r="3717" customFormat="1" ht="15" customHeight="1" x14ac:dyDescent="0.25"/>
    <row r="3718" customFormat="1" ht="15" customHeight="1" x14ac:dyDescent="0.25"/>
    <row r="3719" customFormat="1" ht="15" customHeight="1" x14ac:dyDescent="0.25"/>
    <row r="3720" customFormat="1" ht="15" customHeight="1" x14ac:dyDescent="0.25"/>
    <row r="3721" customFormat="1" ht="15" customHeight="1" x14ac:dyDescent="0.25"/>
    <row r="3722" customFormat="1" ht="15" customHeight="1" x14ac:dyDescent="0.25"/>
    <row r="3723" customFormat="1" ht="15" customHeight="1" x14ac:dyDescent="0.25"/>
    <row r="3724" customFormat="1" ht="15" customHeight="1" x14ac:dyDescent="0.25"/>
    <row r="3725" customFormat="1" ht="15" customHeight="1" x14ac:dyDescent="0.25"/>
    <row r="3726" customFormat="1" ht="15" customHeight="1" x14ac:dyDescent="0.25"/>
    <row r="3727" customFormat="1" ht="15" customHeight="1" x14ac:dyDescent="0.25"/>
    <row r="3728" customFormat="1" ht="15" customHeight="1" x14ac:dyDescent="0.25"/>
    <row r="3729" customFormat="1" ht="15" customHeight="1" x14ac:dyDescent="0.25"/>
    <row r="3730" customFormat="1" ht="15" customHeight="1" x14ac:dyDescent="0.25"/>
    <row r="3731" customFormat="1" ht="15" customHeight="1" x14ac:dyDescent="0.25"/>
    <row r="3732" customFormat="1" ht="15" customHeight="1" x14ac:dyDescent="0.25"/>
    <row r="3733" customFormat="1" ht="15" customHeight="1" x14ac:dyDescent="0.25"/>
    <row r="3734" customFormat="1" ht="15" customHeight="1" x14ac:dyDescent="0.25"/>
    <row r="3735" customFormat="1" ht="15" customHeight="1" x14ac:dyDescent="0.25"/>
    <row r="3736" customFormat="1" ht="15" customHeight="1" x14ac:dyDescent="0.25"/>
    <row r="3737" customFormat="1" ht="15" customHeight="1" x14ac:dyDescent="0.25"/>
    <row r="3738" customFormat="1" ht="15" customHeight="1" x14ac:dyDescent="0.25"/>
    <row r="3739" customFormat="1" ht="15" customHeight="1" x14ac:dyDescent="0.25"/>
    <row r="3740" customFormat="1" ht="15" customHeight="1" x14ac:dyDescent="0.25"/>
    <row r="3741" customFormat="1" ht="15" customHeight="1" x14ac:dyDescent="0.25"/>
    <row r="3742" customFormat="1" ht="15" customHeight="1" x14ac:dyDescent="0.25"/>
    <row r="3743" customFormat="1" ht="15" customHeight="1" x14ac:dyDescent="0.25"/>
    <row r="3744" customFormat="1" ht="15" customHeight="1" x14ac:dyDescent="0.25"/>
    <row r="3745" customFormat="1" ht="15" customHeight="1" x14ac:dyDescent="0.25"/>
    <row r="3746" customFormat="1" ht="15" customHeight="1" x14ac:dyDescent="0.25"/>
    <row r="3747" customFormat="1" ht="15" customHeight="1" x14ac:dyDescent="0.25"/>
    <row r="3748" customFormat="1" ht="15" customHeight="1" x14ac:dyDescent="0.25"/>
    <row r="3749" customFormat="1" ht="15" customHeight="1" x14ac:dyDescent="0.25"/>
    <row r="3750" customFormat="1" ht="15" customHeight="1" x14ac:dyDescent="0.25"/>
    <row r="3751" customFormat="1" ht="15" customHeight="1" x14ac:dyDescent="0.25"/>
    <row r="3752" customFormat="1" ht="15" customHeight="1" x14ac:dyDescent="0.25"/>
    <row r="3753" customFormat="1" ht="15" customHeight="1" x14ac:dyDescent="0.25"/>
    <row r="3754" customFormat="1" ht="15" customHeight="1" x14ac:dyDescent="0.25"/>
    <row r="3755" customFormat="1" ht="15" customHeight="1" x14ac:dyDescent="0.25"/>
    <row r="3756" customFormat="1" ht="15" customHeight="1" x14ac:dyDescent="0.25"/>
    <row r="3757" customFormat="1" ht="15" customHeight="1" x14ac:dyDescent="0.25"/>
    <row r="3758" customFormat="1" ht="15" customHeight="1" x14ac:dyDescent="0.25"/>
    <row r="3759" customFormat="1" ht="15" customHeight="1" x14ac:dyDescent="0.25"/>
    <row r="3760" customFormat="1" ht="15" customHeight="1" x14ac:dyDescent="0.25"/>
    <row r="3761" customFormat="1" ht="15" customHeight="1" x14ac:dyDescent="0.25"/>
    <row r="3762" customFormat="1" ht="15" customHeight="1" x14ac:dyDescent="0.25"/>
    <row r="3763" customFormat="1" ht="15" customHeight="1" x14ac:dyDescent="0.25"/>
    <row r="3764" customFormat="1" ht="15" customHeight="1" x14ac:dyDescent="0.25"/>
    <row r="3765" customFormat="1" ht="15" customHeight="1" x14ac:dyDescent="0.25"/>
    <row r="3766" customFormat="1" ht="15" customHeight="1" x14ac:dyDescent="0.25"/>
    <row r="3767" customFormat="1" ht="15" customHeight="1" x14ac:dyDescent="0.25"/>
    <row r="3768" customFormat="1" ht="15" customHeight="1" x14ac:dyDescent="0.25"/>
    <row r="3769" customFormat="1" ht="15" customHeight="1" x14ac:dyDescent="0.25"/>
    <row r="3770" customFormat="1" ht="15" customHeight="1" x14ac:dyDescent="0.25"/>
    <row r="3771" customFormat="1" ht="15" customHeight="1" x14ac:dyDescent="0.25"/>
    <row r="3772" customFormat="1" ht="15" customHeight="1" x14ac:dyDescent="0.25"/>
    <row r="3773" customFormat="1" ht="15" customHeight="1" x14ac:dyDescent="0.25"/>
    <row r="3774" customFormat="1" ht="15" customHeight="1" x14ac:dyDescent="0.25"/>
    <row r="3775" customFormat="1" ht="15" customHeight="1" x14ac:dyDescent="0.25"/>
    <row r="3776" customFormat="1" ht="15" customHeight="1" x14ac:dyDescent="0.25"/>
    <row r="3777" customFormat="1" ht="15" customHeight="1" x14ac:dyDescent="0.25"/>
    <row r="3778" customFormat="1" ht="15" customHeight="1" x14ac:dyDescent="0.25"/>
    <row r="3779" customFormat="1" ht="15" customHeight="1" x14ac:dyDescent="0.25"/>
    <row r="3780" customFormat="1" ht="15" customHeight="1" x14ac:dyDescent="0.25"/>
    <row r="3781" customFormat="1" ht="15" customHeight="1" x14ac:dyDescent="0.25"/>
    <row r="3782" customFormat="1" ht="15" customHeight="1" x14ac:dyDescent="0.25"/>
    <row r="3783" customFormat="1" ht="15" customHeight="1" x14ac:dyDescent="0.25"/>
    <row r="3784" customFormat="1" ht="15" customHeight="1" x14ac:dyDescent="0.25"/>
    <row r="3785" customFormat="1" ht="15" customHeight="1" x14ac:dyDescent="0.25"/>
    <row r="3786" customFormat="1" ht="15" customHeight="1" x14ac:dyDescent="0.25"/>
    <row r="3787" customFormat="1" ht="15" customHeight="1" x14ac:dyDescent="0.25"/>
    <row r="3788" customFormat="1" ht="15" customHeight="1" x14ac:dyDescent="0.25"/>
    <row r="3789" customFormat="1" ht="15" customHeight="1" x14ac:dyDescent="0.25"/>
    <row r="3790" customFormat="1" ht="15" customHeight="1" x14ac:dyDescent="0.25"/>
    <row r="3791" customFormat="1" ht="15" customHeight="1" x14ac:dyDescent="0.25"/>
    <row r="3792" customFormat="1" ht="15" customHeight="1" x14ac:dyDescent="0.25"/>
    <row r="3793" customFormat="1" ht="15" customHeight="1" x14ac:dyDescent="0.25"/>
    <row r="3794" customFormat="1" ht="15" customHeight="1" x14ac:dyDescent="0.25"/>
    <row r="3795" customFormat="1" ht="15" customHeight="1" x14ac:dyDescent="0.25"/>
    <row r="3796" customFormat="1" ht="15" customHeight="1" x14ac:dyDescent="0.25"/>
    <row r="3797" customFormat="1" ht="15" customHeight="1" x14ac:dyDescent="0.25"/>
    <row r="3798" customFormat="1" ht="15" customHeight="1" x14ac:dyDescent="0.25"/>
    <row r="3799" customFormat="1" ht="15" customHeight="1" x14ac:dyDescent="0.25"/>
    <row r="3800" customFormat="1" ht="15" customHeight="1" x14ac:dyDescent="0.25"/>
    <row r="3801" customFormat="1" ht="15" customHeight="1" x14ac:dyDescent="0.25"/>
    <row r="3802" customFormat="1" ht="15" customHeight="1" x14ac:dyDescent="0.25"/>
    <row r="3803" customFormat="1" ht="15" customHeight="1" x14ac:dyDescent="0.25"/>
    <row r="3804" customFormat="1" ht="15" customHeight="1" x14ac:dyDescent="0.25"/>
    <row r="3805" customFormat="1" ht="15" customHeight="1" x14ac:dyDescent="0.25"/>
    <row r="3806" customFormat="1" ht="15" customHeight="1" x14ac:dyDescent="0.25"/>
    <row r="3807" customFormat="1" ht="15" customHeight="1" x14ac:dyDescent="0.25"/>
    <row r="3808" customFormat="1" ht="15" customHeight="1" x14ac:dyDescent="0.25"/>
    <row r="3809" customFormat="1" ht="15" customHeight="1" x14ac:dyDescent="0.25"/>
    <row r="3810" customFormat="1" ht="15" customHeight="1" x14ac:dyDescent="0.25"/>
    <row r="3811" customFormat="1" ht="15" customHeight="1" x14ac:dyDescent="0.25"/>
    <row r="3812" customFormat="1" ht="15" customHeight="1" x14ac:dyDescent="0.25"/>
    <row r="3813" customFormat="1" ht="15" customHeight="1" x14ac:dyDescent="0.25"/>
    <row r="3814" customFormat="1" ht="15" customHeight="1" x14ac:dyDescent="0.25"/>
    <row r="3815" customFormat="1" ht="15" customHeight="1" x14ac:dyDescent="0.25"/>
    <row r="3816" customFormat="1" ht="15" customHeight="1" x14ac:dyDescent="0.25"/>
    <row r="3817" customFormat="1" ht="15" customHeight="1" x14ac:dyDescent="0.25"/>
    <row r="3818" customFormat="1" ht="15" customHeight="1" x14ac:dyDescent="0.25"/>
    <row r="3819" customFormat="1" ht="15" customHeight="1" x14ac:dyDescent="0.25"/>
    <row r="3820" customFormat="1" ht="15" customHeight="1" x14ac:dyDescent="0.25"/>
    <row r="3821" customFormat="1" ht="15" customHeight="1" x14ac:dyDescent="0.25"/>
    <row r="3822" customFormat="1" ht="15" customHeight="1" x14ac:dyDescent="0.25"/>
    <row r="3823" customFormat="1" ht="15" customHeight="1" x14ac:dyDescent="0.25"/>
    <row r="3824" customFormat="1" ht="15" customHeight="1" x14ac:dyDescent="0.25"/>
    <row r="3825" customFormat="1" ht="15" customHeight="1" x14ac:dyDescent="0.25"/>
    <row r="3826" customFormat="1" ht="15" customHeight="1" x14ac:dyDescent="0.25"/>
    <row r="3827" customFormat="1" ht="15" customHeight="1" x14ac:dyDescent="0.25"/>
    <row r="3828" customFormat="1" ht="15" customHeight="1" x14ac:dyDescent="0.25"/>
    <row r="3829" customFormat="1" ht="15" customHeight="1" x14ac:dyDescent="0.25"/>
    <row r="3830" customFormat="1" ht="15" customHeight="1" x14ac:dyDescent="0.25"/>
    <row r="3831" customFormat="1" ht="15" customHeight="1" x14ac:dyDescent="0.25"/>
    <row r="3832" customFormat="1" ht="15" customHeight="1" x14ac:dyDescent="0.25"/>
    <row r="3833" customFormat="1" ht="15" customHeight="1" x14ac:dyDescent="0.25"/>
    <row r="3834" customFormat="1" ht="15" customHeight="1" x14ac:dyDescent="0.25"/>
    <row r="3835" customFormat="1" ht="15" customHeight="1" x14ac:dyDescent="0.25"/>
    <row r="3836" customFormat="1" ht="15" customHeight="1" x14ac:dyDescent="0.25"/>
    <row r="3837" customFormat="1" ht="15" customHeight="1" x14ac:dyDescent="0.25"/>
    <row r="3838" customFormat="1" ht="15" customHeight="1" x14ac:dyDescent="0.25"/>
    <row r="3839" customFormat="1" ht="15" customHeight="1" x14ac:dyDescent="0.25"/>
    <row r="3840" customFormat="1" ht="15" customHeight="1" x14ac:dyDescent="0.25"/>
    <row r="3841" customFormat="1" ht="15" customHeight="1" x14ac:dyDescent="0.25"/>
    <row r="3842" customFormat="1" ht="15" customHeight="1" x14ac:dyDescent="0.25"/>
    <row r="3843" customFormat="1" ht="15" customHeight="1" x14ac:dyDescent="0.25"/>
    <row r="3844" customFormat="1" ht="15" customHeight="1" x14ac:dyDescent="0.25"/>
    <row r="3845" customFormat="1" ht="15" customHeight="1" x14ac:dyDescent="0.25"/>
    <row r="3846" customFormat="1" ht="15" customHeight="1" x14ac:dyDescent="0.25"/>
    <row r="3847" customFormat="1" ht="15" customHeight="1" x14ac:dyDescent="0.25"/>
    <row r="3848" customFormat="1" ht="15" customHeight="1" x14ac:dyDescent="0.25"/>
    <row r="3849" customFormat="1" ht="15" customHeight="1" x14ac:dyDescent="0.25"/>
    <row r="3850" customFormat="1" ht="15" customHeight="1" x14ac:dyDescent="0.25"/>
    <row r="3851" customFormat="1" ht="15" customHeight="1" x14ac:dyDescent="0.25"/>
    <row r="3852" customFormat="1" ht="15" customHeight="1" x14ac:dyDescent="0.25"/>
    <row r="3853" customFormat="1" ht="15" customHeight="1" x14ac:dyDescent="0.25"/>
    <row r="3854" customFormat="1" ht="15" customHeight="1" x14ac:dyDescent="0.25"/>
    <row r="3855" customFormat="1" ht="15" customHeight="1" x14ac:dyDescent="0.25"/>
    <row r="3856" customFormat="1" ht="15" customHeight="1" x14ac:dyDescent="0.25"/>
    <row r="3857" customFormat="1" ht="15" customHeight="1" x14ac:dyDescent="0.25"/>
    <row r="3858" customFormat="1" ht="15" customHeight="1" x14ac:dyDescent="0.25"/>
    <row r="3859" customFormat="1" ht="15" customHeight="1" x14ac:dyDescent="0.25"/>
    <row r="3860" customFormat="1" ht="15" customHeight="1" x14ac:dyDescent="0.25"/>
    <row r="3861" customFormat="1" ht="15" customHeight="1" x14ac:dyDescent="0.25"/>
    <row r="3862" customFormat="1" ht="15" customHeight="1" x14ac:dyDescent="0.25"/>
    <row r="3863" customFormat="1" ht="15" customHeight="1" x14ac:dyDescent="0.25"/>
    <row r="3864" customFormat="1" ht="15" customHeight="1" x14ac:dyDescent="0.25"/>
    <row r="3865" customFormat="1" ht="15" customHeight="1" x14ac:dyDescent="0.25"/>
    <row r="3866" customFormat="1" ht="15" customHeight="1" x14ac:dyDescent="0.25"/>
    <row r="3867" customFormat="1" ht="15" customHeight="1" x14ac:dyDescent="0.25"/>
    <row r="3868" customFormat="1" ht="15" customHeight="1" x14ac:dyDescent="0.25"/>
    <row r="3869" customFormat="1" ht="15" customHeight="1" x14ac:dyDescent="0.25"/>
    <row r="3870" customFormat="1" ht="15" customHeight="1" x14ac:dyDescent="0.25"/>
    <row r="3871" customFormat="1" ht="15" customHeight="1" x14ac:dyDescent="0.25"/>
    <row r="3872" customFormat="1" ht="15" customHeight="1" x14ac:dyDescent="0.25"/>
    <row r="3873" customFormat="1" ht="15" customHeight="1" x14ac:dyDescent="0.25"/>
    <row r="3874" customFormat="1" ht="15" customHeight="1" x14ac:dyDescent="0.25"/>
    <row r="3875" customFormat="1" ht="15" customHeight="1" x14ac:dyDescent="0.25"/>
    <row r="3876" customFormat="1" ht="15" customHeight="1" x14ac:dyDescent="0.25"/>
    <row r="3877" customFormat="1" ht="15" customHeight="1" x14ac:dyDescent="0.25"/>
    <row r="3878" customFormat="1" ht="15" customHeight="1" x14ac:dyDescent="0.25"/>
    <row r="3879" customFormat="1" ht="15" customHeight="1" x14ac:dyDescent="0.25"/>
    <row r="3880" customFormat="1" ht="15" customHeight="1" x14ac:dyDescent="0.25"/>
    <row r="3881" customFormat="1" ht="15" customHeight="1" x14ac:dyDescent="0.25"/>
    <row r="3882" customFormat="1" ht="15" customHeight="1" x14ac:dyDescent="0.25"/>
    <row r="3883" customFormat="1" ht="15" customHeight="1" x14ac:dyDescent="0.25"/>
    <row r="3884" customFormat="1" ht="15" customHeight="1" x14ac:dyDescent="0.25"/>
    <row r="3885" customFormat="1" ht="15" customHeight="1" x14ac:dyDescent="0.25"/>
    <row r="3886" customFormat="1" ht="15" customHeight="1" x14ac:dyDescent="0.25"/>
    <row r="3887" customFormat="1" ht="15" customHeight="1" x14ac:dyDescent="0.25"/>
    <row r="3888" customFormat="1" ht="15" customHeight="1" x14ac:dyDescent="0.25"/>
    <row r="3889" customFormat="1" ht="15" customHeight="1" x14ac:dyDescent="0.25"/>
    <row r="3890" customFormat="1" ht="15" customHeight="1" x14ac:dyDescent="0.25"/>
    <row r="3891" customFormat="1" ht="15" customHeight="1" x14ac:dyDescent="0.25"/>
    <row r="3892" customFormat="1" ht="15" customHeight="1" x14ac:dyDescent="0.25"/>
    <row r="3893" customFormat="1" ht="15" customHeight="1" x14ac:dyDescent="0.25"/>
    <row r="3894" customFormat="1" ht="15" customHeight="1" x14ac:dyDescent="0.25"/>
    <row r="3895" customFormat="1" ht="15" customHeight="1" x14ac:dyDescent="0.25"/>
    <row r="3896" customFormat="1" ht="15" customHeight="1" x14ac:dyDescent="0.25"/>
    <row r="3897" customFormat="1" ht="15" customHeight="1" x14ac:dyDescent="0.25"/>
    <row r="3898" customFormat="1" ht="15" customHeight="1" x14ac:dyDescent="0.25"/>
    <row r="3899" customFormat="1" ht="15" customHeight="1" x14ac:dyDescent="0.25"/>
    <row r="3900" customFormat="1" ht="15" customHeight="1" x14ac:dyDescent="0.25"/>
    <row r="3901" customFormat="1" ht="15" customHeight="1" x14ac:dyDescent="0.25"/>
    <row r="3902" customFormat="1" ht="15" customHeight="1" x14ac:dyDescent="0.25"/>
    <row r="3903" customFormat="1" ht="15" customHeight="1" x14ac:dyDescent="0.25"/>
    <row r="3904" customFormat="1" ht="15" customHeight="1" x14ac:dyDescent="0.25"/>
    <row r="3905" customFormat="1" ht="15" customHeight="1" x14ac:dyDescent="0.25"/>
    <row r="3906" customFormat="1" ht="15" customHeight="1" x14ac:dyDescent="0.25"/>
    <row r="3907" customFormat="1" ht="15" customHeight="1" x14ac:dyDescent="0.25"/>
    <row r="3908" customFormat="1" ht="15" customHeight="1" x14ac:dyDescent="0.25"/>
    <row r="3909" customFormat="1" ht="15" customHeight="1" x14ac:dyDescent="0.25"/>
    <row r="3910" customFormat="1" ht="15" customHeight="1" x14ac:dyDescent="0.25"/>
    <row r="3911" customFormat="1" ht="15" customHeight="1" x14ac:dyDescent="0.25"/>
    <row r="3912" customFormat="1" ht="15" customHeight="1" x14ac:dyDescent="0.25"/>
    <row r="3913" customFormat="1" ht="15" customHeight="1" x14ac:dyDescent="0.25"/>
    <row r="3914" customFormat="1" ht="15" customHeight="1" x14ac:dyDescent="0.25"/>
    <row r="3915" customFormat="1" ht="15" customHeight="1" x14ac:dyDescent="0.25"/>
    <row r="3916" customFormat="1" ht="15" customHeight="1" x14ac:dyDescent="0.25"/>
    <row r="3917" customFormat="1" ht="15" customHeight="1" x14ac:dyDescent="0.25"/>
    <row r="3918" customFormat="1" ht="15" customHeight="1" x14ac:dyDescent="0.25"/>
    <row r="3919" customFormat="1" ht="15" customHeight="1" x14ac:dyDescent="0.25"/>
    <row r="3920" customFormat="1" ht="15" customHeight="1" x14ac:dyDescent="0.25"/>
    <row r="3921" customFormat="1" ht="15" customHeight="1" x14ac:dyDescent="0.25"/>
    <row r="3922" customFormat="1" ht="15" customHeight="1" x14ac:dyDescent="0.25"/>
    <row r="3923" customFormat="1" ht="15" customHeight="1" x14ac:dyDescent="0.25"/>
    <row r="3924" customFormat="1" ht="15" customHeight="1" x14ac:dyDescent="0.25"/>
    <row r="3925" customFormat="1" ht="15" customHeight="1" x14ac:dyDescent="0.25"/>
    <row r="3926" customFormat="1" ht="15" customHeight="1" x14ac:dyDescent="0.25"/>
    <row r="3927" customFormat="1" ht="15" customHeight="1" x14ac:dyDescent="0.25"/>
    <row r="3928" customFormat="1" ht="15" customHeight="1" x14ac:dyDescent="0.25"/>
    <row r="3929" customFormat="1" ht="15" customHeight="1" x14ac:dyDescent="0.25"/>
    <row r="3930" customFormat="1" ht="15" customHeight="1" x14ac:dyDescent="0.25"/>
    <row r="3931" customFormat="1" ht="15" customHeight="1" x14ac:dyDescent="0.25"/>
    <row r="3932" customFormat="1" ht="15" customHeight="1" x14ac:dyDescent="0.25"/>
    <row r="3933" customFormat="1" ht="15" customHeight="1" x14ac:dyDescent="0.25"/>
    <row r="3934" customFormat="1" ht="15" customHeight="1" x14ac:dyDescent="0.25"/>
    <row r="3935" customFormat="1" ht="15" customHeight="1" x14ac:dyDescent="0.25"/>
    <row r="3936" customFormat="1" ht="15" customHeight="1" x14ac:dyDescent="0.25"/>
    <row r="3937" customFormat="1" ht="15" customHeight="1" x14ac:dyDescent="0.25"/>
    <row r="3938" customFormat="1" ht="15" customHeight="1" x14ac:dyDescent="0.25"/>
    <row r="3939" customFormat="1" ht="15" customHeight="1" x14ac:dyDescent="0.25"/>
    <row r="3940" customFormat="1" ht="15" customHeight="1" x14ac:dyDescent="0.25"/>
    <row r="3941" customFormat="1" ht="15" customHeight="1" x14ac:dyDescent="0.25"/>
    <row r="3942" customFormat="1" ht="15" customHeight="1" x14ac:dyDescent="0.25"/>
    <row r="3943" customFormat="1" ht="15" customHeight="1" x14ac:dyDescent="0.25"/>
    <row r="3944" customFormat="1" ht="15" customHeight="1" x14ac:dyDescent="0.25"/>
    <row r="3945" customFormat="1" ht="15" customHeight="1" x14ac:dyDescent="0.25"/>
    <row r="3946" customFormat="1" ht="15" customHeight="1" x14ac:dyDescent="0.25"/>
    <row r="3947" customFormat="1" ht="15" customHeight="1" x14ac:dyDescent="0.25"/>
    <row r="3948" customFormat="1" ht="15" customHeight="1" x14ac:dyDescent="0.25"/>
    <row r="3949" customFormat="1" ht="15" customHeight="1" x14ac:dyDescent="0.25"/>
    <row r="3950" customFormat="1" ht="15" customHeight="1" x14ac:dyDescent="0.25"/>
    <row r="3951" customFormat="1" ht="15" customHeight="1" x14ac:dyDescent="0.25"/>
    <row r="3952" customFormat="1" ht="15" customHeight="1" x14ac:dyDescent="0.25"/>
    <row r="3953" customFormat="1" ht="15" customHeight="1" x14ac:dyDescent="0.25"/>
    <row r="3954" customFormat="1" ht="15" customHeight="1" x14ac:dyDescent="0.25"/>
    <row r="3955" customFormat="1" ht="15" customHeight="1" x14ac:dyDescent="0.25"/>
    <row r="3956" customFormat="1" ht="15" customHeight="1" x14ac:dyDescent="0.25"/>
    <row r="3957" customFormat="1" ht="15" customHeight="1" x14ac:dyDescent="0.25"/>
    <row r="3958" customFormat="1" ht="15" customHeight="1" x14ac:dyDescent="0.25"/>
    <row r="3959" customFormat="1" ht="15" customHeight="1" x14ac:dyDescent="0.25"/>
    <row r="3960" customFormat="1" ht="15" customHeight="1" x14ac:dyDescent="0.25"/>
    <row r="3961" customFormat="1" ht="15" customHeight="1" x14ac:dyDescent="0.25"/>
    <row r="3962" customFormat="1" ht="15" customHeight="1" x14ac:dyDescent="0.25"/>
    <row r="3963" customFormat="1" ht="15" customHeight="1" x14ac:dyDescent="0.25"/>
    <row r="3964" customFormat="1" ht="15" customHeight="1" x14ac:dyDescent="0.25"/>
    <row r="3965" customFormat="1" ht="15" customHeight="1" x14ac:dyDescent="0.25"/>
    <row r="3966" customFormat="1" ht="15" customHeight="1" x14ac:dyDescent="0.25"/>
    <row r="3967" customFormat="1" ht="15" customHeight="1" x14ac:dyDescent="0.25"/>
    <row r="3968" customFormat="1" ht="15" customHeight="1" x14ac:dyDescent="0.25"/>
    <row r="3969" customFormat="1" ht="15" customHeight="1" x14ac:dyDescent="0.25"/>
    <row r="3970" customFormat="1" ht="15" customHeight="1" x14ac:dyDescent="0.25"/>
    <row r="3971" customFormat="1" ht="15" customHeight="1" x14ac:dyDescent="0.25"/>
    <row r="3972" customFormat="1" ht="15" customHeight="1" x14ac:dyDescent="0.25"/>
    <row r="3973" customFormat="1" ht="15" customHeight="1" x14ac:dyDescent="0.25"/>
    <row r="3974" customFormat="1" ht="15" customHeight="1" x14ac:dyDescent="0.25"/>
    <row r="3975" customFormat="1" ht="15" customHeight="1" x14ac:dyDescent="0.25"/>
    <row r="3976" customFormat="1" ht="15" customHeight="1" x14ac:dyDescent="0.25"/>
    <row r="3977" customFormat="1" ht="15" customHeight="1" x14ac:dyDescent="0.25"/>
    <row r="3978" customFormat="1" ht="15" customHeight="1" x14ac:dyDescent="0.25"/>
    <row r="3979" customFormat="1" ht="15" customHeight="1" x14ac:dyDescent="0.25"/>
    <row r="3980" customFormat="1" ht="15" customHeight="1" x14ac:dyDescent="0.25"/>
    <row r="3981" customFormat="1" ht="15" customHeight="1" x14ac:dyDescent="0.25"/>
    <row r="3982" customFormat="1" ht="15" customHeight="1" x14ac:dyDescent="0.25"/>
    <row r="3983" customFormat="1" ht="15" customHeight="1" x14ac:dyDescent="0.25"/>
    <row r="3984" customFormat="1" ht="15" customHeight="1" x14ac:dyDescent="0.25"/>
    <row r="3985" customFormat="1" ht="15" customHeight="1" x14ac:dyDescent="0.25"/>
    <row r="3986" customFormat="1" ht="15" customHeight="1" x14ac:dyDescent="0.25"/>
    <row r="3987" customFormat="1" ht="15" customHeight="1" x14ac:dyDescent="0.25"/>
    <row r="3988" customFormat="1" ht="15" customHeight="1" x14ac:dyDescent="0.25"/>
    <row r="3989" customFormat="1" ht="15" customHeight="1" x14ac:dyDescent="0.25"/>
    <row r="3990" customFormat="1" ht="15" customHeight="1" x14ac:dyDescent="0.25"/>
    <row r="3991" customFormat="1" ht="15" customHeight="1" x14ac:dyDescent="0.25"/>
    <row r="3992" customFormat="1" ht="15" customHeight="1" x14ac:dyDescent="0.25"/>
    <row r="3993" customFormat="1" ht="15" customHeight="1" x14ac:dyDescent="0.25"/>
    <row r="3994" customFormat="1" ht="15" customHeight="1" x14ac:dyDescent="0.25"/>
    <row r="3995" customFormat="1" ht="15" customHeight="1" x14ac:dyDescent="0.25"/>
    <row r="3996" customFormat="1" ht="15" customHeight="1" x14ac:dyDescent="0.25"/>
    <row r="3997" customFormat="1" ht="15" customHeight="1" x14ac:dyDescent="0.25"/>
    <row r="3998" customFormat="1" ht="15" customHeight="1" x14ac:dyDescent="0.25"/>
    <row r="3999" customFormat="1" ht="15" customHeight="1" x14ac:dyDescent="0.25"/>
    <row r="4000" customFormat="1" ht="15" customHeight="1" x14ac:dyDescent="0.25"/>
    <row r="4001" customFormat="1" ht="15" customHeight="1" x14ac:dyDescent="0.25"/>
    <row r="4002" customFormat="1" ht="15" customHeight="1" x14ac:dyDescent="0.25"/>
    <row r="4003" customFormat="1" ht="15" customHeight="1" x14ac:dyDescent="0.25"/>
    <row r="4004" customFormat="1" ht="15" customHeight="1" x14ac:dyDescent="0.25"/>
    <row r="4005" customFormat="1" ht="15" customHeight="1" x14ac:dyDescent="0.25"/>
    <row r="4006" customFormat="1" ht="15" customHeight="1" x14ac:dyDescent="0.25"/>
    <row r="4007" customFormat="1" ht="15" customHeight="1" x14ac:dyDescent="0.25"/>
    <row r="4008" customFormat="1" ht="15" customHeight="1" x14ac:dyDescent="0.25"/>
    <row r="4009" customFormat="1" ht="15" customHeight="1" x14ac:dyDescent="0.25"/>
    <row r="4010" customFormat="1" ht="15" customHeight="1" x14ac:dyDescent="0.25"/>
    <row r="4011" customFormat="1" ht="15" customHeight="1" x14ac:dyDescent="0.25"/>
    <row r="4012" customFormat="1" ht="15" customHeight="1" x14ac:dyDescent="0.25"/>
    <row r="4013" customFormat="1" ht="15" customHeight="1" x14ac:dyDescent="0.25"/>
    <row r="4014" customFormat="1" ht="15" customHeight="1" x14ac:dyDescent="0.25"/>
    <row r="4015" customFormat="1" ht="15" customHeight="1" x14ac:dyDescent="0.25"/>
    <row r="4016" customFormat="1" ht="15" customHeight="1" x14ac:dyDescent="0.25"/>
    <row r="4017" customFormat="1" ht="15" customHeight="1" x14ac:dyDescent="0.25"/>
    <row r="4018" customFormat="1" ht="15" customHeight="1" x14ac:dyDescent="0.25"/>
    <row r="4019" customFormat="1" ht="15" customHeight="1" x14ac:dyDescent="0.25"/>
    <row r="4020" customFormat="1" ht="15" customHeight="1" x14ac:dyDescent="0.25"/>
    <row r="4021" customFormat="1" ht="15" customHeight="1" x14ac:dyDescent="0.25"/>
    <row r="4022" customFormat="1" ht="15" customHeight="1" x14ac:dyDescent="0.25"/>
    <row r="4023" customFormat="1" ht="15" customHeight="1" x14ac:dyDescent="0.25"/>
    <row r="4024" customFormat="1" ht="15" customHeight="1" x14ac:dyDescent="0.25"/>
    <row r="4025" customFormat="1" ht="15" customHeight="1" x14ac:dyDescent="0.25"/>
    <row r="4026" customFormat="1" ht="15" customHeight="1" x14ac:dyDescent="0.25"/>
    <row r="4027" customFormat="1" ht="15" customHeight="1" x14ac:dyDescent="0.25"/>
    <row r="4028" customFormat="1" ht="15" customHeight="1" x14ac:dyDescent="0.25"/>
    <row r="4029" customFormat="1" ht="15" customHeight="1" x14ac:dyDescent="0.25"/>
    <row r="4030" customFormat="1" ht="15" customHeight="1" x14ac:dyDescent="0.25"/>
    <row r="4031" customFormat="1" ht="15" customHeight="1" x14ac:dyDescent="0.25"/>
    <row r="4032" customFormat="1" ht="15" customHeight="1" x14ac:dyDescent="0.25"/>
    <row r="4033" customFormat="1" ht="15" customHeight="1" x14ac:dyDescent="0.25"/>
    <row r="4034" customFormat="1" ht="15" customHeight="1" x14ac:dyDescent="0.25"/>
    <row r="4035" customFormat="1" ht="15" customHeight="1" x14ac:dyDescent="0.25"/>
    <row r="4036" customFormat="1" ht="15" customHeight="1" x14ac:dyDescent="0.25"/>
    <row r="4037" customFormat="1" ht="15" customHeight="1" x14ac:dyDescent="0.25"/>
    <row r="4038" customFormat="1" ht="15" customHeight="1" x14ac:dyDescent="0.25"/>
    <row r="4039" customFormat="1" ht="15" customHeight="1" x14ac:dyDescent="0.25"/>
    <row r="4040" customFormat="1" ht="15" customHeight="1" x14ac:dyDescent="0.25"/>
    <row r="4041" customFormat="1" ht="15" customHeight="1" x14ac:dyDescent="0.25"/>
    <row r="4042" customFormat="1" ht="15" customHeight="1" x14ac:dyDescent="0.25"/>
    <row r="4043" customFormat="1" ht="15" customHeight="1" x14ac:dyDescent="0.25"/>
    <row r="4044" customFormat="1" ht="15" customHeight="1" x14ac:dyDescent="0.25"/>
    <row r="4045" customFormat="1" ht="15" customHeight="1" x14ac:dyDescent="0.25"/>
    <row r="4046" customFormat="1" ht="15" customHeight="1" x14ac:dyDescent="0.25"/>
    <row r="4047" customFormat="1" ht="15" customHeight="1" x14ac:dyDescent="0.25"/>
    <row r="4048" customFormat="1" ht="15" customHeight="1" x14ac:dyDescent="0.25"/>
    <row r="4049" customFormat="1" ht="15" customHeight="1" x14ac:dyDescent="0.25"/>
    <row r="4050" customFormat="1" ht="15" customHeight="1" x14ac:dyDescent="0.25"/>
    <row r="4051" customFormat="1" ht="15" customHeight="1" x14ac:dyDescent="0.25"/>
    <row r="4052" customFormat="1" ht="15" customHeight="1" x14ac:dyDescent="0.25"/>
    <row r="4053" customFormat="1" ht="15" customHeight="1" x14ac:dyDescent="0.25"/>
    <row r="4054" customFormat="1" ht="15" customHeight="1" x14ac:dyDescent="0.25"/>
    <row r="4055" customFormat="1" ht="15" customHeight="1" x14ac:dyDescent="0.25"/>
    <row r="4056" customFormat="1" ht="15" customHeight="1" x14ac:dyDescent="0.25"/>
    <row r="4057" customFormat="1" ht="15" customHeight="1" x14ac:dyDescent="0.25"/>
    <row r="4058" customFormat="1" ht="15" customHeight="1" x14ac:dyDescent="0.25"/>
    <row r="4059" customFormat="1" ht="15" customHeight="1" x14ac:dyDescent="0.25"/>
    <row r="4060" customFormat="1" ht="15" customHeight="1" x14ac:dyDescent="0.25"/>
    <row r="4061" customFormat="1" ht="15" customHeight="1" x14ac:dyDescent="0.25"/>
    <row r="4062" customFormat="1" ht="15" customHeight="1" x14ac:dyDescent="0.25"/>
    <row r="4063" customFormat="1" ht="15" customHeight="1" x14ac:dyDescent="0.25"/>
    <row r="4064" customFormat="1" ht="15" customHeight="1" x14ac:dyDescent="0.25"/>
    <row r="4065" customFormat="1" ht="15" customHeight="1" x14ac:dyDescent="0.25"/>
    <row r="4066" customFormat="1" ht="15" customHeight="1" x14ac:dyDescent="0.25"/>
    <row r="4067" customFormat="1" ht="15" customHeight="1" x14ac:dyDescent="0.25"/>
    <row r="4068" customFormat="1" ht="15" customHeight="1" x14ac:dyDescent="0.25"/>
    <row r="4069" customFormat="1" ht="15" customHeight="1" x14ac:dyDescent="0.25"/>
    <row r="4070" customFormat="1" ht="15" customHeight="1" x14ac:dyDescent="0.25"/>
    <row r="4071" customFormat="1" ht="15" customHeight="1" x14ac:dyDescent="0.25"/>
    <row r="4072" customFormat="1" ht="15" customHeight="1" x14ac:dyDescent="0.25"/>
    <row r="4073" customFormat="1" ht="15" customHeight="1" x14ac:dyDescent="0.25"/>
    <row r="4074" customFormat="1" ht="15" customHeight="1" x14ac:dyDescent="0.25"/>
    <row r="4075" customFormat="1" ht="15" customHeight="1" x14ac:dyDescent="0.25"/>
    <row r="4076" customFormat="1" ht="15" customHeight="1" x14ac:dyDescent="0.25"/>
    <row r="4077" customFormat="1" ht="15" customHeight="1" x14ac:dyDescent="0.25"/>
    <row r="4078" customFormat="1" ht="15" customHeight="1" x14ac:dyDescent="0.25"/>
    <row r="4079" customFormat="1" ht="15" customHeight="1" x14ac:dyDescent="0.25"/>
    <row r="4080" customFormat="1" ht="15" customHeight="1" x14ac:dyDescent="0.25"/>
    <row r="4081" customFormat="1" ht="15" customHeight="1" x14ac:dyDescent="0.25"/>
    <row r="4082" customFormat="1" ht="15" customHeight="1" x14ac:dyDescent="0.25"/>
    <row r="4083" customFormat="1" ht="15" customHeight="1" x14ac:dyDescent="0.25"/>
    <row r="4084" customFormat="1" ht="15" customHeight="1" x14ac:dyDescent="0.25"/>
    <row r="4085" customFormat="1" ht="15" customHeight="1" x14ac:dyDescent="0.25"/>
    <row r="4086" customFormat="1" ht="15" customHeight="1" x14ac:dyDescent="0.25"/>
    <row r="4087" customFormat="1" ht="15" customHeight="1" x14ac:dyDescent="0.25"/>
    <row r="4088" customFormat="1" ht="15" customHeight="1" x14ac:dyDescent="0.25"/>
    <row r="4089" customFormat="1" ht="15" customHeight="1" x14ac:dyDescent="0.25"/>
    <row r="4090" customFormat="1" ht="15" customHeight="1" x14ac:dyDescent="0.25"/>
    <row r="4091" customFormat="1" ht="15" customHeight="1" x14ac:dyDescent="0.25"/>
    <row r="4092" customFormat="1" ht="15" customHeight="1" x14ac:dyDescent="0.25"/>
    <row r="4093" customFormat="1" ht="15" customHeight="1" x14ac:dyDescent="0.25"/>
    <row r="4094" customFormat="1" ht="15" customHeight="1" x14ac:dyDescent="0.25"/>
    <row r="4095" customFormat="1" ht="15" customHeight="1" x14ac:dyDescent="0.25"/>
    <row r="4096" customFormat="1" ht="15" customHeight="1" x14ac:dyDescent="0.25"/>
    <row r="4097" customFormat="1" ht="15" customHeight="1" x14ac:dyDescent="0.25"/>
    <row r="4098" customFormat="1" ht="15" customHeight="1" x14ac:dyDescent="0.25"/>
    <row r="4099" customFormat="1" ht="15" customHeight="1" x14ac:dyDescent="0.25"/>
    <row r="4100" customFormat="1" ht="15" customHeight="1" x14ac:dyDescent="0.25"/>
    <row r="4101" customFormat="1" ht="15" customHeight="1" x14ac:dyDescent="0.25"/>
    <row r="4102" customFormat="1" ht="15" customHeight="1" x14ac:dyDescent="0.25"/>
    <row r="4103" customFormat="1" ht="15" customHeight="1" x14ac:dyDescent="0.25"/>
    <row r="4104" customFormat="1" ht="15" customHeight="1" x14ac:dyDescent="0.25"/>
    <row r="4105" customFormat="1" ht="15" customHeight="1" x14ac:dyDescent="0.25"/>
    <row r="4106" customFormat="1" ht="15" customHeight="1" x14ac:dyDescent="0.25"/>
    <row r="4107" customFormat="1" ht="15" customHeight="1" x14ac:dyDescent="0.25"/>
    <row r="4108" customFormat="1" ht="15" customHeight="1" x14ac:dyDescent="0.25"/>
    <row r="4109" customFormat="1" ht="15" customHeight="1" x14ac:dyDescent="0.25"/>
    <row r="4110" customFormat="1" ht="15" customHeight="1" x14ac:dyDescent="0.25"/>
    <row r="4111" customFormat="1" ht="15" customHeight="1" x14ac:dyDescent="0.25"/>
    <row r="4112" customFormat="1" ht="15" customHeight="1" x14ac:dyDescent="0.25"/>
    <row r="4113" customFormat="1" ht="15" customHeight="1" x14ac:dyDescent="0.25"/>
    <row r="4114" customFormat="1" ht="15" customHeight="1" x14ac:dyDescent="0.25"/>
    <row r="4115" customFormat="1" ht="15" customHeight="1" x14ac:dyDescent="0.25"/>
    <row r="4116" customFormat="1" ht="15" customHeight="1" x14ac:dyDescent="0.25"/>
    <row r="4117" customFormat="1" ht="15" customHeight="1" x14ac:dyDescent="0.25"/>
    <row r="4118" customFormat="1" ht="15" customHeight="1" x14ac:dyDescent="0.25"/>
    <row r="4119" customFormat="1" ht="15" customHeight="1" x14ac:dyDescent="0.25"/>
    <row r="4120" customFormat="1" ht="15" customHeight="1" x14ac:dyDescent="0.25"/>
    <row r="4121" customFormat="1" ht="15" customHeight="1" x14ac:dyDescent="0.25"/>
    <row r="4122" customFormat="1" ht="15" customHeight="1" x14ac:dyDescent="0.25"/>
    <row r="4123" customFormat="1" ht="15" customHeight="1" x14ac:dyDescent="0.25"/>
    <row r="4124" customFormat="1" ht="15" customHeight="1" x14ac:dyDescent="0.25"/>
    <row r="4125" customFormat="1" ht="15" customHeight="1" x14ac:dyDescent="0.25"/>
    <row r="4126" customFormat="1" ht="15" customHeight="1" x14ac:dyDescent="0.25"/>
    <row r="4127" customFormat="1" ht="15" customHeight="1" x14ac:dyDescent="0.25"/>
    <row r="4128" customFormat="1" ht="15" customHeight="1" x14ac:dyDescent="0.25"/>
    <row r="4129" customFormat="1" ht="15" customHeight="1" x14ac:dyDescent="0.25"/>
    <row r="4130" customFormat="1" ht="15" customHeight="1" x14ac:dyDescent="0.25"/>
    <row r="4131" customFormat="1" ht="15" customHeight="1" x14ac:dyDescent="0.25"/>
    <row r="4132" customFormat="1" ht="15" customHeight="1" x14ac:dyDescent="0.25"/>
    <row r="4133" customFormat="1" ht="15" customHeight="1" x14ac:dyDescent="0.25"/>
    <row r="4134" customFormat="1" ht="15" customHeight="1" x14ac:dyDescent="0.25"/>
    <row r="4135" customFormat="1" ht="15" customHeight="1" x14ac:dyDescent="0.25"/>
    <row r="4136" customFormat="1" ht="15" customHeight="1" x14ac:dyDescent="0.25"/>
    <row r="4137" customFormat="1" ht="15" customHeight="1" x14ac:dyDescent="0.25"/>
    <row r="4138" customFormat="1" ht="15" customHeight="1" x14ac:dyDescent="0.25"/>
    <row r="4139" customFormat="1" ht="15" customHeight="1" x14ac:dyDescent="0.25"/>
    <row r="4140" customFormat="1" ht="15" customHeight="1" x14ac:dyDescent="0.25"/>
    <row r="4141" customFormat="1" ht="15" customHeight="1" x14ac:dyDescent="0.25"/>
    <row r="4142" customFormat="1" ht="15" customHeight="1" x14ac:dyDescent="0.25"/>
    <row r="4143" customFormat="1" ht="15" customHeight="1" x14ac:dyDescent="0.25"/>
    <row r="4144" customFormat="1" ht="15" customHeight="1" x14ac:dyDescent="0.25"/>
    <row r="4145" customFormat="1" ht="15" customHeight="1" x14ac:dyDescent="0.25"/>
    <row r="4146" customFormat="1" ht="15" customHeight="1" x14ac:dyDescent="0.25"/>
    <row r="4147" customFormat="1" ht="15" customHeight="1" x14ac:dyDescent="0.25"/>
    <row r="4148" customFormat="1" ht="15" customHeight="1" x14ac:dyDescent="0.25"/>
    <row r="4149" customFormat="1" ht="15" customHeight="1" x14ac:dyDescent="0.25"/>
    <row r="4150" customFormat="1" ht="15" customHeight="1" x14ac:dyDescent="0.25"/>
    <row r="4151" customFormat="1" ht="15" customHeight="1" x14ac:dyDescent="0.25"/>
    <row r="4152" customFormat="1" ht="15" customHeight="1" x14ac:dyDescent="0.25"/>
    <row r="4153" customFormat="1" ht="15" customHeight="1" x14ac:dyDescent="0.25"/>
    <row r="4154" customFormat="1" ht="15" customHeight="1" x14ac:dyDescent="0.25"/>
    <row r="4155" customFormat="1" ht="15" customHeight="1" x14ac:dyDescent="0.25"/>
    <row r="4156" customFormat="1" ht="15" customHeight="1" x14ac:dyDescent="0.25"/>
    <row r="4157" customFormat="1" ht="15" customHeight="1" x14ac:dyDescent="0.25"/>
    <row r="4158" customFormat="1" ht="15" customHeight="1" x14ac:dyDescent="0.25"/>
    <row r="4159" customFormat="1" ht="15" customHeight="1" x14ac:dyDescent="0.25"/>
    <row r="4160" customFormat="1" ht="15" customHeight="1" x14ac:dyDescent="0.25"/>
    <row r="4161" customFormat="1" ht="15" customHeight="1" x14ac:dyDescent="0.25"/>
    <row r="4162" customFormat="1" ht="15" customHeight="1" x14ac:dyDescent="0.25"/>
    <row r="4163" customFormat="1" ht="15" customHeight="1" x14ac:dyDescent="0.25"/>
    <row r="4164" customFormat="1" ht="15" customHeight="1" x14ac:dyDescent="0.25"/>
    <row r="4165" customFormat="1" ht="15" customHeight="1" x14ac:dyDescent="0.25"/>
    <row r="4166" customFormat="1" ht="15" customHeight="1" x14ac:dyDescent="0.25"/>
    <row r="4167" customFormat="1" ht="15" customHeight="1" x14ac:dyDescent="0.25"/>
    <row r="4168" customFormat="1" ht="15" customHeight="1" x14ac:dyDescent="0.25"/>
    <row r="4169" customFormat="1" ht="15" customHeight="1" x14ac:dyDescent="0.25"/>
    <row r="4170" customFormat="1" ht="15" customHeight="1" x14ac:dyDescent="0.25"/>
    <row r="4171" customFormat="1" ht="15" customHeight="1" x14ac:dyDescent="0.25"/>
    <row r="4172" customFormat="1" ht="15" customHeight="1" x14ac:dyDescent="0.25"/>
    <row r="4173" customFormat="1" ht="15" customHeight="1" x14ac:dyDescent="0.25"/>
    <row r="4174" customFormat="1" ht="15" customHeight="1" x14ac:dyDescent="0.25"/>
    <row r="4175" customFormat="1" ht="15" customHeight="1" x14ac:dyDescent="0.25"/>
    <row r="4176" customFormat="1" ht="15" customHeight="1" x14ac:dyDescent="0.25"/>
    <row r="4177" customFormat="1" ht="15" customHeight="1" x14ac:dyDescent="0.25"/>
    <row r="4178" customFormat="1" ht="15" customHeight="1" x14ac:dyDescent="0.25"/>
    <row r="4179" customFormat="1" ht="15" customHeight="1" x14ac:dyDescent="0.25"/>
    <row r="4180" customFormat="1" ht="15" customHeight="1" x14ac:dyDescent="0.25"/>
    <row r="4181" customFormat="1" ht="15" customHeight="1" x14ac:dyDescent="0.25"/>
    <row r="4182" customFormat="1" ht="15" customHeight="1" x14ac:dyDescent="0.25"/>
    <row r="4183" customFormat="1" ht="15" customHeight="1" x14ac:dyDescent="0.25"/>
    <row r="4184" customFormat="1" ht="15" customHeight="1" x14ac:dyDescent="0.25"/>
    <row r="4185" customFormat="1" ht="15" customHeight="1" x14ac:dyDescent="0.25"/>
    <row r="4186" customFormat="1" ht="15" customHeight="1" x14ac:dyDescent="0.25"/>
    <row r="4187" customFormat="1" ht="15" customHeight="1" x14ac:dyDescent="0.25"/>
    <row r="4188" customFormat="1" ht="15" customHeight="1" x14ac:dyDescent="0.25"/>
    <row r="4189" customFormat="1" ht="15" customHeight="1" x14ac:dyDescent="0.25"/>
    <row r="4190" customFormat="1" ht="15" customHeight="1" x14ac:dyDescent="0.25"/>
    <row r="4191" customFormat="1" ht="15" customHeight="1" x14ac:dyDescent="0.25"/>
    <row r="4192" customFormat="1" ht="15" customHeight="1" x14ac:dyDescent="0.25"/>
    <row r="4193" customFormat="1" ht="15" customHeight="1" x14ac:dyDescent="0.25"/>
    <row r="4194" customFormat="1" ht="15" customHeight="1" x14ac:dyDescent="0.25"/>
    <row r="4195" customFormat="1" ht="15" customHeight="1" x14ac:dyDescent="0.25"/>
    <row r="4196" customFormat="1" ht="15" customHeight="1" x14ac:dyDescent="0.25"/>
    <row r="4197" customFormat="1" ht="15" customHeight="1" x14ac:dyDescent="0.25"/>
    <row r="4198" customFormat="1" ht="15" customHeight="1" x14ac:dyDescent="0.25"/>
    <row r="4199" customFormat="1" ht="15" customHeight="1" x14ac:dyDescent="0.25"/>
    <row r="4200" customFormat="1" ht="15" customHeight="1" x14ac:dyDescent="0.25"/>
    <row r="4201" customFormat="1" ht="15" customHeight="1" x14ac:dyDescent="0.25"/>
    <row r="4202" customFormat="1" ht="15" customHeight="1" x14ac:dyDescent="0.25"/>
    <row r="4203" customFormat="1" ht="15" customHeight="1" x14ac:dyDescent="0.25"/>
    <row r="4204" customFormat="1" ht="15" customHeight="1" x14ac:dyDescent="0.25"/>
    <row r="4205" customFormat="1" ht="15" customHeight="1" x14ac:dyDescent="0.25"/>
    <row r="4206" customFormat="1" ht="15" customHeight="1" x14ac:dyDescent="0.25"/>
    <row r="4207" customFormat="1" ht="15" customHeight="1" x14ac:dyDescent="0.25"/>
    <row r="4208" customFormat="1" ht="15" customHeight="1" x14ac:dyDescent="0.25"/>
    <row r="4209" customFormat="1" ht="15" customHeight="1" x14ac:dyDescent="0.25"/>
    <row r="4210" customFormat="1" ht="15" customHeight="1" x14ac:dyDescent="0.25"/>
    <row r="4211" customFormat="1" ht="15" customHeight="1" x14ac:dyDescent="0.25"/>
    <row r="4212" customFormat="1" ht="15" customHeight="1" x14ac:dyDescent="0.25"/>
    <row r="4213" customFormat="1" ht="15" customHeight="1" x14ac:dyDescent="0.25"/>
    <row r="4214" customFormat="1" ht="15" customHeight="1" x14ac:dyDescent="0.25"/>
    <row r="4215" customFormat="1" ht="15" customHeight="1" x14ac:dyDescent="0.25"/>
    <row r="4216" customFormat="1" ht="15" customHeight="1" x14ac:dyDescent="0.25"/>
    <row r="4217" customFormat="1" ht="15" customHeight="1" x14ac:dyDescent="0.25"/>
    <row r="4218" customFormat="1" ht="15" customHeight="1" x14ac:dyDescent="0.25"/>
    <row r="4219" customFormat="1" ht="15" customHeight="1" x14ac:dyDescent="0.25"/>
    <row r="4220" customFormat="1" ht="15" customHeight="1" x14ac:dyDescent="0.25"/>
    <row r="4221" customFormat="1" ht="15" customHeight="1" x14ac:dyDescent="0.25"/>
    <row r="4222" customFormat="1" ht="15" customHeight="1" x14ac:dyDescent="0.25"/>
    <row r="4223" customFormat="1" ht="15" customHeight="1" x14ac:dyDescent="0.25"/>
    <row r="4224" customFormat="1" ht="15" customHeight="1" x14ac:dyDescent="0.25"/>
    <row r="4225" customFormat="1" ht="15" customHeight="1" x14ac:dyDescent="0.25"/>
    <row r="4226" customFormat="1" ht="15" customHeight="1" x14ac:dyDescent="0.25"/>
    <row r="4227" customFormat="1" ht="15" customHeight="1" x14ac:dyDescent="0.25"/>
    <row r="4228" customFormat="1" ht="15" customHeight="1" x14ac:dyDescent="0.25"/>
    <row r="4229" customFormat="1" ht="15" customHeight="1" x14ac:dyDescent="0.25"/>
    <row r="4230" customFormat="1" ht="15" customHeight="1" x14ac:dyDescent="0.25"/>
    <row r="4231" customFormat="1" ht="15" customHeight="1" x14ac:dyDescent="0.25"/>
    <row r="4232" customFormat="1" ht="15" customHeight="1" x14ac:dyDescent="0.25"/>
    <row r="4233" customFormat="1" ht="15" customHeight="1" x14ac:dyDescent="0.25"/>
    <row r="4234" customFormat="1" ht="15" customHeight="1" x14ac:dyDescent="0.25"/>
    <row r="4235" customFormat="1" ht="15" customHeight="1" x14ac:dyDescent="0.25"/>
    <row r="4236" customFormat="1" ht="15" customHeight="1" x14ac:dyDescent="0.25"/>
    <row r="4237" customFormat="1" ht="15" customHeight="1" x14ac:dyDescent="0.25"/>
    <row r="4238" customFormat="1" ht="15" customHeight="1" x14ac:dyDescent="0.25"/>
    <row r="4239" customFormat="1" ht="15" customHeight="1" x14ac:dyDescent="0.25"/>
    <row r="4240" customFormat="1" ht="15" customHeight="1" x14ac:dyDescent="0.25"/>
    <row r="4241" customFormat="1" ht="15" customHeight="1" x14ac:dyDescent="0.25"/>
    <row r="4242" customFormat="1" ht="15" customHeight="1" x14ac:dyDescent="0.25"/>
    <row r="4243" customFormat="1" ht="15" customHeight="1" x14ac:dyDescent="0.25"/>
    <row r="4244" customFormat="1" ht="15" customHeight="1" x14ac:dyDescent="0.25"/>
    <row r="4245" customFormat="1" ht="15" customHeight="1" x14ac:dyDescent="0.25"/>
    <row r="4246" customFormat="1" ht="15" customHeight="1" x14ac:dyDescent="0.25"/>
    <row r="4247" customFormat="1" ht="15" customHeight="1" x14ac:dyDescent="0.25"/>
    <row r="4248" customFormat="1" ht="15" customHeight="1" x14ac:dyDescent="0.25"/>
    <row r="4249" customFormat="1" ht="15" customHeight="1" x14ac:dyDescent="0.25"/>
    <row r="4250" customFormat="1" ht="15" customHeight="1" x14ac:dyDescent="0.25"/>
    <row r="4251" customFormat="1" ht="15" customHeight="1" x14ac:dyDescent="0.25"/>
    <row r="4252" customFormat="1" ht="15" customHeight="1" x14ac:dyDescent="0.25"/>
    <row r="4253" customFormat="1" ht="15" customHeight="1" x14ac:dyDescent="0.25"/>
    <row r="4254" customFormat="1" ht="15" customHeight="1" x14ac:dyDescent="0.25"/>
    <row r="4255" customFormat="1" ht="15" customHeight="1" x14ac:dyDescent="0.25"/>
    <row r="4256" customFormat="1" ht="15" customHeight="1" x14ac:dyDescent="0.25"/>
    <row r="4257" customFormat="1" ht="15" customHeight="1" x14ac:dyDescent="0.25"/>
    <row r="4258" customFormat="1" ht="15" customHeight="1" x14ac:dyDescent="0.25"/>
    <row r="4259" customFormat="1" ht="15" customHeight="1" x14ac:dyDescent="0.25"/>
    <row r="4260" customFormat="1" ht="15" customHeight="1" x14ac:dyDescent="0.25"/>
    <row r="4261" customFormat="1" ht="15" customHeight="1" x14ac:dyDescent="0.25"/>
    <row r="4262" customFormat="1" ht="15" customHeight="1" x14ac:dyDescent="0.25"/>
    <row r="4263" customFormat="1" ht="15" customHeight="1" x14ac:dyDescent="0.25"/>
    <row r="4264" customFormat="1" ht="15" customHeight="1" x14ac:dyDescent="0.25"/>
    <row r="4265" customFormat="1" ht="15" customHeight="1" x14ac:dyDescent="0.25"/>
    <row r="4266" customFormat="1" ht="15" customHeight="1" x14ac:dyDescent="0.25"/>
    <row r="4267" customFormat="1" ht="15" customHeight="1" x14ac:dyDescent="0.25"/>
    <row r="4268" customFormat="1" ht="15" customHeight="1" x14ac:dyDescent="0.25"/>
    <row r="4269" customFormat="1" ht="15" customHeight="1" x14ac:dyDescent="0.25"/>
    <row r="4270" customFormat="1" ht="15" customHeight="1" x14ac:dyDescent="0.25"/>
    <row r="4271" customFormat="1" ht="15" customHeight="1" x14ac:dyDescent="0.25"/>
    <row r="4272" customFormat="1" ht="15" customHeight="1" x14ac:dyDescent="0.25"/>
    <row r="4273" customFormat="1" ht="15" customHeight="1" x14ac:dyDescent="0.25"/>
    <row r="4274" customFormat="1" ht="15" customHeight="1" x14ac:dyDescent="0.25"/>
    <row r="4275" customFormat="1" ht="15" customHeight="1" x14ac:dyDescent="0.25"/>
    <row r="4276" customFormat="1" ht="15" customHeight="1" x14ac:dyDescent="0.25"/>
    <row r="4277" customFormat="1" ht="15" customHeight="1" x14ac:dyDescent="0.25"/>
    <row r="4278" customFormat="1" ht="15" customHeight="1" x14ac:dyDescent="0.25"/>
    <row r="4279" customFormat="1" ht="15" customHeight="1" x14ac:dyDescent="0.25"/>
    <row r="4280" customFormat="1" ht="15" customHeight="1" x14ac:dyDescent="0.25"/>
    <row r="4281" customFormat="1" ht="15" customHeight="1" x14ac:dyDescent="0.25"/>
    <row r="4282" customFormat="1" ht="15" customHeight="1" x14ac:dyDescent="0.25"/>
    <row r="4283" customFormat="1" ht="15" customHeight="1" x14ac:dyDescent="0.25"/>
    <row r="4284" customFormat="1" ht="15" customHeight="1" x14ac:dyDescent="0.25"/>
    <row r="4285" customFormat="1" ht="15" customHeight="1" x14ac:dyDescent="0.25"/>
    <row r="4286" customFormat="1" ht="15" customHeight="1" x14ac:dyDescent="0.25"/>
    <row r="4287" customFormat="1" ht="15" customHeight="1" x14ac:dyDescent="0.25"/>
    <row r="4288" customFormat="1" ht="15" customHeight="1" x14ac:dyDescent="0.25"/>
    <row r="4289" customFormat="1" ht="15" customHeight="1" x14ac:dyDescent="0.25"/>
    <row r="4290" customFormat="1" ht="15" customHeight="1" x14ac:dyDescent="0.25"/>
    <row r="4291" customFormat="1" ht="15" customHeight="1" x14ac:dyDescent="0.25"/>
    <row r="4292" customFormat="1" ht="15" customHeight="1" x14ac:dyDescent="0.25"/>
    <row r="4293" customFormat="1" ht="15" customHeight="1" x14ac:dyDescent="0.25"/>
    <row r="4294" customFormat="1" ht="15" customHeight="1" x14ac:dyDescent="0.25"/>
    <row r="4295" customFormat="1" ht="15" customHeight="1" x14ac:dyDescent="0.25"/>
    <row r="4296" customFormat="1" ht="15" customHeight="1" x14ac:dyDescent="0.25"/>
    <row r="4297" customFormat="1" ht="15" customHeight="1" x14ac:dyDescent="0.25"/>
    <row r="4298" customFormat="1" ht="15" customHeight="1" x14ac:dyDescent="0.25"/>
    <row r="4299" customFormat="1" ht="15" customHeight="1" x14ac:dyDescent="0.25"/>
    <row r="4300" customFormat="1" ht="15" customHeight="1" x14ac:dyDescent="0.25"/>
    <row r="4301" customFormat="1" ht="15" customHeight="1" x14ac:dyDescent="0.25"/>
    <row r="4302" customFormat="1" ht="15" customHeight="1" x14ac:dyDescent="0.25"/>
    <row r="4303" customFormat="1" ht="15" customHeight="1" x14ac:dyDescent="0.25"/>
    <row r="4304" customFormat="1" ht="15" customHeight="1" x14ac:dyDescent="0.25"/>
    <row r="4305" customFormat="1" ht="15" customHeight="1" x14ac:dyDescent="0.25"/>
    <row r="4306" customFormat="1" ht="15" customHeight="1" x14ac:dyDescent="0.25"/>
    <row r="4307" customFormat="1" ht="15" customHeight="1" x14ac:dyDescent="0.25"/>
    <row r="4308" customFormat="1" ht="15" customHeight="1" x14ac:dyDescent="0.25"/>
    <row r="4309" customFormat="1" ht="15" customHeight="1" x14ac:dyDescent="0.25"/>
    <row r="4310" customFormat="1" ht="15" customHeight="1" x14ac:dyDescent="0.25"/>
    <row r="4311" customFormat="1" ht="15" customHeight="1" x14ac:dyDescent="0.25"/>
    <row r="4312" customFormat="1" ht="15" customHeight="1" x14ac:dyDescent="0.25"/>
    <row r="4313" customFormat="1" ht="15" customHeight="1" x14ac:dyDescent="0.25"/>
    <row r="4314" customFormat="1" ht="15" customHeight="1" x14ac:dyDescent="0.25"/>
    <row r="4315" customFormat="1" ht="15" customHeight="1" x14ac:dyDescent="0.25"/>
    <row r="4316" customFormat="1" ht="15" customHeight="1" x14ac:dyDescent="0.25"/>
    <row r="4317" customFormat="1" ht="15" customHeight="1" x14ac:dyDescent="0.25"/>
    <row r="4318" customFormat="1" ht="15" customHeight="1" x14ac:dyDescent="0.25"/>
    <row r="4319" customFormat="1" ht="15" customHeight="1" x14ac:dyDescent="0.25"/>
    <row r="4320" customFormat="1" ht="15" customHeight="1" x14ac:dyDescent="0.25"/>
    <row r="4321" customFormat="1" ht="15" customHeight="1" x14ac:dyDescent="0.25"/>
    <row r="4322" customFormat="1" ht="15" customHeight="1" x14ac:dyDescent="0.25"/>
    <row r="4323" customFormat="1" ht="15" customHeight="1" x14ac:dyDescent="0.25"/>
    <row r="4324" customFormat="1" ht="15" customHeight="1" x14ac:dyDescent="0.25"/>
    <row r="4325" customFormat="1" ht="15" customHeight="1" x14ac:dyDescent="0.25"/>
    <row r="4326" customFormat="1" ht="15" customHeight="1" x14ac:dyDescent="0.25"/>
    <row r="4327" customFormat="1" ht="15" customHeight="1" x14ac:dyDescent="0.25"/>
    <row r="4328" customFormat="1" ht="15" customHeight="1" x14ac:dyDescent="0.25"/>
    <row r="4329" customFormat="1" ht="15" customHeight="1" x14ac:dyDescent="0.25"/>
    <row r="4330" customFormat="1" ht="15" customHeight="1" x14ac:dyDescent="0.25"/>
    <row r="4331" customFormat="1" ht="15" customHeight="1" x14ac:dyDescent="0.25"/>
    <row r="4332" customFormat="1" ht="15" customHeight="1" x14ac:dyDescent="0.25"/>
    <row r="4333" customFormat="1" ht="15" customHeight="1" x14ac:dyDescent="0.25"/>
    <row r="4334" customFormat="1" ht="15" customHeight="1" x14ac:dyDescent="0.25"/>
    <row r="4335" customFormat="1" ht="15" customHeight="1" x14ac:dyDescent="0.25"/>
    <row r="4336" customFormat="1" ht="15" customHeight="1" x14ac:dyDescent="0.25"/>
    <row r="4337" customFormat="1" ht="15" customHeight="1" x14ac:dyDescent="0.25"/>
    <row r="4338" customFormat="1" ht="15" customHeight="1" x14ac:dyDescent="0.25"/>
    <row r="4339" customFormat="1" ht="15" customHeight="1" x14ac:dyDescent="0.25"/>
    <row r="4340" customFormat="1" ht="15" customHeight="1" x14ac:dyDescent="0.25"/>
    <row r="4341" customFormat="1" ht="15" customHeight="1" x14ac:dyDescent="0.25"/>
    <row r="4342" customFormat="1" ht="15" customHeight="1" x14ac:dyDescent="0.25"/>
    <row r="4343" customFormat="1" ht="15" customHeight="1" x14ac:dyDescent="0.25"/>
    <row r="4344" customFormat="1" ht="15" customHeight="1" x14ac:dyDescent="0.25"/>
    <row r="4345" customFormat="1" ht="15" customHeight="1" x14ac:dyDescent="0.25"/>
    <row r="4346" customFormat="1" ht="15" customHeight="1" x14ac:dyDescent="0.25"/>
    <row r="4347" customFormat="1" ht="15" customHeight="1" x14ac:dyDescent="0.25"/>
    <row r="4348" customFormat="1" ht="15" customHeight="1" x14ac:dyDescent="0.25"/>
    <row r="4349" customFormat="1" ht="15" customHeight="1" x14ac:dyDescent="0.25"/>
    <row r="4350" customFormat="1" ht="15" customHeight="1" x14ac:dyDescent="0.25"/>
    <row r="4351" customFormat="1" ht="15" customHeight="1" x14ac:dyDescent="0.25"/>
    <row r="4352" customFormat="1" ht="15" customHeight="1" x14ac:dyDescent="0.25"/>
    <row r="4353" customFormat="1" ht="15" customHeight="1" x14ac:dyDescent="0.25"/>
    <row r="4354" customFormat="1" ht="15" customHeight="1" x14ac:dyDescent="0.25"/>
    <row r="4355" customFormat="1" ht="15" customHeight="1" x14ac:dyDescent="0.25"/>
    <row r="4356" customFormat="1" ht="15" customHeight="1" x14ac:dyDescent="0.25"/>
    <row r="4357" customFormat="1" ht="15" customHeight="1" x14ac:dyDescent="0.25"/>
    <row r="4358" customFormat="1" ht="15" customHeight="1" x14ac:dyDescent="0.25"/>
    <row r="4359" customFormat="1" ht="15" customHeight="1" x14ac:dyDescent="0.25"/>
    <row r="4360" customFormat="1" ht="15" customHeight="1" x14ac:dyDescent="0.25"/>
    <row r="4361" customFormat="1" ht="15" customHeight="1" x14ac:dyDescent="0.25"/>
    <row r="4362" customFormat="1" ht="15" customHeight="1" x14ac:dyDescent="0.25"/>
    <row r="4363" customFormat="1" ht="15" customHeight="1" x14ac:dyDescent="0.25"/>
    <row r="4364" customFormat="1" ht="15" customHeight="1" x14ac:dyDescent="0.25"/>
    <row r="4365" customFormat="1" ht="15" customHeight="1" x14ac:dyDescent="0.25"/>
    <row r="4366" customFormat="1" ht="15" customHeight="1" x14ac:dyDescent="0.25"/>
    <row r="4367" customFormat="1" ht="15" customHeight="1" x14ac:dyDescent="0.25"/>
    <row r="4368" customFormat="1" ht="15" customHeight="1" x14ac:dyDescent="0.25"/>
    <row r="4369" customFormat="1" ht="15" customHeight="1" x14ac:dyDescent="0.25"/>
    <row r="4370" customFormat="1" ht="15" customHeight="1" x14ac:dyDescent="0.25"/>
    <row r="4371" customFormat="1" ht="15" customHeight="1" x14ac:dyDescent="0.25"/>
    <row r="4372" customFormat="1" ht="15" customHeight="1" x14ac:dyDescent="0.25"/>
    <row r="4373" customFormat="1" ht="15" customHeight="1" x14ac:dyDescent="0.25"/>
    <row r="4374" customFormat="1" ht="15" customHeight="1" x14ac:dyDescent="0.25"/>
    <row r="4375" customFormat="1" ht="15" customHeight="1" x14ac:dyDescent="0.25"/>
    <row r="4376" customFormat="1" ht="15" customHeight="1" x14ac:dyDescent="0.25"/>
    <row r="4377" customFormat="1" ht="15" customHeight="1" x14ac:dyDescent="0.25"/>
    <row r="4378" customFormat="1" ht="15" customHeight="1" x14ac:dyDescent="0.25"/>
    <row r="4379" customFormat="1" ht="15" customHeight="1" x14ac:dyDescent="0.25"/>
    <row r="4380" customFormat="1" ht="15" customHeight="1" x14ac:dyDescent="0.25"/>
    <row r="4381" customFormat="1" ht="15" customHeight="1" x14ac:dyDescent="0.25"/>
    <row r="4382" customFormat="1" ht="15" customHeight="1" x14ac:dyDescent="0.25"/>
    <row r="4383" customFormat="1" ht="15" customHeight="1" x14ac:dyDescent="0.25"/>
    <row r="4384" customFormat="1" ht="15" customHeight="1" x14ac:dyDescent="0.25"/>
    <row r="4385" customFormat="1" ht="15" customHeight="1" x14ac:dyDescent="0.25"/>
    <row r="4386" customFormat="1" ht="15" customHeight="1" x14ac:dyDescent="0.25"/>
    <row r="4387" customFormat="1" ht="15" customHeight="1" x14ac:dyDescent="0.25"/>
    <row r="4388" customFormat="1" ht="15" customHeight="1" x14ac:dyDescent="0.25"/>
    <row r="4389" customFormat="1" ht="15" customHeight="1" x14ac:dyDescent="0.25"/>
    <row r="4390" customFormat="1" ht="15" customHeight="1" x14ac:dyDescent="0.25"/>
    <row r="4391" customFormat="1" ht="15" customHeight="1" x14ac:dyDescent="0.25"/>
    <row r="4392" customFormat="1" ht="15" customHeight="1" x14ac:dyDescent="0.25"/>
    <row r="4393" customFormat="1" ht="15" customHeight="1" x14ac:dyDescent="0.25"/>
    <row r="4394" customFormat="1" ht="15" customHeight="1" x14ac:dyDescent="0.25"/>
    <row r="4395" customFormat="1" ht="15" customHeight="1" x14ac:dyDescent="0.25"/>
    <row r="4396" customFormat="1" ht="15" customHeight="1" x14ac:dyDescent="0.25"/>
    <row r="4397" customFormat="1" ht="15" customHeight="1" x14ac:dyDescent="0.25"/>
    <row r="4398" customFormat="1" ht="15" customHeight="1" x14ac:dyDescent="0.25"/>
    <row r="4399" customFormat="1" ht="15" customHeight="1" x14ac:dyDescent="0.25"/>
    <row r="4400" customFormat="1" ht="15" customHeight="1" x14ac:dyDescent="0.25"/>
    <row r="4401" customFormat="1" ht="15" customHeight="1" x14ac:dyDescent="0.25"/>
    <row r="4402" customFormat="1" ht="15" customHeight="1" x14ac:dyDescent="0.25"/>
    <row r="4403" customFormat="1" ht="15" customHeight="1" x14ac:dyDescent="0.25"/>
    <row r="4404" customFormat="1" ht="15" customHeight="1" x14ac:dyDescent="0.25"/>
    <row r="4405" customFormat="1" ht="15" customHeight="1" x14ac:dyDescent="0.25"/>
    <row r="4406" customFormat="1" ht="15" customHeight="1" x14ac:dyDescent="0.25"/>
    <row r="4407" customFormat="1" ht="15" customHeight="1" x14ac:dyDescent="0.25"/>
    <row r="4408" customFormat="1" ht="15" customHeight="1" x14ac:dyDescent="0.25"/>
    <row r="4409" customFormat="1" ht="15" customHeight="1" x14ac:dyDescent="0.25"/>
    <row r="4410" customFormat="1" ht="15" customHeight="1" x14ac:dyDescent="0.25"/>
    <row r="4411" customFormat="1" ht="15" customHeight="1" x14ac:dyDescent="0.25"/>
    <row r="4412" customFormat="1" ht="15" customHeight="1" x14ac:dyDescent="0.25"/>
    <row r="4413" customFormat="1" ht="15" customHeight="1" x14ac:dyDescent="0.25"/>
    <row r="4414" customFormat="1" ht="15" customHeight="1" x14ac:dyDescent="0.25"/>
    <row r="4415" customFormat="1" ht="15" customHeight="1" x14ac:dyDescent="0.25"/>
    <row r="4416" customFormat="1" ht="15" customHeight="1" x14ac:dyDescent="0.25"/>
    <row r="4417" customFormat="1" ht="15" customHeight="1" x14ac:dyDescent="0.25"/>
    <row r="4418" customFormat="1" ht="15" customHeight="1" x14ac:dyDescent="0.25"/>
    <row r="4419" customFormat="1" ht="15" customHeight="1" x14ac:dyDescent="0.25"/>
    <row r="4420" customFormat="1" ht="15" customHeight="1" x14ac:dyDescent="0.25"/>
    <row r="4421" customFormat="1" ht="15" customHeight="1" x14ac:dyDescent="0.25"/>
    <row r="4422" customFormat="1" ht="15" customHeight="1" x14ac:dyDescent="0.25"/>
    <row r="4423" customFormat="1" ht="15" customHeight="1" x14ac:dyDescent="0.25"/>
    <row r="4424" customFormat="1" ht="15" customHeight="1" x14ac:dyDescent="0.25"/>
    <row r="4425" customFormat="1" ht="15" customHeight="1" x14ac:dyDescent="0.25"/>
    <row r="4426" customFormat="1" ht="15" customHeight="1" x14ac:dyDescent="0.25"/>
    <row r="4427" customFormat="1" ht="15" customHeight="1" x14ac:dyDescent="0.25"/>
    <row r="4428" customFormat="1" ht="15" customHeight="1" x14ac:dyDescent="0.25"/>
    <row r="4429" customFormat="1" ht="15" customHeight="1" x14ac:dyDescent="0.25"/>
    <row r="4430" customFormat="1" ht="15" customHeight="1" x14ac:dyDescent="0.25"/>
    <row r="4431" customFormat="1" ht="15" customHeight="1" x14ac:dyDescent="0.25"/>
    <row r="4432" customFormat="1" ht="15" customHeight="1" x14ac:dyDescent="0.25"/>
    <row r="4433" customFormat="1" ht="15" customHeight="1" x14ac:dyDescent="0.25"/>
    <row r="4434" customFormat="1" ht="15" customHeight="1" x14ac:dyDescent="0.25"/>
    <row r="4435" customFormat="1" ht="15" customHeight="1" x14ac:dyDescent="0.25"/>
    <row r="4436" customFormat="1" ht="15" customHeight="1" x14ac:dyDescent="0.25"/>
    <row r="4437" customFormat="1" ht="15" customHeight="1" x14ac:dyDescent="0.25"/>
    <row r="4438" customFormat="1" ht="15" customHeight="1" x14ac:dyDescent="0.25"/>
    <row r="4439" customFormat="1" ht="15" customHeight="1" x14ac:dyDescent="0.25"/>
    <row r="4440" customFormat="1" ht="15" customHeight="1" x14ac:dyDescent="0.25"/>
    <row r="4441" customFormat="1" ht="15" customHeight="1" x14ac:dyDescent="0.25"/>
    <row r="4442" customFormat="1" ht="15" customHeight="1" x14ac:dyDescent="0.25"/>
    <row r="4443" customFormat="1" ht="15" customHeight="1" x14ac:dyDescent="0.25"/>
    <row r="4444" customFormat="1" ht="15" customHeight="1" x14ac:dyDescent="0.25"/>
    <row r="4445" customFormat="1" ht="15" customHeight="1" x14ac:dyDescent="0.25"/>
    <row r="4446" customFormat="1" ht="15" customHeight="1" x14ac:dyDescent="0.25"/>
    <row r="4447" customFormat="1" ht="15" customHeight="1" x14ac:dyDescent="0.25"/>
    <row r="4448" customFormat="1" ht="15" customHeight="1" x14ac:dyDescent="0.25"/>
    <row r="4449" customFormat="1" ht="15" customHeight="1" x14ac:dyDescent="0.25"/>
    <row r="4450" customFormat="1" ht="15" customHeight="1" x14ac:dyDescent="0.25"/>
    <row r="4451" customFormat="1" ht="15" customHeight="1" x14ac:dyDescent="0.25"/>
    <row r="4452" customFormat="1" ht="15" customHeight="1" x14ac:dyDescent="0.25"/>
    <row r="4453" customFormat="1" ht="15" customHeight="1" x14ac:dyDescent="0.25"/>
    <row r="4454" customFormat="1" ht="15" customHeight="1" x14ac:dyDescent="0.25"/>
    <row r="4455" customFormat="1" ht="15" customHeight="1" x14ac:dyDescent="0.25"/>
    <row r="4456" customFormat="1" ht="15" customHeight="1" x14ac:dyDescent="0.25"/>
    <row r="4457" customFormat="1" ht="15" customHeight="1" x14ac:dyDescent="0.25"/>
    <row r="4458" customFormat="1" ht="15" customHeight="1" x14ac:dyDescent="0.25"/>
    <row r="4459" customFormat="1" ht="15" customHeight="1" x14ac:dyDescent="0.25"/>
    <row r="4460" customFormat="1" ht="15" customHeight="1" x14ac:dyDescent="0.25"/>
    <row r="4461" customFormat="1" ht="15" customHeight="1" x14ac:dyDescent="0.25"/>
    <row r="4462" customFormat="1" ht="15" customHeight="1" x14ac:dyDescent="0.25"/>
    <row r="4463" customFormat="1" ht="15" customHeight="1" x14ac:dyDescent="0.25"/>
    <row r="4464" customFormat="1" ht="15" customHeight="1" x14ac:dyDescent="0.25"/>
    <row r="4465" customFormat="1" ht="15" customHeight="1" x14ac:dyDescent="0.25"/>
    <row r="4466" customFormat="1" ht="15" customHeight="1" x14ac:dyDescent="0.25"/>
    <row r="4467" customFormat="1" ht="15" customHeight="1" x14ac:dyDescent="0.25"/>
    <row r="4468" customFormat="1" ht="15" customHeight="1" x14ac:dyDescent="0.25"/>
    <row r="4469" customFormat="1" ht="15" customHeight="1" x14ac:dyDescent="0.25"/>
    <row r="4470" customFormat="1" ht="15" customHeight="1" x14ac:dyDescent="0.25"/>
    <row r="4471" customFormat="1" ht="15" customHeight="1" x14ac:dyDescent="0.25"/>
    <row r="4472" customFormat="1" ht="15" customHeight="1" x14ac:dyDescent="0.25"/>
    <row r="4473" customFormat="1" ht="15" customHeight="1" x14ac:dyDescent="0.25"/>
    <row r="4474" customFormat="1" ht="15" customHeight="1" x14ac:dyDescent="0.25"/>
    <row r="4475" customFormat="1" ht="15" customHeight="1" x14ac:dyDescent="0.25"/>
    <row r="4476" customFormat="1" ht="15" customHeight="1" x14ac:dyDescent="0.25"/>
    <row r="4477" customFormat="1" ht="15" customHeight="1" x14ac:dyDescent="0.25"/>
    <row r="4478" customFormat="1" ht="15" customHeight="1" x14ac:dyDescent="0.25"/>
    <row r="4479" customFormat="1" ht="15" customHeight="1" x14ac:dyDescent="0.25"/>
    <row r="4480" customFormat="1" ht="15" customHeight="1" x14ac:dyDescent="0.25"/>
    <row r="4481" customFormat="1" ht="15" customHeight="1" x14ac:dyDescent="0.25"/>
    <row r="4482" customFormat="1" ht="15" customHeight="1" x14ac:dyDescent="0.25"/>
    <row r="4483" customFormat="1" ht="15" customHeight="1" x14ac:dyDescent="0.25"/>
    <row r="4484" customFormat="1" ht="15" customHeight="1" x14ac:dyDescent="0.25"/>
    <row r="4485" customFormat="1" ht="15" customHeight="1" x14ac:dyDescent="0.25"/>
    <row r="4486" customFormat="1" ht="15" customHeight="1" x14ac:dyDescent="0.25"/>
    <row r="4487" customFormat="1" ht="15" customHeight="1" x14ac:dyDescent="0.25"/>
    <row r="4488" customFormat="1" ht="15" customHeight="1" x14ac:dyDescent="0.25"/>
    <row r="4489" customFormat="1" ht="15" customHeight="1" x14ac:dyDescent="0.25"/>
    <row r="4490" customFormat="1" ht="15" customHeight="1" x14ac:dyDescent="0.25"/>
    <row r="4491" customFormat="1" ht="15" customHeight="1" x14ac:dyDescent="0.25"/>
    <row r="4492" customFormat="1" ht="15" customHeight="1" x14ac:dyDescent="0.25"/>
    <row r="4493" customFormat="1" ht="15" customHeight="1" x14ac:dyDescent="0.25"/>
    <row r="4494" customFormat="1" ht="15" customHeight="1" x14ac:dyDescent="0.25"/>
    <row r="4495" customFormat="1" ht="15" customHeight="1" x14ac:dyDescent="0.25"/>
    <row r="4496" customFormat="1" ht="15" customHeight="1" x14ac:dyDescent="0.25"/>
    <row r="4497" customFormat="1" ht="15" customHeight="1" x14ac:dyDescent="0.25"/>
    <row r="4498" customFormat="1" ht="15" customHeight="1" x14ac:dyDescent="0.25"/>
    <row r="4499" customFormat="1" ht="15" customHeight="1" x14ac:dyDescent="0.25"/>
    <row r="4500" customFormat="1" ht="15" customHeight="1" x14ac:dyDescent="0.25"/>
    <row r="4501" customFormat="1" ht="15" customHeight="1" x14ac:dyDescent="0.25"/>
    <row r="4502" customFormat="1" ht="15" customHeight="1" x14ac:dyDescent="0.25"/>
    <row r="4503" customFormat="1" ht="15" customHeight="1" x14ac:dyDescent="0.25"/>
    <row r="4504" customFormat="1" ht="15" customHeight="1" x14ac:dyDescent="0.25"/>
    <row r="4505" customFormat="1" ht="15" customHeight="1" x14ac:dyDescent="0.25"/>
    <row r="4506" customFormat="1" ht="15" customHeight="1" x14ac:dyDescent="0.25"/>
    <row r="4507" customFormat="1" ht="15" customHeight="1" x14ac:dyDescent="0.25"/>
    <row r="4508" customFormat="1" ht="15" customHeight="1" x14ac:dyDescent="0.25"/>
    <row r="4509" customFormat="1" ht="15" customHeight="1" x14ac:dyDescent="0.25"/>
    <row r="4510" customFormat="1" ht="15" customHeight="1" x14ac:dyDescent="0.25"/>
    <row r="4511" customFormat="1" ht="15" customHeight="1" x14ac:dyDescent="0.25"/>
    <row r="4512" customFormat="1" ht="15" customHeight="1" x14ac:dyDescent="0.25"/>
    <row r="4513" customFormat="1" ht="15" customHeight="1" x14ac:dyDescent="0.25"/>
    <row r="4514" customFormat="1" ht="15" customHeight="1" x14ac:dyDescent="0.25"/>
    <row r="4515" customFormat="1" ht="15" customHeight="1" x14ac:dyDescent="0.25"/>
    <row r="4516" customFormat="1" ht="15" customHeight="1" x14ac:dyDescent="0.25"/>
    <row r="4517" customFormat="1" ht="15" customHeight="1" x14ac:dyDescent="0.25"/>
    <row r="4518" customFormat="1" ht="15" customHeight="1" x14ac:dyDescent="0.25"/>
    <row r="4519" customFormat="1" ht="15" customHeight="1" x14ac:dyDescent="0.25"/>
    <row r="4520" customFormat="1" ht="15" customHeight="1" x14ac:dyDescent="0.25"/>
    <row r="4521" customFormat="1" ht="15" customHeight="1" x14ac:dyDescent="0.25"/>
    <row r="4522" customFormat="1" ht="15" customHeight="1" x14ac:dyDescent="0.25"/>
    <row r="4523" customFormat="1" ht="15" customHeight="1" x14ac:dyDescent="0.25"/>
    <row r="4524" customFormat="1" ht="15" customHeight="1" x14ac:dyDescent="0.25"/>
    <row r="4525" customFormat="1" ht="15" customHeight="1" x14ac:dyDescent="0.25"/>
    <row r="4526" customFormat="1" ht="15" customHeight="1" x14ac:dyDescent="0.25"/>
    <row r="4527" customFormat="1" ht="15" customHeight="1" x14ac:dyDescent="0.25"/>
    <row r="4528" customFormat="1" ht="15" customHeight="1" x14ac:dyDescent="0.25"/>
    <row r="4529" customFormat="1" ht="15" customHeight="1" x14ac:dyDescent="0.25"/>
    <row r="4530" customFormat="1" ht="15" customHeight="1" x14ac:dyDescent="0.25"/>
    <row r="4531" customFormat="1" ht="15" customHeight="1" x14ac:dyDescent="0.25"/>
    <row r="4532" customFormat="1" ht="15" customHeight="1" x14ac:dyDescent="0.25"/>
    <row r="4533" customFormat="1" ht="15" customHeight="1" x14ac:dyDescent="0.25"/>
    <row r="4534" customFormat="1" ht="15" customHeight="1" x14ac:dyDescent="0.25"/>
    <row r="4535" customFormat="1" ht="15" customHeight="1" x14ac:dyDescent="0.25"/>
    <row r="4536" customFormat="1" ht="15" customHeight="1" x14ac:dyDescent="0.25"/>
    <row r="4537" customFormat="1" ht="15" customHeight="1" x14ac:dyDescent="0.25"/>
    <row r="4538" customFormat="1" ht="15" customHeight="1" x14ac:dyDescent="0.25"/>
    <row r="4539" customFormat="1" ht="15" customHeight="1" x14ac:dyDescent="0.25"/>
    <row r="4540" customFormat="1" ht="15" customHeight="1" x14ac:dyDescent="0.25"/>
    <row r="4541" customFormat="1" ht="15" customHeight="1" x14ac:dyDescent="0.25"/>
    <row r="4542" customFormat="1" ht="15" customHeight="1" x14ac:dyDescent="0.25"/>
    <row r="4543" customFormat="1" ht="15" customHeight="1" x14ac:dyDescent="0.25"/>
    <row r="4544" customFormat="1" ht="15" customHeight="1" x14ac:dyDescent="0.25"/>
    <row r="4545" customFormat="1" ht="15" customHeight="1" x14ac:dyDescent="0.25"/>
    <row r="4546" customFormat="1" ht="15" customHeight="1" x14ac:dyDescent="0.25"/>
    <row r="4547" customFormat="1" ht="15" customHeight="1" x14ac:dyDescent="0.25"/>
    <row r="4548" customFormat="1" ht="15" customHeight="1" x14ac:dyDescent="0.25"/>
    <row r="4549" customFormat="1" ht="15" customHeight="1" x14ac:dyDescent="0.25"/>
    <row r="4550" customFormat="1" ht="15" customHeight="1" x14ac:dyDescent="0.25"/>
    <row r="4551" customFormat="1" ht="15" customHeight="1" x14ac:dyDescent="0.25"/>
    <row r="4552" customFormat="1" ht="15" customHeight="1" x14ac:dyDescent="0.25"/>
    <row r="4553" customFormat="1" ht="15" customHeight="1" x14ac:dyDescent="0.25"/>
    <row r="4554" customFormat="1" ht="15" customHeight="1" x14ac:dyDescent="0.25"/>
    <row r="4555" customFormat="1" ht="15" customHeight="1" x14ac:dyDescent="0.25"/>
    <row r="4556" customFormat="1" ht="15" customHeight="1" x14ac:dyDescent="0.25"/>
    <row r="4557" customFormat="1" ht="15" customHeight="1" x14ac:dyDescent="0.25"/>
    <row r="4558" customFormat="1" ht="15" customHeight="1" x14ac:dyDescent="0.25"/>
    <row r="4559" customFormat="1" ht="15" customHeight="1" x14ac:dyDescent="0.25"/>
    <row r="4560" customFormat="1" ht="15" customHeight="1" x14ac:dyDescent="0.25"/>
    <row r="4561" customFormat="1" ht="15" customHeight="1" x14ac:dyDescent="0.25"/>
    <row r="4562" customFormat="1" ht="15" customHeight="1" x14ac:dyDescent="0.25"/>
    <row r="4563" customFormat="1" ht="15" customHeight="1" x14ac:dyDescent="0.25"/>
    <row r="4564" customFormat="1" ht="15" customHeight="1" x14ac:dyDescent="0.25"/>
    <row r="4565" customFormat="1" ht="15" customHeight="1" x14ac:dyDescent="0.25"/>
    <row r="4566" customFormat="1" ht="15" customHeight="1" x14ac:dyDescent="0.25"/>
    <row r="4567" customFormat="1" ht="15" customHeight="1" x14ac:dyDescent="0.25"/>
    <row r="4568" customFormat="1" ht="15" customHeight="1" x14ac:dyDescent="0.25"/>
    <row r="4569" customFormat="1" ht="15" customHeight="1" x14ac:dyDescent="0.25"/>
    <row r="4570" customFormat="1" ht="15" customHeight="1" x14ac:dyDescent="0.25"/>
    <row r="4571" customFormat="1" ht="15" customHeight="1" x14ac:dyDescent="0.25"/>
    <row r="4572" customFormat="1" ht="15" customHeight="1" x14ac:dyDescent="0.25"/>
    <row r="4573" customFormat="1" ht="15" customHeight="1" x14ac:dyDescent="0.25"/>
    <row r="4574" customFormat="1" ht="15" customHeight="1" x14ac:dyDescent="0.25"/>
    <row r="4575" customFormat="1" ht="15" customHeight="1" x14ac:dyDescent="0.25"/>
    <row r="4576" customFormat="1" ht="15" customHeight="1" x14ac:dyDescent="0.25"/>
    <row r="4577" customFormat="1" ht="15" customHeight="1" x14ac:dyDescent="0.25"/>
    <row r="4578" customFormat="1" ht="15" customHeight="1" x14ac:dyDescent="0.25"/>
    <row r="4579" customFormat="1" ht="15" customHeight="1" x14ac:dyDescent="0.25"/>
    <row r="4580" customFormat="1" ht="15" customHeight="1" x14ac:dyDescent="0.25"/>
    <row r="4581" customFormat="1" ht="15" customHeight="1" x14ac:dyDescent="0.25"/>
    <row r="4582" customFormat="1" ht="15" customHeight="1" x14ac:dyDescent="0.25"/>
    <row r="4583" customFormat="1" ht="15" customHeight="1" x14ac:dyDescent="0.25"/>
    <row r="4584" customFormat="1" ht="15" customHeight="1" x14ac:dyDescent="0.25"/>
    <row r="4585" customFormat="1" ht="15" customHeight="1" x14ac:dyDescent="0.25"/>
    <row r="4586" customFormat="1" ht="15" customHeight="1" x14ac:dyDescent="0.25"/>
    <row r="4587" customFormat="1" ht="15" customHeight="1" x14ac:dyDescent="0.25"/>
    <row r="4588" customFormat="1" ht="15" customHeight="1" x14ac:dyDescent="0.25"/>
    <row r="4589" customFormat="1" ht="15" customHeight="1" x14ac:dyDescent="0.25"/>
    <row r="4590" customFormat="1" ht="15" customHeight="1" x14ac:dyDescent="0.25"/>
    <row r="4591" customFormat="1" ht="15" customHeight="1" x14ac:dyDescent="0.25"/>
    <row r="4592" customFormat="1" ht="15" customHeight="1" x14ac:dyDescent="0.25"/>
    <row r="4593" customFormat="1" ht="15" customHeight="1" x14ac:dyDescent="0.25"/>
    <row r="4594" customFormat="1" ht="15" customHeight="1" x14ac:dyDescent="0.25"/>
    <row r="4595" customFormat="1" ht="15" customHeight="1" x14ac:dyDescent="0.25"/>
    <row r="4596" customFormat="1" ht="15" customHeight="1" x14ac:dyDescent="0.25"/>
    <row r="4597" customFormat="1" ht="15" customHeight="1" x14ac:dyDescent="0.25"/>
    <row r="4598" customFormat="1" ht="15" customHeight="1" x14ac:dyDescent="0.25"/>
    <row r="4599" customFormat="1" ht="15" customHeight="1" x14ac:dyDescent="0.25"/>
    <row r="4600" customFormat="1" ht="15" customHeight="1" x14ac:dyDescent="0.25"/>
    <row r="4601" customFormat="1" ht="15" customHeight="1" x14ac:dyDescent="0.25"/>
    <row r="4602" customFormat="1" ht="15" customHeight="1" x14ac:dyDescent="0.25"/>
    <row r="4603" customFormat="1" ht="15" customHeight="1" x14ac:dyDescent="0.25"/>
    <row r="4604" customFormat="1" ht="15" customHeight="1" x14ac:dyDescent="0.25"/>
    <row r="4605" customFormat="1" ht="15" customHeight="1" x14ac:dyDescent="0.25"/>
    <row r="4606" customFormat="1" ht="15" customHeight="1" x14ac:dyDescent="0.25"/>
    <row r="4607" customFormat="1" ht="15" customHeight="1" x14ac:dyDescent="0.25"/>
    <row r="4608" customFormat="1" ht="15" customHeight="1" x14ac:dyDescent="0.25"/>
    <row r="4609" customFormat="1" ht="15" customHeight="1" x14ac:dyDescent="0.25"/>
    <row r="4610" customFormat="1" ht="15" customHeight="1" x14ac:dyDescent="0.25"/>
    <row r="4611" customFormat="1" ht="15" customHeight="1" x14ac:dyDescent="0.25"/>
    <row r="4612" customFormat="1" ht="15" customHeight="1" x14ac:dyDescent="0.25"/>
    <row r="4613" customFormat="1" ht="15" customHeight="1" x14ac:dyDescent="0.25"/>
    <row r="4614" customFormat="1" ht="15" customHeight="1" x14ac:dyDescent="0.25"/>
    <row r="4615" customFormat="1" ht="15" customHeight="1" x14ac:dyDescent="0.25"/>
    <row r="4616" customFormat="1" ht="15" customHeight="1" x14ac:dyDescent="0.25"/>
    <row r="4617" customFormat="1" ht="15" customHeight="1" x14ac:dyDescent="0.25"/>
    <row r="4618" customFormat="1" ht="15" customHeight="1" x14ac:dyDescent="0.25"/>
    <row r="4619" customFormat="1" ht="15" customHeight="1" x14ac:dyDescent="0.25"/>
    <row r="4620" customFormat="1" ht="15" customHeight="1" x14ac:dyDescent="0.25"/>
    <row r="4621" customFormat="1" ht="15" customHeight="1" x14ac:dyDescent="0.25"/>
    <row r="4622" customFormat="1" ht="15" customHeight="1" x14ac:dyDescent="0.25"/>
    <row r="4623" customFormat="1" ht="15" customHeight="1" x14ac:dyDescent="0.25"/>
    <row r="4624" customFormat="1" ht="15" customHeight="1" x14ac:dyDescent="0.25"/>
    <row r="4625" customFormat="1" ht="15" customHeight="1" x14ac:dyDescent="0.25"/>
    <row r="4626" customFormat="1" ht="15" customHeight="1" x14ac:dyDescent="0.25"/>
    <row r="4627" customFormat="1" ht="15" customHeight="1" x14ac:dyDescent="0.25"/>
    <row r="4628" customFormat="1" ht="15" customHeight="1" x14ac:dyDescent="0.25"/>
    <row r="4629" customFormat="1" ht="15" customHeight="1" x14ac:dyDescent="0.25"/>
    <row r="4630" customFormat="1" ht="15" customHeight="1" x14ac:dyDescent="0.25"/>
    <row r="4631" customFormat="1" ht="15" customHeight="1" x14ac:dyDescent="0.25"/>
    <row r="4632" customFormat="1" ht="15" customHeight="1" x14ac:dyDescent="0.25"/>
    <row r="4633" customFormat="1" ht="15" customHeight="1" x14ac:dyDescent="0.25"/>
    <row r="4634" customFormat="1" ht="15" customHeight="1" x14ac:dyDescent="0.25"/>
    <row r="4635" customFormat="1" ht="15" customHeight="1" x14ac:dyDescent="0.25"/>
    <row r="4636" customFormat="1" ht="15" customHeight="1" x14ac:dyDescent="0.25"/>
    <row r="4637" customFormat="1" ht="15" customHeight="1" x14ac:dyDescent="0.25"/>
    <row r="4638" customFormat="1" ht="15" customHeight="1" x14ac:dyDescent="0.25"/>
    <row r="4639" customFormat="1" ht="15" customHeight="1" x14ac:dyDescent="0.25"/>
    <row r="4640" customFormat="1" ht="15" customHeight="1" x14ac:dyDescent="0.25"/>
    <row r="4641" customFormat="1" ht="15" customHeight="1" x14ac:dyDescent="0.25"/>
    <row r="4642" customFormat="1" ht="15" customHeight="1" x14ac:dyDescent="0.25"/>
    <row r="4643" customFormat="1" ht="15" customHeight="1" x14ac:dyDescent="0.25"/>
    <row r="4644" customFormat="1" ht="15" customHeight="1" x14ac:dyDescent="0.25"/>
    <row r="4645" customFormat="1" ht="15" customHeight="1" x14ac:dyDescent="0.25"/>
    <row r="4646" customFormat="1" ht="15" customHeight="1" x14ac:dyDescent="0.25"/>
    <row r="4647" customFormat="1" ht="15" customHeight="1" x14ac:dyDescent="0.25"/>
    <row r="4648" customFormat="1" ht="15" customHeight="1" x14ac:dyDescent="0.25"/>
    <row r="4649" customFormat="1" ht="15" customHeight="1" x14ac:dyDescent="0.25"/>
    <row r="4650" customFormat="1" ht="15" customHeight="1" x14ac:dyDescent="0.25"/>
    <row r="4651" customFormat="1" ht="15" customHeight="1" x14ac:dyDescent="0.25"/>
    <row r="4652" customFormat="1" ht="15" customHeight="1" x14ac:dyDescent="0.25"/>
    <row r="4653" customFormat="1" ht="15" customHeight="1" x14ac:dyDescent="0.25"/>
    <row r="4654" customFormat="1" ht="15" customHeight="1" x14ac:dyDescent="0.25"/>
    <row r="4655" customFormat="1" ht="15" customHeight="1" x14ac:dyDescent="0.25"/>
    <row r="4656" customFormat="1" ht="15" customHeight="1" x14ac:dyDescent="0.25"/>
    <row r="4657" customFormat="1" ht="15" customHeight="1" x14ac:dyDescent="0.25"/>
    <row r="4658" customFormat="1" ht="15" customHeight="1" x14ac:dyDescent="0.25"/>
    <row r="4659" customFormat="1" ht="15" customHeight="1" x14ac:dyDescent="0.25"/>
    <row r="4660" customFormat="1" ht="15" customHeight="1" x14ac:dyDescent="0.25"/>
    <row r="4661" customFormat="1" ht="15" customHeight="1" x14ac:dyDescent="0.25"/>
    <row r="4662" customFormat="1" ht="15" customHeight="1" x14ac:dyDescent="0.25"/>
    <row r="4663" customFormat="1" ht="15" customHeight="1" x14ac:dyDescent="0.25"/>
    <row r="4664" customFormat="1" ht="15" customHeight="1" x14ac:dyDescent="0.25"/>
    <row r="4665" customFormat="1" ht="15" customHeight="1" x14ac:dyDescent="0.25"/>
    <row r="4666" customFormat="1" ht="15" customHeight="1" x14ac:dyDescent="0.25"/>
    <row r="4667" customFormat="1" ht="15" customHeight="1" x14ac:dyDescent="0.25"/>
    <row r="4668" customFormat="1" ht="15" customHeight="1" x14ac:dyDescent="0.25"/>
    <row r="4669" customFormat="1" ht="15" customHeight="1" x14ac:dyDescent="0.25"/>
    <row r="4670" customFormat="1" ht="15" customHeight="1" x14ac:dyDescent="0.25"/>
    <row r="4671" customFormat="1" ht="15" customHeight="1" x14ac:dyDescent="0.25"/>
    <row r="4672" customFormat="1" ht="15" customHeight="1" x14ac:dyDescent="0.25"/>
    <row r="4673" customFormat="1" ht="15" customHeight="1" x14ac:dyDescent="0.25"/>
    <row r="4674" customFormat="1" ht="15" customHeight="1" x14ac:dyDescent="0.25"/>
    <row r="4675" customFormat="1" ht="15" customHeight="1" x14ac:dyDescent="0.25"/>
    <row r="4676" customFormat="1" ht="15" customHeight="1" x14ac:dyDescent="0.25"/>
    <row r="4677" customFormat="1" ht="15" customHeight="1" x14ac:dyDescent="0.25"/>
    <row r="4678" customFormat="1" ht="15" customHeight="1" x14ac:dyDescent="0.25"/>
    <row r="4679" customFormat="1" ht="15" customHeight="1" x14ac:dyDescent="0.25"/>
    <row r="4680" customFormat="1" ht="15" customHeight="1" x14ac:dyDescent="0.25"/>
    <row r="4681" customFormat="1" ht="15" customHeight="1" x14ac:dyDescent="0.25"/>
    <row r="4682" customFormat="1" ht="15" customHeight="1" x14ac:dyDescent="0.25"/>
    <row r="4683" customFormat="1" ht="15" customHeight="1" x14ac:dyDescent="0.25"/>
    <row r="4684" customFormat="1" ht="15" customHeight="1" x14ac:dyDescent="0.25"/>
    <row r="4685" customFormat="1" ht="15" customHeight="1" x14ac:dyDescent="0.25"/>
    <row r="4686" customFormat="1" ht="15" customHeight="1" x14ac:dyDescent="0.25"/>
    <row r="4687" customFormat="1" ht="15" customHeight="1" x14ac:dyDescent="0.25"/>
    <row r="4688" customFormat="1" ht="15" customHeight="1" x14ac:dyDescent="0.25"/>
    <row r="4689" customFormat="1" ht="15" customHeight="1" x14ac:dyDescent="0.25"/>
    <row r="4690" customFormat="1" ht="15" customHeight="1" x14ac:dyDescent="0.25"/>
    <row r="4691" customFormat="1" ht="15" customHeight="1" x14ac:dyDescent="0.25"/>
    <row r="4692" customFormat="1" ht="15" customHeight="1" x14ac:dyDescent="0.25"/>
    <row r="4693" customFormat="1" ht="15" customHeight="1" x14ac:dyDescent="0.25"/>
    <row r="4694" customFormat="1" ht="15" customHeight="1" x14ac:dyDescent="0.25"/>
    <row r="4695" customFormat="1" ht="15" customHeight="1" x14ac:dyDescent="0.25"/>
    <row r="4696" customFormat="1" ht="15" customHeight="1" x14ac:dyDescent="0.25"/>
    <row r="4697" customFormat="1" ht="15" customHeight="1" x14ac:dyDescent="0.25"/>
    <row r="4698" customFormat="1" ht="15" customHeight="1" x14ac:dyDescent="0.25"/>
    <row r="4699" customFormat="1" ht="15" customHeight="1" x14ac:dyDescent="0.25"/>
    <row r="4700" customFormat="1" ht="15" customHeight="1" x14ac:dyDescent="0.25"/>
    <row r="4701" customFormat="1" ht="15" customHeight="1" x14ac:dyDescent="0.25"/>
    <row r="4702" customFormat="1" ht="15" customHeight="1" x14ac:dyDescent="0.25"/>
    <row r="4703" customFormat="1" ht="15" customHeight="1" x14ac:dyDescent="0.25"/>
    <row r="4704" customFormat="1" ht="15" customHeight="1" x14ac:dyDescent="0.25"/>
    <row r="4705" customFormat="1" ht="15" customHeight="1" x14ac:dyDescent="0.25"/>
    <row r="4706" customFormat="1" ht="15" customHeight="1" x14ac:dyDescent="0.25"/>
    <row r="4707" customFormat="1" ht="15" customHeight="1" x14ac:dyDescent="0.25"/>
    <row r="4708" customFormat="1" ht="15" customHeight="1" x14ac:dyDescent="0.25"/>
    <row r="4709" customFormat="1" ht="15" customHeight="1" x14ac:dyDescent="0.25"/>
    <row r="4710" customFormat="1" ht="15" customHeight="1" x14ac:dyDescent="0.25"/>
    <row r="4711" customFormat="1" ht="15" customHeight="1" x14ac:dyDescent="0.25"/>
    <row r="4712" customFormat="1" ht="15" customHeight="1" x14ac:dyDescent="0.25"/>
    <row r="4713" customFormat="1" ht="15" customHeight="1" x14ac:dyDescent="0.25"/>
    <row r="4714" customFormat="1" ht="15" customHeight="1" x14ac:dyDescent="0.25"/>
    <row r="4715" customFormat="1" ht="15" customHeight="1" x14ac:dyDescent="0.25"/>
    <row r="4716" customFormat="1" ht="15" customHeight="1" x14ac:dyDescent="0.25"/>
    <row r="4717" customFormat="1" ht="15" customHeight="1" x14ac:dyDescent="0.25"/>
    <row r="4718" customFormat="1" ht="15" customHeight="1" x14ac:dyDescent="0.25"/>
    <row r="4719" customFormat="1" ht="15" customHeight="1" x14ac:dyDescent="0.25"/>
    <row r="4720" customFormat="1" ht="15" customHeight="1" x14ac:dyDescent="0.25"/>
    <row r="4721" customFormat="1" ht="15" customHeight="1" x14ac:dyDescent="0.25"/>
    <row r="4722" customFormat="1" ht="15" customHeight="1" x14ac:dyDescent="0.25"/>
    <row r="4723" customFormat="1" ht="15" customHeight="1" x14ac:dyDescent="0.25"/>
    <row r="4724" customFormat="1" ht="15" customHeight="1" x14ac:dyDescent="0.25"/>
    <row r="4725" customFormat="1" ht="15" customHeight="1" x14ac:dyDescent="0.25"/>
    <row r="4726" customFormat="1" ht="15" customHeight="1" x14ac:dyDescent="0.25"/>
    <row r="4727" customFormat="1" ht="15" customHeight="1" x14ac:dyDescent="0.25"/>
    <row r="4728" customFormat="1" ht="15" customHeight="1" x14ac:dyDescent="0.25"/>
    <row r="4729" customFormat="1" ht="15" customHeight="1" x14ac:dyDescent="0.25"/>
    <row r="4730" customFormat="1" ht="15" customHeight="1" x14ac:dyDescent="0.25"/>
    <row r="4731" customFormat="1" ht="15" customHeight="1" x14ac:dyDescent="0.25"/>
    <row r="4732" customFormat="1" ht="15" customHeight="1" x14ac:dyDescent="0.25"/>
    <row r="4733" customFormat="1" ht="15" customHeight="1" x14ac:dyDescent="0.25"/>
    <row r="4734" customFormat="1" ht="15" customHeight="1" x14ac:dyDescent="0.25"/>
    <row r="4735" customFormat="1" ht="15" customHeight="1" x14ac:dyDescent="0.25"/>
    <row r="4736" customFormat="1" ht="15" customHeight="1" x14ac:dyDescent="0.25"/>
    <row r="4737" customFormat="1" ht="15" customHeight="1" x14ac:dyDescent="0.25"/>
    <row r="4738" customFormat="1" ht="15" customHeight="1" x14ac:dyDescent="0.25"/>
    <row r="4739" customFormat="1" ht="15" customHeight="1" x14ac:dyDescent="0.25"/>
    <row r="4740" customFormat="1" ht="15" customHeight="1" x14ac:dyDescent="0.25"/>
    <row r="4741" customFormat="1" ht="15" customHeight="1" x14ac:dyDescent="0.25"/>
    <row r="4742" customFormat="1" ht="15" customHeight="1" x14ac:dyDescent="0.25"/>
    <row r="4743" customFormat="1" ht="15" customHeight="1" x14ac:dyDescent="0.25"/>
    <row r="4744" customFormat="1" ht="15" customHeight="1" x14ac:dyDescent="0.25"/>
    <row r="4745" customFormat="1" ht="15" customHeight="1" x14ac:dyDescent="0.25"/>
    <row r="4746" customFormat="1" ht="15" customHeight="1" x14ac:dyDescent="0.25"/>
    <row r="4747" customFormat="1" ht="15" customHeight="1" x14ac:dyDescent="0.25"/>
    <row r="4748" customFormat="1" ht="15" customHeight="1" x14ac:dyDescent="0.25"/>
    <row r="4749" customFormat="1" ht="15" customHeight="1" x14ac:dyDescent="0.25"/>
    <row r="4750" customFormat="1" ht="15" customHeight="1" x14ac:dyDescent="0.25"/>
    <row r="4751" customFormat="1" ht="15" customHeight="1" x14ac:dyDescent="0.25"/>
    <row r="4752" customFormat="1" ht="15" customHeight="1" x14ac:dyDescent="0.25"/>
    <row r="4753" customFormat="1" ht="15" customHeight="1" x14ac:dyDescent="0.25"/>
    <row r="4754" customFormat="1" ht="15" customHeight="1" x14ac:dyDescent="0.25"/>
    <row r="4755" customFormat="1" ht="15" customHeight="1" x14ac:dyDescent="0.25"/>
    <row r="4756" customFormat="1" ht="15" customHeight="1" x14ac:dyDescent="0.25"/>
    <row r="4757" customFormat="1" ht="15" customHeight="1" x14ac:dyDescent="0.25"/>
    <row r="4758" customFormat="1" ht="15" customHeight="1" x14ac:dyDescent="0.25"/>
    <row r="4759" customFormat="1" ht="15" customHeight="1" x14ac:dyDescent="0.25"/>
    <row r="4760" customFormat="1" ht="15" customHeight="1" x14ac:dyDescent="0.25"/>
    <row r="4761" customFormat="1" ht="15" customHeight="1" x14ac:dyDescent="0.25"/>
    <row r="4762" customFormat="1" ht="15" customHeight="1" x14ac:dyDescent="0.25"/>
    <row r="4763" customFormat="1" ht="15" customHeight="1" x14ac:dyDescent="0.25"/>
    <row r="4764" customFormat="1" ht="15" customHeight="1" x14ac:dyDescent="0.25"/>
    <row r="4765" customFormat="1" ht="15" customHeight="1" x14ac:dyDescent="0.25"/>
    <row r="4766" customFormat="1" ht="15" customHeight="1" x14ac:dyDescent="0.25"/>
    <row r="4767" customFormat="1" ht="15" customHeight="1" x14ac:dyDescent="0.25"/>
    <row r="4768" customFormat="1" ht="15" customHeight="1" x14ac:dyDescent="0.25"/>
    <row r="4769" customFormat="1" ht="15" customHeight="1" x14ac:dyDescent="0.25"/>
    <row r="4770" customFormat="1" ht="15" customHeight="1" x14ac:dyDescent="0.25"/>
    <row r="4771" customFormat="1" ht="15" customHeight="1" x14ac:dyDescent="0.25"/>
    <row r="4772" customFormat="1" ht="15" customHeight="1" x14ac:dyDescent="0.25"/>
    <row r="4773" customFormat="1" ht="15" customHeight="1" x14ac:dyDescent="0.25"/>
    <row r="4774" customFormat="1" ht="15" customHeight="1" x14ac:dyDescent="0.25"/>
    <row r="4775" customFormat="1" ht="15" customHeight="1" x14ac:dyDescent="0.25"/>
    <row r="4776" customFormat="1" ht="15" customHeight="1" x14ac:dyDescent="0.25"/>
    <row r="4777" customFormat="1" ht="15" customHeight="1" x14ac:dyDescent="0.25"/>
    <row r="4778" customFormat="1" ht="15" customHeight="1" x14ac:dyDescent="0.25"/>
    <row r="4779" customFormat="1" ht="15" customHeight="1" x14ac:dyDescent="0.25"/>
    <row r="4780" customFormat="1" ht="15" customHeight="1" x14ac:dyDescent="0.25"/>
    <row r="4781" customFormat="1" ht="15" customHeight="1" x14ac:dyDescent="0.25"/>
    <row r="4782" customFormat="1" ht="15" customHeight="1" x14ac:dyDescent="0.25"/>
    <row r="4783" customFormat="1" ht="15" customHeight="1" x14ac:dyDescent="0.25"/>
    <row r="4784" customFormat="1" ht="15" customHeight="1" x14ac:dyDescent="0.25"/>
    <row r="4785" customFormat="1" ht="15" customHeight="1" x14ac:dyDescent="0.25"/>
    <row r="4786" customFormat="1" ht="15" customHeight="1" x14ac:dyDescent="0.25"/>
    <row r="4787" customFormat="1" ht="15" customHeight="1" x14ac:dyDescent="0.25"/>
    <row r="4788" customFormat="1" ht="15" customHeight="1" x14ac:dyDescent="0.25"/>
    <row r="4789" customFormat="1" ht="15" customHeight="1" x14ac:dyDescent="0.25"/>
    <row r="4790" customFormat="1" ht="15" customHeight="1" x14ac:dyDescent="0.25"/>
    <row r="4791" customFormat="1" ht="15" customHeight="1" x14ac:dyDescent="0.25"/>
    <row r="4792" customFormat="1" ht="15" customHeight="1" x14ac:dyDescent="0.25"/>
    <row r="4793" customFormat="1" ht="15" customHeight="1" x14ac:dyDescent="0.25"/>
    <row r="4794" customFormat="1" ht="15" customHeight="1" x14ac:dyDescent="0.25"/>
    <row r="4795" customFormat="1" ht="15" customHeight="1" x14ac:dyDescent="0.25"/>
    <row r="4796" customFormat="1" ht="15" customHeight="1" x14ac:dyDescent="0.25"/>
    <row r="4797" customFormat="1" ht="15" customHeight="1" x14ac:dyDescent="0.25"/>
    <row r="4798" customFormat="1" ht="15" customHeight="1" x14ac:dyDescent="0.25"/>
    <row r="4799" customFormat="1" ht="15" customHeight="1" x14ac:dyDescent="0.25"/>
    <row r="4800" customFormat="1" ht="15" customHeight="1" x14ac:dyDescent="0.25"/>
    <row r="4801" customFormat="1" ht="15" customHeight="1" x14ac:dyDescent="0.25"/>
    <row r="4802" customFormat="1" ht="15" customHeight="1" x14ac:dyDescent="0.25"/>
    <row r="4803" customFormat="1" ht="15" customHeight="1" x14ac:dyDescent="0.25"/>
    <row r="4804" customFormat="1" ht="15" customHeight="1" x14ac:dyDescent="0.25"/>
    <row r="4805" customFormat="1" ht="15" customHeight="1" x14ac:dyDescent="0.25"/>
    <row r="4806" customFormat="1" ht="15" customHeight="1" x14ac:dyDescent="0.25"/>
    <row r="4807" customFormat="1" ht="15" customHeight="1" x14ac:dyDescent="0.25"/>
    <row r="4808" customFormat="1" ht="15" customHeight="1" x14ac:dyDescent="0.25"/>
    <row r="4809" customFormat="1" ht="15" customHeight="1" x14ac:dyDescent="0.25"/>
    <row r="4810" customFormat="1" ht="15" customHeight="1" x14ac:dyDescent="0.25"/>
    <row r="4811" customFormat="1" ht="15" customHeight="1" x14ac:dyDescent="0.25"/>
    <row r="4812" customFormat="1" ht="15" customHeight="1" x14ac:dyDescent="0.25"/>
    <row r="4813" customFormat="1" ht="15" customHeight="1" x14ac:dyDescent="0.25"/>
    <row r="4814" customFormat="1" ht="15" customHeight="1" x14ac:dyDescent="0.25"/>
    <row r="4815" customFormat="1" ht="15" customHeight="1" x14ac:dyDescent="0.25"/>
    <row r="4816" customFormat="1" ht="15" customHeight="1" x14ac:dyDescent="0.25"/>
    <row r="4817" customFormat="1" ht="15" customHeight="1" x14ac:dyDescent="0.25"/>
    <row r="4818" customFormat="1" ht="15" customHeight="1" x14ac:dyDescent="0.25"/>
    <row r="4819" customFormat="1" ht="15" customHeight="1" x14ac:dyDescent="0.25"/>
    <row r="4820" customFormat="1" ht="15" customHeight="1" x14ac:dyDescent="0.25"/>
    <row r="4821" customFormat="1" ht="15" customHeight="1" x14ac:dyDescent="0.25"/>
    <row r="4822" customFormat="1" ht="15" customHeight="1" x14ac:dyDescent="0.25"/>
    <row r="4823" customFormat="1" ht="15" customHeight="1" x14ac:dyDescent="0.25"/>
    <row r="4824" customFormat="1" ht="15" customHeight="1" x14ac:dyDescent="0.25"/>
    <row r="4825" customFormat="1" ht="15" customHeight="1" x14ac:dyDescent="0.25"/>
    <row r="4826" customFormat="1" ht="15" customHeight="1" x14ac:dyDescent="0.25"/>
    <row r="4827" customFormat="1" ht="15" customHeight="1" x14ac:dyDescent="0.25"/>
    <row r="4828" customFormat="1" ht="15" customHeight="1" x14ac:dyDescent="0.25"/>
    <row r="4829" customFormat="1" ht="15" customHeight="1" x14ac:dyDescent="0.25"/>
    <row r="4830" customFormat="1" ht="15" customHeight="1" x14ac:dyDescent="0.25"/>
    <row r="4831" customFormat="1" ht="15" customHeight="1" x14ac:dyDescent="0.25"/>
    <row r="4832" customFormat="1" ht="15" customHeight="1" x14ac:dyDescent="0.25"/>
    <row r="4833" customFormat="1" ht="15" customHeight="1" x14ac:dyDescent="0.25"/>
    <row r="4834" customFormat="1" ht="15" customHeight="1" x14ac:dyDescent="0.25"/>
    <row r="4835" customFormat="1" ht="15" customHeight="1" x14ac:dyDescent="0.25"/>
    <row r="4836" customFormat="1" ht="15" customHeight="1" x14ac:dyDescent="0.25"/>
    <row r="4837" customFormat="1" ht="15" customHeight="1" x14ac:dyDescent="0.25"/>
    <row r="4838" customFormat="1" ht="15" customHeight="1" x14ac:dyDescent="0.25"/>
    <row r="4839" customFormat="1" ht="15" customHeight="1" x14ac:dyDescent="0.25"/>
    <row r="4840" customFormat="1" ht="15" customHeight="1" x14ac:dyDescent="0.25"/>
    <row r="4841" customFormat="1" ht="15" customHeight="1" x14ac:dyDescent="0.25"/>
    <row r="4842" customFormat="1" ht="15" customHeight="1" x14ac:dyDescent="0.25"/>
    <row r="4843" customFormat="1" ht="15" customHeight="1" x14ac:dyDescent="0.25"/>
    <row r="4844" customFormat="1" ht="15" customHeight="1" x14ac:dyDescent="0.25"/>
    <row r="4845" customFormat="1" ht="15" customHeight="1" x14ac:dyDescent="0.25"/>
    <row r="4846" customFormat="1" ht="15" customHeight="1" x14ac:dyDescent="0.25"/>
    <row r="4847" customFormat="1" ht="15" customHeight="1" x14ac:dyDescent="0.25"/>
    <row r="4848" customFormat="1" ht="15" customHeight="1" x14ac:dyDescent="0.25"/>
    <row r="4849" customFormat="1" ht="15" customHeight="1" x14ac:dyDescent="0.25"/>
    <row r="4850" customFormat="1" ht="15" customHeight="1" x14ac:dyDescent="0.25"/>
    <row r="4851" customFormat="1" ht="15" customHeight="1" x14ac:dyDescent="0.25"/>
    <row r="4852" customFormat="1" ht="15" customHeight="1" x14ac:dyDescent="0.25"/>
    <row r="4853" customFormat="1" ht="15" customHeight="1" x14ac:dyDescent="0.25"/>
    <row r="4854" customFormat="1" ht="15" customHeight="1" x14ac:dyDescent="0.25"/>
    <row r="4855" customFormat="1" ht="15" customHeight="1" x14ac:dyDescent="0.25"/>
    <row r="4856" customFormat="1" ht="15" customHeight="1" x14ac:dyDescent="0.25"/>
    <row r="4857" customFormat="1" ht="15" customHeight="1" x14ac:dyDescent="0.25"/>
    <row r="4858" customFormat="1" ht="15" customHeight="1" x14ac:dyDescent="0.25"/>
    <row r="4859" customFormat="1" ht="15" customHeight="1" x14ac:dyDescent="0.25"/>
    <row r="4860" customFormat="1" ht="15" customHeight="1" x14ac:dyDescent="0.25"/>
    <row r="4861" customFormat="1" ht="15" customHeight="1" x14ac:dyDescent="0.25"/>
    <row r="4862" customFormat="1" ht="15" customHeight="1" x14ac:dyDescent="0.25"/>
    <row r="4863" customFormat="1" ht="15" customHeight="1" x14ac:dyDescent="0.25"/>
    <row r="4864" customFormat="1" ht="15" customHeight="1" x14ac:dyDescent="0.25"/>
    <row r="4865" customFormat="1" ht="15" customHeight="1" x14ac:dyDescent="0.25"/>
    <row r="4866" customFormat="1" ht="15" customHeight="1" x14ac:dyDescent="0.25"/>
    <row r="4867" customFormat="1" ht="15" customHeight="1" x14ac:dyDescent="0.25"/>
    <row r="4868" customFormat="1" ht="15" customHeight="1" x14ac:dyDescent="0.25"/>
    <row r="4869" customFormat="1" ht="15" customHeight="1" x14ac:dyDescent="0.25"/>
    <row r="4870" customFormat="1" ht="15" customHeight="1" x14ac:dyDescent="0.25"/>
    <row r="4871" customFormat="1" ht="15" customHeight="1" x14ac:dyDescent="0.25"/>
    <row r="4872" customFormat="1" ht="15" customHeight="1" x14ac:dyDescent="0.25"/>
    <row r="4873" customFormat="1" ht="15" customHeight="1" x14ac:dyDescent="0.25"/>
    <row r="4874" customFormat="1" ht="15" customHeight="1" x14ac:dyDescent="0.25"/>
    <row r="4875" customFormat="1" ht="15" customHeight="1" x14ac:dyDescent="0.25"/>
    <row r="4876" customFormat="1" ht="15" customHeight="1" x14ac:dyDescent="0.25"/>
    <row r="4877" customFormat="1" ht="15" customHeight="1" x14ac:dyDescent="0.25"/>
    <row r="4878" customFormat="1" ht="15" customHeight="1" x14ac:dyDescent="0.25"/>
    <row r="4879" customFormat="1" ht="15" customHeight="1" x14ac:dyDescent="0.25"/>
    <row r="4880" customFormat="1" ht="15" customHeight="1" x14ac:dyDescent="0.25"/>
    <row r="4881" customFormat="1" ht="15" customHeight="1" x14ac:dyDescent="0.25"/>
    <row r="4882" customFormat="1" ht="15" customHeight="1" x14ac:dyDescent="0.25"/>
    <row r="4883" customFormat="1" ht="15" customHeight="1" x14ac:dyDescent="0.25"/>
    <row r="4884" customFormat="1" ht="15" customHeight="1" x14ac:dyDescent="0.25"/>
    <row r="4885" customFormat="1" ht="15" customHeight="1" x14ac:dyDescent="0.25"/>
    <row r="4886" customFormat="1" ht="15" customHeight="1" x14ac:dyDescent="0.25"/>
    <row r="4887" customFormat="1" ht="15" customHeight="1" x14ac:dyDescent="0.25"/>
    <row r="4888" customFormat="1" ht="15" customHeight="1" x14ac:dyDescent="0.25"/>
    <row r="4889" customFormat="1" ht="15" customHeight="1" x14ac:dyDescent="0.25"/>
    <row r="4890" customFormat="1" ht="15" customHeight="1" x14ac:dyDescent="0.25"/>
    <row r="4891" customFormat="1" ht="15" customHeight="1" x14ac:dyDescent="0.25"/>
    <row r="4892" customFormat="1" ht="15" customHeight="1" x14ac:dyDescent="0.25"/>
    <row r="4893" customFormat="1" ht="15" customHeight="1" x14ac:dyDescent="0.25"/>
    <row r="4894" customFormat="1" ht="15" customHeight="1" x14ac:dyDescent="0.25"/>
    <row r="4895" customFormat="1" ht="15" customHeight="1" x14ac:dyDescent="0.25"/>
    <row r="4896" customFormat="1" ht="15" customHeight="1" x14ac:dyDescent="0.25"/>
    <row r="4897" customFormat="1" ht="15" customHeight="1" x14ac:dyDescent="0.25"/>
    <row r="4898" customFormat="1" ht="15" customHeight="1" x14ac:dyDescent="0.25"/>
    <row r="4899" customFormat="1" ht="15" customHeight="1" x14ac:dyDescent="0.25"/>
    <row r="4900" customFormat="1" ht="15" customHeight="1" x14ac:dyDescent="0.25"/>
    <row r="4901" customFormat="1" ht="15" customHeight="1" x14ac:dyDescent="0.25"/>
    <row r="4902" customFormat="1" ht="15" customHeight="1" x14ac:dyDescent="0.25"/>
    <row r="4903" customFormat="1" ht="15" customHeight="1" x14ac:dyDescent="0.25"/>
    <row r="4904" customFormat="1" ht="15" customHeight="1" x14ac:dyDescent="0.25"/>
    <row r="4905" customFormat="1" ht="15" customHeight="1" x14ac:dyDescent="0.25"/>
    <row r="4906" customFormat="1" ht="15" customHeight="1" x14ac:dyDescent="0.25"/>
    <row r="4907" customFormat="1" ht="15" customHeight="1" x14ac:dyDescent="0.25"/>
    <row r="4908" customFormat="1" ht="15" customHeight="1" x14ac:dyDescent="0.25"/>
    <row r="4909" customFormat="1" ht="15" customHeight="1" x14ac:dyDescent="0.25"/>
    <row r="4910" customFormat="1" ht="15" customHeight="1" x14ac:dyDescent="0.25"/>
    <row r="4911" customFormat="1" ht="15" customHeight="1" x14ac:dyDescent="0.25"/>
    <row r="4912" customFormat="1" ht="15" customHeight="1" x14ac:dyDescent="0.25"/>
    <row r="4913" customFormat="1" ht="15" customHeight="1" x14ac:dyDescent="0.25"/>
    <row r="4914" customFormat="1" ht="15" customHeight="1" x14ac:dyDescent="0.25"/>
    <row r="4915" customFormat="1" ht="15" customHeight="1" x14ac:dyDescent="0.25"/>
    <row r="4916" customFormat="1" ht="15" customHeight="1" x14ac:dyDescent="0.25"/>
    <row r="4917" customFormat="1" ht="15" customHeight="1" x14ac:dyDescent="0.25"/>
    <row r="4918" customFormat="1" ht="15" customHeight="1" x14ac:dyDescent="0.25"/>
    <row r="4919" customFormat="1" ht="15" customHeight="1" x14ac:dyDescent="0.25"/>
    <row r="4920" customFormat="1" ht="15" customHeight="1" x14ac:dyDescent="0.25"/>
    <row r="4921" customFormat="1" ht="15" customHeight="1" x14ac:dyDescent="0.25"/>
    <row r="4922" customFormat="1" ht="15" customHeight="1" x14ac:dyDescent="0.25"/>
    <row r="4923" customFormat="1" ht="15" customHeight="1" x14ac:dyDescent="0.25"/>
    <row r="4924" customFormat="1" ht="15" customHeight="1" x14ac:dyDescent="0.25"/>
    <row r="4925" customFormat="1" ht="15" customHeight="1" x14ac:dyDescent="0.25"/>
    <row r="4926" customFormat="1" ht="15" customHeight="1" x14ac:dyDescent="0.25"/>
    <row r="4927" customFormat="1" ht="15" customHeight="1" x14ac:dyDescent="0.25"/>
    <row r="4928" customFormat="1" ht="15" customHeight="1" x14ac:dyDescent="0.25"/>
    <row r="4929" customFormat="1" ht="15" customHeight="1" x14ac:dyDescent="0.25"/>
    <row r="4930" customFormat="1" ht="15" customHeight="1" x14ac:dyDescent="0.25"/>
    <row r="4931" customFormat="1" ht="15" customHeight="1" x14ac:dyDescent="0.25"/>
    <row r="4932" customFormat="1" ht="15" customHeight="1" x14ac:dyDescent="0.25"/>
    <row r="4933" customFormat="1" ht="15" customHeight="1" x14ac:dyDescent="0.25"/>
    <row r="4934" customFormat="1" ht="15" customHeight="1" x14ac:dyDescent="0.25"/>
    <row r="4935" customFormat="1" ht="15" customHeight="1" x14ac:dyDescent="0.25"/>
    <row r="4936" customFormat="1" ht="15" customHeight="1" x14ac:dyDescent="0.25"/>
    <row r="4937" customFormat="1" ht="15" customHeight="1" x14ac:dyDescent="0.25"/>
    <row r="4938" customFormat="1" ht="15" customHeight="1" x14ac:dyDescent="0.25"/>
    <row r="4939" customFormat="1" ht="15" customHeight="1" x14ac:dyDescent="0.25"/>
    <row r="4940" customFormat="1" ht="15" customHeight="1" x14ac:dyDescent="0.25"/>
    <row r="4941" customFormat="1" ht="15" customHeight="1" x14ac:dyDescent="0.25"/>
    <row r="4942" customFormat="1" ht="15" customHeight="1" x14ac:dyDescent="0.25"/>
    <row r="4943" customFormat="1" ht="15" customHeight="1" x14ac:dyDescent="0.25"/>
    <row r="4944" customFormat="1" ht="15" customHeight="1" x14ac:dyDescent="0.25"/>
    <row r="4945" customFormat="1" ht="15" customHeight="1" x14ac:dyDescent="0.25"/>
    <row r="4946" customFormat="1" ht="15" customHeight="1" x14ac:dyDescent="0.25"/>
    <row r="4947" customFormat="1" ht="15" customHeight="1" x14ac:dyDescent="0.25"/>
    <row r="4948" customFormat="1" ht="15" customHeight="1" x14ac:dyDescent="0.25"/>
    <row r="4949" customFormat="1" ht="15" customHeight="1" x14ac:dyDescent="0.25"/>
    <row r="4950" customFormat="1" ht="15" customHeight="1" x14ac:dyDescent="0.25"/>
    <row r="4951" customFormat="1" ht="15" customHeight="1" x14ac:dyDescent="0.25"/>
    <row r="4952" customFormat="1" ht="15" customHeight="1" x14ac:dyDescent="0.25"/>
    <row r="4953" customFormat="1" ht="15" customHeight="1" x14ac:dyDescent="0.25"/>
    <row r="4954" customFormat="1" ht="15" customHeight="1" x14ac:dyDescent="0.25"/>
    <row r="4955" customFormat="1" ht="15" customHeight="1" x14ac:dyDescent="0.25"/>
    <row r="4956" customFormat="1" ht="15" customHeight="1" x14ac:dyDescent="0.25"/>
    <row r="4957" customFormat="1" ht="15" customHeight="1" x14ac:dyDescent="0.25"/>
    <row r="4958" customFormat="1" ht="15" customHeight="1" x14ac:dyDescent="0.25"/>
    <row r="4959" customFormat="1" ht="15" customHeight="1" x14ac:dyDescent="0.25"/>
    <row r="4960" customFormat="1" ht="15" customHeight="1" x14ac:dyDescent="0.25"/>
    <row r="4961" customFormat="1" ht="15" customHeight="1" x14ac:dyDescent="0.25"/>
    <row r="4962" customFormat="1" ht="15" customHeight="1" x14ac:dyDescent="0.25"/>
    <row r="4963" customFormat="1" ht="15" customHeight="1" x14ac:dyDescent="0.25"/>
    <row r="4964" customFormat="1" ht="15" customHeight="1" x14ac:dyDescent="0.25"/>
    <row r="4965" customFormat="1" ht="15" customHeight="1" x14ac:dyDescent="0.25"/>
    <row r="4966" customFormat="1" ht="15" customHeight="1" x14ac:dyDescent="0.25"/>
    <row r="4967" customFormat="1" ht="15" customHeight="1" x14ac:dyDescent="0.25"/>
    <row r="4968" customFormat="1" ht="15" customHeight="1" x14ac:dyDescent="0.25"/>
    <row r="4969" customFormat="1" ht="15" customHeight="1" x14ac:dyDescent="0.25"/>
    <row r="4970" customFormat="1" ht="15" customHeight="1" x14ac:dyDescent="0.25"/>
    <row r="4971" customFormat="1" ht="15" customHeight="1" x14ac:dyDescent="0.25"/>
    <row r="4972" customFormat="1" ht="15" customHeight="1" x14ac:dyDescent="0.25"/>
    <row r="4973" customFormat="1" ht="15" customHeight="1" x14ac:dyDescent="0.25"/>
    <row r="4974" customFormat="1" ht="15" customHeight="1" x14ac:dyDescent="0.25"/>
    <row r="4975" customFormat="1" ht="15" customHeight="1" x14ac:dyDescent="0.25"/>
    <row r="4976" customFormat="1" ht="15" customHeight="1" x14ac:dyDescent="0.25"/>
    <row r="4977" customFormat="1" ht="15" customHeight="1" x14ac:dyDescent="0.25"/>
    <row r="4978" customFormat="1" ht="15" customHeight="1" x14ac:dyDescent="0.25"/>
    <row r="4979" customFormat="1" ht="15" customHeight="1" x14ac:dyDescent="0.25"/>
    <row r="4980" customFormat="1" ht="15" customHeight="1" x14ac:dyDescent="0.25"/>
    <row r="4981" customFormat="1" ht="15" customHeight="1" x14ac:dyDescent="0.25"/>
    <row r="4982" customFormat="1" ht="15" customHeight="1" x14ac:dyDescent="0.25"/>
    <row r="4983" customFormat="1" ht="15" customHeight="1" x14ac:dyDescent="0.25"/>
    <row r="4984" customFormat="1" ht="15" customHeight="1" x14ac:dyDescent="0.25"/>
    <row r="4985" customFormat="1" ht="15" customHeight="1" x14ac:dyDescent="0.25"/>
    <row r="4986" customFormat="1" ht="15" customHeight="1" x14ac:dyDescent="0.25"/>
    <row r="4987" customFormat="1" ht="15" customHeight="1" x14ac:dyDescent="0.25"/>
    <row r="4988" customFormat="1" ht="15" customHeight="1" x14ac:dyDescent="0.25"/>
    <row r="4989" customFormat="1" ht="15" customHeight="1" x14ac:dyDescent="0.25"/>
    <row r="4990" customFormat="1" ht="15" customHeight="1" x14ac:dyDescent="0.25"/>
    <row r="4991" customFormat="1" ht="15" customHeight="1" x14ac:dyDescent="0.25"/>
    <row r="4992" customFormat="1" ht="15" customHeight="1" x14ac:dyDescent="0.25"/>
    <row r="4993" customFormat="1" ht="15" customHeight="1" x14ac:dyDescent="0.25"/>
    <row r="4994" customFormat="1" ht="15" customHeight="1" x14ac:dyDescent="0.25"/>
    <row r="4995" customFormat="1" ht="15" customHeight="1" x14ac:dyDescent="0.25"/>
    <row r="4996" customFormat="1" ht="15" customHeight="1" x14ac:dyDescent="0.25"/>
    <row r="4997" customFormat="1" ht="15" customHeight="1" x14ac:dyDescent="0.25"/>
    <row r="4998" customFormat="1" ht="15" customHeight="1" x14ac:dyDescent="0.25"/>
    <row r="4999" customFormat="1" ht="15" customHeight="1" x14ac:dyDescent="0.25"/>
    <row r="5000" customFormat="1" ht="15" customHeight="1" x14ac:dyDescent="0.25"/>
    <row r="5001" customFormat="1" ht="15" customHeight="1" x14ac:dyDescent="0.25"/>
    <row r="5002" customFormat="1" ht="15" customHeight="1" x14ac:dyDescent="0.25"/>
    <row r="5003" customFormat="1" ht="15" customHeight="1" x14ac:dyDescent="0.25"/>
    <row r="5004" customFormat="1" ht="15" customHeight="1" x14ac:dyDescent="0.25"/>
    <row r="5005" customFormat="1" ht="15" customHeight="1" x14ac:dyDescent="0.25"/>
    <row r="5006" customFormat="1" ht="15" customHeight="1" x14ac:dyDescent="0.25"/>
    <row r="5007" customFormat="1" ht="15" customHeight="1" x14ac:dyDescent="0.25"/>
    <row r="5008" customFormat="1" ht="15" customHeight="1" x14ac:dyDescent="0.25"/>
    <row r="5009" customFormat="1" ht="15" customHeight="1" x14ac:dyDescent="0.25"/>
    <row r="5010" customFormat="1" ht="15" customHeight="1" x14ac:dyDescent="0.25"/>
    <row r="5011" customFormat="1" ht="15" customHeight="1" x14ac:dyDescent="0.25"/>
    <row r="5012" customFormat="1" ht="15" customHeight="1" x14ac:dyDescent="0.25"/>
    <row r="5013" customFormat="1" ht="15" customHeight="1" x14ac:dyDescent="0.25"/>
    <row r="5014" customFormat="1" ht="15" customHeight="1" x14ac:dyDescent="0.25"/>
    <row r="5015" customFormat="1" ht="15" customHeight="1" x14ac:dyDescent="0.25"/>
    <row r="5016" customFormat="1" ht="15" customHeight="1" x14ac:dyDescent="0.25"/>
    <row r="5017" customFormat="1" ht="15" customHeight="1" x14ac:dyDescent="0.25"/>
    <row r="5018" customFormat="1" ht="15" customHeight="1" x14ac:dyDescent="0.25"/>
    <row r="5019" customFormat="1" ht="15" customHeight="1" x14ac:dyDescent="0.25"/>
    <row r="5020" customFormat="1" ht="15" customHeight="1" x14ac:dyDescent="0.25"/>
    <row r="5021" customFormat="1" ht="15" customHeight="1" x14ac:dyDescent="0.25"/>
    <row r="5022" customFormat="1" ht="15" customHeight="1" x14ac:dyDescent="0.25"/>
    <row r="5023" customFormat="1" ht="15" customHeight="1" x14ac:dyDescent="0.25"/>
    <row r="5024" customFormat="1" ht="15" customHeight="1" x14ac:dyDescent="0.25"/>
    <row r="5025" customFormat="1" ht="15" customHeight="1" x14ac:dyDescent="0.25"/>
    <row r="5026" customFormat="1" ht="15" customHeight="1" x14ac:dyDescent="0.25"/>
    <row r="5027" customFormat="1" ht="15" customHeight="1" x14ac:dyDescent="0.25"/>
    <row r="5028" customFormat="1" ht="15" customHeight="1" x14ac:dyDescent="0.25"/>
    <row r="5029" customFormat="1" ht="15" customHeight="1" x14ac:dyDescent="0.25"/>
    <row r="5030" customFormat="1" ht="15" customHeight="1" x14ac:dyDescent="0.25"/>
    <row r="5031" customFormat="1" ht="15" customHeight="1" x14ac:dyDescent="0.25"/>
    <row r="5032" customFormat="1" ht="15" customHeight="1" x14ac:dyDescent="0.25"/>
    <row r="5033" customFormat="1" ht="15" customHeight="1" x14ac:dyDescent="0.25"/>
    <row r="5034" customFormat="1" ht="15" customHeight="1" x14ac:dyDescent="0.25"/>
    <row r="5035" customFormat="1" ht="15" customHeight="1" x14ac:dyDescent="0.25"/>
    <row r="5036" customFormat="1" ht="15" customHeight="1" x14ac:dyDescent="0.25"/>
    <row r="5037" customFormat="1" ht="15" customHeight="1" x14ac:dyDescent="0.25"/>
    <row r="5038" customFormat="1" ht="15" customHeight="1" x14ac:dyDescent="0.25"/>
    <row r="5039" customFormat="1" ht="15" customHeight="1" x14ac:dyDescent="0.25"/>
    <row r="5040" customFormat="1" ht="15" customHeight="1" x14ac:dyDescent="0.25"/>
    <row r="5041" customFormat="1" ht="15" customHeight="1" x14ac:dyDescent="0.25"/>
    <row r="5042" customFormat="1" ht="15" customHeight="1" x14ac:dyDescent="0.25"/>
    <row r="5043" customFormat="1" ht="15" customHeight="1" x14ac:dyDescent="0.25"/>
    <row r="5044" customFormat="1" ht="15" customHeight="1" x14ac:dyDescent="0.25"/>
    <row r="5045" customFormat="1" ht="15" customHeight="1" x14ac:dyDescent="0.25"/>
    <row r="5046" customFormat="1" ht="15" customHeight="1" x14ac:dyDescent="0.25"/>
    <row r="5047" customFormat="1" ht="15" customHeight="1" x14ac:dyDescent="0.25"/>
    <row r="5048" customFormat="1" ht="15" customHeight="1" x14ac:dyDescent="0.25"/>
    <row r="5049" customFormat="1" ht="15" customHeight="1" x14ac:dyDescent="0.25"/>
    <row r="5050" customFormat="1" ht="15" customHeight="1" x14ac:dyDescent="0.25"/>
    <row r="5051" customFormat="1" ht="15" customHeight="1" x14ac:dyDescent="0.25"/>
    <row r="5052" customFormat="1" ht="15" customHeight="1" x14ac:dyDescent="0.25"/>
    <row r="5053" customFormat="1" ht="15" customHeight="1" x14ac:dyDescent="0.25"/>
    <row r="5054" customFormat="1" ht="15" customHeight="1" x14ac:dyDescent="0.25"/>
    <row r="5055" customFormat="1" ht="15" customHeight="1" x14ac:dyDescent="0.25"/>
    <row r="5056" customFormat="1" ht="15" customHeight="1" x14ac:dyDescent="0.25"/>
    <row r="5057" customFormat="1" ht="15" customHeight="1" x14ac:dyDescent="0.25"/>
    <row r="5058" customFormat="1" ht="15" customHeight="1" x14ac:dyDescent="0.25"/>
    <row r="5059" customFormat="1" ht="15" customHeight="1" x14ac:dyDescent="0.25"/>
    <row r="5060" customFormat="1" ht="15" customHeight="1" x14ac:dyDescent="0.25"/>
    <row r="5061" customFormat="1" ht="15" customHeight="1" x14ac:dyDescent="0.25"/>
    <row r="5062" customFormat="1" ht="15" customHeight="1" x14ac:dyDescent="0.25"/>
    <row r="5063" customFormat="1" ht="15" customHeight="1" x14ac:dyDescent="0.25"/>
    <row r="5064" customFormat="1" ht="15" customHeight="1" x14ac:dyDescent="0.25"/>
    <row r="5065" customFormat="1" ht="15" customHeight="1" x14ac:dyDescent="0.25"/>
    <row r="5066" customFormat="1" ht="15" customHeight="1" x14ac:dyDescent="0.25"/>
    <row r="5067" customFormat="1" ht="15" customHeight="1" x14ac:dyDescent="0.25"/>
    <row r="5068" customFormat="1" ht="15" customHeight="1" x14ac:dyDescent="0.25"/>
    <row r="5069" customFormat="1" ht="15" customHeight="1" x14ac:dyDescent="0.25"/>
    <row r="5070" customFormat="1" ht="15" customHeight="1" x14ac:dyDescent="0.25"/>
    <row r="5071" customFormat="1" ht="15" customHeight="1" x14ac:dyDescent="0.25"/>
    <row r="5072" customFormat="1" ht="15" customHeight="1" x14ac:dyDescent="0.25"/>
    <row r="5073" customFormat="1" ht="15" customHeight="1" x14ac:dyDescent="0.25"/>
    <row r="5074" customFormat="1" ht="15" customHeight="1" x14ac:dyDescent="0.25"/>
    <row r="5075" customFormat="1" ht="15" customHeight="1" x14ac:dyDescent="0.25"/>
    <row r="5076" customFormat="1" ht="15" customHeight="1" x14ac:dyDescent="0.25"/>
    <row r="5077" customFormat="1" ht="15" customHeight="1" x14ac:dyDescent="0.25"/>
    <row r="5078" customFormat="1" ht="15" customHeight="1" x14ac:dyDescent="0.25"/>
    <row r="5079" customFormat="1" ht="15" customHeight="1" x14ac:dyDescent="0.25"/>
    <row r="5080" customFormat="1" ht="15" customHeight="1" x14ac:dyDescent="0.25"/>
    <row r="5081" customFormat="1" ht="15" customHeight="1" x14ac:dyDescent="0.25"/>
    <row r="5082" customFormat="1" ht="15" customHeight="1" x14ac:dyDescent="0.25"/>
    <row r="5083" customFormat="1" ht="15" customHeight="1" x14ac:dyDescent="0.25"/>
    <row r="5084" customFormat="1" ht="15" customHeight="1" x14ac:dyDescent="0.25"/>
    <row r="5085" customFormat="1" ht="15" customHeight="1" x14ac:dyDescent="0.25"/>
    <row r="5086" customFormat="1" ht="15" customHeight="1" x14ac:dyDescent="0.25"/>
    <row r="5087" customFormat="1" ht="15" customHeight="1" x14ac:dyDescent="0.25"/>
    <row r="5088" customFormat="1" ht="15" customHeight="1" x14ac:dyDescent="0.25"/>
    <row r="5089" customFormat="1" ht="15" customHeight="1" x14ac:dyDescent="0.25"/>
    <row r="5090" customFormat="1" ht="15" customHeight="1" x14ac:dyDescent="0.25"/>
    <row r="5091" customFormat="1" ht="15" customHeight="1" x14ac:dyDescent="0.25"/>
    <row r="5092" customFormat="1" ht="15" customHeight="1" x14ac:dyDescent="0.25"/>
    <row r="5093" customFormat="1" ht="15" customHeight="1" x14ac:dyDescent="0.25"/>
    <row r="5094" customFormat="1" ht="15" customHeight="1" x14ac:dyDescent="0.25"/>
    <row r="5095" customFormat="1" ht="15" customHeight="1" x14ac:dyDescent="0.25"/>
    <row r="5096" customFormat="1" ht="15" customHeight="1" x14ac:dyDescent="0.25"/>
    <row r="5097" customFormat="1" ht="15" customHeight="1" x14ac:dyDescent="0.25"/>
    <row r="5098" customFormat="1" ht="15" customHeight="1" x14ac:dyDescent="0.25"/>
    <row r="5099" customFormat="1" ht="15" customHeight="1" x14ac:dyDescent="0.25"/>
    <row r="5100" customFormat="1" ht="15" customHeight="1" x14ac:dyDescent="0.25"/>
    <row r="5101" customFormat="1" ht="15" customHeight="1" x14ac:dyDescent="0.25"/>
    <row r="5102" customFormat="1" ht="15" customHeight="1" x14ac:dyDescent="0.25"/>
    <row r="5103" customFormat="1" ht="15" customHeight="1" x14ac:dyDescent="0.25"/>
    <row r="5104" customFormat="1" ht="15" customHeight="1" x14ac:dyDescent="0.25"/>
    <row r="5105" customFormat="1" ht="15" customHeight="1" x14ac:dyDescent="0.25"/>
    <row r="5106" customFormat="1" ht="15" customHeight="1" x14ac:dyDescent="0.25"/>
    <row r="5107" customFormat="1" ht="15" customHeight="1" x14ac:dyDescent="0.25"/>
    <row r="5108" customFormat="1" ht="15" customHeight="1" x14ac:dyDescent="0.25"/>
    <row r="5109" customFormat="1" ht="15" customHeight="1" x14ac:dyDescent="0.25"/>
    <row r="5110" customFormat="1" ht="15" customHeight="1" x14ac:dyDescent="0.25"/>
    <row r="5111" customFormat="1" ht="15" customHeight="1" x14ac:dyDescent="0.25"/>
    <row r="5112" customFormat="1" ht="15" customHeight="1" x14ac:dyDescent="0.25"/>
    <row r="5113" customFormat="1" ht="15" customHeight="1" x14ac:dyDescent="0.25"/>
    <row r="5114" customFormat="1" ht="15" customHeight="1" x14ac:dyDescent="0.25"/>
    <row r="5115" customFormat="1" ht="15" customHeight="1" x14ac:dyDescent="0.25"/>
    <row r="5116" customFormat="1" ht="15" customHeight="1" x14ac:dyDescent="0.25"/>
    <row r="5117" customFormat="1" ht="15" customHeight="1" x14ac:dyDescent="0.25"/>
    <row r="5118" customFormat="1" ht="15" customHeight="1" x14ac:dyDescent="0.25"/>
    <row r="5119" customFormat="1" ht="15" customHeight="1" x14ac:dyDescent="0.25"/>
    <row r="5120" customFormat="1" ht="15" customHeight="1" x14ac:dyDescent="0.25"/>
    <row r="5121" customFormat="1" ht="15" customHeight="1" x14ac:dyDescent="0.25"/>
    <row r="5122" customFormat="1" ht="15" customHeight="1" x14ac:dyDescent="0.25"/>
    <row r="5123" customFormat="1" ht="15" customHeight="1" x14ac:dyDescent="0.25"/>
    <row r="5124" customFormat="1" ht="15" customHeight="1" x14ac:dyDescent="0.25"/>
    <row r="5125" customFormat="1" ht="15" customHeight="1" x14ac:dyDescent="0.25"/>
    <row r="5126" customFormat="1" ht="15" customHeight="1" x14ac:dyDescent="0.25"/>
    <row r="5127" customFormat="1" ht="15" customHeight="1" x14ac:dyDescent="0.25"/>
    <row r="5128" customFormat="1" ht="15" customHeight="1" x14ac:dyDescent="0.25"/>
    <row r="5129" customFormat="1" ht="15" customHeight="1" x14ac:dyDescent="0.25"/>
    <row r="5130" customFormat="1" ht="15" customHeight="1" x14ac:dyDescent="0.25"/>
    <row r="5131" customFormat="1" ht="15" customHeight="1" x14ac:dyDescent="0.25"/>
    <row r="5132" customFormat="1" ht="15" customHeight="1" x14ac:dyDescent="0.25"/>
    <row r="5133" customFormat="1" ht="15" customHeight="1" x14ac:dyDescent="0.25"/>
    <row r="5134" customFormat="1" ht="15" customHeight="1" x14ac:dyDescent="0.25"/>
    <row r="5135" customFormat="1" ht="15" customHeight="1" x14ac:dyDescent="0.25"/>
    <row r="5136" customFormat="1" ht="15" customHeight="1" x14ac:dyDescent="0.25"/>
    <row r="5137" customFormat="1" ht="15" customHeight="1" x14ac:dyDescent="0.25"/>
    <row r="5138" customFormat="1" ht="15" customHeight="1" x14ac:dyDescent="0.25"/>
    <row r="5139" customFormat="1" ht="15" customHeight="1" x14ac:dyDescent="0.25"/>
    <row r="5140" customFormat="1" ht="15" customHeight="1" x14ac:dyDescent="0.25"/>
    <row r="5141" customFormat="1" ht="15" customHeight="1" x14ac:dyDescent="0.25"/>
    <row r="5142" customFormat="1" ht="15" customHeight="1" x14ac:dyDescent="0.25"/>
    <row r="5143" customFormat="1" ht="15" customHeight="1" x14ac:dyDescent="0.25"/>
    <row r="5144" customFormat="1" ht="15" customHeight="1" x14ac:dyDescent="0.25"/>
    <row r="5145" customFormat="1" ht="15" customHeight="1" x14ac:dyDescent="0.25"/>
    <row r="5146" customFormat="1" ht="15" customHeight="1" x14ac:dyDescent="0.25"/>
    <row r="5147" customFormat="1" ht="15" customHeight="1" x14ac:dyDescent="0.25"/>
    <row r="5148" customFormat="1" ht="15" customHeight="1" x14ac:dyDescent="0.25"/>
    <row r="5149" customFormat="1" ht="15" customHeight="1" x14ac:dyDescent="0.25"/>
    <row r="5150" customFormat="1" ht="15" customHeight="1" x14ac:dyDescent="0.25"/>
    <row r="5151" customFormat="1" ht="15" customHeight="1" x14ac:dyDescent="0.25"/>
    <row r="5152" customFormat="1" ht="15" customHeight="1" x14ac:dyDescent="0.25"/>
    <row r="5153" customFormat="1" ht="15" customHeight="1" x14ac:dyDescent="0.25"/>
    <row r="5154" customFormat="1" ht="15" customHeight="1" x14ac:dyDescent="0.25"/>
    <row r="5155" customFormat="1" ht="15" customHeight="1" x14ac:dyDescent="0.25"/>
    <row r="5156" customFormat="1" ht="15" customHeight="1" x14ac:dyDescent="0.25"/>
    <row r="5157" customFormat="1" ht="15" customHeight="1" x14ac:dyDescent="0.25"/>
    <row r="5158" customFormat="1" ht="15" customHeight="1" x14ac:dyDescent="0.25"/>
    <row r="5159" customFormat="1" ht="15" customHeight="1" x14ac:dyDescent="0.25"/>
    <row r="5160" customFormat="1" ht="15" customHeight="1" x14ac:dyDescent="0.25"/>
    <row r="5161" customFormat="1" ht="15" customHeight="1" x14ac:dyDescent="0.25"/>
    <row r="5162" customFormat="1" ht="15" customHeight="1" x14ac:dyDescent="0.25"/>
    <row r="5163" customFormat="1" ht="15" customHeight="1" x14ac:dyDescent="0.25"/>
    <row r="5164" customFormat="1" ht="15" customHeight="1" x14ac:dyDescent="0.25"/>
    <row r="5165" customFormat="1" ht="15" customHeight="1" x14ac:dyDescent="0.25"/>
    <row r="5166" customFormat="1" ht="15" customHeight="1" x14ac:dyDescent="0.25"/>
    <row r="5167" customFormat="1" ht="15" customHeight="1" x14ac:dyDescent="0.25"/>
    <row r="5168" customFormat="1" ht="15" customHeight="1" x14ac:dyDescent="0.25"/>
    <row r="5169" customFormat="1" ht="15" customHeight="1" x14ac:dyDescent="0.25"/>
    <row r="5170" customFormat="1" ht="15" customHeight="1" x14ac:dyDescent="0.25"/>
    <row r="5171" customFormat="1" ht="15" customHeight="1" x14ac:dyDescent="0.25"/>
    <row r="5172" customFormat="1" ht="15" customHeight="1" x14ac:dyDescent="0.25"/>
    <row r="5173" customFormat="1" ht="15" customHeight="1" x14ac:dyDescent="0.25"/>
    <row r="5174" customFormat="1" ht="15" customHeight="1" x14ac:dyDescent="0.25"/>
    <row r="5175" customFormat="1" ht="15" customHeight="1" x14ac:dyDescent="0.25"/>
    <row r="5176" customFormat="1" ht="15" customHeight="1" x14ac:dyDescent="0.25"/>
    <row r="5177" customFormat="1" ht="15" customHeight="1" x14ac:dyDescent="0.25"/>
    <row r="5178" customFormat="1" ht="15" customHeight="1" x14ac:dyDescent="0.25"/>
    <row r="5179" customFormat="1" ht="15" customHeight="1" x14ac:dyDescent="0.25"/>
    <row r="5180" customFormat="1" ht="15" customHeight="1" x14ac:dyDescent="0.25"/>
    <row r="5181" customFormat="1" ht="15" customHeight="1" x14ac:dyDescent="0.25"/>
    <row r="5182" customFormat="1" ht="15" customHeight="1" x14ac:dyDescent="0.25"/>
    <row r="5183" customFormat="1" ht="15" customHeight="1" x14ac:dyDescent="0.25"/>
    <row r="5184" customFormat="1" ht="15" customHeight="1" x14ac:dyDescent="0.25"/>
    <row r="5185" customFormat="1" ht="15" customHeight="1" x14ac:dyDescent="0.25"/>
    <row r="5186" customFormat="1" ht="15" customHeight="1" x14ac:dyDescent="0.25"/>
    <row r="5187" customFormat="1" ht="15" customHeight="1" x14ac:dyDescent="0.25"/>
    <row r="5188" customFormat="1" ht="15" customHeight="1" x14ac:dyDescent="0.25"/>
    <row r="5189" customFormat="1" ht="15" customHeight="1" x14ac:dyDescent="0.25"/>
    <row r="5190" customFormat="1" ht="15" customHeight="1" x14ac:dyDescent="0.25"/>
    <row r="5191" customFormat="1" ht="15" customHeight="1" x14ac:dyDescent="0.25"/>
    <row r="5192" customFormat="1" ht="15" customHeight="1" x14ac:dyDescent="0.25"/>
    <row r="5193" customFormat="1" ht="15" customHeight="1" x14ac:dyDescent="0.25"/>
    <row r="5194" customFormat="1" ht="15" customHeight="1" x14ac:dyDescent="0.25"/>
    <row r="5195" customFormat="1" ht="15" customHeight="1" x14ac:dyDescent="0.25"/>
    <row r="5196" customFormat="1" ht="15" customHeight="1" x14ac:dyDescent="0.25"/>
    <row r="5197" customFormat="1" ht="15" customHeight="1" x14ac:dyDescent="0.25"/>
    <row r="5198" customFormat="1" ht="15" customHeight="1" x14ac:dyDescent="0.25"/>
    <row r="5199" customFormat="1" ht="15" customHeight="1" x14ac:dyDescent="0.25"/>
    <row r="5200" customFormat="1" ht="15" customHeight="1" x14ac:dyDescent="0.25"/>
    <row r="5201" customFormat="1" ht="15" customHeight="1" x14ac:dyDescent="0.25"/>
    <row r="5202" customFormat="1" ht="15" customHeight="1" x14ac:dyDescent="0.25"/>
    <row r="5203" customFormat="1" ht="15" customHeight="1" x14ac:dyDescent="0.25"/>
    <row r="5204" customFormat="1" ht="15" customHeight="1" x14ac:dyDescent="0.25"/>
    <row r="5205" customFormat="1" ht="15" customHeight="1" x14ac:dyDescent="0.25"/>
    <row r="5206" customFormat="1" ht="15" customHeight="1" x14ac:dyDescent="0.25"/>
    <row r="5207" customFormat="1" ht="15" customHeight="1" x14ac:dyDescent="0.25"/>
    <row r="5208" customFormat="1" ht="15" customHeight="1" x14ac:dyDescent="0.25"/>
    <row r="5209" customFormat="1" ht="15" customHeight="1" x14ac:dyDescent="0.25"/>
    <row r="5210" customFormat="1" ht="15" customHeight="1" x14ac:dyDescent="0.25"/>
    <row r="5211" customFormat="1" ht="15" customHeight="1" x14ac:dyDescent="0.25"/>
    <row r="5212" customFormat="1" ht="15" customHeight="1" x14ac:dyDescent="0.25"/>
    <row r="5213" customFormat="1" ht="15" customHeight="1" x14ac:dyDescent="0.25"/>
    <row r="5214" customFormat="1" ht="15" customHeight="1" x14ac:dyDescent="0.25"/>
    <row r="5215" customFormat="1" ht="15" customHeight="1" x14ac:dyDescent="0.25"/>
    <row r="5216" customFormat="1" ht="15" customHeight="1" x14ac:dyDescent="0.25"/>
    <row r="5217" customFormat="1" ht="15" customHeight="1" x14ac:dyDescent="0.25"/>
    <row r="5218" customFormat="1" ht="15" customHeight="1" x14ac:dyDescent="0.25"/>
    <row r="5219" customFormat="1" ht="15" customHeight="1" x14ac:dyDescent="0.25"/>
    <row r="5220" customFormat="1" ht="15" customHeight="1" x14ac:dyDescent="0.25"/>
    <row r="5221" customFormat="1" ht="15" customHeight="1" x14ac:dyDescent="0.25"/>
    <row r="5222" customFormat="1" ht="15" customHeight="1" x14ac:dyDescent="0.25"/>
    <row r="5223" customFormat="1" ht="15" customHeight="1" x14ac:dyDescent="0.25"/>
    <row r="5224" customFormat="1" ht="15" customHeight="1" x14ac:dyDescent="0.25"/>
    <row r="5225" customFormat="1" ht="15" customHeight="1" x14ac:dyDescent="0.25"/>
    <row r="5226" customFormat="1" ht="15" customHeight="1" x14ac:dyDescent="0.25"/>
    <row r="5227" customFormat="1" ht="15" customHeight="1" x14ac:dyDescent="0.25"/>
    <row r="5228" customFormat="1" ht="15" customHeight="1" x14ac:dyDescent="0.25"/>
    <row r="5229" customFormat="1" ht="15" customHeight="1" x14ac:dyDescent="0.25"/>
    <row r="5230" customFormat="1" ht="15" customHeight="1" x14ac:dyDescent="0.25"/>
    <row r="5231" customFormat="1" ht="15" customHeight="1" x14ac:dyDescent="0.25"/>
    <row r="5232" customFormat="1" ht="15" customHeight="1" x14ac:dyDescent="0.25"/>
    <row r="5233" customFormat="1" ht="15" customHeight="1" x14ac:dyDescent="0.25"/>
    <row r="5234" customFormat="1" ht="15" customHeight="1" x14ac:dyDescent="0.25"/>
    <row r="5235" customFormat="1" ht="15" customHeight="1" x14ac:dyDescent="0.25"/>
    <row r="5236" customFormat="1" ht="15" customHeight="1" x14ac:dyDescent="0.25"/>
    <row r="5237" customFormat="1" ht="15" customHeight="1" x14ac:dyDescent="0.25"/>
    <row r="5238" customFormat="1" ht="15" customHeight="1" x14ac:dyDescent="0.25"/>
    <row r="5239" customFormat="1" ht="15" customHeight="1" x14ac:dyDescent="0.25"/>
    <row r="5240" customFormat="1" ht="15" customHeight="1" x14ac:dyDescent="0.25"/>
    <row r="5241" customFormat="1" ht="15" customHeight="1" x14ac:dyDescent="0.25"/>
    <row r="5242" customFormat="1" ht="15" customHeight="1" x14ac:dyDescent="0.25"/>
    <row r="5243" customFormat="1" ht="15" customHeight="1" x14ac:dyDescent="0.25"/>
    <row r="5244" customFormat="1" ht="15" customHeight="1" x14ac:dyDescent="0.25"/>
    <row r="5245" customFormat="1" ht="15" customHeight="1" x14ac:dyDescent="0.25"/>
    <row r="5246" customFormat="1" ht="15" customHeight="1" x14ac:dyDescent="0.25"/>
    <row r="5247" customFormat="1" ht="15" customHeight="1" x14ac:dyDescent="0.25"/>
    <row r="5248" customFormat="1" ht="15" customHeight="1" x14ac:dyDescent="0.25"/>
    <row r="5249" customFormat="1" ht="15" customHeight="1" x14ac:dyDescent="0.25"/>
    <row r="5250" customFormat="1" ht="15" customHeight="1" x14ac:dyDescent="0.25"/>
    <row r="5251" customFormat="1" ht="15" customHeight="1" x14ac:dyDescent="0.25"/>
    <row r="5252" customFormat="1" ht="15" customHeight="1" x14ac:dyDescent="0.25"/>
    <row r="5253" customFormat="1" ht="15" customHeight="1" x14ac:dyDescent="0.25"/>
    <row r="5254" customFormat="1" ht="15" customHeight="1" x14ac:dyDescent="0.25"/>
    <row r="5255" customFormat="1" ht="15" customHeight="1" x14ac:dyDescent="0.25"/>
    <row r="5256" customFormat="1" ht="15" customHeight="1" x14ac:dyDescent="0.25"/>
    <row r="5257" customFormat="1" ht="15" customHeight="1" x14ac:dyDescent="0.25"/>
    <row r="5258" customFormat="1" ht="15" customHeight="1" x14ac:dyDescent="0.25"/>
    <row r="5259" customFormat="1" ht="15" customHeight="1" x14ac:dyDescent="0.25"/>
    <row r="5260" customFormat="1" ht="15" customHeight="1" x14ac:dyDescent="0.25"/>
    <row r="5261" customFormat="1" ht="15" customHeight="1" x14ac:dyDescent="0.25"/>
    <row r="5262" customFormat="1" ht="15" customHeight="1" x14ac:dyDescent="0.25"/>
    <row r="5263" customFormat="1" ht="15" customHeight="1" x14ac:dyDescent="0.25"/>
    <row r="5264" customFormat="1" ht="15" customHeight="1" x14ac:dyDescent="0.25"/>
    <row r="5265" customFormat="1" ht="15" customHeight="1" x14ac:dyDescent="0.25"/>
    <row r="5266" customFormat="1" ht="15" customHeight="1" x14ac:dyDescent="0.25"/>
    <row r="5267" customFormat="1" ht="15" customHeight="1" x14ac:dyDescent="0.25"/>
    <row r="5268" customFormat="1" ht="15" customHeight="1" x14ac:dyDescent="0.25"/>
    <row r="5269" customFormat="1" ht="15" customHeight="1" x14ac:dyDescent="0.25"/>
    <row r="5270" customFormat="1" ht="15" customHeight="1" x14ac:dyDescent="0.25"/>
    <row r="5271" customFormat="1" ht="15" customHeight="1" x14ac:dyDescent="0.25"/>
    <row r="5272" customFormat="1" ht="15" customHeight="1" x14ac:dyDescent="0.25"/>
    <row r="5273" customFormat="1" ht="15" customHeight="1" x14ac:dyDescent="0.25"/>
    <row r="5274" customFormat="1" ht="15" customHeight="1" x14ac:dyDescent="0.25"/>
    <row r="5275" customFormat="1" ht="15" customHeight="1" x14ac:dyDescent="0.25"/>
    <row r="5276" customFormat="1" ht="15" customHeight="1" x14ac:dyDescent="0.25"/>
    <row r="5277" customFormat="1" ht="15" customHeight="1" x14ac:dyDescent="0.25"/>
    <row r="5278" customFormat="1" ht="15" customHeight="1" x14ac:dyDescent="0.25"/>
    <row r="5279" customFormat="1" ht="15" customHeight="1" x14ac:dyDescent="0.25"/>
    <row r="5280" customFormat="1" ht="15" customHeight="1" x14ac:dyDescent="0.25"/>
    <row r="5281" customFormat="1" ht="15" customHeight="1" x14ac:dyDescent="0.25"/>
    <row r="5282" customFormat="1" ht="15" customHeight="1" x14ac:dyDescent="0.25"/>
    <row r="5283" customFormat="1" ht="15" customHeight="1" x14ac:dyDescent="0.25"/>
    <row r="5284" customFormat="1" ht="15" customHeight="1" x14ac:dyDescent="0.25"/>
    <row r="5285" customFormat="1" ht="15" customHeight="1" x14ac:dyDescent="0.25"/>
    <row r="5286" customFormat="1" ht="15" customHeight="1" x14ac:dyDescent="0.25"/>
    <row r="5287" customFormat="1" ht="15" customHeight="1" x14ac:dyDescent="0.25"/>
    <row r="5288" customFormat="1" ht="15" customHeight="1" x14ac:dyDescent="0.25"/>
    <row r="5289" customFormat="1" ht="15" customHeight="1" x14ac:dyDescent="0.25"/>
    <row r="5290" customFormat="1" ht="15" customHeight="1" x14ac:dyDescent="0.25"/>
    <row r="5291" customFormat="1" ht="15" customHeight="1" x14ac:dyDescent="0.25"/>
    <row r="5292" customFormat="1" ht="15" customHeight="1" x14ac:dyDescent="0.25"/>
    <row r="5293" customFormat="1" ht="15" customHeight="1" x14ac:dyDescent="0.25"/>
    <row r="5294" customFormat="1" ht="15" customHeight="1" x14ac:dyDescent="0.25"/>
    <row r="5295" customFormat="1" ht="15" customHeight="1" x14ac:dyDescent="0.25"/>
    <row r="5296" customFormat="1" ht="15" customHeight="1" x14ac:dyDescent="0.25"/>
    <row r="5297" customFormat="1" ht="15" customHeight="1" x14ac:dyDescent="0.25"/>
    <row r="5298" customFormat="1" ht="15" customHeight="1" x14ac:dyDescent="0.25"/>
    <row r="5299" customFormat="1" ht="15" customHeight="1" x14ac:dyDescent="0.25"/>
    <row r="5300" customFormat="1" ht="15" customHeight="1" x14ac:dyDescent="0.25"/>
    <row r="5301" customFormat="1" ht="15" customHeight="1" x14ac:dyDescent="0.25"/>
    <row r="5302" customFormat="1" ht="15" customHeight="1" x14ac:dyDescent="0.25"/>
    <row r="5303" customFormat="1" ht="15" customHeight="1" x14ac:dyDescent="0.25"/>
    <row r="5304" customFormat="1" ht="15" customHeight="1" x14ac:dyDescent="0.25"/>
    <row r="5305" customFormat="1" ht="15" customHeight="1" x14ac:dyDescent="0.25"/>
    <row r="5306" customFormat="1" ht="15" customHeight="1" x14ac:dyDescent="0.25"/>
    <row r="5307" customFormat="1" ht="15" customHeight="1" x14ac:dyDescent="0.25"/>
    <row r="5308" customFormat="1" ht="15" customHeight="1" x14ac:dyDescent="0.25"/>
    <row r="5309" customFormat="1" ht="15" customHeight="1" x14ac:dyDescent="0.25"/>
    <row r="5310" customFormat="1" ht="15" customHeight="1" x14ac:dyDescent="0.25"/>
    <row r="5311" customFormat="1" ht="15" customHeight="1" x14ac:dyDescent="0.25"/>
    <row r="5312" customFormat="1" ht="15" customHeight="1" x14ac:dyDescent="0.25"/>
    <row r="5313" customFormat="1" ht="15" customHeight="1" x14ac:dyDescent="0.25"/>
    <row r="5314" customFormat="1" ht="15" customHeight="1" x14ac:dyDescent="0.25"/>
    <row r="5315" customFormat="1" ht="15" customHeight="1" x14ac:dyDescent="0.25"/>
    <row r="5316" customFormat="1" ht="15" customHeight="1" x14ac:dyDescent="0.25"/>
    <row r="5317" customFormat="1" ht="15" customHeight="1" x14ac:dyDescent="0.25"/>
    <row r="5318" customFormat="1" ht="15" customHeight="1" x14ac:dyDescent="0.25"/>
    <row r="5319" customFormat="1" ht="15" customHeight="1" x14ac:dyDescent="0.25"/>
    <row r="5320" customFormat="1" ht="15" customHeight="1" x14ac:dyDescent="0.25"/>
    <row r="5321" customFormat="1" ht="15" customHeight="1" x14ac:dyDescent="0.25"/>
    <row r="5322" customFormat="1" ht="15" customHeight="1" x14ac:dyDescent="0.25"/>
    <row r="5323" customFormat="1" ht="15" customHeight="1" x14ac:dyDescent="0.25"/>
    <row r="5324" customFormat="1" ht="15" customHeight="1" x14ac:dyDescent="0.25"/>
    <row r="5325" customFormat="1" ht="15" customHeight="1" x14ac:dyDescent="0.25"/>
    <row r="5326" customFormat="1" ht="15" customHeight="1" x14ac:dyDescent="0.25"/>
    <row r="5327" customFormat="1" ht="15" customHeight="1" x14ac:dyDescent="0.25"/>
    <row r="5328" customFormat="1" ht="15" customHeight="1" x14ac:dyDescent="0.25"/>
    <row r="5329" customFormat="1" ht="15" customHeight="1" x14ac:dyDescent="0.25"/>
    <row r="5330" customFormat="1" ht="15" customHeight="1" x14ac:dyDescent="0.25"/>
    <row r="5331" customFormat="1" ht="15" customHeight="1" x14ac:dyDescent="0.25"/>
    <row r="5332" customFormat="1" ht="15" customHeight="1" x14ac:dyDescent="0.25"/>
    <row r="5333" customFormat="1" ht="15" customHeight="1" x14ac:dyDescent="0.25"/>
    <row r="5334" customFormat="1" ht="15" customHeight="1" x14ac:dyDescent="0.25"/>
    <row r="5335" customFormat="1" ht="15" customHeight="1" x14ac:dyDescent="0.25"/>
    <row r="5336" customFormat="1" ht="15" customHeight="1" x14ac:dyDescent="0.25"/>
    <row r="5337" customFormat="1" ht="15" customHeight="1" x14ac:dyDescent="0.25"/>
    <row r="5338" customFormat="1" ht="15" customHeight="1" x14ac:dyDescent="0.25"/>
    <row r="5339" customFormat="1" ht="15" customHeight="1" x14ac:dyDescent="0.25"/>
    <row r="5340" customFormat="1" ht="15" customHeight="1" x14ac:dyDescent="0.25"/>
    <row r="5341" customFormat="1" ht="15" customHeight="1" x14ac:dyDescent="0.25"/>
    <row r="5342" customFormat="1" ht="15" customHeight="1" x14ac:dyDescent="0.25"/>
    <row r="5343" customFormat="1" ht="15" customHeight="1" x14ac:dyDescent="0.25"/>
    <row r="5344" customFormat="1" ht="15" customHeight="1" x14ac:dyDescent="0.25"/>
    <row r="5345" customFormat="1" ht="15" customHeight="1" x14ac:dyDescent="0.25"/>
    <row r="5346" customFormat="1" ht="15" customHeight="1" x14ac:dyDescent="0.25"/>
    <row r="5347" customFormat="1" ht="15" customHeight="1" x14ac:dyDescent="0.25"/>
    <row r="5348" customFormat="1" ht="15" customHeight="1" x14ac:dyDescent="0.25"/>
    <row r="5349" customFormat="1" ht="15" customHeight="1" x14ac:dyDescent="0.25"/>
    <row r="5350" customFormat="1" ht="15" customHeight="1" x14ac:dyDescent="0.25"/>
    <row r="5351" customFormat="1" ht="15" customHeight="1" x14ac:dyDescent="0.25"/>
    <row r="5352" customFormat="1" ht="15" customHeight="1" x14ac:dyDescent="0.25"/>
    <row r="5353" customFormat="1" ht="15" customHeight="1" x14ac:dyDescent="0.25"/>
    <row r="5354" customFormat="1" ht="15" customHeight="1" x14ac:dyDescent="0.25"/>
    <row r="5355" customFormat="1" ht="15" customHeight="1" x14ac:dyDescent="0.25"/>
    <row r="5356" customFormat="1" ht="15" customHeight="1" x14ac:dyDescent="0.25"/>
    <row r="5357" customFormat="1" ht="15" customHeight="1" x14ac:dyDescent="0.25"/>
    <row r="5358" customFormat="1" ht="15" customHeight="1" x14ac:dyDescent="0.25"/>
    <row r="5359" customFormat="1" ht="15" customHeight="1" x14ac:dyDescent="0.25"/>
    <row r="5360" customFormat="1" ht="15" customHeight="1" x14ac:dyDescent="0.25"/>
    <row r="5361" customFormat="1" ht="15" customHeight="1" x14ac:dyDescent="0.25"/>
    <row r="5362" customFormat="1" ht="15" customHeight="1" x14ac:dyDescent="0.25"/>
    <row r="5363" customFormat="1" ht="15" customHeight="1" x14ac:dyDescent="0.25"/>
    <row r="5364" customFormat="1" ht="15" customHeight="1" x14ac:dyDescent="0.25"/>
    <row r="5365" customFormat="1" ht="15" customHeight="1" x14ac:dyDescent="0.25"/>
    <row r="5366" customFormat="1" ht="15" customHeight="1" x14ac:dyDescent="0.25"/>
    <row r="5367" customFormat="1" ht="15" customHeight="1" x14ac:dyDescent="0.25"/>
    <row r="5368" customFormat="1" ht="15" customHeight="1" x14ac:dyDescent="0.25"/>
    <row r="5369" customFormat="1" ht="15" customHeight="1" x14ac:dyDescent="0.25"/>
    <row r="5370" customFormat="1" ht="15" customHeight="1" x14ac:dyDescent="0.25"/>
    <row r="5371" customFormat="1" ht="15" customHeight="1" x14ac:dyDescent="0.25"/>
    <row r="5372" customFormat="1" ht="15" customHeight="1" x14ac:dyDescent="0.25"/>
    <row r="5373" customFormat="1" ht="15" customHeight="1" x14ac:dyDescent="0.25"/>
    <row r="5374" customFormat="1" ht="15" customHeight="1" x14ac:dyDescent="0.25"/>
    <row r="5375" customFormat="1" ht="15" customHeight="1" x14ac:dyDescent="0.25"/>
    <row r="5376" customFormat="1" ht="15" customHeight="1" x14ac:dyDescent="0.25"/>
    <row r="5377" customFormat="1" ht="15" customHeight="1" x14ac:dyDescent="0.25"/>
    <row r="5378" customFormat="1" ht="15" customHeight="1" x14ac:dyDescent="0.25"/>
    <row r="5379" customFormat="1" ht="15" customHeight="1" x14ac:dyDescent="0.25"/>
    <row r="5380" customFormat="1" ht="15" customHeight="1" x14ac:dyDescent="0.25"/>
    <row r="5381" customFormat="1" ht="15" customHeight="1" x14ac:dyDescent="0.25"/>
    <row r="5382" customFormat="1" ht="15" customHeight="1" x14ac:dyDescent="0.25"/>
    <row r="5383" customFormat="1" ht="15" customHeight="1" x14ac:dyDescent="0.25"/>
    <row r="5384" customFormat="1" ht="15" customHeight="1" x14ac:dyDescent="0.25"/>
    <row r="5385" customFormat="1" ht="15" customHeight="1" x14ac:dyDescent="0.25"/>
    <row r="5386" customFormat="1" ht="15" customHeight="1" x14ac:dyDescent="0.25"/>
    <row r="5387" customFormat="1" ht="15" customHeight="1" x14ac:dyDescent="0.25"/>
    <row r="5388" customFormat="1" ht="15" customHeight="1" x14ac:dyDescent="0.25"/>
    <row r="5389" customFormat="1" ht="15" customHeight="1" x14ac:dyDescent="0.25"/>
    <row r="5390" customFormat="1" ht="15" customHeight="1" x14ac:dyDescent="0.25"/>
    <row r="5391" customFormat="1" ht="15" customHeight="1" x14ac:dyDescent="0.25"/>
    <row r="5392" customFormat="1" ht="15" customHeight="1" x14ac:dyDescent="0.25"/>
    <row r="5393" customFormat="1" ht="15" customHeight="1" x14ac:dyDescent="0.25"/>
    <row r="5394" customFormat="1" ht="15" customHeight="1" x14ac:dyDescent="0.25"/>
    <row r="5395" customFormat="1" ht="15" customHeight="1" x14ac:dyDescent="0.25"/>
    <row r="5396" customFormat="1" ht="15" customHeight="1" x14ac:dyDescent="0.25"/>
    <row r="5397" customFormat="1" ht="15" customHeight="1" x14ac:dyDescent="0.25"/>
    <row r="5398" customFormat="1" ht="15" customHeight="1" x14ac:dyDescent="0.25"/>
    <row r="5399" customFormat="1" ht="15" customHeight="1" x14ac:dyDescent="0.25"/>
    <row r="5400" customFormat="1" ht="15" customHeight="1" x14ac:dyDescent="0.25"/>
    <row r="5401" customFormat="1" ht="15" customHeight="1" x14ac:dyDescent="0.25"/>
    <row r="5402" customFormat="1" ht="15" customHeight="1" x14ac:dyDescent="0.25"/>
    <row r="5403" customFormat="1" ht="15" customHeight="1" x14ac:dyDescent="0.25"/>
    <row r="5404" customFormat="1" ht="15" customHeight="1" x14ac:dyDescent="0.25"/>
    <row r="5405" customFormat="1" ht="15" customHeight="1" x14ac:dyDescent="0.25"/>
    <row r="5406" customFormat="1" ht="15" customHeight="1" x14ac:dyDescent="0.25"/>
    <row r="5407" customFormat="1" ht="15" customHeight="1" x14ac:dyDescent="0.25"/>
    <row r="5408" customFormat="1" ht="15" customHeight="1" x14ac:dyDescent="0.25"/>
    <row r="5409" customFormat="1" ht="15" customHeight="1" x14ac:dyDescent="0.25"/>
    <row r="5410" customFormat="1" ht="15" customHeight="1" x14ac:dyDescent="0.25"/>
    <row r="5411" customFormat="1" ht="15" customHeight="1" x14ac:dyDescent="0.25"/>
    <row r="5412" customFormat="1" ht="15" customHeight="1" x14ac:dyDescent="0.25"/>
    <row r="5413" customFormat="1" ht="15" customHeight="1" x14ac:dyDescent="0.25"/>
    <row r="5414" customFormat="1" ht="15" customHeight="1" x14ac:dyDescent="0.25"/>
    <row r="5415" customFormat="1" ht="15" customHeight="1" x14ac:dyDescent="0.25"/>
    <row r="5416" customFormat="1" ht="15" customHeight="1" x14ac:dyDescent="0.25"/>
    <row r="5417" customFormat="1" ht="15" customHeight="1" x14ac:dyDescent="0.25"/>
    <row r="5418" customFormat="1" ht="15" customHeight="1" x14ac:dyDescent="0.25"/>
    <row r="5419" customFormat="1" ht="15" customHeight="1" x14ac:dyDescent="0.25"/>
    <row r="5420" customFormat="1" ht="15" customHeight="1" x14ac:dyDescent="0.25"/>
    <row r="5421" customFormat="1" ht="15" customHeight="1" x14ac:dyDescent="0.25"/>
    <row r="5422" customFormat="1" ht="15" customHeight="1" x14ac:dyDescent="0.25"/>
    <row r="5423" customFormat="1" ht="15" customHeight="1" x14ac:dyDescent="0.25"/>
    <row r="5424" customFormat="1" ht="15" customHeight="1" x14ac:dyDescent="0.25"/>
    <row r="5425" customFormat="1" ht="15" customHeight="1" x14ac:dyDescent="0.25"/>
    <row r="5426" customFormat="1" ht="15" customHeight="1" x14ac:dyDescent="0.25"/>
    <row r="5427" customFormat="1" ht="15" customHeight="1" x14ac:dyDescent="0.25"/>
    <row r="5428" customFormat="1" ht="15" customHeight="1" x14ac:dyDescent="0.25"/>
    <row r="5429" customFormat="1" ht="15" customHeight="1" x14ac:dyDescent="0.25"/>
    <row r="5430" customFormat="1" ht="15" customHeight="1" x14ac:dyDescent="0.25"/>
    <row r="5431" customFormat="1" ht="15" customHeight="1" x14ac:dyDescent="0.25"/>
    <row r="5432" customFormat="1" ht="15" customHeight="1" x14ac:dyDescent="0.25"/>
    <row r="5433" customFormat="1" ht="15" customHeight="1" x14ac:dyDescent="0.25"/>
    <row r="5434" customFormat="1" ht="15" customHeight="1" x14ac:dyDescent="0.25"/>
    <row r="5435" customFormat="1" ht="15" customHeight="1" x14ac:dyDescent="0.25"/>
    <row r="5436" customFormat="1" ht="15" customHeight="1" x14ac:dyDescent="0.25"/>
    <row r="5437" customFormat="1" ht="15" customHeight="1" x14ac:dyDescent="0.25"/>
    <row r="5438" customFormat="1" ht="15" customHeight="1" x14ac:dyDescent="0.25"/>
    <row r="5439" customFormat="1" ht="15" customHeight="1" x14ac:dyDescent="0.25"/>
    <row r="5440" customFormat="1" ht="15" customHeight="1" x14ac:dyDescent="0.25"/>
    <row r="5441" customFormat="1" ht="15" customHeight="1" x14ac:dyDescent="0.25"/>
    <row r="5442" customFormat="1" ht="15" customHeight="1" x14ac:dyDescent="0.25"/>
    <row r="5443" customFormat="1" ht="15" customHeight="1" x14ac:dyDescent="0.25"/>
    <row r="5444" customFormat="1" ht="15" customHeight="1" x14ac:dyDescent="0.25"/>
    <row r="5445" customFormat="1" ht="15" customHeight="1" x14ac:dyDescent="0.25"/>
    <row r="5446" customFormat="1" ht="15" customHeight="1" x14ac:dyDescent="0.25"/>
    <row r="5447" customFormat="1" ht="15" customHeight="1" x14ac:dyDescent="0.25"/>
    <row r="5448" customFormat="1" ht="15" customHeight="1" x14ac:dyDescent="0.25"/>
    <row r="5449" customFormat="1" ht="15" customHeight="1" x14ac:dyDescent="0.25"/>
    <row r="5450" customFormat="1" ht="15" customHeight="1" x14ac:dyDescent="0.25"/>
    <row r="5451" customFormat="1" ht="15" customHeight="1" x14ac:dyDescent="0.25"/>
    <row r="5452" customFormat="1" ht="15" customHeight="1" x14ac:dyDescent="0.25"/>
    <row r="5453" customFormat="1" ht="15" customHeight="1" x14ac:dyDescent="0.25"/>
    <row r="5454" customFormat="1" ht="15" customHeight="1" x14ac:dyDescent="0.25"/>
    <row r="5455" customFormat="1" ht="15" customHeight="1" x14ac:dyDescent="0.25"/>
    <row r="5456" customFormat="1" ht="15" customHeight="1" x14ac:dyDescent="0.25"/>
    <row r="5457" customFormat="1" ht="15" customHeight="1" x14ac:dyDescent="0.25"/>
    <row r="5458" customFormat="1" ht="15" customHeight="1" x14ac:dyDescent="0.25"/>
    <row r="5459" customFormat="1" ht="15" customHeight="1" x14ac:dyDescent="0.25"/>
    <row r="5460" customFormat="1" ht="15" customHeight="1" x14ac:dyDescent="0.25"/>
    <row r="5461" customFormat="1" ht="15" customHeight="1" x14ac:dyDescent="0.25"/>
    <row r="5462" customFormat="1" ht="15" customHeight="1" x14ac:dyDescent="0.25"/>
    <row r="5463" customFormat="1" ht="15" customHeight="1" x14ac:dyDescent="0.25"/>
    <row r="5464" customFormat="1" ht="15" customHeight="1" x14ac:dyDescent="0.25"/>
    <row r="5465" customFormat="1" ht="15" customHeight="1" x14ac:dyDescent="0.25"/>
    <row r="5466" customFormat="1" ht="15" customHeight="1" x14ac:dyDescent="0.25"/>
    <row r="5467" customFormat="1" ht="15" customHeight="1" x14ac:dyDescent="0.25"/>
    <row r="5468" customFormat="1" ht="15" customHeight="1" x14ac:dyDescent="0.25"/>
    <row r="5469" customFormat="1" ht="15" customHeight="1" x14ac:dyDescent="0.25"/>
    <row r="5470" customFormat="1" ht="15" customHeight="1" x14ac:dyDescent="0.25"/>
    <row r="5471" customFormat="1" ht="15" customHeight="1" x14ac:dyDescent="0.25"/>
    <row r="5472" customFormat="1" ht="15" customHeight="1" x14ac:dyDescent="0.25"/>
    <row r="5473" customFormat="1" ht="15" customHeight="1" x14ac:dyDescent="0.25"/>
    <row r="5474" customFormat="1" ht="15" customHeight="1" x14ac:dyDescent="0.25"/>
    <row r="5475" customFormat="1" ht="15" customHeight="1" x14ac:dyDescent="0.25"/>
    <row r="5476" customFormat="1" ht="15" customHeight="1" x14ac:dyDescent="0.25"/>
    <row r="5477" customFormat="1" ht="15" customHeight="1" x14ac:dyDescent="0.25"/>
    <row r="5478" customFormat="1" ht="15" customHeight="1" x14ac:dyDescent="0.25"/>
    <row r="5479" customFormat="1" ht="15" customHeight="1" x14ac:dyDescent="0.25"/>
    <row r="5480" customFormat="1" ht="15" customHeight="1" x14ac:dyDescent="0.25"/>
    <row r="5481" customFormat="1" ht="15" customHeight="1" x14ac:dyDescent="0.25"/>
    <row r="5482" customFormat="1" ht="15" customHeight="1" x14ac:dyDescent="0.25"/>
    <row r="5483" customFormat="1" ht="15" customHeight="1" x14ac:dyDescent="0.25"/>
    <row r="5484" customFormat="1" ht="15" customHeight="1" x14ac:dyDescent="0.25"/>
    <row r="5485" customFormat="1" ht="15" customHeight="1" x14ac:dyDescent="0.25"/>
    <row r="5486" customFormat="1" ht="15" customHeight="1" x14ac:dyDescent="0.25"/>
    <row r="5487" customFormat="1" ht="15" customHeight="1" x14ac:dyDescent="0.25"/>
    <row r="5488" customFormat="1" ht="15" customHeight="1" x14ac:dyDescent="0.25"/>
    <row r="5489" customFormat="1" ht="15" customHeight="1" x14ac:dyDescent="0.25"/>
    <row r="5490" customFormat="1" ht="15" customHeight="1" x14ac:dyDescent="0.25"/>
    <row r="5491" customFormat="1" ht="15" customHeight="1" x14ac:dyDescent="0.25"/>
    <row r="5492" customFormat="1" ht="15" customHeight="1" x14ac:dyDescent="0.25"/>
    <row r="5493" customFormat="1" ht="15" customHeight="1" x14ac:dyDescent="0.25"/>
    <row r="5494" customFormat="1" ht="15" customHeight="1" x14ac:dyDescent="0.25"/>
    <row r="5495" customFormat="1" ht="15" customHeight="1" x14ac:dyDescent="0.25"/>
    <row r="5496" customFormat="1" ht="15" customHeight="1" x14ac:dyDescent="0.25"/>
    <row r="5497" customFormat="1" ht="15" customHeight="1" x14ac:dyDescent="0.25"/>
    <row r="5498" customFormat="1" ht="15" customHeight="1" x14ac:dyDescent="0.25"/>
    <row r="5499" customFormat="1" ht="15" customHeight="1" x14ac:dyDescent="0.25"/>
    <row r="5500" customFormat="1" ht="15" customHeight="1" x14ac:dyDescent="0.25"/>
    <row r="5501" customFormat="1" ht="15" customHeight="1" x14ac:dyDescent="0.25"/>
    <row r="5502" customFormat="1" ht="15" customHeight="1" x14ac:dyDescent="0.25"/>
    <row r="5503" customFormat="1" ht="15" customHeight="1" x14ac:dyDescent="0.25"/>
    <row r="5504" customFormat="1" ht="15" customHeight="1" x14ac:dyDescent="0.25"/>
    <row r="5505" customFormat="1" ht="15" customHeight="1" x14ac:dyDescent="0.25"/>
    <row r="5506" customFormat="1" ht="15" customHeight="1" x14ac:dyDescent="0.25"/>
    <row r="5507" customFormat="1" ht="15" customHeight="1" x14ac:dyDescent="0.25"/>
    <row r="5508" customFormat="1" ht="15" customHeight="1" x14ac:dyDescent="0.25"/>
    <row r="5509" customFormat="1" ht="15" customHeight="1" x14ac:dyDescent="0.25"/>
    <row r="5510" customFormat="1" ht="15" customHeight="1" x14ac:dyDescent="0.25"/>
    <row r="5511" customFormat="1" ht="15" customHeight="1" x14ac:dyDescent="0.25"/>
    <row r="5512" customFormat="1" ht="15" customHeight="1" x14ac:dyDescent="0.25"/>
    <row r="5513" customFormat="1" ht="15" customHeight="1" x14ac:dyDescent="0.25"/>
    <row r="5514" customFormat="1" ht="15" customHeight="1" x14ac:dyDescent="0.25"/>
    <row r="5515" customFormat="1" ht="15" customHeight="1" x14ac:dyDescent="0.25"/>
    <row r="5516" customFormat="1" ht="15" customHeight="1" x14ac:dyDescent="0.25"/>
    <row r="5517" customFormat="1" ht="15" customHeight="1" x14ac:dyDescent="0.25"/>
    <row r="5518" customFormat="1" ht="15" customHeight="1" x14ac:dyDescent="0.25"/>
    <row r="5519" customFormat="1" ht="15" customHeight="1" x14ac:dyDescent="0.25"/>
    <row r="5520" customFormat="1" ht="15" customHeight="1" x14ac:dyDescent="0.25"/>
    <row r="5521" customFormat="1" ht="15" customHeight="1" x14ac:dyDescent="0.25"/>
    <row r="5522" customFormat="1" ht="15" customHeight="1" x14ac:dyDescent="0.25"/>
    <row r="5523" customFormat="1" ht="15" customHeight="1" x14ac:dyDescent="0.25"/>
    <row r="5524" customFormat="1" ht="15" customHeight="1" x14ac:dyDescent="0.25"/>
    <row r="5525" customFormat="1" ht="15" customHeight="1" x14ac:dyDescent="0.25"/>
    <row r="5526" customFormat="1" ht="15" customHeight="1" x14ac:dyDescent="0.25"/>
    <row r="5527" customFormat="1" ht="15" customHeight="1" x14ac:dyDescent="0.25"/>
    <row r="5528" customFormat="1" ht="15" customHeight="1" x14ac:dyDescent="0.25"/>
    <row r="5529" customFormat="1" ht="15" customHeight="1" x14ac:dyDescent="0.25"/>
    <row r="5530" customFormat="1" ht="15" customHeight="1" x14ac:dyDescent="0.25"/>
    <row r="5531" customFormat="1" ht="15" customHeight="1" x14ac:dyDescent="0.25"/>
    <row r="5532" customFormat="1" ht="15" customHeight="1" x14ac:dyDescent="0.25"/>
    <row r="5533" customFormat="1" ht="15" customHeight="1" x14ac:dyDescent="0.25"/>
    <row r="5534" customFormat="1" ht="15" customHeight="1" x14ac:dyDescent="0.25"/>
    <row r="5535" customFormat="1" ht="15" customHeight="1" x14ac:dyDescent="0.25"/>
    <row r="5536" customFormat="1" ht="15" customHeight="1" x14ac:dyDescent="0.25"/>
    <row r="5537" customFormat="1" ht="15" customHeight="1" x14ac:dyDescent="0.25"/>
    <row r="5538" customFormat="1" ht="15" customHeight="1" x14ac:dyDescent="0.25"/>
    <row r="5539" customFormat="1" ht="15" customHeight="1" x14ac:dyDescent="0.25"/>
    <row r="5540" customFormat="1" ht="15" customHeight="1" x14ac:dyDescent="0.25"/>
    <row r="5541" customFormat="1" ht="15" customHeight="1" x14ac:dyDescent="0.25"/>
    <row r="5542" customFormat="1" ht="15" customHeight="1" x14ac:dyDescent="0.25"/>
    <row r="5543" customFormat="1" ht="15" customHeight="1" x14ac:dyDescent="0.25"/>
    <row r="5544" customFormat="1" ht="15" customHeight="1" x14ac:dyDescent="0.25"/>
    <row r="5545" customFormat="1" ht="15" customHeight="1" x14ac:dyDescent="0.25"/>
    <row r="5546" customFormat="1" ht="15" customHeight="1" x14ac:dyDescent="0.25"/>
    <row r="5547" customFormat="1" ht="15" customHeight="1" x14ac:dyDescent="0.25"/>
    <row r="5548" customFormat="1" ht="15" customHeight="1" x14ac:dyDescent="0.25"/>
    <row r="5549" customFormat="1" ht="15" customHeight="1" x14ac:dyDescent="0.25"/>
    <row r="5550" customFormat="1" ht="15" customHeight="1" x14ac:dyDescent="0.25"/>
    <row r="5551" customFormat="1" ht="15" customHeight="1" x14ac:dyDescent="0.25"/>
    <row r="5552" customFormat="1" ht="15" customHeight="1" x14ac:dyDescent="0.25"/>
    <row r="5553" customFormat="1" ht="15" customHeight="1" x14ac:dyDescent="0.25"/>
    <row r="5554" customFormat="1" ht="15" customHeight="1" x14ac:dyDescent="0.25"/>
    <row r="5555" customFormat="1" ht="15" customHeight="1" x14ac:dyDescent="0.25"/>
    <row r="5556" customFormat="1" ht="15" customHeight="1" x14ac:dyDescent="0.25"/>
    <row r="5557" customFormat="1" ht="15" customHeight="1" x14ac:dyDescent="0.25"/>
    <row r="5558" customFormat="1" ht="15" customHeight="1" x14ac:dyDescent="0.25"/>
    <row r="5559" customFormat="1" ht="15" customHeight="1" x14ac:dyDescent="0.25"/>
    <row r="5560" customFormat="1" ht="15" customHeight="1" x14ac:dyDescent="0.25"/>
    <row r="5561" customFormat="1" ht="15" customHeight="1" x14ac:dyDescent="0.25"/>
    <row r="5562" customFormat="1" ht="15" customHeight="1" x14ac:dyDescent="0.25"/>
    <row r="5563" customFormat="1" ht="15" customHeight="1" x14ac:dyDescent="0.25"/>
    <row r="5564" customFormat="1" ht="15" customHeight="1" x14ac:dyDescent="0.25"/>
    <row r="5565" customFormat="1" ht="15" customHeight="1" x14ac:dyDescent="0.25"/>
    <row r="5566" customFormat="1" ht="15" customHeight="1" x14ac:dyDescent="0.25"/>
    <row r="5567" customFormat="1" ht="15" customHeight="1" x14ac:dyDescent="0.25"/>
    <row r="5568" customFormat="1" ht="15" customHeight="1" x14ac:dyDescent="0.25"/>
    <row r="5569" customFormat="1" ht="15" customHeight="1" x14ac:dyDescent="0.25"/>
    <row r="5570" customFormat="1" ht="15" customHeight="1" x14ac:dyDescent="0.25"/>
    <row r="5571" customFormat="1" ht="15" customHeight="1" x14ac:dyDescent="0.25"/>
    <row r="5572" customFormat="1" ht="15" customHeight="1" x14ac:dyDescent="0.25"/>
    <row r="5573" customFormat="1" ht="15" customHeight="1" x14ac:dyDescent="0.25"/>
    <row r="5574" customFormat="1" ht="15" customHeight="1" x14ac:dyDescent="0.25"/>
    <row r="5575" customFormat="1" ht="15" customHeight="1" x14ac:dyDescent="0.25"/>
    <row r="5576" customFormat="1" ht="15" customHeight="1" x14ac:dyDescent="0.25"/>
    <row r="5577" customFormat="1" ht="15" customHeight="1" x14ac:dyDescent="0.25"/>
    <row r="5578" customFormat="1" ht="15" customHeight="1" x14ac:dyDescent="0.25"/>
    <row r="5579" customFormat="1" ht="15" customHeight="1" x14ac:dyDescent="0.25"/>
    <row r="5580" customFormat="1" ht="15" customHeight="1" x14ac:dyDescent="0.25"/>
    <row r="5581" customFormat="1" ht="15" customHeight="1" x14ac:dyDescent="0.25"/>
    <row r="5582" customFormat="1" ht="15" customHeight="1" x14ac:dyDescent="0.25"/>
    <row r="5583" customFormat="1" ht="15" customHeight="1" x14ac:dyDescent="0.25"/>
    <row r="5584" customFormat="1" ht="15" customHeight="1" x14ac:dyDescent="0.25"/>
    <row r="5585" customFormat="1" ht="15" customHeight="1" x14ac:dyDescent="0.25"/>
    <row r="5586" customFormat="1" ht="15" customHeight="1" x14ac:dyDescent="0.25"/>
    <row r="5587" customFormat="1" ht="15" customHeight="1" x14ac:dyDescent="0.25"/>
    <row r="5588" customFormat="1" ht="15" customHeight="1" x14ac:dyDescent="0.25"/>
    <row r="5589" customFormat="1" ht="15" customHeight="1" x14ac:dyDescent="0.25"/>
    <row r="5590" customFormat="1" ht="15" customHeight="1" x14ac:dyDescent="0.25"/>
    <row r="5591" customFormat="1" ht="15" customHeight="1" x14ac:dyDescent="0.25"/>
    <row r="5592" customFormat="1" ht="15" customHeight="1" x14ac:dyDescent="0.25"/>
    <row r="5593" customFormat="1" ht="15" customHeight="1" x14ac:dyDescent="0.25"/>
    <row r="5594" customFormat="1" ht="15" customHeight="1" x14ac:dyDescent="0.25"/>
    <row r="5595" customFormat="1" ht="15" customHeight="1" x14ac:dyDescent="0.25"/>
    <row r="5596" customFormat="1" ht="15" customHeight="1" x14ac:dyDescent="0.25"/>
    <row r="5597" customFormat="1" ht="15" customHeight="1" x14ac:dyDescent="0.25"/>
    <row r="5598" customFormat="1" ht="15" customHeight="1" x14ac:dyDescent="0.25"/>
    <row r="5599" customFormat="1" ht="15" customHeight="1" x14ac:dyDescent="0.25"/>
    <row r="5600" customFormat="1" ht="15" customHeight="1" x14ac:dyDescent="0.25"/>
    <row r="5601" customFormat="1" ht="15" customHeight="1" x14ac:dyDescent="0.25"/>
    <row r="5602" customFormat="1" ht="15" customHeight="1" x14ac:dyDescent="0.25"/>
    <row r="5603" customFormat="1" ht="15" customHeight="1" x14ac:dyDescent="0.25"/>
    <row r="5604" customFormat="1" ht="15" customHeight="1" x14ac:dyDescent="0.25"/>
    <row r="5605" customFormat="1" ht="15" customHeight="1" x14ac:dyDescent="0.25"/>
    <row r="5606" customFormat="1" ht="15" customHeight="1" x14ac:dyDescent="0.25"/>
    <row r="5607" customFormat="1" ht="15" customHeight="1" x14ac:dyDescent="0.25"/>
    <row r="5608" customFormat="1" ht="15" customHeight="1" x14ac:dyDescent="0.25"/>
    <row r="5609" customFormat="1" ht="15" customHeight="1" x14ac:dyDescent="0.25"/>
    <row r="5610" customFormat="1" ht="15" customHeight="1" x14ac:dyDescent="0.25"/>
    <row r="5611" customFormat="1" ht="15" customHeight="1" x14ac:dyDescent="0.25"/>
    <row r="5612" customFormat="1" ht="15" customHeight="1" x14ac:dyDescent="0.25"/>
    <row r="5613" customFormat="1" ht="15" customHeight="1" x14ac:dyDescent="0.25"/>
    <row r="5614" customFormat="1" ht="15" customHeight="1" x14ac:dyDescent="0.25"/>
    <row r="5615" customFormat="1" ht="15" customHeight="1" x14ac:dyDescent="0.25"/>
    <row r="5616" customFormat="1" ht="15" customHeight="1" x14ac:dyDescent="0.25"/>
    <row r="5617" customFormat="1" ht="15" customHeight="1" x14ac:dyDescent="0.25"/>
    <row r="5618" customFormat="1" ht="15" customHeight="1" x14ac:dyDescent="0.25"/>
    <row r="5619" customFormat="1" ht="15" customHeight="1" x14ac:dyDescent="0.25"/>
    <row r="5620" customFormat="1" ht="15" customHeight="1" x14ac:dyDescent="0.25"/>
    <row r="5621" customFormat="1" ht="15" customHeight="1" x14ac:dyDescent="0.25"/>
    <row r="5622" customFormat="1" ht="15" customHeight="1" x14ac:dyDescent="0.25"/>
    <row r="5623" customFormat="1" ht="15" customHeight="1" x14ac:dyDescent="0.25"/>
    <row r="5624" customFormat="1" ht="15" customHeight="1" x14ac:dyDescent="0.25"/>
    <row r="5625" customFormat="1" ht="15" customHeight="1" x14ac:dyDescent="0.25"/>
    <row r="5626" customFormat="1" ht="15" customHeight="1" x14ac:dyDescent="0.25"/>
    <row r="5627" customFormat="1" ht="15" customHeight="1" x14ac:dyDescent="0.25"/>
    <row r="5628" customFormat="1" ht="15" customHeight="1" x14ac:dyDescent="0.25"/>
    <row r="5629" customFormat="1" ht="15" customHeight="1" x14ac:dyDescent="0.25"/>
    <row r="5630" customFormat="1" ht="15" customHeight="1" x14ac:dyDescent="0.25"/>
    <row r="5631" customFormat="1" ht="15" customHeight="1" x14ac:dyDescent="0.25"/>
    <row r="5632" customFormat="1" ht="15" customHeight="1" x14ac:dyDescent="0.25"/>
    <row r="5633" customFormat="1" ht="15" customHeight="1" x14ac:dyDescent="0.25"/>
    <row r="5634" customFormat="1" ht="15" customHeight="1" x14ac:dyDescent="0.25"/>
    <row r="5635" customFormat="1" ht="15" customHeight="1" x14ac:dyDescent="0.25"/>
    <row r="5636" customFormat="1" ht="15" customHeight="1" x14ac:dyDescent="0.25"/>
    <row r="5637" customFormat="1" ht="15" customHeight="1" x14ac:dyDescent="0.25"/>
    <row r="5638" customFormat="1" ht="15" customHeight="1" x14ac:dyDescent="0.25"/>
    <row r="5639" customFormat="1" ht="15" customHeight="1" x14ac:dyDescent="0.25"/>
    <row r="5640" customFormat="1" ht="15" customHeight="1" x14ac:dyDescent="0.25"/>
    <row r="5641" customFormat="1" ht="15" customHeight="1" x14ac:dyDescent="0.25"/>
    <row r="5642" customFormat="1" ht="15" customHeight="1" x14ac:dyDescent="0.25"/>
    <row r="5643" customFormat="1" ht="15" customHeight="1" x14ac:dyDescent="0.25"/>
    <row r="5644" customFormat="1" ht="15" customHeight="1" x14ac:dyDescent="0.25"/>
    <row r="5645" customFormat="1" ht="15" customHeight="1" x14ac:dyDescent="0.25"/>
    <row r="5646" customFormat="1" ht="15" customHeight="1" x14ac:dyDescent="0.25"/>
    <row r="5647" customFormat="1" ht="15" customHeight="1" x14ac:dyDescent="0.25"/>
    <row r="5648" customFormat="1" ht="15" customHeight="1" x14ac:dyDescent="0.25"/>
    <row r="5649" customFormat="1" ht="15" customHeight="1" x14ac:dyDescent="0.25"/>
    <row r="5650" customFormat="1" ht="15" customHeight="1" x14ac:dyDescent="0.25"/>
    <row r="5651" customFormat="1" ht="15" customHeight="1" x14ac:dyDescent="0.25"/>
    <row r="5652" customFormat="1" ht="15" customHeight="1" x14ac:dyDescent="0.25"/>
    <row r="5653" customFormat="1" ht="15" customHeight="1" x14ac:dyDescent="0.25"/>
    <row r="5654" customFormat="1" ht="15" customHeight="1" x14ac:dyDescent="0.25"/>
    <row r="5655" customFormat="1" ht="15" customHeight="1" x14ac:dyDescent="0.25"/>
    <row r="5656" customFormat="1" ht="15" customHeight="1" x14ac:dyDescent="0.25"/>
    <row r="5657" customFormat="1" ht="15" customHeight="1" x14ac:dyDescent="0.25"/>
    <row r="5658" customFormat="1" ht="15" customHeight="1" x14ac:dyDescent="0.25"/>
    <row r="5659" customFormat="1" ht="15" customHeight="1" x14ac:dyDescent="0.25"/>
    <row r="5660" customFormat="1" ht="15" customHeight="1" x14ac:dyDescent="0.25"/>
    <row r="5661" customFormat="1" ht="15" customHeight="1" x14ac:dyDescent="0.25"/>
    <row r="5662" customFormat="1" ht="15" customHeight="1" x14ac:dyDescent="0.25"/>
    <row r="5663" customFormat="1" ht="15" customHeight="1" x14ac:dyDescent="0.25"/>
    <row r="5664" customFormat="1" ht="15" customHeight="1" x14ac:dyDescent="0.25"/>
    <row r="5665" customFormat="1" ht="15" customHeight="1" x14ac:dyDescent="0.25"/>
    <row r="5666" customFormat="1" ht="15" customHeight="1" x14ac:dyDescent="0.25"/>
    <row r="5667" customFormat="1" ht="15" customHeight="1" x14ac:dyDescent="0.25"/>
    <row r="5668" customFormat="1" ht="15" customHeight="1" x14ac:dyDescent="0.25"/>
    <row r="5669" customFormat="1" ht="15" customHeight="1" x14ac:dyDescent="0.25"/>
    <row r="5670" customFormat="1" ht="15" customHeight="1" x14ac:dyDescent="0.25"/>
    <row r="5671" customFormat="1" ht="15" customHeight="1" x14ac:dyDescent="0.25"/>
    <row r="5672" customFormat="1" ht="15" customHeight="1" x14ac:dyDescent="0.25"/>
    <row r="5673" customFormat="1" ht="15" customHeight="1" x14ac:dyDescent="0.25"/>
    <row r="5674" customFormat="1" ht="15" customHeight="1" x14ac:dyDescent="0.25"/>
    <row r="5675" customFormat="1" ht="15" customHeight="1" x14ac:dyDescent="0.25"/>
    <row r="5676" customFormat="1" ht="15" customHeight="1" x14ac:dyDescent="0.25"/>
    <row r="5677" customFormat="1" ht="15" customHeight="1" x14ac:dyDescent="0.25"/>
    <row r="5678" customFormat="1" ht="15" customHeight="1" x14ac:dyDescent="0.25"/>
    <row r="5679" customFormat="1" ht="15" customHeight="1" x14ac:dyDescent="0.25"/>
    <row r="5680" customFormat="1" ht="15" customHeight="1" x14ac:dyDescent="0.25"/>
    <row r="5681" customFormat="1" ht="15" customHeight="1" x14ac:dyDescent="0.25"/>
    <row r="5682" customFormat="1" ht="15" customHeight="1" x14ac:dyDescent="0.25"/>
    <row r="5683" customFormat="1" ht="15" customHeight="1" x14ac:dyDescent="0.25"/>
    <row r="5684" customFormat="1" ht="15" customHeight="1" x14ac:dyDescent="0.25"/>
    <row r="5685" customFormat="1" ht="15" customHeight="1" x14ac:dyDescent="0.25"/>
    <row r="5686" customFormat="1" ht="15" customHeight="1" x14ac:dyDescent="0.25"/>
    <row r="5687" customFormat="1" ht="15" customHeight="1" x14ac:dyDescent="0.25"/>
    <row r="5688" customFormat="1" ht="15" customHeight="1" x14ac:dyDescent="0.25"/>
    <row r="5689" customFormat="1" ht="15" customHeight="1" x14ac:dyDescent="0.25"/>
    <row r="5690" customFormat="1" ht="15" customHeight="1" x14ac:dyDescent="0.25"/>
    <row r="5691" customFormat="1" ht="15" customHeight="1" x14ac:dyDescent="0.25"/>
    <row r="5692" customFormat="1" ht="15" customHeight="1" x14ac:dyDescent="0.25"/>
    <row r="5693" customFormat="1" ht="15" customHeight="1" x14ac:dyDescent="0.25"/>
    <row r="5694" customFormat="1" ht="15" customHeight="1" x14ac:dyDescent="0.25"/>
    <row r="5695" customFormat="1" ht="15" customHeight="1" x14ac:dyDescent="0.25"/>
    <row r="5696" customFormat="1" ht="15" customHeight="1" x14ac:dyDescent="0.25"/>
    <row r="5697" customFormat="1" ht="15" customHeight="1" x14ac:dyDescent="0.25"/>
    <row r="5698" customFormat="1" ht="15" customHeight="1" x14ac:dyDescent="0.25"/>
    <row r="5699" customFormat="1" ht="15" customHeight="1" x14ac:dyDescent="0.25"/>
    <row r="5700" customFormat="1" ht="15" customHeight="1" x14ac:dyDescent="0.25"/>
    <row r="5701" customFormat="1" ht="15" customHeight="1" x14ac:dyDescent="0.25"/>
    <row r="5702" customFormat="1" ht="15" customHeight="1" x14ac:dyDescent="0.25"/>
    <row r="5703" customFormat="1" ht="15" customHeight="1" x14ac:dyDescent="0.25"/>
    <row r="5704" customFormat="1" ht="15" customHeight="1" x14ac:dyDescent="0.25"/>
    <row r="5705" customFormat="1" ht="15" customHeight="1" x14ac:dyDescent="0.25"/>
    <row r="5706" customFormat="1" ht="15" customHeight="1" x14ac:dyDescent="0.25"/>
    <row r="5707" customFormat="1" ht="15" customHeight="1" x14ac:dyDescent="0.25"/>
    <row r="5708" customFormat="1" ht="15" customHeight="1" x14ac:dyDescent="0.25"/>
    <row r="5709" customFormat="1" ht="15" customHeight="1" x14ac:dyDescent="0.25"/>
    <row r="5710" customFormat="1" ht="15" customHeight="1" x14ac:dyDescent="0.25"/>
    <row r="5711" customFormat="1" ht="15" customHeight="1" x14ac:dyDescent="0.25"/>
    <row r="5712" customFormat="1" ht="15" customHeight="1" x14ac:dyDescent="0.25"/>
    <row r="5713" customFormat="1" ht="15" customHeight="1" x14ac:dyDescent="0.25"/>
    <row r="5714" customFormat="1" ht="15" customHeight="1" x14ac:dyDescent="0.25"/>
    <row r="5715" customFormat="1" ht="15" customHeight="1" x14ac:dyDescent="0.25"/>
    <row r="5716" customFormat="1" ht="15" customHeight="1" x14ac:dyDescent="0.25"/>
    <row r="5717" customFormat="1" ht="15" customHeight="1" x14ac:dyDescent="0.25"/>
    <row r="5718" customFormat="1" ht="15" customHeight="1" x14ac:dyDescent="0.25"/>
    <row r="5719" customFormat="1" ht="15" customHeight="1" x14ac:dyDescent="0.25"/>
    <row r="5720" customFormat="1" ht="15" customHeight="1" x14ac:dyDescent="0.25"/>
    <row r="5721" customFormat="1" ht="15" customHeight="1" x14ac:dyDescent="0.25"/>
    <row r="5722" customFormat="1" ht="15" customHeight="1" x14ac:dyDescent="0.25"/>
    <row r="5723" customFormat="1" ht="15" customHeight="1" x14ac:dyDescent="0.25"/>
    <row r="5724" customFormat="1" ht="15" customHeight="1" x14ac:dyDescent="0.25"/>
    <row r="5725" customFormat="1" ht="15" customHeight="1" x14ac:dyDescent="0.25"/>
    <row r="5726" customFormat="1" ht="15" customHeight="1" x14ac:dyDescent="0.25"/>
    <row r="5727" customFormat="1" ht="15" customHeight="1" x14ac:dyDescent="0.25"/>
    <row r="5728" customFormat="1" ht="15" customHeight="1" x14ac:dyDescent="0.25"/>
    <row r="5729" customFormat="1" ht="15" customHeight="1" x14ac:dyDescent="0.25"/>
    <row r="5730" customFormat="1" ht="15" customHeight="1" x14ac:dyDescent="0.25"/>
    <row r="5731" customFormat="1" ht="15" customHeight="1" x14ac:dyDescent="0.25"/>
    <row r="5732" customFormat="1" ht="15" customHeight="1" x14ac:dyDescent="0.25"/>
    <row r="5733" customFormat="1" ht="15" customHeight="1" x14ac:dyDescent="0.25"/>
    <row r="5734" customFormat="1" ht="15" customHeight="1" x14ac:dyDescent="0.25"/>
    <row r="5735" customFormat="1" ht="15" customHeight="1" x14ac:dyDescent="0.25"/>
    <row r="5736" customFormat="1" ht="15" customHeight="1" x14ac:dyDescent="0.25"/>
    <row r="5737" customFormat="1" ht="15" customHeight="1" x14ac:dyDescent="0.25"/>
    <row r="5738" customFormat="1" ht="15" customHeight="1" x14ac:dyDescent="0.25"/>
    <row r="5739" customFormat="1" ht="15" customHeight="1" x14ac:dyDescent="0.25"/>
    <row r="5740" customFormat="1" ht="15" customHeight="1" x14ac:dyDescent="0.25"/>
    <row r="5741" customFormat="1" ht="15" customHeight="1" x14ac:dyDescent="0.25"/>
    <row r="5742" customFormat="1" ht="15" customHeight="1" x14ac:dyDescent="0.25"/>
    <row r="5743" customFormat="1" ht="15" customHeight="1" x14ac:dyDescent="0.25"/>
    <row r="5744" customFormat="1" ht="15" customHeight="1" x14ac:dyDescent="0.25"/>
    <row r="5745" customFormat="1" ht="15" customHeight="1" x14ac:dyDescent="0.25"/>
    <row r="5746" customFormat="1" ht="15" customHeight="1" x14ac:dyDescent="0.25"/>
    <row r="5747" customFormat="1" ht="15" customHeight="1" x14ac:dyDescent="0.25"/>
    <row r="5748" customFormat="1" ht="15" customHeight="1" x14ac:dyDescent="0.25"/>
    <row r="5749" customFormat="1" ht="15" customHeight="1" x14ac:dyDescent="0.25"/>
    <row r="5750" customFormat="1" ht="15" customHeight="1" x14ac:dyDescent="0.25"/>
    <row r="5751" customFormat="1" ht="15" customHeight="1" x14ac:dyDescent="0.25"/>
    <row r="5752" customFormat="1" ht="15" customHeight="1" x14ac:dyDescent="0.25"/>
    <row r="5753" customFormat="1" ht="15" customHeight="1" x14ac:dyDescent="0.25"/>
    <row r="5754" customFormat="1" ht="15" customHeight="1" x14ac:dyDescent="0.25"/>
    <row r="5755" customFormat="1" ht="15" customHeight="1" x14ac:dyDescent="0.25"/>
    <row r="5756" customFormat="1" ht="15" customHeight="1" x14ac:dyDescent="0.25"/>
    <row r="5757" customFormat="1" ht="15" customHeight="1" x14ac:dyDescent="0.25"/>
    <row r="5758" customFormat="1" ht="15" customHeight="1" x14ac:dyDescent="0.25"/>
    <row r="5759" customFormat="1" ht="15" customHeight="1" x14ac:dyDescent="0.25"/>
    <row r="5760" customFormat="1" ht="15" customHeight="1" x14ac:dyDescent="0.25"/>
    <row r="5761" customFormat="1" ht="15" customHeight="1" x14ac:dyDescent="0.25"/>
    <row r="5762" customFormat="1" ht="15" customHeight="1" x14ac:dyDescent="0.25"/>
    <row r="5763" customFormat="1" ht="15" customHeight="1" x14ac:dyDescent="0.25"/>
    <row r="5764" customFormat="1" ht="15" customHeight="1" x14ac:dyDescent="0.25"/>
    <row r="5765" customFormat="1" ht="15" customHeight="1" x14ac:dyDescent="0.25"/>
    <row r="5766" customFormat="1" ht="15" customHeight="1" x14ac:dyDescent="0.25"/>
    <row r="5767" customFormat="1" ht="15" customHeight="1" x14ac:dyDescent="0.25"/>
    <row r="5768" customFormat="1" ht="15" customHeight="1" x14ac:dyDescent="0.25"/>
    <row r="5769" customFormat="1" ht="15" customHeight="1" x14ac:dyDescent="0.25"/>
    <row r="5770" customFormat="1" ht="15" customHeight="1" x14ac:dyDescent="0.25"/>
    <row r="5771" customFormat="1" ht="15" customHeight="1" x14ac:dyDescent="0.25"/>
    <row r="5772" customFormat="1" ht="15" customHeight="1" x14ac:dyDescent="0.25"/>
    <row r="5773" customFormat="1" ht="15" customHeight="1" x14ac:dyDescent="0.25"/>
    <row r="5774" customFormat="1" ht="15" customHeight="1" x14ac:dyDescent="0.25"/>
    <row r="5775" customFormat="1" ht="15" customHeight="1" x14ac:dyDescent="0.25"/>
    <row r="5776" customFormat="1" ht="15" customHeight="1" x14ac:dyDescent="0.25"/>
    <row r="5777" customFormat="1" ht="15" customHeight="1" x14ac:dyDescent="0.25"/>
    <row r="5778" customFormat="1" ht="15" customHeight="1" x14ac:dyDescent="0.25"/>
    <row r="5779" customFormat="1" ht="15" customHeight="1" x14ac:dyDescent="0.25"/>
    <row r="5780" customFormat="1" ht="15" customHeight="1" x14ac:dyDescent="0.25"/>
    <row r="5781" customFormat="1" ht="15" customHeight="1" x14ac:dyDescent="0.25"/>
    <row r="5782" customFormat="1" ht="15" customHeight="1" x14ac:dyDescent="0.25"/>
    <row r="5783" customFormat="1" ht="15" customHeight="1" x14ac:dyDescent="0.25"/>
    <row r="5784" customFormat="1" ht="15" customHeight="1" x14ac:dyDescent="0.25"/>
    <row r="5785" customFormat="1" ht="15" customHeight="1" x14ac:dyDescent="0.25"/>
    <row r="5786" customFormat="1" ht="15" customHeight="1" x14ac:dyDescent="0.25"/>
    <row r="5787" customFormat="1" ht="15" customHeight="1" x14ac:dyDescent="0.25"/>
    <row r="5788" customFormat="1" ht="15" customHeight="1" x14ac:dyDescent="0.25"/>
    <row r="5789" customFormat="1" ht="15" customHeight="1" x14ac:dyDescent="0.25"/>
    <row r="5790" customFormat="1" ht="15" customHeight="1" x14ac:dyDescent="0.25"/>
    <row r="5791" customFormat="1" ht="15" customHeight="1" x14ac:dyDescent="0.25"/>
    <row r="5792" customFormat="1" ht="15" customHeight="1" x14ac:dyDescent="0.25"/>
    <row r="5793" customFormat="1" ht="15" customHeight="1" x14ac:dyDescent="0.25"/>
    <row r="5794" customFormat="1" ht="15" customHeight="1" x14ac:dyDescent="0.25"/>
    <row r="5795" customFormat="1" ht="15" customHeight="1" x14ac:dyDescent="0.25"/>
    <row r="5796" customFormat="1" ht="15" customHeight="1" x14ac:dyDescent="0.25"/>
    <row r="5797" customFormat="1" ht="15" customHeight="1" x14ac:dyDescent="0.25"/>
    <row r="5798" customFormat="1" ht="15" customHeight="1" x14ac:dyDescent="0.25"/>
    <row r="5799" customFormat="1" ht="15" customHeight="1" x14ac:dyDescent="0.25"/>
    <row r="5800" customFormat="1" ht="15" customHeight="1" x14ac:dyDescent="0.25"/>
    <row r="5801" customFormat="1" ht="15" customHeight="1" x14ac:dyDescent="0.25"/>
    <row r="5802" customFormat="1" ht="15" customHeight="1" x14ac:dyDescent="0.25"/>
    <row r="5803" customFormat="1" ht="15" customHeight="1" x14ac:dyDescent="0.25"/>
    <row r="5804" customFormat="1" ht="15" customHeight="1" x14ac:dyDescent="0.25"/>
    <row r="5805" customFormat="1" ht="15" customHeight="1" x14ac:dyDescent="0.25"/>
    <row r="5806" customFormat="1" ht="15" customHeight="1" x14ac:dyDescent="0.25"/>
    <row r="5807" customFormat="1" ht="15" customHeight="1" x14ac:dyDescent="0.25"/>
    <row r="5808" customFormat="1" ht="15" customHeight="1" x14ac:dyDescent="0.25"/>
    <row r="5809" customFormat="1" ht="15" customHeight="1" x14ac:dyDescent="0.25"/>
    <row r="5810" customFormat="1" ht="15" customHeight="1" x14ac:dyDescent="0.25"/>
    <row r="5811" customFormat="1" ht="15" customHeight="1" x14ac:dyDescent="0.25"/>
    <row r="5812" customFormat="1" ht="15" customHeight="1" x14ac:dyDescent="0.25"/>
    <row r="5813" customFormat="1" ht="15" customHeight="1" x14ac:dyDescent="0.25"/>
    <row r="5814" customFormat="1" ht="15" customHeight="1" x14ac:dyDescent="0.25"/>
    <row r="5815" customFormat="1" ht="15" customHeight="1" x14ac:dyDescent="0.25"/>
    <row r="5816" customFormat="1" ht="15" customHeight="1" x14ac:dyDescent="0.25"/>
    <row r="5817" customFormat="1" ht="15" customHeight="1" x14ac:dyDescent="0.25"/>
    <row r="5818" customFormat="1" ht="15" customHeight="1" x14ac:dyDescent="0.25"/>
    <row r="5819" customFormat="1" ht="15" customHeight="1" x14ac:dyDescent="0.25"/>
    <row r="5820" customFormat="1" ht="15" customHeight="1" x14ac:dyDescent="0.25"/>
    <row r="5821" customFormat="1" ht="15" customHeight="1" x14ac:dyDescent="0.25"/>
    <row r="5822" customFormat="1" ht="15" customHeight="1" x14ac:dyDescent="0.25"/>
    <row r="5823" customFormat="1" ht="15" customHeight="1" x14ac:dyDescent="0.25"/>
    <row r="5824" customFormat="1" ht="15" customHeight="1" x14ac:dyDescent="0.25"/>
    <row r="5825" customFormat="1" ht="15" customHeight="1" x14ac:dyDescent="0.25"/>
    <row r="5826" customFormat="1" ht="15" customHeight="1" x14ac:dyDescent="0.25"/>
    <row r="5827" customFormat="1" ht="15" customHeight="1" x14ac:dyDescent="0.25"/>
    <row r="5828" customFormat="1" ht="15" customHeight="1" x14ac:dyDescent="0.25"/>
    <row r="5829" customFormat="1" ht="15" customHeight="1" x14ac:dyDescent="0.25"/>
    <row r="5830" customFormat="1" ht="15" customHeight="1" x14ac:dyDescent="0.25"/>
    <row r="5831" customFormat="1" ht="15" customHeight="1" x14ac:dyDescent="0.25"/>
    <row r="5832" customFormat="1" ht="15" customHeight="1" x14ac:dyDescent="0.25"/>
    <row r="5833" customFormat="1" ht="15" customHeight="1" x14ac:dyDescent="0.25"/>
    <row r="5834" customFormat="1" ht="15" customHeight="1" x14ac:dyDescent="0.25"/>
    <row r="5835" customFormat="1" ht="15" customHeight="1" x14ac:dyDescent="0.25"/>
    <row r="5836" customFormat="1" ht="15" customHeight="1" x14ac:dyDescent="0.25"/>
    <row r="5837" customFormat="1" ht="15" customHeight="1" x14ac:dyDescent="0.25"/>
    <row r="5838" customFormat="1" ht="15" customHeight="1" x14ac:dyDescent="0.25"/>
    <row r="5839" customFormat="1" ht="15" customHeight="1" x14ac:dyDescent="0.25"/>
    <row r="5840" customFormat="1" ht="15" customHeight="1" x14ac:dyDescent="0.25"/>
    <row r="5841" customFormat="1" ht="15" customHeight="1" x14ac:dyDescent="0.25"/>
    <row r="5842" customFormat="1" ht="15" customHeight="1" x14ac:dyDescent="0.25"/>
    <row r="5843" customFormat="1" ht="15" customHeight="1" x14ac:dyDescent="0.25"/>
    <row r="5844" customFormat="1" ht="15" customHeight="1" x14ac:dyDescent="0.25"/>
    <row r="5845" customFormat="1" ht="15" customHeight="1" x14ac:dyDescent="0.25"/>
    <row r="5846" customFormat="1" ht="15" customHeight="1" x14ac:dyDescent="0.25"/>
    <row r="5847" customFormat="1" ht="15" customHeight="1" x14ac:dyDescent="0.25"/>
    <row r="5848" customFormat="1" ht="15" customHeight="1" x14ac:dyDescent="0.25"/>
    <row r="5849" customFormat="1" ht="15" customHeight="1" x14ac:dyDescent="0.25"/>
    <row r="5850" customFormat="1" ht="15" customHeight="1" x14ac:dyDescent="0.25"/>
    <row r="5851" customFormat="1" ht="15" customHeight="1" x14ac:dyDescent="0.25"/>
    <row r="5852" customFormat="1" ht="15" customHeight="1" x14ac:dyDescent="0.25"/>
    <row r="5853" customFormat="1" ht="15" customHeight="1" x14ac:dyDescent="0.25"/>
    <row r="5854" customFormat="1" ht="15" customHeight="1" x14ac:dyDescent="0.25"/>
    <row r="5855" customFormat="1" ht="15" customHeight="1" x14ac:dyDescent="0.25"/>
    <row r="5856" customFormat="1" ht="15" customHeight="1" x14ac:dyDescent="0.25"/>
    <row r="5857" customFormat="1" ht="15" customHeight="1" x14ac:dyDescent="0.25"/>
    <row r="5858" customFormat="1" ht="15" customHeight="1" x14ac:dyDescent="0.25"/>
    <row r="5859" customFormat="1" ht="15" customHeight="1" x14ac:dyDescent="0.25"/>
    <row r="5860" customFormat="1" ht="15" customHeight="1" x14ac:dyDescent="0.25"/>
    <row r="5861" customFormat="1" ht="15" customHeight="1" x14ac:dyDescent="0.25"/>
    <row r="5862" customFormat="1" ht="15" customHeight="1" x14ac:dyDescent="0.25"/>
    <row r="5863" customFormat="1" ht="15" customHeight="1" x14ac:dyDescent="0.25"/>
    <row r="5864" customFormat="1" ht="15" customHeight="1" x14ac:dyDescent="0.25"/>
    <row r="5865" customFormat="1" ht="15" customHeight="1" x14ac:dyDescent="0.25"/>
    <row r="5866" customFormat="1" ht="15" customHeight="1" x14ac:dyDescent="0.25"/>
    <row r="5867" customFormat="1" ht="15" customHeight="1" x14ac:dyDescent="0.25"/>
    <row r="5868" customFormat="1" ht="15" customHeight="1" x14ac:dyDescent="0.25"/>
    <row r="5869" customFormat="1" ht="15" customHeight="1" x14ac:dyDescent="0.25"/>
    <row r="5870" customFormat="1" ht="15" customHeight="1" x14ac:dyDescent="0.25"/>
    <row r="5871" customFormat="1" ht="15" customHeight="1" x14ac:dyDescent="0.25"/>
    <row r="5872" customFormat="1" ht="15" customHeight="1" x14ac:dyDescent="0.25"/>
    <row r="5873" customFormat="1" ht="15" customHeight="1" x14ac:dyDescent="0.25"/>
    <row r="5874" customFormat="1" ht="15" customHeight="1" x14ac:dyDescent="0.25"/>
    <row r="5875" customFormat="1" ht="15" customHeight="1" x14ac:dyDescent="0.25"/>
    <row r="5876" customFormat="1" ht="15" customHeight="1" x14ac:dyDescent="0.25"/>
    <row r="5877" customFormat="1" ht="15" customHeight="1" x14ac:dyDescent="0.25"/>
    <row r="5878" customFormat="1" ht="15" customHeight="1" x14ac:dyDescent="0.25"/>
    <row r="5879" customFormat="1" ht="15" customHeight="1" x14ac:dyDescent="0.25"/>
    <row r="5880" customFormat="1" ht="15" customHeight="1" x14ac:dyDescent="0.25"/>
    <row r="5881" customFormat="1" ht="15" customHeight="1" x14ac:dyDescent="0.25"/>
    <row r="5882" customFormat="1" ht="15" customHeight="1" x14ac:dyDescent="0.25"/>
    <row r="5883" customFormat="1" ht="15" customHeight="1" x14ac:dyDescent="0.25"/>
    <row r="5884" customFormat="1" ht="15" customHeight="1" x14ac:dyDescent="0.25"/>
    <row r="5885" customFormat="1" ht="15" customHeight="1" x14ac:dyDescent="0.25"/>
    <row r="5886" customFormat="1" ht="15" customHeight="1" x14ac:dyDescent="0.25"/>
    <row r="5887" customFormat="1" ht="15" customHeight="1" x14ac:dyDescent="0.25"/>
    <row r="5888" customFormat="1" ht="15" customHeight="1" x14ac:dyDescent="0.25"/>
    <row r="5889" customFormat="1" ht="15" customHeight="1" x14ac:dyDescent="0.25"/>
    <row r="5890" customFormat="1" ht="15" customHeight="1" x14ac:dyDescent="0.25"/>
    <row r="5891" customFormat="1" ht="15" customHeight="1" x14ac:dyDescent="0.25"/>
    <row r="5892" customFormat="1" ht="15" customHeight="1" x14ac:dyDescent="0.25"/>
    <row r="5893" customFormat="1" ht="15" customHeight="1" x14ac:dyDescent="0.25"/>
    <row r="5894" customFormat="1" ht="15" customHeight="1" x14ac:dyDescent="0.25"/>
    <row r="5895" customFormat="1" ht="15" customHeight="1" x14ac:dyDescent="0.25"/>
    <row r="5896" customFormat="1" ht="15" customHeight="1" x14ac:dyDescent="0.25"/>
    <row r="5897" customFormat="1" ht="15" customHeight="1" x14ac:dyDescent="0.25"/>
    <row r="5898" customFormat="1" ht="15" customHeight="1" x14ac:dyDescent="0.25"/>
    <row r="5899" customFormat="1" ht="15" customHeight="1" x14ac:dyDescent="0.25"/>
    <row r="5900" customFormat="1" ht="15" customHeight="1" x14ac:dyDescent="0.25"/>
    <row r="5901" customFormat="1" ht="15" customHeight="1" x14ac:dyDescent="0.25"/>
    <row r="5902" customFormat="1" ht="15" customHeight="1" x14ac:dyDescent="0.25"/>
    <row r="5903" customFormat="1" ht="15" customHeight="1" x14ac:dyDescent="0.25"/>
    <row r="5904" customFormat="1" ht="15" customHeight="1" x14ac:dyDescent="0.25"/>
    <row r="5905" customFormat="1" ht="15" customHeight="1" x14ac:dyDescent="0.25"/>
    <row r="5906" customFormat="1" ht="15" customHeight="1" x14ac:dyDescent="0.25"/>
    <row r="5907" customFormat="1" ht="15" customHeight="1" x14ac:dyDescent="0.25"/>
    <row r="5908" customFormat="1" ht="15" customHeight="1" x14ac:dyDescent="0.25"/>
    <row r="5909" customFormat="1" ht="15" customHeight="1" x14ac:dyDescent="0.25"/>
    <row r="5910" customFormat="1" ht="15" customHeight="1" x14ac:dyDescent="0.25"/>
    <row r="5911" customFormat="1" ht="15" customHeight="1" x14ac:dyDescent="0.25"/>
    <row r="5912" customFormat="1" ht="15" customHeight="1" x14ac:dyDescent="0.25"/>
    <row r="5913" customFormat="1" ht="15" customHeight="1" x14ac:dyDescent="0.25"/>
    <row r="5914" customFormat="1" ht="15" customHeight="1" x14ac:dyDescent="0.25"/>
    <row r="5915" customFormat="1" ht="15" customHeight="1" x14ac:dyDescent="0.25"/>
    <row r="5916" customFormat="1" ht="15" customHeight="1" x14ac:dyDescent="0.25"/>
    <row r="5917" customFormat="1" ht="15" customHeight="1" x14ac:dyDescent="0.25"/>
    <row r="5918" customFormat="1" ht="15" customHeight="1" x14ac:dyDescent="0.25"/>
    <row r="5919" customFormat="1" ht="15" customHeight="1" x14ac:dyDescent="0.25"/>
    <row r="5920" customFormat="1" ht="15" customHeight="1" x14ac:dyDescent="0.25"/>
    <row r="5921" customFormat="1" ht="15" customHeight="1" x14ac:dyDescent="0.25"/>
    <row r="5922" customFormat="1" ht="15" customHeight="1" x14ac:dyDescent="0.25"/>
    <row r="5923" customFormat="1" ht="15" customHeight="1" x14ac:dyDescent="0.25"/>
    <row r="5924" customFormat="1" ht="15" customHeight="1" x14ac:dyDescent="0.25"/>
    <row r="5925" customFormat="1" ht="15" customHeight="1" x14ac:dyDescent="0.25"/>
    <row r="5926" customFormat="1" ht="15" customHeight="1" x14ac:dyDescent="0.25"/>
    <row r="5927" customFormat="1" ht="15" customHeight="1" x14ac:dyDescent="0.25"/>
    <row r="5928" customFormat="1" ht="15" customHeight="1" x14ac:dyDescent="0.25"/>
    <row r="5929" customFormat="1" ht="15" customHeight="1" x14ac:dyDescent="0.25"/>
    <row r="5930" customFormat="1" ht="15" customHeight="1" x14ac:dyDescent="0.25"/>
    <row r="5931" customFormat="1" ht="15" customHeight="1" x14ac:dyDescent="0.25"/>
    <row r="5932" customFormat="1" ht="15" customHeight="1" x14ac:dyDescent="0.25"/>
    <row r="5933" customFormat="1" ht="15" customHeight="1" x14ac:dyDescent="0.25"/>
    <row r="5934" customFormat="1" ht="15" customHeight="1" x14ac:dyDescent="0.25"/>
    <row r="5935" customFormat="1" ht="15" customHeight="1" x14ac:dyDescent="0.25"/>
    <row r="5936" customFormat="1" ht="15" customHeight="1" x14ac:dyDescent="0.25"/>
    <row r="5937" customFormat="1" ht="15" customHeight="1" x14ac:dyDescent="0.25"/>
    <row r="5938" customFormat="1" ht="15" customHeight="1" x14ac:dyDescent="0.25"/>
    <row r="5939" customFormat="1" ht="15" customHeight="1" x14ac:dyDescent="0.25"/>
    <row r="5940" customFormat="1" ht="15" customHeight="1" x14ac:dyDescent="0.25"/>
    <row r="5941" customFormat="1" ht="15" customHeight="1" x14ac:dyDescent="0.25"/>
    <row r="5942" customFormat="1" ht="15" customHeight="1" x14ac:dyDescent="0.25"/>
    <row r="5943" customFormat="1" ht="15" customHeight="1" x14ac:dyDescent="0.25"/>
    <row r="5944" customFormat="1" ht="15" customHeight="1" x14ac:dyDescent="0.25"/>
    <row r="5945" customFormat="1" ht="15" customHeight="1" x14ac:dyDescent="0.25"/>
    <row r="5946" customFormat="1" ht="15" customHeight="1" x14ac:dyDescent="0.25"/>
    <row r="5947" customFormat="1" ht="15" customHeight="1" x14ac:dyDescent="0.25"/>
    <row r="5948" customFormat="1" ht="15" customHeight="1" x14ac:dyDescent="0.25"/>
    <row r="5949" customFormat="1" ht="15" customHeight="1" x14ac:dyDescent="0.25"/>
    <row r="5950" customFormat="1" ht="15" customHeight="1" x14ac:dyDescent="0.25"/>
    <row r="5951" customFormat="1" ht="15" customHeight="1" x14ac:dyDescent="0.25"/>
    <row r="5952" customFormat="1" ht="15" customHeight="1" x14ac:dyDescent="0.25"/>
    <row r="5953" customFormat="1" ht="15" customHeight="1" x14ac:dyDescent="0.25"/>
    <row r="5954" customFormat="1" ht="15" customHeight="1" x14ac:dyDescent="0.25"/>
    <row r="5955" customFormat="1" ht="15" customHeight="1" x14ac:dyDescent="0.25"/>
    <row r="5956" customFormat="1" ht="15" customHeight="1" x14ac:dyDescent="0.25"/>
    <row r="5957" customFormat="1" ht="15" customHeight="1" x14ac:dyDescent="0.25"/>
    <row r="5958" customFormat="1" ht="15" customHeight="1" x14ac:dyDescent="0.25"/>
    <row r="5959" customFormat="1" ht="15" customHeight="1" x14ac:dyDescent="0.25"/>
    <row r="5960" customFormat="1" ht="15" customHeight="1" x14ac:dyDescent="0.25"/>
    <row r="5961" customFormat="1" ht="15" customHeight="1" x14ac:dyDescent="0.25"/>
    <row r="5962" customFormat="1" ht="15" customHeight="1" x14ac:dyDescent="0.25"/>
    <row r="5963" customFormat="1" ht="15" customHeight="1" x14ac:dyDescent="0.25"/>
    <row r="5964" customFormat="1" ht="15" customHeight="1" x14ac:dyDescent="0.25"/>
    <row r="5965" customFormat="1" ht="15" customHeight="1" x14ac:dyDescent="0.25"/>
    <row r="5966" customFormat="1" ht="15" customHeight="1" x14ac:dyDescent="0.25"/>
    <row r="5967" customFormat="1" ht="15" customHeight="1" x14ac:dyDescent="0.25"/>
    <row r="5968" customFormat="1" ht="15" customHeight="1" x14ac:dyDescent="0.25"/>
    <row r="5969" customFormat="1" ht="15" customHeight="1" x14ac:dyDescent="0.25"/>
    <row r="5970" customFormat="1" ht="15" customHeight="1" x14ac:dyDescent="0.25"/>
    <row r="5971" customFormat="1" ht="15" customHeight="1" x14ac:dyDescent="0.25"/>
    <row r="5972" customFormat="1" ht="15" customHeight="1" x14ac:dyDescent="0.25"/>
    <row r="5973" customFormat="1" ht="15" customHeight="1" x14ac:dyDescent="0.25"/>
    <row r="5974" customFormat="1" ht="15" customHeight="1" x14ac:dyDescent="0.25"/>
    <row r="5975" customFormat="1" ht="15" customHeight="1" x14ac:dyDescent="0.25"/>
    <row r="5976" customFormat="1" ht="15" customHeight="1" x14ac:dyDescent="0.25"/>
    <row r="5977" customFormat="1" ht="15" customHeight="1" x14ac:dyDescent="0.25"/>
    <row r="5978" customFormat="1" ht="15" customHeight="1" x14ac:dyDescent="0.25"/>
    <row r="5979" customFormat="1" ht="15" customHeight="1" x14ac:dyDescent="0.25"/>
    <row r="5980" customFormat="1" ht="15" customHeight="1" x14ac:dyDescent="0.25"/>
    <row r="5981" customFormat="1" ht="15" customHeight="1" x14ac:dyDescent="0.25"/>
    <row r="5982" customFormat="1" ht="15" customHeight="1" x14ac:dyDescent="0.25"/>
    <row r="5983" customFormat="1" ht="15" customHeight="1" x14ac:dyDescent="0.25"/>
    <row r="5984" customFormat="1" ht="15" customHeight="1" x14ac:dyDescent="0.25"/>
    <row r="5985" customFormat="1" ht="15" customHeight="1" x14ac:dyDescent="0.25"/>
    <row r="5986" customFormat="1" ht="15" customHeight="1" x14ac:dyDescent="0.25"/>
    <row r="5987" customFormat="1" ht="15" customHeight="1" x14ac:dyDescent="0.25"/>
    <row r="5988" customFormat="1" ht="15" customHeight="1" x14ac:dyDescent="0.25"/>
    <row r="5989" customFormat="1" ht="15" customHeight="1" x14ac:dyDescent="0.25"/>
    <row r="5990" customFormat="1" ht="15" customHeight="1" x14ac:dyDescent="0.25"/>
    <row r="5991" customFormat="1" ht="15" customHeight="1" x14ac:dyDescent="0.25"/>
    <row r="5992" customFormat="1" ht="15" customHeight="1" x14ac:dyDescent="0.25"/>
    <row r="5993" customFormat="1" ht="15" customHeight="1" x14ac:dyDescent="0.25"/>
    <row r="5994" customFormat="1" ht="15" customHeight="1" x14ac:dyDescent="0.25"/>
    <row r="5995" customFormat="1" ht="15" customHeight="1" x14ac:dyDescent="0.25"/>
    <row r="5996" customFormat="1" ht="15" customHeight="1" x14ac:dyDescent="0.25"/>
    <row r="5997" customFormat="1" ht="15" customHeight="1" x14ac:dyDescent="0.25"/>
    <row r="5998" customFormat="1" ht="15" customHeight="1" x14ac:dyDescent="0.25"/>
    <row r="5999" customFormat="1" ht="15" customHeight="1" x14ac:dyDescent="0.25"/>
    <row r="6000" customFormat="1" ht="15" customHeight="1" x14ac:dyDescent="0.25"/>
    <row r="6001" customFormat="1" ht="15" customHeight="1" x14ac:dyDescent="0.25"/>
    <row r="6002" customFormat="1" ht="15" customHeight="1" x14ac:dyDescent="0.25"/>
    <row r="6003" customFormat="1" ht="15" customHeight="1" x14ac:dyDescent="0.25"/>
    <row r="6004" customFormat="1" ht="15" customHeight="1" x14ac:dyDescent="0.25"/>
    <row r="6005" customFormat="1" ht="15" customHeight="1" x14ac:dyDescent="0.25"/>
    <row r="6006" customFormat="1" ht="15" customHeight="1" x14ac:dyDescent="0.25"/>
    <row r="6007" customFormat="1" ht="15" customHeight="1" x14ac:dyDescent="0.25"/>
    <row r="6008" customFormat="1" ht="15" customHeight="1" x14ac:dyDescent="0.25"/>
    <row r="6009" customFormat="1" ht="15" customHeight="1" x14ac:dyDescent="0.25"/>
    <row r="6010" customFormat="1" ht="15" customHeight="1" x14ac:dyDescent="0.25"/>
    <row r="6011" customFormat="1" ht="15" customHeight="1" x14ac:dyDescent="0.25"/>
    <row r="6012" customFormat="1" ht="15" customHeight="1" x14ac:dyDescent="0.25"/>
    <row r="6013" customFormat="1" ht="15" customHeight="1" x14ac:dyDescent="0.25"/>
    <row r="6014" customFormat="1" ht="15" customHeight="1" x14ac:dyDescent="0.25"/>
    <row r="6015" customFormat="1" ht="15" customHeight="1" x14ac:dyDescent="0.25"/>
    <row r="6016" customFormat="1" ht="15" customHeight="1" x14ac:dyDescent="0.25"/>
    <row r="6017" customFormat="1" ht="15" customHeight="1" x14ac:dyDescent="0.25"/>
    <row r="6018" customFormat="1" ht="15" customHeight="1" x14ac:dyDescent="0.25"/>
    <row r="6019" customFormat="1" ht="15" customHeight="1" x14ac:dyDescent="0.25"/>
    <row r="6020" customFormat="1" ht="15" customHeight="1" x14ac:dyDescent="0.25"/>
    <row r="6021" customFormat="1" ht="15" customHeight="1" x14ac:dyDescent="0.25"/>
    <row r="6022" customFormat="1" ht="15" customHeight="1" x14ac:dyDescent="0.25"/>
    <row r="6023" customFormat="1" ht="15" customHeight="1" x14ac:dyDescent="0.25"/>
    <row r="6024" customFormat="1" ht="15" customHeight="1" x14ac:dyDescent="0.25"/>
    <row r="6025" customFormat="1" ht="15" customHeight="1" x14ac:dyDescent="0.25"/>
    <row r="6026" customFormat="1" ht="15" customHeight="1" x14ac:dyDescent="0.25"/>
    <row r="6027" customFormat="1" ht="15" customHeight="1" x14ac:dyDescent="0.25"/>
    <row r="6028" customFormat="1" ht="15" customHeight="1" x14ac:dyDescent="0.25"/>
    <row r="6029" customFormat="1" ht="15" customHeight="1" x14ac:dyDescent="0.25"/>
    <row r="6030" customFormat="1" ht="15" customHeight="1" x14ac:dyDescent="0.25"/>
    <row r="6031" customFormat="1" ht="15" customHeight="1" x14ac:dyDescent="0.25"/>
    <row r="6032" customFormat="1" ht="15" customHeight="1" x14ac:dyDescent="0.25"/>
    <row r="6033" customFormat="1" ht="15" customHeight="1" x14ac:dyDescent="0.25"/>
    <row r="6034" customFormat="1" ht="15" customHeight="1" x14ac:dyDescent="0.25"/>
    <row r="6035" customFormat="1" ht="15" customHeight="1" x14ac:dyDescent="0.25"/>
    <row r="6036" customFormat="1" ht="15" customHeight="1" x14ac:dyDescent="0.25"/>
    <row r="6037" customFormat="1" ht="15" customHeight="1" x14ac:dyDescent="0.25"/>
    <row r="6038" customFormat="1" ht="15" customHeight="1" x14ac:dyDescent="0.25"/>
    <row r="6039" customFormat="1" ht="15" customHeight="1" x14ac:dyDescent="0.25"/>
    <row r="6040" customFormat="1" ht="15" customHeight="1" x14ac:dyDescent="0.25"/>
    <row r="6041" customFormat="1" ht="15" customHeight="1" x14ac:dyDescent="0.25"/>
    <row r="6042" customFormat="1" ht="15" customHeight="1" x14ac:dyDescent="0.25"/>
    <row r="6043" customFormat="1" ht="15" customHeight="1" x14ac:dyDescent="0.25"/>
    <row r="6044" customFormat="1" ht="15" customHeight="1" x14ac:dyDescent="0.25"/>
    <row r="6045" customFormat="1" ht="15" customHeight="1" x14ac:dyDescent="0.25"/>
    <row r="6046" customFormat="1" ht="15" customHeight="1" x14ac:dyDescent="0.25"/>
    <row r="6047" customFormat="1" ht="15" customHeight="1" x14ac:dyDescent="0.25"/>
    <row r="6048" customFormat="1" ht="15" customHeight="1" x14ac:dyDescent="0.25"/>
    <row r="6049" customFormat="1" ht="15" customHeight="1" x14ac:dyDescent="0.25"/>
    <row r="6050" customFormat="1" ht="15" customHeight="1" x14ac:dyDescent="0.25"/>
    <row r="6051" customFormat="1" ht="15" customHeight="1" x14ac:dyDescent="0.25"/>
    <row r="6052" customFormat="1" ht="15" customHeight="1" x14ac:dyDescent="0.25"/>
    <row r="6053" customFormat="1" ht="15" customHeight="1" x14ac:dyDescent="0.25"/>
    <row r="6054" customFormat="1" ht="15" customHeight="1" x14ac:dyDescent="0.25"/>
    <row r="6055" customFormat="1" ht="15" customHeight="1" x14ac:dyDescent="0.25"/>
    <row r="6056" customFormat="1" ht="15" customHeight="1" x14ac:dyDescent="0.25"/>
    <row r="6057" customFormat="1" ht="15" customHeight="1" x14ac:dyDescent="0.25"/>
    <row r="6058" customFormat="1" ht="15" customHeight="1" x14ac:dyDescent="0.25"/>
    <row r="6059" customFormat="1" ht="15" customHeight="1" x14ac:dyDescent="0.25"/>
    <row r="6060" customFormat="1" ht="15" customHeight="1" x14ac:dyDescent="0.25"/>
    <row r="6061" customFormat="1" ht="15" customHeight="1" x14ac:dyDescent="0.25"/>
    <row r="6062" customFormat="1" ht="15" customHeight="1" x14ac:dyDescent="0.25"/>
    <row r="6063" customFormat="1" ht="15" customHeight="1" x14ac:dyDescent="0.25"/>
    <row r="6064" customFormat="1" ht="15" customHeight="1" x14ac:dyDescent="0.25"/>
    <row r="6065" customFormat="1" ht="15" customHeight="1" x14ac:dyDescent="0.25"/>
    <row r="6066" customFormat="1" ht="15" customHeight="1" x14ac:dyDescent="0.25"/>
    <row r="6067" customFormat="1" ht="15" customHeight="1" x14ac:dyDescent="0.25"/>
    <row r="6068" customFormat="1" ht="15" customHeight="1" x14ac:dyDescent="0.25"/>
    <row r="6069" customFormat="1" ht="15" customHeight="1" x14ac:dyDescent="0.25"/>
    <row r="6070" customFormat="1" ht="15" customHeight="1" x14ac:dyDescent="0.25"/>
    <row r="6071" customFormat="1" ht="15" customHeight="1" x14ac:dyDescent="0.25"/>
    <row r="6072" customFormat="1" ht="15" customHeight="1" x14ac:dyDescent="0.25"/>
    <row r="6073" customFormat="1" ht="15" customHeight="1" x14ac:dyDescent="0.25"/>
    <row r="6074" customFormat="1" ht="15" customHeight="1" x14ac:dyDescent="0.25"/>
    <row r="6075" customFormat="1" ht="15" customHeight="1" x14ac:dyDescent="0.25"/>
    <row r="6076" customFormat="1" ht="15" customHeight="1" x14ac:dyDescent="0.25"/>
    <row r="6077" customFormat="1" ht="15" customHeight="1" x14ac:dyDescent="0.25"/>
    <row r="6078" customFormat="1" ht="15" customHeight="1" x14ac:dyDescent="0.25"/>
    <row r="6079" customFormat="1" ht="15" customHeight="1" x14ac:dyDescent="0.25"/>
    <row r="6080" customFormat="1" ht="15" customHeight="1" x14ac:dyDescent="0.25"/>
    <row r="6081" customFormat="1" ht="15" customHeight="1" x14ac:dyDescent="0.25"/>
    <row r="6082" customFormat="1" ht="15" customHeight="1" x14ac:dyDescent="0.25"/>
    <row r="6083" customFormat="1" ht="15" customHeight="1" x14ac:dyDescent="0.25"/>
    <row r="6084" customFormat="1" ht="15" customHeight="1" x14ac:dyDescent="0.25"/>
    <row r="6085" customFormat="1" ht="15" customHeight="1" x14ac:dyDescent="0.25"/>
    <row r="6086" customFormat="1" ht="15" customHeight="1" x14ac:dyDescent="0.25"/>
    <row r="6087" customFormat="1" ht="15" customHeight="1" x14ac:dyDescent="0.25"/>
    <row r="6088" customFormat="1" ht="15" customHeight="1" x14ac:dyDescent="0.25"/>
    <row r="6089" customFormat="1" ht="15" customHeight="1" x14ac:dyDescent="0.25"/>
    <row r="6090" customFormat="1" ht="15" customHeight="1" x14ac:dyDescent="0.25"/>
    <row r="6091" customFormat="1" ht="15" customHeight="1" x14ac:dyDescent="0.25"/>
    <row r="6092" customFormat="1" ht="15" customHeight="1" x14ac:dyDescent="0.25"/>
    <row r="6093" customFormat="1" ht="15" customHeight="1" x14ac:dyDescent="0.25"/>
    <row r="6094" customFormat="1" ht="15" customHeight="1" x14ac:dyDescent="0.25"/>
    <row r="6095" customFormat="1" ht="15" customHeight="1" x14ac:dyDescent="0.25"/>
    <row r="6096" customFormat="1" ht="15" customHeight="1" x14ac:dyDescent="0.25"/>
    <row r="6097" customFormat="1" ht="15" customHeight="1" x14ac:dyDescent="0.25"/>
    <row r="6098" customFormat="1" ht="15" customHeight="1" x14ac:dyDescent="0.25"/>
    <row r="6099" customFormat="1" ht="15" customHeight="1" x14ac:dyDescent="0.25"/>
    <row r="6100" customFormat="1" ht="15" customHeight="1" x14ac:dyDescent="0.25"/>
    <row r="6101" customFormat="1" ht="15" customHeight="1" x14ac:dyDescent="0.25"/>
    <row r="6102" customFormat="1" ht="15" customHeight="1" x14ac:dyDescent="0.25"/>
    <row r="6103" customFormat="1" ht="15" customHeight="1" x14ac:dyDescent="0.25"/>
    <row r="6104" customFormat="1" ht="15" customHeight="1" x14ac:dyDescent="0.25"/>
    <row r="6105" customFormat="1" ht="15" customHeight="1" x14ac:dyDescent="0.25"/>
    <row r="6106" customFormat="1" ht="15" customHeight="1" x14ac:dyDescent="0.25"/>
    <row r="6107" customFormat="1" ht="15" customHeight="1" x14ac:dyDescent="0.25"/>
    <row r="6108" customFormat="1" ht="15" customHeight="1" x14ac:dyDescent="0.25"/>
    <row r="6109" customFormat="1" ht="15" customHeight="1" x14ac:dyDescent="0.25"/>
    <row r="6110" customFormat="1" ht="15" customHeight="1" x14ac:dyDescent="0.25"/>
    <row r="6111" customFormat="1" ht="15" customHeight="1" x14ac:dyDescent="0.25"/>
    <row r="6112" customFormat="1" ht="15" customHeight="1" x14ac:dyDescent="0.25"/>
    <row r="6113" customFormat="1" ht="15" customHeight="1" x14ac:dyDescent="0.25"/>
    <row r="6114" customFormat="1" ht="15" customHeight="1" x14ac:dyDescent="0.25"/>
    <row r="6115" customFormat="1" ht="15" customHeight="1" x14ac:dyDescent="0.25"/>
    <row r="6116" customFormat="1" ht="15" customHeight="1" x14ac:dyDescent="0.25"/>
    <row r="6117" customFormat="1" ht="15" customHeight="1" x14ac:dyDescent="0.25"/>
    <row r="6118" customFormat="1" ht="15" customHeight="1" x14ac:dyDescent="0.25"/>
    <row r="6119" customFormat="1" ht="15" customHeight="1" x14ac:dyDescent="0.25"/>
    <row r="6120" customFormat="1" ht="15" customHeight="1" x14ac:dyDescent="0.25"/>
    <row r="6121" customFormat="1" ht="15" customHeight="1" x14ac:dyDescent="0.25"/>
    <row r="6122" customFormat="1" ht="15" customHeight="1" x14ac:dyDescent="0.25"/>
    <row r="6123" customFormat="1" ht="15" customHeight="1" x14ac:dyDescent="0.25"/>
    <row r="6124" customFormat="1" ht="15" customHeight="1" x14ac:dyDescent="0.25"/>
    <row r="6125" customFormat="1" ht="15" customHeight="1" x14ac:dyDescent="0.25"/>
    <row r="6126" customFormat="1" ht="15" customHeight="1" x14ac:dyDescent="0.25"/>
    <row r="6127" customFormat="1" ht="15" customHeight="1" x14ac:dyDescent="0.25"/>
    <row r="6128" customFormat="1" ht="15" customHeight="1" x14ac:dyDescent="0.25"/>
    <row r="6129" customFormat="1" ht="15" customHeight="1" x14ac:dyDescent="0.25"/>
    <row r="6130" customFormat="1" ht="15" customHeight="1" x14ac:dyDescent="0.25"/>
    <row r="6131" customFormat="1" ht="15" customHeight="1" x14ac:dyDescent="0.25"/>
    <row r="6132" customFormat="1" ht="15" customHeight="1" x14ac:dyDescent="0.25"/>
    <row r="6133" customFormat="1" ht="15" customHeight="1" x14ac:dyDescent="0.25"/>
    <row r="6134" customFormat="1" ht="15" customHeight="1" x14ac:dyDescent="0.25"/>
    <row r="6135" customFormat="1" ht="15" customHeight="1" x14ac:dyDescent="0.25"/>
    <row r="6136" customFormat="1" ht="15" customHeight="1" x14ac:dyDescent="0.25"/>
    <row r="6137" customFormat="1" ht="15" customHeight="1" x14ac:dyDescent="0.25"/>
    <row r="6138" customFormat="1" ht="15" customHeight="1" x14ac:dyDescent="0.25"/>
    <row r="6139" customFormat="1" ht="15" customHeight="1" x14ac:dyDescent="0.25"/>
    <row r="6140" customFormat="1" ht="15" customHeight="1" x14ac:dyDescent="0.25"/>
    <row r="6141" customFormat="1" ht="15" customHeight="1" x14ac:dyDescent="0.25"/>
    <row r="6142" customFormat="1" ht="15" customHeight="1" x14ac:dyDescent="0.25"/>
    <row r="6143" customFormat="1" ht="15" customHeight="1" x14ac:dyDescent="0.25"/>
    <row r="6144" customFormat="1" ht="15" customHeight="1" x14ac:dyDescent="0.25"/>
    <row r="6145" customFormat="1" ht="15" customHeight="1" x14ac:dyDescent="0.25"/>
    <row r="6146" customFormat="1" ht="15" customHeight="1" x14ac:dyDescent="0.25"/>
    <row r="6147" customFormat="1" ht="15" customHeight="1" x14ac:dyDescent="0.25"/>
    <row r="6148" customFormat="1" ht="15" customHeight="1" x14ac:dyDescent="0.25"/>
    <row r="6149" customFormat="1" ht="15" customHeight="1" x14ac:dyDescent="0.25"/>
    <row r="6150" customFormat="1" ht="15" customHeight="1" x14ac:dyDescent="0.25"/>
    <row r="6151" customFormat="1" ht="15" customHeight="1" x14ac:dyDescent="0.25"/>
    <row r="6152" customFormat="1" ht="15" customHeight="1" x14ac:dyDescent="0.25"/>
    <row r="6153" customFormat="1" ht="15" customHeight="1" x14ac:dyDescent="0.25"/>
    <row r="6154" customFormat="1" ht="15" customHeight="1" x14ac:dyDescent="0.25"/>
    <row r="6155" customFormat="1" ht="15" customHeight="1" x14ac:dyDescent="0.25"/>
    <row r="6156" customFormat="1" ht="15" customHeight="1" x14ac:dyDescent="0.25"/>
    <row r="6157" customFormat="1" ht="15" customHeight="1" x14ac:dyDescent="0.25"/>
    <row r="6158" customFormat="1" ht="15" customHeight="1" x14ac:dyDescent="0.25"/>
    <row r="6159" customFormat="1" ht="15" customHeight="1" x14ac:dyDescent="0.25"/>
    <row r="6160" customFormat="1" ht="15" customHeight="1" x14ac:dyDescent="0.25"/>
    <row r="6161" customFormat="1" ht="15" customHeight="1" x14ac:dyDescent="0.25"/>
    <row r="6162" customFormat="1" ht="15" customHeight="1" x14ac:dyDescent="0.25"/>
    <row r="6163" customFormat="1" ht="15" customHeight="1" x14ac:dyDescent="0.25"/>
    <row r="6164" customFormat="1" ht="15" customHeight="1" x14ac:dyDescent="0.25"/>
    <row r="6165" customFormat="1" ht="15" customHeight="1" x14ac:dyDescent="0.25"/>
    <row r="6166" customFormat="1" ht="15" customHeight="1" x14ac:dyDescent="0.25"/>
    <row r="6167" customFormat="1" ht="15" customHeight="1" x14ac:dyDescent="0.25"/>
    <row r="6168" customFormat="1" ht="15" customHeight="1" x14ac:dyDescent="0.25"/>
    <row r="6169" customFormat="1" ht="15" customHeight="1" x14ac:dyDescent="0.25"/>
    <row r="6170" customFormat="1" ht="15" customHeight="1" x14ac:dyDescent="0.25"/>
    <row r="6171" customFormat="1" ht="15" customHeight="1" x14ac:dyDescent="0.25"/>
    <row r="6172" customFormat="1" ht="15" customHeight="1" x14ac:dyDescent="0.25"/>
    <row r="6173" customFormat="1" ht="15" customHeight="1" x14ac:dyDescent="0.25"/>
    <row r="6174" customFormat="1" ht="15" customHeight="1" x14ac:dyDescent="0.25"/>
    <row r="6175" customFormat="1" ht="15" customHeight="1" x14ac:dyDescent="0.25"/>
    <row r="6176" customFormat="1" ht="15" customHeight="1" x14ac:dyDescent="0.25"/>
    <row r="6177" customFormat="1" ht="15" customHeight="1" x14ac:dyDescent="0.25"/>
    <row r="6178" customFormat="1" ht="15" customHeight="1" x14ac:dyDescent="0.25"/>
    <row r="6179" customFormat="1" ht="15" customHeight="1" x14ac:dyDescent="0.25"/>
    <row r="6180" customFormat="1" ht="15" customHeight="1" x14ac:dyDescent="0.25"/>
    <row r="6181" customFormat="1" ht="15" customHeight="1" x14ac:dyDescent="0.25"/>
    <row r="6182" customFormat="1" ht="15" customHeight="1" x14ac:dyDescent="0.25"/>
    <row r="6183" customFormat="1" ht="15" customHeight="1" x14ac:dyDescent="0.25"/>
    <row r="6184" customFormat="1" ht="15" customHeight="1" x14ac:dyDescent="0.25"/>
    <row r="6185" customFormat="1" ht="15" customHeight="1" x14ac:dyDescent="0.25"/>
    <row r="6186" customFormat="1" ht="15" customHeight="1" x14ac:dyDescent="0.25"/>
    <row r="6187" customFormat="1" ht="15" customHeight="1" x14ac:dyDescent="0.25"/>
    <row r="6188" customFormat="1" ht="15" customHeight="1" x14ac:dyDescent="0.25"/>
    <row r="6189" customFormat="1" ht="15" customHeight="1" x14ac:dyDescent="0.25"/>
    <row r="6190" customFormat="1" ht="15" customHeight="1" x14ac:dyDescent="0.25"/>
    <row r="6191" customFormat="1" ht="15" customHeight="1" x14ac:dyDescent="0.25"/>
    <row r="6192" customFormat="1" ht="15" customHeight="1" x14ac:dyDescent="0.25"/>
    <row r="6193" customFormat="1" ht="15" customHeight="1" x14ac:dyDescent="0.25"/>
    <row r="6194" customFormat="1" ht="15" customHeight="1" x14ac:dyDescent="0.25"/>
    <row r="6195" customFormat="1" ht="15" customHeight="1" x14ac:dyDescent="0.25"/>
    <row r="6196" customFormat="1" ht="15" customHeight="1" x14ac:dyDescent="0.25"/>
    <row r="6197" customFormat="1" ht="15" customHeight="1" x14ac:dyDescent="0.25"/>
    <row r="6198" customFormat="1" ht="15" customHeight="1" x14ac:dyDescent="0.25"/>
    <row r="6199" customFormat="1" ht="15" customHeight="1" x14ac:dyDescent="0.25"/>
    <row r="6200" customFormat="1" ht="15" customHeight="1" x14ac:dyDescent="0.25"/>
    <row r="6201" customFormat="1" ht="15" customHeight="1" x14ac:dyDescent="0.25"/>
    <row r="6202" customFormat="1" ht="15" customHeight="1" x14ac:dyDescent="0.25"/>
    <row r="6203" customFormat="1" ht="15" customHeight="1" x14ac:dyDescent="0.25"/>
    <row r="6204" customFormat="1" ht="15" customHeight="1" x14ac:dyDescent="0.25"/>
    <row r="6205" customFormat="1" ht="15" customHeight="1" x14ac:dyDescent="0.25"/>
    <row r="6206" customFormat="1" ht="15" customHeight="1" x14ac:dyDescent="0.25"/>
    <row r="6207" customFormat="1" ht="15" customHeight="1" x14ac:dyDescent="0.25"/>
    <row r="6208" customFormat="1" ht="15" customHeight="1" x14ac:dyDescent="0.25"/>
    <row r="6209" customFormat="1" ht="15" customHeight="1" x14ac:dyDescent="0.25"/>
    <row r="6210" customFormat="1" ht="15" customHeight="1" x14ac:dyDescent="0.25"/>
    <row r="6211" customFormat="1" ht="15" customHeight="1" x14ac:dyDescent="0.25"/>
    <row r="6212" customFormat="1" ht="15" customHeight="1" x14ac:dyDescent="0.25"/>
    <row r="6213" customFormat="1" ht="15" customHeight="1" x14ac:dyDescent="0.25"/>
    <row r="6214" customFormat="1" ht="15" customHeight="1" x14ac:dyDescent="0.25"/>
    <row r="6215" customFormat="1" ht="15" customHeight="1" x14ac:dyDescent="0.25"/>
    <row r="6216" customFormat="1" ht="15" customHeight="1" x14ac:dyDescent="0.25"/>
    <row r="6217" customFormat="1" ht="15" customHeight="1" x14ac:dyDescent="0.25"/>
    <row r="6218" customFormat="1" ht="15" customHeight="1" x14ac:dyDescent="0.25"/>
    <row r="6219" customFormat="1" ht="15" customHeight="1" x14ac:dyDescent="0.25"/>
    <row r="6220" customFormat="1" ht="15" customHeight="1" x14ac:dyDescent="0.25"/>
    <row r="6221" customFormat="1" ht="15" customHeight="1" x14ac:dyDescent="0.25"/>
    <row r="6222" customFormat="1" ht="15" customHeight="1" x14ac:dyDescent="0.25"/>
    <row r="6223" customFormat="1" ht="15" customHeight="1" x14ac:dyDescent="0.25"/>
    <row r="6224" customFormat="1" ht="15" customHeight="1" x14ac:dyDescent="0.25"/>
    <row r="6225" customFormat="1" ht="15" customHeight="1" x14ac:dyDescent="0.25"/>
    <row r="6226" customFormat="1" ht="15" customHeight="1" x14ac:dyDescent="0.25"/>
    <row r="6227" customFormat="1" ht="15" customHeight="1" x14ac:dyDescent="0.25"/>
    <row r="6228" customFormat="1" ht="15" customHeight="1" x14ac:dyDescent="0.25"/>
    <row r="6229" customFormat="1" ht="15" customHeight="1" x14ac:dyDescent="0.25"/>
    <row r="6230" customFormat="1" ht="15" customHeight="1" x14ac:dyDescent="0.25"/>
    <row r="6231" customFormat="1" ht="15" customHeight="1" x14ac:dyDescent="0.25"/>
    <row r="6232" customFormat="1" ht="15" customHeight="1" x14ac:dyDescent="0.25"/>
    <row r="6233" customFormat="1" ht="15" customHeight="1" x14ac:dyDescent="0.25"/>
    <row r="6234" customFormat="1" ht="15" customHeight="1" x14ac:dyDescent="0.25"/>
    <row r="6235" customFormat="1" ht="15" customHeight="1" x14ac:dyDescent="0.25"/>
    <row r="6236" customFormat="1" ht="15" customHeight="1" x14ac:dyDescent="0.25"/>
    <row r="6237" customFormat="1" ht="15" customHeight="1" x14ac:dyDescent="0.25"/>
    <row r="6238" customFormat="1" ht="15" customHeight="1" x14ac:dyDescent="0.25"/>
    <row r="6239" customFormat="1" ht="15" customHeight="1" x14ac:dyDescent="0.25"/>
    <row r="6240" customFormat="1" ht="15" customHeight="1" x14ac:dyDescent="0.25"/>
    <row r="6241" customFormat="1" ht="15" customHeight="1" x14ac:dyDescent="0.25"/>
    <row r="6242" customFormat="1" ht="15" customHeight="1" x14ac:dyDescent="0.25"/>
    <row r="6243" customFormat="1" ht="15" customHeight="1" x14ac:dyDescent="0.25"/>
    <row r="6244" customFormat="1" ht="15" customHeight="1" x14ac:dyDescent="0.25"/>
    <row r="6245" customFormat="1" ht="15" customHeight="1" x14ac:dyDescent="0.25"/>
    <row r="6246" customFormat="1" ht="15" customHeight="1" x14ac:dyDescent="0.25"/>
    <row r="6247" customFormat="1" ht="15" customHeight="1" x14ac:dyDescent="0.25"/>
    <row r="6248" customFormat="1" ht="15" customHeight="1" x14ac:dyDescent="0.25"/>
    <row r="6249" customFormat="1" ht="15" customHeight="1" x14ac:dyDescent="0.25"/>
    <row r="6250" customFormat="1" ht="15" customHeight="1" x14ac:dyDescent="0.25"/>
    <row r="6251" customFormat="1" ht="15" customHeight="1" x14ac:dyDescent="0.25"/>
    <row r="6252" customFormat="1" ht="15" customHeight="1" x14ac:dyDescent="0.25"/>
    <row r="6253" customFormat="1" ht="15" customHeight="1" x14ac:dyDescent="0.25"/>
    <row r="6254" customFormat="1" ht="15" customHeight="1" x14ac:dyDescent="0.25"/>
    <row r="6255" customFormat="1" ht="15" customHeight="1" x14ac:dyDescent="0.25"/>
    <row r="6256" customFormat="1" ht="15" customHeight="1" x14ac:dyDescent="0.25"/>
    <row r="6257" customFormat="1" ht="15" customHeight="1" x14ac:dyDescent="0.25"/>
    <row r="6258" customFormat="1" ht="15" customHeight="1" x14ac:dyDescent="0.25"/>
    <row r="6259" customFormat="1" ht="15" customHeight="1" x14ac:dyDescent="0.25"/>
    <row r="6260" customFormat="1" ht="15" customHeight="1" x14ac:dyDescent="0.25"/>
    <row r="6261" customFormat="1" ht="15" customHeight="1" x14ac:dyDescent="0.25"/>
    <row r="6262" customFormat="1" ht="15" customHeight="1" x14ac:dyDescent="0.25"/>
    <row r="6263" customFormat="1" ht="15" customHeight="1" x14ac:dyDescent="0.25"/>
    <row r="6264" customFormat="1" ht="15" customHeight="1" x14ac:dyDescent="0.25"/>
    <row r="6265" customFormat="1" ht="15" customHeight="1" x14ac:dyDescent="0.25"/>
    <row r="6266" customFormat="1" ht="15" customHeight="1" x14ac:dyDescent="0.25"/>
    <row r="6267" customFormat="1" ht="15" customHeight="1" x14ac:dyDescent="0.25"/>
    <row r="6268" customFormat="1" ht="15" customHeight="1" x14ac:dyDescent="0.25"/>
    <row r="6269" customFormat="1" ht="15" customHeight="1" x14ac:dyDescent="0.25"/>
    <row r="6270" customFormat="1" ht="15" customHeight="1" x14ac:dyDescent="0.25"/>
    <row r="6271" customFormat="1" ht="15" customHeight="1" x14ac:dyDescent="0.25"/>
    <row r="6272" customFormat="1" ht="15" customHeight="1" x14ac:dyDescent="0.25"/>
    <row r="6273" customFormat="1" ht="15" customHeight="1" x14ac:dyDescent="0.25"/>
    <row r="6274" customFormat="1" ht="15" customHeight="1" x14ac:dyDescent="0.25"/>
    <row r="6275" customFormat="1" ht="15" customHeight="1" x14ac:dyDescent="0.25"/>
    <row r="6276" customFormat="1" ht="15" customHeight="1" x14ac:dyDescent="0.25"/>
    <row r="6277" customFormat="1" ht="15" customHeight="1" x14ac:dyDescent="0.25"/>
    <row r="6278" customFormat="1" ht="15" customHeight="1" x14ac:dyDescent="0.25"/>
    <row r="6279" customFormat="1" ht="15" customHeight="1" x14ac:dyDescent="0.25"/>
    <row r="6280" customFormat="1" ht="15" customHeight="1" x14ac:dyDescent="0.25"/>
    <row r="6281" customFormat="1" ht="15" customHeight="1" x14ac:dyDescent="0.25"/>
    <row r="6282" customFormat="1" ht="15" customHeight="1" x14ac:dyDescent="0.25"/>
    <row r="6283" customFormat="1" ht="15" customHeight="1" x14ac:dyDescent="0.25"/>
    <row r="6284" customFormat="1" ht="15" customHeight="1" x14ac:dyDescent="0.25"/>
    <row r="6285" customFormat="1" ht="15" customHeight="1" x14ac:dyDescent="0.25"/>
    <row r="6286" customFormat="1" ht="15" customHeight="1" x14ac:dyDescent="0.25"/>
    <row r="6287" customFormat="1" ht="15" customHeight="1" x14ac:dyDescent="0.25"/>
    <row r="6288" customFormat="1" ht="15" customHeight="1" x14ac:dyDescent="0.25"/>
    <row r="6289" customFormat="1" ht="15" customHeight="1" x14ac:dyDescent="0.25"/>
    <row r="6290" customFormat="1" ht="15" customHeight="1" x14ac:dyDescent="0.25"/>
    <row r="6291" customFormat="1" ht="15" customHeight="1" x14ac:dyDescent="0.25"/>
    <row r="6292" customFormat="1" ht="15" customHeight="1" x14ac:dyDescent="0.25"/>
    <row r="6293" customFormat="1" ht="15" customHeight="1" x14ac:dyDescent="0.25"/>
    <row r="6294" customFormat="1" ht="15" customHeight="1" x14ac:dyDescent="0.25"/>
    <row r="6295" customFormat="1" ht="15" customHeight="1" x14ac:dyDescent="0.25"/>
    <row r="6296" customFormat="1" ht="15" customHeight="1" x14ac:dyDescent="0.25"/>
    <row r="6297" customFormat="1" ht="15" customHeight="1" x14ac:dyDescent="0.25"/>
    <row r="6298" customFormat="1" ht="15" customHeight="1" x14ac:dyDescent="0.25"/>
    <row r="6299" customFormat="1" ht="15" customHeight="1" x14ac:dyDescent="0.25"/>
    <row r="6300" customFormat="1" ht="15" customHeight="1" x14ac:dyDescent="0.25"/>
    <row r="6301" customFormat="1" ht="15" customHeight="1" x14ac:dyDescent="0.25"/>
    <row r="6302" customFormat="1" ht="15" customHeight="1" x14ac:dyDescent="0.25"/>
    <row r="6303" customFormat="1" ht="15" customHeight="1" x14ac:dyDescent="0.25"/>
    <row r="6304" customFormat="1" ht="15" customHeight="1" x14ac:dyDescent="0.25"/>
    <row r="6305" customFormat="1" ht="15" customHeight="1" x14ac:dyDescent="0.25"/>
    <row r="6306" customFormat="1" ht="15" customHeight="1" x14ac:dyDescent="0.25"/>
    <row r="6307" customFormat="1" ht="15" customHeight="1" x14ac:dyDescent="0.25"/>
    <row r="6308" customFormat="1" ht="15" customHeight="1" x14ac:dyDescent="0.25"/>
    <row r="6309" customFormat="1" ht="15" customHeight="1" x14ac:dyDescent="0.25"/>
    <row r="6310" customFormat="1" ht="15" customHeight="1" x14ac:dyDescent="0.25"/>
    <row r="6311" customFormat="1" ht="15" customHeight="1" x14ac:dyDescent="0.25"/>
    <row r="6312" customFormat="1" ht="15" customHeight="1" x14ac:dyDescent="0.25"/>
    <row r="6313" customFormat="1" ht="15" customHeight="1" x14ac:dyDescent="0.25"/>
    <row r="6314" customFormat="1" ht="15" customHeight="1" x14ac:dyDescent="0.25"/>
    <row r="6315" customFormat="1" ht="15" customHeight="1" x14ac:dyDescent="0.25"/>
    <row r="6316" customFormat="1" ht="15" customHeight="1" x14ac:dyDescent="0.25"/>
    <row r="6317" customFormat="1" ht="15" customHeight="1" x14ac:dyDescent="0.25"/>
    <row r="6318" customFormat="1" ht="15" customHeight="1" x14ac:dyDescent="0.25"/>
    <row r="6319" customFormat="1" ht="15" customHeight="1" x14ac:dyDescent="0.25"/>
    <row r="6320" customFormat="1" ht="15" customHeight="1" x14ac:dyDescent="0.25"/>
    <row r="6321" customFormat="1" ht="15" customHeight="1" x14ac:dyDescent="0.25"/>
    <row r="6322" customFormat="1" ht="15" customHeight="1" x14ac:dyDescent="0.25"/>
    <row r="6323" customFormat="1" ht="15" customHeight="1" x14ac:dyDescent="0.25"/>
    <row r="6324" customFormat="1" ht="15" customHeight="1" x14ac:dyDescent="0.25"/>
    <row r="6325" customFormat="1" ht="15" customHeight="1" x14ac:dyDescent="0.25"/>
    <row r="6326" customFormat="1" ht="15" customHeight="1" x14ac:dyDescent="0.25"/>
    <row r="6327" customFormat="1" ht="15" customHeight="1" x14ac:dyDescent="0.25"/>
    <row r="6328" customFormat="1" ht="15" customHeight="1" x14ac:dyDescent="0.25"/>
    <row r="6329" customFormat="1" ht="15" customHeight="1" x14ac:dyDescent="0.25"/>
    <row r="6330" customFormat="1" ht="15" customHeight="1" x14ac:dyDescent="0.25"/>
    <row r="6331" customFormat="1" ht="15" customHeight="1" x14ac:dyDescent="0.25"/>
    <row r="6332" customFormat="1" ht="15" customHeight="1" x14ac:dyDescent="0.25"/>
    <row r="6333" customFormat="1" ht="15" customHeight="1" x14ac:dyDescent="0.25"/>
    <row r="6334" customFormat="1" ht="15" customHeight="1" x14ac:dyDescent="0.25"/>
    <row r="6335" customFormat="1" ht="15" customHeight="1" x14ac:dyDescent="0.25"/>
    <row r="6336" customFormat="1" ht="15" customHeight="1" x14ac:dyDescent="0.25"/>
    <row r="6337" customFormat="1" ht="15" customHeight="1" x14ac:dyDescent="0.25"/>
    <row r="6338" customFormat="1" ht="15" customHeight="1" x14ac:dyDescent="0.25"/>
    <row r="6339" customFormat="1" ht="15" customHeight="1" x14ac:dyDescent="0.25"/>
    <row r="6340" customFormat="1" ht="15" customHeight="1" x14ac:dyDescent="0.25"/>
    <row r="6341" customFormat="1" ht="15" customHeight="1" x14ac:dyDescent="0.25"/>
    <row r="6342" customFormat="1" ht="15" customHeight="1" x14ac:dyDescent="0.25"/>
    <row r="6343" customFormat="1" ht="15" customHeight="1" x14ac:dyDescent="0.25"/>
    <row r="6344" customFormat="1" ht="15" customHeight="1" x14ac:dyDescent="0.25"/>
    <row r="6345" customFormat="1" ht="15" customHeight="1" x14ac:dyDescent="0.25"/>
    <row r="6346" customFormat="1" ht="15" customHeight="1" x14ac:dyDescent="0.25"/>
    <row r="6347" customFormat="1" ht="15" customHeight="1" x14ac:dyDescent="0.25"/>
    <row r="6348" customFormat="1" ht="15" customHeight="1" x14ac:dyDescent="0.25"/>
    <row r="6349" customFormat="1" ht="15" customHeight="1" x14ac:dyDescent="0.25"/>
    <row r="6350" customFormat="1" ht="15" customHeight="1" x14ac:dyDescent="0.25"/>
    <row r="6351" customFormat="1" ht="15" customHeight="1" x14ac:dyDescent="0.25"/>
    <row r="6352" customFormat="1" ht="15" customHeight="1" x14ac:dyDescent="0.25"/>
    <row r="6353" customFormat="1" ht="15" customHeight="1" x14ac:dyDescent="0.25"/>
    <row r="6354" customFormat="1" ht="15" customHeight="1" x14ac:dyDescent="0.25"/>
    <row r="6355" customFormat="1" ht="15" customHeight="1" x14ac:dyDescent="0.25"/>
    <row r="6356" customFormat="1" ht="15" customHeight="1" x14ac:dyDescent="0.25"/>
    <row r="6357" customFormat="1" ht="15" customHeight="1" x14ac:dyDescent="0.25"/>
    <row r="6358" customFormat="1" ht="15" customHeight="1" x14ac:dyDescent="0.25"/>
    <row r="6359" customFormat="1" ht="15" customHeight="1" x14ac:dyDescent="0.25"/>
    <row r="6360" customFormat="1" ht="15" customHeight="1" x14ac:dyDescent="0.25"/>
    <row r="6361" customFormat="1" ht="15" customHeight="1" x14ac:dyDescent="0.25"/>
    <row r="6362" customFormat="1" ht="15" customHeight="1" x14ac:dyDescent="0.25"/>
    <row r="6363" customFormat="1" ht="15" customHeight="1" x14ac:dyDescent="0.25"/>
    <row r="6364" customFormat="1" ht="15" customHeight="1" x14ac:dyDescent="0.25"/>
    <row r="6365" customFormat="1" ht="15" customHeight="1" x14ac:dyDescent="0.25"/>
    <row r="6366" customFormat="1" ht="15" customHeight="1" x14ac:dyDescent="0.25"/>
    <row r="6367" customFormat="1" ht="15" customHeight="1" x14ac:dyDescent="0.25"/>
    <row r="6368" customFormat="1" ht="15" customHeight="1" x14ac:dyDescent="0.25"/>
    <row r="6369" customFormat="1" ht="15" customHeight="1" x14ac:dyDescent="0.25"/>
    <row r="6370" customFormat="1" ht="15" customHeight="1" x14ac:dyDescent="0.25"/>
    <row r="6371" customFormat="1" ht="15" customHeight="1" x14ac:dyDescent="0.25"/>
    <row r="6372" customFormat="1" ht="15" customHeight="1" x14ac:dyDescent="0.25"/>
    <row r="6373" customFormat="1" ht="15" customHeight="1" x14ac:dyDescent="0.25"/>
    <row r="6374" customFormat="1" ht="15" customHeight="1" x14ac:dyDescent="0.25"/>
    <row r="6375" customFormat="1" ht="15" customHeight="1" x14ac:dyDescent="0.25"/>
    <row r="6376" customFormat="1" ht="15" customHeight="1" x14ac:dyDescent="0.25"/>
    <row r="6377" customFormat="1" ht="15" customHeight="1" x14ac:dyDescent="0.25"/>
    <row r="6378" customFormat="1" ht="15" customHeight="1" x14ac:dyDescent="0.25"/>
    <row r="6379" customFormat="1" ht="15" customHeight="1" x14ac:dyDescent="0.25"/>
    <row r="6380" customFormat="1" ht="15" customHeight="1" x14ac:dyDescent="0.25"/>
    <row r="6381" customFormat="1" ht="15" customHeight="1" x14ac:dyDescent="0.25"/>
    <row r="6382" customFormat="1" ht="15" customHeight="1" x14ac:dyDescent="0.25"/>
    <row r="6383" customFormat="1" ht="15" customHeight="1" x14ac:dyDescent="0.25"/>
    <row r="6384" customFormat="1" ht="15" customHeight="1" x14ac:dyDescent="0.25"/>
    <row r="6385" customFormat="1" ht="15" customHeight="1" x14ac:dyDescent="0.25"/>
    <row r="6386" customFormat="1" ht="15" customHeight="1" x14ac:dyDescent="0.25"/>
    <row r="6387" customFormat="1" ht="15" customHeight="1" x14ac:dyDescent="0.25"/>
    <row r="6388" customFormat="1" ht="15" customHeight="1" x14ac:dyDescent="0.25"/>
    <row r="6389" customFormat="1" ht="15" customHeight="1" x14ac:dyDescent="0.25"/>
    <row r="6390" customFormat="1" ht="15" customHeight="1" x14ac:dyDescent="0.25"/>
    <row r="6391" customFormat="1" ht="15" customHeight="1" x14ac:dyDescent="0.25"/>
    <row r="6392" customFormat="1" ht="15" customHeight="1" x14ac:dyDescent="0.25"/>
    <row r="6393" customFormat="1" ht="15" customHeight="1" x14ac:dyDescent="0.25"/>
    <row r="6394" customFormat="1" ht="15" customHeight="1" x14ac:dyDescent="0.25"/>
    <row r="6395" customFormat="1" ht="15" customHeight="1" x14ac:dyDescent="0.25"/>
    <row r="6396" customFormat="1" ht="15" customHeight="1" x14ac:dyDescent="0.25"/>
    <row r="6397" customFormat="1" ht="15" customHeight="1" x14ac:dyDescent="0.25"/>
    <row r="6398" customFormat="1" ht="15" customHeight="1" x14ac:dyDescent="0.25"/>
    <row r="6399" customFormat="1" ht="15" customHeight="1" x14ac:dyDescent="0.25"/>
    <row r="6400" customFormat="1" ht="15" customHeight="1" x14ac:dyDescent="0.25"/>
    <row r="6401" customFormat="1" ht="15" customHeight="1" x14ac:dyDescent="0.25"/>
    <row r="6402" customFormat="1" ht="15" customHeight="1" x14ac:dyDescent="0.25"/>
    <row r="6403" customFormat="1" ht="15" customHeight="1" x14ac:dyDescent="0.25"/>
    <row r="6404" customFormat="1" ht="15" customHeight="1" x14ac:dyDescent="0.25"/>
    <row r="6405" customFormat="1" ht="15" customHeight="1" x14ac:dyDescent="0.25"/>
    <row r="6406" customFormat="1" ht="15" customHeight="1" x14ac:dyDescent="0.25"/>
    <row r="6407" customFormat="1" ht="15" customHeight="1" x14ac:dyDescent="0.25"/>
    <row r="6408" customFormat="1" ht="15" customHeight="1" x14ac:dyDescent="0.25"/>
    <row r="6409" customFormat="1" ht="15" customHeight="1" x14ac:dyDescent="0.25"/>
    <row r="6410" customFormat="1" ht="15" customHeight="1" x14ac:dyDescent="0.25"/>
    <row r="6411" customFormat="1" ht="15" customHeight="1" x14ac:dyDescent="0.25"/>
    <row r="6412" customFormat="1" ht="15" customHeight="1" x14ac:dyDescent="0.25"/>
    <row r="6413" customFormat="1" ht="15" customHeight="1" x14ac:dyDescent="0.25"/>
    <row r="6414" customFormat="1" ht="15" customHeight="1" x14ac:dyDescent="0.25"/>
    <row r="6415" customFormat="1" ht="15" customHeight="1" x14ac:dyDescent="0.25"/>
    <row r="6416" customFormat="1" ht="15" customHeight="1" x14ac:dyDescent="0.25"/>
    <row r="6417" customFormat="1" ht="15" customHeight="1" x14ac:dyDescent="0.25"/>
    <row r="6418" customFormat="1" ht="15" customHeight="1" x14ac:dyDescent="0.25"/>
    <row r="6419" customFormat="1" ht="15" customHeight="1" x14ac:dyDescent="0.25"/>
    <row r="6420" customFormat="1" ht="15" customHeight="1" x14ac:dyDescent="0.25"/>
    <row r="6421" customFormat="1" ht="15" customHeight="1" x14ac:dyDescent="0.25"/>
    <row r="6422" customFormat="1" ht="15" customHeight="1" x14ac:dyDescent="0.25"/>
    <row r="6423" customFormat="1" ht="15" customHeight="1" x14ac:dyDescent="0.25"/>
    <row r="6424" customFormat="1" ht="15" customHeight="1" x14ac:dyDescent="0.25"/>
    <row r="6425" customFormat="1" ht="15" customHeight="1" x14ac:dyDescent="0.25"/>
    <row r="6426" customFormat="1" ht="15" customHeight="1" x14ac:dyDescent="0.25"/>
    <row r="6427" customFormat="1" ht="15" customHeight="1" x14ac:dyDescent="0.25"/>
    <row r="6428" customFormat="1" ht="15" customHeight="1" x14ac:dyDescent="0.25"/>
    <row r="6429" customFormat="1" ht="15" customHeight="1" x14ac:dyDescent="0.25"/>
    <row r="6430" customFormat="1" ht="15" customHeight="1" x14ac:dyDescent="0.25"/>
    <row r="6431" customFormat="1" ht="15" customHeight="1" x14ac:dyDescent="0.25"/>
    <row r="6432" customFormat="1" ht="15" customHeight="1" x14ac:dyDescent="0.25"/>
    <row r="6433" customFormat="1" ht="15" customHeight="1" x14ac:dyDescent="0.25"/>
    <row r="6434" customFormat="1" ht="15" customHeight="1" x14ac:dyDescent="0.25"/>
    <row r="6435" customFormat="1" ht="15" customHeight="1" x14ac:dyDescent="0.25"/>
    <row r="6436" customFormat="1" ht="15" customHeight="1" x14ac:dyDescent="0.25"/>
    <row r="6437" customFormat="1" ht="15" customHeight="1" x14ac:dyDescent="0.25"/>
    <row r="6438" customFormat="1" ht="15" customHeight="1" x14ac:dyDescent="0.25"/>
    <row r="6439" customFormat="1" ht="15" customHeight="1" x14ac:dyDescent="0.25"/>
    <row r="6440" customFormat="1" ht="15" customHeight="1" x14ac:dyDescent="0.25"/>
    <row r="6441" customFormat="1" ht="15" customHeight="1" x14ac:dyDescent="0.25"/>
    <row r="6442" customFormat="1" ht="15" customHeight="1" x14ac:dyDescent="0.25"/>
    <row r="6443" customFormat="1" ht="15" customHeight="1" x14ac:dyDescent="0.25"/>
    <row r="6444" customFormat="1" ht="15" customHeight="1" x14ac:dyDescent="0.25"/>
    <row r="6445" customFormat="1" ht="15" customHeight="1" x14ac:dyDescent="0.25"/>
    <row r="6446" customFormat="1" ht="15" customHeight="1" x14ac:dyDescent="0.25"/>
    <row r="6447" customFormat="1" ht="15" customHeight="1" x14ac:dyDescent="0.25"/>
    <row r="6448" customFormat="1" ht="15" customHeight="1" x14ac:dyDescent="0.25"/>
    <row r="6449" customFormat="1" ht="15" customHeight="1" x14ac:dyDescent="0.25"/>
    <row r="6450" customFormat="1" ht="15" customHeight="1" x14ac:dyDescent="0.25"/>
    <row r="6451" customFormat="1" ht="15" customHeight="1" x14ac:dyDescent="0.25"/>
    <row r="6452" customFormat="1" ht="15" customHeight="1" x14ac:dyDescent="0.25"/>
    <row r="6453" customFormat="1" ht="15" customHeight="1" x14ac:dyDescent="0.25"/>
    <row r="6454" customFormat="1" ht="15" customHeight="1" x14ac:dyDescent="0.25"/>
    <row r="6455" customFormat="1" ht="15" customHeight="1" x14ac:dyDescent="0.25"/>
    <row r="6456" customFormat="1" ht="15" customHeight="1" x14ac:dyDescent="0.25"/>
    <row r="6457" customFormat="1" ht="15" customHeight="1" x14ac:dyDescent="0.25"/>
    <row r="6458" customFormat="1" ht="15" customHeight="1" x14ac:dyDescent="0.25"/>
    <row r="6459" customFormat="1" ht="15" customHeight="1" x14ac:dyDescent="0.25"/>
    <row r="6460" customFormat="1" ht="15" customHeight="1" x14ac:dyDescent="0.25"/>
    <row r="6461" customFormat="1" ht="15" customHeight="1" x14ac:dyDescent="0.25"/>
    <row r="6462" customFormat="1" ht="15" customHeight="1" x14ac:dyDescent="0.25"/>
    <row r="6463" customFormat="1" ht="15" customHeight="1" x14ac:dyDescent="0.25"/>
    <row r="6464" customFormat="1" ht="15" customHeight="1" x14ac:dyDescent="0.25"/>
    <row r="6465" customFormat="1" ht="15" customHeight="1" x14ac:dyDescent="0.25"/>
    <row r="6466" customFormat="1" ht="15" customHeight="1" x14ac:dyDescent="0.25"/>
    <row r="6467" customFormat="1" ht="15" customHeight="1" x14ac:dyDescent="0.25"/>
    <row r="6468" customFormat="1" ht="15" customHeight="1" x14ac:dyDescent="0.25"/>
    <row r="6469" customFormat="1" ht="15" customHeight="1" x14ac:dyDescent="0.25"/>
    <row r="6470" customFormat="1" ht="15" customHeight="1" x14ac:dyDescent="0.25"/>
    <row r="6471" customFormat="1" ht="15" customHeight="1" x14ac:dyDescent="0.25"/>
    <row r="6472" customFormat="1" ht="15" customHeight="1" x14ac:dyDescent="0.25"/>
    <row r="6473" customFormat="1" ht="15" customHeight="1" x14ac:dyDescent="0.25"/>
    <row r="6474" customFormat="1" ht="15" customHeight="1" x14ac:dyDescent="0.25"/>
    <row r="6475" customFormat="1" ht="15" customHeight="1" x14ac:dyDescent="0.25"/>
    <row r="6476" customFormat="1" ht="15" customHeight="1" x14ac:dyDescent="0.25"/>
    <row r="6477" customFormat="1" ht="15" customHeight="1" x14ac:dyDescent="0.25"/>
    <row r="6478" customFormat="1" ht="15" customHeight="1" x14ac:dyDescent="0.25"/>
    <row r="6479" customFormat="1" ht="15" customHeight="1" x14ac:dyDescent="0.25"/>
    <row r="6480" customFormat="1" ht="15" customHeight="1" x14ac:dyDescent="0.25"/>
    <row r="6481" customFormat="1" ht="15" customHeight="1" x14ac:dyDescent="0.25"/>
    <row r="6482" customFormat="1" ht="15" customHeight="1" x14ac:dyDescent="0.25"/>
    <row r="6483" customFormat="1" ht="15" customHeight="1" x14ac:dyDescent="0.25"/>
    <row r="6484" customFormat="1" ht="15" customHeight="1" x14ac:dyDescent="0.25"/>
    <row r="6485" customFormat="1" ht="15" customHeight="1" x14ac:dyDescent="0.25"/>
    <row r="6486" customFormat="1" ht="15" customHeight="1" x14ac:dyDescent="0.25"/>
    <row r="6487" customFormat="1" ht="15" customHeight="1" x14ac:dyDescent="0.25"/>
    <row r="6488" customFormat="1" ht="15" customHeight="1" x14ac:dyDescent="0.25"/>
    <row r="6489" customFormat="1" ht="15" customHeight="1" x14ac:dyDescent="0.25"/>
    <row r="6490" customFormat="1" ht="15" customHeight="1" x14ac:dyDescent="0.25"/>
    <row r="6491" customFormat="1" ht="15" customHeight="1" x14ac:dyDescent="0.25"/>
    <row r="6492" customFormat="1" ht="15" customHeight="1" x14ac:dyDescent="0.25"/>
    <row r="6493" customFormat="1" ht="15" customHeight="1" x14ac:dyDescent="0.25"/>
    <row r="6494" customFormat="1" ht="15" customHeight="1" x14ac:dyDescent="0.25"/>
    <row r="6495" customFormat="1" ht="15" customHeight="1" x14ac:dyDescent="0.25"/>
    <row r="6496" customFormat="1" ht="15" customHeight="1" x14ac:dyDescent="0.25"/>
    <row r="6497" customFormat="1" ht="15" customHeight="1" x14ac:dyDescent="0.25"/>
    <row r="6498" customFormat="1" ht="15" customHeight="1" x14ac:dyDescent="0.25"/>
    <row r="6499" customFormat="1" ht="15" customHeight="1" x14ac:dyDescent="0.25"/>
    <row r="6500" customFormat="1" ht="15" customHeight="1" x14ac:dyDescent="0.25"/>
    <row r="6501" customFormat="1" ht="15" customHeight="1" x14ac:dyDescent="0.25"/>
    <row r="6502" customFormat="1" ht="15" customHeight="1" x14ac:dyDescent="0.25"/>
    <row r="6503" customFormat="1" ht="15" customHeight="1" x14ac:dyDescent="0.25"/>
    <row r="6504" customFormat="1" ht="15" customHeight="1" x14ac:dyDescent="0.25"/>
    <row r="6505" customFormat="1" ht="15" customHeight="1" x14ac:dyDescent="0.25"/>
    <row r="6506" customFormat="1" ht="15" customHeight="1" x14ac:dyDescent="0.25"/>
    <row r="6507" customFormat="1" ht="15" customHeight="1" x14ac:dyDescent="0.25"/>
    <row r="6508" customFormat="1" ht="15" customHeight="1" x14ac:dyDescent="0.25"/>
    <row r="6509" customFormat="1" ht="15" customHeight="1" x14ac:dyDescent="0.25"/>
    <row r="6510" customFormat="1" ht="15" customHeight="1" x14ac:dyDescent="0.25"/>
    <row r="6511" customFormat="1" ht="15" customHeight="1" x14ac:dyDescent="0.25"/>
    <row r="6512" customFormat="1" ht="15" customHeight="1" x14ac:dyDescent="0.25"/>
    <row r="6513" customFormat="1" ht="15" customHeight="1" x14ac:dyDescent="0.25"/>
    <row r="6514" customFormat="1" ht="15" customHeight="1" x14ac:dyDescent="0.25"/>
    <row r="6515" customFormat="1" ht="15" customHeight="1" x14ac:dyDescent="0.25"/>
    <row r="6516" customFormat="1" ht="15" customHeight="1" x14ac:dyDescent="0.25"/>
    <row r="6517" customFormat="1" ht="15" customHeight="1" x14ac:dyDescent="0.25"/>
    <row r="6518" customFormat="1" ht="15" customHeight="1" x14ac:dyDescent="0.25"/>
    <row r="6519" customFormat="1" ht="15" customHeight="1" x14ac:dyDescent="0.25"/>
    <row r="6520" customFormat="1" ht="15" customHeight="1" x14ac:dyDescent="0.25"/>
    <row r="6521" customFormat="1" ht="15" customHeight="1" x14ac:dyDescent="0.25"/>
    <row r="6522" customFormat="1" ht="15" customHeight="1" x14ac:dyDescent="0.25"/>
    <row r="6523" customFormat="1" ht="15" customHeight="1" x14ac:dyDescent="0.25"/>
    <row r="6524" customFormat="1" ht="15" customHeight="1" x14ac:dyDescent="0.25"/>
    <row r="6525" customFormat="1" ht="15" customHeight="1" x14ac:dyDescent="0.25"/>
    <row r="6526" customFormat="1" ht="15" customHeight="1" x14ac:dyDescent="0.25"/>
    <row r="6527" customFormat="1" ht="15" customHeight="1" x14ac:dyDescent="0.25"/>
    <row r="6528" customFormat="1" ht="15" customHeight="1" x14ac:dyDescent="0.25"/>
    <row r="6529" customFormat="1" ht="15" customHeight="1" x14ac:dyDescent="0.25"/>
    <row r="6530" customFormat="1" ht="15" customHeight="1" x14ac:dyDescent="0.25"/>
    <row r="6531" customFormat="1" ht="15" customHeight="1" x14ac:dyDescent="0.25"/>
    <row r="6532" customFormat="1" ht="15" customHeight="1" x14ac:dyDescent="0.25"/>
    <row r="6533" customFormat="1" ht="15" customHeight="1" x14ac:dyDescent="0.25"/>
    <row r="6534" customFormat="1" ht="15" customHeight="1" x14ac:dyDescent="0.25"/>
    <row r="6535" customFormat="1" ht="15" customHeight="1" x14ac:dyDescent="0.25"/>
    <row r="6536" customFormat="1" ht="15" customHeight="1" x14ac:dyDescent="0.25"/>
    <row r="6537" customFormat="1" ht="15" customHeight="1" x14ac:dyDescent="0.25"/>
    <row r="6538" customFormat="1" ht="15" customHeight="1" x14ac:dyDescent="0.25"/>
    <row r="6539" customFormat="1" ht="15" customHeight="1" x14ac:dyDescent="0.25"/>
    <row r="6540" customFormat="1" ht="15" customHeight="1" x14ac:dyDescent="0.25"/>
    <row r="6541" customFormat="1" ht="15" customHeight="1" x14ac:dyDescent="0.25"/>
    <row r="6542" customFormat="1" ht="15" customHeight="1" x14ac:dyDescent="0.25"/>
    <row r="6543" customFormat="1" ht="15" customHeight="1" x14ac:dyDescent="0.25"/>
    <row r="6544" customFormat="1" ht="15" customHeight="1" x14ac:dyDescent="0.25"/>
    <row r="6545" customFormat="1" ht="15" customHeight="1" x14ac:dyDescent="0.25"/>
    <row r="6546" customFormat="1" ht="15" customHeight="1" x14ac:dyDescent="0.25"/>
    <row r="6547" customFormat="1" ht="15" customHeight="1" x14ac:dyDescent="0.25"/>
    <row r="6548" customFormat="1" ht="15" customHeight="1" x14ac:dyDescent="0.25"/>
    <row r="6549" customFormat="1" ht="15" customHeight="1" x14ac:dyDescent="0.25"/>
    <row r="6550" customFormat="1" ht="15" customHeight="1" x14ac:dyDescent="0.25"/>
    <row r="6551" customFormat="1" ht="15" customHeight="1" x14ac:dyDescent="0.25"/>
    <row r="6552" customFormat="1" ht="15" customHeight="1" x14ac:dyDescent="0.25"/>
    <row r="6553" customFormat="1" ht="15" customHeight="1" x14ac:dyDescent="0.25"/>
    <row r="6554" customFormat="1" ht="15" customHeight="1" x14ac:dyDescent="0.25"/>
    <row r="6555" customFormat="1" ht="15" customHeight="1" x14ac:dyDescent="0.25"/>
    <row r="6556" customFormat="1" ht="15" customHeight="1" x14ac:dyDescent="0.25"/>
    <row r="6557" customFormat="1" ht="15" customHeight="1" x14ac:dyDescent="0.25"/>
    <row r="6558" customFormat="1" ht="15" customHeight="1" x14ac:dyDescent="0.25"/>
    <row r="6559" customFormat="1" ht="15" customHeight="1" x14ac:dyDescent="0.25"/>
    <row r="6560" customFormat="1" ht="15" customHeight="1" x14ac:dyDescent="0.25"/>
    <row r="6561" customFormat="1" ht="15" customHeight="1" x14ac:dyDescent="0.25"/>
    <row r="6562" customFormat="1" ht="15" customHeight="1" x14ac:dyDescent="0.25"/>
    <row r="6563" customFormat="1" ht="15" customHeight="1" x14ac:dyDescent="0.25"/>
    <row r="6564" customFormat="1" ht="15" customHeight="1" x14ac:dyDescent="0.25"/>
    <row r="6565" customFormat="1" ht="15" customHeight="1" x14ac:dyDescent="0.25"/>
    <row r="6566" customFormat="1" ht="15" customHeight="1" x14ac:dyDescent="0.25"/>
    <row r="6567" customFormat="1" ht="15" customHeight="1" x14ac:dyDescent="0.25"/>
    <row r="6568" customFormat="1" ht="15" customHeight="1" x14ac:dyDescent="0.25"/>
    <row r="6569" customFormat="1" ht="15" customHeight="1" x14ac:dyDescent="0.25"/>
    <row r="6570" customFormat="1" ht="15" customHeight="1" x14ac:dyDescent="0.25"/>
    <row r="6571" customFormat="1" ht="15" customHeight="1" x14ac:dyDescent="0.25"/>
    <row r="6572" customFormat="1" ht="15" customHeight="1" x14ac:dyDescent="0.25"/>
    <row r="6573" customFormat="1" ht="15" customHeight="1" x14ac:dyDescent="0.25"/>
    <row r="6574" customFormat="1" ht="15" customHeight="1" x14ac:dyDescent="0.25"/>
    <row r="6575" customFormat="1" ht="15" customHeight="1" x14ac:dyDescent="0.25"/>
    <row r="6576" customFormat="1" ht="15" customHeight="1" x14ac:dyDescent="0.25"/>
    <row r="6577" customFormat="1" ht="15" customHeight="1" x14ac:dyDescent="0.25"/>
    <row r="6578" customFormat="1" ht="15" customHeight="1" x14ac:dyDescent="0.25"/>
    <row r="6579" customFormat="1" ht="15" customHeight="1" x14ac:dyDescent="0.25"/>
    <row r="6580" customFormat="1" ht="15" customHeight="1" x14ac:dyDescent="0.25"/>
    <row r="6581" customFormat="1" ht="15" customHeight="1" x14ac:dyDescent="0.25"/>
    <row r="6582" customFormat="1" ht="15" customHeight="1" x14ac:dyDescent="0.25"/>
    <row r="6583" customFormat="1" ht="15" customHeight="1" x14ac:dyDescent="0.25"/>
    <row r="6584" customFormat="1" ht="15" customHeight="1" x14ac:dyDescent="0.25"/>
    <row r="6585" customFormat="1" ht="15" customHeight="1" x14ac:dyDescent="0.25"/>
    <row r="6586" customFormat="1" ht="15" customHeight="1" x14ac:dyDescent="0.25"/>
    <row r="6587" customFormat="1" ht="15" customHeight="1" x14ac:dyDescent="0.25"/>
    <row r="6588" customFormat="1" ht="15" customHeight="1" x14ac:dyDescent="0.25"/>
    <row r="6589" customFormat="1" ht="15" customHeight="1" x14ac:dyDescent="0.25"/>
    <row r="6590" customFormat="1" ht="15" customHeight="1" x14ac:dyDescent="0.25"/>
    <row r="6591" customFormat="1" ht="15" customHeight="1" x14ac:dyDescent="0.25"/>
    <row r="6592" customFormat="1" ht="15" customHeight="1" x14ac:dyDescent="0.25"/>
    <row r="6593" customFormat="1" ht="15" customHeight="1" x14ac:dyDescent="0.25"/>
    <row r="6594" customFormat="1" ht="15" customHeight="1" x14ac:dyDescent="0.25"/>
    <row r="6595" customFormat="1" ht="15" customHeight="1" x14ac:dyDescent="0.25"/>
    <row r="6596" customFormat="1" ht="15" customHeight="1" x14ac:dyDescent="0.25"/>
    <row r="6597" customFormat="1" ht="15" customHeight="1" x14ac:dyDescent="0.25"/>
    <row r="6598" customFormat="1" ht="15" customHeight="1" x14ac:dyDescent="0.25"/>
    <row r="6599" customFormat="1" ht="15" customHeight="1" x14ac:dyDescent="0.25"/>
    <row r="6600" customFormat="1" ht="15" customHeight="1" x14ac:dyDescent="0.25"/>
    <row r="6601" customFormat="1" ht="15" customHeight="1" x14ac:dyDescent="0.25"/>
    <row r="6602" customFormat="1" ht="15" customHeight="1" x14ac:dyDescent="0.25"/>
    <row r="6603" customFormat="1" ht="15" customHeight="1" x14ac:dyDescent="0.25"/>
    <row r="6604" customFormat="1" ht="15" customHeight="1" x14ac:dyDescent="0.25"/>
    <row r="6605" customFormat="1" ht="15" customHeight="1" x14ac:dyDescent="0.25"/>
    <row r="6606" customFormat="1" ht="15" customHeight="1" x14ac:dyDescent="0.25"/>
    <row r="6607" customFormat="1" ht="15" customHeight="1" x14ac:dyDescent="0.25"/>
    <row r="6608" customFormat="1" ht="15" customHeight="1" x14ac:dyDescent="0.25"/>
    <row r="6609" customFormat="1" ht="15" customHeight="1" x14ac:dyDescent="0.25"/>
    <row r="6610" customFormat="1" ht="15" customHeight="1" x14ac:dyDescent="0.25"/>
    <row r="6611" customFormat="1" ht="15" customHeight="1" x14ac:dyDescent="0.25"/>
    <row r="6612" customFormat="1" ht="15" customHeight="1" x14ac:dyDescent="0.25"/>
    <row r="6613" customFormat="1" ht="15" customHeight="1" x14ac:dyDescent="0.25"/>
    <row r="6614" customFormat="1" ht="15" customHeight="1" x14ac:dyDescent="0.25"/>
    <row r="6615" customFormat="1" ht="15" customHeight="1" x14ac:dyDescent="0.25"/>
    <row r="6616" customFormat="1" ht="15" customHeight="1" x14ac:dyDescent="0.25"/>
    <row r="6617" customFormat="1" ht="15" customHeight="1" x14ac:dyDescent="0.25"/>
    <row r="6618" customFormat="1" ht="15" customHeight="1" x14ac:dyDescent="0.25"/>
    <row r="6619" customFormat="1" ht="15" customHeight="1" x14ac:dyDescent="0.25"/>
    <row r="6620" customFormat="1" ht="15" customHeight="1" x14ac:dyDescent="0.25"/>
    <row r="6621" customFormat="1" ht="15" customHeight="1" x14ac:dyDescent="0.25"/>
    <row r="6622" customFormat="1" ht="15" customHeight="1" x14ac:dyDescent="0.25"/>
    <row r="6623" customFormat="1" ht="15" customHeight="1" x14ac:dyDescent="0.25"/>
    <row r="6624" customFormat="1" ht="15" customHeight="1" x14ac:dyDescent="0.25"/>
    <row r="6625" customFormat="1" ht="15" customHeight="1" x14ac:dyDescent="0.25"/>
    <row r="6626" customFormat="1" ht="15" customHeight="1" x14ac:dyDescent="0.25"/>
    <row r="6627" customFormat="1" ht="15" customHeight="1" x14ac:dyDescent="0.25"/>
    <row r="6628" customFormat="1" ht="15" customHeight="1" x14ac:dyDescent="0.25"/>
    <row r="6629" customFormat="1" ht="15" customHeight="1" x14ac:dyDescent="0.25"/>
    <row r="6630" customFormat="1" ht="15" customHeight="1" x14ac:dyDescent="0.25"/>
    <row r="6631" customFormat="1" ht="15" customHeight="1" x14ac:dyDescent="0.25"/>
    <row r="6632" customFormat="1" ht="15" customHeight="1" x14ac:dyDescent="0.25"/>
    <row r="6633" customFormat="1" ht="15" customHeight="1" x14ac:dyDescent="0.25"/>
    <row r="6634" customFormat="1" ht="15" customHeight="1" x14ac:dyDescent="0.25"/>
    <row r="6635" customFormat="1" ht="15" customHeight="1" x14ac:dyDescent="0.25"/>
    <row r="6636" customFormat="1" ht="15" customHeight="1" x14ac:dyDescent="0.25"/>
    <row r="6637" customFormat="1" ht="15" customHeight="1" x14ac:dyDescent="0.25"/>
    <row r="6638" customFormat="1" ht="15" customHeight="1" x14ac:dyDescent="0.25"/>
    <row r="6639" customFormat="1" ht="15" customHeight="1" x14ac:dyDescent="0.25"/>
    <row r="6640" customFormat="1" ht="15" customHeight="1" x14ac:dyDescent="0.25"/>
    <row r="6641" customFormat="1" ht="15" customHeight="1" x14ac:dyDescent="0.25"/>
    <row r="6642" customFormat="1" ht="15" customHeight="1" x14ac:dyDescent="0.25"/>
    <row r="6643" customFormat="1" ht="15" customHeight="1" x14ac:dyDescent="0.25"/>
    <row r="6644" customFormat="1" ht="15" customHeight="1" x14ac:dyDescent="0.25"/>
    <row r="6645" customFormat="1" ht="15" customHeight="1" x14ac:dyDescent="0.25"/>
    <row r="6646" customFormat="1" ht="15" customHeight="1" x14ac:dyDescent="0.25"/>
    <row r="6647" customFormat="1" ht="15" customHeight="1" x14ac:dyDescent="0.25"/>
    <row r="6648" customFormat="1" ht="15" customHeight="1" x14ac:dyDescent="0.25"/>
    <row r="6649" customFormat="1" ht="15" customHeight="1" x14ac:dyDescent="0.25"/>
    <row r="6650" customFormat="1" ht="15" customHeight="1" x14ac:dyDescent="0.25"/>
    <row r="6651" customFormat="1" ht="15" customHeight="1" x14ac:dyDescent="0.25"/>
    <row r="6652" customFormat="1" ht="15" customHeight="1" x14ac:dyDescent="0.25"/>
    <row r="6653" customFormat="1" ht="15" customHeight="1" x14ac:dyDescent="0.25"/>
    <row r="6654" customFormat="1" ht="15" customHeight="1" x14ac:dyDescent="0.25"/>
    <row r="6655" customFormat="1" ht="15" customHeight="1" x14ac:dyDescent="0.25"/>
    <row r="6656" customFormat="1" ht="15" customHeight="1" x14ac:dyDescent="0.25"/>
    <row r="6657" customFormat="1" ht="15" customHeight="1" x14ac:dyDescent="0.25"/>
    <row r="6658" customFormat="1" ht="15" customHeight="1" x14ac:dyDescent="0.25"/>
    <row r="6659" customFormat="1" ht="15" customHeight="1" x14ac:dyDescent="0.25"/>
    <row r="6660" customFormat="1" ht="15" customHeight="1" x14ac:dyDescent="0.25"/>
    <row r="6661" customFormat="1" ht="15" customHeight="1" x14ac:dyDescent="0.25"/>
    <row r="6662" customFormat="1" ht="15" customHeight="1" x14ac:dyDescent="0.25"/>
    <row r="6663" customFormat="1" ht="15" customHeight="1" x14ac:dyDescent="0.25"/>
    <row r="6664" customFormat="1" ht="15" customHeight="1" x14ac:dyDescent="0.25"/>
    <row r="6665" customFormat="1" ht="15" customHeight="1" x14ac:dyDescent="0.25"/>
    <row r="6666" customFormat="1" ht="15" customHeight="1" x14ac:dyDescent="0.25"/>
    <row r="6667" customFormat="1" ht="15" customHeight="1" x14ac:dyDescent="0.25"/>
    <row r="6668" customFormat="1" ht="15" customHeight="1" x14ac:dyDescent="0.25"/>
    <row r="6669" customFormat="1" ht="15" customHeight="1" x14ac:dyDescent="0.25"/>
    <row r="6670" customFormat="1" ht="15" customHeight="1" x14ac:dyDescent="0.25"/>
    <row r="6671" customFormat="1" ht="15" customHeight="1" x14ac:dyDescent="0.25"/>
    <row r="6672" customFormat="1" ht="15" customHeight="1" x14ac:dyDescent="0.25"/>
    <row r="6673" customFormat="1" ht="15" customHeight="1" x14ac:dyDescent="0.25"/>
    <row r="6674" customFormat="1" ht="15" customHeight="1" x14ac:dyDescent="0.25"/>
    <row r="6675" customFormat="1" ht="15" customHeight="1" x14ac:dyDescent="0.25"/>
    <row r="6676" customFormat="1" ht="15" customHeight="1" x14ac:dyDescent="0.25"/>
    <row r="6677" customFormat="1" ht="15" customHeight="1" x14ac:dyDescent="0.25"/>
    <row r="6678" customFormat="1" ht="15" customHeight="1" x14ac:dyDescent="0.25"/>
    <row r="6679" customFormat="1" ht="15" customHeight="1" x14ac:dyDescent="0.25"/>
    <row r="6680" customFormat="1" ht="15" customHeight="1" x14ac:dyDescent="0.25"/>
    <row r="6681" customFormat="1" ht="15" customHeight="1" x14ac:dyDescent="0.25"/>
    <row r="6682" customFormat="1" ht="15" customHeight="1" x14ac:dyDescent="0.25"/>
    <row r="6683" customFormat="1" ht="15" customHeight="1" x14ac:dyDescent="0.25"/>
    <row r="6684" customFormat="1" ht="15" customHeight="1" x14ac:dyDescent="0.25"/>
    <row r="6685" customFormat="1" ht="15" customHeight="1" x14ac:dyDescent="0.25"/>
    <row r="6686" customFormat="1" ht="15" customHeight="1" x14ac:dyDescent="0.25"/>
    <row r="6687" customFormat="1" ht="15" customHeight="1" x14ac:dyDescent="0.25"/>
    <row r="6688" customFormat="1" ht="15" customHeight="1" x14ac:dyDescent="0.25"/>
    <row r="6689" customFormat="1" ht="15" customHeight="1" x14ac:dyDescent="0.25"/>
    <row r="6690" customFormat="1" ht="15" customHeight="1" x14ac:dyDescent="0.25"/>
    <row r="6691" customFormat="1" ht="15" customHeight="1" x14ac:dyDescent="0.25"/>
    <row r="6692" customFormat="1" ht="15" customHeight="1" x14ac:dyDescent="0.25"/>
    <row r="6693" customFormat="1" ht="15" customHeight="1" x14ac:dyDescent="0.25"/>
    <row r="6694" customFormat="1" ht="15" customHeight="1" x14ac:dyDescent="0.25"/>
    <row r="6695" customFormat="1" ht="15" customHeight="1" x14ac:dyDescent="0.25"/>
    <row r="6696" customFormat="1" ht="15" customHeight="1" x14ac:dyDescent="0.25"/>
    <row r="6697" customFormat="1" ht="15" customHeight="1" x14ac:dyDescent="0.25"/>
    <row r="6698" customFormat="1" ht="15" customHeight="1" x14ac:dyDescent="0.25"/>
    <row r="6699" customFormat="1" ht="15" customHeight="1" x14ac:dyDescent="0.25"/>
    <row r="6700" customFormat="1" ht="15" customHeight="1" x14ac:dyDescent="0.25"/>
    <row r="6701" customFormat="1" ht="15" customHeight="1" x14ac:dyDescent="0.25"/>
    <row r="6702" customFormat="1" ht="15" customHeight="1" x14ac:dyDescent="0.25"/>
    <row r="6703" customFormat="1" ht="15" customHeight="1" x14ac:dyDescent="0.25"/>
    <row r="6704" customFormat="1" ht="15" customHeight="1" x14ac:dyDescent="0.25"/>
    <row r="6705" customFormat="1" ht="15" customHeight="1" x14ac:dyDescent="0.25"/>
    <row r="6706" customFormat="1" ht="15" customHeight="1" x14ac:dyDescent="0.25"/>
    <row r="6707" customFormat="1" ht="15" customHeight="1" x14ac:dyDescent="0.25"/>
    <row r="6708" customFormat="1" ht="15" customHeight="1" x14ac:dyDescent="0.25"/>
    <row r="6709" customFormat="1" ht="15" customHeight="1" x14ac:dyDescent="0.25"/>
    <row r="6710" customFormat="1" ht="15" customHeight="1" x14ac:dyDescent="0.25"/>
    <row r="6711" customFormat="1" ht="15" customHeight="1" x14ac:dyDescent="0.25"/>
    <row r="6712" customFormat="1" ht="15" customHeight="1" x14ac:dyDescent="0.25"/>
    <row r="6713" customFormat="1" ht="15" customHeight="1" x14ac:dyDescent="0.25"/>
    <row r="6714" customFormat="1" ht="15" customHeight="1" x14ac:dyDescent="0.25"/>
    <row r="6715" customFormat="1" ht="15" customHeight="1" x14ac:dyDescent="0.25"/>
    <row r="6716" customFormat="1" ht="15" customHeight="1" x14ac:dyDescent="0.25"/>
    <row r="6717" customFormat="1" ht="15" customHeight="1" x14ac:dyDescent="0.25"/>
    <row r="6718" customFormat="1" ht="15" customHeight="1" x14ac:dyDescent="0.25"/>
    <row r="6719" customFormat="1" ht="15" customHeight="1" x14ac:dyDescent="0.25"/>
    <row r="6720" customFormat="1" ht="15" customHeight="1" x14ac:dyDescent="0.25"/>
    <row r="6721" customFormat="1" ht="15" customHeight="1" x14ac:dyDescent="0.25"/>
    <row r="6722" customFormat="1" ht="15" customHeight="1" x14ac:dyDescent="0.25"/>
    <row r="6723" customFormat="1" ht="15" customHeight="1" x14ac:dyDescent="0.25"/>
    <row r="6724" customFormat="1" ht="15" customHeight="1" x14ac:dyDescent="0.25"/>
    <row r="6725" customFormat="1" ht="15" customHeight="1" x14ac:dyDescent="0.25"/>
    <row r="6726" customFormat="1" ht="15" customHeight="1" x14ac:dyDescent="0.25"/>
    <row r="6727" customFormat="1" ht="15" customHeight="1" x14ac:dyDescent="0.25"/>
    <row r="6728" customFormat="1" ht="15" customHeight="1" x14ac:dyDescent="0.25"/>
    <row r="6729" customFormat="1" ht="15" customHeight="1" x14ac:dyDescent="0.25"/>
    <row r="6730" customFormat="1" ht="15" customHeight="1" x14ac:dyDescent="0.25"/>
    <row r="6731" customFormat="1" ht="15" customHeight="1" x14ac:dyDescent="0.25"/>
    <row r="6732" customFormat="1" ht="15" customHeight="1" x14ac:dyDescent="0.25"/>
    <row r="6733" customFormat="1" ht="15" customHeight="1" x14ac:dyDescent="0.25"/>
    <row r="6734" customFormat="1" ht="15" customHeight="1" x14ac:dyDescent="0.25"/>
    <row r="6735" customFormat="1" ht="15" customHeight="1" x14ac:dyDescent="0.25"/>
    <row r="6736" customFormat="1" ht="15" customHeight="1" x14ac:dyDescent="0.25"/>
    <row r="6737" customFormat="1" ht="15" customHeight="1" x14ac:dyDescent="0.25"/>
    <row r="6738" customFormat="1" ht="15" customHeight="1" x14ac:dyDescent="0.25"/>
    <row r="6739" customFormat="1" ht="15" customHeight="1" x14ac:dyDescent="0.25"/>
    <row r="6740" customFormat="1" ht="15" customHeight="1" x14ac:dyDescent="0.25"/>
    <row r="6741" customFormat="1" ht="15" customHeight="1" x14ac:dyDescent="0.25"/>
    <row r="6742" customFormat="1" ht="15" customHeight="1" x14ac:dyDescent="0.25"/>
    <row r="6743" customFormat="1" ht="15" customHeight="1" x14ac:dyDescent="0.25"/>
    <row r="6744" customFormat="1" ht="15" customHeight="1" x14ac:dyDescent="0.25"/>
    <row r="6745" customFormat="1" ht="15" customHeight="1" x14ac:dyDescent="0.25"/>
    <row r="6746" customFormat="1" ht="15" customHeight="1" x14ac:dyDescent="0.25"/>
    <row r="6747" customFormat="1" ht="15" customHeight="1" x14ac:dyDescent="0.25"/>
    <row r="6748" customFormat="1" ht="15" customHeight="1" x14ac:dyDescent="0.25"/>
    <row r="6749" customFormat="1" ht="15" customHeight="1" x14ac:dyDescent="0.25"/>
    <row r="6750" customFormat="1" ht="15" customHeight="1" x14ac:dyDescent="0.25"/>
    <row r="6751" customFormat="1" ht="15" customHeight="1" x14ac:dyDescent="0.25"/>
    <row r="6752" customFormat="1" ht="15" customHeight="1" x14ac:dyDescent="0.25"/>
    <row r="6753" customFormat="1" ht="15" customHeight="1" x14ac:dyDescent="0.25"/>
    <row r="6754" customFormat="1" ht="15" customHeight="1" x14ac:dyDescent="0.25"/>
    <row r="6755" customFormat="1" ht="15" customHeight="1" x14ac:dyDescent="0.25"/>
    <row r="6756" customFormat="1" ht="15" customHeight="1" x14ac:dyDescent="0.25"/>
    <row r="6757" customFormat="1" ht="15" customHeight="1" x14ac:dyDescent="0.25"/>
    <row r="6758" customFormat="1" ht="15" customHeight="1" x14ac:dyDescent="0.25"/>
    <row r="6759" customFormat="1" ht="15" customHeight="1" x14ac:dyDescent="0.25"/>
    <row r="6760" customFormat="1" ht="15" customHeight="1" x14ac:dyDescent="0.25"/>
    <row r="6761" customFormat="1" ht="15" customHeight="1" x14ac:dyDescent="0.25"/>
    <row r="6762" customFormat="1" ht="15" customHeight="1" x14ac:dyDescent="0.25"/>
    <row r="6763" customFormat="1" ht="15" customHeight="1" x14ac:dyDescent="0.25"/>
    <row r="6764" customFormat="1" ht="15" customHeight="1" x14ac:dyDescent="0.25"/>
    <row r="6765" customFormat="1" ht="15" customHeight="1" x14ac:dyDescent="0.25"/>
    <row r="6766" customFormat="1" ht="15" customHeight="1" x14ac:dyDescent="0.25"/>
    <row r="6767" customFormat="1" ht="15" customHeight="1" x14ac:dyDescent="0.25"/>
    <row r="6768" customFormat="1" ht="15" customHeight="1" x14ac:dyDescent="0.25"/>
    <row r="6769" customFormat="1" ht="15" customHeight="1" x14ac:dyDescent="0.25"/>
    <row r="6770" customFormat="1" ht="15" customHeight="1" x14ac:dyDescent="0.25"/>
    <row r="6771" customFormat="1" ht="15" customHeight="1" x14ac:dyDescent="0.25"/>
    <row r="6772" customFormat="1" ht="15" customHeight="1" x14ac:dyDescent="0.25"/>
    <row r="6773" customFormat="1" ht="15" customHeight="1" x14ac:dyDescent="0.25"/>
    <row r="6774" customFormat="1" ht="15" customHeight="1" x14ac:dyDescent="0.25"/>
    <row r="6775" customFormat="1" ht="15" customHeight="1" x14ac:dyDescent="0.25"/>
    <row r="6776" customFormat="1" ht="15" customHeight="1" x14ac:dyDescent="0.25"/>
    <row r="6777" customFormat="1" ht="15" customHeight="1" x14ac:dyDescent="0.25"/>
    <row r="6778" customFormat="1" ht="15" customHeight="1" x14ac:dyDescent="0.25"/>
    <row r="6779" customFormat="1" ht="15" customHeight="1" x14ac:dyDescent="0.25"/>
    <row r="6780" customFormat="1" ht="15" customHeight="1" x14ac:dyDescent="0.25"/>
    <row r="6781" customFormat="1" ht="15" customHeight="1" x14ac:dyDescent="0.25"/>
    <row r="6782" customFormat="1" ht="15" customHeight="1" x14ac:dyDescent="0.25"/>
    <row r="6783" customFormat="1" ht="15" customHeight="1" x14ac:dyDescent="0.25"/>
    <row r="6784" customFormat="1" ht="15" customHeight="1" x14ac:dyDescent="0.25"/>
    <row r="6785" customFormat="1" ht="15" customHeight="1" x14ac:dyDescent="0.25"/>
    <row r="6786" customFormat="1" ht="15" customHeight="1" x14ac:dyDescent="0.25"/>
    <row r="6787" customFormat="1" ht="15" customHeight="1" x14ac:dyDescent="0.25"/>
    <row r="6788" customFormat="1" ht="15" customHeight="1" x14ac:dyDescent="0.25"/>
    <row r="6789" customFormat="1" ht="15" customHeight="1" x14ac:dyDescent="0.25"/>
    <row r="6790" customFormat="1" ht="15" customHeight="1" x14ac:dyDescent="0.25"/>
    <row r="6791" customFormat="1" ht="15" customHeight="1" x14ac:dyDescent="0.25"/>
    <row r="6792" customFormat="1" ht="15" customHeight="1" x14ac:dyDescent="0.25"/>
    <row r="6793" customFormat="1" ht="15" customHeight="1" x14ac:dyDescent="0.25"/>
    <row r="6794" customFormat="1" ht="15" customHeight="1" x14ac:dyDescent="0.25"/>
    <row r="6795" customFormat="1" ht="15" customHeight="1" x14ac:dyDescent="0.25"/>
    <row r="6796" customFormat="1" ht="15" customHeight="1" x14ac:dyDescent="0.25"/>
    <row r="6797" customFormat="1" ht="15" customHeight="1" x14ac:dyDescent="0.25"/>
    <row r="6798" customFormat="1" ht="15" customHeight="1" x14ac:dyDescent="0.25"/>
    <row r="6799" customFormat="1" ht="15" customHeight="1" x14ac:dyDescent="0.25"/>
    <row r="6800" customFormat="1" ht="15" customHeight="1" x14ac:dyDescent="0.25"/>
    <row r="6801" customFormat="1" ht="15" customHeight="1" x14ac:dyDescent="0.25"/>
    <row r="6802" customFormat="1" ht="15" customHeight="1" x14ac:dyDescent="0.25"/>
    <row r="6803" customFormat="1" ht="15" customHeight="1" x14ac:dyDescent="0.25"/>
    <row r="6804" customFormat="1" ht="15" customHeight="1" x14ac:dyDescent="0.25"/>
    <row r="6805" customFormat="1" ht="15" customHeight="1" x14ac:dyDescent="0.25"/>
    <row r="6806" customFormat="1" ht="15" customHeight="1" x14ac:dyDescent="0.25"/>
    <row r="6807" customFormat="1" ht="15" customHeight="1" x14ac:dyDescent="0.25"/>
    <row r="6808" customFormat="1" ht="15" customHeight="1" x14ac:dyDescent="0.25"/>
    <row r="6809" customFormat="1" ht="15" customHeight="1" x14ac:dyDescent="0.25"/>
    <row r="6810" customFormat="1" ht="15" customHeight="1" x14ac:dyDescent="0.25"/>
    <row r="6811" customFormat="1" ht="15" customHeight="1" x14ac:dyDescent="0.25"/>
    <row r="6812" customFormat="1" ht="15" customHeight="1" x14ac:dyDescent="0.25"/>
    <row r="6813" customFormat="1" ht="15" customHeight="1" x14ac:dyDescent="0.25"/>
    <row r="6814" customFormat="1" ht="15" customHeight="1" x14ac:dyDescent="0.25"/>
    <row r="6815" customFormat="1" ht="15" customHeight="1" x14ac:dyDescent="0.25"/>
    <row r="6816" customFormat="1" ht="15" customHeight="1" x14ac:dyDescent="0.25"/>
    <row r="6817" customFormat="1" ht="15" customHeight="1" x14ac:dyDescent="0.25"/>
    <row r="6818" customFormat="1" ht="15" customHeight="1" x14ac:dyDescent="0.25"/>
    <row r="6819" customFormat="1" ht="15" customHeight="1" x14ac:dyDescent="0.25"/>
    <row r="6820" customFormat="1" ht="15" customHeight="1" x14ac:dyDescent="0.25"/>
    <row r="6821" customFormat="1" ht="15" customHeight="1" x14ac:dyDescent="0.25"/>
    <row r="6822" customFormat="1" ht="15" customHeight="1" x14ac:dyDescent="0.25"/>
    <row r="6823" customFormat="1" ht="15" customHeight="1" x14ac:dyDescent="0.25"/>
    <row r="6824" customFormat="1" ht="15" customHeight="1" x14ac:dyDescent="0.25"/>
    <row r="6825" customFormat="1" ht="15" customHeight="1" x14ac:dyDescent="0.25"/>
    <row r="6826" customFormat="1" ht="15" customHeight="1" x14ac:dyDescent="0.25"/>
    <row r="6827" customFormat="1" ht="15" customHeight="1" x14ac:dyDescent="0.25"/>
    <row r="6828" customFormat="1" ht="15" customHeight="1" x14ac:dyDescent="0.25"/>
    <row r="6829" customFormat="1" ht="15" customHeight="1" x14ac:dyDescent="0.25"/>
    <row r="6830" customFormat="1" ht="15" customHeight="1" x14ac:dyDescent="0.25"/>
    <row r="6831" customFormat="1" ht="15" customHeight="1" x14ac:dyDescent="0.25"/>
    <row r="6832" customFormat="1" ht="15" customHeight="1" x14ac:dyDescent="0.25"/>
    <row r="6833" customFormat="1" ht="15" customHeight="1" x14ac:dyDescent="0.25"/>
    <row r="6834" customFormat="1" ht="15" customHeight="1" x14ac:dyDescent="0.25"/>
    <row r="6835" customFormat="1" ht="15" customHeight="1" x14ac:dyDescent="0.25"/>
    <row r="6836" customFormat="1" ht="15" customHeight="1" x14ac:dyDescent="0.25"/>
    <row r="6837" customFormat="1" ht="15" customHeight="1" x14ac:dyDescent="0.25"/>
    <row r="6838" customFormat="1" ht="15" customHeight="1" x14ac:dyDescent="0.25"/>
    <row r="6839" customFormat="1" ht="15" customHeight="1" x14ac:dyDescent="0.25"/>
    <row r="6840" customFormat="1" ht="15" customHeight="1" x14ac:dyDescent="0.25"/>
    <row r="6841" customFormat="1" ht="15" customHeight="1" x14ac:dyDescent="0.25"/>
    <row r="6842" customFormat="1" ht="15" customHeight="1" x14ac:dyDescent="0.25"/>
    <row r="6843" customFormat="1" ht="15" customHeight="1" x14ac:dyDescent="0.25"/>
    <row r="6844" customFormat="1" ht="15" customHeight="1" x14ac:dyDescent="0.25"/>
    <row r="6845" customFormat="1" ht="15" customHeight="1" x14ac:dyDescent="0.25"/>
    <row r="6846" customFormat="1" ht="15" customHeight="1" x14ac:dyDescent="0.25"/>
    <row r="6847" customFormat="1" ht="15" customHeight="1" x14ac:dyDescent="0.25"/>
    <row r="6848" customFormat="1" ht="15" customHeight="1" x14ac:dyDescent="0.25"/>
    <row r="6849" customFormat="1" ht="15" customHeight="1" x14ac:dyDescent="0.25"/>
    <row r="6850" customFormat="1" ht="15" customHeight="1" x14ac:dyDescent="0.25"/>
    <row r="6851" customFormat="1" ht="15" customHeight="1" x14ac:dyDescent="0.25"/>
    <row r="6852" customFormat="1" ht="15" customHeight="1" x14ac:dyDescent="0.25"/>
    <row r="6853" customFormat="1" ht="15" customHeight="1" x14ac:dyDescent="0.25"/>
    <row r="6854" customFormat="1" ht="15" customHeight="1" x14ac:dyDescent="0.25"/>
    <row r="6855" customFormat="1" ht="15" customHeight="1" x14ac:dyDescent="0.25"/>
    <row r="6856" customFormat="1" ht="15" customHeight="1" x14ac:dyDescent="0.25"/>
    <row r="6857" customFormat="1" ht="15" customHeight="1" x14ac:dyDescent="0.25"/>
    <row r="6858" customFormat="1" ht="15" customHeight="1" x14ac:dyDescent="0.25"/>
    <row r="6859" customFormat="1" ht="15" customHeight="1" x14ac:dyDescent="0.25"/>
    <row r="6860" customFormat="1" ht="15" customHeight="1" x14ac:dyDescent="0.25"/>
    <row r="6861" customFormat="1" ht="15" customHeight="1" x14ac:dyDescent="0.25"/>
    <row r="6862" customFormat="1" ht="15" customHeight="1" x14ac:dyDescent="0.25"/>
    <row r="6863" customFormat="1" ht="15" customHeight="1" x14ac:dyDescent="0.25"/>
    <row r="6864" customFormat="1" ht="15" customHeight="1" x14ac:dyDescent="0.25"/>
    <row r="6865" customFormat="1" ht="15" customHeight="1" x14ac:dyDescent="0.25"/>
    <row r="6866" customFormat="1" ht="15" customHeight="1" x14ac:dyDescent="0.25"/>
    <row r="6867" customFormat="1" ht="15" customHeight="1" x14ac:dyDescent="0.25"/>
    <row r="6868" customFormat="1" ht="15" customHeight="1" x14ac:dyDescent="0.25"/>
    <row r="6869" customFormat="1" ht="15" customHeight="1" x14ac:dyDescent="0.25"/>
    <row r="6870" customFormat="1" ht="15" customHeight="1" x14ac:dyDescent="0.25"/>
    <row r="6871" customFormat="1" ht="15" customHeight="1" x14ac:dyDescent="0.25"/>
    <row r="6872" customFormat="1" ht="15" customHeight="1" x14ac:dyDescent="0.25"/>
    <row r="6873" customFormat="1" ht="15" customHeight="1" x14ac:dyDescent="0.25"/>
    <row r="6874" customFormat="1" ht="15" customHeight="1" x14ac:dyDescent="0.25"/>
    <row r="6875" customFormat="1" ht="15" customHeight="1" x14ac:dyDescent="0.25"/>
    <row r="6876" customFormat="1" ht="15" customHeight="1" x14ac:dyDescent="0.25"/>
    <row r="6877" customFormat="1" ht="15" customHeight="1" x14ac:dyDescent="0.25"/>
    <row r="6878" customFormat="1" ht="15" customHeight="1" x14ac:dyDescent="0.25"/>
    <row r="6879" customFormat="1" ht="15" customHeight="1" x14ac:dyDescent="0.25"/>
    <row r="6880" customFormat="1" ht="15" customHeight="1" x14ac:dyDescent="0.25"/>
    <row r="6881" customFormat="1" ht="15" customHeight="1" x14ac:dyDescent="0.25"/>
    <row r="6882" customFormat="1" ht="15" customHeight="1" x14ac:dyDescent="0.25"/>
    <row r="6883" customFormat="1" ht="15" customHeight="1" x14ac:dyDescent="0.25"/>
    <row r="6884" customFormat="1" ht="15" customHeight="1" x14ac:dyDescent="0.25"/>
    <row r="6885" customFormat="1" ht="15" customHeight="1" x14ac:dyDescent="0.25"/>
    <row r="6886" customFormat="1" ht="15" customHeight="1" x14ac:dyDescent="0.25"/>
    <row r="6887" customFormat="1" ht="15" customHeight="1" x14ac:dyDescent="0.25"/>
    <row r="6888" customFormat="1" ht="15" customHeight="1" x14ac:dyDescent="0.25"/>
    <row r="6889" customFormat="1" ht="15" customHeight="1" x14ac:dyDescent="0.25"/>
    <row r="6890" customFormat="1" ht="15" customHeight="1" x14ac:dyDescent="0.25"/>
    <row r="6891" customFormat="1" ht="15" customHeight="1" x14ac:dyDescent="0.25"/>
    <row r="6892" customFormat="1" ht="15" customHeight="1" x14ac:dyDescent="0.25"/>
    <row r="6893" customFormat="1" ht="15" customHeight="1" x14ac:dyDescent="0.25"/>
    <row r="6894" customFormat="1" ht="15" customHeight="1" x14ac:dyDescent="0.25"/>
    <row r="6895" customFormat="1" ht="15" customHeight="1" x14ac:dyDescent="0.25"/>
    <row r="6896" customFormat="1" ht="15" customHeight="1" x14ac:dyDescent="0.25"/>
    <row r="6897" customFormat="1" ht="15" customHeight="1" x14ac:dyDescent="0.25"/>
    <row r="6898" customFormat="1" ht="15" customHeight="1" x14ac:dyDescent="0.25"/>
    <row r="6899" customFormat="1" ht="15" customHeight="1" x14ac:dyDescent="0.25"/>
    <row r="6900" customFormat="1" ht="15" customHeight="1" x14ac:dyDescent="0.25"/>
    <row r="6901" customFormat="1" ht="15" customHeight="1" x14ac:dyDescent="0.25"/>
    <row r="6902" customFormat="1" ht="15" customHeight="1" x14ac:dyDescent="0.25"/>
    <row r="6903" customFormat="1" ht="15" customHeight="1" x14ac:dyDescent="0.25"/>
    <row r="6904" customFormat="1" ht="15" customHeight="1" x14ac:dyDescent="0.25"/>
    <row r="6905" customFormat="1" ht="15" customHeight="1" x14ac:dyDescent="0.25"/>
    <row r="6906" customFormat="1" ht="15" customHeight="1" x14ac:dyDescent="0.25"/>
    <row r="6907" customFormat="1" ht="15" customHeight="1" x14ac:dyDescent="0.25"/>
    <row r="6908" customFormat="1" ht="15" customHeight="1" x14ac:dyDescent="0.25"/>
    <row r="6909" customFormat="1" ht="15" customHeight="1" x14ac:dyDescent="0.25"/>
    <row r="6910" customFormat="1" ht="15" customHeight="1" x14ac:dyDescent="0.25"/>
    <row r="6911" customFormat="1" ht="15" customHeight="1" x14ac:dyDescent="0.25"/>
    <row r="6912" customFormat="1" ht="15" customHeight="1" x14ac:dyDescent="0.25"/>
    <row r="6913" customFormat="1" ht="15" customHeight="1" x14ac:dyDescent="0.25"/>
    <row r="6914" customFormat="1" ht="15" customHeight="1" x14ac:dyDescent="0.25"/>
    <row r="6915" customFormat="1" ht="15" customHeight="1" x14ac:dyDescent="0.25"/>
    <row r="6916" customFormat="1" ht="15" customHeight="1" x14ac:dyDescent="0.25"/>
    <row r="6917" customFormat="1" ht="15" customHeight="1" x14ac:dyDescent="0.25"/>
    <row r="6918" customFormat="1" ht="15" customHeight="1" x14ac:dyDescent="0.25"/>
    <row r="6919" customFormat="1" ht="15" customHeight="1" x14ac:dyDescent="0.25"/>
    <row r="6920" customFormat="1" ht="15" customHeight="1" x14ac:dyDescent="0.25"/>
    <row r="6921" customFormat="1" ht="15" customHeight="1" x14ac:dyDescent="0.25"/>
    <row r="6922" customFormat="1" ht="15" customHeight="1" x14ac:dyDescent="0.25"/>
    <row r="6923" customFormat="1" ht="15" customHeight="1" x14ac:dyDescent="0.25"/>
    <row r="6924" customFormat="1" ht="15" customHeight="1" x14ac:dyDescent="0.25"/>
    <row r="6925" customFormat="1" ht="15" customHeight="1" x14ac:dyDescent="0.25"/>
    <row r="6926" customFormat="1" ht="15" customHeight="1" x14ac:dyDescent="0.25"/>
    <row r="6927" customFormat="1" ht="15" customHeight="1" x14ac:dyDescent="0.25"/>
    <row r="6928" customFormat="1" ht="15" customHeight="1" x14ac:dyDescent="0.25"/>
    <row r="6929" customFormat="1" ht="15" customHeight="1" x14ac:dyDescent="0.25"/>
    <row r="6930" customFormat="1" ht="15" customHeight="1" x14ac:dyDescent="0.25"/>
    <row r="6931" customFormat="1" ht="15" customHeight="1" x14ac:dyDescent="0.25"/>
    <row r="6932" customFormat="1" ht="15" customHeight="1" x14ac:dyDescent="0.25"/>
    <row r="6933" customFormat="1" ht="15" customHeight="1" x14ac:dyDescent="0.25"/>
    <row r="6934" customFormat="1" ht="15" customHeight="1" x14ac:dyDescent="0.25"/>
    <row r="6935" customFormat="1" ht="15" customHeight="1" x14ac:dyDescent="0.25"/>
    <row r="6936" customFormat="1" ht="15" customHeight="1" x14ac:dyDescent="0.25"/>
    <row r="6937" customFormat="1" ht="15" customHeight="1" x14ac:dyDescent="0.25"/>
    <row r="6938" customFormat="1" ht="15" customHeight="1" x14ac:dyDescent="0.25"/>
    <row r="6939" customFormat="1" ht="15" customHeight="1" x14ac:dyDescent="0.25"/>
    <row r="6940" customFormat="1" ht="15" customHeight="1" x14ac:dyDescent="0.25"/>
    <row r="6941" customFormat="1" ht="15" customHeight="1" x14ac:dyDescent="0.25"/>
    <row r="6942" customFormat="1" ht="15" customHeight="1" x14ac:dyDescent="0.25"/>
    <row r="6943" customFormat="1" ht="15" customHeight="1" x14ac:dyDescent="0.25"/>
    <row r="6944" customFormat="1" ht="15" customHeight="1" x14ac:dyDescent="0.25"/>
    <row r="6945" customFormat="1" ht="15" customHeight="1" x14ac:dyDescent="0.25"/>
    <row r="6946" customFormat="1" ht="15" customHeight="1" x14ac:dyDescent="0.25"/>
    <row r="6947" customFormat="1" ht="15" customHeight="1" x14ac:dyDescent="0.25"/>
    <row r="6948" customFormat="1" ht="15" customHeight="1" x14ac:dyDescent="0.25"/>
    <row r="6949" customFormat="1" ht="15" customHeight="1" x14ac:dyDescent="0.25"/>
    <row r="6950" customFormat="1" ht="15" customHeight="1" x14ac:dyDescent="0.25"/>
    <row r="6951" customFormat="1" ht="15" customHeight="1" x14ac:dyDescent="0.25"/>
    <row r="6952" customFormat="1" ht="15" customHeight="1" x14ac:dyDescent="0.25"/>
    <row r="6953" customFormat="1" ht="15" customHeight="1" x14ac:dyDescent="0.25"/>
    <row r="6954" customFormat="1" ht="15" customHeight="1" x14ac:dyDescent="0.25"/>
    <row r="6955" customFormat="1" ht="15" customHeight="1" x14ac:dyDescent="0.25"/>
    <row r="6956" customFormat="1" ht="15" customHeight="1" x14ac:dyDescent="0.25"/>
    <row r="6957" customFormat="1" ht="15" customHeight="1" x14ac:dyDescent="0.25"/>
    <row r="6958" customFormat="1" ht="15" customHeight="1" x14ac:dyDescent="0.25"/>
    <row r="6959" customFormat="1" ht="15" customHeight="1" x14ac:dyDescent="0.25"/>
    <row r="6960" customFormat="1" ht="15" customHeight="1" x14ac:dyDescent="0.25"/>
    <row r="6961" customFormat="1" ht="15" customHeight="1" x14ac:dyDescent="0.25"/>
    <row r="6962" customFormat="1" ht="15" customHeight="1" x14ac:dyDescent="0.25"/>
    <row r="6963" customFormat="1" ht="15" customHeight="1" x14ac:dyDescent="0.25"/>
    <row r="6964" customFormat="1" ht="15" customHeight="1" x14ac:dyDescent="0.25"/>
    <row r="6965" customFormat="1" ht="15" customHeight="1" x14ac:dyDescent="0.25"/>
    <row r="6966" customFormat="1" ht="15" customHeight="1" x14ac:dyDescent="0.25"/>
    <row r="6967" customFormat="1" ht="15" customHeight="1" x14ac:dyDescent="0.25"/>
    <row r="6968" customFormat="1" ht="15" customHeight="1" x14ac:dyDescent="0.25"/>
    <row r="6969" customFormat="1" ht="15" customHeight="1" x14ac:dyDescent="0.25"/>
    <row r="6970" customFormat="1" ht="15" customHeight="1" x14ac:dyDescent="0.25"/>
    <row r="6971" customFormat="1" ht="15" customHeight="1" x14ac:dyDescent="0.25"/>
    <row r="6972" customFormat="1" ht="15" customHeight="1" x14ac:dyDescent="0.25"/>
    <row r="6973" customFormat="1" ht="15" customHeight="1" x14ac:dyDescent="0.25"/>
    <row r="6974" customFormat="1" ht="15" customHeight="1" x14ac:dyDescent="0.25"/>
    <row r="6975" customFormat="1" ht="15" customHeight="1" x14ac:dyDescent="0.25"/>
    <row r="6976" customFormat="1" ht="15" customHeight="1" x14ac:dyDescent="0.25"/>
    <row r="6977" customFormat="1" ht="15" customHeight="1" x14ac:dyDescent="0.25"/>
    <row r="6978" customFormat="1" ht="15" customHeight="1" x14ac:dyDescent="0.25"/>
    <row r="6979" customFormat="1" ht="15" customHeight="1" x14ac:dyDescent="0.25"/>
    <row r="6980" customFormat="1" ht="15" customHeight="1" x14ac:dyDescent="0.25"/>
    <row r="6981" customFormat="1" ht="15" customHeight="1" x14ac:dyDescent="0.25"/>
    <row r="6982" customFormat="1" ht="15" customHeight="1" x14ac:dyDescent="0.25"/>
    <row r="6983" customFormat="1" ht="15" customHeight="1" x14ac:dyDescent="0.25"/>
    <row r="6984" customFormat="1" ht="15" customHeight="1" x14ac:dyDescent="0.25"/>
    <row r="6985" customFormat="1" ht="15" customHeight="1" x14ac:dyDescent="0.25"/>
    <row r="6986" customFormat="1" ht="15" customHeight="1" x14ac:dyDescent="0.25"/>
    <row r="6987" customFormat="1" ht="15" customHeight="1" x14ac:dyDescent="0.25"/>
    <row r="6988" customFormat="1" ht="15" customHeight="1" x14ac:dyDescent="0.25"/>
    <row r="6989" customFormat="1" ht="15" customHeight="1" x14ac:dyDescent="0.25"/>
    <row r="6990" customFormat="1" ht="15" customHeight="1" x14ac:dyDescent="0.25"/>
    <row r="6991" customFormat="1" ht="15" customHeight="1" x14ac:dyDescent="0.25"/>
    <row r="6992" customFormat="1" ht="15" customHeight="1" x14ac:dyDescent="0.25"/>
    <row r="6993" customFormat="1" ht="15" customHeight="1" x14ac:dyDescent="0.25"/>
    <row r="6994" customFormat="1" ht="15" customHeight="1" x14ac:dyDescent="0.25"/>
    <row r="6995" customFormat="1" ht="15" customHeight="1" x14ac:dyDescent="0.25"/>
    <row r="6996" customFormat="1" ht="15" customHeight="1" x14ac:dyDescent="0.25"/>
    <row r="6997" customFormat="1" ht="15" customHeight="1" x14ac:dyDescent="0.25"/>
    <row r="6998" customFormat="1" ht="15" customHeight="1" x14ac:dyDescent="0.25"/>
    <row r="6999" customFormat="1" ht="15" customHeight="1" x14ac:dyDescent="0.25"/>
    <row r="7000" customFormat="1" ht="15" customHeight="1" x14ac:dyDescent="0.25"/>
    <row r="7001" customFormat="1" ht="15" customHeight="1" x14ac:dyDescent="0.25"/>
    <row r="7002" customFormat="1" ht="15" customHeight="1" x14ac:dyDescent="0.25"/>
    <row r="7003" customFormat="1" ht="15" customHeight="1" x14ac:dyDescent="0.25"/>
    <row r="7004" customFormat="1" ht="15" customHeight="1" x14ac:dyDescent="0.25"/>
    <row r="7005" customFormat="1" ht="15" customHeight="1" x14ac:dyDescent="0.25"/>
    <row r="7006" customFormat="1" ht="15" customHeight="1" x14ac:dyDescent="0.25"/>
    <row r="7007" customFormat="1" ht="15" customHeight="1" x14ac:dyDescent="0.25"/>
    <row r="7008" customFormat="1" ht="15" customHeight="1" x14ac:dyDescent="0.25"/>
    <row r="7009" customFormat="1" ht="15" customHeight="1" x14ac:dyDescent="0.25"/>
    <row r="7010" customFormat="1" ht="15" customHeight="1" x14ac:dyDescent="0.25"/>
    <row r="7011" customFormat="1" ht="15" customHeight="1" x14ac:dyDescent="0.25"/>
    <row r="7012" customFormat="1" ht="15" customHeight="1" x14ac:dyDescent="0.25"/>
    <row r="7013" customFormat="1" ht="15" customHeight="1" x14ac:dyDescent="0.25"/>
    <row r="7014" customFormat="1" ht="15" customHeight="1" x14ac:dyDescent="0.25"/>
    <row r="7015" customFormat="1" ht="15" customHeight="1" x14ac:dyDescent="0.25"/>
    <row r="7016" customFormat="1" ht="15" customHeight="1" x14ac:dyDescent="0.25"/>
    <row r="7017" customFormat="1" ht="15" customHeight="1" x14ac:dyDescent="0.25"/>
    <row r="7018" customFormat="1" ht="15" customHeight="1" x14ac:dyDescent="0.25"/>
    <row r="7019" customFormat="1" ht="15" customHeight="1" x14ac:dyDescent="0.25"/>
    <row r="7020" customFormat="1" ht="15" customHeight="1" x14ac:dyDescent="0.25"/>
    <row r="7021" customFormat="1" ht="15" customHeight="1" x14ac:dyDescent="0.25"/>
    <row r="7022" customFormat="1" ht="15" customHeight="1" x14ac:dyDescent="0.25"/>
    <row r="7023" customFormat="1" ht="15" customHeight="1" x14ac:dyDescent="0.25"/>
    <row r="7024" customFormat="1" ht="15" customHeight="1" x14ac:dyDescent="0.25"/>
    <row r="7025" customFormat="1" ht="15" customHeight="1" x14ac:dyDescent="0.25"/>
    <row r="7026" customFormat="1" ht="15" customHeight="1" x14ac:dyDescent="0.25"/>
    <row r="7027" customFormat="1" ht="15" customHeight="1" x14ac:dyDescent="0.25"/>
    <row r="7028" customFormat="1" ht="15" customHeight="1" x14ac:dyDescent="0.25"/>
    <row r="7029" customFormat="1" ht="15" customHeight="1" x14ac:dyDescent="0.25"/>
    <row r="7030" customFormat="1" ht="15" customHeight="1" x14ac:dyDescent="0.25"/>
    <row r="7031" customFormat="1" ht="15" customHeight="1" x14ac:dyDescent="0.25"/>
    <row r="7032" customFormat="1" ht="15" customHeight="1" x14ac:dyDescent="0.25"/>
    <row r="7033" customFormat="1" ht="15" customHeight="1" x14ac:dyDescent="0.25"/>
    <row r="7034" customFormat="1" ht="15" customHeight="1" x14ac:dyDescent="0.25"/>
    <row r="7035" customFormat="1" ht="15" customHeight="1" x14ac:dyDescent="0.25"/>
    <row r="7036" customFormat="1" ht="15" customHeight="1" x14ac:dyDescent="0.25"/>
    <row r="7037" customFormat="1" ht="15" customHeight="1" x14ac:dyDescent="0.25"/>
    <row r="7038" customFormat="1" ht="15" customHeight="1" x14ac:dyDescent="0.25"/>
    <row r="7039" customFormat="1" ht="15" customHeight="1" x14ac:dyDescent="0.25"/>
    <row r="7040" customFormat="1" ht="15" customHeight="1" x14ac:dyDescent="0.25"/>
    <row r="7041" customFormat="1" ht="15" customHeight="1" x14ac:dyDescent="0.25"/>
    <row r="7042" customFormat="1" ht="15" customHeight="1" x14ac:dyDescent="0.25"/>
    <row r="7043" customFormat="1" ht="15" customHeight="1" x14ac:dyDescent="0.25"/>
    <row r="7044" customFormat="1" ht="15" customHeight="1" x14ac:dyDescent="0.25"/>
    <row r="7045" customFormat="1" ht="15" customHeight="1" x14ac:dyDescent="0.25"/>
    <row r="7046" customFormat="1" ht="15" customHeight="1" x14ac:dyDescent="0.25"/>
    <row r="7047" customFormat="1" ht="15" customHeight="1" x14ac:dyDescent="0.25"/>
    <row r="7048" customFormat="1" ht="15" customHeight="1" x14ac:dyDescent="0.25"/>
    <row r="7049" customFormat="1" ht="15" customHeight="1" x14ac:dyDescent="0.25"/>
    <row r="7050" customFormat="1" ht="15" customHeight="1" x14ac:dyDescent="0.25"/>
    <row r="7051" customFormat="1" ht="15" customHeight="1" x14ac:dyDescent="0.25"/>
    <row r="7052" customFormat="1" ht="15" customHeight="1" x14ac:dyDescent="0.25"/>
    <row r="7053" customFormat="1" ht="15" customHeight="1" x14ac:dyDescent="0.25"/>
    <row r="7054" customFormat="1" ht="15" customHeight="1" x14ac:dyDescent="0.25"/>
    <row r="7055" customFormat="1" ht="15" customHeight="1" x14ac:dyDescent="0.25"/>
    <row r="7056" customFormat="1" ht="15" customHeight="1" x14ac:dyDescent="0.25"/>
    <row r="7057" customFormat="1" ht="15" customHeight="1" x14ac:dyDescent="0.25"/>
    <row r="7058" customFormat="1" ht="15" customHeight="1" x14ac:dyDescent="0.25"/>
    <row r="7059" customFormat="1" ht="15" customHeight="1" x14ac:dyDescent="0.25"/>
    <row r="7060" customFormat="1" ht="15" customHeight="1" x14ac:dyDescent="0.25"/>
    <row r="7061" customFormat="1" ht="15" customHeight="1" x14ac:dyDescent="0.25"/>
    <row r="7062" customFormat="1" ht="15" customHeight="1" x14ac:dyDescent="0.25"/>
    <row r="7063" customFormat="1" ht="15" customHeight="1" x14ac:dyDescent="0.25"/>
    <row r="7064" customFormat="1" ht="15" customHeight="1" x14ac:dyDescent="0.25"/>
    <row r="7065" customFormat="1" ht="15" customHeight="1" x14ac:dyDescent="0.25"/>
    <row r="7066" customFormat="1" ht="15" customHeight="1" x14ac:dyDescent="0.25"/>
    <row r="7067" customFormat="1" ht="15" customHeight="1" x14ac:dyDescent="0.25"/>
    <row r="7068" customFormat="1" ht="15" customHeight="1" x14ac:dyDescent="0.25"/>
    <row r="7069" customFormat="1" ht="15" customHeight="1" x14ac:dyDescent="0.25"/>
    <row r="7070" customFormat="1" ht="15" customHeight="1" x14ac:dyDescent="0.25"/>
    <row r="7071" customFormat="1" ht="15" customHeight="1" x14ac:dyDescent="0.25"/>
    <row r="7072" customFormat="1" ht="15" customHeight="1" x14ac:dyDescent="0.25"/>
    <row r="7073" customFormat="1" ht="15" customHeight="1" x14ac:dyDescent="0.25"/>
    <row r="7074" customFormat="1" ht="15" customHeight="1" x14ac:dyDescent="0.25"/>
    <row r="7075" customFormat="1" ht="15" customHeight="1" x14ac:dyDescent="0.25"/>
    <row r="7076" customFormat="1" ht="15" customHeight="1" x14ac:dyDescent="0.25"/>
    <row r="7077" customFormat="1" ht="15" customHeight="1" x14ac:dyDescent="0.25"/>
    <row r="7078" customFormat="1" ht="15" customHeight="1" x14ac:dyDescent="0.25"/>
    <row r="7079" customFormat="1" ht="15" customHeight="1" x14ac:dyDescent="0.25"/>
    <row r="7080" customFormat="1" ht="15" customHeight="1" x14ac:dyDescent="0.25"/>
    <row r="7081" customFormat="1" ht="15" customHeight="1" x14ac:dyDescent="0.25"/>
    <row r="7082" customFormat="1" ht="15" customHeight="1" x14ac:dyDescent="0.25"/>
    <row r="7083" customFormat="1" ht="15" customHeight="1" x14ac:dyDescent="0.25"/>
    <row r="7084" customFormat="1" ht="15" customHeight="1" x14ac:dyDescent="0.25"/>
    <row r="7085" customFormat="1" ht="15" customHeight="1" x14ac:dyDescent="0.25"/>
    <row r="7086" customFormat="1" ht="15" customHeight="1" x14ac:dyDescent="0.25"/>
    <row r="7087" customFormat="1" ht="15" customHeight="1" x14ac:dyDescent="0.25"/>
    <row r="7088" customFormat="1" ht="15" customHeight="1" x14ac:dyDescent="0.25"/>
    <row r="7089" customFormat="1" ht="15" customHeight="1" x14ac:dyDescent="0.25"/>
    <row r="7090" customFormat="1" ht="15" customHeight="1" x14ac:dyDescent="0.25"/>
    <row r="7091" customFormat="1" ht="15" customHeight="1" x14ac:dyDescent="0.25"/>
    <row r="7092" customFormat="1" ht="15" customHeight="1" x14ac:dyDescent="0.25"/>
    <row r="7093" customFormat="1" ht="15" customHeight="1" x14ac:dyDescent="0.25"/>
    <row r="7094" customFormat="1" ht="15" customHeight="1" x14ac:dyDescent="0.25"/>
    <row r="7095" customFormat="1" ht="15" customHeight="1" x14ac:dyDescent="0.25"/>
    <row r="7096" customFormat="1" ht="15" customHeight="1" x14ac:dyDescent="0.25"/>
    <row r="7097" customFormat="1" ht="15" customHeight="1" x14ac:dyDescent="0.25"/>
    <row r="7098" customFormat="1" ht="15" customHeight="1" x14ac:dyDescent="0.25"/>
    <row r="7099" customFormat="1" ht="15" customHeight="1" x14ac:dyDescent="0.25"/>
    <row r="7100" customFormat="1" ht="15" customHeight="1" x14ac:dyDescent="0.25"/>
    <row r="7101" customFormat="1" ht="15" customHeight="1" x14ac:dyDescent="0.25"/>
    <row r="7102" customFormat="1" ht="15" customHeight="1" x14ac:dyDescent="0.25"/>
    <row r="7103" customFormat="1" ht="15" customHeight="1" x14ac:dyDescent="0.25"/>
    <row r="7104" customFormat="1" ht="15" customHeight="1" x14ac:dyDescent="0.25"/>
    <row r="7105" customFormat="1" ht="15" customHeight="1" x14ac:dyDescent="0.25"/>
    <row r="7106" customFormat="1" ht="15" customHeight="1" x14ac:dyDescent="0.25"/>
    <row r="7107" customFormat="1" ht="15" customHeight="1" x14ac:dyDescent="0.25"/>
    <row r="7108" customFormat="1" ht="15" customHeight="1" x14ac:dyDescent="0.25"/>
    <row r="7109" customFormat="1" ht="15" customHeight="1" x14ac:dyDescent="0.25"/>
    <row r="7110" customFormat="1" ht="15" customHeight="1" x14ac:dyDescent="0.25"/>
    <row r="7111" customFormat="1" ht="15" customHeight="1" x14ac:dyDescent="0.25"/>
    <row r="7112" customFormat="1" ht="15" customHeight="1" x14ac:dyDescent="0.25"/>
    <row r="7113" customFormat="1" ht="15" customHeight="1" x14ac:dyDescent="0.25"/>
    <row r="7114" customFormat="1" ht="15" customHeight="1" x14ac:dyDescent="0.25"/>
    <row r="7115" customFormat="1" ht="15" customHeight="1" x14ac:dyDescent="0.25"/>
    <row r="7116" customFormat="1" ht="15" customHeight="1" x14ac:dyDescent="0.25"/>
    <row r="7117" customFormat="1" ht="15" customHeight="1" x14ac:dyDescent="0.25"/>
    <row r="7118" customFormat="1" ht="15" customHeight="1" x14ac:dyDescent="0.25"/>
    <row r="7119" customFormat="1" ht="15" customHeight="1" x14ac:dyDescent="0.25"/>
    <row r="7120" customFormat="1" ht="15" customHeight="1" x14ac:dyDescent="0.25"/>
    <row r="7121" customFormat="1" ht="15" customHeight="1" x14ac:dyDescent="0.25"/>
    <row r="7122" customFormat="1" ht="15" customHeight="1" x14ac:dyDescent="0.25"/>
    <row r="7123" customFormat="1" ht="15" customHeight="1" x14ac:dyDescent="0.25"/>
    <row r="7124" customFormat="1" ht="15" customHeight="1" x14ac:dyDescent="0.25"/>
    <row r="7125" customFormat="1" ht="15" customHeight="1" x14ac:dyDescent="0.25"/>
    <row r="7126" customFormat="1" ht="15" customHeight="1" x14ac:dyDescent="0.25"/>
    <row r="7127" customFormat="1" ht="15" customHeight="1" x14ac:dyDescent="0.25"/>
    <row r="7128" customFormat="1" ht="15" customHeight="1" x14ac:dyDescent="0.25"/>
    <row r="7129" customFormat="1" ht="15" customHeight="1" x14ac:dyDescent="0.25"/>
    <row r="7130" customFormat="1" ht="15" customHeight="1" x14ac:dyDescent="0.25"/>
    <row r="7131" customFormat="1" ht="15" customHeight="1" x14ac:dyDescent="0.25"/>
    <row r="7132" customFormat="1" ht="15" customHeight="1" x14ac:dyDescent="0.25"/>
    <row r="7133" customFormat="1" ht="15" customHeight="1" x14ac:dyDescent="0.25"/>
    <row r="7134" customFormat="1" ht="15" customHeight="1" x14ac:dyDescent="0.25"/>
    <row r="7135" customFormat="1" ht="15" customHeight="1" x14ac:dyDescent="0.25"/>
    <row r="7136" customFormat="1" ht="15" customHeight="1" x14ac:dyDescent="0.25"/>
    <row r="7137" customFormat="1" ht="15" customHeight="1" x14ac:dyDescent="0.25"/>
    <row r="7138" customFormat="1" ht="15" customHeight="1" x14ac:dyDescent="0.25"/>
    <row r="7139" customFormat="1" ht="15" customHeight="1" x14ac:dyDescent="0.25"/>
    <row r="7140" customFormat="1" ht="15" customHeight="1" x14ac:dyDescent="0.25"/>
    <row r="7141" customFormat="1" ht="15" customHeight="1" x14ac:dyDescent="0.25"/>
    <row r="7142" customFormat="1" ht="15" customHeight="1" x14ac:dyDescent="0.25"/>
    <row r="7143" customFormat="1" ht="15" customHeight="1" x14ac:dyDescent="0.25"/>
    <row r="7144" customFormat="1" ht="15" customHeight="1" x14ac:dyDescent="0.25"/>
    <row r="7145" customFormat="1" ht="15" customHeight="1" x14ac:dyDescent="0.25"/>
    <row r="7146" customFormat="1" ht="15" customHeight="1" x14ac:dyDescent="0.25"/>
    <row r="7147" customFormat="1" ht="15" customHeight="1" x14ac:dyDescent="0.25"/>
    <row r="7148" customFormat="1" ht="15" customHeight="1" x14ac:dyDescent="0.25"/>
    <row r="7149" customFormat="1" ht="15" customHeight="1" x14ac:dyDescent="0.25"/>
    <row r="7150" customFormat="1" ht="15" customHeight="1" x14ac:dyDescent="0.25"/>
    <row r="7151" customFormat="1" ht="15" customHeight="1" x14ac:dyDescent="0.25"/>
    <row r="7152" customFormat="1" ht="15" customHeight="1" x14ac:dyDescent="0.25"/>
    <row r="7153" customFormat="1" ht="15" customHeight="1" x14ac:dyDescent="0.25"/>
    <row r="7154" customFormat="1" ht="15" customHeight="1" x14ac:dyDescent="0.25"/>
    <row r="7155" customFormat="1" ht="15" customHeight="1" x14ac:dyDescent="0.25"/>
    <row r="7156" customFormat="1" ht="15" customHeight="1" x14ac:dyDescent="0.25"/>
    <row r="7157" customFormat="1" ht="15" customHeight="1" x14ac:dyDescent="0.25"/>
    <row r="7158" customFormat="1" ht="15" customHeight="1" x14ac:dyDescent="0.25"/>
    <row r="7159" customFormat="1" ht="15" customHeight="1" x14ac:dyDescent="0.25"/>
    <row r="7160" customFormat="1" ht="15" customHeight="1" x14ac:dyDescent="0.25"/>
    <row r="7161" customFormat="1" ht="15" customHeight="1" x14ac:dyDescent="0.25"/>
    <row r="7162" customFormat="1" ht="15" customHeight="1" x14ac:dyDescent="0.25"/>
    <row r="7163" customFormat="1" ht="15" customHeight="1" x14ac:dyDescent="0.25"/>
    <row r="7164" customFormat="1" ht="15" customHeight="1" x14ac:dyDescent="0.25"/>
    <row r="7165" customFormat="1" ht="15" customHeight="1" x14ac:dyDescent="0.25"/>
    <row r="7166" customFormat="1" ht="15" customHeight="1" x14ac:dyDescent="0.25"/>
    <row r="7167" customFormat="1" ht="15" customHeight="1" x14ac:dyDescent="0.25"/>
    <row r="7168" customFormat="1" ht="15" customHeight="1" x14ac:dyDescent="0.25"/>
    <row r="7169" customFormat="1" ht="15" customHeight="1" x14ac:dyDescent="0.25"/>
    <row r="7170" customFormat="1" ht="15" customHeight="1" x14ac:dyDescent="0.25"/>
    <row r="7171" customFormat="1" ht="15" customHeight="1" x14ac:dyDescent="0.25"/>
    <row r="7172" customFormat="1" ht="15" customHeight="1" x14ac:dyDescent="0.25"/>
    <row r="7173" customFormat="1" ht="15" customHeight="1" x14ac:dyDescent="0.25"/>
    <row r="7174" customFormat="1" ht="15" customHeight="1" x14ac:dyDescent="0.25"/>
    <row r="7175" customFormat="1" ht="15" customHeight="1" x14ac:dyDescent="0.25"/>
    <row r="7176" customFormat="1" ht="15" customHeight="1" x14ac:dyDescent="0.25"/>
    <row r="7177" customFormat="1" ht="15" customHeight="1" x14ac:dyDescent="0.25"/>
    <row r="7178" customFormat="1" ht="15" customHeight="1" x14ac:dyDescent="0.25"/>
    <row r="7179" customFormat="1" ht="15" customHeight="1" x14ac:dyDescent="0.25"/>
    <row r="7180" customFormat="1" ht="15" customHeight="1" x14ac:dyDescent="0.25"/>
    <row r="7181" customFormat="1" ht="15" customHeight="1" x14ac:dyDescent="0.25"/>
    <row r="7182" customFormat="1" ht="15" customHeight="1" x14ac:dyDescent="0.25"/>
    <row r="7183" customFormat="1" ht="15" customHeight="1" x14ac:dyDescent="0.25"/>
    <row r="7184" customFormat="1" ht="15" customHeight="1" x14ac:dyDescent="0.25"/>
    <row r="7185" customFormat="1" ht="15" customHeight="1" x14ac:dyDescent="0.25"/>
    <row r="7186" customFormat="1" ht="15" customHeight="1" x14ac:dyDescent="0.25"/>
    <row r="7187" customFormat="1" ht="15" customHeight="1" x14ac:dyDescent="0.25"/>
    <row r="7188" customFormat="1" ht="15" customHeight="1" x14ac:dyDescent="0.25"/>
    <row r="7189" customFormat="1" ht="15" customHeight="1" x14ac:dyDescent="0.25"/>
    <row r="7190" customFormat="1" ht="15" customHeight="1" x14ac:dyDescent="0.25"/>
    <row r="7191" customFormat="1" ht="15" customHeight="1" x14ac:dyDescent="0.25"/>
    <row r="7192" customFormat="1" ht="15" customHeight="1" x14ac:dyDescent="0.25"/>
    <row r="7193" customFormat="1" ht="15" customHeight="1" x14ac:dyDescent="0.25"/>
    <row r="7194" customFormat="1" ht="15" customHeight="1" x14ac:dyDescent="0.25"/>
    <row r="7195" customFormat="1" ht="15" customHeight="1" x14ac:dyDescent="0.25"/>
    <row r="7196" customFormat="1" ht="15" customHeight="1" x14ac:dyDescent="0.25"/>
    <row r="7197" customFormat="1" ht="15" customHeight="1" x14ac:dyDescent="0.25"/>
    <row r="7198" customFormat="1" ht="15" customHeight="1" x14ac:dyDescent="0.25"/>
    <row r="7199" customFormat="1" ht="15" customHeight="1" x14ac:dyDescent="0.25"/>
    <row r="7200" customFormat="1" ht="15" customHeight="1" x14ac:dyDescent="0.25"/>
    <row r="7201" customFormat="1" ht="15" customHeight="1" x14ac:dyDescent="0.25"/>
    <row r="7202" customFormat="1" ht="15" customHeight="1" x14ac:dyDescent="0.25"/>
    <row r="7203" customFormat="1" ht="15" customHeight="1" x14ac:dyDescent="0.25"/>
    <row r="7204" customFormat="1" ht="15" customHeight="1" x14ac:dyDescent="0.25"/>
    <row r="7205" customFormat="1" ht="15" customHeight="1" x14ac:dyDescent="0.25"/>
    <row r="7206" customFormat="1" ht="15" customHeight="1" x14ac:dyDescent="0.25"/>
    <row r="7207" customFormat="1" ht="15" customHeight="1" x14ac:dyDescent="0.25"/>
    <row r="7208" customFormat="1" ht="15" customHeight="1" x14ac:dyDescent="0.25"/>
    <row r="7209" customFormat="1" ht="15" customHeight="1" x14ac:dyDescent="0.25"/>
    <row r="7210" customFormat="1" ht="15" customHeight="1" x14ac:dyDescent="0.25"/>
    <row r="7211" customFormat="1" ht="15" customHeight="1" x14ac:dyDescent="0.25"/>
    <row r="7212" customFormat="1" ht="15" customHeight="1" x14ac:dyDescent="0.25"/>
    <row r="7213" customFormat="1" ht="15" customHeight="1" x14ac:dyDescent="0.25"/>
    <row r="7214" customFormat="1" ht="15" customHeight="1" x14ac:dyDescent="0.25"/>
    <row r="7215" customFormat="1" ht="15" customHeight="1" x14ac:dyDescent="0.25"/>
    <row r="7216" customFormat="1" ht="15" customHeight="1" x14ac:dyDescent="0.25"/>
    <row r="7217" customFormat="1" ht="15" customHeight="1" x14ac:dyDescent="0.25"/>
    <row r="7218" customFormat="1" ht="15" customHeight="1" x14ac:dyDescent="0.25"/>
    <row r="7219" customFormat="1" ht="15" customHeight="1" x14ac:dyDescent="0.25"/>
    <row r="7220" customFormat="1" ht="15" customHeight="1" x14ac:dyDescent="0.25"/>
    <row r="7221" customFormat="1" ht="15" customHeight="1" x14ac:dyDescent="0.25"/>
    <row r="7222" customFormat="1" ht="15" customHeight="1" x14ac:dyDescent="0.25"/>
    <row r="7223" customFormat="1" ht="15" customHeight="1" x14ac:dyDescent="0.25"/>
    <row r="7224" customFormat="1" ht="15" customHeight="1" x14ac:dyDescent="0.25"/>
    <row r="7225" customFormat="1" ht="15" customHeight="1" x14ac:dyDescent="0.25"/>
    <row r="7226" customFormat="1" ht="15" customHeight="1" x14ac:dyDescent="0.25"/>
    <row r="7227" customFormat="1" ht="15" customHeight="1" x14ac:dyDescent="0.25"/>
    <row r="7228" customFormat="1" ht="15" customHeight="1" x14ac:dyDescent="0.25"/>
    <row r="7229" customFormat="1" ht="15" customHeight="1" x14ac:dyDescent="0.25"/>
    <row r="7230" customFormat="1" ht="15" customHeight="1" x14ac:dyDescent="0.25"/>
    <row r="7231" customFormat="1" ht="15" customHeight="1" x14ac:dyDescent="0.25"/>
    <row r="7232" customFormat="1" ht="15" customHeight="1" x14ac:dyDescent="0.25"/>
    <row r="7233" customFormat="1" ht="15" customHeight="1" x14ac:dyDescent="0.25"/>
    <row r="7234" customFormat="1" ht="15" customHeight="1" x14ac:dyDescent="0.25"/>
    <row r="7235" customFormat="1" ht="15" customHeight="1" x14ac:dyDescent="0.25"/>
    <row r="7236" customFormat="1" ht="15" customHeight="1" x14ac:dyDescent="0.25"/>
    <row r="7237" customFormat="1" ht="15" customHeight="1" x14ac:dyDescent="0.25"/>
    <row r="7238" customFormat="1" ht="15" customHeight="1" x14ac:dyDescent="0.25"/>
    <row r="7239" customFormat="1" ht="15" customHeight="1" x14ac:dyDescent="0.25"/>
    <row r="7240" customFormat="1" ht="15" customHeight="1" x14ac:dyDescent="0.25"/>
    <row r="7241" customFormat="1" ht="15" customHeight="1" x14ac:dyDescent="0.25"/>
    <row r="7242" customFormat="1" ht="15" customHeight="1" x14ac:dyDescent="0.25"/>
    <row r="7243" customFormat="1" ht="15" customHeight="1" x14ac:dyDescent="0.25"/>
    <row r="7244" customFormat="1" ht="15" customHeight="1" x14ac:dyDescent="0.25"/>
    <row r="7245" customFormat="1" ht="15" customHeight="1" x14ac:dyDescent="0.25"/>
    <row r="7246" customFormat="1" ht="15" customHeight="1" x14ac:dyDescent="0.25"/>
    <row r="7247" customFormat="1" ht="15" customHeight="1" x14ac:dyDescent="0.25"/>
    <row r="7248" customFormat="1" ht="15" customHeight="1" x14ac:dyDescent="0.25"/>
    <row r="7249" customFormat="1" ht="15" customHeight="1" x14ac:dyDescent="0.25"/>
    <row r="7250" customFormat="1" ht="15" customHeight="1" x14ac:dyDescent="0.25"/>
    <row r="7251" customFormat="1" ht="15" customHeight="1" x14ac:dyDescent="0.25"/>
    <row r="7252" customFormat="1" ht="15" customHeight="1" x14ac:dyDescent="0.25"/>
    <row r="7253" customFormat="1" ht="15" customHeight="1" x14ac:dyDescent="0.25"/>
    <row r="7254" customFormat="1" ht="15" customHeight="1" x14ac:dyDescent="0.25"/>
    <row r="7255" customFormat="1" ht="15" customHeight="1" x14ac:dyDescent="0.25"/>
    <row r="7256" customFormat="1" ht="15" customHeight="1" x14ac:dyDescent="0.25"/>
    <row r="7257" customFormat="1" ht="15" customHeight="1" x14ac:dyDescent="0.25"/>
    <row r="7258" customFormat="1" ht="15" customHeight="1" x14ac:dyDescent="0.25"/>
    <row r="7259" customFormat="1" ht="15" customHeight="1" x14ac:dyDescent="0.25"/>
    <row r="7260" customFormat="1" ht="15" customHeight="1" x14ac:dyDescent="0.25"/>
    <row r="7261" customFormat="1" ht="15" customHeight="1" x14ac:dyDescent="0.25"/>
    <row r="7262" customFormat="1" ht="15" customHeight="1" x14ac:dyDescent="0.25"/>
    <row r="7263" customFormat="1" ht="15" customHeight="1" x14ac:dyDescent="0.25"/>
    <row r="7264" customFormat="1" ht="15" customHeight="1" x14ac:dyDescent="0.25"/>
    <row r="7265" customFormat="1" ht="15" customHeight="1" x14ac:dyDescent="0.25"/>
    <row r="7266" customFormat="1" ht="15" customHeight="1" x14ac:dyDescent="0.25"/>
    <row r="7267" customFormat="1" ht="15" customHeight="1" x14ac:dyDescent="0.25"/>
    <row r="7268" customFormat="1" ht="15" customHeight="1" x14ac:dyDescent="0.25"/>
    <row r="7269" customFormat="1" ht="15" customHeight="1" x14ac:dyDescent="0.25"/>
    <row r="7270" customFormat="1" ht="15" customHeight="1" x14ac:dyDescent="0.25"/>
    <row r="7271" customFormat="1" ht="15" customHeight="1" x14ac:dyDescent="0.25"/>
    <row r="7272" customFormat="1" ht="15" customHeight="1" x14ac:dyDescent="0.25"/>
    <row r="7273" customFormat="1" ht="15" customHeight="1" x14ac:dyDescent="0.25"/>
    <row r="7274" customFormat="1" ht="15" customHeight="1" x14ac:dyDescent="0.25"/>
    <row r="7275" customFormat="1" ht="15" customHeight="1" x14ac:dyDescent="0.25"/>
    <row r="7276" customFormat="1" ht="15" customHeight="1" x14ac:dyDescent="0.25"/>
    <row r="7277" customFormat="1" ht="15" customHeight="1" x14ac:dyDescent="0.25"/>
    <row r="7278" customFormat="1" ht="15" customHeight="1" x14ac:dyDescent="0.25"/>
    <row r="7279" customFormat="1" ht="15" customHeight="1" x14ac:dyDescent="0.25"/>
    <row r="7280" customFormat="1" ht="15" customHeight="1" x14ac:dyDescent="0.25"/>
    <row r="7281" customFormat="1" ht="15" customHeight="1" x14ac:dyDescent="0.25"/>
    <row r="7282" customFormat="1" ht="15" customHeight="1" x14ac:dyDescent="0.25"/>
    <row r="7283" customFormat="1" ht="15" customHeight="1" x14ac:dyDescent="0.25"/>
    <row r="7284" customFormat="1" ht="15" customHeight="1" x14ac:dyDescent="0.25"/>
    <row r="7285" customFormat="1" ht="15" customHeight="1" x14ac:dyDescent="0.25"/>
    <row r="7286" customFormat="1" ht="15" customHeight="1" x14ac:dyDescent="0.25"/>
    <row r="7287" customFormat="1" ht="15" customHeight="1" x14ac:dyDescent="0.25"/>
    <row r="7288" customFormat="1" ht="15" customHeight="1" x14ac:dyDescent="0.25"/>
    <row r="7289" customFormat="1" ht="15" customHeight="1" x14ac:dyDescent="0.25"/>
    <row r="7290" customFormat="1" ht="15" customHeight="1" x14ac:dyDescent="0.25"/>
    <row r="7291" customFormat="1" ht="15" customHeight="1" x14ac:dyDescent="0.25"/>
    <row r="7292" customFormat="1" ht="15" customHeight="1" x14ac:dyDescent="0.25"/>
    <row r="7293" customFormat="1" ht="15" customHeight="1" x14ac:dyDescent="0.25"/>
    <row r="7294" customFormat="1" ht="15" customHeight="1" x14ac:dyDescent="0.25"/>
    <row r="7295" customFormat="1" ht="15" customHeight="1" x14ac:dyDescent="0.25"/>
    <row r="7296" customFormat="1" ht="15" customHeight="1" x14ac:dyDescent="0.25"/>
    <row r="7297" customFormat="1" ht="15" customHeight="1" x14ac:dyDescent="0.25"/>
    <row r="7298" customFormat="1" ht="15" customHeight="1" x14ac:dyDescent="0.25"/>
    <row r="7299" customFormat="1" ht="15" customHeight="1" x14ac:dyDescent="0.25"/>
    <row r="7300" customFormat="1" ht="15" customHeight="1" x14ac:dyDescent="0.25"/>
    <row r="7301" customFormat="1" ht="15" customHeight="1" x14ac:dyDescent="0.25"/>
    <row r="7302" customFormat="1" ht="15" customHeight="1" x14ac:dyDescent="0.25"/>
    <row r="7303" customFormat="1" ht="15" customHeight="1" x14ac:dyDescent="0.25"/>
    <row r="7304" customFormat="1" ht="15" customHeight="1" x14ac:dyDescent="0.25"/>
    <row r="7305" customFormat="1" ht="15" customHeight="1" x14ac:dyDescent="0.25"/>
    <row r="7306" customFormat="1" ht="15" customHeight="1" x14ac:dyDescent="0.25"/>
    <row r="7307" customFormat="1" ht="15" customHeight="1" x14ac:dyDescent="0.25"/>
    <row r="7308" customFormat="1" ht="15" customHeight="1" x14ac:dyDescent="0.25"/>
    <row r="7309" customFormat="1" ht="15" customHeight="1" x14ac:dyDescent="0.25"/>
    <row r="7310" customFormat="1" ht="15" customHeight="1" x14ac:dyDescent="0.25"/>
    <row r="7311" customFormat="1" ht="15" customHeight="1" x14ac:dyDescent="0.25"/>
    <row r="7312" customFormat="1" ht="15" customHeight="1" x14ac:dyDescent="0.25"/>
    <row r="7313" customFormat="1" ht="15" customHeight="1" x14ac:dyDescent="0.25"/>
    <row r="7314" customFormat="1" ht="15" customHeight="1" x14ac:dyDescent="0.25"/>
    <row r="7315" customFormat="1" ht="15" customHeight="1" x14ac:dyDescent="0.25"/>
    <row r="7316" customFormat="1" ht="15" customHeight="1" x14ac:dyDescent="0.25"/>
    <row r="7317" customFormat="1" ht="15" customHeight="1" x14ac:dyDescent="0.25"/>
    <row r="7318" customFormat="1" ht="15" customHeight="1" x14ac:dyDescent="0.25"/>
    <row r="7319" customFormat="1" ht="15" customHeight="1" x14ac:dyDescent="0.25"/>
    <row r="7320" customFormat="1" ht="15" customHeight="1" x14ac:dyDescent="0.25"/>
    <row r="7321" customFormat="1" ht="15" customHeight="1" x14ac:dyDescent="0.25"/>
    <row r="7322" customFormat="1" ht="15" customHeight="1" x14ac:dyDescent="0.25"/>
    <row r="7323" customFormat="1" ht="15" customHeight="1" x14ac:dyDescent="0.25"/>
    <row r="7324" customFormat="1" ht="15" customHeight="1" x14ac:dyDescent="0.25"/>
    <row r="7325" customFormat="1" ht="15" customHeight="1" x14ac:dyDescent="0.25"/>
    <row r="7326" customFormat="1" ht="15" customHeight="1" x14ac:dyDescent="0.25"/>
    <row r="7327" customFormat="1" ht="15" customHeight="1" x14ac:dyDescent="0.25"/>
    <row r="7328" customFormat="1" ht="15" customHeight="1" x14ac:dyDescent="0.25"/>
    <row r="7329" customFormat="1" ht="15" customHeight="1" x14ac:dyDescent="0.25"/>
    <row r="7330" customFormat="1" ht="15" customHeight="1" x14ac:dyDescent="0.25"/>
    <row r="7331" customFormat="1" ht="15" customHeight="1" x14ac:dyDescent="0.25"/>
    <row r="7332" customFormat="1" ht="15" customHeight="1" x14ac:dyDescent="0.25"/>
    <row r="7333" customFormat="1" ht="15" customHeight="1" x14ac:dyDescent="0.25"/>
    <row r="7334" customFormat="1" ht="15" customHeight="1" x14ac:dyDescent="0.25"/>
    <row r="7335" customFormat="1" ht="15" customHeight="1" x14ac:dyDescent="0.25"/>
    <row r="7336" customFormat="1" ht="15" customHeight="1" x14ac:dyDescent="0.25"/>
    <row r="7337" customFormat="1" ht="15" customHeight="1" x14ac:dyDescent="0.25"/>
    <row r="7338" customFormat="1" ht="15" customHeight="1" x14ac:dyDescent="0.25"/>
    <row r="7339" customFormat="1" ht="15" customHeight="1" x14ac:dyDescent="0.25"/>
    <row r="7340" customFormat="1" ht="15" customHeight="1" x14ac:dyDescent="0.25"/>
    <row r="7341" customFormat="1" ht="15" customHeight="1" x14ac:dyDescent="0.25"/>
    <row r="7342" customFormat="1" ht="15" customHeight="1" x14ac:dyDescent="0.25"/>
    <row r="7343" customFormat="1" ht="15" customHeight="1" x14ac:dyDescent="0.25"/>
    <row r="7344" customFormat="1" ht="15" customHeight="1" x14ac:dyDescent="0.25"/>
    <row r="7345" customFormat="1" ht="15" customHeight="1" x14ac:dyDescent="0.25"/>
    <row r="7346" customFormat="1" ht="15" customHeight="1" x14ac:dyDescent="0.25"/>
    <row r="7347" customFormat="1" ht="15" customHeight="1" x14ac:dyDescent="0.25"/>
    <row r="7348" customFormat="1" ht="15" customHeight="1" x14ac:dyDescent="0.25"/>
    <row r="7349" customFormat="1" ht="15" customHeight="1" x14ac:dyDescent="0.25"/>
    <row r="7350" customFormat="1" ht="15" customHeight="1" x14ac:dyDescent="0.25"/>
    <row r="7351" customFormat="1" ht="15" customHeight="1" x14ac:dyDescent="0.25"/>
    <row r="7352" customFormat="1" ht="15" customHeight="1" x14ac:dyDescent="0.25"/>
    <row r="7353" customFormat="1" ht="15" customHeight="1" x14ac:dyDescent="0.25"/>
    <row r="7354" customFormat="1" ht="15" customHeight="1" x14ac:dyDescent="0.25"/>
    <row r="7355" customFormat="1" ht="15" customHeight="1" x14ac:dyDescent="0.25"/>
    <row r="7356" customFormat="1" ht="15" customHeight="1" x14ac:dyDescent="0.25"/>
    <row r="7357" customFormat="1" ht="15" customHeight="1" x14ac:dyDescent="0.25"/>
    <row r="7358" customFormat="1" ht="15" customHeight="1" x14ac:dyDescent="0.25"/>
    <row r="7359" customFormat="1" ht="15" customHeight="1" x14ac:dyDescent="0.25"/>
    <row r="7360" customFormat="1" ht="15" customHeight="1" x14ac:dyDescent="0.25"/>
    <row r="7361" customFormat="1" ht="15" customHeight="1" x14ac:dyDescent="0.25"/>
    <row r="7362" customFormat="1" ht="15" customHeight="1" x14ac:dyDescent="0.25"/>
    <row r="7363" customFormat="1" ht="15" customHeight="1" x14ac:dyDescent="0.25"/>
    <row r="7364" customFormat="1" ht="15" customHeight="1" x14ac:dyDescent="0.25"/>
    <row r="7365" customFormat="1" ht="15" customHeight="1" x14ac:dyDescent="0.25"/>
    <row r="7366" customFormat="1" ht="15" customHeight="1" x14ac:dyDescent="0.25"/>
    <row r="7367" customFormat="1" ht="15" customHeight="1" x14ac:dyDescent="0.25"/>
    <row r="7368" customFormat="1" ht="15" customHeight="1" x14ac:dyDescent="0.25"/>
    <row r="7369" customFormat="1" ht="15" customHeight="1" x14ac:dyDescent="0.25"/>
    <row r="7370" customFormat="1" ht="15" customHeight="1" x14ac:dyDescent="0.25"/>
    <row r="7371" customFormat="1" ht="15" customHeight="1" x14ac:dyDescent="0.25"/>
    <row r="7372" customFormat="1" ht="15" customHeight="1" x14ac:dyDescent="0.25"/>
    <row r="7373" customFormat="1" ht="15" customHeight="1" x14ac:dyDescent="0.25"/>
    <row r="7374" customFormat="1" ht="15" customHeight="1" x14ac:dyDescent="0.25"/>
    <row r="7375" customFormat="1" ht="15" customHeight="1" x14ac:dyDescent="0.25"/>
    <row r="7376" customFormat="1" ht="15" customHeight="1" x14ac:dyDescent="0.25"/>
    <row r="7377" customFormat="1" ht="15" customHeight="1" x14ac:dyDescent="0.25"/>
    <row r="7378" customFormat="1" ht="15" customHeight="1" x14ac:dyDescent="0.25"/>
    <row r="7379" customFormat="1" ht="15" customHeight="1" x14ac:dyDescent="0.25"/>
    <row r="7380" customFormat="1" ht="15" customHeight="1" x14ac:dyDescent="0.25"/>
    <row r="7381" customFormat="1" ht="15" customHeight="1" x14ac:dyDescent="0.25"/>
    <row r="7382" customFormat="1" ht="15" customHeight="1" x14ac:dyDescent="0.25"/>
    <row r="7383" customFormat="1" ht="15" customHeight="1" x14ac:dyDescent="0.25"/>
    <row r="7384" customFormat="1" ht="15" customHeight="1" x14ac:dyDescent="0.25"/>
    <row r="7385" customFormat="1" ht="15" customHeight="1" x14ac:dyDescent="0.25"/>
    <row r="7386" customFormat="1" ht="15" customHeight="1" x14ac:dyDescent="0.25"/>
    <row r="7387" customFormat="1" ht="15" customHeight="1" x14ac:dyDescent="0.25"/>
    <row r="7388" customFormat="1" ht="15" customHeight="1" x14ac:dyDescent="0.25"/>
    <row r="7389" customFormat="1" ht="15" customHeight="1" x14ac:dyDescent="0.25"/>
    <row r="7390" customFormat="1" ht="15" customHeight="1" x14ac:dyDescent="0.25"/>
    <row r="7391" customFormat="1" ht="15" customHeight="1" x14ac:dyDescent="0.25"/>
    <row r="7392" customFormat="1" ht="15" customHeight="1" x14ac:dyDescent="0.25"/>
    <row r="7393" customFormat="1" ht="15" customHeight="1" x14ac:dyDescent="0.25"/>
    <row r="7394" customFormat="1" ht="15" customHeight="1" x14ac:dyDescent="0.25"/>
    <row r="7395" customFormat="1" ht="15" customHeight="1" x14ac:dyDescent="0.25"/>
    <row r="7396" customFormat="1" ht="15" customHeight="1" x14ac:dyDescent="0.25"/>
    <row r="7397" customFormat="1" ht="15" customHeight="1" x14ac:dyDescent="0.25"/>
    <row r="7398" customFormat="1" ht="15" customHeight="1" x14ac:dyDescent="0.25"/>
    <row r="7399" customFormat="1" ht="15" customHeight="1" x14ac:dyDescent="0.25"/>
    <row r="7400" customFormat="1" ht="15" customHeight="1" x14ac:dyDescent="0.25"/>
    <row r="7401" customFormat="1" ht="15" customHeight="1" x14ac:dyDescent="0.25"/>
    <row r="7402" customFormat="1" ht="15" customHeight="1" x14ac:dyDescent="0.25"/>
    <row r="7403" customFormat="1" ht="15" customHeight="1" x14ac:dyDescent="0.25"/>
    <row r="7404" customFormat="1" ht="15" customHeight="1" x14ac:dyDescent="0.25"/>
    <row r="7405" customFormat="1" ht="15" customHeight="1" x14ac:dyDescent="0.25"/>
    <row r="7406" customFormat="1" ht="15" customHeight="1" x14ac:dyDescent="0.25"/>
    <row r="7407" customFormat="1" ht="15" customHeight="1" x14ac:dyDescent="0.25"/>
    <row r="7408" customFormat="1" ht="15" customHeight="1" x14ac:dyDescent="0.25"/>
    <row r="7409" customFormat="1" ht="15" customHeight="1" x14ac:dyDescent="0.25"/>
    <row r="7410" customFormat="1" ht="15" customHeight="1" x14ac:dyDescent="0.25"/>
    <row r="7411" customFormat="1" ht="15" customHeight="1" x14ac:dyDescent="0.25"/>
    <row r="7412" customFormat="1" ht="15" customHeight="1" x14ac:dyDescent="0.25"/>
    <row r="7413" customFormat="1" ht="15" customHeight="1" x14ac:dyDescent="0.25"/>
    <row r="7414" customFormat="1" ht="15" customHeight="1" x14ac:dyDescent="0.25"/>
    <row r="7415" customFormat="1" ht="15" customHeight="1" x14ac:dyDescent="0.25"/>
    <row r="7416" customFormat="1" ht="15" customHeight="1" x14ac:dyDescent="0.25"/>
    <row r="7417" customFormat="1" ht="15" customHeight="1" x14ac:dyDescent="0.25"/>
    <row r="7418" customFormat="1" ht="15" customHeight="1" x14ac:dyDescent="0.25"/>
    <row r="7419" customFormat="1" ht="15" customHeight="1" x14ac:dyDescent="0.25"/>
    <row r="7420" customFormat="1" ht="15" customHeight="1" x14ac:dyDescent="0.25"/>
    <row r="7421" customFormat="1" ht="15" customHeight="1" x14ac:dyDescent="0.25"/>
    <row r="7422" customFormat="1" ht="15" customHeight="1" x14ac:dyDescent="0.25"/>
    <row r="7423" customFormat="1" ht="15" customHeight="1" x14ac:dyDescent="0.25"/>
    <row r="7424" customFormat="1" ht="15" customHeight="1" x14ac:dyDescent="0.25"/>
    <row r="7425" customFormat="1" ht="15" customHeight="1" x14ac:dyDescent="0.25"/>
    <row r="7426" customFormat="1" ht="15" customHeight="1" x14ac:dyDescent="0.25"/>
    <row r="7427" customFormat="1" ht="15" customHeight="1" x14ac:dyDescent="0.25"/>
    <row r="7428" customFormat="1" ht="15" customHeight="1" x14ac:dyDescent="0.25"/>
    <row r="7429" customFormat="1" ht="15" customHeight="1" x14ac:dyDescent="0.25"/>
    <row r="7430" customFormat="1" ht="15" customHeight="1" x14ac:dyDescent="0.25"/>
    <row r="7431" customFormat="1" ht="15" customHeight="1" x14ac:dyDescent="0.25"/>
    <row r="7432" customFormat="1" ht="15" customHeight="1" x14ac:dyDescent="0.25"/>
    <row r="7433" customFormat="1" ht="15" customHeight="1" x14ac:dyDescent="0.25"/>
    <row r="7434" customFormat="1" ht="15" customHeight="1" x14ac:dyDescent="0.25"/>
    <row r="7435" customFormat="1" ht="15" customHeight="1" x14ac:dyDescent="0.25"/>
    <row r="7436" customFormat="1" ht="15" customHeight="1" x14ac:dyDescent="0.25"/>
    <row r="7437" customFormat="1" ht="15" customHeight="1" x14ac:dyDescent="0.25"/>
    <row r="7438" customFormat="1" ht="15" customHeight="1" x14ac:dyDescent="0.25"/>
    <row r="7439" customFormat="1" ht="15" customHeight="1" x14ac:dyDescent="0.25"/>
    <row r="7440" customFormat="1" ht="15" customHeight="1" x14ac:dyDescent="0.25"/>
    <row r="7441" customFormat="1" ht="15" customHeight="1" x14ac:dyDescent="0.25"/>
    <row r="7442" customFormat="1" ht="15" customHeight="1" x14ac:dyDescent="0.25"/>
    <row r="7443" customFormat="1" ht="15" customHeight="1" x14ac:dyDescent="0.25"/>
    <row r="7444" customFormat="1" ht="15" customHeight="1" x14ac:dyDescent="0.25"/>
    <row r="7445" customFormat="1" ht="15" customHeight="1" x14ac:dyDescent="0.25"/>
    <row r="7446" customFormat="1" ht="15" customHeight="1" x14ac:dyDescent="0.25"/>
    <row r="7447" customFormat="1" ht="15" customHeight="1" x14ac:dyDescent="0.25"/>
    <row r="7448" customFormat="1" ht="15" customHeight="1" x14ac:dyDescent="0.25"/>
    <row r="7449" customFormat="1" ht="15" customHeight="1" x14ac:dyDescent="0.25"/>
    <row r="7450" customFormat="1" ht="15" customHeight="1" x14ac:dyDescent="0.25"/>
    <row r="7451" customFormat="1" ht="15" customHeight="1" x14ac:dyDescent="0.25"/>
    <row r="7452" customFormat="1" ht="15" customHeight="1" x14ac:dyDescent="0.25"/>
    <row r="7453" customFormat="1" ht="15" customHeight="1" x14ac:dyDescent="0.25"/>
    <row r="7454" customFormat="1" ht="15" customHeight="1" x14ac:dyDescent="0.25"/>
    <row r="7455" customFormat="1" ht="15" customHeight="1" x14ac:dyDescent="0.25"/>
    <row r="7456" customFormat="1" ht="15" customHeight="1" x14ac:dyDescent="0.25"/>
    <row r="7457" customFormat="1" ht="15" customHeight="1" x14ac:dyDescent="0.25"/>
    <row r="7458" customFormat="1" ht="15" customHeight="1" x14ac:dyDescent="0.25"/>
    <row r="7459" customFormat="1" ht="15" customHeight="1" x14ac:dyDescent="0.25"/>
    <row r="7460" customFormat="1" ht="15" customHeight="1" x14ac:dyDescent="0.25"/>
    <row r="7461" customFormat="1" ht="15" customHeight="1" x14ac:dyDescent="0.25"/>
    <row r="7462" customFormat="1" ht="15" customHeight="1" x14ac:dyDescent="0.25"/>
    <row r="7463" customFormat="1" ht="15" customHeight="1" x14ac:dyDescent="0.25"/>
    <row r="7464" customFormat="1" ht="15" customHeight="1" x14ac:dyDescent="0.25"/>
    <row r="7465" customFormat="1" ht="15" customHeight="1" x14ac:dyDescent="0.25"/>
    <row r="7466" customFormat="1" ht="15" customHeight="1" x14ac:dyDescent="0.25"/>
    <row r="7467" customFormat="1" ht="15" customHeight="1" x14ac:dyDescent="0.25"/>
    <row r="7468" customFormat="1" ht="15" customHeight="1" x14ac:dyDescent="0.25"/>
    <row r="7469" customFormat="1" ht="15" customHeight="1" x14ac:dyDescent="0.25"/>
    <row r="7470" customFormat="1" ht="15" customHeight="1" x14ac:dyDescent="0.25"/>
    <row r="7471" customFormat="1" ht="15" customHeight="1" x14ac:dyDescent="0.25"/>
    <row r="7472" customFormat="1" ht="15" customHeight="1" x14ac:dyDescent="0.25"/>
    <row r="7473" customFormat="1" ht="15" customHeight="1" x14ac:dyDescent="0.25"/>
    <row r="7474" customFormat="1" ht="15" customHeight="1" x14ac:dyDescent="0.25"/>
    <row r="7475" customFormat="1" ht="15" customHeight="1" x14ac:dyDescent="0.25"/>
    <row r="7476" customFormat="1" ht="15" customHeight="1" x14ac:dyDescent="0.25"/>
    <row r="7477" customFormat="1" ht="15" customHeight="1" x14ac:dyDescent="0.25"/>
    <row r="7478" customFormat="1" ht="15" customHeight="1" x14ac:dyDescent="0.25"/>
    <row r="7479" customFormat="1" ht="15" customHeight="1" x14ac:dyDescent="0.25"/>
    <row r="7480" customFormat="1" ht="15" customHeight="1" x14ac:dyDescent="0.25"/>
    <row r="7481" customFormat="1" ht="15" customHeight="1" x14ac:dyDescent="0.25"/>
    <row r="7482" customFormat="1" ht="15" customHeight="1" x14ac:dyDescent="0.25"/>
    <row r="7483" customFormat="1" ht="15" customHeight="1" x14ac:dyDescent="0.25"/>
    <row r="7484" customFormat="1" ht="15" customHeight="1" x14ac:dyDescent="0.25"/>
    <row r="7485" customFormat="1" ht="15" customHeight="1" x14ac:dyDescent="0.25"/>
    <row r="7486" customFormat="1" ht="15" customHeight="1" x14ac:dyDescent="0.25"/>
    <row r="7487" customFormat="1" ht="15" customHeight="1" x14ac:dyDescent="0.25"/>
    <row r="7488" customFormat="1" ht="15" customHeight="1" x14ac:dyDescent="0.25"/>
    <row r="7489" customFormat="1" ht="15" customHeight="1" x14ac:dyDescent="0.25"/>
    <row r="7490" customFormat="1" ht="15" customHeight="1" x14ac:dyDescent="0.25"/>
    <row r="7491" customFormat="1" ht="15" customHeight="1" x14ac:dyDescent="0.25"/>
    <row r="7492" customFormat="1" ht="15" customHeight="1" x14ac:dyDescent="0.25"/>
    <row r="7493" customFormat="1" ht="15" customHeight="1" x14ac:dyDescent="0.25"/>
    <row r="7494" customFormat="1" ht="15" customHeight="1" x14ac:dyDescent="0.25"/>
    <row r="7495" customFormat="1" ht="15" customHeight="1" x14ac:dyDescent="0.25"/>
    <row r="7496" customFormat="1" ht="15" customHeight="1" x14ac:dyDescent="0.25"/>
    <row r="7497" customFormat="1" ht="15" customHeight="1" x14ac:dyDescent="0.25"/>
    <row r="7498" customFormat="1" ht="15" customHeight="1" x14ac:dyDescent="0.25"/>
    <row r="7499" customFormat="1" ht="15" customHeight="1" x14ac:dyDescent="0.25"/>
    <row r="7500" customFormat="1" ht="15" customHeight="1" x14ac:dyDescent="0.25"/>
    <row r="7501" customFormat="1" ht="15" customHeight="1" x14ac:dyDescent="0.25"/>
    <row r="7502" customFormat="1" ht="15" customHeight="1" x14ac:dyDescent="0.25"/>
    <row r="7503" customFormat="1" ht="15" customHeight="1" x14ac:dyDescent="0.25"/>
    <row r="7504" customFormat="1" ht="15" customHeight="1" x14ac:dyDescent="0.25"/>
    <row r="7505" customFormat="1" ht="15" customHeight="1" x14ac:dyDescent="0.25"/>
    <row r="7506" customFormat="1" ht="15" customHeight="1" x14ac:dyDescent="0.25"/>
    <row r="7507" customFormat="1" ht="15" customHeight="1" x14ac:dyDescent="0.25"/>
    <row r="7508" customFormat="1" ht="15" customHeight="1" x14ac:dyDescent="0.25"/>
    <row r="7509" customFormat="1" ht="15" customHeight="1" x14ac:dyDescent="0.25"/>
    <row r="7510" customFormat="1" ht="15" customHeight="1" x14ac:dyDescent="0.25"/>
    <row r="7511" customFormat="1" ht="15" customHeight="1" x14ac:dyDescent="0.25"/>
    <row r="7512" customFormat="1" ht="15" customHeight="1" x14ac:dyDescent="0.25"/>
    <row r="7513" customFormat="1" ht="15" customHeight="1" x14ac:dyDescent="0.25"/>
    <row r="7514" customFormat="1" ht="15" customHeight="1" x14ac:dyDescent="0.25"/>
    <row r="7515" customFormat="1" ht="15" customHeight="1" x14ac:dyDescent="0.25"/>
    <row r="7516" customFormat="1" ht="15" customHeight="1" x14ac:dyDescent="0.25"/>
    <row r="7517" customFormat="1" ht="15" customHeight="1" x14ac:dyDescent="0.25"/>
    <row r="7518" customFormat="1" ht="15" customHeight="1" x14ac:dyDescent="0.25"/>
    <row r="7519" customFormat="1" ht="15" customHeight="1" x14ac:dyDescent="0.25"/>
    <row r="7520" customFormat="1" ht="15" customHeight="1" x14ac:dyDescent="0.25"/>
    <row r="7521" customFormat="1" ht="15" customHeight="1" x14ac:dyDescent="0.25"/>
    <row r="7522" customFormat="1" ht="15" customHeight="1" x14ac:dyDescent="0.25"/>
    <row r="7523" customFormat="1" ht="15" customHeight="1" x14ac:dyDescent="0.25"/>
    <row r="7524" customFormat="1" ht="15" customHeight="1" x14ac:dyDescent="0.25"/>
    <row r="7525" customFormat="1" ht="15" customHeight="1" x14ac:dyDescent="0.25"/>
    <row r="7526" customFormat="1" ht="15" customHeight="1" x14ac:dyDescent="0.25"/>
    <row r="7527" customFormat="1" ht="15" customHeight="1" x14ac:dyDescent="0.25"/>
    <row r="7528" customFormat="1" ht="15" customHeight="1" x14ac:dyDescent="0.25"/>
    <row r="7529" customFormat="1" ht="15" customHeight="1" x14ac:dyDescent="0.25"/>
    <row r="7530" customFormat="1" ht="15" customHeight="1" x14ac:dyDescent="0.25"/>
    <row r="7531" customFormat="1" ht="15" customHeight="1" x14ac:dyDescent="0.25"/>
    <row r="7532" customFormat="1" ht="15" customHeight="1" x14ac:dyDescent="0.25"/>
    <row r="7533" customFormat="1" ht="15" customHeight="1" x14ac:dyDescent="0.25"/>
    <row r="7534" customFormat="1" ht="15" customHeight="1" x14ac:dyDescent="0.25"/>
    <row r="7535" customFormat="1" ht="15" customHeight="1" x14ac:dyDescent="0.25"/>
    <row r="7536" customFormat="1" ht="15" customHeight="1" x14ac:dyDescent="0.25"/>
    <row r="7537" customFormat="1" ht="15" customHeight="1" x14ac:dyDescent="0.25"/>
    <row r="7538" customFormat="1" ht="15" customHeight="1" x14ac:dyDescent="0.25"/>
    <row r="7539" customFormat="1" ht="15" customHeight="1" x14ac:dyDescent="0.25"/>
    <row r="7540" customFormat="1" ht="15" customHeight="1" x14ac:dyDescent="0.25"/>
    <row r="7541" customFormat="1" ht="15" customHeight="1" x14ac:dyDescent="0.25"/>
    <row r="7542" customFormat="1" ht="15" customHeight="1" x14ac:dyDescent="0.25"/>
    <row r="7543" customFormat="1" ht="15" customHeight="1" x14ac:dyDescent="0.25"/>
    <row r="7544" customFormat="1" ht="15" customHeight="1" x14ac:dyDescent="0.25"/>
    <row r="7545" customFormat="1" ht="15" customHeight="1" x14ac:dyDescent="0.25"/>
    <row r="7546" customFormat="1" ht="15" customHeight="1" x14ac:dyDescent="0.25"/>
    <row r="7547" customFormat="1" ht="15" customHeight="1" x14ac:dyDescent="0.25"/>
    <row r="7548" customFormat="1" ht="15" customHeight="1" x14ac:dyDescent="0.25"/>
    <row r="7549" customFormat="1" ht="15" customHeight="1" x14ac:dyDescent="0.25"/>
    <row r="7550" customFormat="1" ht="15" customHeight="1" x14ac:dyDescent="0.25"/>
    <row r="7551" customFormat="1" ht="15" customHeight="1" x14ac:dyDescent="0.25"/>
    <row r="7552" customFormat="1" ht="15" customHeight="1" x14ac:dyDescent="0.25"/>
    <row r="7553" customFormat="1" ht="15" customHeight="1" x14ac:dyDescent="0.25"/>
    <row r="7554" customFormat="1" ht="15" customHeight="1" x14ac:dyDescent="0.25"/>
    <row r="7555" customFormat="1" ht="15" customHeight="1" x14ac:dyDescent="0.25"/>
    <row r="7556" customFormat="1" ht="15" customHeight="1" x14ac:dyDescent="0.25"/>
    <row r="7557" customFormat="1" ht="15" customHeight="1" x14ac:dyDescent="0.25"/>
    <row r="7558" customFormat="1" ht="15" customHeight="1" x14ac:dyDescent="0.25"/>
    <row r="7559" customFormat="1" ht="15" customHeight="1" x14ac:dyDescent="0.25"/>
    <row r="7560" customFormat="1" ht="15" customHeight="1" x14ac:dyDescent="0.25"/>
    <row r="7561" customFormat="1" ht="15" customHeight="1" x14ac:dyDescent="0.25"/>
    <row r="7562" customFormat="1" ht="15" customHeight="1" x14ac:dyDescent="0.25"/>
    <row r="7563" customFormat="1" ht="15" customHeight="1" x14ac:dyDescent="0.25"/>
    <row r="7564" customFormat="1" ht="15" customHeight="1" x14ac:dyDescent="0.25"/>
    <row r="7565" customFormat="1" ht="15" customHeight="1" x14ac:dyDescent="0.25"/>
    <row r="7566" customFormat="1" ht="15" customHeight="1" x14ac:dyDescent="0.25"/>
    <row r="7567" customFormat="1" ht="15" customHeight="1" x14ac:dyDescent="0.25"/>
    <row r="7568" customFormat="1" ht="15" customHeight="1" x14ac:dyDescent="0.25"/>
    <row r="7569" customFormat="1" ht="15" customHeight="1" x14ac:dyDescent="0.25"/>
    <row r="7570" customFormat="1" ht="15" customHeight="1" x14ac:dyDescent="0.25"/>
    <row r="7571" customFormat="1" ht="15" customHeight="1" x14ac:dyDescent="0.25"/>
    <row r="7572" customFormat="1" ht="15" customHeight="1" x14ac:dyDescent="0.25"/>
    <row r="7573" customFormat="1" ht="15" customHeight="1" x14ac:dyDescent="0.25"/>
    <row r="7574" customFormat="1" ht="15" customHeight="1" x14ac:dyDescent="0.25"/>
    <row r="7575" customFormat="1" ht="15" customHeight="1" x14ac:dyDescent="0.25"/>
    <row r="7576" customFormat="1" ht="15" customHeight="1" x14ac:dyDescent="0.25"/>
    <row r="7577" customFormat="1" ht="15" customHeight="1" x14ac:dyDescent="0.25"/>
    <row r="7578" customFormat="1" ht="15" customHeight="1" x14ac:dyDescent="0.25"/>
    <row r="7579" customFormat="1" ht="15" customHeight="1" x14ac:dyDescent="0.25"/>
    <row r="7580" customFormat="1" ht="15" customHeight="1" x14ac:dyDescent="0.25"/>
    <row r="7581" customFormat="1" ht="15" customHeight="1" x14ac:dyDescent="0.25"/>
    <row r="7582" customFormat="1" ht="15" customHeight="1" x14ac:dyDescent="0.25"/>
    <row r="7583" customFormat="1" ht="15" customHeight="1" x14ac:dyDescent="0.25"/>
    <row r="7584" customFormat="1" ht="15" customHeight="1" x14ac:dyDescent="0.25"/>
    <row r="7585" customFormat="1" ht="15" customHeight="1" x14ac:dyDescent="0.25"/>
    <row r="7586" customFormat="1" ht="15" customHeight="1" x14ac:dyDescent="0.25"/>
    <row r="7587" customFormat="1" ht="15" customHeight="1" x14ac:dyDescent="0.25"/>
    <row r="7588" customFormat="1" ht="15" customHeight="1" x14ac:dyDescent="0.25"/>
    <row r="7589" customFormat="1" ht="15" customHeight="1" x14ac:dyDescent="0.25"/>
    <row r="7590" customFormat="1" ht="15" customHeight="1" x14ac:dyDescent="0.25"/>
    <row r="7591" customFormat="1" ht="15" customHeight="1" x14ac:dyDescent="0.25"/>
    <row r="7592" customFormat="1" ht="15" customHeight="1" x14ac:dyDescent="0.25"/>
    <row r="7593" customFormat="1" ht="15" customHeight="1" x14ac:dyDescent="0.25"/>
    <row r="7594" customFormat="1" ht="15" customHeight="1" x14ac:dyDescent="0.25"/>
    <row r="7595" customFormat="1" ht="15" customHeight="1" x14ac:dyDescent="0.25"/>
    <row r="7596" customFormat="1" ht="15" customHeight="1" x14ac:dyDescent="0.25"/>
    <row r="7597" customFormat="1" ht="15" customHeight="1" x14ac:dyDescent="0.25"/>
    <row r="7598" customFormat="1" ht="15" customHeight="1" x14ac:dyDescent="0.25"/>
    <row r="7599" customFormat="1" ht="15" customHeight="1" x14ac:dyDescent="0.25"/>
    <row r="7600" customFormat="1" ht="15" customHeight="1" x14ac:dyDescent="0.25"/>
    <row r="7601" customFormat="1" ht="15" customHeight="1" x14ac:dyDescent="0.25"/>
    <row r="7602" customFormat="1" ht="15" customHeight="1" x14ac:dyDescent="0.25"/>
    <row r="7603" customFormat="1" ht="15" customHeight="1" x14ac:dyDescent="0.25"/>
    <row r="7604" customFormat="1" ht="15" customHeight="1" x14ac:dyDescent="0.25"/>
    <row r="7605" customFormat="1" ht="15" customHeight="1" x14ac:dyDescent="0.25"/>
    <row r="7606" customFormat="1" ht="15" customHeight="1" x14ac:dyDescent="0.25"/>
    <row r="7607" customFormat="1" ht="15" customHeight="1" x14ac:dyDescent="0.25"/>
    <row r="7608" customFormat="1" ht="15" customHeight="1" x14ac:dyDescent="0.25"/>
    <row r="7609" customFormat="1" ht="15" customHeight="1" x14ac:dyDescent="0.25"/>
    <row r="7610" customFormat="1" ht="15" customHeight="1" x14ac:dyDescent="0.25"/>
    <row r="7611" customFormat="1" ht="15" customHeight="1" x14ac:dyDescent="0.25"/>
    <row r="7612" customFormat="1" ht="15" customHeight="1" x14ac:dyDescent="0.25"/>
    <row r="7613" customFormat="1" ht="15" customHeight="1" x14ac:dyDescent="0.25"/>
    <row r="7614" customFormat="1" ht="15" customHeight="1" x14ac:dyDescent="0.25"/>
    <row r="7615" customFormat="1" ht="15" customHeight="1" x14ac:dyDescent="0.25"/>
    <row r="7616" customFormat="1" ht="15" customHeight="1" x14ac:dyDescent="0.25"/>
    <row r="7617" customFormat="1" ht="15" customHeight="1" x14ac:dyDescent="0.25"/>
    <row r="7618" customFormat="1" ht="15" customHeight="1" x14ac:dyDescent="0.25"/>
    <row r="7619" customFormat="1" ht="15" customHeight="1" x14ac:dyDescent="0.25"/>
    <row r="7620" customFormat="1" ht="15" customHeight="1" x14ac:dyDescent="0.25"/>
    <row r="7621" customFormat="1" ht="15" customHeight="1" x14ac:dyDescent="0.25"/>
    <row r="7622" customFormat="1" ht="15" customHeight="1" x14ac:dyDescent="0.25"/>
    <row r="7623" customFormat="1" ht="15" customHeight="1" x14ac:dyDescent="0.25"/>
    <row r="7624" customFormat="1" ht="15" customHeight="1" x14ac:dyDescent="0.25"/>
    <row r="7625" customFormat="1" ht="15" customHeight="1" x14ac:dyDescent="0.25"/>
    <row r="7626" customFormat="1" ht="15" customHeight="1" x14ac:dyDescent="0.25"/>
    <row r="7627" customFormat="1" ht="15" customHeight="1" x14ac:dyDescent="0.25"/>
    <row r="7628" customFormat="1" ht="15" customHeight="1" x14ac:dyDescent="0.25"/>
    <row r="7629" customFormat="1" ht="15" customHeight="1" x14ac:dyDescent="0.25"/>
    <row r="7630" customFormat="1" ht="15" customHeight="1" x14ac:dyDescent="0.25"/>
    <row r="7631" customFormat="1" ht="15" customHeight="1" x14ac:dyDescent="0.25"/>
    <row r="7632" customFormat="1" ht="15" customHeight="1" x14ac:dyDescent="0.25"/>
    <row r="7633" customFormat="1" ht="15" customHeight="1" x14ac:dyDescent="0.25"/>
    <row r="7634" customFormat="1" ht="15" customHeight="1" x14ac:dyDescent="0.25"/>
    <row r="7635" customFormat="1" ht="15" customHeight="1" x14ac:dyDescent="0.25"/>
    <row r="7636" customFormat="1" ht="15" customHeight="1" x14ac:dyDescent="0.25"/>
    <row r="7637" customFormat="1" ht="15" customHeight="1" x14ac:dyDescent="0.25"/>
    <row r="7638" customFormat="1" ht="15" customHeight="1" x14ac:dyDescent="0.25"/>
    <row r="7639" customFormat="1" ht="15" customHeight="1" x14ac:dyDescent="0.25"/>
    <row r="7640" customFormat="1" ht="15" customHeight="1" x14ac:dyDescent="0.25"/>
    <row r="7641" customFormat="1" ht="15" customHeight="1" x14ac:dyDescent="0.25"/>
    <row r="7642" customFormat="1" ht="15" customHeight="1" x14ac:dyDescent="0.25"/>
    <row r="7643" customFormat="1" ht="15" customHeight="1" x14ac:dyDescent="0.25"/>
    <row r="7644" customFormat="1" ht="15" customHeight="1" x14ac:dyDescent="0.25"/>
    <row r="7645" customFormat="1" ht="15" customHeight="1" x14ac:dyDescent="0.25"/>
    <row r="7646" customFormat="1" ht="15" customHeight="1" x14ac:dyDescent="0.25"/>
    <row r="7647" customFormat="1" ht="15" customHeight="1" x14ac:dyDescent="0.25"/>
    <row r="7648" customFormat="1" ht="15" customHeight="1" x14ac:dyDescent="0.25"/>
    <row r="7649" customFormat="1" ht="15" customHeight="1" x14ac:dyDescent="0.25"/>
    <row r="7650" customFormat="1" ht="15" customHeight="1" x14ac:dyDescent="0.25"/>
    <row r="7651" customFormat="1" ht="15" customHeight="1" x14ac:dyDescent="0.25"/>
    <row r="7652" customFormat="1" ht="15" customHeight="1" x14ac:dyDescent="0.25"/>
    <row r="7653" customFormat="1" ht="15" customHeight="1" x14ac:dyDescent="0.25"/>
    <row r="7654" customFormat="1" ht="15" customHeight="1" x14ac:dyDescent="0.25"/>
    <row r="7655" customFormat="1" ht="15" customHeight="1" x14ac:dyDescent="0.25"/>
    <row r="7656" customFormat="1" ht="15" customHeight="1" x14ac:dyDescent="0.25"/>
    <row r="7657" customFormat="1" ht="15" customHeight="1" x14ac:dyDescent="0.25"/>
    <row r="7658" customFormat="1" ht="15" customHeight="1" x14ac:dyDescent="0.25"/>
    <row r="7659" customFormat="1" ht="15" customHeight="1" x14ac:dyDescent="0.25"/>
    <row r="7660" customFormat="1" ht="15" customHeight="1" x14ac:dyDescent="0.25"/>
    <row r="7661" customFormat="1" ht="15" customHeight="1" x14ac:dyDescent="0.25"/>
    <row r="7662" customFormat="1" ht="15" customHeight="1" x14ac:dyDescent="0.25"/>
    <row r="7663" customFormat="1" ht="15" customHeight="1" x14ac:dyDescent="0.25"/>
    <row r="7664" customFormat="1" ht="15" customHeight="1" x14ac:dyDescent="0.25"/>
    <row r="7665" customFormat="1" ht="15" customHeight="1" x14ac:dyDescent="0.25"/>
    <row r="7666" customFormat="1" ht="15" customHeight="1" x14ac:dyDescent="0.25"/>
    <row r="7667" customFormat="1" ht="15" customHeight="1" x14ac:dyDescent="0.25"/>
    <row r="7668" customFormat="1" ht="15" customHeight="1" x14ac:dyDescent="0.25"/>
    <row r="7669" customFormat="1" ht="15" customHeight="1" x14ac:dyDescent="0.25"/>
    <row r="7670" customFormat="1" ht="15" customHeight="1" x14ac:dyDescent="0.25"/>
    <row r="7671" customFormat="1" ht="15" customHeight="1" x14ac:dyDescent="0.25"/>
    <row r="7672" customFormat="1" ht="15" customHeight="1" x14ac:dyDescent="0.25"/>
    <row r="7673" customFormat="1" ht="15" customHeight="1" x14ac:dyDescent="0.25"/>
    <row r="7674" customFormat="1" ht="15" customHeight="1" x14ac:dyDescent="0.25"/>
    <row r="7675" customFormat="1" ht="15" customHeight="1" x14ac:dyDescent="0.25"/>
    <row r="7676" customFormat="1" ht="15" customHeight="1" x14ac:dyDescent="0.25"/>
    <row r="7677" customFormat="1" ht="15" customHeight="1" x14ac:dyDescent="0.25"/>
    <row r="7678" customFormat="1" ht="15" customHeight="1" x14ac:dyDescent="0.25"/>
    <row r="7679" customFormat="1" ht="15" customHeight="1" x14ac:dyDescent="0.25"/>
    <row r="7680" customFormat="1" ht="15" customHeight="1" x14ac:dyDescent="0.25"/>
    <row r="7681" customFormat="1" ht="15" customHeight="1" x14ac:dyDescent="0.25"/>
    <row r="7682" customFormat="1" ht="15" customHeight="1" x14ac:dyDescent="0.25"/>
    <row r="7683" customFormat="1" ht="15" customHeight="1" x14ac:dyDescent="0.25"/>
    <row r="7684" customFormat="1" ht="15" customHeight="1" x14ac:dyDescent="0.25"/>
    <row r="7685" customFormat="1" ht="15" customHeight="1" x14ac:dyDescent="0.25"/>
    <row r="7686" customFormat="1" ht="15" customHeight="1" x14ac:dyDescent="0.25"/>
    <row r="7687" customFormat="1" ht="15" customHeight="1" x14ac:dyDescent="0.25"/>
    <row r="7688" customFormat="1" ht="15" customHeight="1" x14ac:dyDescent="0.25"/>
    <row r="7689" customFormat="1" ht="15" customHeight="1" x14ac:dyDescent="0.25"/>
    <row r="7690" customFormat="1" ht="15" customHeight="1" x14ac:dyDescent="0.25"/>
    <row r="7691" customFormat="1" ht="15" customHeight="1" x14ac:dyDescent="0.25"/>
    <row r="7692" customFormat="1" ht="15" customHeight="1" x14ac:dyDescent="0.25"/>
    <row r="7693" customFormat="1" ht="15" customHeight="1" x14ac:dyDescent="0.25"/>
    <row r="7694" customFormat="1" ht="15" customHeight="1" x14ac:dyDescent="0.25"/>
    <row r="7695" customFormat="1" ht="15" customHeight="1" x14ac:dyDescent="0.25"/>
    <row r="7696" customFormat="1" ht="15" customHeight="1" x14ac:dyDescent="0.25"/>
    <row r="7697" customFormat="1" ht="15" customHeight="1" x14ac:dyDescent="0.25"/>
    <row r="7698" customFormat="1" ht="15" customHeight="1" x14ac:dyDescent="0.25"/>
    <row r="7699" customFormat="1" ht="15" customHeight="1" x14ac:dyDescent="0.25"/>
    <row r="7700" customFormat="1" ht="15" customHeight="1" x14ac:dyDescent="0.25"/>
    <row r="7701" customFormat="1" ht="15" customHeight="1" x14ac:dyDescent="0.25"/>
    <row r="7702" customFormat="1" ht="15" customHeight="1" x14ac:dyDescent="0.25"/>
    <row r="7703" customFormat="1" ht="15" customHeight="1" x14ac:dyDescent="0.25"/>
    <row r="7704" customFormat="1" ht="15" customHeight="1" x14ac:dyDescent="0.25"/>
    <row r="7705" customFormat="1" ht="15" customHeight="1" x14ac:dyDescent="0.25"/>
    <row r="7706" customFormat="1" ht="15" customHeight="1" x14ac:dyDescent="0.25"/>
    <row r="7707" customFormat="1" ht="15" customHeight="1" x14ac:dyDescent="0.25"/>
    <row r="7708" customFormat="1" ht="15" customHeight="1" x14ac:dyDescent="0.25"/>
    <row r="7709" customFormat="1" ht="15" customHeight="1" x14ac:dyDescent="0.25"/>
    <row r="7710" customFormat="1" ht="15" customHeight="1" x14ac:dyDescent="0.25"/>
    <row r="7711" customFormat="1" ht="15" customHeight="1" x14ac:dyDescent="0.25"/>
    <row r="7712" customFormat="1" ht="15" customHeight="1" x14ac:dyDescent="0.25"/>
    <row r="7713" customFormat="1" ht="15" customHeight="1" x14ac:dyDescent="0.25"/>
    <row r="7714" customFormat="1" ht="15" customHeight="1" x14ac:dyDescent="0.25"/>
    <row r="7715" customFormat="1" ht="15" customHeight="1" x14ac:dyDescent="0.25"/>
    <row r="7716" customFormat="1" ht="15" customHeight="1" x14ac:dyDescent="0.25"/>
    <row r="7717" customFormat="1" ht="15" customHeight="1" x14ac:dyDescent="0.25"/>
    <row r="7718" customFormat="1" ht="15" customHeight="1" x14ac:dyDescent="0.25"/>
    <row r="7719" customFormat="1" ht="15" customHeight="1" x14ac:dyDescent="0.25"/>
    <row r="7720" customFormat="1" ht="15" customHeight="1" x14ac:dyDescent="0.25"/>
    <row r="7721" customFormat="1" ht="15" customHeight="1" x14ac:dyDescent="0.25"/>
    <row r="7722" customFormat="1" ht="15" customHeight="1" x14ac:dyDescent="0.25"/>
    <row r="7723" customFormat="1" ht="15" customHeight="1" x14ac:dyDescent="0.25"/>
    <row r="7724" customFormat="1" ht="15" customHeight="1" x14ac:dyDescent="0.25"/>
    <row r="7725" customFormat="1" ht="15" customHeight="1" x14ac:dyDescent="0.25"/>
    <row r="7726" customFormat="1" ht="15" customHeight="1" x14ac:dyDescent="0.25"/>
    <row r="7727" customFormat="1" ht="15" customHeight="1" x14ac:dyDescent="0.25"/>
    <row r="7728" customFormat="1" ht="15" customHeight="1" x14ac:dyDescent="0.25"/>
    <row r="7729" customFormat="1" ht="15" customHeight="1" x14ac:dyDescent="0.25"/>
    <row r="7730" customFormat="1" ht="15" customHeight="1" x14ac:dyDescent="0.25"/>
    <row r="7731" customFormat="1" ht="15" customHeight="1" x14ac:dyDescent="0.25"/>
    <row r="7732" customFormat="1" ht="15" customHeight="1" x14ac:dyDescent="0.25"/>
    <row r="7733" customFormat="1" ht="15" customHeight="1" x14ac:dyDescent="0.25"/>
    <row r="7734" customFormat="1" ht="15" customHeight="1" x14ac:dyDescent="0.25"/>
    <row r="7735" customFormat="1" ht="15" customHeight="1" x14ac:dyDescent="0.25"/>
    <row r="7736" customFormat="1" ht="15" customHeight="1" x14ac:dyDescent="0.25"/>
    <row r="7737" customFormat="1" ht="15" customHeight="1" x14ac:dyDescent="0.25"/>
    <row r="7738" customFormat="1" ht="15" customHeight="1" x14ac:dyDescent="0.25"/>
    <row r="7739" customFormat="1" ht="15" customHeight="1" x14ac:dyDescent="0.25"/>
    <row r="7740" customFormat="1" ht="15" customHeight="1" x14ac:dyDescent="0.25"/>
    <row r="7741" customFormat="1" ht="15" customHeight="1" x14ac:dyDescent="0.25"/>
    <row r="7742" customFormat="1" ht="15" customHeight="1" x14ac:dyDescent="0.25"/>
    <row r="7743" customFormat="1" ht="15" customHeight="1" x14ac:dyDescent="0.25"/>
    <row r="7744" customFormat="1" ht="15" customHeight="1" x14ac:dyDescent="0.25"/>
    <row r="7745" customFormat="1" ht="15" customHeight="1" x14ac:dyDescent="0.25"/>
    <row r="7746" customFormat="1" ht="15" customHeight="1" x14ac:dyDescent="0.25"/>
    <row r="7747" customFormat="1" ht="15" customHeight="1" x14ac:dyDescent="0.25"/>
    <row r="7748" customFormat="1" ht="15" customHeight="1" x14ac:dyDescent="0.25"/>
    <row r="7749" customFormat="1" ht="15" customHeight="1" x14ac:dyDescent="0.25"/>
    <row r="7750" customFormat="1" ht="15" customHeight="1" x14ac:dyDescent="0.25"/>
    <row r="7751" customFormat="1" ht="15" customHeight="1" x14ac:dyDescent="0.25"/>
    <row r="7752" customFormat="1" ht="15" customHeight="1" x14ac:dyDescent="0.25"/>
    <row r="7753" customFormat="1" ht="15" customHeight="1" x14ac:dyDescent="0.25"/>
    <row r="7754" customFormat="1" ht="15" customHeight="1" x14ac:dyDescent="0.25"/>
    <row r="7755" customFormat="1" ht="15" customHeight="1" x14ac:dyDescent="0.25"/>
    <row r="7756" customFormat="1" ht="15" customHeight="1" x14ac:dyDescent="0.25"/>
    <row r="7757" customFormat="1" ht="15" customHeight="1" x14ac:dyDescent="0.25"/>
    <row r="7758" customFormat="1" ht="15" customHeight="1" x14ac:dyDescent="0.25"/>
    <row r="7759" customFormat="1" ht="15" customHeight="1" x14ac:dyDescent="0.25"/>
    <row r="7760" customFormat="1" ht="15" customHeight="1" x14ac:dyDescent="0.25"/>
    <row r="7761" customFormat="1" ht="15" customHeight="1" x14ac:dyDescent="0.25"/>
    <row r="7762" customFormat="1" ht="15" customHeight="1" x14ac:dyDescent="0.25"/>
    <row r="7763" customFormat="1" ht="15" customHeight="1" x14ac:dyDescent="0.25"/>
    <row r="7764" customFormat="1" ht="15" customHeight="1" x14ac:dyDescent="0.25"/>
    <row r="7765" customFormat="1" ht="15" customHeight="1" x14ac:dyDescent="0.25"/>
    <row r="7766" customFormat="1" ht="15" customHeight="1" x14ac:dyDescent="0.25"/>
    <row r="7767" customFormat="1" ht="15" customHeight="1" x14ac:dyDescent="0.25"/>
    <row r="7768" customFormat="1" ht="15" customHeight="1" x14ac:dyDescent="0.25"/>
    <row r="7769" customFormat="1" ht="15" customHeight="1" x14ac:dyDescent="0.25"/>
    <row r="7770" customFormat="1" ht="15" customHeight="1" x14ac:dyDescent="0.25"/>
    <row r="7771" customFormat="1" ht="15" customHeight="1" x14ac:dyDescent="0.25"/>
    <row r="7772" customFormat="1" ht="15" customHeight="1" x14ac:dyDescent="0.25"/>
    <row r="7773" customFormat="1" ht="15" customHeight="1" x14ac:dyDescent="0.25"/>
    <row r="7774" customFormat="1" ht="15" customHeight="1" x14ac:dyDescent="0.25"/>
    <row r="7775" customFormat="1" ht="15" customHeight="1" x14ac:dyDescent="0.25"/>
    <row r="7776" customFormat="1" ht="15" customHeight="1" x14ac:dyDescent="0.25"/>
    <row r="7777" customFormat="1" ht="15" customHeight="1" x14ac:dyDescent="0.25"/>
    <row r="7778" customFormat="1" ht="15" customHeight="1" x14ac:dyDescent="0.25"/>
    <row r="7779" customFormat="1" ht="15" customHeight="1" x14ac:dyDescent="0.25"/>
    <row r="7780" customFormat="1" ht="15" customHeight="1" x14ac:dyDescent="0.25"/>
    <row r="7781" customFormat="1" ht="15" customHeight="1" x14ac:dyDescent="0.25"/>
    <row r="7782" customFormat="1" ht="15" customHeight="1" x14ac:dyDescent="0.25"/>
    <row r="7783" customFormat="1" ht="15" customHeight="1" x14ac:dyDescent="0.25"/>
    <row r="7784" customFormat="1" ht="15" customHeight="1" x14ac:dyDescent="0.25"/>
    <row r="7785" customFormat="1" ht="15" customHeight="1" x14ac:dyDescent="0.25"/>
    <row r="7786" customFormat="1" ht="15" customHeight="1" x14ac:dyDescent="0.25"/>
    <row r="7787" customFormat="1" ht="15" customHeight="1" x14ac:dyDescent="0.25"/>
    <row r="7788" customFormat="1" ht="15" customHeight="1" x14ac:dyDescent="0.25"/>
    <row r="7789" customFormat="1" ht="15" customHeight="1" x14ac:dyDescent="0.25"/>
    <row r="7790" customFormat="1" ht="15" customHeight="1" x14ac:dyDescent="0.25"/>
    <row r="7791" customFormat="1" ht="15" customHeight="1" x14ac:dyDescent="0.25"/>
    <row r="7792" customFormat="1" ht="15" customHeight="1" x14ac:dyDescent="0.25"/>
    <row r="7793" customFormat="1" ht="15" customHeight="1" x14ac:dyDescent="0.25"/>
    <row r="7794" customFormat="1" ht="15" customHeight="1" x14ac:dyDescent="0.25"/>
    <row r="7795" customFormat="1" ht="15" customHeight="1" x14ac:dyDescent="0.25"/>
    <row r="7796" customFormat="1" ht="15" customHeight="1" x14ac:dyDescent="0.25"/>
    <row r="7797" customFormat="1" ht="15" customHeight="1" x14ac:dyDescent="0.25"/>
    <row r="7798" customFormat="1" ht="15" customHeight="1" x14ac:dyDescent="0.25"/>
    <row r="7799" customFormat="1" ht="15" customHeight="1" x14ac:dyDescent="0.25"/>
    <row r="7800" customFormat="1" ht="15" customHeight="1" x14ac:dyDescent="0.25"/>
    <row r="7801" customFormat="1" ht="15" customHeight="1" x14ac:dyDescent="0.25"/>
    <row r="7802" customFormat="1" ht="15" customHeight="1" x14ac:dyDescent="0.25"/>
    <row r="7803" customFormat="1" ht="15" customHeight="1" x14ac:dyDescent="0.25"/>
    <row r="7804" customFormat="1" ht="15" customHeight="1" x14ac:dyDescent="0.25"/>
    <row r="7805" customFormat="1" ht="15" customHeight="1" x14ac:dyDescent="0.25"/>
    <row r="7806" customFormat="1" ht="15" customHeight="1" x14ac:dyDescent="0.25"/>
    <row r="7807" customFormat="1" ht="15" customHeight="1" x14ac:dyDescent="0.25"/>
    <row r="7808" customFormat="1" ht="15" customHeight="1" x14ac:dyDescent="0.25"/>
    <row r="7809" customFormat="1" ht="15" customHeight="1" x14ac:dyDescent="0.25"/>
    <row r="7810" customFormat="1" ht="15" customHeight="1" x14ac:dyDescent="0.25"/>
    <row r="7811" customFormat="1" ht="15" customHeight="1" x14ac:dyDescent="0.25"/>
    <row r="7812" customFormat="1" ht="15" customHeight="1" x14ac:dyDescent="0.25"/>
    <row r="7813" customFormat="1" ht="15" customHeight="1" x14ac:dyDescent="0.25"/>
    <row r="7814" customFormat="1" ht="15" customHeight="1" x14ac:dyDescent="0.25"/>
    <row r="7815" customFormat="1" ht="15" customHeight="1" x14ac:dyDescent="0.25"/>
    <row r="7816" customFormat="1" ht="15" customHeight="1" x14ac:dyDescent="0.25"/>
    <row r="7817" customFormat="1" ht="15" customHeight="1" x14ac:dyDescent="0.25"/>
    <row r="7818" customFormat="1" ht="15" customHeight="1" x14ac:dyDescent="0.25"/>
    <row r="7819" customFormat="1" ht="15" customHeight="1" x14ac:dyDescent="0.25"/>
    <row r="7820" customFormat="1" ht="15" customHeight="1" x14ac:dyDescent="0.25"/>
    <row r="7821" customFormat="1" ht="15" customHeight="1" x14ac:dyDescent="0.25"/>
    <row r="7822" customFormat="1" ht="15" customHeight="1" x14ac:dyDescent="0.25"/>
    <row r="7823" customFormat="1" ht="15" customHeight="1" x14ac:dyDescent="0.25"/>
    <row r="7824" customFormat="1" ht="15" customHeight="1" x14ac:dyDescent="0.25"/>
    <row r="7825" customFormat="1" ht="15" customHeight="1" x14ac:dyDescent="0.25"/>
    <row r="7826" customFormat="1" ht="15" customHeight="1" x14ac:dyDescent="0.25"/>
    <row r="7827" customFormat="1" ht="15" customHeight="1" x14ac:dyDescent="0.25"/>
    <row r="7828" customFormat="1" ht="15" customHeight="1" x14ac:dyDescent="0.25"/>
    <row r="7829" customFormat="1" ht="15" customHeight="1" x14ac:dyDescent="0.25"/>
    <row r="7830" customFormat="1" ht="15" customHeight="1" x14ac:dyDescent="0.25"/>
    <row r="7831" customFormat="1" ht="15" customHeight="1" x14ac:dyDescent="0.25"/>
    <row r="7832" customFormat="1" ht="15" customHeight="1" x14ac:dyDescent="0.25"/>
    <row r="7833" customFormat="1" ht="15" customHeight="1" x14ac:dyDescent="0.25"/>
    <row r="7834" customFormat="1" ht="15" customHeight="1" x14ac:dyDescent="0.25"/>
    <row r="7835" customFormat="1" ht="15" customHeight="1" x14ac:dyDescent="0.25"/>
    <row r="7836" customFormat="1" ht="15" customHeight="1" x14ac:dyDescent="0.25"/>
    <row r="7837" customFormat="1" ht="15" customHeight="1" x14ac:dyDescent="0.25"/>
    <row r="7838" customFormat="1" ht="15" customHeight="1" x14ac:dyDescent="0.25"/>
    <row r="7839" customFormat="1" ht="15" customHeight="1" x14ac:dyDescent="0.25"/>
    <row r="7840" customFormat="1" ht="15" customHeight="1" x14ac:dyDescent="0.25"/>
    <row r="7841" customFormat="1" ht="15" customHeight="1" x14ac:dyDescent="0.25"/>
    <row r="7842" customFormat="1" ht="15" customHeight="1" x14ac:dyDescent="0.25"/>
    <row r="7843" customFormat="1" ht="15" customHeight="1" x14ac:dyDescent="0.25"/>
    <row r="7844" customFormat="1" ht="15" customHeight="1" x14ac:dyDescent="0.25"/>
    <row r="7845" customFormat="1" ht="15" customHeight="1" x14ac:dyDescent="0.25"/>
    <row r="7846" customFormat="1" ht="15" customHeight="1" x14ac:dyDescent="0.25"/>
    <row r="7847" customFormat="1" ht="15" customHeight="1" x14ac:dyDescent="0.25"/>
    <row r="7848" customFormat="1" ht="15" customHeight="1" x14ac:dyDescent="0.25"/>
    <row r="7849" customFormat="1" ht="15" customHeight="1" x14ac:dyDescent="0.25"/>
    <row r="7850" customFormat="1" ht="15" customHeight="1" x14ac:dyDescent="0.25"/>
    <row r="7851" customFormat="1" ht="15" customHeight="1" x14ac:dyDescent="0.25"/>
    <row r="7852" customFormat="1" ht="15" customHeight="1" x14ac:dyDescent="0.25"/>
    <row r="7853" customFormat="1" ht="15" customHeight="1" x14ac:dyDescent="0.25"/>
    <row r="7854" customFormat="1" ht="15" customHeight="1" x14ac:dyDescent="0.25"/>
    <row r="7855" customFormat="1" ht="15" customHeight="1" x14ac:dyDescent="0.25"/>
    <row r="7856" customFormat="1" ht="15" customHeight="1" x14ac:dyDescent="0.25"/>
    <row r="7857" customFormat="1" ht="15" customHeight="1" x14ac:dyDescent="0.25"/>
    <row r="7858" customFormat="1" ht="15" customHeight="1" x14ac:dyDescent="0.25"/>
    <row r="7859" customFormat="1" ht="15" customHeight="1" x14ac:dyDescent="0.25"/>
    <row r="7860" customFormat="1" ht="15" customHeight="1" x14ac:dyDescent="0.25"/>
    <row r="7861" customFormat="1" ht="15" customHeight="1" x14ac:dyDescent="0.25"/>
    <row r="7862" customFormat="1" ht="15" customHeight="1" x14ac:dyDescent="0.25"/>
    <row r="7863" customFormat="1" ht="15" customHeight="1" x14ac:dyDescent="0.25"/>
    <row r="7864" customFormat="1" ht="15" customHeight="1" x14ac:dyDescent="0.25"/>
    <row r="7865" customFormat="1" ht="15" customHeight="1" x14ac:dyDescent="0.25"/>
    <row r="7866" customFormat="1" ht="15" customHeight="1" x14ac:dyDescent="0.25"/>
    <row r="7867" customFormat="1" ht="15" customHeight="1" x14ac:dyDescent="0.25"/>
    <row r="7868" customFormat="1" ht="15" customHeight="1" x14ac:dyDescent="0.25"/>
    <row r="7869" customFormat="1" ht="15" customHeight="1" x14ac:dyDescent="0.25"/>
    <row r="7870" customFormat="1" ht="15" customHeight="1" x14ac:dyDescent="0.25"/>
    <row r="7871" customFormat="1" ht="15" customHeight="1" x14ac:dyDescent="0.25"/>
    <row r="7872" customFormat="1" ht="15" customHeight="1" x14ac:dyDescent="0.25"/>
    <row r="7873" customFormat="1" ht="15" customHeight="1" x14ac:dyDescent="0.25"/>
    <row r="7874" customFormat="1" ht="15" customHeight="1" x14ac:dyDescent="0.25"/>
    <row r="7875" customFormat="1" ht="15" customHeight="1" x14ac:dyDescent="0.25"/>
    <row r="7876" customFormat="1" ht="15" customHeight="1" x14ac:dyDescent="0.25"/>
    <row r="7877" customFormat="1" ht="15" customHeight="1" x14ac:dyDescent="0.25"/>
    <row r="7878" customFormat="1" ht="15" customHeight="1" x14ac:dyDescent="0.25"/>
    <row r="7879" customFormat="1" ht="15" customHeight="1" x14ac:dyDescent="0.25"/>
    <row r="7880" customFormat="1" ht="15" customHeight="1" x14ac:dyDescent="0.25"/>
    <row r="7881" customFormat="1" ht="15" customHeight="1" x14ac:dyDescent="0.25"/>
    <row r="7882" customFormat="1" ht="15" customHeight="1" x14ac:dyDescent="0.25"/>
    <row r="7883" customFormat="1" ht="15" customHeight="1" x14ac:dyDescent="0.25"/>
    <row r="7884" customFormat="1" ht="15" customHeight="1" x14ac:dyDescent="0.25"/>
    <row r="7885" customFormat="1" ht="15" customHeight="1" x14ac:dyDescent="0.25"/>
    <row r="7886" customFormat="1" ht="15" customHeight="1" x14ac:dyDescent="0.25"/>
    <row r="7887" customFormat="1" ht="15" customHeight="1" x14ac:dyDescent="0.25"/>
    <row r="7888" customFormat="1" ht="15" customHeight="1" x14ac:dyDescent="0.25"/>
    <row r="7889" customFormat="1" ht="15" customHeight="1" x14ac:dyDescent="0.25"/>
    <row r="7890" customFormat="1" ht="15" customHeight="1" x14ac:dyDescent="0.25"/>
    <row r="7891" customFormat="1" ht="15" customHeight="1" x14ac:dyDescent="0.25"/>
    <row r="7892" customFormat="1" ht="15" customHeight="1" x14ac:dyDescent="0.25"/>
    <row r="7893" customFormat="1" ht="15" customHeight="1" x14ac:dyDescent="0.25"/>
    <row r="7894" customFormat="1" ht="15" customHeight="1" x14ac:dyDescent="0.25"/>
    <row r="7895" customFormat="1" ht="15" customHeight="1" x14ac:dyDescent="0.25"/>
    <row r="7896" customFormat="1" ht="15" customHeight="1" x14ac:dyDescent="0.25"/>
    <row r="7897" customFormat="1" ht="15" customHeight="1" x14ac:dyDescent="0.25"/>
    <row r="7898" customFormat="1" ht="15" customHeight="1" x14ac:dyDescent="0.25"/>
    <row r="7899" customFormat="1" ht="15" customHeight="1" x14ac:dyDescent="0.25"/>
    <row r="7900" customFormat="1" ht="15" customHeight="1" x14ac:dyDescent="0.25"/>
    <row r="7901" customFormat="1" ht="15" customHeight="1" x14ac:dyDescent="0.25"/>
    <row r="7902" customFormat="1" ht="15" customHeight="1" x14ac:dyDescent="0.25"/>
    <row r="7903" customFormat="1" ht="15" customHeight="1" x14ac:dyDescent="0.25"/>
    <row r="7904" customFormat="1" ht="15" customHeight="1" x14ac:dyDescent="0.25"/>
    <row r="7905" customFormat="1" ht="15" customHeight="1" x14ac:dyDescent="0.25"/>
    <row r="7906" customFormat="1" ht="15" customHeight="1" x14ac:dyDescent="0.25"/>
    <row r="7907" customFormat="1" ht="15" customHeight="1" x14ac:dyDescent="0.25"/>
    <row r="7908" customFormat="1" ht="15" customHeight="1" x14ac:dyDescent="0.25"/>
    <row r="7909" customFormat="1" ht="15" customHeight="1" x14ac:dyDescent="0.25"/>
    <row r="7910" customFormat="1" ht="15" customHeight="1" x14ac:dyDescent="0.25"/>
    <row r="7911" customFormat="1" ht="15" customHeight="1" x14ac:dyDescent="0.25"/>
    <row r="7912" customFormat="1" ht="15" customHeight="1" x14ac:dyDescent="0.25"/>
    <row r="7913" customFormat="1" ht="15" customHeight="1" x14ac:dyDescent="0.25"/>
    <row r="7914" customFormat="1" ht="15" customHeight="1" x14ac:dyDescent="0.25"/>
    <row r="7915" customFormat="1" ht="15" customHeight="1" x14ac:dyDescent="0.25"/>
    <row r="7916" customFormat="1" ht="15" customHeight="1" x14ac:dyDescent="0.25"/>
    <row r="7917" customFormat="1" ht="15" customHeight="1" x14ac:dyDescent="0.25"/>
    <row r="7918" customFormat="1" ht="15" customHeight="1" x14ac:dyDescent="0.25"/>
    <row r="7919" customFormat="1" ht="15" customHeight="1" x14ac:dyDescent="0.25"/>
    <row r="7920" customFormat="1" ht="15" customHeight="1" x14ac:dyDescent="0.25"/>
    <row r="7921" customFormat="1" ht="15" customHeight="1" x14ac:dyDescent="0.25"/>
    <row r="7922" customFormat="1" ht="15" customHeight="1" x14ac:dyDescent="0.25"/>
    <row r="7923" customFormat="1" ht="15" customHeight="1" x14ac:dyDescent="0.25"/>
    <row r="7924" customFormat="1" ht="15" customHeight="1" x14ac:dyDescent="0.25"/>
    <row r="7925" customFormat="1" ht="15" customHeight="1" x14ac:dyDescent="0.25"/>
    <row r="7926" customFormat="1" ht="15" customHeight="1" x14ac:dyDescent="0.25"/>
    <row r="7927" customFormat="1" ht="15" customHeight="1" x14ac:dyDescent="0.25"/>
    <row r="7928" customFormat="1" ht="15" customHeight="1" x14ac:dyDescent="0.25"/>
    <row r="7929" customFormat="1" ht="15" customHeight="1" x14ac:dyDescent="0.25"/>
    <row r="7930" customFormat="1" ht="15" customHeight="1" x14ac:dyDescent="0.25"/>
    <row r="7931" customFormat="1" ht="15" customHeight="1" x14ac:dyDescent="0.25"/>
    <row r="7932" customFormat="1" ht="15" customHeight="1" x14ac:dyDescent="0.25"/>
    <row r="7933" customFormat="1" ht="15" customHeight="1" x14ac:dyDescent="0.25"/>
    <row r="7934" customFormat="1" ht="15" customHeight="1" x14ac:dyDescent="0.25"/>
    <row r="7935" customFormat="1" ht="15" customHeight="1" x14ac:dyDescent="0.25"/>
    <row r="7936" customFormat="1" ht="15" customHeight="1" x14ac:dyDescent="0.25"/>
    <row r="7937" customFormat="1" ht="15" customHeight="1" x14ac:dyDescent="0.25"/>
    <row r="7938" customFormat="1" ht="15" customHeight="1" x14ac:dyDescent="0.25"/>
    <row r="7939" customFormat="1" ht="15" customHeight="1" x14ac:dyDescent="0.25"/>
    <row r="7940" customFormat="1" ht="15" customHeight="1" x14ac:dyDescent="0.25"/>
    <row r="7941" customFormat="1" ht="15" customHeight="1" x14ac:dyDescent="0.25"/>
    <row r="7942" customFormat="1" ht="15" customHeight="1" x14ac:dyDescent="0.25"/>
    <row r="7943" customFormat="1" ht="15" customHeight="1" x14ac:dyDescent="0.25"/>
    <row r="7944" customFormat="1" ht="15" customHeight="1" x14ac:dyDescent="0.25"/>
    <row r="7945" customFormat="1" ht="15" customHeight="1" x14ac:dyDescent="0.25"/>
    <row r="7946" customFormat="1" ht="15" customHeight="1" x14ac:dyDescent="0.25"/>
    <row r="7947" customFormat="1" ht="15" customHeight="1" x14ac:dyDescent="0.25"/>
    <row r="7948" customFormat="1" ht="15" customHeight="1" x14ac:dyDescent="0.25"/>
    <row r="7949" customFormat="1" ht="15" customHeight="1" x14ac:dyDescent="0.25"/>
    <row r="7950" customFormat="1" ht="15" customHeight="1" x14ac:dyDescent="0.25"/>
    <row r="7951" customFormat="1" ht="15" customHeight="1" x14ac:dyDescent="0.25"/>
    <row r="7952" customFormat="1" ht="15" customHeight="1" x14ac:dyDescent="0.25"/>
    <row r="7953" customFormat="1" ht="15" customHeight="1" x14ac:dyDescent="0.25"/>
    <row r="7954" customFormat="1" ht="15" customHeight="1" x14ac:dyDescent="0.25"/>
    <row r="7955" customFormat="1" ht="15" customHeight="1" x14ac:dyDescent="0.25"/>
    <row r="7956" customFormat="1" ht="15" customHeight="1" x14ac:dyDescent="0.25"/>
    <row r="7957" customFormat="1" ht="15" customHeight="1" x14ac:dyDescent="0.25"/>
    <row r="7958" customFormat="1" ht="15" customHeight="1" x14ac:dyDescent="0.25"/>
    <row r="7959" customFormat="1" ht="15" customHeight="1" x14ac:dyDescent="0.25"/>
    <row r="7960" customFormat="1" ht="15" customHeight="1" x14ac:dyDescent="0.25"/>
    <row r="7961" customFormat="1" ht="15" customHeight="1" x14ac:dyDescent="0.25"/>
    <row r="7962" customFormat="1" ht="15" customHeight="1" x14ac:dyDescent="0.25"/>
    <row r="7963" customFormat="1" ht="15" customHeight="1" x14ac:dyDescent="0.25"/>
    <row r="7964" customFormat="1" ht="15" customHeight="1" x14ac:dyDescent="0.25"/>
    <row r="7965" customFormat="1" ht="15" customHeight="1" x14ac:dyDescent="0.25"/>
    <row r="7966" customFormat="1" ht="15" customHeight="1" x14ac:dyDescent="0.25"/>
    <row r="7967" customFormat="1" ht="15" customHeight="1" x14ac:dyDescent="0.25"/>
    <row r="7968" customFormat="1" ht="15" customHeight="1" x14ac:dyDescent="0.25"/>
    <row r="7969" customFormat="1" ht="15" customHeight="1" x14ac:dyDescent="0.25"/>
    <row r="7970" customFormat="1" ht="15" customHeight="1" x14ac:dyDescent="0.25"/>
    <row r="7971" customFormat="1" ht="15" customHeight="1" x14ac:dyDescent="0.25"/>
    <row r="7972" customFormat="1" ht="15" customHeight="1" x14ac:dyDescent="0.25"/>
    <row r="7973" customFormat="1" ht="15" customHeight="1" x14ac:dyDescent="0.25"/>
    <row r="7974" customFormat="1" ht="15" customHeight="1" x14ac:dyDescent="0.25"/>
    <row r="7975" customFormat="1" ht="15" customHeight="1" x14ac:dyDescent="0.25"/>
    <row r="7976" customFormat="1" ht="15" customHeight="1" x14ac:dyDescent="0.25"/>
    <row r="7977" customFormat="1" ht="15" customHeight="1" x14ac:dyDescent="0.25"/>
    <row r="7978" customFormat="1" ht="15" customHeight="1" x14ac:dyDescent="0.25"/>
    <row r="7979" customFormat="1" ht="15" customHeight="1" x14ac:dyDescent="0.25"/>
    <row r="7980" customFormat="1" ht="15" customHeight="1" x14ac:dyDescent="0.25"/>
    <row r="7981" customFormat="1" ht="15" customHeight="1" x14ac:dyDescent="0.25"/>
    <row r="7982" customFormat="1" ht="15" customHeight="1" x14ac:dyDescent="0.25"/>
    <row r="7983" customFormat="1" ht="15" customHeight="1" x14ac:dyDescent="0.25"/>
    <row r="7984" customFormat="1" ht="15" customHeight="1" x14ac:dyDescent="0.25"/>
    <row r="7985" customFormat="1" ht="15" customHeight="1" x14ac:dyDescent="0.25"/>
    <row r="7986" customFormat="1" ht="15" customHeight="1" x14ac:dyDescent="0.25"/>
    <row r="7987" customFormat="1" ht="15" customHeight="1" x14ac:dyDescent="0.25"/>
    <row r="7988" customFormat="1" ht="15" customHeight="1" x14ac:dyDescent="0.25"/>
    <row r="7989" customFormat="1" ht="15" customHeight="1" x14ac:dyDescent="0.25"/>
    <row r="7990" customFormat="1" ht="15" customHeight="1" x14ac:dyDescent="0.25"/>
    <row r="7991" customFormat="1" ht="15" customHeight="1" x14ac:dyDescent="0.25"/>
    <row r="7992" customFormat="1" ht="15" customHeight="1" x14ac:dyDescent="0.25"/>
    <row r="7993" customFormat="1" ht="15" customHeight="1" x14ac:dyDescent="0.25"/>
    <row r="7994" customFormat="1" ht="15" customHeight="1" x14ac:dyDescent="0.25"/>
    <row r="7995" customFormat="1" ht="15" customHeight="1" x14ac:dyDescent="0.25"/>
    <row r="7996" customFormat="1" ht="15" customHeight="1" x14ac:dyDescent="0.25"/>
    <row r="7997" customFormat="1" ht="15" customHeight="1" x14ac:dyDescent="0.25"/>
    <row r="7998" customFormat="1" ht="15" customHeight="1" x14ac:dyDescent="0.25"/>
    <row r="7999" customFormat="1" ht="15" customHeight="1" x14ac:dyDescent="0.25"/>
    <row r="8000" customFormat="1" ht="15" customHeight="1" x14ac:dyDescent="0.25"/>
    <row r="8001" customFormat="1" ht="15" customHeight="1" x14ac:dyDescent="0.25"/>
    <row r="8002" customFormat="1" ht="15" customHeight="1" x14ac:dyDescent="0.25"/>
    <row r="8003" customFormat="1" ht="15" customHeight="1" x14ac:dyDescent="0.25"/>
    <row r="8004" customFormat="1" ht="15" customHeight="1" x14ac:dyDescent="0.25"/>
    <row r="8005" customFormat="1" ht="15" customHeight="1" x14ac:dyDescent="0.25"/>
    <row r="8006" customFormat="1" ht="15" customHeight="1" x14ac:dyDescent="0.25"/>
    <row r="8007" customFormat="1" ht="15" customHeight="1" x14ac:dyDescent="0.25"/>
    <row r="8008" customFormat="1" ht="15" customHeight="1" x14ac:dyDescent="0.25"/>
    <row r="8009" customFormat="1" ht="15" customHeight="1" x14ac:dyDescent="0.25"/>
    <row r="8010" customFormat="1" ht="15" customHeight="1" x14ac:dyDescent="0.25"/>
    <row r="8011" customFormat="1" ht="15" customHeight="1" x14ac:dyDescent="0.25"/>
    <row r="8012" customFormat="1" ht="15" customHeight="1" x14ac:dyDescent="0.25"/>
    <row r="8013" customFormat="1" ht="15" customHeight="1" x14ac:dyDescent="0.25"/>
    <row r="8014" customFormat="1" ht="15" customHeight="1" x14ac:dyDescent="0.25"/>
    <row r="8015" customFormat="1" ht="15" customHeight="1" x14ac:dyDescent="0.25"/>
    <row r="8016" customFormat="1" ht="15" customHeight="1" x14ac:dyDescent="0.25"/>
    <row r="8017" customFormat="1" ht="15" customHeight="1" x14ac:dyDescent="0.25"/>
    <row r="8018" customFormat="1" ht="15" customHeight="1" x14ac:dyDescent="0.25"/>
    <row r="8019" customFormat="1" ht="15" customHeight="1" x14ac:dyDescent="0.25"/>
    <row r="8020" customFormat="1" ht="15" customHeight="1" x14ac:dyDescent="0.25"/>
    <row r="8021" customFormat="1" ht="15" customHeight="1" x14ac:dyDescent="0.25"/>
    <row r="8022" customFormat="1" ht="15" customHeight="1" x14ac:dyDescent="0.25"/>
    <row r="8023" customFormat="1" ht="15" customHeight="1" x14ac:dyDescent="0.25"/>
    <row r="8024" customFormat="1" ht="15" customHeight="1" x14ac:dyDescent="0.25"/>
    <row r="8025" customFormat="1" ht="15" customHeight="1" x14ac:dyDescent="0.25"/>
    <row r="8026" customFormat="1" ht="15" customHeight="1" x14ac:dyDescent="0.25"/>
    <row r="8027" customFormat="1" ht="15" customHeight="1" x14ac:dyDescent="0.25"/>
    <row r="8028" customFormat="1" ht="15" customHeight="1" x14ac:dyDescent="0.25"/>
    <row r="8029" customFormat="1" ht="15" customHeight="1" x14ac:dyDescent="0.25"/>
    <row r="8030" customFormat="1" ht="15" customHeight="1" x14ac:dyDescent="0.25"/>
    <row r="8031" customFormat="1" ht="15" customHeight="1" x14ac:dyDescent="0.25"/>
    <row r="8032" customFormat="1" ht="15" customHeight="1" x14ac:dyDescent="0.25"/>
    <row r="8033" customFormat="1" ht="15" customHeight="1" x14ac:dyDescent="0.25"/>
    <row r="8034" customFormat="1" ht="15" customHeight="1" x14ac:dyDescent="0.25"/>
    <row r="8035" customFormat="1" ht="15" customHeight="1" x14ac:dyDescent="0.25"/>
    <row r="8036" customFormat="1" ht="15" customHeight="1" x14ac:dyDescent="0.25"/>
    <row r="8037" customFormat="1" ht="15" customHeight="1" x14ac:dyDescent="0.25"/>
    <row r="8038" customFormat="1" ht="15" customHeight="1" x14ac:dyDescent="0.25"/>
    <row r="8039" customFormat="1" ht="15" customHeight="1" x14ac:dyDescent="0.25"/>
    <row r="8040" customFormat="1" ht="15" customHeight="1" x14ac:dyDescent="0.25"/>
    <row r="8041" customFormat="1" ht="15" customHeight="1" x14ac:dyDescent="0.25"/>
    <row r="8042" customFormat="1" ht="15" customHeight="1" x14ac:dyDescent="0.25"/>
    <row r="8043" customFormat="1" ht="15" customHeight="1" x14ac:dyDescent="0.25"/>
    <row r="8044" customFormat="1" ht="15" customHeight="1" x14ac:dyDescent="0.25"/>
    <row r="8045" customFormat="1" ht="15" customHeight="1" x14ac:dyDescent="0.25"/>
    <row r="8046" customFormat="1" ht="15" customHeight="1" x14ac:dyDescent="0.25"/>
    <row r="8047" customFormat="1" ht="15" customHeight="1" x14ac:dyDescent="0.25"/>
    <row r="8048" customFormat="1" ht="15" customHeight="1" x14ac:dyDescent="0.25"/>
    <row r="8049" customFormat="1" ht="15" customHeight="1" x14ac:dyDescent="0.25"/>
    <row r="8050" customFormat="1" ht="15" customHeight="1" x14ac:dyDescent="0.25"/>
    <row r="8051" customFormat="1" ht="15" customHeight="1" x14ac:dyDescent="0.25"/>
    <row r="8052" customFormat="1" ht="15" customHeight="1" x14ac:dyDescent="0.25"/>
    <row r="8053" customFormat="1" ht="15" customHeight="1" x14ac:dyDescent="0.25"/>
    <row r="8054" customFormat="1" ht="15" customHeight="1" x14ac:dyDescent="0.25"/>
    <row r="8055" customFormat="1" ht="15" customHeight="1" x14ac:dyDescent="0.25"/>
    <row r="8056" customFormat="1" ht="15" customHeight="1" x14ac:dyDescent="0.25"/>
    <row r="8057" customFormat="1" ht="15" customHeight="1" x14ac:dyDescent="0.25"/>
    <row r="8058" customFormat="1" ht="15" customHeight="1" x14ac:dyDescent="0.25"/>
    <row r="8059" customFormat="1" ht="15" customHeight="1" x14ac:dyDescent="0.25"/>
    <row r="8060" customFormat="1" ht="15" customHeight="1" x14ac:dyDescent="0.25"/>
    <row r="8061" customFormat="1" ht="15" customHeight="1" x14ac:dyDescent="0.25"/>
    <row r="8062" customFormat="1" ht="15" customHeight="1" x14ac:dyDescent="0.25"/>
    <row r="8063" customFormat="1" ht="15" customHeight="1" x14ac:dyDescent="0.25"/>
    <row r="8064" customFormat="1" ht="15" customHeight="1" x14ac:dyDescent="0.25"/>
    <row r="8065" customFormat="1" ht="15" customHeight="1" x14ac:dyDescent="0.25"/>
    <row r="8066" customFormat="1" ht="15" customHeight="1" x14ac:dyDescent="0.25"/>
    <row r="8067" customFormat="1" ht="15" customHeight="1" x14ac:dyDescent="0.25"/>
    <row r="8068" customFormat="1" ht="15" customHeight="1" x14ac:dyDescent="0.25"/>
    <row r="8069" customFormat="1" ht="15" customHeight="1" x14ac:dyDescent="0.25"/>
    <row r="8070" customFormat="1" ht="15" customHeight="1" x14ac:dyDescent="0.25"/>
    <row r="8071" customFormat="1" ht="15" customHeight="1" x14ac:dyDescent="0.25"/>
    <row r="8072" customFormat="1" ht="15" customHeight="1" x14ac:dyDescent="0.25"/>
    <row r="8073" customFormat="1" ht="15" customHeight="1" x14ac:dyDescent="0.25"/>
    <row r="8074" customFormat="1" ht="15" customHeight="1" x14ac:dyDescent="0.25"/>
    <row r="8075" customFormat="1" ht="15" customHeight="1" x14ac:dyDescent="0.25"/>
    <row r="8076" customFormat="1" ht="15" customHeight="1" x14ac:dyDescent="0.25"/>
    <row r="8077" customFormat="1" ht="15" customHeight="1" x14ac:dyDescent="0.25"/>
    <row r="8078" customFormat="1" ht="15" customHeight="1" x14ac:dyDescent="0.25"/>
    <row r="8079" customFormat="1" ht="15" customHeight="1" x14ac:dyDescent="0.25"/>
    <row r="8080" customFormat="1" ht="15" customHeight="1" x14ac:dyDescent="0.25"/>
    <row r="8081" customFormat="1" ht="15" customHeight="1" x14ac:dyDescent="0.25"/>
    <row r="8082" customFormat="1" ht="15" customHeight="1" x14ac:dyDescent="0.25"/>
    <row r="8083" customFormat="1" ht="15" customHeight="1" x14ac:dyDescent="0.25"/>
    <row r="8084" customFormat="1" ht="15" customHeight="1" x14ac:dyDescent="0.25"/>
    <row r="8085" customFormat="1" ht="15" customHeight="1" x14ac:dyDescent="0.25"/>
    <row r="8086" customFormat="1" ht="15" customHeight="1" x14ac:dyDescent="0.25"/>
    <row r="8087" customFormat="1" ht="15" customHeight="1" x14ac:dyDescent="0.25"/>
    <row r="8088" customFormat="1" ht="15" customHeight="1" x14ac:dyDescent="0.25"/>
    <row r="8089" customFormat="1" ht="15" customHeight="1" x14ac:dyDescent="0.25"/>
    <row r="8090" customFormat="1" ht="15" customHeight="1" x14ac:dyDescent="0.25"/>
    <row r="8091" customFormat="1" ht="15" customHeight="1" x14ac:dyDescent="0.25"/>
    <row r="8092" customFormat="1" ht="15" customHeight="1" x14ac:dyDescent="0.25"/>
    <row r="8093" customFormat="1" ht="15" customHeight="1" x14ac:dyDescent="0.25"/>
    <row r="8094" customFormat="1" ht="15" customHeight="1" x14ac:dyDescent="0.25"/>
    <row r="8095" customFormat="1" ht="15" customHeight="1" x14ac:dyDescent="0.25"/>
    <row r="8096" customFormat="1" ht="15" customHeight="1" x14ac:dyDescent="0.25"/>
    <row r="8097" customFormat="1" ht="15" customHeight="1" x14ac:dyDescent="0.25"/>
    <row r="8098" customFormat="1" ht="15" customHeight="1" x14ac:dyDescent="0.25"/>
    <row r="8099" customFormat="1" ht="15" customHeight="1" x14ac:dyDescent="0.25"/>
    <row r="8100" customFormat="1" ht="15" customHeight="1" x14ac:dyDescent="0.25"/>
    <row r="8101" customFormat="1" ht="15" customHeight="1" x14ac:dyDescent="0.25"/>
    <row r="8102" customFormat="1" ht="15" customHeight="1" x14ac:dyDescent="0.25"/>
    <row r="8103" customFormat="1" ht="15" customHeight="1" x14ac:dyDescent="0.25"/>
    <row r="8104" customFormat="1" ht="15" customHeight="1" x14ac:dyDescent="0.25"/>
    <row r="8105" customFormat="1" ht="15" customHeight="1" x14ac:dyDescent="0.25"/>
    <row r="8106" customFormat="1" ht="15" customHeight="1" x14ac:dyDescent="0.25"/>
    <row r="8107" customFormat="1" ht="15" customHeight="1" x14ac:dyDescent="0.25"/>
    <row r="8108" customFormat="1" ht="15" customHeight="1" x14ac:dyDescent="0.25"/>
    <row r="8109" customFormat="1" ht="15" customHeight="1" x14ac:dyDescent="0.25"/>
    <row r="8110" customFormat="1" ht="15" customHeight="1" x14ac:dyDescent="0.25"/>
    <row r="8111" customFormat="1" ht="15" customHeight="1" x14ac:dyDescent="0.25"/>
    <row r="8112" customFormat="1" ht="15" customHeight="1" x14ac:dyDescent="0.25"/>
    <row r="8113" customFormat="1" ht="15" customHeight="1" x14ac:dyDescent="0.25"/>
    <row r="8114" customFormat="1" ht="15" customHeight="1" x14ac:dyDescent="0.25"/>
    <row r="8115" customFormat="1" ht="15" customHeight="1" x14ac:dyDescent="0.25"/>
    <row r="8116" customFormat="1" ht="15" customHeight="1" x14ac:dyDescent="0.25"/>
    <row r="8117" customFormat="1" ht="15" customHeight="1" x14ac:dyDescent="0.25"/>
    <row r="8118" customFormat="1" ht="15" customHeight="1" x14ac:dyDescent="0.25"/>
    <row r="8119" customFormat="1" ht="15" customHeight="1" x14ac:dyDescent="0.25"/>
    <row r="8120" customFormat="1" ht="15" customHeight="1" x14ac:dyDescent="0.25"/>
    <row r="8121" customFormat="1" ht="15" customHeight="1" x14ac:dyDescent="0.25"/>
    <row r="8122" customFormat="1" ht="15" customHeight="1" x14ac:dyDescent="0.25"/>
    <row r="8123" customFormat="1" ht="15" customHeight="1" x14ac:dyDescent="0.25"/>
    <row r="8124" customFormat="1" ht="15" customHeight="1" x14ac:dyDescent="0.25"/>
    <row r="8125" customFormat="1" ht="15" customHeight="1" x14ac:dyDescent="0.25"/>
    <row r="8126" customFormat="1" ht="15" customHeight="1" x14ac:dyDescent="0.25"/>
    <row r="8127" customFormat="1" ht="15" customHeight="1" x14ac:dyDescent="0.25"/>
    <row r="8128" customFormat="1" ht="15" customHeight="1" x14ac:dyDescent="0.25"/>
    <row r="8129" customFormat="1" ht="15" customHeight="1" x14ac:dyDescent="0.25"/>
    <row r="8130" customFormat="1" ht="15" customHeight="1" x14ac:dyDescent="0.25"/>
    <row r="8131" customFormat="1" ht="15" customHeight="1" x14ac:dyDescent="0.25"/>
    <row r="8132" customFormat="1" ht="15" customHeight="1" x14ac:dyDescent="0.25"/>
    <row r="8133" customFormat="1" ht="15" customHeight="1" x14ac:dyDescent="0.25"/>
    <row r="8134" customFormat="1" ht="15" customHeight="1" x14ac:dyDescent="0.25"/>
    <row r="8135" customFormat="1" ht="15" customHeight="1" x14ac:dyDescent="0.25"/>
    <row r="8136" customFormat="1" ht="15" customHeight="1" x14ac:dyDescent="0.25"/>
    <row r="8137" customFormat="1" ht="15" customHeight="1" x14ac:dyDescent="0.25"/>
    <row r="8138" customFormat="1" ht="15" customHeight="1" x14ac:dyDescent="0.25"/>
    <row r="8139" customFormat="1" ht="15" customHeight="1" x14ac:dyDescent="0.25"/>
    <row r="8140" customFormat="1" ht="15" customHeight="1" x14ac:dyDescent="0.25"/>
    <row r="8141" customFormat="1" ht="15" customHeight="1" x14ac:dyDescent="0.25"/>
    <row r="8142" customFormat="1" ht="15" customHeight="1" x14ac:dyDescent="0.25"/>
    <row r="8143" customFormat="1" ht="15" customHeight="1" x14ac:dyDescent="0.25"/>
    <row r="8144" customFormat="1" ht="15" customHeight="1" x14ac:dyDescent="0.25"/>
    <row r="8145" customFormat="1" ht="15" customHeight="1" x14ac:dyDescent="0.25"/>
    <row r="8146" customFormat="1" ht="15" customHeight="1" x14ac:dyDescent="0.25"/>
    <row r="8147" customFormat="1" ht="15" customHeight="1" x14ac:dyDescent="0.25"/>
    <row r="8148" customFormat="1" ht="15" customHeight="1" x14ac:dyDescent="0.25"/>
    <row r="8149" customFormat="1" ht="15" customHeight="1" x14ac:dyDescent="0.25"/>
    <row r="8150" customFormat="1" ht="15" customHeight="1" x14ac:dyDescent="0.25"/>
    <row r="8151" customFormat="1" ht="15" customHeight="1" x14ac:dyDescent="0.25"/>
    <row r="8152" customFormat="1" ht="15" customHeight="1" x14ac:dyDescent="0.25"/>
    <row r="8153" customFormat="1" ht="15" customHeight="1" x14ac:dyDescent="0.25"/>
    <row r="8154" customFormat="1" ht="15" customHeight="1" x14ac:dyDescent="0.25"/>
    <row r="8155" customFormat="1" ht="15" customHeight="1" x14ac:dyDescent="0.25"/>
    <row r="8156" customFormat="1" ht="15" customHeight="1" x14ac:dyDescent="0.25"/>
    <row r="8157" customFormat="1" ht="15" customHeight="1" x14ac:dyDescent="0.25"/>
    <row r="8158" customFormat="1" ht="15" customHeight="1" x14ac:dyDescent="0.25"/>
    <row r="8159" customFormat="1" ht="15" customHeight="1" x14ac:dyDescent="0.25"/>
    <row r="8160" customFormat="1" ht="15" customHeight="1" x14ac:dyDescent="0.25"/>
    <row r="8161" customFormat="1" ht="15" customHeight="1" x14ac:dyDescent="0.25"/>
    <row r="8162" customFormat="1" ht="15" customHeight="1" x14ac:dyDescent="0.25"/>
    <row r="8163" customFormat="1" ht="15" customHeight="1" x14ac:dyDescent="0.25"/>
    <row r="8164" customFormat="1" ht="15" customHeight="1" x14ac:dyDescent="0.25"/>
    <row r="8165" customFormat="1" ht="15" customHeight="1" x14ac:dyDescent="0.25"/>
    <row r="8166" customFormat="1" ht="15" customHeight="1" x14ac:dyDescent="0.25"/>
    <row r="8167" customFormat="1" ht="15" customHeight="1" x14ac:dyDescent="0.25"/>
    <row r="8168" customFormat="1" ht="15" customHeight="1" x14ac:dyDescent="0.25"/>
    <row r="8169" customFormat="1" ht="15" customHeight="1" x14ac:dyDescent="0.25"/>
    <row r="8170" customFormat="1" ht="15" customHeight="1" x14ac:dyDescent="0.25"/>
    <row r="8171" customFormat="1" ht="15" customHeight="1" x14ac:dyDescent="0.25"/>
    <row r="8172" customFormat="1" ht="15" customHeight="1" x14ac:dyDescent="0.25"/>
    <row r="8173" customFormat="1" ht="15" customHeight="1" x14ac:dyDescent="0.25"/>
    <row r="8174" customFormat="1" ht="15" customHeight="1" x14ac:dyDescent="0.25"/>
    <row r="8175" customFormat="1" ht="15" customHeight="1" x14ac:dyDescent="0.25"/>
    <row r="8176" customFormat="1" ht="15" customHeight="1" x14ac:dyDescent="0.25"/>
    <row r="8177" customFormat="1" ht="15" customHeight="1" x14ac:dyDescent="0.25"/>
    <row r="8178" customFormat="1" ht="15" customHeight="1" x14ac:dyDescent="0.25"/>
    <row r="8179" customFormat="1" ht="15" customHeight="1" x14ac:dyDescent="0.25"/>
    <row r="8180" customFormat="1" ht="15" customHeight="1" x14ac:dyDescent="0.25"/>
    <row r="8181" customFormat="1" ht="15" customHeight="1" x14ac:dyDescent="0.25"/>
    <row r="8182" customFormat="1" ht="15" customHeight="1" x14ac:dyDescent="0.25"/>
    <row r="8183" customFormat="1" ht="15" customHeight="1" x14ac:dyDescent="0.25"/>
    <row r="8184" customFormat="1" ht="15" customHeight="1" x14ac:dyDescent="0.25"/>
    <row r="8185" customFormat="1" ht="15" customHeight="1" x14ac:dyDescent="0.25"/>
    <row r="8186" customFormat="1" ht="15" customHeight="1" x14ac:dyDescent="0.25"/>
    <row r="8187" customFormat="1" ht="15" customHeight="1" x14ac:dyDescent="0.25"/>
    <row r="8188" customFormat="1" ht="15" customHeight="1" x14ac:dyDescent="0.25"/>
    <row r="8189" customFormat="1" ht="15" customHeight="1" x14ac:dyDescent="0.25"/>
    <row r="8190" customFormat="1" ht="15" customHeight="1" x14ac:dyDescent="0.25"/>
    <row r="8191" customFormat="1" ht="15" customHeight="1" x14ac:dyDescent="0.25"/>
    <row r="8192" customFormat="1" ht="15" customHeight="1" x14ac:dyDescent="0.25"/>
    <row r="8193" customFormat="1" ht="15" customHeight="1" x14ac:dyDescent="0.25"/>
    <row r="8194" customFormat="1" ht="15" customHeight="1" x14ac:dyDescent="0.25"/>
    <row r="8195" customFormat="1" ht="15" customHeight="1" x14ac:dyDescent="0.25"/>
    <row r="8196" customFormat="1" ht="15" customHeight="1" x14ac:dyDescent="0.25"/>
    <row r="8197" customFormat="1" ht="15" customHeight="1" x14ac:dyDescent="0.25"/>
    <row r="8198" customFormat="1" ht="15" customHeight="1" x14ac:dyDescent="0.25"/>
    <row r="8199" customFormat="1" ht="15" customHeight="1" x14ac:dyDescent="0.25"/>
    <row r="8200" customFormat="1" ht="15" customHeight="1" x14ac:dyDescent="0.25"/>
    <row r="8201" customFormat="1" ht="15" customHeight="1" x14ac:dyDescent="0.25"/>
    <row r="8202" customFormat="1" ht="15" customHeight="1" x14ac:dyDescent="0.25"/>
    <row r="8203" customFormat="1" ht="15" customHeight="1" x14ac:dyDescent="0.25"/>
    <row r="8204" customFormat="1" ht="15" customHeight="1" x14ac:dyDescent="0.25"/>
    <row r="8205" customFormat="1" ht="15" customHeight="1" x14ac:dyDescent="0.25"/>
    <row r="8206" customFormat="1" ht="15" customHeight="1" x14ac:dyDescent="0.25"/>
    <row r="8207" customFormat="1" ht="15" customHeight="1" x14ac:dyDescent="0.25"/>
    <row r="8208" customFormat="1" ht="15" customHeight="1" x14ac:dyDescent="0.25"/>
    <row r="8209" customFormat="1" ht="15" customHeight="1" x14ac:dyDescent="0.25"/>
    <row r="8210" customFormat="1" ht="15" customHeight="1" x14ac:dyDescent="0.25"/>
    <row r="8211" customFormat="1" ht="15" customHeight="1" x14ac:dyDescent="0.25"/>
    <row r="8212" customFormat="1" ht="15" customHeight="1" x14ac:dyDescent="0.25"/>
    <row r="8213" customFormat="1" ht="15" customHeight="1" x14ac:dyDescent="0.25"/>
    <row r="8214" customFormat="1" ht="15" customHeight="1" x14ac:dyDescent="0.25"/>
    <row r="8215" customFormat="1" ht="15" customHeight="1" x14ac:dyDescent="0.25"/>
    <row r="8216" customFormat="1" ht="15" customHeight="1" x14ac:dyDescent="0.25"/>
    <row r="8217" customFormat="1" ht="15" customHeight="1" x14ac:dyDescent="0.25"/>
    <row r="8218" customFormat="1" ht="15" customHeight="1" x14ac:dyDescent="0.25"/>
    <row r="8219" customFormat="1" ht="15" customHeight="1" x14ac:dyDescent="0.25"/>
    <row r="8220" customFormat="1" ht="15" customHeight="1" x14ac:dyDescent="0.25"/>
    <row r="8221" customFormat="1" ht="15" customHeight="1" x14ac:dyDescent="0.25"/>
    <row r="8222" customFormat="1" ht="15" customHeight="1" x14ac:dyDescent="0.25"/>
    <row r="8223" customFormat="1" ht="15" customHeight="1" x14ac:dyDescent="0.25"/>
    <row r="8224" customFormat="1" ht="15" customHeight="1" x14ac:dyDescent="0.25"/>
    <row r="8225" customFormat="1" ht="15" customHeight="1" x14ac:dyDescent="0.25"/>
    <row r="8226" customFormat="1" ht="15" customHeight="1" x14ac:dyDescent="0.25"/>
    <row r="8227" customFormat="1" ht="15" customHeight="1" x14ac:dyDescent="0.25"/>
    <row r="8228" customFormat="1" ht="15" customHeight="1" x14ac:dyDescent="0.25"/>
    <row r="8229" customFormat="1" ht="15" customHeight="1" x14ac:dyDescent="0.25"/>
    <row r="8230" customFormat="1" ht="15" customHeight="1" x14ac:dyDescent="0.25"/>
    <row r="8231" customFormat="1" ht="15" customHeight="1" x14ac:dyDescent="0.25"/>
    <row r="8232" customFormat="1" ht="15" customHeight="1" x14ac:dyDescent="0.25"/>
    <row r="8233" customFormat="1" ht="15" customHeight="1" x14ac:dyDescent="0.25"/>
    <row r="8234" customFormat="1" ht="15" customHeight="1" x14ac:dyDescent="0.25"/>
    <row r="8235" customFormat="1" ht="15" customHeight="1" x14ac:dyDescent="0.25"/>
    <row r="8236" customFormat="1" ht="15" customHeight="1" x14ac:dyDescent="0.25"/>
    <row r="8237" customFormat="1" ht="15" customHeight="1" x14ac:dyDescent="0.25"/>
    <row r="8238" customFormat="1" ht="15" customHeight="1" x14ac:dyDescent="0.25"/>
    <row r="8239" customFormat="1" ht="15" customHeight="1" x14ac:dyDescent="0.25"/>
    <row r="8240" customFormat="1" ht="15" customHeight="1" x14ac:dyDescent="0.25"/>
    <row r="8241" customFormat="1" ht="15" customHeight="1" x14ac:dyDescent="0.25"/>
    <row r="8242" customFormat="1" ht="15" customHeight="1" x14ac:dyDescent="0.25"/>
    <row r="8243" customFormat="1" ht="15" customHeight="1" x14ac:dyDescent="0.25"/>
    <row r="8244" customFormat="1" ht="15" customHeight="1" x14ac:dyDescent="0.25"/>
    <row r="8245" customFormat="1" ht="15" customHeight="1" x14ac:dyDescent="0.25"/>
    <row r="8246" customFormat="1" ht="15" customHeight="1" x14ac:dyDescent="0.25"/>
    <row r="8247" customFormat="1" ht="15" customHeight="1" x14ac:dyDescent="0.25"/>
    <row r="8248" customFormat="1" ht="15" customHeight="1" x14ac:dyDescent="0.25"/>
    <row r="8249" customFormat="1" ht="15" customHeight="1" x14ac:dyDescent="0.25"/>
    <row r="8250" customFormat="1" ht="15" customHeight="1" x14ac:dyDescent="0.25"/>
    <row r="8251" customFormat="1" ht="15" customHeight="1" x14ac:dyDescent="0.25"/>
    <row r="8252" customFormat="1" ht="15" customHeight="1" x14ac:dyDescent="0.25"/>
    <row r="8253" customFormat="1" ht="15" customHeight="1" x14ac:dyDescent="0.25"/>
    <row r="8254" customFormat="1" ht="15" customHeight="1" x14ac:dyDescent="0.25"/>
    <row r="8255" customFormat="1" ht="15" customHeight="1" x14ac:dyDescent="0.25"/>
    <row r="8256" customFormat="1" ht="15" customHeight="1" x14ac:dyDescent="0.25"/>
    <row r="8257" customFormat="1" ht="15" customHeight="1" x14ac:dyDescent="0.25"/>
    <row r="8258" customFormat="1" ht="15" customHeight="1" x14ac:dyDescent="0.25"/>
    <row r="8259" customFormat="1" ht="15" customHeight="1" x14ac:dyDescent="0.25"/>
    <row r="8260" customFormat="1" ht="15" customHeight="1" x14ac:dyDescent="0.25"/>
    <row r="8261" customFormat="1" ht="15" customHeight="1" x14ac:dyDescent="0.25"/>
    <row r="8262" customFormat="1" ht="15" customHeight="1" x14ac:dyDescent="0.25"/>
    <row r="8263" customFormat="1" ht="15" customHeight="1" x14ac:dyDescent="0.25"/>
    <row r="8264" customFormat="1" ht="15" customHeight="1" x14ac:dyDescent="0.25"/>
    <row r="8265" customFormat="1" ht="15" customHeight="1" x14ac:dyDescent="0.25"/>
    <row r="8266" customFormat="1" ht="15" customHeight="1" x14ac:dyDescent="0.25"/>
    <row r="8267" customFormat="1" ht="15" customHeight="1" x14ac:dyDescent="0.25"/>
    <row r="8268" customFormat="1" ht="15" customHeight="1" x14ac:dyDescent="0.25"/>
    <row r="8269" customFormat="1" ht="15" customHeight="1" x14ac:dyDescent="0.25"/>
    <row r="8270" customFormat="1" ht="15" customHeight="1" x14ac:dyDescent="0.25"/>
    <row r="8271" customFormat="1" ht="15" customHeight="1" x14ac:dyDescent="0.25"/>
    <row r="8272" customFormat="1" ht="15" customHeight="1" x14ac:dyDescent="0.25"/>
    <row r="8273" customFormat="1" ht="15" customHeight="1" x14ac:dyDescent="0.25"/>
    <row r="8274" customFormat="1" ht="15" customHeight="1" x14ac:dyDescent="0.25"/>
    <row r="8275" customFormat="1" ht="15" customHeight="1" x14ac:dyDescent="0.25"/>
    <row r="8276" customFormat="1" ht="15" customHeight="1" x14ac:dyDescent="0.25"/>
    <row r="8277" customFormat="1" ht="15" customHeight="1" x14ac:dyDescent="0.25"/>
    <row r="8278" customFormat="1" ht="15" customHeight="1" x14ac:dyDescent="0.25"/>
    <row r="8279" customFormat="1" ht="15" customHeight="1" x14ac:dyDescent="0.25"/>
    <row r="8280" customFormat="1" ht="15" customHeight="1" x14ac:dyDescent="0.25"/>
    <row r="8281" customFormat="1" ht="15" customHeight="1" x14ac:dyDescent="0.25"/>
    <row r="8282" customFormat="1" ht="15" customHeight="1" x14ac:dyDescent="0.25"/>
    <row r="8283" customFormat="1" ht="15" customHeight="1" x14ac:dyDescent="0.25"/>
    <row r="8284" customFormat="1" ht="15" customHeight="1" x14ac:dyDescent="0.25"/>
    <row r="8285" customFormat="1" ht="15" customHeight="1" x14ac:dyDescent="0.25"/>
    <row r="8286" customFormat="1" ht="15" customHeight="1" x14ac:dyDescent="0.25"/>
    <row r="8287" customFormat="1" ht="15" customHeight="1" x14ac:dyDescent="0.25"/>
    <row r="8288" customFormat="1" ht="15" customHeight="1" x14ac:dyDescent="0.25"/>
    <row r="8289" customFormat="1" ht="15" customHeight="1" x14ac:dyDescent="0.25"/>
    <row r="8290" customFormat="1" ht="15" customHeight="1" x14ac:dyDescent="0.25"/>
    <row r="8291" customFormat="1" ht="15" customHeight="1" x14ac:dyDescent="0.25"/>
    <row r="8292" customFormat="1" ht="15" customHeight="1" x14ac:dyDescent="0.25"/>
    <row r="8293" customFormat="1" ht="15" customHeight="1" x14ac:dyDescent="0.25"/>
    <row r="8294" customFormat="1" ht="15" customHeight="1" x14ac:dyDescent="0.25"/>
    <row r="8295" customFormat="1" ht="15" customHeight="1" x14ac:dyDescent="0.25"/>
    <row r="8296" customFormat="1" ht="15" customHeight="1" x14ac:dyDescent="0.25"/>
    <row r="8297" customFormat="1" ht="15" customHeight="1" x14ac:dyDescent="0.25"/>
    <row r="8298" customFormat="1" ht="15" customHeight="1" x14ac:dyDescent="0.25"/>
    <row r="8299" customFormat="1" ht="15" customHeight="1" x14ac:dyDescent="0.25"/>
    <row r="8300" customFormat="1" ht="15" customHeight="1" x14ac:dyDescent="0.25"/>
    <row r="8301" customFormat="1" ht="15" customHeight="1" x14ac:dyDescent="0.25"/>
    <row r="8302" customFormat="1" ht="15" customHeight="1" x14ac:dyDescent="0.25"/>
    <row r="8303" customFormat="1" ht="15" customHeight="1" x14ac:dyDescent="0.25"/>
    <row r="8304" customFormat="1" ht="15" customHeight="1" x14ac:dyDescent="0.25"/>
    <row r="8305" customFormat="1" ht="15" customHeight="1" x14ac:dyDescent="0.25"/>
    <row r="8306" customFormat="1" ht="15" customHeight="1" x14ac:dyDescent="0.25"/>
    <row r="8307" customFormat="1" ht="15" customHeight="1" x14ac:dyDescent="0.25"/>
    <row r="8308" customFormat="1" ht="15" customHeight="1" x14ac:dyDescent="0.25"/>
    <row r="8309" customFormat="1" ht="15" customHeight="1" x14ac:dyDescent="0.25"/>
    <row r="8310" customFormat="1" ht="15" customHeight="1" x14ac:dyDescent="0.25"/>
    <row r="8311" customFormat="1" ht="15" customHeight="1" x14ac:dyDescent="0.25"/>
    <row r="8312" customFormat="1" ht="15" customHeight="1" x14ac:dyDescent="0.25"/>
    <row r="8313" customFormat="1" ht="15" customHeight="1" x14ac:dyDescent="0.25"/>
    <row r="8314" customFormat="1" ht="15" customHeight="1" x14ac:dyDescent="0.25"/>
    <row r="8315" customFormat="1" ht="15" customHeight="1" x14ac:dyDescent="0.25"/>
    <row r="8316" customFormat="1" ht="15" customHeight="1" x14ac:dyDescent="0.25"/>
    <row r="8317" customFormat="1" ht="15" customHeight="1" x14ac:dyDescent="0.25"/>
    <row r="8318" customFormat="1" ht="15" customHeight="1" x14ac:dyDescent="0.25"/>
    <row r="8319" customFormat="1" ht="15" customHeight="1" x14ac:dyDescent="0.25"/>
    <row r="8320" customFormat="1" ht="15" customHeight="1" x14ac:dyDescent="0.25"/>
    <row r="8321" customFormat="1" ht="15" customHeight="1" x14ac:dyDescent="0.25"/>
    <row r="8322" customFormat="1" ht="15" customHeight="1" x14ac:dyDescent="0.25"/>
    <row r="8323" customFormat="1" ht="15" customHeight="1" x14ac:dyDescent="0.25"/>
    <row r="8324" customFormat="1" ht="15" customHeight="1" x14ac:dyDescent="0.25"/>
    <row r="8325" customFormat="1" ht="15" customHeight="1" x14ac:dyDescent="0.25"/>
    <row r="8326" customFormat="1" ht="15" customHeight="1" x14ac:dyDescent="0.25"/>
    <row r="8327" customFormat="1" ht="15" customHeight="1" x14ac:dyDescent="0.25"/>
    <row r="8328" customFormat="1" ht="15" customHeight="1" x14ac:dyDescent="0.25"/>
    <row r="8329" customFormat="1" ht="15" customHeight="1" x14ac:dyDescent="0.25"/>
    <row r="8330" customFormat="1" ht="15" customHeight="1" x14ac:dyDescent="0.25"/>
    <row r="8331" customFormat="1" ht="15" customHeight="1" x14ac:dyDescent="0.25"/>
    <row r="8332" customFormat="1" ht="15" customHeight="1" x14ac:dyDescent="0.25"/>
    <row r="8333" customFormat="1" ht="15" customHeight="1" x14ac:dyDescent="0.25"/>
    <row r="8334" customFormat="1" ht="15" customHeight="1" x14ac:dyDescent="0.25"/>
    <row r="8335" customFormat="1" ht="15" customHeight="1" x14ac:dyDescent="0.25"/>
    <row r="8336" customFormat="1" ht="15" customHeight="1" x14ac:dyDescent="0.25"/>
    <row r="8337" customFormat="1" ht="15" customHeight="1" x14ac:dyDescent="0.25"/>
    <row r="8338" customFormat="1" ht="15" customHeight="1" x14ac:dyDescent="0.25"/>
    <row r="8339" customFormat="1" ht="15" customHeight="1" x14ac:dyDescent="0.25"/>
    <row r="8340" customFormat="1" ht="15" customHeight="1" x14ac:dyDescent="0.25"/>
    <row r="8341" customFormat="1" ht="15" customHeight="1" x14ac:dyDescent="0.25"/>
    <row r="8342" customFormat="1" ht="15" customHeight="1" x14ac:dyDescent="0.25"/>
    <row r="8343" customFormat="1" ht="15" customHeight="1" x14ac:dyDescent="0.25"/>
    <row r="8344" customFormat="1" ht="15" customHeight="1" x14ac:dyDescent="0.25"/>
    <row r="8345" customFormat="1" ht="15" customHeight="1" x14ac:dyDescent="0.25"/>
    <row r="8346" customFormat="1" ht="15" customHeight="1" x14ac:dyDescent="0.25"/>
    <row r="8347" customFormat="1" ht="15" customHeight="1" x14ac:dyDescent="0.25"/>
    <row r="8348" customFormat="1" ht="15" customHeight="1" x14ac:dyDescent="0.25"/>
    <row r="8349" customFormat="1" ht="15" customHeight="1" x14ac:dyDescent="0.25"/>
    <row r="8350" customFormat="1" ht="15" customHeight="1" x14ac:dyDescent="0.25"/>
    <row r="8351" customFormat="1" ht="15" customHeight="1" x14ac:dyDescent="0.25"/>
    <row r="8352" customFormat="1" ht="15" customHeight="1" x14ac:dyDescent="0.25"/>
    <row r="8353" customFormat="1" ht="15" customHeight="1" x14ac:dyDescent="0.25"/>
    <row r="8354" customFormat="1" ht="15" customHeight="1" x14ac:dyDescent="0.25"/>
    <row r="8355" customFormat="1" ht="15" customHeight="1" x14ac:dyDescent="0.25"/>
    <row r="8356" customFormat="1" ht="15" customHeight="1" x14ac:dyDescent="0.25"/>
    <row r="8357" customFormat="1" ht="15" customHeight="1" x14ac:dyDescent="0.25"/>
    <row r="8358" customFormat="1" ht="15" customHeight="1" x14ac:dyDescent="0.25"/>
    <row r="8359" customFormat="1" ht="15" customHeight="1" x14ac:dyDescent="0.25"/>
    <row r="8360" customFormat="1" ht="15" customHeight="1" x14ac:dyDescent="0.25"/>
    <row r="8361" customFormat="1" ht="15" customHeight="1" x14ac:dyDescent="0.25"/>
    <row r="8362" customFormat="1" ht="15" customHeight="1" x14ac:dyDescent="0.25"/>
    <row r="8363" customFormat="1" ht="15" customHeight="1" x14ac:dyDescent="0.25"/>
    <row r="8364" customFormat="1" ht="15" customHeight="1" x14ac:dyDescent="0.25"/>
    <row r="8365" customFormat="1" ht="15" customHeight="1" x14ac:dyDescent="0.25"/>
    <row r="8366" customFormat="1" ht="15" customHeight="1" x14ac:dyDescent="0.25"/>
    <row r="8367" customFormat="1" ht="15" customHeight="1" x14ac:dyDescent="0.25"/>
    <row r="8368" customFormat="1" ht="15" customHeight="1" x14ac:dyDescent="0.25"/>
    <row r="8369" customFormat="1" ht="15" customHeight="1" x14ac:dyDescent="0.25"/>
    <row r="8370" customFormat="1" ht="15" customHeight="1" x14ac:dyDescent="0.25"/>
    <row r="8371" customFormat="1" ht="15" customHeight="1" x14ac:dyDescent="0.25"/>
    <row r="8372" customFormat="1" ht="15" customHeight="1" x14ac:dyDescent="0.25"/>
    <row r="8373" customFormat="1" ht="15" customHeight="1" x14ac:dyDescent="0.25"/>
    <row r="8374" customFormat="1" ht="15" customHeight="1" x14ac:dyDescent="0.25"/>
    <row r="8375" customFormat="1" ht="15" customHeight="1" x14ac:dyDescent="0.25"/>
    <row r="8376" customFormat="1" ht="15" customHeight="1" x14ac:dyDescent="0.25"/>
    <row r="8377" customFormat="1" ht="15" customHeight="1" x14ac:dyDescent="0.25"/>
    <row r="8378" customFormat="1" ht="15" customHeight="1" x14ac:dyDescent="0.25"/>
    <row r="8379" customFormat="1" ht="15" customHeight="1" x14ac:dyDescent="0.25"/>
    <row r="8380" customFormat="1" ht="15" customHeight="1" x14ac:dyDescent="0.25"/>
    <row r="8381" customFormat="1" ht="15" customHeight="1" x14ac:dyDescent="0.25"/>
    <row r="8382" customFormat="1" ht="15" customHeight="1" x14ac:dyDescent="0.25"/>
    <row r="8383" customFormat="1" ht="15" customHeight="1" x14ac:dyDescent="0.25"/>
    <row r="8384" customFormat="1" ht="15" customHeight="1" x14ac:dyDescent="0.25"/>
    <row r="8385" customFormat="1" ht="15" customHeight="1" x14ac:dyDescent="0.25"/>
    <row r="8386" customFormat="1" ht="15" customHeight="1" x14ac:dyDescent="0.25"/>
    <row r="8387" customFormat="1" ht="15" customHeight="1" x14ac:dyDescent="0.25"/>
    <row r="8388" customFormat="1" ht="15" customHeight="1" x14ac:dyDescent="0.25"/>
    <row r="8389" customFormat="1" ht="15" customHeight="1" x14ac:dyDescent="0.25"/>
    <row r="8390" customFormat="1" ht="15" customHeight="1" x14ac:dyDescent="0.25"/>
    <row r="8391" customFormat="1" ht="15" customHeight="1" x14ac:dyDescent="0.25"/>
    <row r="8392" customFormat="1" ht="15" customHeight="1" x14ac:dyDescent="0.25"/>
    <row r="8393" customFormat="1" ht="15" customHeight="1" x14ac:dyDescent="0.25"/>
    <row r="8394" customFormat="1" ht="15" customHeight="1" x14ac:dyDescent="0.25"/>
    <row r="8395" customFormat="1" ht="15" customHeight="1" x14ac:dyDescent="0.25"/>
    <row r="8396" customFormat="1" ht="15" customHeight="1" x14ac:dyDescent="0.25"/>
    <row r="8397" customFormat="1" ht="15" customHeight="1" x14ac:dyDescent="0.25"/>
    <row r="8398" customFormat="1" ht="15" customHeight="1" x14ac:dyDescent="0.25"/>
    <row r="8399" customFormat="1" ht="15" customHeight="1" x14ac:dyDescent="0.25"/>
    <row r="8400" customFormat="1" ht="15" customHeight="1" x14ac:dyDescent="0.25"/>
    <row r="8401" customFormat="1" ht="15" customHeight="1" x14ac:dyDescent="0.25"/>
    <row r="8402" customFormat="1" ht="15" customHeight="1" x14ac:dyDescent="0.25"/>
    <row r="8403" customFormat="1" ht="15" customHeight="1" x14ac:dyDescent="0.25"/>
    <row r="8404" customFormat="1" ht="15" customHeight="1" x14ac:dyDescent="0.25"/>
    <row r="8405" customFormat="1" ht="15" customHeight="1" x14ac:dyDescent="0.25"/>
    <row r="8406" customFormat="1" ht="15" customHeight="1" x14ac:dyDescent="0.25"/>
    <row r="8407" customFormat="1" ht="15" customHeight="1" x14ac:dyDescent="0.25"/>
    <row r="8408" customFormat="1" ht="15" customHeight="1" x14ac:dyDescent="0.25"/>
    <row r="8409" customFormat="1" ht="15" customHeight="1" x14ac:dyDescent="0.25"/>
    <row r="8410" customFormat="1" ht="15" customHeight="1" x14ac:dyDescent="0.25"/>
    <row r="8411" customFormat="1" ht="15" customHeight="1" x14ac:dyDescent="0.25"/>
    <row r="8412" customFormat="1" ht="15" customHeight="1" x14ac:dyDescent="0.25"/>
    <row r="8413" customFormat="1" ht="15" customHeight="1" x14ac:dyDescent="0.25"/>
    <row r="8414" customFormat="1" ht="15" customHeight="1" x14ac:dyDescent="0.25"/>
    <row r="8415" customFormat="1" ht="15" customHeight="1" x14ac:dyDescent="0.25"/>
    <row r="8416" customFormat="1" ht="15" customHeight="1" x14ac:dyDescent="0.25"/>
    <row r="8417" customFormat="1" ht="15" customHeight="1" x14ac:dyDescent="0.25"/>
    <row r="8418" customFormat="1" ht="15" customHeight="1" x14ac:dyDescent="0.25"/>
    <row r="8419" customFormat="1" ht="15" customHeight="1" x14ac:dyDescent="0.25"/>
    <row r="8420" customFormat="1" ht="15" customHeight="1" x14ac:dyDescent="0.25"/>
    <row r="8421" customFormat="1" ht="15" customHeight="1" x14ac:dyDescent="0.25"/>
    <row r="8422" customFormat="1" ht="15" customHeight="1" x14ac:dyDescent="0.25"/>
    <row r="8423" customFormat="1" ht="15" customHeight="1" x14ac:dyDescent="0.25"/>
    <row r="8424" customFormat="1" ht="15" customHeight="1" x14ac:dyDescent="0.25"/>
    <row r="8425" customFormat="1" ht="15" customHeight="1" x14ac:dyDescent="0.25"/>
    <row r="8426" customFormat="1" ht="15" customHeight="1" x14ac:dyDescent="0.25"/>
    <row r="8427" customFormat="1" ht="15" customHeight="1" x14ac:dyDescent="0.25"/>
    <row r="8428" customFormat="1" ht="15" customHeight="1" x14ac:dyDescent="0.25"/>
    <row r="8429" customFormat="1" ht="15" customHeight="1" x14ac:dyDescent="0.25"/>
    <row r="8430" customFormat="1" ht="15" customHeight="1" x14ac:dyDescent="0.25"/>
    <row r="8431" customFormat="1" ht="15" customHeight="1" x14ac:dyDescent="0.25"/>
    <row r="8432" customFormat="1" ht="15" customHeight="1" x14ac:dyDescent="0.25"/>
    <row r="8433" customFormat="1" ht="15" customHeight="1" x14ac:dyDescent="0.25"/>
    <row r="8434" customFormat="1" ht="15" customHeight="1" x14ac:dyDescent="0.25"/>
    <row r="8435" customFormat="1" ht="15" customHeight="1" x14ac:dyDescent="0.25"/>
    <row r="8436" customFormat="1" ht="15" customHeight="1" x14ac:dyDescent="0.25"/>
    <row r="8437" customFormat="1" ht="15" customHeight="1" x14ac:dyDescent="0.25"/>
    <row r="8438" customFormat="1" ht="15" customHeight="1" x14ac:dyDescent="0.25"/>
    <row r="8439" customFormat="1" ht="15" customHeight="1" x14ac:dyDescent="0.25"/>
    <row r="8440" customFormat="1" ht="15" customHeight="1" x14ac:dyDescent="0.25"/>
    <row r="8441" customFormat="1" ht="15" customHeight="1" x14ac:dyDescent="0.25"/>
    <row r="8442" customFormat="1" ht="15" customHeight="1" x14ac:dyDescent="0.25"/>
    <row r="8443" customFormat="1" ht="15" customHeight="1" x14ac:dyDescent="0.25"/>
    <row r="8444" customFormat="1" ht="15" customHeight="1" x14ac:dyDescent="0.25"/>
    <row r="8445" customFormat="1" ht="15" customHeight="1" x14ac:dyDescent="0.25"/>
    <row r="8446" customFormat="1" ht="15" customHeight="1" x14ac:dyDescent="0.25"/>
    <row r="8447" customFormat="1" ht="15" customHeight="1" x14ac:dyDescent="0.25"/>
    <row r="8448" customFormat="1" ht="15" customHeight="1" x14ac:dyDescent="0.25"/>
    <row r="8449" customFormat="1" ht="15" customHeight="1" x14ac:dyDescent="0.25"/>
    <row r="8450" customFormat="1" ht="15" customHeight="1" x14ac:dyDescent="0.25"/>
    <row r="8451" customFormat="1" ht="15" customHeight="1" x14ac:dyDescent="0.25"/>
    <row r="8452" customFormat="1" ht="15" customHeight="1" x14ac:dyDescent="0.25"/>
    <row r="8453" customFormat="1" ht="15" customHeight="1" x14ac:dyDescent="0.25"/>
    <row r="8454" customFormat="1" ht="15" customHeight="1" x14ac:dyDescent="0.25"/>
    <row r="8455" customFormat="1" ht="15" customHeight="1" x14ac:dyDescent="0.25"/>
    <row r="8456" customFormat="1" ht="15" customHeight="1" x14ac:dyDescent="0.25"/>
    <row r="8457" customFormat="1" ht="15" customHeight="1" x14ac:dyDescent="0.25"/>
    <row r="8458" customFormat="1" ht="15" customHeight="1" x14ac:dyDescent="0.25"/>
    <row r="8459" customFormat="1" ht="15" customHeight="1" x14ac:dyDescent="0.25"/>
    <row r="8460" customFormat="1" ht="15" customHeight="1" x14ac:dyDescent="0.25"/>
    <row r="8461" customFormat="1" ht="15" customHeight="1" x14ac:dyDescent="0.25"/>
    <row r="8462" customFormat="1" ht="15" customHeight="1" x14ac:dyDescent="0.25"/>
    <row r="8463" customFormat="1" ht="15" customHeight="1" x14ac:dyDescent="0.25"/>
    <row r="8464" customFormat="1" ht="15" customHeight="1" x14ac:dyDescent="0.25"/>
    <row r="8465" customFormat="1" ht="15" customHeight="1" x14ac:dyDescent="0.25"/>
    <row r="8466" customFormat="1" ht="15" customHeight="1" x14ac:dyDescent="0.25"/>
    <row r="8467" customFormat="1" ht="15" customHeight="1" x14ac:dyDescent="0.25"/>
    <row r="8468" customFormat="1" ht="15" customHeight="1" x14ac:dyDescent="0.25"/>
    <row r="8469" customFormat="1" ht="15" customHeight="1" x14ac:dyDescent="0.25"/>
    <row r="8470" customFormat="1" ht="15" customHeight="1" x14ac:dyDescent="0.25"/>
    <row r="8471" customFormat="1" ht="15" customHeight="1" x14ac:dyDescent="0.25"/>
    <row r="8472" customFormat="1" ht="15" customHeight="1" x14ac:dyDescent="0.25"/>
    <row r="8473" customFormat="1" ht="15" customHeight="1" x14ac:dyDescent="0.25"/>
    <row r="8474" customFormat="1" ht="15" customHeight="1" x14ac:dyDescent="0.25"/>
    <row r="8475" customFormat="1" ht="15" customHeight="1" x14ac:dyDescent="0.25"/>
    <row r="8476" customFormat="1" ht="15" customHeight="1" x14ac:dyDescent="0.25"/>
    <row r="8477" customFormat="1" ht="15" customHeight="1" x14ac:dyDescent="0.25"/>
    <row r="8478" customFormat="1" ht="15" customHeight="1" x14ac:dyDescent="0.25"/>
    <row r="8479" customFormat="1" ht="15" customHeight="1" x14ac:dyDescent="0.25"/>
    <row r="8480" customFormat="1" ht="15" customHeight="1" x14ac:dyDescent="0.25"/>
    <row r="8481" customFormat="1" ht="15" customHeight="1" x14ac:dyDescent="0.25"/>
    <row r="8482" customFormat="1" ht="15" customHeight="1" x14ac:dyDescent="0.25"/>
    <row r="8483" customFormat="1" ht="15" customHeight="1" x14ac:dyDescent="0.25"/>
    <row r="8484" customFormat="1" ht="15" customHeight="1" x14ac:dyDescent="0.25"/>
    <row r="8485" customFormat="1" ht="15" customHeight="1" x14ac:dyDescent="0.25"/>
    <row r="8486" customFormat="1" ht="15" customHeight="1" x14ac:dyDescent="0.25"/>
    <row r="8487" customFormat="1" ht="15" customHeight="1" x14ac:dyDescent="0.25"/>
    <row r="8488" customFormat="1" ht="15" customHeight="1" x14ac:dyDescent="0.25"/>
    <row r="8489" customFormat="1" ht="15" customHeight="1" x14ac:dyDescent="0.25"/>
    <row r="8490" customFormat="1" ht="15" customHeight="1" x14ac:dyDescent="0.25"/>
    <row r="8491" customFormat="1" ht="15" customHeight="1" x14ac:dyDescent="0.25"/>
    <row r="8492" customFormat="1" ht="15" customHeight="1" x14ac:dyDescent="0.25"/>
    <row r="8493" customFormat="1" ht="15" customHeight="1" x14ac:dyDescent="0.25"/>
    <row r="8494" customFormat="1" ht="15" customHeight="1" x14ac:dyDescent="0.25"/>
    <row r="8495" customFormat="1" ht="15" customHeight="1" x14ac:dyDescent="0.25"/>
    <row r="8496" customFormat="1" ht="15" customHeight="1" x14ac:dyDescent="0.25"/>
    <row r="8497" customFormat="1" ht="15" customHeight="1" x14ac:dyDescent="0.25"/>
    <row r="8498" customFormat="1" ht="15" customHeight="1" x14ac:dyDescent="0.25"/>
    <row r="8499" customFormat="1" ht="15" customHeight="1" x14ac:dyDescent="0.25"/>
    <row r="8500" customFormat="1" ht="15" customHeight="1" x14ac:dyDescent="0.25"/>
    <row r="8501" customFormat="1" ht="15" customHeight="1" x14ac:dyDescent="0.25"/>
    <row r="8502" customFormat="1" ht="15" customHeight="1" x14ac:dyDescent="0.25"/>
    <row r="8503" customFormat="1" ht="15" customHeight="1" x14ac:dyDescent="0.25"/>
    <row r="8504" customFormat="1" ht="15" customHeight="1" x14ac:dyDescent="0.25"/>
    <row r="8505" customFormat="1" ht="15" customHeight="1" x14ac:dyDescent="0.25"/>
    <row r="8506" customFormat="1" ht="15" customHeight="1" x14ac:dyDescent="0.25"/>
    <row r="8507" customFormat="1" ht="15" customHeight="1" x14ac:dyDescent="0.25"/>
    <row r="8508" customFormat="1" ht="15" customHeight="1" x14ac:dyDescent="0.25"/>
    <row r="8509" customFormat="1" ht="15" customHeight="1" x14ac:dyDescent="0.25"/>
    <row r="8510" customFormat="1" ht="15" customHeight="1" x14ac:dyDescent="0.25"/>
    <row r="8511" customFormat="1" ht="15" customHeight="1" x14ac:dyDescent="0.25"/>
    <row r="8512" customFormat="1" ht="15" customHeight="1" x14ac:dyDescent="0.25"/>
    <row r="8513" customFormat="1" ht="15" customHeight="1" x14ac:dyDescent="0.25"/>
    <row r="8514" customFormat="1" ht="15" customHeight="1" x14ac:dyDescent="0.25"/>
    <row r="8515" customFormat="1" ht="15" customHeight="1" x14ac:dyDescent="0.25"/>
    <row r="8516" customFormat="1" ht="15" customHeight="1" x14ac:dyDescent="0.25"/>
    <row r="8517" customFormat="1" ht="15" customHeight="1" x14ac:dyDescent="0.25"/>
    <row r="8518" customFormat="1" ht="15" customHeight="1" x14ac:dyDescent="0.25"/>
    <row r="8519" customFormat="1" ht="15" customHeight="1" x14ac:dyDescent="0.25"/>
    <row r="8520" customFormat="1" ht="15" customHeight="1" x14ac:dyDescent="0.25"/>
    <row r="8521" customFormat="1" ht="15" customHeight="1" x14ac:dyDescent="0.25"/>
    <row r="8522" customFormat="1" ht="15" customHeight="1" x14ac:dyDescent="0.25"/>
    <row r="8523" customFormat="1" ht="15" customHeight="1" x14ac:dyDescent="0.25"/>
    <row r="8524" customFormat="1" ht="15" customHeight="1" x14ac:dyDescent="0.25"/>
    <row r="8525" customFormat="1" ht="15" customHeight="1" x14ac:dyDescent="0.25"/>
    <row r="8526" customFormat="1" ht="15" customHeight="1" x14ac:dyDescent="0.25"/>
    <row r="8527" customFormat="1" ht="15" customHeight="1" x14ac:dyDescent="0.25"/>
    <row r="8528" customFormat="1" ht="15" customHeight="1" x14ac:dyDescent="0.25"/>
    <row r="8529" customFormat="1" ht="15" customHeight="1" x14ac:dyDescent="0.25"/>
    <row r="8530" customFormat="1" ht="15" customHeight="1" x14ac:dyDescent="0.25"/>
    <row r="8531" customFormat="1" ht="15" customHeight="1" x14ac:dyDescent="0.25"/>
    <row r="8532" customFormat="1" ht="15" customHeight="1" x14ac:dyDescent="0.25"/>
    <row r="8533" customFormat="1" ht="15" customHeight="1" x14ac:dyDescent="0.25"/>
    <row r="8534" customFormat="1" ht="15" customHeight="1" x14ac:dyDescent="0.25"/>
    <row r="8535" customFormat="1" ht="15" customHeight="1" x14ac:dyDescent="0.25"/>
    <row r="8536" customFormat="1" ht="15" customHeight="1" x14ac:dyDescent="0.25"/>
    <row r="8537" customFormat="1" ht="15" customHeight="1" x14ac:dyDescent="0.25"/>
    <row r="8538" customFormat="1" ht="15" customHeight="1" x14ac:dyDescent="0.25"/>
    <row r="8539" customFormat="1" ht="15" customHeight="1" x14ac:dyDescent="0.25"/>
    <row r="8540" customFormat="1" ht="15" customHeight="1" x14ac:dyDescent="0.25"/>
    <row r="8541" customFormat="1" ht="15" customHeight="1" x14ac:dyDescent="0.25"/>
    <row r="8542" customFormat="1" ht="15" customHeight="1" x14ac:dyDescent="0.25"/>
    <row r="8543" customFormat="1" ht="15" customHeight="1" x14ac:dyDescent="0.25"/>
    <row r="8544" customFormat="1" ht="15" customHeight="1" x14ac:dyDescent="0.25"/>
    <row r="8545" customFormat="1" ht="15" customHeight="1" x14ac:dyDescent="0.25"/>
    <row r="8546" customFormat="1" ht="15" customHeight="1" x14ac:dyDescent="0.25"/>
    <row r="8547" customFormat="1" ht="15" customHeight="1" x14ac:dyDescent="0.25"/>
    <row r="8548" customFormat="1" ht="15" customHeight="1" x14ac:dyDescent="0.25"/>
    <row r="8549" customFormat="1" ht="15" customHeight="1" x14ac:dyDescent="0.25"/>
    <row r="8550" customFormat="1" ht="15" customHeight="1" x14ac:dyDescent="0.25"/>
    <row r="8551" customFormat="1" ht="15" customHeight="1" x14ac:dyDescent="0.25"/>
    <row r="8552" customFormat="1" ht="15" customHeight="1" x14ac:dyDescent="0.25"/>
    <row r="8553" customFormat="1" ht="15" customHeight="1" x14ac:dyDescent="0.25"/>
    <row r="8554" customFormat="1" ht="15" customHeight="1" x14ac:dyDescent="0.25"/>
    <row r="8555" customFormat="1" ht="15" customHeight="1" x14ac:dyDescent="0.25"/>
    <row r="8556" customFormat="1" ht="15" customHeight="1" x14ac:dyDescent="0.25"/>
    <row r="8557" customFormat="1" ht="15" customHeight="1" x14ac:dyDescent="0.25"/>
    <row r="8558" customFormat="1" ht="15" customHeight="1" x14ac:dyDescent="0.25"/>
    <row r="8559" customFormat="1" ht="15" customHeight="1" x14ac:dyDescent="0.25"/>
    <row r="8560" customFormat="1" ht="15" customHeight="1" x14ac:dyDescent="0.25"/>
    <row r="8561" customFormat="1" ht="15" customHeight="1" x14ac:dyDescent="0.25"/>
    <row r="8562" customFormat="1" ht="15" customHeight="1" x14ac:dyDescent="0.25"/>
    <row r="8563" customFormat="1" ht="15" customHeight="1" x14ac:dyDescent="0.25"/>
    <row r="8564" customFormat="1" ht="15" customHeight="1" x14ac:dyDescent="0.25"/>
    <row r="8565" customFormat="1" ht="15" customHeight="1" x14ac:dyDescent="0.25"/>
    <row r="8566" customFormat="1" ht="15" customHeight="1" x14ac:dyDescent="0.25"/>
    <row r="8567" customFormat="1" ht="15" customHeight="1" x14ac:dyDescent="0.25"/>
    <row r="8568" customFormat="1" ht="15" customHeight="1" x14ac:dyDescent="0.25"/>
    <row r="8569" customFormat="1" ht="15" customHeight="1" x14ac:dyDescent="0.25"/>
    <row r="8570" customFormat="1" ht="15" customHeight="1" x14ac:dyDescent="0.25"/>
    <row r="8571" customFormat="1" ht="15" customHeight="1" x14ac:dyDescent="0.25"/>
    <row r="8572" customFormat="1" ht="15" customHeight="1" x14ac:dyDescent="0.25"/>
    <row r="8573" customFormat="1" ht="15" customHeight="1" x14ac:dyDescent="0.25"/>
    <row r="8574" customFormat="1" ht="15" customHeight="1" x14ac:dyDescent="0.25"/>
    <row r="8575" customFormat="1" ht="15" customHeight="1" x14ac:dyDescent="0.25"/>
    <row r="8576" customFormat="1" ht="15" customHeight="1" x14ac:dyDescent="0.25"/>
    <row r="8577" customFormat="1" ht="15" customHeight="1" x14ac:dyDescent="0.25"/>
    <row r="8578" customFormat="1" ht="15" customHeight="1" x14ac:dyDescent="0.25"/>
    <row r="8579" customFormat="1" ht="15" customHeight="1" x14ac:dyDescent="0.25"/>
    <row r="8580" customFormat="1" ht="15" customHeight="1" x14ac:dyDescent="0.25"/>
    <row r="8581" customFormat="1" ht="15" customHeight="1" x14ac:dyDescent="0.25"/>
    <row r="8582" customFormat="1" ht="15" customHeight="1" x14ac:dyDescent="0.25"/>
    <row r="8583" customFormat="1" ht="15" customHeight="1" x14ac:dyDescent="0.25"/>
    <row r="8584" customFormat="1" ht="15" customHeight="1" x14ac:dyDescent="0.25"/>
    <row r="8585" customFormat="1" ht="15" customHeight="1" x14ac:dyDescent="0.25"/>
    <row r="8586" customFormat="1" ht="15" customHeight="1" x14ac:dyDescent="0.25"/>
    <row r="8587" customFormat="1" ht="15" customHeight="1" x14ac:dyDescent="0.25"/>
    <row r="8588" customFormat="1" ht="15" customHeight="1" x14ac:dyDescent="0.25"/>
    <row r="8589" customFormat="1" ht="15" customHeight="1" x14ac:dyDescent="0.25"/>
    <row r="8590" customFormat="1" ht="15" customHeight="1" x14ac:dyDescent="0.25"/>
    <row r="8591" customFormat="1" ht="15" customHeight="1" x14ac:dyDescent="0.25"/>
    <row r="8592" customFormat="1" ht="15" customHeight="1" x14ac:dyDescent="0.25"/>
    <row r="8593" customFormat="1" ht="15" customHeight="1" x14ac:dyDescent="0.25"/>
    <row r="8594" customFormat="1" ht="15" customHeight="1" x14ac:dyDescent="0.25"/>
    <row r="8595" customFormat="1" ht="15" customHeight="1" x14ac:dyDescent="0.25"/>
    <row r="8596" customFormat="1" ht="15" customHeight="1" x14ac:dyDescent="0.25"/>
    <row r="8597" customFormat="1" ht="15" customHeight="1" x14ac:dyDescent="0.25"/>
    <row r="8598" customFormat="1" ht="15" customHeight="1" x14ac:dyDescent="0.25"/>
    <row r="8599" customFormat="1" ht="15" customHeight="1" x14ac:dyDescent="0.25"/>
    <row r="8600" customFormat="1" ht="15" customHeight="1" x14ac:dyDescent="0.25"/>
    <row r="8601" customFormat="1" ht="15" customHeight="1" x14ac:dyDescent="0.25"/>
    <row r="8602" customFormat="1" ht="15" customHeight="1" x14ac:dyDescent="0.25"/>
    <row r="8603" customFormat="1" ht="15" customHeight="1" x14ac:dyDescent="0.25"/>
    <row r="8604" customFormat="1" ht="15" customHeight="1" x14ac:dyDescent="0.25"/>
    <row r="8605" customFormat="1" ht="15" customHeight="1" x14ac:dyDescent="0.25"/>
    <row r="8606" customFormat="1" ht="15" customHeight="1" x14ac:dyDescent="0.25"/>
    <row r="8607" customFormat="1" ht="15" customHeight="1" x14ac:dyDescent="0.25"/>
    <row r="8608" customFormat="1" ht="15" customHeight="1" x14ac:dyDescent="0.25"/>
    <row r="8609" customFormat="1" ht="15" customHeight="1" x14ac:dyDescent="0.25"/>
    <row r="8610" customFormat="1" ht="15" customHeight="1" x14ac:dyDescent="0.25"/>
    <row r="8611" customFormat="1" ht="15" customHeight="1" x14ac:dyDescent="0.25"/>
    <row r="8612" customFormat="1" ht="15" customHeight="1" x14ac:dyDescent="0.25"/>
    <row r="8613" customFormat="1" ht="15" customHeight="1" x14ac:dyDescent="0.25"/>
    <row r="8614" customFormat="1" ht="15" customHeight="1" x14ac:dyDescent="0.25"/>
    <row r="8615" customFormat="1" ht="15" customHeight="1" x14ac:dyDescent="0.25"/>
    <row r="8616" customFormat="1" ht="15" customHeight="1" x14ac:dyDescent="0.25"/>
    <row r="8617" customFormat="1" ht="15" customHeight="1" x14ac:dyDescent="0.25"/>
    <row r="8618" customFormat="1" ht="15" customHeight="1" x14ac:dyDescent="0.25"/>
    <row r="8619" customFormat="1" ht="15" customHeight="1" x14ac:dyDescent="0.25"/>
    <row r="8620" customFormat="1" ht="15" customHeight="1" x14ac:dyDescent="0.25"/>
    <row r="8621" customFormat="1" ht="15" customHeight="1" x14ac:dyDescent="0.25"/>
    <row r="8622" customFormat="1" ht="15" customHeight="1" x14ac:dyDescent="0.25"/>
    <row r="8623" customFormat="1" ht="15" customHeight="1" x14ac:dyDescent="0.25"/>
    <row r="8624" customFormat="1" ht="15" customHeight="1" x14ac:dyDescent="0.25"/>
    <row r="8625" customFormat="1" ht="15" customHeight="1" x14ac:dyDescent="0.25"/>
    <row r="8626" customFormat="1" ht="15" customHeight="1" x14ac:dyDescent="0.25"/>
    <row r="8627" customFormat="1" ht="15" customHeight="1" x14ac:dyDescent="0.25"/>
    <row r="8628" customFormat="1" ht="15" customHeight="1" x14ac:dyDescent="0.25"/>
    <row r="8629" customFormat="1" ht="15" customHeight="1" x14ac:dyDescent="0.25"/>
    <row r="8630" customFormat="1" ht="15" customHeight="1" x14ac:dyDescent="0.25"/>
    <row r="8631" customFormat="1" ht="15" customHeight="1" x14ac:dyDescent="0.25"/>
    <row r="8632" customFormat="1" ht="15" customHeight="1" x14ac:dyDescent="0.25"/>
    <row r="8633" customFormat="1" ht="15" customHeight="1" x14ac:dyDescent="0.25"/>
    <row r="8634" customFormat="1" ht="15" customHeight="1" x14ac:dyDescent="0.25"/>
    <row r="8635" customFormat="1" ht="15" customHeight="1" x14ac:dyDescent="0.25"/>
    <row r="8636" customFormat="1" ht="15" customHeight="1" x14ac:dyDescent="0.25"/>
    <row r="8637" customFormat="1" ht="15" customHeight="1" x14ac:dyDescent="0.25"/>
    <row r="8638" customFormat="1" ht="15" customHeight="1" x14ac:dyDescent="0.25"/>
    <row r="8639" customFormat="1" ht="15" customHeight="1" x14ac:dyDescent="0.25"/>
    <row r="8640" customFormat="1" ht="15" customHeight="1" x14ac:dyDescent="0.25"/>
    <row r="8641" customFormat="1" ht="15" customHeight="1" x14ac:dyDescent="0.25"/>
    <row r="8642" customFormat="1" ht="15" customHeight="1" x14ac:dyDescent="0.25"/>
    <row r="8643" customFormat="1" ht="15" customHeight="1" x14ac:dyDescent="0.25"/>
    <row r="8644" customFormat="1" ht="15" customHeight="1" x14ac:dyDescent="0.25"/>
    <row r="8645" customFormat="1" ht="15" customHeight="1" x14ac:dyDescent="0.25"/>
    <row r="8646" customFormat="1" ht="15" customHeight="1" x14ac:dyDescent="0.25"/>
    <row r="8647" customFormat="1" ht="15" customHeight="1" x14ac:dyDescent="0.25"/>
    <row r="8648" customFormat="1" ht="15" customHeight="1" x14ac:dyDescent="0.25"/>
    <row r="8649" customFormat="1" ht="15" customHeight="1" x14ac:dyDescent="0.25"/>
    <row r="8650" customFormat="1" ht="15" customHeight="1" x14ac:dyDescent="0.25"/>
    <row r="8651" customFormat="1" ht="15" customHeight="1" x14ac:dyDescent="0.25"/>
    <row r="8652" customFormat="1" ht="15" customHeight="1" x14ac:dyDescent="0.25"/>
    <row r="8653" customFormat="1" ht="15" customHeight="1" x14ac:dyDescent="0.25"/>
    <row r="8654" customFormat="1" ht="15" customHeight="1" x14ac:dyDescent="0.25"/>
    <row r="8655" customFormat="1" ht="15" customHeight="1" x14ac:dyDescent="0.25"/>
    <row r="8656" customFormat="1" ht="15" customHeight="1" x14ac:dyDescent="0.25"/>
    <row r="8657" customFormat="1" ht="15" customHeight="1" x14ac:dyDescent="0.25"/>
    <row r="8658" customFormat="1" ht="15" customHeight="1" x14ac:dyDescent="0.25"/>
    <row r="8659" customFormat="1" ht="15" customHeight="1" x14ac:dyDescent="0.25"/>
    <row r="8660" customFormat="1" ht="15" customHeight="1" x14ac:dyDescent="0.25"/>
    <row r="8661" customFormat="1" ht="15" customHeight="1" x14ac:dyDescent="0.25"/>
    <row r="8662" customFormat="1" ht="15" customHeight="1" x14ac:dyDescent="0.25"/>
    <row r="8663" customFormat="1" ht="15" customHeight="1" x14ac:dyDescent="0.25"/>
    <row r="8664" customFormat="1" ht="15" customHeight="1" x14ac:dyDescent="0.25"/>
    <row r="8665" customFormat="1" ht="15" customHeight="1" x14ac:dyDescent="0.25"/>
    <row r="8666" customFormat="1" ht="15" customHeight="1" x14ac:dyDescent="0.25"/>
    <row r="8667" customFormat="1" ht="15" customHeight="1" x14ac:dyDescent="0.25"/>
    <row r="8668" customFormat="1" ht="15" customHeight="1" x14ac:dyDescent="0.25"/>
    <row r="8669" customFormat="1" ht="15" customHeight="1" x14ac:dyDescent="0.25"/>
    <row r="8670" customFormat="1" ht="15" customHeight="1" x14ac:dyDescent="0.25"/>
    <row r="8671" customFormat="1" ht="15" customHeight="1" x14ac:dyDescent="0.25"/>
    <row r="8672" customFormat="1" ht="15" customHeight="1" x14ac:dyDescent="0.25"/>
    <row r="8673" customFormat="1" ht="15" customHeight="1" x14ac:dyDescent="0.25"/>
    <row r="8674" customFormat="1" ht="15" customHeight="1" x14ac:dyDescent="0.25"/>
    <row r="8675" customFormat="1" ht="15" customHeight="1" x14ac:dyDescent="0.25"/>
    <row r="8676" customFormat="1" ht="15" customHeight="1" x14ac:dyDescent="0.25"/>
    <row r="8677" customFormat="1" ht="15" customHeight="1" x14ac:dyDescent="0.25"/>
    <row r="8678" customFormat="1" ht="15" customHeight="1" x14ac:dyDescent="0.25"/>
    <row r="8679" customFormat="1" ht="15" customHeight="1" x14ac:dyDescent="0.25"/>
    <row r="8680" customFormat="1" ht="15" customHeight="1" x14ac:dyDescent="0.25"/>
    <row r="8681" customFormat="1" ht="15" customHeight="1" x14ac:dyDescent="0.25"/>
    <row r="8682" customFormat="1" ht="15" customHeight="1" x14ac:dyDescent="0.25"/>
    <row r="8683" customFormat="1" ht="15" customHeight="1" x14ac:dyDescent="0.25"/>
    <row r="8684" customFormat="1" ht="15" customHeight="1" x14ac:dyDescent="0.25"/>
    <row r="8685" customFormat="1" ht="15" customHeight="1" x14ac:dyDescent="0.25"/>
    <row r="8686" customFormat="1" ht="15" customHeight="1" x14ac:dyDescent="0.25"/>
    <row r="8687" customFormat="1" ht="15" customHeight="1" x14ac:dyDescent="0.25"/>
    <row r="8688" customFormat="1" ht="15" customHeight="1" x14ac:dyDescent="0.25"/>
    <row r="8689" customFormat="1" ht="15" customHeight="1" x14ac:dyDescent="0.25"/>
    <row r="8690" customFormat="1" ht="15" customHeight="1" x14ac:dyDescent="0.25"/>
    <row r="8691" customFormat="1" ht="15" customHeight="1" x14ac:dyDescent="0.25"/>
    <row r="8692" customFormat="1" ht="15" customHeight="1" x14ac:dyDescent="0.25"/>
    <row r="8693" customFormat="1" ht="15" customHeight="1" x14ac:dyDescent="0.25"/>
    <row r="8694" customFormat="1" ht="15" customHeight="1" x14ac:dyDescent="0.25"/>
    <row r="8695" customFormat="1" ht="15" customHeight="1" x14ac:dyDescent="0.25"/>
    <row r="8696" customFormat="1" ht="15" customHeight="1" x14ac:dyDescent="0.25"/>
    <row r="8697" customFormat="1" ht="15" customHeight="1" x14ac:dyDescent="0.25"/>
    <row r="8698" customFormat="1" ht="15" customHeight="1" x14ac:dyDescent="0.25"/>
    <row r="8699" customFormat="1" ht="15" customHeight="1" x14ac:dyDescent="0.25"/>
    <row r="8700" customFormat="1" ht="15" customHeight="1" x14ac:dyDescent="0.25"/>
    <row r="8701" customFormat="1" ht="15" customHeight="1" x14ac:dyDescent="0.25"/>
    <row r="8702" customFormat="1" ht="15" customHeight="1" x14ac:dyDescent="0.25"/>
    <row r="8703" customFormat="1" ht="15" customHeight="1" x14ac:dyDescent="0.25"/>
    <row r="8704" customFormat="1" ht="15" customHeight="1" x14ac:dyDescent="0.25"/>
    <row r="8705" customFormat="1" ht="15" customHeight="1" x14ac:dyDescent="0.25"/>
    <row r="8706" customFormat="1" ht="15" customHeight="1" x14ac:dyDescent="0.25"/>
    <row r="8707" customFormat="1" ht="15" customHeight="1" x14ac:dyDescent="0.25"/>
    <row r="8708" customFormat="1" ht="15" customHeight="1" x14ac:dyDescent="0.25"/>
    <row r="8709" customFormat="1" ht="15" customHeight="1" x14ac:dyDescent="0.25"/>
    <row r="8710" customFormat="1" ht="15" customHeight="1" x14ac:dyDescent="0.25"/>
    <row r="8711" customFormat="1" ht="15" customHeight="1" x14ac:dyDescent="0.25"/>
    <row r="8712" customFormat="1" ht="15" customHeight="1" x14ac:dyDescent="0.25"/>
    <row r="8713" customFormat="1" ht="15" customHeight="1" x14ac:dyDescent="0.25"/>
    <row r="8714" customFormat="1" ht="15" customHeight="1" x14ac:dyDescent="0.25"/>
    <row r="8715" customFormat="1" ht="15" customHeight="1" x14ac:dyDescent="0.25"/>
    <row r="8716" customFormat="1" ht="15" customHeight="1" x14ac:dyDescent="0.25"/>
    <row r="8717" customFormat="1" ht="15" customHeight="1" x14ac:dyDescent="0.25"/>
    <row r="8718" customFormat="1" ht="15" customHeight="1" x14ac:dyDescent="0.25"/>
    <row r="8719" customFormat="1" ht="15" customHeight="1" x14ac:dyDescent="0.25"/>
    <row r="8720" customFormat="1" ht="15" customHeight="1" x14ac:dyDescent="0.25"/>
    <row r="8721" customFormat="1" ht="15" customHeight="1" x14ac:dyDescent="0.25"/>
    <row r="8722" customFormat="1" ht="15" customHeight="1" x14ac:dyDescent="0.25"/>
    <row r="8723" customFormat="1" ht="15" customHeight="1" x14ac:dyDescent="0.25"/>
    <row r="8724" customFormat="1" ht="15" customHeight="1" x14ac:dyDescent="0.25"/>
    <row r="8725" customFormat="1" ht="15" customHeight="1" x14ac:dyDescent="0.25"/>
    <row r="8726" customFormat="1" ht="15" customHeight="1" x14ac:dyDescent="0.25"/>
    <row r="8727" customFormat="1" ht="15" customHeight="1" x14ac:dyDescent="0.25"/>
    <row r="8728" customFormat="1" ht="15" customHeight="1" x14ac:dyDescent="0.25"/>
    <row r="8729" customFormat="1" ht="15" customHeight="1" x14ac:dyDescent="0.25"/>
    <row r="8730" customFormat="1" ht="15" customHeight="1" x14ac:dyDescent="0.25"/>
    <row r="8731" customFormat="1" ht="15" customHeight="1" x14ac:dyDescent="0.25"/>
    <row r="8732" customFormat="1" ht="15" customHeight="1" x14ac:dyDescent="0.25"/>
    <row r="8733" customFormat="1" ht="15" customHeight="1" x14ac:dyDescent="0.25"/>
    <row r="8734" customFormat="1" ht="15" customHeight="1" x14ac:dyDescent="0.25"/>
    <row r="8735" customFormat="1" ht="15" customHeight="1" x14ac:dyDescent="0.25"/>
    <row r="8736" customFormat="1" ht="15" customHeight="1" x14ac:dyDescent="0.25"/>
    <row r="8737" customFormat="1" ht="15" customHeight="1" x14ac:dyDescent="0.25"/>
    <row r="8738" customFormat="1" ht="15" customHeight="1" x14ac:dyDescent="0.25"/>
    <row r="8739" customFormat="1" ht="15" customHeight="1" x14ac:dyDescent="0.25"/>
    <row r="8740" customFormat="1" ht="15" customHeight="1" x14ac:dyDescent="0.25"/>
    <row r="8741" customFormat="1" ht="15" customHeight="1" x14ac:dyDescent="0.25"/>
    <row r="8742" customFormat="1" ht="15" customHeight="1" x14ac:dyDescent="0.25"/>
    <row r="8743" customFormat="1" ht="15" customHeight="1" x14ac:dyDescent="0.25"/>
    <row r="8744" customFormat="1" ht="15" customHeight="1" x14ac:dyDescent="0.25"/>
    <row r="8745" customFormat="1" ht="15" customHeight="1" x14ac:dyDescent="0.25"/>
    <row r="8746" customFormat="1" ht="15" customHeight="1" x14ac:dyDescent="0.25"/>
    <row r="8747" customFormat="1" ht="15" customHeight="1" x14ac:dyDescent="0.25"/>
    <row r="8748" customFormat="1" ht="15" customHeight="1" x14ac:dyDescent="0.25"/>
    <row r="8749" customFormat="1" ht="15" customHeight="1" x14ac:dyDescent="0.25"/>
    <row r="8750" customFormat="1" ht="15" customHeight="1" x14ac:dyDescent="0.25"/>
    <row r="8751" customFormat="1" ht="15" customHeight="1" x14ac:dyDescent="0.25"/>
    <row r="8752" customFormat="1" ht="15" customHeight="1" x14ac:dyDescent="0.25"/>
    <row r="8753" customFormat="1" ht="15" customHeight="1" x14ac:dyDescent="0.25"/>
    <row r="8754" customFormat="1" ht="15" customHeight="1" x14ac:dyDescent="0.25"/>
    <row r="8755" customFormat="1" ht="15" customHeight="1" x14ac:dyDescent="0.25"/>
    <row r="8756" customFormat="1" ht="15" customHeight="1" x14ac:dyDescent="0.25"/>
    <row r="8757" customFormat="1" ht="15" customHeight="1" x14ac:dyDescent="0.25"/>
    <row r="8758" customFormat="1" ht="15" customHeight="1" x14ac:dyDescent="0.25"/>
    <row r="8759" customFormat="1" ht="15" customHeight="1" x14ac:dyDescent="0.25"/>
    <row r="8760" customFormat="1" ht="15" customHeight="1" x14ac:dyDescent="0.25"/>
    <row r="8761" customFormat="1" ht="15" customHeight="1" x14ac:dyDescent="0.25"/>
    <row r="8762" customFormat="1" ht="15" customHeight="1" x14ac:dyDescent="0.25"/>
    <row r="8763" customFormat="1" ht="15" customHeight="1" x14ac:dyDescent="0.25"/>
    <row r="8764" customFormat="1" ht="15" customHeight="1" x14ac:dyDescent="0.25"/>
    <row r="8765" customFormat="1" ht="15" customHeight="1" x14ac:dyDescent="0.25"/>
    <row r="8766" customFormat="1" ht="15" customHeight="1" x14ac:dyDescent="0.25"/>
    <row r="8767" customFormat="1" ht="15" customHeight="1" x14ac:dyDescent="0.25"/>
    <row r="8768" customFormat="1" ht="15" customHeight="1" x14ac:dyDescent="0.25"/>
    <row r="8769" customFormat="1" ht="15" customHeight="1" x14ac:dyDescent="0.25"/>
    <row r="8770" customFormat="1" ht="15" customHeight="1" x14ac:dyDescent="0.25"/>
    <row r="8771" customFormat="1" ht="15" customHeight="1" x14ac:dyDescent="0.25"/>
    <row r="8772" customFormat="1" ht="15" customHeight="1" x14ac:dyDescent="0.25"/>
    <row r="8773" customFormat="1" ht="15" customHeight="1" x14ac:dyDescent="0.25"/>
    <row r="8774" customFormat="1" ht="15" customHeight="1" x14ac:dyDescent="0.25"/>
    <row r="8775" customFormat="1" ht="15" customHeight="1" x14ac:dyDescent="0.25"/>
    <row r="8776" customFormat="1" ht="15" customHeight="1" x14ac:dyDescent="0.25"/>
    <row r="8777" customFormat="1" ht="15" customHeight="1" x14ac:dyDescent="0.25"/>
    <row r="8778" customFormat="1" ht="15" customHeight="1" x14ac:dyDescent="0.25"/>
    <row r="8779" customFormat="1" ht="15" customHeight="1" x14ac:dyDescent="0.25"/>
    <row r="8780" customFormat="1" ht="15" customHeight="1" x14ac:dyDescent="0.25"/>
    <row r="8781" customFormat="1" ht="15" customHeight="1" x14ac:dyDescent="0.25"/>
    <row r="8782" customFormat="1" ht="15" customHeight="1" x14ac:dyDescent="0.25"/>
    <row r="8783" customFormat="1" ht="15" customHeight="1" x14ac:dyDescent="0.25"/>
    <row r="8784" customFormat="1" ht="15" customHeight="1" x14ac:dyDescent="0.25"/>
    <row r="8785" customFormat="1" ht="15" customHeight="1" x14ac:dyDescent="0.25"/>
    <row r="8786" customFormat="1" ht="15" customHeight="1" x14ac:dyDescent="0.25"/>
    <row r="8787" customFormat="1" ht="15" customHeight="1" x14ac:dyDescent="0.25"/>
    <row r="8788" customFormat="1" ht="15" customHeight="1" x14ac:dyDescent="0.25"/>
    <row r="8789" customFormat="1" ht="15" customHeight="1" x14ac:dyDescent="0.25"/>
    <row r="8790" customFormat="1" ht="15" customHeight="1" x14ac:dyDescent="0.25"/>
    <row r="8791" customFormat="1" ht="15" customHeight="1" x14ac:dyDescent="0.25"/>
    <row r="8792" customFormat="1" ht="15" customHeight="1" x14ac:dyDescent="0.25"/>
    <row r="8793" customFormat="1" ht="15" customHeight="1" x14ac:dyDescent="0.25"/>
    <row r="8794" customFormat="1" ht="15" customHeight="1" x14ac:dyDescent="0.25"/>
    <row r="8795" customFormat="1" ht="15" customHeight="1" x14ac:dyDescent="0.25"/>
    <row r="8796" customFormat="1" ht="15" customHeight="1" x14ac:dyDescent="0.25"/>
    <row r="8797" customFormat="1" ht="15" customHeight="1" x14ac:dyDescent="0.25"/>
    <row r="8798" customFormat="1" ht="15" customHeight="1" x14ac:dyDescent="0.25"/>
    <row r="8799" customFormat="1" ht="15" customHeight="1" x14ac:dyDescent="0.25"/>
    <row r="8800" customFormat="1" ht="15" customHeight="1" x14ac:dyDescent="0.25"/>
    <row r="8801" customFormat="1" ht="15" customHeight="1" x14ac:dyDescent="0.25"/>
    <row r="8802" customFormat="1" ht="15" customHeight="1" x14ac:dyDescent="0.25"/>
    <row r="8803" customFormat="1" ht="15" customHeight="1" x14ac:dyDescent="0.25"/>
    <row r="8804" customFormat="1" ht="15" customHeight="1" x14ac:dyDescent="0.25"/>
    <row r="8805" customFormat="1" ht="15" customHeight="1" x14ac:dyDescent="0.25"/>
    <row r="8806" customFormat="1" ht="15" customHeight="1" x14ac:dyDescent="0.25"/>
    <row r="8807" customFormat="1" ht="15" customHeight="1" x14ac:dyDescent="0.25"/>
    <row r="8808" customFormat="1" ht="15" customHeight="1" x14ac:dyDescent="0.25"/>
    <row r="8809" customFormat="1" ht="15" customHeight="1" x14ac:dyDescent="0.25"/>
    <row r="8810" customFormat="1" ht="15" customHeight="1" x14ac:dyDescent="0.25"/>
    <row r="8811" customFormat="1" ht="15" customHeight="1" x14ac:dyDescent="0.25"/>
    <row r="8812" customFormat="1" ht="15" customHeight="1" x14ac:dyDescent="0.25"/>
    <row r="8813" customFormat="1" ht="15" customHeight="1" x14ac:dyDescent="0.25"/>
    <row r="8814" customFormat="1" ht="15" customHeight="1" x14ac:dyDescent="0.25"/>
    <row r="8815" customFormat="1" ht="15" customHeight="1" x14ac:dyDescent="0.25"/>
    <row r="8816" customFormat="1" ht="15" customHeight="1" x14ac:dyDescent="0.25"/>
    <row r="8817" customFormat="1" ht="15" customHeight="1" x14ac:dyDescent="0.25"/>
    <row r="8818" customFormat="1" ht="15" customHeight="1" x14ac:dyDescent="0.25"/>
    <row r="8819" customFormat="1" ht="15" customHeight="1" x14ac:dyDescent="0.25"/>
    <row r="8820" customFormat="1" ht="15" customHeight="1" x14ac:dyDescent="0.25"/>
    <row r="8821" customFormat="1" ht="15" customHeight="1" x14ac:dyDescent="0.25"/>
    <row r="8822" customFormat="1" ht="15" customHeight="1" x14ac:dyDescent="0.25"/>
    <row r="8823" customFormat="1" ht="15" customHeight="1" x14ac:dyDescent="0.25"/>
    <row r="8824" customFormat="1" ht="15" customHeight="1" x14ac:dyDescent="0.25"/>
    <row r="8825" customFormat="1" ht="15" customHeight="1" x14ac:dyDescent="0.25"/>
    <row r="8826" customFormat="1" ht="15" customHeight="1" x14ac:dyDescent="0.25"/>
    <row r="8827" customFormat="1" ht="15" customHeight="1" x14ac:dyDescent="0.25"/>
    <row r="8828" customFormat="1" ht="15" customHeight="1" x14ac:dyDescent="0.25"/>
    <row r="8829" customFormat="1" ht="15" customHeight="1" x14ac:dyDescent="0.25"/>
    <row r="8830" customFormat="1" ht="15" customHeight="1" x14ac:dyDescent="0.25"/>
    <row r="8831" customFormat="1" ht="15" customHeight="1" x14ac:dyDescent="0.25"/>
    <row r="8832" customFormat="1" ht="15" customHeight="1" x14ac:dyDescent="0.25"/>
    <row r="8833" customFormat="1" ht="15" customHeight="1" x14ac:dyDescent="0.25"/>
    <row r="8834" customFormat="1" ht="15" customHeight="1" x14ac:dyDescent="0.25"/>
    <row r="8835" customFormat="1" ht="15" customHeight="1" x14ac:dyDescent="0.25"/>
    <row r="8836" customFormat="1" ht="15" customHeight="1" x14ac:dyDescent="0.25"/>
    <row r="8837" customFormat="1" ht="15" customHeight="1" x14ac:dyDescent="0.25"/>
    <row r="8838" customFormat="1" ht="15" customHeight="1" x14ac:dyDescent="0.25"/>
    <row r="8839" customFormat="1" ht="15" customHeight="1" x14ac:dyDescent="0.25"/>
    <row r="8840" customFormat="1" ht="15" customHeight="1" x14ac:dyDescent="0.25"/>
    <row r="8841" customFormat="1" ht="15" customHeight="1" x14ac:dyDescent="0.25"/>
    <row r="8842" customFormat="1" ht="15" customHeight="1" x14ac:dyDescent="0.25"/>
    <row r="8843" customFormat="1" ht="15" customHeight="1" x14ac:dyDescent="0.25"/>
    <row r="8844" customFormat="1" ht="15" customHeight="1" x14ac:dyDescent="0.25"/>
    <row r="8845" customFormat="1" ht="15" customHeight="1" x14ac:dyDescent="0.25"/>
    <row r="8846" customFormat="1" ht="15" customHeight="1" x14ac:dyDescent="0.25"/>
    <row r="8847" customFormat="1" ht="15" customHeight="1" x14ac:dyDescent="0.25"/>
    <row r="8848" customFormat="1" ht="15" customHeight="1" x14ac:dyDescent="0.25"/>
    <row r="8849" customFormat="1" ht="15" customHeight="1" x14ac:dyDescent="0.25"/>
    <row r="8850" customFormat="1" ht="15" customHeight="1" x14ac:dyDescent="0.25"/>
    <row r="8851" customFormat="1" ht="15" customHeight="1" x14ac:dyDescent="0.25"/>
    <row r="8852" customFormat="1" ht="15" customHeight="1" x14ac:dyDescent="0.25"/>
    <row r="8853" customFormat="1" ht="15" customHeight="1" x14ac:dyDescent="0.25"/>
    <row r="8854" customFormat="1" ht="15" customHeight="1" x14ac:dyDescent="0.25"/>
    <row r="8855" customFormat="1" ht="15" customHeight="1" x14ac:dyDescent="0.25"/>
    <row r="8856" customFormat="1" ht="15" customHeight="1" x14ac:dyDescent="0.25"/>
    <row r="8857" customFormat="1" ht="15" customHeight="1" x14ac:dyDescent="0.25"/>
    <row r="8858" customFormat="1" ht="15" customHeight="1" x14ac:dyDescent="0.25"/>
    <row r="8859" customFormat="1" ht="15" customHeight="1" x14ac:dyDescent="0.25"/>
    <row r="8860" customFormat="1" ht="15" customHeight="1" x14ac:dyDescent="0.25"/>
    <row r="8861" customFormat="1" ht="15" customHeight="1" x14ac:dyDescent="0.25"/>
    <row r="8862" customFormat="1" ht="15" customHeight="1" x14ac:dyDescent="0.25"/>
    <row r="8863" customFormat="1" ht="15" customHeight="1" x14ac:dyDescent="0.25"/>
    <row r="8864" customFormat="1" ht="15" customHeight="1" x14ac:dyDescent="0.25"/>
    <row r="8865" customFormat="1" ht="15" customHeight="1" x14ac:dyDescent="0.25"/>
    <row r="8866" customFormat="1" ht="15" customHeight="1" x14ac:dyDescent="0.25"/>
    <row r="8867" customFormat="1" ht="15" customHeight="1" x14ac:dyDescent="0.25"/>
    <row r="8868" customFormat="1" ht="15" customHeight="1" x14ac:dyDescent="0.25"/>
    <row r="8869" customFormat="1" ht="15" customHeight="1" x14ac:dyDescent="0.25"/>
    <row r="8870" customFormat="1" ht="15" customHeight="1" x14ac:dyDescent="0.25"/>
    <row r="8871" customFormat="1" ht="15" customHeight="1" x14ac:dyDescent="0.25"/>
    <row r="8872" customFormat="1" ht="15" customHeight="1" x14ac:dyDescent="0.25"/>
    <row r="8873" customFormat="1" ht="15" customHeight="1" x14ac:dyDescent="0.25"/>
    <row r="8874" customFormat="1" ht="15" customHeight="1" x14ac:dyDescent="0.25"/>
    <row r="8875" customFormat="1" ht="15" customHeight="1" x14ac:dyDescent="0.25"/>
    <row r="8876" customFormat="1" ht="15" customHeight="1" x14ac:dyDescent="0.25"/>
    <row r="8877" customFormat="1" ht="15" customHeight="1" x14ac:dyDescent="0.25"/>
    <row r="8878" customFormat="1" ht="15" customHeight="1" x14ac:dyDescent="0.25"/>
    <row r="8879" customFormat="1" ht="15" customHeight="1" x14ac:dyDescent="0.25"/>
    <row r="8880" customFormat="1" ht="15" customHeight="1" x14ac:dyDescent="0.25"/>
    <row r="8881" customFormat="1" ht="15" customHeight="1" x14ac:dyDescent="0.25"/>
    <row r="8882" customFormat="1" ht="15" customHeight="1" x14ac:dyDescent="0.25"/>
    <row r="8883" customFormat="1" ht="15" customHeight="1" x14ac:dyDescent="0.25"/>
    <row r="8884" customFormat="1" ht="15" customHeight="1" x14ac:dyDescent="0.25"/>
    <row r="8885" customFormat="1" ht="15" customHeight="1" x14ac:dyDescent="0.25"/>
    <row r="8886" customFormat="1" ht="15" customHeight="1" x14ac:dyDescent="0.25"/>
    <row r="8887" customFormat="1" ht="15" customHeight="1" x14ac:dyDescent="0.25"/>
    <row r="8888" customFormat="1" ht="15" customHeight="1" x14ac:dyDescent="0.25"/>
    <row r="8889" customFormat="1" ht="15" customHeight="1" x14ac:dyDescent="0.25"/>
    <row r="8890" customFormat="1" ht="15" customHeight="1" x14ac:dyDescent="0.25"/>
    <row r="8891" customFormat="1" ht="15" customHeight="1" x14ac:dyDescent="0.25"/>
    <row r="8892" customFormat="1" ht="15" customHeight="1" x14ac:dyDescent="0.25"/>
    <row r="8893" customFormat="1" ht="15" customHeight="1" x14ac:dyDescent="0.25"/>
    <row r="8894" customFormat="1" ht="15" customHeight="1" x14ac:dyDescent="0.25"/>
    <row r="8895" customFormat="1" ht="15" customHeight="1" x14ac:dyDescent="0.25"/>
    <row r="8896" customFormat="1" ht="15" customHeight="1" x14ac:dyDescent="0.25"/>
    <row r="8897" customFormat="1" ht="15" customHeight="1" x14ac:dyDescent="0.25"/>
    <row r="8898" customFormat="1" ht="15" customHeight="1" x14ac:dyDescent="0.25"/>
    <row r="8899" customFormat="1" ht="15" customHeight="1" x14ac:dyDescent="0.25"/>
    <row r="8900" customFormat="1" ht="15" customHeight="1" x14ac:dyDescent="0.25"/>
    <row r="8901" customFormat="1" ht="15" customHeight="1" x14ac:dyDescent="0.25"/>
    <row r="8902" customFormat="1" ht="15" customHeight="1" x14ac:dyDescent="0.25"/>
    <row r="8903" customFormat="1" ht="15" customHeight="1" x14ac:dyDescent="0.25"/>
    <row r="8904" customFormat="1" ht="15" customHeight="1" x14ac:dyDescent="0.25"/>
    <row r="8905" customFormat="1" ht="15" customHeight="1" x14ac:dyDescent="0.25"/>
    <row r="8906" customFormat="1" ht="15" customHeight="1" x14ac:dyDescent="0.25"/>
    <row r="8907" customFormat="1" ht="15" customHeight="1" x14ac:dyDescent="0.25"/>
    <row r="8908" customFormat="1" ht="15" customHeight="1" x14ac:dyDescent="0.25"/>
    <row r="8909" customFormat="1" ht="15" customHeight="1" x14ac:dyDescent="0.25"/>
    <row r="8910" customFormat="1" ht="15" customHeight="1" x14ac:dyDescent="0.25"/>
    <row r="8911" customFormat="1" ht="15" customHeight="1" x14ac:dyDescent="0.25"/>
    <row r="8912" customFormat="1" ht="15" customHeight="1" x14ac:dyDescent="0.25"/>
    <row r="8913" customFormat="1" ht="15" customHeight="1" x14ac:dyDescent="0.25"/>
    <row r="8914" customFormat="1" ht="15" customHeight="1" x14ac:dyDescent="0.25"/>
    <row r="8915" customFormat="1" ht="15" customHeight="1" x14ac:dyDescent="0.25"/>
    <row r="8916" customFormat="1" ht="15" customHeight="1" x14ac:dyDescent="0.25"/>
    <row r="8917" customFormat="1" ht="15" customHeight="1" x14ac:dyDescent="0.25"/>
    <row r="8918" customFormat="1" ht="15" customHeight="1" x14ac:dyDescent="0.25"/>
    <row r="8919" customFormat="1" ht="15" customHeight="1" x14ac:dyDescent="0.25"/>
    <row r="8920" customFormat="1" ht="15" customHeight="1" x14ac:dyDescent="0.25"/>
    <row r="8921" customFormat="1" ht="15" customHeight="1" x14ac:dyDescent="0.25"/>
    <row r="8922" customFormat="1" ht="15" customHeight="1" x14ac:dyDescent="0.25"/>
    <row r="8923" customFormat="1" ht="15" customHeight="1" x14ac:dyDescent="0.25"/>
    <row r="8924" customFormat="1" ht="15" customHeight="1" x14ac:dyDescent="0.25"/>
    <row r="8925" customFormat="1" ht="15" customHeight="1" x14ac:dyDescent="0.25"/>
    <row r="8926" customFormat="1" ht="15" customHeight="1" x14ac:dyDescent="0.25"/>
    <row r="8927" customFormat="1" ht="15" customHeight="1" x14ac:dyDescent="0.25"/>
    <row r="8928" customFormat="1" ht="15" customHeight="1" x14ac:dyDescent="0.25"/>
    <row r="8929" customFormat="1" ht="15" customHeight="1" x14ac:dyDescent="0.25"/>
    <row r="8930" customFormat="1" ht="15" customHeight="1" x14ac:dyDescent="0.25"/>
    <row r="8931" customFormat="1" ht="15" customHeight="1" x14ac:dyDescent="0.25"/>
    <row r="8932" customFormat="1" ht="15" customHeight="1" x14ac:dyDescent="0.25"/>
    <row r="8933" customFormat="1" ht="15" customHeight="1" x14ac:dyDescent="0.25"/>
    <row r="8934" customFormat="1" ht="15" customHeight="1" x14ac:dyDescent="0.25"/>
    <row r="8935" customFormat="1" ht="15" customHeight="1" x14ac:dyDescent="0.25"/>
    <row r="8936" customFormat="1" ht="15" customHeight="1" x14ac:dyDescent="0.25"/>
    <row r="8937" customFormat="1" ht="15" customHeight="1" x14ac:dyDescent="0.25"/>
    <row r="8938" customFormat="1" ht="15" customHeight="1" x14ac:dyDescent="0.25"/>
    <row r="8939" customFormat="1" ht="15" customHeight="1" x14ac:dyDescent="0.25"/>
    <row r="8940" customFormat="1" ht="15" customHeight="1" x14ac:dyDescent="0.25"/>
    <row r="8941" customFormat="1" ht="15" customHeight="1" x14ac:dyDescent="0.25"/>
    <row r="8942" customFormat="1" ht="15" customHeight="1" x14ac:dyDescent="0.25"/>
    <row r="8943" customFormat="1" ht="15" customHeight="1" x14ac:dyDescent="0.25"/>
    <row r="8944" customFormat="1" ht="15" customHeight="1" x14ac:dyDescent="0.25"/>
    <row r="8945" customFormat="1" ht="15" customHeight="1" x14ac:dyDescent="0.25"/>
    <row r="8946" customFormat="1" ht="15" customHeight="1" x14ac:dyDescent="0.25"/>
    <row r="8947" customFormat="1" ht="15" customHeight="1" x14ac:dyDescent="0.25"/>
    <row r="8948" customFormat="1" ht="15" customHeight="1" x14ac:dyDescent="0.25"/>
    <row r="8949" customFormat="1" ht="15" customHeight="1" x14ac:dyDescent="0.25"/>
    <row r="8950" customFormat="1" ht="15" customHeight="1" x14ac:dyDescent="0.25"/>
    <row r="8951" customFormat="1" ht="15" customHeight="1" x14ac:dyDescent="0.25"/>
    <row r="8952" customFormat="1" ht="15" customHeight="1" x14ac:dyDescent="0.25"/>
    <row r="8953" customFormat="1" ht="15" customHeight="1" x14ac:dyDescent="0.25"/>
    <row r="8954" customFormat="1" ht="15" customHeight="1" x14ac:dyDescent="0.25"/>
    <row r="8955" customFormat="1" ht="15" customHeight="1" x14ac:dyDescent="0.25"/>
    <row r="8956" customFormat="1" ht="15" customHeight="1" x14ac:dyDescent="0.25"/>
    <row r="8957" customFormat="1" ht="15" customHeight="1" x14ac:dyDescent="0.25"/>
    <row r="8958" customFormat="1" ht="15" customHeight="1" x14ac:dyDescent="0.25"/>
    <row r="8959" customFormat="1" ht="15" customHeight="1" x14ac:dyDescent="0.25"/>
    <row r="8960" customFormat="1" ht="15" customHeight="1" x14ac:dyDescent="0.25"/>
    <row r="8961" customFormat="1" ht="15" customHeight="1" x14ac:dyDescent="0.25"/>
    <row r="8962" customFormat="1" ht="15" customHeight="1" x14ac:dyDescent="0.25"/>
    <row r="8963" customFormat="1" ht="15" customHeight="1" x14ac:dyDescent="0.25"/>
    <row r="8964" customFormat="1" ht="15" customHeight="1" x14ac:dyDescent="0.25"/>
    <row r="8965" customFormat="1" ht="15" customHeight="1" x14ac:dyDescent="0.25"/>
    <row r="8966" customFormat="1" ht="15" customHeight="1" x14ac:dyDescent="0.25"/>
    <row r="8967" customFormat="1" ht="15" customHeight="1" x14ac:dyDescent="0.25"/>
    <row r="8968" customFormat="1" ht="15" customHeight="1" x14ac:dyDescent="0.25"/>
    <row r="8969" customFormat="1" ht="15" customHeight="1" x14ac:dyDescent="0.25"/>
    <row r="8970" customFormat="1" ht="15" customHeight="1" x14ac:dyDescent="0.25"/>
    <row r="8971" customFormat="1" ht="15" customHeight="1" x14ac:dyDescent="0.25"/>
    <row r="8972" customFormat="1" ht="15" customHeight="1" x14ac:dyDescent="0.25"/>
    <row r="8973" customFormat="1" ht="15" customHeight="1" x14ac:dyDescent="0.25"/>
    <row r="8974" customFormat="1" ht="15" customHeight="1" x14ac:dyDescent="0.25"/>
    <row r="8975" customFormat="1" ht="15" customHeight="1" x14ac:dyDescent="0.25"/>
    <row r="8976" customFormat="1" ht="15" customHeight="1" x14ac:dyDescent="0.25"/>
    <row r="8977" customFormat="1" ht="15" customHeight="1" x14ac:dyDescent="0.25"/>
    <row r="8978" customFormat="1" ht="15" customHeight="1" x14ac:dyDescent="0.25"/>
    <row r="8979" customFormat="1" ht="15" customHeight="1" x14ac:dyDescent="0.25"/>
    <row r="8980" customFormat="1" ht="15" customHeight="1" x14ac:dyDescent="0.25"/>
    <row r="8981" customFormat="1" ht="15" customHeight="1" x14ac:dyDescent="0.25"/>
    <row r="8982" customFormat="1" ht="15" customHeight="1" x14ac:dyDescent="0.25"/>
    <row r="8983" customFormat="1" ht="15" customHeight="1" x14ac:dyDescent="0.25"/>
    <row r="8984" customFormat="1" ht="15" customHeight="1" x14ac:dyDescent="0.25"/>
    <row r="8985" customFormat="1" ht="15" customHeight="1" x14ac:dyDescent="0.25"/>
    <row r="8986" customFormat="1" ht="15" customHeight="1" x14ac:dyDescent="0.25"/>
    <row r="8987" customFormat="1" ht="15" customHeight="1" x14ac:dyDescent="0.25"/>
    <row r="8988" customFormat="1" ht="15" customHeight="1" x14ac:dyDescent="0.25"/>
    <row r="8989" customFormat="1" ht="15" customHeight="1" x14ac:dyDescent="0.25"/>
    <row r="8990" customFormat="1" ht="15" customHeight="1" x14ac:dyDescent="0.25"/>
    <row r="8991" customFormat="1" ht="15" customHeight="1" x14ac:dyDescent="0.25"/>
    <row r="8992" customFormat="1" ht="15" customHeight="1" x14ac:dyDescent="0.25"/>
    <row r="8993" customFormat="1" ht="15" customHeight="1" x14ac:dyDescent="0.25"/>
    <row r="8994" customFormat="1" ht="15" customHeight="1" x14ac:dyDescent="0.25"/>
    <row r="8995" customFormat="1" ht="15" customHeight="1" x14ac:dyDescent="0.25"/>
    <row r="8996" customFormat="1" ht="15" customHeight="1" x14ac:dyDescent="0.25"/>
    <row r="8997" customFormat="1" ht="15" customHeight="1" x14ac:dyDescent="0.25"/>
    <row r="8998" customFormat="1" ht="15" customHeight="1" x14ac:dyDescent="0.25"/>
    <row r="8999" customFormat="1" ht="15" customHeight="1" x14ac:dyDescent="0.25"/>
    <row r="9000" customFormat="1" ht="15" customHeight="1" x14ac:dyDescent="0.25"/>
    <row r="9001" customFormat="1" ht="15" customHeight="1" x14ac:dyDescent="0.25"/>
    <row r="9002" customFormat="1" ht="15" customHeight="1" x14ac:dyDescent="0.25"/>
    <row r="9003" customFormat="1" ht="15" customHeight="1" x14ac:dyDescent="0.25"/>
    <row r="9004" customFormat="1" ht="15" customHeight="1" x14ac:dyDescent="0.25"/>
    <row r="9005" customFormat="1" ht="15" customHeight="1" x14ac:dyDescent="0.25"/>
    <row r="9006" customFormat="1" ht="15" customHeight="1" x14ac:dyDescent="0.25"/>
    <row r="9007" customFormat="1" ht="15" customHeight="1" x14ac:dyDescent="0.25"/>
    <row r="9008" customFormat="1" ht="15" customHeight="1" x14ac:dyDescent="0.25"/>
    <row r="9009" customFormat="1" ht="15" customHeight="1" x14ac:dyDescent="0.25"/>
    <row r="9010" customFormat="1" ht="15" customHeight="1" x14ac:dyDescent="0.25"/>
    <row r="9011" customFormat="1" ht="15" customHeight="1" x14ac:dyDescent="0.25"/>
    <row r="9012" customFormat="1" ht="15" customHeight="1" x14ac:dyDescent="0.25"/>
    <row r="9013" customFormat="1" ht="15" customHeight="1" x14ac:dyDescent="0.25"/>
    <row r="9014" customFormat="1" ht="15" customHeight="1" x14ac:dyDescent="0.25"/>
    <row r="9015" customFormat="1" ht="15" customHeight="1" x14ac:dyDescent="0.25"/>
    <row r="9016" customFormat="1" ht="15" customHeight="1" x14ac:dyDescent="0.25"/>
    <row r="9017" customFormat="1" ht="15" customHeight="1" x14ac:dyDescent="0.25"/>
    <row r="9018" customFormat="1" ht="15" customHeight="1" x14ac:dyDescent="0.25"/>
    <row r="9019" customFormat="1" ht="15" customHeight="1" x14ac:dyDescent="0.25"/>
    <row r="9020" customFormat="1" ht="15" customHeight="1" x14ac:dyDescent="0.25"/>
    <row r="9021" customFormat="1" ht="15" customHeight="1" x14ac:dyDescent="0.25"/>
    <row r="9022" customFormat="1" ht="15" customHeight="1" x14ac:dyDescent="0.25"/>
    <row r="9023" customFormat="1" ht="15" customHeight="1" x14ac:dyDescent="0.25"/>
    <row r="9024" customFormat="1" ht="15" customHeight="1" x14ac:dyDescent="0.25"/>
    <row r="9025" customFormat="1" ht="15" customHeight="1" x14ac:dyDescent="0.25"/>
    <row r="9026" customFormat="1" ht="15" customHeight="1" x14ac:dyDescent="0.25"/>
    <row r="9027" customFormat="1" ht="15" customHeight="1" x14ac:dyDescent="0.25"/>
    <row r="9028" customFormat="1" ht="15" customHeight="1" x14ac:dyDescent="0.25"/>
    <row r="9029" customFormat="1" ht="15" customHeight="1" x14ac:dyDescent="0.25"/>
    <row r="9030" customFormat="1" ht="15" customHeight="1" x14ac:dyDescent="0.25"/>
    <row r="9031" customFormat="1" ht="15" customHeight="1" x14ac:dyDescent="0.25"/>
    <row r="9032" customFormat="1" ht="15" customHeight="1" x14ac:dyDescent="0.25"/>
    <row r="9033" customFormat="1" ht="15" customHeight="1" x14ac:dyDescent="0.25"/>
    <row r="9034" customFormat="1" ht="15" customHeight="1" x14ac:dyDescent="0.25"/>
    <row r="9035" customFormat="1" ht="15" customHeight="1" x14ac:dyDescent="0.25"/>
    <row r="9036" customFormat="1" ht="15" customHeight="1" x14ac:dyDescent="0.25"/>
    <row r="9037" customFormat="1" ht="15" customHeight="1" x14ac:dyDescent="0.25"/>
    <row r="9038" customFormat="1" ht="15" customHeight="1" x14ac:dyDescent="0.25"/>
    <row r="9039" customFormat="1" ht="15" customHeight="1" x14ac:dyDescent="0.25"/>
    <row r="9040" customFormat="1" ht="15" customHeight="1" x14ac:dyDescent="0.25"/>
    <row r="9041" customFormat="1" ht="15" customHeight="1" x14ac:dyDescent="0.25"/>
    <row r="9042" customFormat="1" ht="15" customHeight="1" x14ac:dyDescent="0.25"/>
    <row r="9043" customFormat="1" ht="15" customHeight="1" x14ac:dyDescent="0.25"/>
    <row r="9044" customFormat="1" ht="15" customHeight="1" x14ac:dyDescent="0.25"/>
    <row r="9045" customFormat="1" ht="15" customHeight="1" x14ac:dyDescent="0.25"/>
    <row r="9046" customFormat="1" ht="15" customHeight="1" x14ac:dyDescent="0.25"/>
    <row r="9047" customFormat="1" ht="15" customHeight="1" x14ac:dyDescent="0.25"/>
    <row r="9048" customFormat="1" ht="15" customHeight="1" x14ac:dyDescent="0.25"/>
    <row r="9049" customFormat="1" ht="15" customHeight="1" x14ac:dyDescent="0.25"/>
    <row r="9050" customFormat="1" ht="15" customHeight="1" x14ac:dyDescent="0.25"/>
    <row r="9051" customFormat="1" ht="15" customHeight="1" x14ac:dyDescent="0.25"/>
    <row r="9052" customFormat="1" ht="15" customHeight="1" x14ac:dyDescent="0.25"/>
    <row r="9053" customFormat="1" ht="15" customHeight="1" x14ac:dyDescent="0.25"/>
    <row r="9054" customFormat="1" ht="15" customHeight="1" x14ac:dyDescent="0.25"/>
    <row r="9055" customFormat="1" ht="15" customHeight="1" x14ac:dyDescent="0.25"/>
    <row r="9056" customFormat="1" ht="15" customHeight="1" x14ac:dyDescent="0.25"/>
    <row r="9057" customFormat="1" ht="15" customHeight="1" x14ac:dyDescent="0.25"/>
    <row r="9058" customFormat="1" ht="15" customHeight="1" x14ac:dyDescent="0.25"/>
    <row r="9059" customFormat="1" ht="15" customHeight="1" x14ac:dyDescent="0.25"/>
    <row r="9060" customFormat="1" ht="15" customHeight="1" x14ac:dyDescent="0.25"/>
    <row r="9061" customFormat="1" ht="15" customHeight="1" x14ac:dyDescent="0.25"/>
    <row r="9062" customFormat="1" ht="15" customHeight="1" x14ac:dyDescent="0.25"/>
    <row r="9063" customFormat="1" ht="15" customHeight="1" x14ac:dyDescent="0.25"/>
    <row r="9064" customFormat="1" ht="15" customHeight="1" x14ac:dyDescent="0.25"/>
    <row r="9065" customFormat="1" ht="15" customHeight="1" x14ac:dyDescent="0.25"/>
    <row r="9066" customFormat="1" ht="15" customHeight="1" x14ac:dyDescent="0.25"/>
    <row r="9067" customFormat="1" ht="15" customHeight="1" x14ac:dyDescent="0.25"/>
    <row r="9068" customFormat="1" ht="15" customHeight="1" x14ac:dyDescent="0.25"/>
    <row r="9069" customFormat="1" ht="15" customHeight="1" x14ac:dyDescent="0.25"/>
    <row r="9070" customFormat="1" ht="15" customHeight="1" x14ac:dyDescent="0.25"/>
    <row r="9071" customFormat="1" ht="15" customHeight="1" x14ac:dyDescent="0.25"/>
    <row r="9072" customFormat="1" ht="15" customHeight="1" x14ac:dyDescent="0.25"/>
    <row r="9073" customFormat="1" ht="15" customHeight="1" x14ac:dyDescent="0.25"/>
    <row r="9074" customFormat="1" ht="15" customHeight="1" x14ac:dyDescent="0.25"/>
    <row r="9075" customFormat="1" ht="15" customHeight="1" x14ac:dyDescent="0.25"/>
    <row r="9076" customFormat="1" ht="15" customHeight="1" x14ac:dyDescent="0.25"/>
    <row r="9077" customFormat="1" ht="15" customHeight="1" x14ac:dyDescent="0.25"/>
    <row r="9078" customFormat="1" ht="15" customHeight="1" x14ac:dyDescent="0.25"/>
    <row r="9079" customFormat="1" ht="15" customHeight="1" x14ac:dyDescent="0.25"/>
    <row r="9080" customFormat="1" ht="15" customHeight="1" x14ac:dyDescent="0.25"/>
    <row r="9081" customFormat="1" ht="15" customHeight="1" x14ac:dyDescent="0.25"/>
    <row r="9082" customFormat="1" ht="15" customHeight="1" x14ac:dyDescent="0.25"/>
    <row r="9083" customFormat="1" ht="15" customHeight="1" x14ac:dyDescent="0.25"/>
    <row r="9084" customFormat="1" ht="15" customHeight="1" x14ac:dyDescent="0.25"/>
    <row r="9085" customFormat="1" ht="15" customHeight="1" x14ac:dyDescent="0.25"/>
    <row r="9086" customFormat="1" ht="15" customHeight="1" x14ac:dyDescent="0.25"/>
    <row r="9087" customFormat="1" ht="15" customHeight="1" x14ac:dyDescent="0.25"/>
    <row r="9088" customFormat="1" ht="15" customHeight="1" x14ac:dyDescent="0.25"/>
    <row r="9089" customFormat="1" ht="15" customHeight="1" x14ac:dyDescent="0.25"/>
    <row r="9090" customFormat="1" ht="15" customHeight="1" x14ac:dyDescent="0.25"/>
    <row r="9091" customFormat="1" ht="15" customHeight="1" x14ac:dyDescent="0.25"/>
    <row r="9092" customFormat="1" ht="15" customHeight="1" x14ac:dyDescent="0.25"/>
    <row r="9093" customFormat="1" ht="15" customHeight="1" x14ac:dyDescent="0.25"/>
    <row r="9094" customFormat="1" ht="15" customHeight="1" x14ac:dyDescent="0.25"/>
    <row r="9095" customFormat="1" ht="15" customHeight="1" x14ac:dyDescent="0.25"/>
    <row r="9096" customFormat="1" ht="15" customHeight="1" x14ac:dyDescent="0.25"/>
    <row r="9097" customFormat="1" ht="15" customHeight="1" x14ac:dyDescent="0.25"/>
    <row r="9098" customFormat="1" ht="15" customHeight="1" x14ac:dyDescent="0.25"/>
    <row r="9099" customFormat="1" ht="15" customHeight="1" x14ac:dyDescent="0.25"/>
    <row r="9100" customFormat="1" ht="15" customHeight="1" x14ac:dyDescent="0.25"/>
    <row r="9101" customFormat="1" ht="15" customHeight="1" x14ac:dyDescent="0.25"/>
    <row r="9102" customFormat="1" ht="15" customHeight="1" x14ac:dyDescent="0.25"/>
    <row r="9103" customFormat="1" ht="15" customHeight="1" x14ac:dyDescent="0.25"/>
    <row r="9104" customFormat="1" ht="15" customHeight="1" x14ac:dyDescent="0.25"/>
    <row r="9105" customFormat="1" ht="15" customHeight="1" x14ac:dyDescent="0.25"/>
    <row r="9106" customFormat="1" ht="15" customHeight="1" x14ac:dyDescent="0.25"/>
    <row r="9107" customFormat="1" ht="15" customHeight="1" x14ac:dyDescent="0.25"/>
    <row r="9108" customFormat="1" ht="15" customHeight="1" x14ac:dyDescent="0.25"/>
    <row r="9109" customFormat="1" ht="15" customHeight="1" x14ac:dyDescent="0.25"/>
    <row r="9110" customFormat="1" ht="15" customHeight="1" x14ac:dyDescent="0.25"/>
    <row r="9111" customFormat="1" ht="15" customHeight="1" x14ac:dyDescent="0.25"/>
    <row r="9112" customFormat="1" ht="15" customHeight="1" x14ac:dyDescent="0.25"/>
    <row r="9113" customFormat="1" ht="15" customHeight="1" x14ac:dyDescent="0.25"/>
    <row r="9114" customFormat="1" ht="15" customHeight="1" x14ac:dyDescent="0.25"/>
    <row r="9115" customFormat="1" ht="15" customHeight="1" x14ac:dyDescent="0.25"/>
    <row r="9116" customFormat="1" ht="15" customHeight="1" x14ac:dyDescent="0.25"/>
    <row r="9117" customFormat="1" ht="15" customHeight="1" x14ac:dyDescent="0.25"/>
    <row r="9118" customFormat="1" ht="15" customHeight="1" x14ac:dyDescent="0.25"/>
    <row r="9119" customFormat="1" ht="15" customHeight="1" x14ac:dyDescent="0.25"/>
    <row r="9120" customFormat="1" ht="15" customHeight="1" x14ac:dyDescent="0.25"/>
    <row r="9121" customFormat="1" ht="15" customHeight="1" x14ac:dyDescent="0.25"/>
    <row r="9122" customFormat="1" ht="15" customHeight="1" x14ac:dyDescent="0.25"/>
    <row r="9123" customFormat="1" ht="15" customHeight="1" x14ac:dyDescent="0.25"/>
    <row r="9124" customFormat="1" ht="15" customHeight="1" x14ac:dyDescent="0.25"/>
    <row r="9125" customFormat="1" ht="15" customHeight="1" x14ac:dyDescent="0.25"/>
    <row r="9126" customFormat="1" ht="15" customHeight="1" x14ac:dyDescent="0.25"/>
    <row r="9127" customFormat="1" ht="15" customHeight="1" x14ac:dyDescent="0.25"/>
    <row r="9128" customFormat="1" ht="15" customHeight="1" x14ac:dyDescent="0.25"/>
    <row r="9129" customFormat="1" ht="15" customHeight="1" x14ac:dyDescent="0.25"/>
    <row r="9130" customFormat="1" ht="15" customHeight="1" x14ac:dyDescent="0.25"/>
    <row r="9131" customFormat="1" ht="15" customHeight="1" x14ac:dyDescent="0.25"/>
    <row r="9132" customFormat="1" ht="15" customHeight="1" x14ac:dyDescent="0.25"/>
    <row r="9133" customFormat="1" ht="15" customHeight="1" x14ac:dyDescent="0.25"/>
    <row r="9134" customFormat="1" ht="15" customHeight="1" x14ac:dyDescent="0.25"/>
    <row r="9135" customFormat="1" ht="15" customHeight="1" x14ac:dyDescent="0.25"/>
    <row r="9136" customFormat="1" ht="15" customHeight="1" x14ac:dyDescent="0.25"/>
    <row r="9137" customFormat="1" ht="15" customHeight="1" x14ac:dyDescent="0.25"/>
    <row r="9138" customFormat="1" ht="15" customHeight="1" x14ac:dyDescent="0.25"/>
    <row r="9139" customFormat="1" ht="15" customHeight="1" x14ac:dyDescent="0.25"/>
    <row r="9140" customFormat="1" ht="15" customHeight="1" x14ac:dyDescent="0.25"/>
    <row r="9141" customFormat="1" ht="15" customHeight="1" x14ac:dyDescent="0.25"/>
    <row r="9142" customFormat="1" ht="15" customHeight="1" x14ac:dyDescent="0.25"/>
    <row r="9143" customFormat="1" ht="15" customHeight="1" x14ac:dyDescent="0.25"/>
    <row r="9144" customFormat="1" ht="15" customHeight="1" x14ac:dyDescent="0.25"/>
    <row r="9145" customFormat="1" ht="15" customHeight="1" x14ac:dyDescent="0.25"/>
    <row r="9146" customFormat="1" ht="15" customHeight="1" x14ac:dyDescent="0.25"/>
    <row r="9147" customFormat="1" ht="15" customHeight="1" x14ac:dyDescent="0.25"/>
    <row r="9148" customFormat="1" ht="15" customHeight="1" x14ac:dyDescent="0.25"/>
    <row r="9149" customFormat="1" ht="15" customHeight="1" x14ac:dyDescent="0.25"/>
    <row r="9150" customFormat="1" ht="15" customHeight="1" x14ac:dyDescent="0.25"/>
    <row r="9151" customFormat="1" ht="15" customHeight="1" x14ac:dyDescent="0.25"/>
    <row r="9152" customFormat="1" ht="15" customHeight="1" x14ac:dyDescent="0.25"/>
    <row r="9153" customFormat="1" ht="15" customHeight="1" x14ac:dyDescent="0.25"/>
    <row r="9154" customFormat="1" ht="15" customHeight="1" x14ac:dyDescent="0.25"/>
    <row r="9155" customFormat="1" ht="15" customHeight="1" x14ac:dyDescent="0.25"/>
    <row r="9156" customFormat="1" ht="15" customHeight="1" x14ac:dyDescent="0.25"/>
    <row r="9157" customFormat="1" ht="15" customHeight="1" x14ac:dyDescent="0.25"/>
    <row r="9158" customFormat="1" ht="15" customHeight="1" x14ac:dyDescent="0.25"/>
    <row r="9159" customFormat="1" ht="15" customHeight="1" x14ac:dyDescent="0.25"/>
    <row r="9160" customFormat="1" ht="15" customHeight="1" x14ac:dyDescent="0.25"/>
    <row r="9161" customFormat="1" ht="15" customHeight="1" x14ac:dyDescent="0.25"/>
    <row r="9162" customFormat="1" ht="15" customHeight="1" x14ac:dyDescent="0.25"/>
    <row r="9163" customFormat="1" ht="15" customHeight="1" x14ac:dyDescent="0.25"/>
    <row r="9164" customFormat="1" ht="15" customHeight="1" x14ac:dyDescent="0.25"/>
    <row r="9165" customFormat="1" ht="15" customHeight="1" x14ac:dyDescent="0.25"/>
    <row r="9166" customFormat="1" ht="15" customHeight="1" x14ac:dyDescent="0.25"/>
    <row r="9167" customFormat="1" ht="15" customHeight="1" x14ac:dyDescent="0.25"/>
    <row r="9168" customFormat="1" ht="15" customHeight="1" x14ac:dyDescent="0.25"/>
    <row r="9169" customFormat="1" ht="15" customHeight="1" x14ac:dyDescent="0.25"/>
    <row r="9170" customFormat="1" ht="15" customHeight="1" x14ac:dyDescent="0.25"/>
    <row r="9171" customFormat="1" ht="15" customHeight="1" x14ac:dyDescent="0.25"/>
    <row r="9172" customFormat="1" ht="15" customHeight="1" x14ac:dyDescent="0.25"/>
    <row r="9173" customFormat="1" ht="15" customHeight="1" x14ac:dyDescent="0.25"/>
    <row r="9174" customFormat="1" ht="15" customHeight="1" x14ac:dyDescent="0.25"/>
    <row r="9175" customFormat="1" ht="15" customHeight="1" x14ac:dyDescent="0.25"/>
    <row r="9176" customFormat="1" ht="15" customHeight="1" x14ac:dyDescent="0.25"/>
    <row r="9177" customFormat="1" ht="15" customHeight="1" x14ac:dyDescent="0.25"/>
    <row r="9178" customFormat="1" ht="15" customHeight="1" x14ac:dyDescent="0.25"/>
    <row r="9179" customFormat="1" ht="15" customHeight="1" x14ac:dyDescent="0.25"/>
    <row r="9180" customFormat="1" ht="15" customHeight="1" x14ac:dyDescent="0.25"/>
    <row r="9181" customFormat="1" ht="15" customHeight="1" x14ac:dyDescent="0.25"/>
    <row r="9182" customFormat="1" ht="15" customHeight="1" x14ac:dyDescent="0.25"/>
    <row r="9183" customFormat="1" ht="15" customHeight="1" x14ac:dyDescent="0.25"/>
    <row r="9184" customFormat="1" ht="15" customHeight="1" x14ac:dyDescent="0.25"/>
    <row r="9185" customFormat="1" ht="15" customHeight="1" x14ac:dyDescent="0.25"/>
    <row r="9186" customFormat="1" ht="15" customHeight="1" x14ac:dyDescent="0.25"/>
    <row r="9187" customFormat="1" ht="15" customHeight="1" x14ac:dyDescent="0.25"/>
    <row r="9188" customFormat="1" ht="15" customHeight="1" x14ac:dyDescent="0.25"/>
    <row r="9189" customFormat="1" ht="15" customHeight="1" x14ac:dyDescent="0.25"/>
    <row r="9190" customFormat="1" ht="15" customHeight="1" x14ac:dyDescent="0.25"/>
    <row r="9191" customFormat="1" ht="15" customHeight="1" x14ac:dyDescent="0.25"/>
    <row r="9192" customFormat="1" ht="15" customHeight="1" x14ac:dyDescent="0.25"/>
    <row r="9193" customFormat="1" ht="15" customHeight="1" x14ac:dyDescent="0.25"/>
    <row r="9194" customFormat="1" ht="15" customHeight="1" x14ac:dyDescent="0.25"/>
    <row r="9195" customFormat="1" ht="15" customHeight="1" x14ac:dyDescent="0.25"/>
    <row r="9196" customFormat="1" ht="15" customHeight="1" x14ac:dyDescent="0.25"/>
    <row r="9197" customFormat="1" ht="15" customHeight="1" x14ac:dyDescent="0.25"/>
    <row r="9198" customFormat="1" ht="15" customHeight="1" x14ac:dyDescent="0.25"/>
    <row r="9199" customFormat="1" ht="15" customHeight="1" x14ac:dyDescent="0.25"/>
    <row r="9200" customFormat="1" ht="15" customHeight="1" x14ac:dyDescent="0.25"/>
    <row r="9201" customFormat="1" ht="15" customHeight="1" x14ac:dyDescent="0.25"/>
    <row r="9202" customFormat="1" ht="15" customHeight="1" x14ac:dyDescent="0.25"/>
    <row r="9203" customFormat="1" ht="15" customHeight="1" x14ac:dyDescent="0.25"/>
    <row r="9204" customFormat="1" ht="15" customHeight="1" x14ac:dyDescent="0.25"/>
    <row r="9205" customFormat="1" ht="15" customHeight="1" x14ac:dyDescent="0.25"/>
    <row r="9206" customFormat="1" ht="15" customHeight="1" x14ac:dyDescent="0.25"/>
    <row r="9207" customFormat="1" ht="15" customHeight="1" x14ac:dyDescent="0.25"/>
    <row r="9208" customFormat="1" ht="15" customHeight="1" x14ac:dyDescent="0.25"/>
    <row r="9209" customFormat="1" ht="15" customHeight="1" x14ac:dyDescent="0.25"/>
    <row r="9210" customFormat="1" ht="15" customHeight="1" x14ac:dyDescent="0.25"/>
    <row r="9211" customFormat="1" ht="15" customHeight="1" x14ac:dyDescent="0.25"/>
    <row r="9212" customFormat="1" ht="15" customHeight="1" x14ac:dyDescent="0.25"/>
    <row r="9213" customFormat="1" ht="15" customHeight="1" x14ac:dyDescent="0.25"/>
    <row r="9214" customFormat="1" ht="15" customHeight="1" x14ac:dyDescent="0.25"/>
    <row r="9215" customFormat="1" ht="15" customHeight="1" x14ac:dyDescent="0.25"/>
    <row r="9216" customFormat="1" ht="15" customHeight="1" x14ac:dyDescent="0.25"/>
    <row r="9217" customFormat="1" ht="15" customHeight="1" x14ac:dyDescent="0.25"/>
    <row r="9218" customFormat="1" ht="15" customHeight="1" x14ac:dyDescent="0.25"/>
    <row r="9219" customFormat="1" ht="15" customHeight="1" x14ac:dyDescent="0.25"/>
    <row r="9220" customFormat="1" ht="15" customHeight="1" x14ac:dyDescent="0.25"/>
    <row r="9221" customFormat="1" ht="15" customHeight="1" x14ac:dyDescent="0.25"/>
    <row r="9222" customFormat="1" ht="15" customHeight="1" x14ac:dyDescent="0.25"/>
    <row r="9223" customFormat="1" ht="15" customHeight="1" x14ac:dyDescent="0.25"/>
    <row r="9224" customFormat="1" ht="15" customHeight="1" x14ac:dyDescent="0.25"/>
    <row r="9225" customFormat="1" ht="15" customHeight="1" x14ac:dyDescent="0.25"/>
    <row r="9226" customFormat="1" ht="15" customHeight="1" x14ac:dyDescent="0.25"/>
    <row r="9227" customFormat="1" ht="15" customHeight="1" x14ac:dyDescent="0.25"/>
    <row r="9228" customFormat="1" ht="15" customHeight="1" x14ac:dyDescent="0.25"/>
    <row r="9229" customFormat="1" ht="15" customHeight="1" x14ac:dyDescent="0.25"/>
    <row r="9230" customFormat="1" ht="15" customHeight="1" x14ac:dyDescent="0.25"/>
    <row r="9231" customFormat="1" ht="15" customHeight="1" x14ac:dyDescent="0.25"/>
    <row r="9232" customFormat="1" ht="15" customHeight="1" x14ac:dyDescent="0.25"/>
    <row r="9233" customFormat="1" ht="15" customHeight="1" x14ac:dyDescent="0.25"/>
    <row r="9234" customFormat="1" ht="15" customHeight="1" x14ac:dyDescent="0.25"/>
    <row r="9235" customFormat="1" ht="15" customHeight="1" x14ac:dyDescent="0.25"/>
    <row r="9236" customFormat="1" ht="15" customHeight="1" x14ac:dyDescent="0.25"/>
    <row r="9237" customFormat="1" ht="15" customHeight="1" x14ac:dyDescent="0.25"/>
    <row r="9238" customFormat="1" ht="15" customHeight="1" x14ac:dyDescent="0.25"/>
    <row r="9239" customFormat="1" ht="15" customHeight="1" x14ac:dyDescent="0.25"/>
    <row r="9240" customFormat="1" ht="15" customHeight="1" x14ac:dyDescent="0.25"/>
    <row r="9241" customFormat="1" ht="15" customHeight="1" x14ac:dyDescent="0.25"/>
    <row r="9242" customFormat="1" ht="15" customHeight="1" x14ac:dyDescent="0.25"/>
    <row r="9243" customFormat="1" ht="15" customHeight="1" x14ac:dyDescent="0.25"/>
    <row r="9244" customFormat="1" ht="15" customHeight="1" x14ac:dyDescent="0.25"/>
    <row r="9245" customFormat="1" ht="15" customHeight="1" x14ac:dyDescent="0.25"/>
    <row r="9246" customFormat="1" ht="15" customHeight="1" x14ac:dyDescent="0.25"/>
    <row r="9247" customFormat="1" ht="15" customHeight="1" x14ac:dyDescent="0.25"/>
    <row r="9248" customFormat="1" ht="15" customHeight="1" x14ac:dyDescent="0.25"/>
    <row r="9249" customFormat="1" ht="15" customHeight="1" x14ac:dyDescent="0.25"/>
    <row r="9250" customFormat="1" ht="15" customHeight="1" x14ac:dyDescent="0.25"/>
    <row r="9251" customFormat="1" ht="15" customHeight="1" x14ac:dyDescent="0.25"/>
    <row r="9252" customFormat="1" ht="15" customHeight="1" x14ac:dyDescent="0.25"/>
    <row r="9253" customFormat="1" ht="15" customHeight="1" x14ac:dyDescent="0.25"/>
    <row r="9254" customFormat="1" ht="15" customHeight="1" x14ac:dyDescent="0.25"/>
    <row r="9255" customFormat="1" ht="15" customHeight="1" x14ac:dyDescent="0.25"/>
    <row r="9256" customFormat="1" ht="15" customHeight="1" x14ac:dyDescent="0.25"/>
    <row r="9257" customFormat="1" ht="15" customHeight="1" x14ac:dyDescent="0.25"/>
    <row r="9258" customFormat="1" ht="15" customHeight="1" x14ac:dyDescent="0.25"/>
    <row r="9259" customFormat="1" ht="15" customHeight="1" x14ac:dyDescent="0.25"/>
    <row r="9260" customFormat="1" ht="15" customHeight="1" x14ac:dyDescent="0.25"/>
    <row r="9261" customFormat="1" ht="15" customHeight="1" x14ac:dyDescent="0.25"/>
    <row r="9262" customFormat="1" ht="15" customHeight="1" x14ac:dyDescent="0.25"/>
    <row r="9263" customFormat="1" ht="15" customHeight="1" x14ac:dyDescent="0.25"/>
    <row r="9264" customFormat="1" ht="15" customHeight="1" x14ac:dyDescent="0.25"/>
    <row r="9265" customFormat="1" ht="15" customHeight="1" x14ac:dyDescent="0.25"/>
    <row r="9266" customFormat="1" ht="15" customHeight="1" x14ac:dyDescent="0.25"/>
    <row r="9267" customFormat="1" ht="15" customHeight="1" x14ac:dyDescent="0.25"/>
    <row r="9268" customFormat="1" ht="15" customHeight="1" x14ac:dyDescent="0.25"/>
    <row r="9269" customFormat="1" ht="15" customHeight="1" x14ac:dyDescent="0.25"/>
    <row r="9270" customFormat="1" ht="15" customHeight="1" x14ac:dyDescent="0.25"/>
    <row r="9271" customFormat="1" ht="15" customHeight="1" x14ac:dyDescent="0.25"/>
    <row r="9272" customFormat="1" ht="15" customHeight="1" x14ac:dyDescent="0.25"/>
    <row r="9273" customFormat="1" ht="15" customHeight="1" x14ac:dyDescent="0.25"/>
    <row r="9274" customFormat="1" ht="15" customHeight="1" x14ac:dyDescent="0.25"/>
    <row r="9275" customFormat="1" ht="15" customHeight="1" x14ac:dyDescent="0.25"/>
    <row r="9276" customFormat="1" ht="15" customHeight="1" x14ac:dyDescent="0.25"/>
    <row r="9277" customFormat="1" ht="15" customHeight="1" x14ac:dyDescent="0.25"/>
    <row r="9278" customFormat="1" ht="15" customHeight="1" x14ac:dyDescent="0.25"/>
    <row r="9279" customFormat="1" ht="15" customHeight="1" x14ac:dyDescent="0.25"/>
    <row r="9280" customFormat="1" ht="15" customHeight="1" x14ac:dyDescent="0.25"/>
    <row r="9281" customFormat="1" ht="15" customHeight="1" x14ac:dyDescent="0.25"/>
    <row r="9282" customFormat="1" ht="15" customHeight="1" x14ac:dyDescent="0.25"/>
    <row r="9283" customFormat="1" ht="15" customHeight="1" x14ac:dyDescent="0.25"/>
    <row r="9284" customFormat="1" ht="15" customHeight="1" x14ac:dyDescent="0.25"/>
    <row r="9285" customFormat="1" ht="15" customHeight="1" x14ac:dyDescent="0.25"/>
    <row r="9286" customFormat="1" ht="15" customHeight="1" x14ac:dyDescent="0.25"/>
    <row r="9287" customFormat="1" ht="15" customHeight="1" x14ac:dyDescent="0.25"/>
    <row r="9288" customFormat="1" ht="15" customHeight="1" x14ac:dyDescent="0.25"/>
    <row r="9289" customFormat="1" ht="15" customHeight="1" x14ac:dyDescent="0.25"/>
    <row r="9290" customFormat="1" ht="15" customHeight="1" x14ac:dyDescent="0.25"/>
    <row r="9291" customFormat="1" ht="15" customHeight="1" x14ac:dyDescent="0.25"/>
    <row r="9292" customFormat="1" ht="15" customHeight="1" x14ac:dyDescent="0.25"/>
    <row r="9293" customFormat="1" ht="15" customHeight="1" x14ac:dyDescent="0.25"/>
    <row r="9294" customFormat="1" ht="15" customHeight="1" x14ac:dyDescent="0.25"/>
    <row r="9295" customFormat="1" ht="15" customHeight="1" x14ac:dyDescent="0.25"/>
    <row r="9296" customFormat="1" ht="15" customHeight="1" x14ac:dyDescent="0.25"/>
    <row r="9297" customFormat="1" ht="15" customHeight="1" x14ac:dyDescent="0.25"/>
    <row r="9298" customFormat="1" ht="15" customHeight="1" x14ac:dyDescent="0.25"/>
    <row r="9299" customFormat="1" ht="15" customHeight="1" x14ac:dyDescent="0.25"/>
    <row r="9300" customFormat="1" ht="15" customHeight="1" x14ac:dyDescent="0.25"/>
    <row r="9301" customFormat="1" ht="15" customHeight="1" x14ac:dyDescent="0.25"/>
    <row r="9302" customFormat="1" ht="15" customHeight="1" x14ac:dyDescent="0.25"/>
    <row r="9303" customFormat="1" ht="15" customHeight="1" x14ac:dyDescent="0.25"/>
    <row r="9304" customFormat="1" ht="15" customHeight="1" x14ac:dyDescent="0.25"/>
    <row r="9305" customFormat="1" ht="15" customHeight="1" x14ac:dyDescent="0.25"/>
    <row r="9306" customFormat="1" ht="15" customHeight="1" x14ac:dyDescent="0.25"/>
    <row r="9307" customFormat="1" ht="15" customHeight="1" x14ac:dyDescent="0.25"/>
    <row r="9308" customFormat="1" ht="15" customHeight="1" x14ac:dyDescent="0.25"/>
    <row r="9309" customFormat="1" ht="15" customHeight="1" x14ac:dyDescent="0.25"/>
    <row r="9310" customFormat="1" ht="15" customHeight="1" x14ac:dyDescent="0.25"/>
    <row r="9311" customFormat="1" ht="15" customHeight="1" x14ac:dyDescent="0.25"/>
    <row r="9312" customFormat="1" ht="15" customHeight="1" x14ac:dyDescent="0.25"/>
    <row r="9313" customFormat="1" ht="15" customHeight="1" x14ac:dyDescent="0.25"/>
    <row r="9314" customFormat="1" ht="15" customHeight="1" x14ac:dyDescent="0.25"/>
    <row r="9315" customFormat="1" ht="15" customHeight="1" x14ac:dyDescent="0.25"/>
    <row r="9316" customFormat="1" ht="15" customHeight="1" x14ac:dyDescent="0.25"/>
    <row r="9317" customFormat="1" ht="15" customHeight="1" x14ac:dyDescent="0.25"/>
    <row r="9318" customFormat="1" ht="15" customHeight="1" x14ac:dyDescent="0.25"/>
    <row r="9319" customFormat="1" ht="15" customHeight="1" x14ac:dyDescent="0.25"/>
    <row r="9320" customFormat="1" ht="15" customHeight="1" x14ac:dyDescent="0.25"/>
    <row r="9321" customFormat="1" ht="15" customHeight="1" x14ac:dyDescent="0.25"/>
    <row r="9322" customFormat="1" ht="15" customHeight="1" x14ac:dyDescent="0.25"/>
    <row r="9323" customFormat="1" ht="15" customHeight="1" x14ac:dyDescent="0.25"/>
    <row r="9324" customFormat="1" ht="15" customHeight="1" x14ac:dyDescent="0.25"/>
    <row r="9325" customFormat="1" ht="15" customHeight="1" x14ac:dyDescent="0.25"/>
    <row r="9326" customFormat="1" ht="15" customHeight="1" x14ac:dyDescent="0.25"/>
    <row r="9327" customFormat="1" ht="15" customHeight="1" x14ac:dyDescent="0.25"/>
    <row r="9328" customFormat="1" ht="15" customHeight="1" x14ac:dyDescent="0.25"/>
    <row r="9329" customFormat="1" ht="15" customHeight="1" x14ac:dyDescent="0.25"/>
    <row r="9330" customFormat="1" ht="15" customHeight="1" x14ac:dyDescent="0.25"/>
    <row r="9331" customFormat="1" ht="15" customHeight="1" x14ac:dyDescent="0.25"/>
    <row r="9332" customFormat="1" ht="15" customHeight="1" x14ac:dyDescent="0.25"/>
    <row r="9333" customFormat="1" ht="15" customHeight="1" x14ac:dyDescent="0.25"/>
    <row r="9334" customFormat="1" ht="15" customHeight="1" x14ac:dyDescent="0.25"/>
    <row r="9335" customFormat="1" ht="15" customHeight="1" x14ac:dyDescent="0.25"/>
    <row r="9336" customFormat="1" ht="15" customHeight="1" x14ac:dyDescent="0.25"/>
    <row r="9337" customFormat="1" ht="15" customHeight="1" x14ac:dyDescent="0.25"/>
    <row r="9338" customFormat="1" ht="15" customHeight="1" x14ac:dyDescent="0.25"/>
    <row r="9339" customFormat="1" ht="15" customHeight="1" x14ac:dyDescent="0.25"/>
    <row r="9340" customFormat="1" ht="15" customHeight="1" x14ac:dyDescent="0.25"/>
    <row r="9341" customFormat="1" ht="15" customHeight="1" x14ac:dyDescent="0.25"/>
    <row r="9342" customFormat="1" ht="15" customHeight="1" x14ac:dyDescent="0.25"/>
    <row r="9343" customFormat="1" ht="15" customHeight="1" x14ac:dyDescent="0.25"/>
    <row r="9344" customFormat="1" ht="15" customHeight="1" x14ac:dyDescent="0.25"/>
    <row r="9345" customFormat="1" ht="15" customHeight="1" x14ac:dyDescent="0.25"/>
    <row r="9346" customFormat="1" ht="15" customHeight="1" x14ac:dyDescent="0.25"/>
    <row r="9347" customFormat="1" ht="15" customHeight="1" x14ac:dyDescent="0.25"/>
    <row r="9348" customFormat="1" ht="15" customHeight="1" x14ac:dyDescent="0.25"/>
    <row r="9349" customFormat="1" ht="15" customHeight="1" x14ac:dyDescent="0.25"/>
    <row r="9350" customFormat="1" ht="15" customHeight="1" x14ac:dyDescent="0.25"/>
    <row r="9351" customFormat="1" ht="15" customHeight="1" x14ac:dyDescent="0.25"/>
    <row r="9352" customFormat="1" ht="15" customHeight="1" x14ac:dyDescent="0.25"/>
    <row r="9353" customFormat="1" ht="15" customHeight="1" x14ac:dyDescent="0.25"/>
    <row r="9354" customFormat="1" ht="15" customHeight="1" x14ac:dyDescent="0.25"/>
    <row r="9355" customFormat="1" ht="15" customHeight="1" x14ac:dyDescent="0.25"/>
    <row r="9356" customFormat="1" ht="15" customHeight="1" x14ac:dyDescent="0.25"/>
    <row r="9357" customFormat="1" ht="15" customHeight="1" x14ac:dyDescent="0.25"/>
    <row r="9358" customFormat="1" ht="15" customHeight="1" x14ac:dyDescent="0.25"/>
    <row r="9359" customFormat="1" ht="15" customHeight="1" x14ac:dyDescent="0.25"/>
    <row r="9360" customFormat="1" ht="15" customHeight="1" x14ac:dyDescent="0.25"/>
    <row r="9361" customFormat="1" ht="15" customHeight="1" x14ac:dyDescent="0.25"/>
    <row r="9362" customFormat="1" ht="15" customHeight="1" x14ac:dyDescent="0.25"/>
    <row r="9363" customFormat="1" ht="15" customHeight="1" x14ac:dyDescent="0.25"/>
    <row r="9364" customFormat="1" ht="15" customHeight="1" x14ac:dyDescent="0.25"/>
    <row r="9365" customFormat="1" ht="15" customHeight="1" x14ac:dyDescent="0.25"/>
    <row r="9366" customFormat="1" ht="15" customHeight="1" x14ac:dyDescent="0.25"/>
    <row r="9367" customFormat="1" ht="15" customHeight="1" x14ac:dyDescent="0.25"/>
    <row r="9368" customFormat="1" ht="15" customHeight="1" x14ac:dyDescent="0.25"/>
    <row r="9369" customFormat="1" ht="15" customHeight="1" x14ac:dyDescent="0.25"/>
    <row r="9370" customFormat="1" ht="15" customHeight="1" x14ac:dyDescent="0.25"/>
    <row r="9371" customFormat="1" ht="15" customHeight="1" x14ac:dyDescent="0.25"/>
    <row r="9372" customFormat="1" ht="15" customHeight="1" x14ac:dyDescent="0.25"/>
    <row r="9373" customFormat="1" ht="15" customHeight="1" x14ac:dyDescent="0.25"/>
    <row r="9374" customFormat="1" ht="15" customHeight="1" x14ac:dyDescent="0.25"/>
    <row r="9375" customFormat="1" ht="15" customHeight="1" x14ac:dyDescent="0.25"/>
    <row r="9376" customFormat="1" ht="15" customHeight="1" x14ac:dyDescent="0.25"/>
    <row r="9377" customFormat="1" ht="15" customHeight="1" x14ac:dyDescent="0.25"/>
    <row r="9378" customFormat="1" ht="15" customHeight="1" x14ac:dyDescent="0.25"/>
    <row r="9379" customFormat="1" ht="15" customHeight="1" x14ac:dyDescent="0.25"/>
    <row r="9380" customFormat="1" ht="15" customHeight="1" x14ac:dyDescent="0.25"/>
    <row r="9381" customFormat="1" ht="15" customHeight="1" x14ac:dyDescent="0.25"/>
    <row r="9382" customFormat="1" ht="15" customHeight="1" x14ac:dyDescent="0.25"/>
    <row r="9383" customFormat="1" ht="15" customHeight="1" x14ac:dyDescent="0.25"/>
    <row r="9384" customFormat="1" ht="15" customHeight="1" x14ac:dyDescent="0.25"/>
    <row r="9385" customFormat="1" ht="15" customHeight="1" x14ac:dyDescent="0.25"/>
    <row r="9386" customFormat="1" ht="15" customHeight="1" x14ac:dyDescent="0.25"/>
    <row r="9387" customFormat="1" ht="15" customHeight="1" x14ac:dyDescent="0.25"/>
    <row r="9388" customFormat="1" ht="15" customHeight="1" x14ac:dyDescent="0.25"/>
    <row r="9389" customFormat="1" ht="15" customHeight="1" x14ac:dyDescent="0.25"/>
    <row r="9390" customFormat="1" ht="15" customHeight="1" x14ac:dyDescent="0.25"/>
    <row r="9391" customFormat="1" ht="15" customHeight="1" x14ac:dyDescent="0.25"/>
    <row r="9392" customFormat="1" ht="15" customHeight="1" x14ac:dyDescent="0.25"/>
    <row r="9393" customFormat="1" ht="15" customHeight="1" x14ac:dyDescent="0.25"/>
    <row r="9394" customFormat="1" ht="15" customHeight="1" x14ac:dyDescent="0.25"/>
    <row r="9395" customFormat="1" ht="15" customHeight="1" x14ac:dyDescent="0.25"/>
    <row r="9396" customFormat="1" ht="15" customHeight="1" x14ac:dyDescent="0.25"/>
    <row r="9397" customFormat="1" ht="15" customHeight="1" x14ac:dyDescent="0.25"/>
    <row r="9398" customFormat="1" ht="15" customHeight="1" x14ac:dyDescent="0.25"/>
    <row r="9399" customFormat="1" ht="15" customHeight="1" x14ac:dyDescent="0.25"/>
    <row r="9400" customFormat="1" ht="15" customHeight="1" x14ac:dyDescent="0.25"/>
    <row r="9401" customFormat="1" ht="15" customHeight="1" x14ac:dyDescent="0.25"/>
    <row r="9402" customFormat="1" ht="15" customHeight="1" x14ac:dyDescent="0.25"/>
    <row r="9403" customFormat="1" ht="15" customHeight="1" x14ac:dyDescent="0.25"/>
    <row r="9404" customFormat="1" ht="15" customHeight="1" x14ac:dyDescent="0.25"/>
    <row r="9405" customFormat="1" ht="15" customHeight="1" x14ac:dyDescent="0.25"/>
    <row r="9406" customFormat="1" ht="15" customHeight="1" x14ac:dyDescent="0.25"/>
    <row r="9407" customFormat="1" ht="15" customHeight="1" x14ac:dyDescent="0.25"/>
    <row r="9408" customFormat="1" ht="15" customHeight="1" x14ac:dyDescent="0.25"/>
    <row r="9409" customFormat="1" ht="15" customHeight="1" x14ac:dyDescent="0.25"/>
    <row r="9410" customFormat="1" ht="15" customHeight="1" x14ac:dyDescent="0.25"/>
    <row r="9411" customFormat="1" ht="15" customHeight="1" x14ac:dyDescent="0.25"/>
    <row r="9412" customFormat="1" ht="15" customHeight="1" x14ac:dyDescent="0.25"/>
    <row r="9413" customFormat="1" ht="15" customHeight="1" x14ac:dyDescent="0.25"/>
    <row r="9414" customFormat="1" ht="15" customHeight="1" x14ac:dyDescent="0.25"/>
    <row r="9415" customFormat="1" ht="15" customHeight="1" x14ac:dyDescent="0.25"/>
    <row r="9416" customFormat="1" ht="15" customHeight="1" x14ac:dyDescent="0.25"/>
    <row r="9417" customFormat="1" ht="15" customHeight="1" x14ac:dyDescent="0.25"/>
    <row r="9418" customFormat="1" ht="15" customHeight="1" x14ac:dyDescent="0.25"/>
    <row r="9419" customFormat="1" ht="15" customHeight="1" x14ac:dyDescent="0.25"/>
    <row r="9420" customFormat="1" ht="15" customHeight="1" x14ac:dyDescent="0.25"/>
    <row r="9421" customFormat="1" ht="15" customHeight="1" x14ac:dyDescent="0.25"/>
    <row r="9422" customFormat="1" ht="15" customHeight="1" x14ac:dyDescent="0.25"/>
    <row r="9423" customFormat="1" ht="15" customHeight="1" x14ac:dyDescent="0.25"/>
    <row r="9424" customFormat="1" ht="15" customHeight="1" x14ac:dyDescent="0.25"/>
    <row r="9425" customFormat="1" ht="15" customHeight="1" x14ac:dyDescent="0.25"/>
    <row r="9426" customFormat="1" ht="15" customHeight="1" x14ac:dyDescent="0.25"/>
    <row r="9427" customFormat="1" ht="15" customHeight="1" x14ac:dyDescent="0.25"/>
    <row r="9428" customFormat="1" ht="15" customHeight="1" x14ac:dyDescent="0.25"/>
    <row r="9429" customFormat="1" ht="15" customHeight="1" x14ac:dyDescent="0.25"/>
    <row r="9430" customFormat="1" ht="15" customHeight="1" x14ac:dyDescent="0.25"/>
    <row r="9431" customFormat="1" ht="15" customHeight="1" x14ac:dyDescent="0.25"/>
    <row r="9432" customFormat="1" ht="15" customHeight="1" x14ac:dyDescent="0.25"/>
    <row r="9433" customFormat="1" ht="15" customHeight="1" x14ac:dyDescent="0.25"/>
    <row r="9434" customFormat="1" ht="15" customHeight="1" x14ac:dyDescent="0.25"/>
    <row r="9435" customFormat="1" ht="15" customHeight="1" x14ac:dyDescent="0.25"/>
    <row r="9436" customFormat="1" ht="15" customHeight="1" x14ac:dyDescent="0.25"/>
    <row r="9437" customFormat="1" ht="15" customHeight="1" x14ac:dyDescent="0.25"/>
    <row r="9438" customFormat="1" ht="15" customHeight="1" x14ac:dyDescent="0.25"/>
    <row r="9439" customFormat="1" ht="15" customHeight="1" x14ac:dyDescent="0.25"/>
    <row r="9440" customFormat="1" ht="15" customHeight="1" x14ac:dyDescent="0.25"/>
    <row r="9441" customFormat="1" ht="15" customHeight="1" x14ac:dyDescent="0.25"/>
    <row r="9442" customFormat="1" ht="15" customHeight="1" x14ac:dyDescent="0.25"/>
    <row r="9443" customFormat="1" ht="15" customHeight="1" x14ac:dyDescent="0.25"/>
    <row r="9444" customFormat="1" ht="15" customHeight="1" x14ac:dyDescent="0.25"/>
    <row r="9445" customFormat="1" ht="15" customHeight="1" x14ac:dyDescent="0.25"/>
    <row r="9446" customFormat="1" ht="15" customHeight="1" x14ac:dyDescent="0.25"/>
    <row r="9447" customFormat="1" ht="15" customHeight="1" x14ac:dyDescent="0.25"/>
    <row r="9448" customFormat="1" ht="15" customHeight="1" x14ac:dyDescent="0.25"/>
    <row r="9449" customFormat="1" ht="15" customHeight="1" x14ac:dyDescent="0.25"/>
    <row r="9450" customFormat="1" ht="15" customHeight="1" x14ac:dyDescent="0.25"/>
    <row r="9451" customFormat="1" ht="15" customHeight="1" x14ac:dyDescent="0.25"/>
    <row r="9452" customFormat="1" ht="15" customHeight="1" x14ac:dyDescent="0.25"/>
    <row r="9453" customFormat="1" ht="15" customHeight="1" x14ac:dyDescent="0.25"/>
    <row r="9454" customFormat="1" ht="15" customHeight="1" x14ac:dyDescent="0.25"/>
    <row r="9455" customFormat="1" ht="15" customHeight="1" x14ac:dyDescent="0.25"/>
    <row r="9456" customFormat="1" ht="15" customHeight="1" x14ac:dyDescent="0.25"/>
    <row r="9457" customFormat="1" ht="15" customHeight="1" x14ac:dyDescent="0.25"/>
    <row r="9458" customFormat="1" ht="15" customHeight="1" x14ac:dyDescent="0.25"/>
    <row r="9459" customFormat="1" ht="15" customHeight="1" x14ac:dyDescent="0.25"/>
    <row r="9460" customFormat="1" ht="15" customHeight="1" x14ac:dyDescent="0.25"/>
    <row r="9461" customFormat="1" ht="15" customHeight="1" x14ac:dyDescent="0.25"/>
    <row r="9462" customFormat="1" ht="15" customHeight="1" x14ac:dyDescent="0.25"/>
    <row r="9463" customFormat="1" ht="15" customHeight="1" x14ac:dyDescent="0.25"/>
    <row r="9464" customFormat="1" ht="15" customHeight="1" x14ac:dyDescent="0.25"/>
    <row r="9465" customFormat="1" ht="15" customHeight="1" x14ac:dyDescent="0.25"/>
    <row r="9466" customFormat="1" ht="15" customHeight="1" x14ac:dyDescent="0.25"/>
    <row r="9467" customFormat="1" ht="15" customHeight="1" x14ac:dyDescent="0.25"/>
    <row r="9468" customFormat="1" ht="15" customHeight="1" x14ac:dyDescent="0.25"/>
    <row r="9469" customFormat="1" ht="15" customHeight="1" x14ac:dyDescent="0.25"/>
    <row r="9470" customFormat="1" ht="15" customHeight="1" x14ac:dyDescent="0.25"/>
    <row r="9471" customFormat="1" ht="15" customHeight="1" x14ac:dyDescent="0.25"/>
    <row r="9472" customFormat="1" ht="15" customHeight="1" x14ac:dyDescent="0.25"/>
    <row r="9473" customFormat="1" ht="15" customHeight="1" x14ac:dyDescent="0.25"/>
    <row r="9474" customFormat="1" ht="15" customHeight="1" x14ac:dyDescent="0.25"/>
    <row r="9475" customFormat="1" ht="15" customHeight="1" x14ac:dyDescent="0.25"/>
    <row r="9476" customFormat="1" ht="15" customHeight="1" x14ac:dyDescent="0.25"/>
    <row r="9477" customFormat="1" ht="15" customHeight="1" x14ac:dyDescent="0.25"/>
    <row r="9478" customFormat="1" ht="15" customHeight="1" x14ac:dyDescent="0.25"/>
    <row r="9479" customFormat="1" ht="15" customHeight="1" x14ac:dyDescent="0.25"/>
    <row r="9480" customFormat="1" ht="15" customHeight="1" x14ac:dyDescent="0.25"/>
    <row r="9481" customFormat="1" ht="15" customHeight="1" x14ac:dyDescent="0.25"/>
    <row r="9482" customFormat="1" ht="15" customHeight="1" x14ac:dyDescent="0.25"/>
    <row r="9483" customFormat="1" ht="15" customHeight="1" x14ac:dyDescent="0.25"/>
    <row r="9484" customFormat="1" ht="15" customHeight="1" x14ac:dyDescent="0.25"/>
    <row r="9485" customFormat="1" ht="15" customHeight="1" x14ac:dyDescent="0.25"/>
    <row r="9486" customFormat="1" ht="15" customHeight="1" x14ac:dyDescent="0.25"/>
    <row r="9487" customFormat="1" ht="15" customHeight="1" x14ac:dyDescent="0.25"/>
    <row r="9488" customFormat="1" ht="15" customHeight="1" x14ac:dyDescent="0.25"/>
    <row r="9489" customFormat="1" ht="15" customHeight="1" x14ac:dyDescent="0.25"/>
    <row r="9490" customFormat="1" ht="15" customHeight="1" x14ac:dyDescent="0.25"/>
    <row r="9491" customFormat="1" ht="15" customHeight="1" x14ac:dyDescent="0.25"/>
    <row r="9492" customFormat="1" ht="15" customHeight="1" x14ac:dyDescent="0.25"/>
    <row r="9493" customFormat="1" ht="15" customHeight="1" x14ac:dyDescent="0.25"/>
    <row r="9494" customFormat="1" ht="15" customHeight="1" x14ac:dyDescent="0.25"/>
    <row r="9495" customFormat="1" ht="15" customHeight="1" x14ac:dyDescent="0.25"/>
    <row r="9496" customFormat="1" ht="15" customHeight="1" x14ac:dyDescent="0.25"/>
    <row r="9497" customFormat="1" ht="15" customHeight="1" x14ac:dyDescent="0.25"/>
    <row r="9498" customFormat="1" ht="15" customHeight="1" x14ac:dyDescent="0.25"/>
    <row r="9499" customFormat="1" ht="15" customHeight="1" x14ac:dyDescent="0.25"/>
    <row r="9500" customFormat="1" ht="15" customHeight="1" x14ac:dyDescent="0.25"/>
    <row r="9501" customFormat="1" ht="15" customHeight="1" x14ac:dyDescent="0.25"/>
    <row r="9502" customFormat="1" ht="15" customHeight="1" x14ac:dyDescent="0.25"/>
    <row r="9503" customFormat="1" ht="15" customHeight="1" x14ac:dyDescent="0.25"/>
    <row r="9504" customFormat="1" ht="15" customHeight="1" x14ac:dyDescent="0.25"/>
    <row r="9505" customFormat="1" ht="15" customHeight="1" x14ac:dyDescent="0.25"/>
    <row r="9506" customFormat="1" ht="15" customHeight="1" x14ac:dyDescent="0.25"/>
    <row r="9507" customFormat="1" ht="15" customHeight="1" x14ac:dyDescent="0.25"/>
    <row r="9508" customFormat="1" ht="15" customHeight="1" x14ac:dyDescent="0.25"/>
    <row r="9509" customFormat="1" ht="15" customHeight="1" x14ac:dyDescent="0.25"/>
    <row r="9510" customFormat="1" ht="15" customHeight="1" x14ac:dyDescent="0.25"/>
    <row r="9511" customFormat="1" ht="15" customHeight="1" x14ac:dyDescent="0.25"/>
    <row r="9512" customFormat="1" ht="15" customHeight="1" x14ac:dyDescent="0.25"/>
    <row r="9513" customFormat="1" ht="15" customHeight="1" x14ac:dyDescent="0.25"/>
    <row r="9514" customFormat="1" ht="15" customHeight="1" x14ac:dyDescent="0.25"/>
    <row r="9515" customFormat="1" ht="15" customHeight="1" x14ac:dyDescent="0.25"/>
    <row r="9516" customFormat="1" ht="15" customHeight="1" x14ac:dyDescent="0.25"/>
    <row r="9517" customFormat="1" ht="15" customHeight="1" x14ac:dyDescent="0.25"/>
    <row r="9518" customFormat="1" ht="15" customHeight="1" x14ac:dyDescent="0.25"/>
    <row r="9519" customFormat="1" ht="15" customHeight="1" x14ac:dyDescent="0.25"/>
    <row r="9520" customFormat="1" ht="15" customHeight="1" x14ac:dyDescent="0.25"/>
    <row r="9521" customFormat="1" ht="15" customHeight="1" x14ac:dyDescent="0.25"/>
    <row r="9522" customFormat="1" ht="15" customHeight="1" x14ac:dyDescent="0.25"/>
    <row r="9523" customFormat="1" ht="15" customHeight="1" x14ac:dyDescent="0.25"/>
    <row r="9524" customFormat="1" ht="15" customHeight="1" x14ac:dyDescent="0.25"/>
    <row r="9525" customFormat="1" ht="15" customHeight="1" x14ac:dyDescent="0.25"/>
    <row r="9526" customFormat="1" ht="15" customHeight="1" x14ac:dyDescent="0.25"/>
    <row r="9527" customFormat="1" ht="15" customHeight="1" x14ac:dyDescent="0.25"/>
    <row r="9528" customFormat="1" ht="15" customHeight="1" x14ac:dyDescent="0.25"/>
    <row r="9529" customFormat="1" ht="15" customHeight="1" x14ac:dyDescent="0.25"/>
    <row r="9530" customFormat="1" ht="15" customHeight="1" x14ac:dyDescent="0.25"/>
    <row r="9531" customFormat="1" ht="15" customHeight="1" x14ac:dyDescent="0.25"/>
    <row r="9532" customFormat="1" ht="15" customHeight="1" x14ac:dyDescent="0.25"/>
    <row r="9533" customFormat="1" ht="15" customHeight="1" x14ac:dyDescent="0.25"/>
    <row r="9534" customFormat="1" ht="15" customHeight="1" x14ac:dyDescent="0.25"/>
    <row r="9535" customFormat="1" ht="15" customHeight="1" x14ac:dyDescent="0.25"/>
    <row r="9536" customFormat="1" ht="15" customHeight="1" x14ac:dyDescent="0.25"/>
    <row r="9537" customFormat="1" ht="15" customHeight="1" x14ac:dyDescent="0.25"/>
    <row r="9538" customFormat="1" ht="15" customHeight="1" x14ac:dyDescent="0.25"/>
    <row r="9539" customFormat="1" ht="15" customHeight="1" x14ac:dyDescent="0.25"/>
    <row r="9540" customFormat="1" ht="15" customHeight="1" x14ac:dyDescent="0.25"/>
    <row r="9541" customFormat="1" ht="15" customHeight="1" x14ac:dyDescent="0.25"/>
    <row r="9542" customFormat="1" ht="15" customHeight="1" x14ac:dyDescent="0.25"/>
    <row r="9543" customFormat="1" ht="15" customHeight="1" x14ac:dyDescent="0.25"/>
    <row r="9544" customFormat="1" ht="15" customHeight="1" x14ac:dyDescent="0.25"/>
    <row r="9545" customFormat="1" ht="15" customHeight="1" x14ac:dyDescent="0.25"/>
    <row r="9546" customFormat="1" ht="15" customHeight="1" x14ac:dyDescent="0.25"/>
    <row r="9547" customFormat="1" ht="15" customHeight="1" x14ac:dyDescent="0.25"/>
    <row r="9548" customFormat="1" ht="15" customHeight="1" x14ac:dyDescent="0.25"/>
    <row r="9549" customFormat="1" ht="15" customHeight="1" x14ac:dyDescent="0.25"/>
    <row r="9550" customFormat="1" ht="15" customHeight="1" x14ac:dyDescent="0.25"/>
    <row r="9551" customFormat="1" ht="15" customHeight="1" x14ac:dyDescent="0.25"/>
    <row r="9552" customFormat="1" ht="15" customHeight="1" x14ac:dyDescent="0.25"/>
    <row r="9553" customFormat="1" ht="15" customHeight="1" x14ac:dyDescent="0.25"/>
    <row r="9554" customFormat="1" ht="15" customHeight="1" x14ac:dyDescent="0.25"/>
    <row r="9555" customFormat="1" ht="15" customHeight="1" x14ac:dyDescent="0.25"/>
    <row r="9556" customFormat="1" ht="15" customHeight="1" x14ac:dyDescent="0.25"/>
    <row r="9557" customFormat="1" ht="15" customHeight="1" x14ac:dyDescent="0.25"/>
    <row r="9558" customFormat="1" ht="15" customHeight="1" x14ac:dyDescent="0.25"/>
    <row r="9559" customFormat="1" ht="15" customHeight="1" x14ac:dyDescent="0.25"/>
    <row r="9560" customFormat="1" ht="15" customHeight="1" x14ac:dyDescent="0.25"/>
    <row r="9561" customFormat="1" ht="15" customHeight="1" x14ac:dyDescent="0.25"/>
    <row r="9562" customFormat="1" ht="15" customHeight="1" x14ac:dyDescent="0.25"/>
    <row r="9563" customFormat="1" ht="15" customHeight="1" x14ac:dyDescent="0.25"/>
    <row r="9564" customFormat="1" ht="15" customHeight="1" x14ac:dyDescent="0.25"/>
    <row r="9565" customFormat="1" ht="15" customHeight="1" x14ac:dyDescent="0.25"/>
    <row r="9566" customFormat="1" ht="15" customHeight="1" x14ac:dyDescent="0.25"/>
    <row r="9567" customFormat="1" ht="15" customHeight="1" x14ac:dyDescent="0.25"/>
    <row r="9568" customFormat="1" ht="15" customHeight="1" x14ac:dyDescent="0.25"/>
    <row r="9569" customFormat="1" ht="15" customHeight="1" x14ac:dyDescent="0.25"/>
    <row r="9570" customFormat="1" ht="15" customHeight="1" x14ac:dyDescent="0.25"/>
    <row r="9571" customFormat="1" ht="15" customHeight="1" x14ac:dyDescent="0.25"/>
    <row r="9572" customFormat="1" ht="15" customHeight="1" x14ac:dyDescent="0.25"/>
    <row r="9573" customFormat="1" ht="15" customHeight="1" x14ac:dyDescent="0.25"/>
    <row r="9574" customFormat="1" ht="15" customHeight="1" x14ac:dyDescent="0.25"/>
    <row r="9575" customFormat="1" ht="15" customHeight="1" x14ac:dyDescent="0.25"/>
    <row r="9576" customFormat="1" ht="15" customHeight="1" x14ac:dyDescent="0.25"/>
    <row r="9577" customFormat="1" ht="15" customHeight="1" x14ac:dyDescent="0.25"/>
    <row r="9578" customFormat="1" ht="15" customHeight="1" x14ac:dyDescent="0.25"/>
    <row r="9579" customFormat="1" ht="15" customHeight="1" x14ac:dyDescent="0.25"/>
    <row r="9580" customFormat="1" ht="15" customHeight="1" x14ac:dyDescent="0.25"/>
    <row r="9581" customFormat="1" ht="15" customHeight="1" x14ac:dyDescent="0.25"/>
    <row r="9582" customFormat="1" ht="15" customHeight="1" x14ac:dyDescent="0.25"/>
    <row r="9583" customFormat="1" ht="15" customHeight="1" x14ac:dyDescent="0.25"/>
    <row r="9584" customFormat="1" ht="15" customHeight="1" x14ac:dyDescent="0.25"/>
    <row r="9585" customFormat="1" ht="15" customHeight="1" x14ac:dyDescent="0.25"/>
    <row r="9586" customFormat="1" ht="15" customHeight="1" x14ac:dyDescent="0.25"/>
    <row r="9587" customFormat="1" ht="15" customHeight="1" x14ac:dyDescent="0.25"/>
    <row r="9588" customFormat="1" ht="15" customHeight="1" x14ac:dyDescent="0.25"/>
    <row r="9589" customFormat="1" ht="15" customHeight="1" x14ac:dyDescent="0.25"/>
    <row r="9590" customFormat="1" ht="15" customHeight="1" x14ac:dyDescent="0.25"/>
    <row r="9591" customFormat="1" ht="15" customHeight="1" x14ac:dyDescent="0.25"/>
    <row r="9592" customFormat="1" ht="15" customHeight="1" x14ac:dyDescent="0.25"/>
    <row r="9593" customFormat="1" ht="15" customHeight="1" x14ac:dyDescent="0.25"/>
    <row r="9594" customFormat="1" ht="15" customHeight="1" x14ac:dyDescent="0.25"/>
    <row r="9595" customFormat="1" ht="15" customHeight="1" x14ac:dyDescent="0.25"/>
    <row r="9596" customFormat="1" ht="15" customHeight="1" x14ac:dyDescent="0.25"/>
    <row r="9597" customFormat="1" ht="15" customHeight="1" x14ac:dyDescent="0.25"/>
    <row r="9598" customFormat="1" ht="15" customHeight="1" x14ac:dyDescent="0.25"/>
    <row r="9599" customFormat="1" ht="15" customHeight="1" x14ac:dyDescent="0.25"/>
    <row r="9600" customFormat="1" ht="15" customHeight="1" x14ac:dyDescent="0.25"/>
    <row r="9601" customFormat="1" ht="15" customHeight="1" x14ac:dyDescent="0.25"/>
    <row r="9602" customFormat="1" ht="15" customHeight="1" x14ac:dyDescent="0.25"/>
    <row r="9603" customFormat="1" ht="15" customHeight="1" x14ac:dyDescent="0.25"/>
    <row r="9604" customFormat="1" ht="15" customHeight="1" x14ac:dyDescent="0.25"/>
    <row r="9605" customFormat="1" ht="15" customHeight="1" x14ac:dyDescent="0.25"/>
    <row r="9606" customFormat="1" ht="15" customHeight="1" x14ac:dyDescent="0.25"/>
    <row r="9607" customFormat="1" ht="15" customHeight="1" x14ac:dyDescent="0.25"/>
    <row r="9608" customFormat="1" ht="15" customHeight="1" x14ac:dyDescent="0.25"/>
    <row r="9609" customFormat="1" ht="15" customHeight="1" x14ac:dyDescent="0.25"/>
    <row r="9610" customFormat="1" ht="15" customHeight="1" x14ac:dyDescent="0.25"/>
    <row r="9611" customFormat="1" ht="15" customHeight="1" x14ac:dyDescent="0.25"/>
    <row r="9612" customFormat="1" ht="15" customHeight="1" x14ac:dyDescent="0.25"/>
    <row r="9613" customFormat="1" ht="15" customHeight="1" x14ac:dyDescent="0.25"/>
    <row r="9614" customFormat="1" ht="15" customHeight="1" x14ac:dyDescent="0.25"/>
    <row r="9615" customFormat="1" ht="15" customHeight="1" x14ac:dyDescent="0.25"/>
    <row r="9616" customFormat="1" ht="15" customHeight="1" x14ac:dyDescent="0.25"/>
    <row r="9617" customFormat="1" ht="15" customHeight="1" x14ac:dyDescent="0.25"/>
    <row r="9618" customFormat="1" ht="15" customHeight="1" x14ac:dyDescent="0.25"/>
    <row r="9619" customFormat="1" ht="15" customHeight="1" x14ac:dyDescent="0.25"/>
    <row r="9620" customFormat="1" ht="15" customHeight="1" x14ac:dyDescent="0.25"/>
    <row r="9621" customFormat="1" ht="15" customHeight="1" x14ac:dyDescent="0.25"/>
    <row r="9622" customFormat="1" ht="15" customHeight="1" x14ac:dyDescent="0.25"/>
    <row r="9623" customFormat="1" ht="15" customHeight="1" x14ac:dyDescent="0.25"/>
    <row r="9624" customFormat="1" ht="15" customHeight="1" x14ac:dyDescent="0.25"/>
    <row r="9625" customFormat="1" ht="15" customHeight="1" x14ac:dyDescent="0.25"/>
    <row r="9626" customFormat="1" ht="15" customHeight="1" x14ac:dyDescent="0.25"/>
    <row r="9627" customFormat="1" ht="15" customHeight="1" x14ac:dyDescent="0.25"/>
    <row r="9628" customFormat="1" ht="15" customHeight="1" x14ac:dyDescent="0.25"/>
    <row r="9629" customFormat="1" ht="15" customHeight="1" x14ac:dyDescent="0.25"/>
    <row r="9630" customFormat="1" ht="15" customHeight="1" x14ac:dyDescent="0.25"/>
    <row r="9631" customFormat="1" ht="15" customHeight="1" x14ac:dyDescent="0.25"/>
    <row r="9632" customFormat="1" ht="15" customHeight="1" x14ac:dyDescent="0.25"/>
    <row r="9633" customFormat="1" ht="15" customHeight="1" x14ac:dyDescent="0.25"/>
    <row r="9634" customFormat="1" ht="15" customHeight="1" x14ac:dyDescent="0.25"/>
    <row r="9635" customFormat="1" ht="15" customHeight="1" x14ac:dyDescent="0.25"/>
    <row r="9636" customFormat="1" ht="15" customHeight="1" x14ac:dyDescent="0.25"/>
    <row r="9637" customFormat="1" ht="15" customHeight="1" x14ac:dyDescent="0.25"/>
    <row r="9638" customFormat="1" ht="15" customHeight="1" x14ac:dyDescent="0.25"/>
    <row r="9639" customFormat="1" ht="15" customHeight="1" x14ac:dyDescent="0.25"/>
    <row r="9640" customFormat="1" ht="15" customHeight="1" x14ac:dyDescent="0.25"/>
    <row r="9641" customFormat="1" ht="15" customHeight="1" x14ac:dyDescent="0.25"/>
    <row r="9642" customFormat="1" ht="15" customHeight="1" x14ac:dyDescent="0.25"/>
    <row r="9643" customFormat="1" ht="15" customHeight="1" x14ac:dyDescent="0.25"/>
    <row r="9644" customFormat="1" ht="15" customHeight="1" x14ac:dyDescent="0.25"/>
    <row r="9645" customFormat="1" ht="15" customHeight="1" x14ac:dyDescent="0.25"/>
    <row r="9646" customFormat="1" ht="15" customHeight="1" x14ac:dyDescent="0.25"/>
    <row r="9647" customFormat="1" ht="15" customHeight="1" x14ac:dyDescent="0.25"/>
    <row r="9648" customFormat="1" ht="15" customHeight="1" x14ac:dyDescent="0.25"/>
    <row r="9649" customFormat="1" ht="15" customHeight="1" x14ac:dyDescent="0.25"/>
    <row r="9650" customFormat="1" ht="15" customHeight="1" x14ac:dyDescent="0.25"/>
    <row r="9651" customFormat="1" ht="15" customHeight="1" x14ac:dyDescent="0.25"/>
    <row r="9652" customFormat="1" ht="15" customHeight="1" x14ac:dyDescent="0.25"/>
    <row r="9653" customFormat="1" ht="15" customHeight="1" x14ac:dyDescent="0.25"/>
    <row r="9654" customFormat="1" ht="15" customHeight="1" x14ac:dyDescent="0.25"/>
    <row r="9655" customFormat="1" ht="15" customHeight="1" x14ac:dyDescent="0.25"/>
    <row r="9656" customFormat="1" ht="15" customHeight="1" x14ac:dyDescent="0.25"/>
    <row r="9657" customFormat="1" ht="15" customHeight="1" x14ac:dyDescent="0.25"/>
    <row r="9658" customFormat="1" ht="15" customHeight="1" x14ac:dyDescent="0.25"/>
    <row r="9659" customFormat="1" ht="15" customHeight="1" x14ac:dyDescent="0.25"/>
    <row r="9660" customFormat="1" ht="15" customHeight="1" x14ac:dyDescent="0.25"/>
    <row r="9661" customFormat="1" ht="15" customHeight="1" x14ac:dyDescent="0.25"/>
    <row r="9662" customFormat="1" ht="15" customHeight="1" x14ac:dyDescent="0.25"/>
    <row r="9663" customFormat="1" ht="15" customHeight="1" x14ac:dyDescent="0.25"/>
    <row r="9664" customFormat="1" ht="15" customHeight="1" x14ac:dyDescent="0.25"/>
    <row r="9665" customFormat="1" ht="15" customHeight="1" x14ac:dyDescent="0.25"/>
    <row r="9666" customFormat="1" ht="15" customHeight="1" x14ac:dyDescent="0.25"/>
    <row r="9667" customFormat="1" ht="15" customHeight="1" x14ac:dyDescent="0.25"/>
    <row r="9668" customFormat="1" ht="15" customHeight="1" x14ac:dyDescent="0.25"/>
    <row r="9669" customFormat="1" ht="15" customHeight="1" x14ac:dyDescent="0.25"/>
    <row r="9670" customFormat="1" ht="15" customHeight="1" x14ac:dyDescent="0.25"/>
    <row r="9671" customFormat="1" ht="15" customHeight="1" x14ac:dyDescent="0.25"/>
    <row r="9672" customFormat="1" ht="15" customHeight="1" x14ac:dyDescent="0.25"/>
    <row r="9673" customFormat="1" ht="15" customHeight="1" x14ac:dyDescent="0.25"/>
    <row r="9674" customFormat="1" ht="15" customHeight="1" x14ac:dyDescent="0.25"/>
    <row r="9675" customFormat="1" ht="15" customHeight="1" x14ac:dyDescent="0.25"/>
    <row r="9676" customFormat="1" ht="15" customHeight="1" x14ac:dyDescent="0.25"/>
    <row r="9677" customFormat="1" ht="15" customHeight="1" x14ac:dyDescent="0.25"/>
    <row r="9678" customFormat="1" ht="15" customHeight="1" x14ac:dyDescent="0.25"/>
    <row r="9679" customFormat="1" ht="15" customHeight="1" x14ac:dyDescent="0.25"/>
    <row r="9680" customFormat="1" ht="15" customHeight="1" x14ac:dyDescent="0.25"/>
    <row r="9681" customFormat="1" ht="15" customHeight="1" x14ac:dyDescent="0.25"/>
    <row r="9682" customFormat="1" ht="15" customHeight="1" x14ac:dyDescent="0.25"/>
    <row r="9683" customFormat="1" ht="15" customHeight="1" x14ac:dyDescent="0.25"/>
    <row r="9684" customFormat="1" ht="15" customHeight="1" x14ac:dyDescent="0.25"/>
    <row r="9685" customFormat="1" ht="15" customHeight="1" x14ac:dyDescent="0.25"/>
    <row r="9686" customFormat="1" ht="15" customHeight="1" x14ac:dyDescent="0.25"/>
    <row r="9687" customFormat="1" ht="15" customHeight="1" x14ac:dyDescent="0.25"/>
    <row r="9688" customFormat="1" ht="15" customHeight="1" x14ac:dyDescent="0.25"/>
    <row r="9689" customFormat="1" ht="15" customHeight="1" x14ac:dyDescent="0.25"/>
    <row r="9690" customFormat="1" ht="15" customHeight="1" x14ac:dyDescent="0.25"/>
    <row r="9691" customFormat="1" ht="15" customHeight="1" x14ac:dyDescent="0.25"/>
    <row r="9692" customFormat="1" ht="15" customHeight="1" x14ac:dyDescent="0.25"/>
    <row r="9693" customFormat="1" ht="15" customHeight="1" x14ac:dyDescent="0.25"/>
    <row r="9694" customFormat="1" ht="15" customHeight="1" x14ac:dyDescent="0.25"/>
    <row r="9695" customFormat="1" ht="15" customHeight="1" x14ac:dyDescent="0.25"/>
    <row r="9696" customFormat="1" ht="15" customHeight="1" x14ac:dyDescent="0.25"/>
    <row r="9697" customFormat="1" ht="15" customHeight="1" x14ac:dyDescent="0.25"/>
    <row r="9698" customFormat="1" ht="15" customHeight="1" x14ac:dyDescent="0.25"/>
    <row r="9699" customFormat="1" ht="15" customHeight="1" x14ac:dyDescent="0.25"/>
    <row r="9700" customFormat="1" ht="15" customHeight="1" x14ac:dyDescent="0.25"/>
    <row r="9701" customFormat="1" ht="15" customHeight="1" x14ac:dyDescent="0.25"/>
    <row r="9702" customFormat="1" ht="15" customHeight="1" x14ac:dyDescent="0.25"/>
    <row r="9703" customFormat="1" ht="15" customHeight="1" x14ac:dyDescent="0.25"/>
    <row r="9704" customFormat="1" ht="15" customHeight="1" x14ac:dyDescent="0.25"/>
    <row r="9705" customFormat="1" ht="15" customHeight="1" x14ac:dyDescent="0.25"/>
    <row r="9706" customFormat="1" ht="15" customHeight="1" x14ac:dyDescent="0.25"/>
    <row r="9707" customFormat="1" ht="15" customHeight="1" x14ac:dyDescent="0.25"/>
    <row r="9708" customFormat="1" ht="15" customHeight="1" x14ac:dyDescent="0.25"/>
    <row r="9709" customFormat="1" ht="15" customHeight="1" x14ac:dyDescent="0.25"/>
    <row r="9710" customFormat="1" ht="15" customHeight="1" x14ac:dyDescent="0.25"/>
    <row r="9711" customFormat="1" ht="15" customHeight="1" x14ac:dyDescent="0.25"/>
    <row r="9712" customFormat="1" ht="15" customHeight="1" x14ac:dyDescent="0.25"/>
    <row r="9713" customFormat="1" ht="15" customHeight="1" x14ac:dyDescent="0.25"/>
    <row r="9714" customFormat="1" ht="15" customHeight="1" x14ac:dyDescent="0.25"/>
    <row r="9715" customFormat="1" ht="15" customHeight="1" x14ac:dyDescent="0.25"/>
    <row r="9716" customFormat="1" ht="15" customHeight="1" x14ac:dyDescent="0.25"/>
    <row r="9717" customFormat="1" ht="15" customHeight="1" x14ac:dyDescent="0.25"/>
    <row r="9718" customFormat="1" ht="15" customHeight="1" x14ac:dyDescent="0.25"/>
    <row r="9719" customFormat="1" ht="15" customHeight="1" x14ac:dyDescent="0.25"/>
    <row r="9720" customFormat="1" ht="15" customHeight="1" x14ac:dyDescent="0.25"/>
    <row r="9721" customFormat="1" ht="15" customHeight="1" x14ac:dyDescent="0.25"/>
    <row r="9722" customFormat="1" ht="15" customHeight="1" x14ac:dyDescent="0.25"/>
    <row r="9723" customFormat="1" ht="15" customHeight="1" x14ac:dyDescent="0.25"/>
    <row r="9724" customFormat="1" ht="15" customHeight="1" x14ac:dyDescent="0.25"/>
    <row r="9725" customFormat="1" ht="15" customHeight="1" x14ac:dyDescent="0.25"/>
    <row r="9726" customFormat="1" ht="15" customHeight="1" x14ac:dyDescent="0.25"/>
    <row r="9727" customFormat="1" ht="15" customHeight="1" x14ac:dyDescent="0.25"/>
    <row r="9728" customFormat="1" ht="15" customHeight="1" x14ac:dyDescent="0.25"/>
    <row r="9729" customFormat="1" ht="15" customHeight="1" x14ac:dyDescent="0.25"/>
    <row r="9730" customFormat="1" ht="15" customHeight="1" x14ac:dyDescent="0.25"/>
    <row r="9731" customFormat="1" ht="15" customHeight="1" x14ac:dyDescent="0.25"/>
    <row r="9732" customFormat="1" ht="15" customHeight="1" x14ac:dyDescent="0.25"/>
    <row r="9733" customFormat="1" ht="15" customHeight="1" x14ac:dyDescent="0.25"/>
    <row r="9734" customFormat="1" ht="15" customHeight="1" x14ac:dyDescent="0.25"/>
    <row r="9735" customFormat="1" ht="15" customHeight="1" x14ac:dyDescent="0.25"/>
    <row r="9736" customFormat="1" ht="15" customHeight="1" x14ac:dyDescent="0.25"/>
    <row r="9737" customFormat="1" ht="15" customHeight="1" x14ac:dyDescent="0.25"/>
    <row r="9738" customFormat="1" ht="15" customHeight="1" x14ac:dyDescent="0.25"/>
    <row r="9739" customFormat="1" ht="15" customHeight="1" x14ac:dyDescent="0.25"/>
    <row r="9740" customFormat="1" ht="15" customHeight="1" x14ac:dyDescent="0.25"/>
    <row r="9741" customFormat="1" ht="15" customHeight="1" x14ac:dyDescent="0.25"/>
    <row r="9742" customFormat="1" ht="15" customHeight="1" x14ac:dyDescent="0.25"/>
    <row r="9743" customFormat="1" ht="15" customHeight="1" x14ac:dyDescent="0.25"/>
    <row r="9744" customFormat="1" ht="15" customHeight="1" x14ac:dyDescent="0.25"/>
    <row r="9745" customFormat="1" ht="15" customHeight="1" x14ac:dyDescent="0.25"/>
    <row r="9746" customFormat="1" ht="15" customHeight="1" x14ac:dyDescent="0.25"/>
    <row r="9747" customFormat="1" ht="15" customHeight="1" x14ac:dyDescent="0.25"/>
    <row r="9748" customFormat="1" ht="15" customHeight="1" x14ac:dyDescent="0.25"/>
    <row r="9749" customFormat="1" ht="15" customHeight="1" x14ac:dyDescent="0.25"/>
    <row r="9750" customFormat="1" ht="15" customHeight="1" x14ac:dyDescent="0.25"/>
    <row r="9751" customFormat="1" ht="15" customHeight="1" x14ac:dyDescent="0.25"/>
    <row r="9752" customFormat="1" ht="15" customHeight="1" x14ac:dyDescent="0.25"/>
    <row r="9753" customFormat="1" ht="15" customHeight="1" x14ac:dyDescent="0.25"/>
    <row r="9754" customFormat="1" ht="15" customHeight="1" x14ac:dyDescent="0.25"/>
    <row r="9755" customFormat="1" ht="15" customHeight="1" x14ac:dyDescent="0.25"/>
    <row r="9756" customFormat="1" ht="15" customHeight="1" x14ac:dyDescent="0.25"/>
    <row r="9757" customFormat="1" ht="15" customHeight="1" x14ac:dyDescent="0.25"/>
    <row r="9758" customFormat="1" ht="15" customHeight="1" x14ac:dyDescent="0.25"/>
    <row r="9759" customFormat="1" ht="15" customHeight="1" x14ac:dyDescent="0.25"/>
    <row r="9760" customFormat="1" ht="15" customHeight="1" x14ac:dyDescent="0.25"/>
    <row r="9761" customFormat="1" ht="15" customHeight="1" x14ac:dyDescent="0.25"/>
    <row r="9762" customFormat="1" ht="15" customHeight="1" x14ac:dyDescent="0.25"/>
    <row r="9763" customFormat="1" ht="15" customHeight="1" x14ac:dyDescent="0.25"/>
    <row r="9764" customFormat="1" ht="15" customHeight="1" x14ac:dyDescent="0.25"/>
    <row r="9765" customFormat="1" ht="15" customHeight="1" x14ac:dyDescent="0.25"/>
    <row r="9766" customFormat="1" ht="15" customHeight="1" x14ac:dyDescent="0.25"/>
    <row r="9767" customFormat="1" ht="15" customHeight="1" x14ac:dyDescent="0.25"/>
    <row r="9768" customFormat="1" ht="15" customHeight="1" x14ac:dyDescent="0.25"/>
    <row r="9769" customFormat="1" ht="15" customHeight="1" x14ac:dyDescent="0.25"/>
    <row r="9770" customFormat="1" ht="15" customHeight="1" x14ac:dyDescent="0.25"/>
    <row r="9771" customFormat="1" ht="15" customHeight="1" x14ac:dyDescent="0.25"/>
    <row r="9772" customFormat="1" ht="15" customHeight="1" x14ac:dyDescent="0.25"/>
    <row r="9773" customFormat="1" ht="15" customHeight="1" x14ac:dyDescent="0.25"/>
    <row r="9774" customFormat="1" ht="15" customHeight="1" x14ac:dyDescent="0.25"/>
    <row r="9775" customFormat="1" ht="15" customHeight="1" x14ac:dyDescent="0.25"/>
    <row r="9776" customFormat="1" ht="15" customHeight="1" x14ac:dyDescent="0.25"/>
    <row r="9777" customFormat="1" ht="15" customHeight="1" x14ac:dyDescent="0.25"/>
    <row r="9778" customFormat="1" ht="15" customHeight="1" x14ac:dyDescent="0.25"/>
    <row r="9779" customFormat="1" ht="15" customHeight="1" x14ac:dyDescent="0.25"/>
    <row r="9780" customFormat="1" ht="15" customHeight="1" x14ac:dyDescent="0.25"/>
    <row r="9781" customFormat="1" ht="15" customHeight="1" x14ac:dyDescent="0.25"/>
    <row r="9782" customFormat="1" ht="15" customHeight="1" x14ac:dyDescent="0.25"/>
    <row r="9783" customFormat="1" ht="15" customHeight="1" x14ac:dyDescent="0.25"/>
    <row r="9784" customFormat="1" ht="15" customHeight="1" x14ac:dyDescent="0.25"/>
    <row r="9785" customFormat="1" ht="15" customHeight="1" x14ac:dyDescent="0.25"/>
    <row r="9786" customFormat="1" ht="15" customHeight="1" x14ac:dyDescent="0.25"/>
    <row r="9787" customFormat="1" ht="15" customHeight="1" x14ac:dyDescent="0.25"/>
    <row r="9788" customFormat="1" ht="15" customHeight="1" x14ac:dyDescent="0.25"/>
    <row r="9789" customFormat="1" ht="15" customHeight="1" x14ac:dyDescent="0.25"/>
    <row r="9790" customFormat="1" ht="15" customHeight="1" x14ac:dyDescent="0.25"/>
    <row r="9791" customFormat="1" ht="15" customHeight="1" x14ac:dyDescent="0.25"/>
    <row r="9792" customFormat="1" ht="15" customHeight="1" x14ac:dyDescent="0.25"/>
    <row r="9793" customFormat="1" ht="15" customHeight="1" x14ac:dyDescent="0.25"/>
    <row r="9794" customFormat="1" ht="15" customHeight="1" x14ac:dyDescent="0.25"/>
    <row r="9795" customFormat="1" ht="15" customHeight="1" x14ac:dyDescent="0.25"/>
    <row r="9796" customFormat="1" ht="15" customHeight="1" x14ac:dyDescent="0.25"/>
    <row r="9797" customFormat="1" ht="15" customHeight="1" x14ac:dyDescent="0.25"/>
    <row r="9798" customFormat="1" ht="15" customHeight="1" x14ac:dyDescent="0.25"/>
    <row r="9799" customFormat="1" ht="15" customHeight="1" x14ac:dyDescent="0.25"/>
    <row r="9800" customFormat="1" ht="15" customHeight="1" x14ac:dyDescent="0.25"/>
    <row r="9801" customFormat="1" ht="15" customHeight="1" x14ac:dyDescent="0.25"/>
    <row r="9802" customFormat="1" ht="15" customHeight="1" x14ac:dyDescent="0.25"/>
    <row r="9803" customFormat="1" ht="15" customHeight="1" x14ac:dyDescent="0.25"/>
    <row r="9804" customFormat="1" ht="15" customHeight="1" x14ac:dyDescent="0.25"/>
    <row r="9805" customFormat="1" ht="15" customHeight="1" x14ac:dyDescent="0.25"/>
    <row r="9806" customFormat="1" ht="15" customHeight="1" x14ac:dyDescent="0.25"/>
    <row r="9807" customFormat="1" ht="15" customHeight="1" x14ac:dyDescent="0.25"/>
    <row r="9808" customFormat="1" ht="15" customHeight="1" x14ac:dyDescent="0.25"/>
    <row r="9809" customFormat="1" ht="15" customHeight="1" x14ac:dyDescent="0.25"/>
    <row r="9810" customFormat="1" ht="15" customHeight="1" x14ac:dyDescent="0.25"/>
    <row r="9811" customFormat="1" ht="15" customHeight="1" x14ac:dyDescent="0.25"/>
    <row r="9812" customFormat="1" ht="15" customHeight="1" x14ac:dyDescent="0.25"/>
    <row r="9813" customFormat="1" ht="15" customHeight="1" x14ac:dyDescent="0.25"/>
    <row r="9814" customFormat="1" ht="15" customHeight="1" x14ac:dyDescent="0.25"/>
    <row r="9815" customFormat="1" ht="15" customHeight="1" x14ac:dyDescent="0.25"/>
    <row r="9816" customFormat="1" ht="15" customHeight="1" x14ac:dyDescent="0.25"/>
    <row r="9817" customFormat="1" ht="15" customHeight="1" x14ac:dyDescent="0.25"/>
    <row r="9818" customFormat="1" ht="15" customHeight="1" x14ac:dyDescent="0.25"/>
    <row r="9819" customFormat="1" ht="15" customHeight="1" x14ac:dyDescent="0.25"/>
    <row r="9820" customFormat="1" ht="15" customHeight="1" x14ac:dyDescent="0.25"/>
    <row r="9821" customFormat="1" ht="15" customHeight="1" x14ac:dyDescent="0.25"/>
    <row r="9822" customFormat="1" ht="15" customHeight="1" x14ac:dyDescent="0.25"/>
    <row r="9823" customFormat="1" ht="15" customHeight="1" x14ac:dyDescent="0.25"/>
    <row r="9824" customFormat="1" ht="15" customHeight="1" x14ac:dyDescent="0.25"/>
    <row r="9825" customFormat="1" ht="15" customHeight="1" x14ac:dyDescent="0.25"/>
    <row r="9826" customFormat="1" ht="15" customHeight="1" x14ac:dyDescent="0.25"/>
    <row r="9827" customFormat="1" ht="15" customHeight="1" x14ac:dyDescent="0.25"/>
    <row r="9828" customFormat="1" ht="15" customHeight="1" x14ac:dyDescent="0.25"/>
    <row r="9829" customFormat="1" ht="15" customHeight="1" x14ac:dyDescent="0.25"/>
    <row r="9830" customFormat="1" ht="15" customHeight="1" x14ac:dyDescent="0.25"/>
    <row r="9831" customFormat="1" ht="15" customHeight="1" x14ac:dyDescent="0.25"/>
    <row r="9832" customFormat="1" ht="15" customHeight="1" x14ac:dyDescent="0.25"/>
    <row r="9833" customFormat="1" ht="15" customHeight="1" x14ac:dyDescent="0.25"/>
    <row r="9834" customFormat="1" ht="15" customHeight="1" x14ac:dyDescent="0.25"/>
    <row r="9835" customFormat="1" ht="15" customHeight="1" x14ac:dyDescent="0.25"/>
    <row r="9836" customFormat="1" ht="15" customHeight="1" x14ac:dyDescent="0.25"/>
    <row r="9837" customFormat="1" ht="15" customHeight="1" x14ac:dyDescent="0.25"/>
    <row r="9838" customFormat="1" ht="15" customHeight="1" x14ac:dyDescent="0.25"/>
    <row r="9839" customFormat="1" ht="15" customHeight="1" x14ac:dyDescent="0.25"/>
    <row r="9840" customFormat="1" ht="15" customHeight="1" x14ac:dyDescent="0.25"/>
    <row r="9841" customFormat="1" ht="15" customHeight="1" x14ac:dyDescent="0.25"/>
    <row r="9842" customFormat="1" ht="15" customHeight="1" x14ac:dyDescent="0.25"/>
    <row r="9843" customFormat="1" ht="15" customHeight="1" x14ac:dyDescent="0.25"/>
    <row r="9844" customFormat="1" ht="15" customHeight="1" x14ac:dyDescent="0.25"/>
    <row r="9845" customFormat="1" ht="15" customHeight="1" x14ac:dyDescent="0.25"/>
    <row r="9846" customFormat="1" ht="15" customHeight="1" x14ac:dyDescent="0.25"/>
    <row r="9847" customFormat="1" ht="15" customHeight="1" x14ac:dyDescent="0.25"/>
    <row r="9848" customFormat="1" ht="15" customHeight="1" x14ac:dyDescent="0.25"/>
    <row r="9849" customFormat="1" ht="15" customHeight="1" x14ac:dyDescent="0.25"/>
    <row r="9850" customFormat="1" ht="15" customHeight="1" x14ac:dyDescent="0.25"/>
    <row r="9851" customFormat="1" ht="15" customHeight="1" x14ac:dyDescent="0.25"/>
    <row r="9852" customFormat="1" ht="15" customHeight="1" x14ac:dyDescent="0.25"/>
    <row r="9853" customFormat="1" ht="15" customHeight="1" x14ac:dyDescent="0.25"/>
    <row r="9854" customFormat="1" ht="15" customHeight="1" x14ac:dyDescent="0.25"/>
    <row r="9855" customFormat="1" ht="15" customHeight="1" x14ac:dyDescent="0.25"/>
    <row r="9856" customFormat="1" ht="15" customHeight="1" x14ac:dyDescent="0.25"/>
    <row r="9857" customFormat="1" ht="15" customHeight="1" x14ac:dyDescent="0.25"/>
    <row r="9858" customFormat="1" ht="15" customHeight="1" x14ac:dyDescent="0.25"/>
    <row r="9859" customFormat="1" ht="15" customHeight="1" x14ac:dyDescent="0.25"/>
    <row r="9860" customFormat="1" ht="15" customHeight="1" x14ac:dyDescent="0.25"/>
    <row r="9861" customFormat="1" ht="15" customHeight="1" x14ac:dyDescent="0.25"/>
    <row r="9862" customFormat="1" ht="15" customHeight="1" x14ac:dyDescent="0.25"/>
    <row r="9863" customFormat="1" ht="15" customHeight="1" x14ac:dyDescent="0.25"/>
    <row r="9864" customFormat="1" ht="15" customHeight="1" x14ac:dyDescent="0.25"/>
    <row r="9865" customFormat="1" ht="15" customHeight="1" x14ac:dyDescent="0.25"/>
    <row r="9866" customFormat="1" ht="15" customHeight="1" x14ac:dyDescent="0.25"/>
    <row r="9867" customFormat="1" ht="15" customHeight="1" x14ac:dyDescent="0.25"/>
    <row r="9868" customFormat="1" ht="15" customHeight="1" x14ac:dyDescent="0.25"/>
    <row r="9869" customFormat="1" ht="15" customHeight="1" x14ac:dyDescent="0.25"/>
    <row r="9870" customFormat="1" ht="15" customHeight="1" x14ac:dyDescent="0.25"/>
    <row r="9871" customFormat="1" ht="15" customHeight="1" x14ac:dyDescent="0.25"/>
    <row r="9872" customFormat="1" ht="15" customHeight="1" x14ac:dyDescent="0.25"/>
    <row r="9873" customFormat="1" ht="15" customHeight="1" x14ac:dyDescent="0.25"/>
    <row r="9874" customFormat="1" ht="15" customHeight="1" x14ac:dyDescent="0.25"/>
    <row r="9875" customFormat="1" ht="15" customHeight="1" x14ac:dyDescent="0.25"/>
    <row r="9876" customFormat="1" ht="15" customHeight="1" x14ac:dyDescent="0.25"/>
    <row r="9877" customFormat="1" ht="15" customHeight="1" x14ac:dyDescent="0.25"/>
    <row r="9878" customFormat="1" ht="15" customHeight="1" x14ac:dyDescent="0.25"/>
    <row r="9879" customFormat="1" ht="15" customHeight="1" x14ac:dyDescent="0.25"/>
    <row r="9880" customFormat="1" ht="15" customHeight="1" x14ac:dyDescent="0.25"/>
    <row r="9881" customFormat="1" ht="15" customHeight="1" x14ac:dyDescent="0.25"/>
    <row r="9882" customFormat="1" ht="15" customHeight="1" x14ac:dyDescent="0.25"/>
    <row r="9883" customFormat="1" ht="15" customHeight="1" x14ac:dyDescent="0.25"/>
    <row r="9884" customFormat="1" ht="15" customHeight="1" x14ac:dyDescent="0.25"/>
    <row r="9885" customFormat="1" ht="15" customHeight="1" x14ac:dyDescent="0.25"/>
    <row r="9886" customFormat="1" ht="15" customHeight="1" x14ac:dyDescent="0.25"/>
    <row r="9887" customFormat="1" ht="15" customHeight="1" x14ac:dyDescent="0.25"/>
    <row r="9888" customFormat="1" ht="15" customHeight="1" x14ac:dyDescent="0.25"/>
    <row r="9889" customFormat="1" ht="15" customHeight="1" x14ac:dyDescent="0.25"/>
    <row r="9890" customFormat="1" ht="15" customHeight="1" x14ac:dyDescent="0.25"/>
    <row r="9891" customFormat="1" ht="15" customHeight="1" x14ac:dyDescent="0.25"/>
    <row r="9892" customFormat="1" ht="15" customHeight="1" x14ac:dyDescent="0.25"/>
    <row r="9893" customFormat="1" ht="15" customHeight="1" x14ac:dyDescent="0.25"/>
    <row r="9894" customFormat="1" ht="15" customHeight="1" x14ac:dyDescent="0.25"/>
    <row r="9895" customFormat="1" ht="15" customHeight="1" x14ac:dyDescent="0.25"/>
    <row r="9896" customFormat="1" ht="15" customHeight="1" x14ac:dyDescent="0.25"/>
    <row r="9897" customFormat="1" ht="15" customHeight="1" x14ac:dyDescent="0.25"/>
    <row r="9898" customFormat="1" ht="15" customHeight="1" x14ac:dyDescent="0.25"/>
    <row r="9899" customFormat="1" ht="15" customHeight="1" x14ac:dyDescent="0.25"/>
    <row r="9900" customFormat="1" ht="15" customHeight="1" x14ac:dyDescent="0.25"/>
    <row r="9901" customFormat="1" ht="15" customHeight="1" x14ac:dyDescent="0.25"/>
    <row r="9902" customFormat="1" ht="15" customHeight="1" x14ac:dyDescent="0.25"/>
    <row r="9903" customFormat="1" ht="15" customHeight="1" x14ac:dyDescent="0.25"/>
    <row r="9904" customFormat="1" ht="15" customHeight="1" x14ac:dyDescent="0.25"/>
    <row r="9905" customFormat="1" ht="15" customHeight="1" x14ac:dyDescent="0.25"/>
    <row r="9906" customFormat="1" ht="15" customHeight="1" x14ac:dyDescent="0.25"/>
    <row r="9907" customFormat="1" ht="15" customHeight="1" x14ac:dyDescent="0.25"/>
    <row r="9908" customFormat="1" ht="15" customHeight="1" x14ac:dyDescent="0.25"/>
    <row r="9909" customFormat="1" ht="15" customHeight="1" x14ac:dyDescent="0.25"/>
    <row r="9910" customFormat="1" ht="15" customHeight="1" x14ac:dyDescent="0.25"/>
    <row r="9911" customFormat="1" ht="15" customHeight="1" x14ac:dyDescent="0.25"/>
    <row r="9912" customFormat="1" ht="15" customHeight="1" x14ac:dyDescent="0.25"/>
    <row r="9913" customFormat="1" ht="15" customHeight="1" x14ac:dyDescent="0.25"/>
    <row r="9914" customFormat="1" ht="15" customHeight="1" x14ac:dyDescent="0.25"/>
    <row r="9915" customFormat="1" ht="15" customHeight="1" x14ac:dyDescent="0.25"/>
    <row r="9916" customFormat="1" ht="15" customHeight="1" x14ac:dyDescent="0.25"/>
    <row r="9917" customFormat="1" ht="15" customHeight="1" x14ac:dyDescent="0.25"/>
    <row r="9918" customFormat="1" ht="15" customHeight="1" x14ac:dyDescent="0.25"/>
    <row r="9919" customFormat="1" ht="15" customHeight="1" x14ac:dyDescent="0.25"/>
    <row r="9920" customFormat="1" ht="15" customHeight="1" x14ac:dyDescent="0.25"/>
    <row r="9921" customFormat="1" ht="15" customHeight="1" x14ac:dyDescent="0.25"/>
    <row r="9922" customFormat="1" ht="15" customHeight="1" x14ac:dyDescent="0.25"/>
    <row r="9923" customFormat="1" ht="15" customHeight="1" x14ac:dyDescent="0.25"/>
    <row r="9924" customFormat="1" ht="15" customHeight="1" x14ac:dyDescent="0.25"/>
    <row r="9925" customFormat="1" ht="15" customHeight="1" x14ac:dyDescent="0.25"/>
    <row r="9926" customFormat="1" ht="15" customHeight="1" x14ac:dyDescent="0.25"/>
    <row r="9927" customFormat="1" ht="15" customHeight="1" x14ac:dyDescent="0.25"/>
    <row r="9928" customFormat="1" ht="15" customHeight="1" x14ac:dyDescent="0.25"/>
    <row r="9929" customFormat="1" ht="15" customHeight="1" x14ac:dyDescent="0.25"/>
    <row r="9930" customFormat="1" ht="15" customHeight="1" x14ac:dyDescent="0.25"/>
    <row r="9931" customFormat="1" ht="15" customHeight="1" x14ac:dyDescent="0.25"/>
    <row r="9932" customFormat="1" ht="15" customHeight="1" x14ac:dyDescent="0.25"/>
    <row r="9933" customFormat="1" ht="15" customHeight="1" x14ac:dyDescent="0.25"/>
    <row r="9934" customFormat="1" ht="15" customHeight="1" x14ac:dyDescent="0.25"/>
    <row r="9935" customFormat="1" ht="15" customHeight="1" x14ac:dyDescent="0.25"/>
    <row r="9936" customFormat="1" ht="15" customHeight="1" x14ac:dyDescent="0.25"/>
    <row r="9937" customFormat="1" ht="15" customHeight="1" x14ac:dyDescent="0.25"/>
    <row r="9938" customFormat="1" ht="15" customHeight="1" x14ac:dyDescent="0.25"/>
    <row r="9939" customFormat="1" ht="15" customHeight="1" x14ac:dyDescent="0.25"/>
    <row r="9940" customFormat="1" ht="15" customHeight="1" x14ac:dyDescent="0.25"/>
    <row r="9941" customFormat="1" ht="15" customHeight="1" x14ac:dyDescent="0.25"/>
    <row r="9942" customFormat="1" ht="15" customHeight="1" x14ac:dyDescent="0.25"/>
    <row r="9943" customFormat="1" ht="15" customHeight="1" x14ac:dyDescent="0.25"/>
    <row r="9944" customFormat="1" ht="15" customHeight="1" x14ac:dyDescent="0.25"/>
    <row r="9945" customFormat="1" ht="15" customHeight="1" x14ac:dyDescent="0.25"/>
    <row r="9946" customFormat="1" ht="15" customHeight="1" x14ac:dyDescent="0.25"/>
    <row r="9947" customFormat="1" ht="15" customHeight="1" x14ac:dyDescent="0.25"/>
    <row r="9948" customFormat="1" ht="15" customHeight="1" x14ac:dyDescent="0.25"/>
    <row r="9949" customFormat="1" ht="15" customHeight="1" x14ac:dyDescent="0.25"/>
    <row r="9950" customFormat="1" ht="15" customHeight="1" x14ac:dyDescent="0.25"/>
    <row r="9951" customFormat="1" ht="15" customHeight="1" x14ac:dyDescent="0.25"/>
    <row r="9952" customFormat="1" ht="15" customHeight="1" x14ac:dyDescent="0.25"/>
    <row r="9953" customFormat="1" ht="15" customHeight="1" x14ac:dyDescent="0.25"/>
    <row r="9954" customFormat="1" ht="15" customHeight="1" x14ac:dyDescent="0.25"/>
    <row r="9955" customFormat="1" ht="15" customHeight="1" x14ac:dyDescent="0.25"/>
    <row r="9956" customFormat="1" ht="15" customHeight="1" x14ac:dyDescent="0.25"/>
    <row r="9957" customFormat="1" ht="15" customHeight="1" x14ac:dyDescent="0.25"/>
    <row r="9958" customFormat="1" ht="15" customHeight="1" x14ac:dyDescent="0.25"/>
    <row r="9959" customFormat="1" ht="15" customHeight="1" x14ac:dyDescent="0.25"/>
    <row r="9960" customFormat="1" ht="15" customHeight="1" x14ac:dyDescent="0.25"/>
    <row r="9961" customFormat="1" ht="15" customHeight="1" x14ac:dyDescent="0.25"/>
    <row r="9962" customFormat="1" ht="15" customHeight="1" x14ac:dyDescent="0.25"/>
    <row r="9963" customFormat="1" ht="15" customHeight="1" x14ac:dyDescent="0.25"/>
    <row r="9964" customFormat="1" ht="15" customHeight="1" x14ac:dyDescent="0.25"/>
    <row r="9965" customFormat="1" ht="15" customHeight="1" x14ac:dyDescent="0.25"/>
    <row r="9966" customFormat="1" ht="15" customHeight="1" x14ac:dyDescent="0.25"/>
    <row r="9967" customFormat="1" ht="15" customHeight="1" x14ac:dyDescent="0.25"/>
    <row r="9968" customFormat="1" ht="15" customHeight="1" x14ac:dyDescent="0.25"/>
    <row r="9969" customFormat="1" ht="15" customHeight="1" x14ac:dyDescent="0.25"/>
    <row r="9970" customFormat="1" ht="15" customHeight="1" x14ac:dyDescent="0.25"/>
    <row r="9971" customFormat="1" ht="15" customHeight="1" x14ac:dyDescent="0.25"/>
    <row r="9972" customFormat="1" ht="15" customHeight="1" x14ac:dyDescent="0.25"/>
    <row r="9973" customFormat="1" ht="15" customHeight="1" x14ac:dyDescent="0.25"/>
    <row r="9974" customFormat="1" ht="15" customHeight="1" x14ac:dyDescent="0.25"/>
    <row r="9975" customFormat="1" ht="15" customHeight="1" x14ac:dyDescent="0.25"/>
    <row r="9976" customFormat="1" ht="15" customHeight="1" x14ac:dyDescent="0.25"/>
    <row r="9977" customFormat="1" ht="15" customHeight="1" x14ac:dyDescent="0.25"/>
    <row r="9978" customFormat="1" ht="15" customHeight="1" x14ac:dyDescent="0.25"/>
    <row r="9979" customFormat="1" ht="15" customHeight="1" x14ac:dyDescent="0.25"/>
    <row r="9980" customFormat="1" ht="15" customHeight="1" x14ac:dyDescent="0.25"/>
    <row r="9981" customFormat="1" ht="15" customHeight="1" x14ac:dyDescent="0.25"/>
    <row r="9982" customFormat="1" ht="15" customHeight="1" x14ac:dyDescent="0.25"/>
    <row r="9983" customFormat="1" ht="15" customHeight="1" x14ac:dyDescent="0.25"/>
    <row r="9984" customFormat="1" ht="15" customHeight="1" x14ac:dyDescent="0.25"/>
    <row r="9985" customFormat="1" ht="15" customHeight="1" x14ac:dyDescent="0.25"/>
    <row r="9986" customFormat="1" ht="15" customHeight="1" x14ac:dyDescent="0.25"/>
    <row r="9987" customFormat="1" ht="15" customHeight="1" x14ac:dyDescent="0.25"/>
    <row r="9988" customFormat="1" ht="15" customHeight="1" x14ac:dyDescent="0.25"/>
    <row r="9989" customFormat="1" ht="15" customHeight="1" x14ac:dyDescent="0.25"/>
    <row r="9990" customFormat="1" ht="15" customHeight="1" x14ac:dyDescent="0.25"/>
    <row r="9991" customFormat="1" ht="15" customHeight="1" x14ac:dyDescent="0.25"/>
    <row r="9992" customFormat="1" ht="15" customHeight="1" x14ac:dyDescent="0.25"/>
    <row r="9993" customFormat="1" ht="15" customHeight="1" x14ac:dyDescent="0.25"/>
    <row r="9994" customFormat="1" ht="15" customHeight="1" x14ac:dyDescent="0.25"/>
    <row r="9995" customFormat="1" ht="15" customHeight="1" x14ac:dyDescent="0.25"/>
    <row r="9996" customFormat="1" ht="15" customHeight="1" x14ac:dyDescent="0.25"/>
    <row r="9997" customFormat="1" ht="15" customHeight="1" x14ac:dyDescent="0.25"/>
    <row r="9998" customFormat="1" ht="15" customHeight="1" x14ac:dyDescent="0.25"/>
    <row r="9999" customFormat="1" ht="15" customHeight="1" x14ac:dyDescent="0.25"/>
    <row r="10000" customFormat="1" ht="15" customHeight="1" x14ac:dyDescent="0.25"/>
    <row r="10001" customFormat="1" ht="15" customHeight="1" x14ac:dyDescent="0.25"/>
    <row r="10002" customFormat="1" ht="15" customHeight="1" x14ac:dyDescent="0.25"/>
    <row r="10003" customFormat="1" ht="15" customHeight="1" x14ac:dyDescent="0.25"/>
    <row r="10004" customFormat="1" ht="15" customHeight="1" x14ac:dyDescent="0.25"/>
    <row r="10005" customFormat="1" ht="15" customHeight="1" x14ac:dyDescent="0.25"/>
    <row r="10006" customFormat="1" ht="15" customHeight="1" x14ac:dyDescent="0.25"/>
    <row r="10007" customFormat="1" ht="15" customHeight="1" x14ac:dyDescent="0.25"/>
    <row r="10008" customFormat="1" ht="15" customHeight="1" x14ac:dyDescent="0.25"/>
    <row r="10009" customFormat="1" ht="15" customHeight="1" x14ac:dyDescent="0.25"/>
    <row r="10010" customFormat="1" ht="15" customHeight="1" x14ac:dyDescent="0.25"/>
    <row r="10011" customFormat="1" ht="15" customHeight="1" x14ac:dyDescent="0.25"/>
    <row r="10012" customFormat="1" ht="15" customHeight="1" x14ac:dyDescent="0.25"/>
    <row r="10013" customFormat="1" ht="15" customHeight="1" x14ac:dyDescent="0.25"/>
    <row r="10014" customFormat="1" ht="15" customHeight="1" x14ac:dyDescent="0.25"/>
    <row r="10015" customFormat="1" ht="15" customHeight="1" x14ac:dyDescent="0.25"/>
    <row r="10016" customFormat="1" ht="15" customHeight="1" x14ac:dyDescent="0.25"/>
    <row r="10017" customFormat="1" ht="15" customHeight="1" x14ac:dyDescent="0.25"/>
    <row r="10018" customFormat="1" ht="15" customHeight="1" x14ac:dyDescent="0.25"/>
    <row r="10019" customFormat="1" ht="15" customHeight="1" x14ac:dyDescent="0.25"/>
    <row r="10020" customFormat="1" ht="15" customHeight="1" x14ac:dyDescent="0.25"/>
    <row r="10021" customFormat="1" ht="15" customHeight="1" x14ac:dyDescent="0.25"/>
    <row r="10022" customFormat="1" ht="15" customHeight="1" x14ac:dyDescent="0.25"/>
    <row r="10023" customFormat="1" ht="15" customHeight="1" x14ac:dyDescent="0.25"/>
    <row r="10024" customFormat="1" ht="15" customHeight="1" x14ac:dyDescent="0.25"/>
    <row r="10025" customFormat="1" ht="15" customHeight="1" x14ac:dyDescent="0.25"/>
    <row r="10026" customFormat="1" ht="15" customHeight="1" x14ac:dyDescent="0.25"/>
    <row r="10027" customFormat="1" ht="15" customHeight="1" x14ac:dyDescent="0.25"/>
    <row r="10028" customFormat="1" ht="15" customHeight="1" x14ac:dyDescent="0.25"/>
    <row r="10029" customFormat="1" ht="15" customHeight="1" x14ac:dyDescent="0.25"/>
    <row r="10030" customFormat="1" ht="15" customHeight="1" x14ac:dyDescent="0.25"/>
    <row r="10031" customFormat="1" ht="15" customHeight="1" x14ac:dyDescent="0.25"/>
    <row r="10032" customFormat="1" ht="15" customHeight="1" x14ac:dyDescent="0.25"/>
    <row r="10033" customFormat="1" ht="15" customHeight="1" x14ac:dyDescent="0.25"/>
    <row r="10034" customFormat="1" ht="15" customHeight="1" x14ac:dyDescent="0.25"/>
    <row r="10035" customFormat="1" ht="15" customHeight="1" x14ac:dyDescent="0.25"/>
    <row r="10036" customFormat="1" ht="15" customHeight="1" x14ac:dyDescent="0.25"/>
    <row r="10037" customFormat="1" ht="15" customHeight="1" x14ac:dyDescent="0.25"/>
    <row r="10038" customFormat="1" ht="15" customHeight="1" x14ac:dyDescent="0.25"/>
    <row r="10039" customFormat="1" ht="15" customHeight="1" x14ac:dyDescent="0.25"/>
    <row r="10040" customFormat="1" ht="15" customHeight="1" x14ac:dyDescent="0.25"/>
    <row r="10041" customFormat="1" ht="15" customHeight="1" x14ac:dyDescent="0.25"/>
    <row r="10042" customFormat="1" ht="15" customHeight="1" x14ac:dyDescent="0.25"/>
    <row r="10043" customFormat="1" ht="15" customHeight="1" x14ac:dyDescent="0.25"/>
    <row r="10044" customFormat="1" ht="15" customHeight="1" x14ac:dyDescent="0.25"/>
    <row r="10045" customFormat="1" ht="15" customHeight="1" x14ac:dyDescent="0.25"/>
    <row r="10046" customFormat="1" ht="15" customHeight="1" x14ac:dyDescent="0.25"/>
    <row r="10047" customFormat="1" ht="15" customHeight="1" x14ac:dyDescent="0.25"/>
    <row r="10048" customFormat="1" ht="15" customHeight="1" x14ac:dyDescent="0.25"/>
    <row r="10049" customFormat="1" ht="15" customHeight="1" x14ac:dyDescent="0.25"/>
    <row r="10050" customFormat="1" ht="15" customHeight="1" x14ac:dyDescent="0.25"/>
    <row r="10051" customFormat="1" ht="15" customHeight="1" x14ac:dyDescent="0.25"/>
    <row r="10052" customFormat="1" ht="15" customHeight="1" x14ac:dyDescent="0.25"/>
    <row r="10053" customFormat="1" ht="15" customHeight="1" x14ac:dyDescent="0.25"/>
    <row r="10054" customFormat="1" ht="15" customHeight="1" x14ac:dyDescent="0.25"/>
    <row r="10055" customFormat="1" ht="15" customHeight="1" x14ac:dyDescent="0.25"/>
    <row r="10056" customFormat="1" ht="15" customHeight="1" x14ac:dyDescent="0.25"/>
    <row r="10057" customFormat="1" ht="15" customHeight="1" x14ac:dyDescent="0.25"/>
    <row r="10058" customFormat="1" ht="15" customHeight="1" x14ac:dyDescent="0.25"/>
    <row r="10059" customFormat="1" ht="15" customHeight="1" x14ac:dyDescent="0.25"/>
    <row r="10060" customFormat="1" ht="15" customHeight="1" x14ac:dyDescent="0.25"/>
    <row r="10061" customFormat="1" ht="15" customHeight="1" x14ac:dyDescent="0.25"/>
    <row r="10062" customFormat="1" ht="15" customHeight="1" x14ac:dyDescent="0.25"/>
    <row r="10063" customFormat="1" ht="15" customHeight="1" x14ac:dyDescent="0.25"/>
    <row r="10064" customFormat="1" ht="15" customHeight="1" x14ac:dyDescent="0.25"/>
    <row r="10065" customFormat="1" ht="15" customHeight="1" x14ac:dyDescent="0.25"/>
    <row r="10066" customFormat="1" ht="15" customHeight="1" x14ac:dyDescent="0.25"/>
    <row r="10067" customFormat="1" ht="15" customHeight="1" x14ac:dyDescent="0.25"/>
    <row r="10068" customFormat="1" ht="15" customHeight="1" x14ac:dyDescent="0.25"/>
    <row r="10069" customFormat="1" ht="15" customHeight="1" x14ac:dyDescent="0.25"/>
    <row r="10070" customFormat="1" ht="15" customHeight="1" x14ac:dyDescent="0.25"/>
    <row r="10071" customFormat="1" ht="15" customHeight="1" x14ac:dyDescent="0.25"/>
    <row r="10072" customFormat="1" ht="15" customHeight="1" x14ac:dyDescent="0.25"/>
    <row r="10073" customFormat="1" ht="15" customHeight="1" x14ac:dyDescent="0.25"/>
    <row r="10074" customFormat="1" ht="15" customHeight="1" x14ac:dyDescent="0.25"/>
    <row r="10075" customFormat="1" ht="15" customHeight="1" x14ac:dyDescent="0.25"/>
    <row r="10076" customFormat="1" ht="15" customHeight="1" x14ac:dyDescent="0.25"/>
    <row r="10077" customFormat="1" ht="15" customHeight="1" x14ac:dyDescent="0.25"/>
    <row r="10078" customFormat="1" ht="15" customHeight="1" x14ac:dyDescent="0.25"/>
    <row r="10079" customFormat="1" ht="15" customHeight="1" x14ac:dyDescent="0.25"/>
    <row r="10080" customFormat="1" ht="15" customHeight="1" x14ac:dyDescent="0.25"/>
    <row r="10081" customFormat="1" ht="15" customHeight="1" x14ac:dyDescent="0.25"/>
    <row r="10082" customFormat="1" ht="15" customHeight="1" x14ac:dyDescent="0.25"/>
    <row r="10083" customFormat="1" ht="15" customHeight="1" x14ac:dyDescent="0.25"/>
    <row r="10084" customFormat="1" ht="15" customHeight="1" x14ac:dyDescent="0.25"/>
    <row r="10085" customFormat="1" ht="15" customHeight="1" x14ac:dyDescent="0.25"/>
    <row r="10086" customFormat="1" ht="15" customHeight="1" x14ac:dyDescent="0.25"/>
    <row r="10087" customFormat="1" ht="15" customHeight="1" x14ac:dyDescent="0.25"/>
    <row r="10088" customFormat="1" ht="15" customHeight="1" x14ac:dyDescent="0.25"/>
    <row r="10089" customFormat="1" ht="15" customHeight="1" x14ac:dyDescent="0.25"/>
    <row r="10090" customFormat="1" ht="15" customHeight="1" x14ac:dyDescent="0.25"/>
    <row r="10091" customFormat="1" ht="15" customHeight="1" x14ac:dyDescent="0.25"/>
    <row r="10092" customFormat="1" ht="15" customHeight="1" x14ac:dyDescent="0.25"/>
    <row r="10093" customFormat="1" ht="15" customHeight="1" x14ac:dyDescent="0.25"/>
    <row r="10094" customFormat="1" ht="15" customHeight="1" x14ac:dyDescent="0.25"/>
    <row r="10095" customFormat="1" ht="15" customHeight="1" x14ac:dyDescent="0.25"/>
    <row r="10096" customFormat="1" ht="15" customHeight="1" x14ac:dyDescent="0.25"/>
    <row r="10097" customFormat="1" ht="15" customHeight="1" x14ac:dyDescent="0.25"/>
    <row r="10098" customFormat="1" ht="15" customHeight="1" x14ac:dyDescent="0.25"/>
    <row r="10099" customFormat="1" ht="15" customHeight="1" x14ac:dyDescent="0.25"/>
    <row r="10100" customFormat="1" ht="15" customHeight="1" x14ac:dyDescent="0.25"/>
    <row r="10101" customFormat="1" ht="15" customHeight="1" x14ac:dyDescent="0.25"/>
    <row r="10102" customFormat="1" ht="15" customHeight="1" x14ac:dyDescent="0.25"/>
    <row r="10103" customFormat="1" ht="15" customHeight="1" x14ac:dyDescent="0.25"/>
    <row r="10104" customFormat="1" ht="15" customHeight="1" x14ac:dyDescent="0.25"/>
    <row r="10105" customFormat="1" ht="15" customHeight="1" x14ac:dyDescent="0.25"/>
    <row r="10106" customFormat="1" ht="15" customHeight="1" x14ac:dyDescent="0.25"/>
    <row r="10107" customFormat="1" ht="15" customHeight="1" x14ac:dyDescent="0.25"/>
    <row r="10108" customFormat="1" ht="15" customHeight="1" x14ac:dyDescent="0.25"/>
    <row r="10109" customFormat="1" ht="15" customHeight="1" x14ac:dyDescent="0.25"/>
    <row r="10110" customFormat="1" ht="15" customHeight="1" x14ac:dyDescent="0.25"/>
    <row r="10111" customFormat="1" ht="15" customHeight="1" x14ac:dyDescent="0.25"/>
    <row r="10112" customFormat="1" ht="15" customHeight="1" x14ac:dyDescent="0.25"/>
    <row r="10113" customFormat="1" ht="15" customHeight="1" x14ac:dyDescent="0.25"/>
    <row r="10114" customFormat="1" ht="15" customHeight="1" x14ac:dyDescent="0.25"/>
    <row r="10115" customFormat="1" ht="15" customHeight="1" x14ac:dyDescent="0.25"/>
    <row r="10116" customFormat="1" ht="15" customHeight="1" x14ac:dyDescent="0.25"/>
    <row r="10117" customFormat="1" ht="15" customHeight="1" x14ac:dyDescent="0.25"/>
    <row r="10118" customFormat="1" ht="15" customHeight="1" x14ac:dyDescent="0.25"/>
    <row r="10119" customFormat="1" ht="15" customHeight="1" x14ac:dyDescent="0.25"/>
    <row r="10120" customFormat="1" ht="15" customHeight="1" x14ac:dyDescent="0.25"/>
    <row r="10121" customFormat="1" ht="15" customHeight="1" x14ac:dyDescent="0.25"/>
    <row r="10122" customFormat="1" ht="15" customHeight="1" x14ac:dyDescent="0.25"/>
    <row r="10123" customFormat="1" ht="15" customHeight="1" x14ac:dyDescent="0.25"/>
    <row r="10124" customFormat="1" ht="15" customHeight="1" x14ac:dyDescent="0.25"/>
    <row r="10125" customFormat="1" ht="15" customHeight="1" x14ac:dyDescent="0.25"/>
    <row r="10126" customFormat="1" ht="15" customHeight="1" x14ac:dyDescent="0.25"/>
    <row r="10127" customFormat="1" ht="15" customHeight="1" x14ac:dyDescent="0.25"/>
    <row r="10128" customFormat="1" ht="15" customHeight="1" x14ac:dyDescent="0.25"/>
    <row r="10129" customFormat="1" ht="15" customHeight="1" x14ac:dyDescent="0.25"/>
    <row r="10130" customFormat="1" ht="15" customHeight="1" x14ac:dyDescent="0.25"/>
    <row r="10131" customFormat="1" ht="15" customHeight="1" x14ac:dyDescent="0.25"/>
    <row r="10132" customFormat="1" ht="15" customHeight="1" x14ac:dyDescent="0.25"/>
    <row r="10133" customFormat="1" ht="15" customHeight="1" x14ac:dyDescent="0.25"/>
    <row r="10134" customFormat="1" ht="15" customHeight="1" x14ac:dyDescent="0.25"/>
    <row r="10135" customFormat="1" ht="15" customHeight="1" x14ac:dyDescent="0.25"/>
    <row r="10136" customFormat="1" ht="15" customHeight="1" x14ac:dyDescent="0.25"/>
    <row r="10137" customFormat="1" ht="15" customHeight="1" x14ac:dyDescent="0.25"/>
    <row r="10138" customFormat="1" ht="15" customHeight="1" x14ac:dyDescent="0.25"/>
    <row r="10139" customFormat="1" ht="15" customHeight="1" x14ac:dyDescent="0.25"/>
    <row r="10140" customFormat="1" ht="15" customHeight="1" x14ac:dyDescent="0.25"/>
    <row r="10141" customFormat="1" ht="15" customHeight="1" x14ac:dyDescent="0.25"/>
    <row r="10142" customFormat="1" ht="15" customHeight="1" x14ac:dyDescent="0.25"/>
    <row r="10143" customFormat="1" ht="15" customHeight="1" x14ac:dyDescent="0.25"/>
    <row r="10144" customFormat="1" ht="15" customHeight="1" x14ac:dyDescent="0.25"/>
    <row r="10145" customFormat="1" ht="15" customHeight="1" x14ac:dyDescent="0.25"/>
    <row r="10146" customFormat="1" ht="15" customHeight="1" x14ac:dyDescent="0.25"/>
    <row r="10147" customFormat="1" ht="15" customHeight="1" x14ac:dyDescent="0.25"/>
    <row r="10148" customFormat="1" ht="15" customHeight="1" x14ac:dyDescent="0.25"/>
    <row r="10149" customFormat="1" ht="15" customHeight="1" x14ac:dyDescent="0.25"/>
    <row r="10150" customFormat="1" ht="15" customHeight="1" x14ac:dyDescent="0.25"/>
    <row r="10151" customFormat="1" ht="15" customHeight="1" x14ac:dyDescent="0.25"/>
    <row r="10152" customFormat="1" ht="15" customHeight="1" x14ac:dyDescent="0.25"/>
    <row r="10153" customFormat="1" ht="15" customHeight="1" x14ac:dyDescent="0.25"/>
    <row r="10154" customFormat="1" ht="15" customHeight="1" x14ac:dyDescent="0.25"/>
    <row r="10155" customFormat="1" ht="15" customHeight="1" x14ac:dyDescent="0.25"/>
    <row r="10156" customFormat="1" ht="15" customHeight="1" x14ac:dyDescent="0.25"/>
    <row r="10157" customFormat="1" ht="15" customHeight="1" x14ac:dyDescent="0.25"/>
    <row r="10158" customFormat="1" ht="15" customHeight="1" x14ac:dyDescent="0.25"/>
    <row r="10159" customFormat="1" ht="15" customHeight="1" x14ac:dyDescent="0.25"/>
    <row r="10160" customFormat="1" ht="15" customHeight="1" x14ac:dyDescent="0.25"/>
    <row r="10161" customFormat="1" ht="15" customHeight="1" x14ac:dyDescent="0.25"/>
    <row r="10162" customFormat="1" ht="15" customHeight="1" x14ac:dyDescent="0.25"/>
    <row r="10163" customFormat="1" ht="15" customHeight="1" x14ac:dyDescent="0.25"/>
    <row r="10164" customFormat="1" ht="15" customHeight="1" x14ac:dyDescent="0.25"/>
    <row r="10165" customFormat="1" ht="15" customHeight="1" x14ac:dyDescent="0.25"/>
    <row r="10166" customFormat="1" ht="15" customHeight="1" x14ac:dyDescent="0.25"/>
    <row r="10167" customFormat="1" ht="15" customHeight="1" x14ac:dyDescent="0.25"/>
    <row r="10168" customFormat="1" ht="15" customHeight="1" x14ac:dyDescent="0.25"/>
    <row r="10169" customFormat="1" ht="15" customHeight="1" x14ac:dyDescent="0.25"/>
    <row r="10170" customFormat="1" ht="15" customHeight="1" x14ac:dyDescent="0.25"/>
    <row r="10171" customFormat="1" ht="15" customHeight="1" x14ac:dyDescent="0.25"/>
    <row r="10172" customFormat="1" ht="15" customHeight="1" x14ac:dyDescent="0.25"/>
    <row r="10173" customFormat="1" ht="15" customHeight="1" x14ac:dyDescent="0.25"/>
    <row r="10174" customFormat="1" ht="15" customHeight="1" x14ac:dyDescent="0.25"/>
    <row r="10175" customFormat="1" ht="15" customHeight="1" x14ac:dyDescent="0.25"/>
    <row r="10176" customFormat="1" ht="15" customHeight="1" x14ac:dyDescent="0.25"/>
    <row r="10177" customFormat="1" ht="15" customHeight="1" x14ac:dyDescent="0.25"/>
    <row r="10178" customFormat="1" ht="15" customHeight="1" x14ac:dyDescent="0.25"/>
    <row r="10179" customFormat="1" ht="15" customHeight="1" x14ac:dyDescent="0.25"/>
    <row r="10180" customFormat="1" ht="15" customHeight="1" x14ac:dyDescent="0.25"/>
    <row r="10181" customFormat="1" ht="15" customHeight="1" x14ac:dyDescent="0.25"/>
    <row r="10182" customFormat="1" ht="15" customHeight="1" x14ac:dyDescent="0.25"/>
    <row r="10183" customFormat="1" ht="15" customHeight="1" x14ac:dyDescent="0.25"/>
    <row r="10184" customFormat="1" ht="15" customHeight="1" x14ac:dyDescent="0.25"/>
    <row r="10185" customFormat="1" ht="15" customHeight="1" x14ac:dyDescent="0.25"/>
    <row r="10186" customFormat="1" ht="15" customHeight="1" x14ac:dyDescent="0.25"/>
    <row r="10187" customFormat="1" ht="15" customHeight="1" x14ac:dyDescent="0.25"/>
    <row r="10188" customFormat="1" ht="15" customHeight="1" x14ac:dyDescent="0.25"/>
    <row r="10189" customFormat="1" ht="15" customHeight="1" x14ac:dyDescent="0.25"/>
    <row r="10190" customFormat="1" ht="15" customHeight="1" x14ac:dyDescent="0.25"/>
    <row r="10191" customFormat="1" ht="15" customHeight="1" x14ac:dyDescent="0.25"/>
    <row r="10192" customFormat="1" ht="15" customHeight="1" x14ac:dyDescent="0.25"/>
    <row r="10193" customFormat="1" ht="15" customHeight="1" x14ac:dyDescent="0.25"/>
    <row r="10194" customFormat="1" ht="15" customHeight="1" x14ac:dyDescent="0.25"/>
    <row r="10195" customFormat="1" ht="15" customHeight="1" x14ac:dyDescent="0.25"/>
    <row r="10196" customFormat="1" ht="15" customHeight="1" x14ac:dyDescent="0.25"/>
    <row r="10197" customFormat="1" ht="15" customHeight="1" x14ac:dyDescent="0.25"/>
    <row r="10198" customFormat="1" ht="15" customHeight="1" x14ac:dyDescent="0.25"/>
    <row r="10199" customFormat="1" ht="15" customHeight="1" x14ac:dyDescent="0.25"/>
    <row r="10200" customFormat="1" ht="15" customHeight="1" x14ac:dyDescent="0.25"/>
    <row r="10201" customFormat="1" ht="15" customHeight="1" x14ac:dyDescent="0.25"/>
    <row r="10202" customFormat="1" ht="15" customHeight="1" x14ac:dyDescent="0.25"/>
    <row r="10203" customFormat="1" ht="15" customHeight="1" x14ac:dyDescent="0.25"/>
    <row r="10204" customFormat="1" ht="15" customHeight="1" x14ac:dyDescent="0.25"/>
    <row r="10205" customFormat="1" ht="15" customHeight="1" x14ac:dyDescent="0.25"/>
    <row r="10206" customFormat="1" ht="15" customHeight="1" x14ac:dyDescent="0.25"/>
    <row r="10207" customFormat="1" ht="15" customHeight="1" x14ac:dyDescent="0.25"/>
    <row r="10208" customFormat="1" ht="15" customHeight="1" x14ac:dyDescent="0.25"/>
    <row r="10209" customFormat="1" ht="15" customHeight="1" x14ac:dyDescent="0.25"/>
    <row r="10210" customFormat="1" ht="15" customHeight="1" x14ac:dyDescent="0.25"/>
    <row r="10211" customFormat="1" ht="15" customHeight="1" x14ac:dyDescent="0.25"/>
    <row r="10212" customFormat="1" ht="15" customHeight="1" x14ac:dyDescent="0.25"/>
    <row r="10213" customFormat="1" ht="15" customHeight="1" x14ac:dyDescent="0.25"/>
    <row r="10214" customFormat="1" ht="15" customHeight="1" x14ac:dyDescent="0.25"/>
    <row r="10215" customFormat="1" ht="15" customHeight="1" x14ac:dyDescent="0.25"/>
    <row r="10216" customFormat="1" ht="15" customHeight="1" x14ac:dyDescent="0.25"/>
    <row r="10217" customFormat="1" ht="15" customHeight="1" x14ac:dyDescent="0.25"/>
    <row r="10218" customFormat="1" ht="15" customHeight="1" x14ac:dyDescent="0.25"/>
    <row r="10219" customFormat="1" ht="15" customHeight="1" x14ac:dyDescent="0.25"/>
    <row r="10220" customFormat="1" ht="15" customHeight="1" x14ac:dyDescent="0.25"/>
    <row r="10221" customFormat="1" ht="15" customHeight="1" x14ac:dyDescent="0.25"/>
    <row r="10222" customFormat="1" ht="15" customHeight="1" x14ac:dyDescent="0.25"/>
    <row r="10223" customFormat="1" ht="15" customHeight="1" x14ac:dyDescent="0.25"/>
    <row r="10224" customFormat="1" ht="15" customHeight="1" x14ac:dyDescent="0.25"/>
    <row r="10225" customFormat="1" ht="15" customHeight="1" x14ac:dyDescent="0.25"/>
    <row r="10226" customFormat="1" ht="15" customHeight="1" x14ac:dyDescent="0.25"/>
    <row r="10227" customFormat="1" ht="15" customHeight="1" x14ac:dyDescent="0.25"/>
    <row r="10228" customFormat="1" ht="15" customHeight="1" x14ac:dyDescent="0.25"/>
    <row r="10229" customFormat="1" ht="15" customHeight="1" x14ac:dyDescent="0.25"/>
    <row r="10230" customFormat="1" ht="15" customHeight="1" x14ac:dyDescent="0.25"/>
    <row r="10231" customFormat="1" ht="15" customHeight="1" x14ac:dyDescent="0.25"/>
    <row r="10232" customFormat="1" ht="15" customHeight="1" x14ac:dyDescent="0.25"/>
    <row r="10233" customFormat="1" ht="15" customHeight="1" x14ac:dyDescent="0.25"/>
    <row r="10234" customFormat="1" ht="15" customHeight="1" x14ac:dyDescent="0.25"/>
    <row r="10235" customFormat="1" ht="15" customHeight="1" x14ac:dyDescent="0.25"/>
    <row r="10236" customFormat="1" ht="15" customHeight="1" x14ac:dyDescent="0.25"/>
    <row r="10237" customFormat="1" ht="15" customHeight="1" x14ac:dyDescent="0.25"/>
    <row r="10238" customFormat="1" ht="15" customHeight="1" x14ac:dyDescent="0.25"/>
    <row r="10239" customFormat="1" ht="15" customHeight="1" x14ac:dyDescent="0.25"/>
    <row r="10240" customFormat="1" ht="15" customHeight="1" x14ac:dyDescent="0.25"/>
    <row r="10241" customFormat="1" ht="15" customHeight="1" x14ac:dyDescent="0.25"/>
    <row r="10242" customFormat="1" ht="15" customHeight="1" x14ac:dyDescent="0.25"/>
    <row r="10243" customFormat="1" ht="15" customHeight="1" x14ac:dyDescent="0.25"/>
    <row r="10244" customFormat="1" ht="15" customHeight="1" x14ac:dyDescent="0.25"/>
    <row r="10245" customFormat="1" ht="15" customHeight="1" x14ac:dyDescent="0.25"/>
    <row r="10246" customFormat="1" ht="15" customHeight="1" x14ac:dyDescent="0.25"/>
    <row r="10247" customFormat="1" ht="15" customHeight="1" x14ac:dyDescent="0.25"/>
    <row r="10248" customFormat="1" ht="15" customHeight="1" x14ac:dyDescent="0.25"/>
    <row r="10249" customFormat="1" ht="15" customHeight="1" x14ac:dyDescent="0.25"/>
    <row r="10250" customFormat="1" ht="15" customHeight="1" x14ac:dyDescent="0.25"/>
    <row r="10251" customFormat="1" ht="15" customHeight="1" x14ac:dyDescent="0.25"/>
    <row r="10252" customFormat="1" ht="15" customHeight="1" x14ac:dyDescent="0.25"/>
    <row r="10253" customFormat="1" ht="15" customHeight="1" x14ac:dyDescent="0.25"/>
    <row r="10254" customFormat="1" ht="15" customHeight="1" x14ac:dyDescent="0.25"/>
    <row r="10255" customFormat="1" ht="15" customHeight="1" x14ac:dyDescent="0.25"/>
    <row r="10256" customFormat="1" ht="15" customHeight="1" x14ac:dyDescent="0.25"/>
    <row r="10257" customFormat="1" ht="15" customHeight="1" x14ac:dyDescent="0.25"/>
    <row r="10258" customFormat="1" ht="15" customHeight="1" x14ac:dyDescent="0.25"/>
    <row r="10259" customFormat="1" ht="15" customHeight="1" x14ac:dyDescent="0.25"/>
    <row r="10260" customFormat="1" ht="15" customHeight="1" x14ac:dyDescent="0.25"/>
    <row r="10261" customFormat="1" ht="15" customHeight="1" x14ac:dyDescent="0.25"/>
    <row r="10262" customFormat="1" ht="15" customHeight="1" x14ac:dyDescent="0.25"/>
    <row r="10263" customFormat="1" ht="15" customHeight="1" x14ac:dyDescent="0.25"/>
    <row r="10264" customFormat="1" ht="15" customHeight="1" x14ac:dyDescent="0.25"/>
    <row r="10265" customFormat="1" ht="15" customHeight="1" x14ac:dyDescent="0.25"/>
    <row r="10266" customFormat="1" ht="15" customHeight="1" x14ac:dyDescent="0.25"/>
    <row r="10267" customFormat="1" ht="15" customHeight="1" x14ac:dyDescent="0.25"/>
    <row r="10268" customFormat="1" ht="15" customHeight="1" x14ac:dyDescent="0.25"/>
    <row r="10269" customFormat="1" ht="15" customHeight="1" x14ac:dyDescent="0.25"/>
    <row r="10270" customFormat="1" ht="15" customHeight="1" x14ac:dyDescent="0.25"/>
    <row r="10271" customFormat="1" ht="15" customHeight="1" x14ac:dyDescent="0.25"/>
    <row r="10272" customFormat="1" ht="15" customHeight="1" x14ac:dyDescent="0.25"/>
    <row r="10273" customFormat="1" ht="15" customHeight="1" x14ac:dyDescent="0.25"/>
    <row r="10274" customFormat="1" ht="15" customHeight="1" x14ac:dyDescent="0.25"/>
    <row r="10275" customFormat="1" ht="15" customHeight="1" x14ac:dyDescent="0.25"/>
    <row r="10276" customFormat="1" ht="15" customHeight="1" x14ac:dyDescent="0.25"/>
    <row r="10277" customFormat="1" ht="15" customHeight="1" x14ac:dyDescent="0.25"/>
    <row r="10278" customFormat="1" ht="15" customHeight="1" x14ac:dyDescent="0.25"/>
    <row r="10279" customFormat="1" ht="15" customHeight="1" x14ac:dyDescent="0.25"/>
    <row r="10280" customFormat="1" ht="15" customHeight="1" x14ac:dyDescent="0.25"/>
    <row r="10281" customFormat="1" ht="15" customHeight="1" x14ac:dyDescent="0.25"/>
    <row r="10282" customFormat="1" ht="15" customHeight="1" x14ac:dyDescent="0.25"/>
    <row r="10283" customFormat="1" ht="15" customHeight="1" x14ac:dyDescent="0.25"/>
    <row r="10284" customFormat="1" ht="15" customHeight="1" x14ac:dyDescent="0.25"/>
    <row r="10285" customFormat="1" ht="15" customHeight="1" x14ac:dyDescent="0.25"/>
    <row r="10286" customFormat="1" ht="15" customHeight="1" x14ac:dyDescent="0.25"/>
    <row r="10287" customFormat="1" ht="15" customHeight="1" x14ac:dyDescent="0.25"/>
    <row r="10288" customFormat="1" ht="15" customHeight="1" x14ac:dyDescent="0.25"/>
    <row r="10289" customFormat="1" ht="15" customHeight="1" x14ac:dyDescent="0.25"/>
    <row r="10290" customFormat="1" ht="15" customHeight="1" x14ac:dyDescent="0.25"/>
    <row r="10291" customFormat="1" ht="15" customHeight="1" x14ac:dyDescent="0.25"/>
    <row r="10292" customFormat="1" ht="15" customHeight="1" x14ac:dyDescent="0.25"/>
    <row r="10293" customFormat="1" ht="15" customHeight="1" x14ac:dyDescent="0.25"/>
    <row r="10294" customFormat="1" ht="15" customHeight="1" x14ac:dyDescent="0.25"/>
    <row r="10295" customFormat="1" ht="15" customHeight="1" x14ac:dyDescent="0.25"/>
    <row r="10296" customFormat="1" ht="15" customHeight="1" x14ac:dyDescent="0.25"/>
    <row r="10297" customFormat="1" ht="15" customHeight="1" x14ac:dyDescent="0.25"/>
    <row r="10298" customFormat="1" ht="15" customHeight="1" x14ac:dyDescent="0.25"/>
    <row r="10299" customFormat="1" ht="15" customHeight="1" x14ac:dyDescent="0.25"/>
    <row r="10300" customFormat="1" ht="15" customHeight="1" x14ac:dyDescent="0.25"/>
    <row r="10301" customFormat="1" ht="15" customHeight="1" x14ac:dyDescent="0.25"/>
    <row r="10302" customFormat="1" ht="15" customHeight="1" x14ac:dyDescent="0.25"/>
    <row r="10303" customFormat="1" ht="15" customHeight="1" x14ac:dyDescent="0.25"/>
    <row r="10304" customFormat="1" ht="15" customHeight="1" x14ac:dyDescent="0.25"/>
    <row r="10305" customFormat="1" ht="15" customHeight="1" x14ac:dyDescent="0.25"/>
    <row r="10306" customFormat="1" ht="15" customHeight="1" x14ac:dyDescent="0.25"/>
    <row r="10307" customFormat="1" ht="15" customHeight="1" x14ac:dyDescent="0.25"/>
    <row r="10308" customFormat="1" ht="15" customHeight="1" x14ac:dyDescent="0.25"/>
    <row r="10309" customFormat="1" ht="15" customHeight="1" x14ac:dyDescent="0.25"/>
    <row r="10310" customFormat="1" ht="15" customHeight="1" x14ac:dyDescent="0.25"/>
    <row r="10311" customFormat="1" ht="15" customHeight="1" x14ac:dyDescent="0.25"/>
    <row r="10312" customFormat="1" ht="15" customHeight="1" x14ac:dyDescent="0.25"/>
    <row r="10313" customFormat="1" ht="15" customHeight="1" x14ac:dyDescent="0.25"/>
    <row r="10314" customFormat="1" ht="15" customHeight="1" x14ac:dyDescent="0.25"/>
    <row r="10315" customFormat="1" ht="15" customHeight="1" x14ac:dyDescent="0.25"/>
    <row r="10316" customFormat="1" ht="15" customHeight="1" x14ac:dyDescent="0.25"/>
    <row r="10317" customFormat="1" ht="15" customHeight="1" x14ac:dyDescent="0.25"/>
    <row r="10318" customFormat="1" ht="15" customHeight="1" x14ac:dyDescent="0.25"/>
    <row r="10319" customFormat="1" ht="15" customHeight="1" x14ac:dyDescent="0.25"/>
    <row r="10320" customFormat="1" ht="15" customHeight="1" x14ac:dyDescent="0.25"/>
    <row r="10321" customFormat="1" ht="15" customHeight="1" x14ac:dyDescent="0.25"/>
    <row r="10322" customFormat="1" ht="15" customHeight="1" x14ac:dyDescent="0.25"/>
    <row r="10323" customFormat="1" ht="15" customHeight="1" x14ac:dyDescent="0.25"/>
    <row r="10324" customFormat="1" ht="15" customHeight="1" x14ac:dyDescent="0.25"/>
    <row r="10325" customFormat="1" ht="15" customHeight="1" x14ac:dyDescent="0.25"/>
    <row r="10326" customFormat="1" ht="15" customHeight="1" x14ac:dyDescent="0.25"/>
    <row r="10327" customFormat="1" ht="15" customHeight="1" x14ac:dyDescent="0.25"/>
    <row r="10328" customFormat="1" ht="15" customHeight="1" x14ac:dyDescent="0.25"/>
    <row r="10329" customFormat="1" ht="15" customHeight="1" x14ac:dyDescent="0.25"/>
    <row r="10330" customFormat="1" ht="15" customHeight="1" x14ac:dyDescent="0.25"/>
    <row r="10331" customFormat="1" ht="15" customHeight="1" x14ac:dyDescent="0.25"/>
    <row r="10332" customFormat="1" ht="15" customHeight="1" x14ac:dyDescent="0.25"/>
    <row r="10333" customFormat="1" ht="15" customHeight="1" x14ac:dyDescent="0.25"/>
    <row r="10334" customFormat="1" ht="15" customHeight="1" x14ac:dyDescent="0.25"/>
    <row r="10335" customFormat="1" ht="15" customHeight="1" x14ac:dyDescent="0.25"/>
    <row r="10336" customFormat="1" ht="15" customHeight="1" x14ac:dyDescent="0.25"/>
    <row r="10337" customFormat="1" ht="15" customHeight="1" x14ac:dyDescent="0.25"/>
    <row r="10338" customFormat="1" ht="15" customHeight="1" x14ac:dyDescent="0.25"/>
    <row r="10339" customFormat="1" ht="15" customHeight="1" x14ac:dyDescent="0.25"/>
    <row r="10340" customFormat="1" ht="15" customHeight="1" x14ac:dyDescent="0.25"/>
    <row r="10341" customFormat="1" ht="15" customHeight="1" x14ac:dyDescent="0.25"/>
    <row r="10342" customFormat="1" ht="15" customHeight="1" x14ac:dyDescent="0.25"/>
    <row r="10343" customFormat="1" ht="15" customHeight="1" x14ac:dyDescent="0.25"/>
    <row r="10344" customFormat="1" ht="15" customHeight="1" x14ac:dyDescent="0.25"/>
    <row r="10345" customFormat="1" ht="15" customHeight="1" x14ac:dyDescent="0.25"/>
    <row r="10346" customFormat="1" ht="15" customHeight="1" x14ac:dyDescent="0.25"/>
    <row r="10347" customFormat="1" ht="15" customHeight="1" x14ac:dyDescent="0.25"/>
    <row r="10348" customFormat="1" ht="15" customHeight="1" x14ac:dyDescent="0.25"/>
    <row r="10349" customFormat="1" ht="15" customHeight="1" x14ac:dyDescent="0.25"/>
    <row r="10350" customFormat="1" ht="15" customHeight="1" x14ac:dyDescent="0.25"/>
    <row r="10351" customFormat="1" ht="15" customHeight="1" x14ac:dyDescent="0.25"/>
    <row r="10352" customFormat="1" ht="15" customHeight="1" x14ac:dyDescent="0.25"/>
    <row r="10353" customFormat="1" ht="15" customHeight="1" x14ac:dyDescent="0.25"/>
    <row r="10354" customFormat="1" ht="15" customHeight="1" x14ac:dyDescent="0.25"/>
    <row r="10355" customFormat="1" ht="15" customHeight="1" x14ac:dyDescent="0.25"/>
    <row r="10356" customFormat="1" ht="15" customHeight="1" x14ac:dyDescent="0.25"/>
    <row r="10357" customFormat="1" ht="15" customHeight="1" x14ac:dyDescent="0.25"/>
    <row r="10358" customFormat="1" ht="15" customHeight="1" x14ac:dyDescent="0.25"/>
    <row r="10359" customFormat="1" ht="15" customHeight="1" x14ac:dyDescent="0.25"/>
    <row r="10360" customFormat="1" ht="15" customHeight="1" x14ac:dyDescent="0.25"/>
    <row r="10361" customFormat="1" ht="15" customHeight="1" x14ac:dyDescent="0.25"/>
    <row r="10362" customFormat="1" ht="15" customHeight="1" x14ac:dyDescent="0.25"/>
    <row r="10363" customFormat="1" ht="15" customHeight="1" x14ac:dyDescent="0.25"/>
    <row r="10364" customFormat="1" ht="15" customHeight="1" x14ac:dyDescent="0.25"/>
    <row r="10365" customFormat="1" ht="15" customHeight="1" x14ac:dyDescent="0.25"/>
    <row r="10366" customFormat="1" ht="15" customHeight="1" x14ac:dyDescent="0.25"/>
    <row r="10367" customFormat="1" ht="15" customHeight="1" x14ac:dyDescent="0.25"/>
    <row r="10368" customFormat="1" ht="15" customHeight="1" x14ac:dyDescent="0.25"/>
    <row r="10369" customFormat="1" ht="15" customHeight="1" x14ac:dyDescent="0.25"/>
    <row r="10370" customFormat="1" ht="15" customHeight="1" x14ac:dyDescent="0.25"/>
    <row r="10371" customFormat="1" ht="15" customHeight="1" x14ac:dyDescent="0.25"/>
    <row r="10372" customFormat="1" ht="15" customHeight="1" x14ac:dyDescent="0.25"/>
    <row r="10373" customFormat="1" ht="15" customHeight="1" x14ac:dyDescent="0.25"/>
    <row r="10374" customFormat="1" ht="15" customHeight="1" x14ac:dyDescent="0.25"/>
    <row r="10375" customFormat="1" ht="15" customHeight="1" x14ac:dyDescent="0.25"/>
    <row r="10376" customFormat="1" ht="15" customHeight="1" x14ac:dyDescent="0.25"/>
    <row r="10377" customFormat="1" ht="15" customHeight="1" x14ac:dyDescent="0.25"/>
    <row r="10378" customFormat="1" ht="15" customHeight="1" x14ac:dyDescent="0.25"/>
    <row r="10379" customFormat="1" ht="15" customHeight="1" x14ac:dyDescent="0.25"/>
    <row r="10380" customFormat="1" ht="15" customHeight="1" x14ac:dyDescent="0.25"/>
    <row r="10381" customFormat="1" ht="15" customHeight="1" x14ac:dyDescent="0.25"/>
    <row r="10382" customFormat="1" ht="15" customHeight="1" x14ac:dyDescent="0.25"/>
    <row r="10383" customFormat="1" ht="15" customHeight="1" x14ac:dyDescent="0.25"/>
    <row r="10384" customFormat="1" ht="15" customHeight="1" x14ac:dyDescent="0.25"/>
    <row r="10385" customFormat="1" ht="15" customHeight="1" x14ac:dyDescent="0.25"/>
    <row r="10386" customFormat="1" ht="15" customHeight="1" x14ac:dyDescent="0.25"/>
    <row r="10387" customFormat="1" ht="15" customHeight="1" x14ac:dyDescent="0.25"/>
    <row r="10388" customFormat="1" ht="15" customHeight="1" x14ac:dyDescent="0.25"/>
    <row r="10389" customFormat="1" ht="15" customHeight="1" x14ac:dyDescent="0.25"/>
    <row r="10390" customFormat="1" ht="15" customHeight="1" x14ac:dyDescent="0.25"/>
    <row r="10391" customFormat="1" ht="15" customHeight="1" x14ac:dyDescent="0.25"/>
    <row r="10392" customFormat="1" ht="15" customHeight="1" x14ac:dyDescent="0.25"/>
    <row r="10393" customFormat="1" ht="15" customHeight="1" x14ac:dyDescent="0.25"/>
    <row r="10394" customFormat="1" ht="15" customHeight="1" x14ac:dyDescent="0.25"/>
    <row r="10395" customFormat="1" ht="15" customHeight="1" x14ac:dyDescent="0.25"/>
    <row r="10396" customFormat="1" ht="15" customHeight="1" x14ac:dyDescent="0.25"/>
    <row r="10397" customFormat="1" ht="15" customHeight="1" x14ac:dyDescent="0.25"/>
    <row r="10398" customFormat="1" ht="15" customHeight="1" x14ac:dyDescent="0.25"/>
    <row r="10399" customFormat="1" ht="15" customHeight="1" x14ac:dyDescent="0.25"/>
    <row r="10400" customFormat="1" ht="15" customHeight="1" x14ac:dyDescent="0.25"/>
    <row r="10401" customFormat="1" ht="15" customHeight="1" x14ac:dyDescent="0.25"/>
    <row r="10402" customFormat="1" ht="15" customHeight="1" x14ac:dyDescent="0.25"/>
    <row r="10403" customFormat="1" ht="15" customHeight="1" x14ac:dyDescent="0.25"/>
    <row r="10404" customFormat="1" ht="15" customHeight="1" x14ac:dyDescent="0.25"/>
    <row r="10405" customFormat="1" ht="15" customHeight="1" x14ac:dyDescent="0.25"/>
    <row r="10406" customFormat="1" ht="15" customHeight="1" x14ac:dyDescent="0.25"/>
    <row r="10407" customFormat="1" ht="15" customHeight="1" x14ac:dyDescent="0.25"/>
    <row r="10408" customFormat="1" ht="15" customHeight="1" x14ac:dyDescent="0.25"/>
    <row r="10409" customFormat="1" ht="15" customHeight="1" x14ac:dyDescent="0.25"/>
    <row r="10410" customFormat="1" ht="15" customHeight="1" x14ac:dyDescent="0.25"/>
    <row r="10411" customFormat="1" ht="15" customHeight="1" x14ac:dyDescent="0.25"/>
    <row r="10412" customFormat="1" ht="15" customHeight="1" x14ac:dyDescent="0.25"/>
    <row r="10413" customFormat="1" ht="15" customHeight="1" x14ac:dyDescent="0.25"/>
    <row r="10414" customFormat="1" ht="15" customHeight="1" x14ac:dyDescent="0.25"/>
    <row r="10415" customFormat="1" ht="15" customHeight="1" x14ac:dyDescent="0.25"/>
    <row r="10416" customFormat="1" ht="15" customHeight="1" x14ac:dyDescent="0.25"/>
    <row r="10417" customFormat="1" ht="15" customHeight="1" x14ac:dyDescent="0.25"/>
    <row r="10418" customFormat="1" ht="15" customHeight="1" x14ac:dyDescent="0.25"/>
    <row r="10419" customFormat="1" ht="15" customHeight="1" x14ac:dyDescent="0.25"/>
    <row r="10420" customFormat="1" ht="15" customHeight="1" x14ac:dyDescent="0.25"/>
    <row r="10421" customFormat="1" ht="15" customHeight="1" x14ac:dyDescent="0.25"/>
    <row r="10422" customFormat="1" ht="15" customHeight="1" x14ac:dyDescent="0.25"/>
    <row r="10423" customFormat="1" ht="15" customHeight="1" x14ac:dyDescent="0.25"/>
    <row r="10424" customFormat="1" ht="15" customHeight="1" x14ac:dyDescent="0.25"/>
    <row r="10425" customFormat="1" ht="15" customHeight="1" x14ac:dyDescent="0.25"/>
    <row r="10426" customFormat="1" ht="15" customHeight="1" x14ac:dyDescent="0.25"/>
    <row r="10427" customFormat="1" ht="15" customHeight="1" x14ac:dyDescent="0.25"/>
    <row r="10428" customFormat="1" ht="15" customHeight="1" x14ac:dyDescent="0.25"/>
    <row r="10429" customFormat="1" ht="15" customHeight="1" x14ac:dyDescent="0.25"/>
    <row r="10430" customFormat="1" ht="15" customHeight="1" x14ac:dyDescent="0.25"/>
    <row r="10431" customFormat="1" ht="15" customHeight="1" x14ac:dyDescent="0.25"/>
    <row r="10432" customFormat="1" ht="15" customHeight="1" x14ac:dyDescent="0.25"/>
    <row r="10433" customFormat="1" ht="15" customHeight="1" x14ac:dyDescent="0.25"/>
    <row r="10434" customFormat="1" ht="15" customHeight="1" x14ac:dyDescent="0.25"/>
    <row r="10435" customFormat="1" ht="15" customHeight="1" x14ac:dyDescent="0.25"/>
    <row r="10436" customFormat="1" ht="15" customHeight="1" x14ac:dyDescent="0.25"/>
    <row r="10437" customFormat="1" ht="15" customHeight="1" x14ac:dyDescent="0.25"/>
    <row r="10438" customFormat="1" ht="15" customHeight="1" x14ac:dyDescent="0.25"/>
    <row r="10439" customFormat="1" ht="15" customHeight="1" x14ac:dyDescent="0.25"/>
    <row r="10440" customFormat="1" ht="15" customHeight="1" x14ac:dyDescent="0.25"/>
    <row r="10441" customFormat="1" ht="15" customHeight="1" x14ac:dyDescent="0.25"/>
    <row r="10442" customFormat="1" ht="15" customHeight="1" x14ac:dyDescent="0.25"/>
    <row r="10443" customFormat="1" ht="15" customHeight="1" x14ac:dyDescent="0.25"/>
    <row r="10444" customFormat="1" ht="15" customHeight="1" x14ac:dyDescent="0.25"/>
    <row r="10445" customFormat="1" ht="15" customHeight="1" x14ac:dyDescent="0.25"/>
    <row r="10446" customFormat="1" ht="15" customHeight="1" x14ac:dyDescent="0.25"/>
    <row r="10447" customFormat="1" ht="15" customHeight="1" x14ac:dyDescent="0.25"/>
    <row r="10448" customFormat="1" ht="15" customHeight="1" x14ac:dyDescent="0.25"/>
    <row r="10449" customFormat="1" ht="15" customHeight="1" x14ac:dyDescent="0.25"/>
    <row r="10450" customFormat="1" ht="15" customHeight="1" x14ac:dyDescent="0.25"/>
    <row r="10451" customFormat="1" ht="15" customHeight="1" x14ac:dyDescent="0.25"/>
    <row r="10452" customFormat="1" ht="15" customHeight="1" x14ac:dyDescent="0.25"/>
    <row r="10453" customFormat="1" ht="15" customHeight="1" x14ac:dyDescent="0.25"/>
    <row r="10454" customFormat="1" ht="15" customHeight="1" x14ac:dyDescent="0.25"/>
    <row r="10455" customFormat="1" ht="15" customHeight="1" x14ac:dyDescent="0.25"/>
    <row r="10456" customFormat="1" ht="15" customHeight="1" x14ac:dyDescent="0.25"/>
    <row r="10457" customFormat="1" ht="15" customHeight="1" x14ac:dyDescent="0.25"/>
    <row r="10458" customFormat="1" ht="15" customHeight="1" x14ac:dyDescent="0.25"/>
    <row r="10459" customFormat="1" ht="15" customHeight="1" x14ac:dyDescent="0.25"/>
    <row r="10460" customFormat="1" ht="15" customHeight="1" x14ac:dyDescent="0.25"/>
    <row r="10461" customFormat="1" ht="15" customHeight="1" x14ac:dyDescent="0.25"/>
    <row r="10462" customFormat="1" ht="15" customHeight="1" x14ac:dyDescent="0.25"/>
    <row r="10463" customFormat="1" ht="15" customHeight="1" x14ac:dyDescent="0.25"/>
    <row r="10464" customFormat="1" ht="15" customHeight="1" x14ac:dyDescent="0.25"/>
    <row r="10465" customFormat="1" ht="15" customHeight="1" x14ac:dyDescent="0.25"/>
    <row r="10466" customFormat="1" ht="15" customHeight="1" x14ac:dyDescent="0.25"/>
    <row r="10467" customFormat="1" ht="15" customHeight="1" x14ac:dyDescent="0.25"/>
    <row r="10468" customFormat="1" ht="15" customHeight="1" x14ac:dyDescent="0.25"/>
    <row r="10469" customFormat="1" ht="15" customHeight="1" x14ac:dyDescent="0.25"/>
    <row r="10470" customFormat="1" ht="15" customHeight="1" x14ac:dyDescent="0.25"/>
    <row r="10471" customFormat="1" ht="15" customHeight="1" x14ac:dyDescent="0.25"/>
    <row r="10472" customFormat="1" ht="15" customHeight="1" x14ac:dyDescent="0.25"/>
    <row r="10473" customFormat="1" ht="15" customHeight="1" x14ac:dyDescent="0.25"/>
    <row r="10474" customFormat="1" ht="15" customHeight="1" x14ac:dyDescent="0.25"/>
    <row r="10475" customFormat="1" ht="15" customHeight="1" x14ac:dyDescent="0.25"/>
    <row r="10476" customFormat="1" ht="15" customHeight="1" x14ac:dyDescent="0.25"/>
    <row r="10477" customFormat="1" ht="15" customHeight="1" x14ac:dyDescent="0.25"/>
    <row r="10478" customFormat="1" ht="15" customHeight="1" x14ac:dyDescent="0.25"/>
    <row r="10479" customFormat="1" ht="15" customHeight="1" x14ac:dyDescent="0.25"/>
    <row r="10480" customFormat="1" ht="15" customHeight="1" x14ac:dyDescent="0.25"/>
    <row r="10481" customFormat="1" ht="15" customHeight="1" x14ac:dyDescent="0.25"/>
    <row r="10482" customFormat="1" ht="15" customHeight="1" x14ac:dyDescent="0.25"/>
    <row r="10483" customFormat="1" ht="15" customHeight="1" x14ac:dyDescent="0.25"/>
    <row r="10484" customFormat="1" ht="15" customHeight="1" x14ac:dyDescent="0.25"/>
    <row r="10485" customFormat="1" ht="15" customHeight="1" x14ac:dyDescent="0.25"/>
    <row r="10486" customFormat="1" ht="15" customHeight="1" x14ac:dyDescent="0.25"/>
    <row r="10487" customFormat="1" ht="15" customHeight="1" x14ac:dyDescent="0.25"/>
    <row r="10488" customFormat="1" ht="15" customHeight="1" x14ac:dyDescent="0.25"/>
    <row r="10489" customFormat="1" ht="15" customHeight="1" x14ac:dyDescent="0.25"/>
    <row r="10490" customFormat="1" ht="15" customHeight="1" x14ac:dyDescent="0.25"/>
    <row r="10491" customFormat="1" ht="15" customHeight="1" x14ac:dyDescent="0.25"/>
    <row r="10492" customFormat="1" ht="15" customHeight="1" x14ac:dyDescent="0.25"/>
    <row r="10493" customFormat="1" ht="15" customHeight="1" x14ac:dyDescent="0.25"/>
    <row r="10494" customFormat="1" ht="15" customHeight="1" x14ac:dyDescent="0.25"/>
    <row r="10495" customFormat="1" ht="15" customHeight="1" x14ac:dyDescent="0.25"/>
    <row r="10496" customFormat="1" ht="15" customHeight="1" x14ac:dyDescent="0.25"/>
    <row r="10497" customFormat="1" ht="15" customHeight="1" x14ac:dyDescent="0.25"/>
    <row r="10498" customFormat="1" ht="15" customHeight="1" x14ac:dyDescent="0.25"/>
    <row r="10499" customFormat="1" ht="15" customHeight="1" x14ac:dyDescent="0.25"/>
    <row r="10500" customFormat="1" ht="15" customHeight="1" x14ac:dyDescent="0.25"/>
    <row r="10501" customFormat="1" ht="15" customHeight="1" x14ac:dyDescent="0.25"/>
    <row r="10502" customFormat="1" ht="15" customHeight="1" x14ac:dyDescent="0.25"/>
    <row r="10503" customFormat="1" ht="15" customHeight="1" x14ac:dyDescent="0.25"/>
    <row r="10504" customFormat="1" ht="15" customHeight="1" x14ac:dyDescent="0.25"/>
    <row r="10505" customFormat="1" ht="15" customHeight="1" x14ac:dyDescent="0.25"/>
    <row r="10506" customFormat="1" ht="15" customHeight="1" x14ac:dyDescent="0.25"/>
    <row r="10507" customFormat="1" ht="15" customHeight="1" x14ac:dyDescent="0.25"/>
    <row r="10508" customFormat="1" ht="15" customHeight="1" x14ac:dyDescent="0.25"/>
    <row r="10509" customFormat="1" ht="15" customHeight="1" x14ac:dyDescent="0.25"/>
    <row r="10510" customFormat="1" ht="15" customHeight="1" x14ac:dyDescent="0.25"/>
    <row r="10511" customFormat="1" ht="15" customHeight="1" x14ac:dyDescent="0.25"/>
    <row r="10512" customFormat="1" ht="15" customHeight="1" x14ac:dyDescent="0.25"/>
    <row r="10513" customFormat="1" ht="15" customHeight="1" x14ac:dyDescent="0.25"/>
    <row r="10514" customFormat="1" ht="15" customHeight="1" x14ac:dyDescent="0.25"/>
    <row r="10515" customFormat="1" ht="15" customHeight="1" x14ac:dyDescent="0.25"/>
    <row r="10516" customFormat="1" ht="15" customHeight="1" x14ac:dyDescent="0.25"/>
    <row r="10517" customFormat="1" ht="15" customHeight="1" x14ac:dyDescent="0.25"/>
    <row r="10518" customFormat="1" ht="15" customHeight="1" x14ac:dyDescent="0.25"/>
    <row r="10519" customFormat="1" ht="15" customHeight="1" x14ac:dyDescent="0.25"/>
    <row r="10520" customFormat="1" ht="15" customHeight="1" x14ac:dyDescent="0.25"/>
    <row r="10521" customFormat="1" ht="15" customHeight="1" x14ac:dyDescent="0.25"/>
    <row r="10522" customFormat="1" ht="15" customHeight="1" x14ac:dyDescent="0.25"/>
    <row r="10523" customFormat="1" ht="15" customHeight="1" x14ac:dyDescent="0.25"/>
    <row r="10524" customFormat="1" ht="15" customHeight="1" x14ac:dyDescent="0.25"/>
    <row r="10525" customFormat="1" ht="15" customHeight="1" x14ac:dyDescent="0.25"/>
    <row r="10526" customFormat="1" ht="15" customHeight="1" x14ac:dyDescent="0.25"/>
    <row r="10527" customFormat="1" ht="15" customHeight="1" x14ac:dyDescent="0.25"/>
    <row r="10528" customFormat="1" ht="15" customHeight="1" x14ac:dyDescent="0.25"/>
    <row r="10529" customFormat="1" ht="15" customHeight="1" x14ac:dyDescent="0.25"/>
    <row r="10530" customFormat="1" ht="15" customHeight="1" x14ac:dyDescent="0.25"/>
    <row r="10531" customFormat="1" ht="15" customHeight="1" x14ac:dyDescent="0.25"/>
    <row r="10532" customFormat="1" ht="15" customHeight="1" x14ac:dyDescent="0.25"/>
    <row r="10533" customFormat="1" ht="15" customHeight="1" x14ac:dyDescent="0.25"/>
    <row r="10534" customFormat="1" ht="15" customHeight="1" x14ac:dyDescent="0.25"/>
    <row r="10535" customFormat="1" ht="15" customHeight="1" x14ac:dyDescent="0.25"/>
    <row r="10536" customFormat="1" ht="15" customHeight="1" x14ac:dyDescent="0.25"/>
    <row r="10537" customFormat="1" ht="15" customHeight="1" x14ac:dyDescent="0.25"/>
    <row r="10538" customFormat="1" ht="15" customHeight="1" x14ac:dyDescent="0.25"/>
    <row r="10539" customFormat="1" ht="15" customHeight="1" x14ac:dyDescent="0.25"/>
    <row r="10540" customFormat="1" ht="15" customHeight="1" x14ac:dyDescent="0.25"/>
    <row r="10541" customFormat="1" ht="15" customHeight="1" x14ac:dyDescent="0.25"/>
    <row r="10542" customFormat="1" ht="15" customHeight="1" x14ac:dyDescent="0.25"/>
    <row r="10543" customFormat="1" ht="15" customHeight="1" x14ac:dyDescent="0.25"/>
    <row r="10544" customFormat="1" ht="15" customHeight="1" x14ac:dyDescent="0.25"/>
    <row r="10545" customFormat="1" ht="15" customHeight="1" x14ac:dyDescent="0.25"/>
    <row r="10546" customFormat="1" ht="15" customHeight="1" x14ac:dyDescent="0.25"/>
    <row r="10547" customFormat="1" ht="15" customHeight="1" x14ac:dyDescent="0.25"/>
    <row r="10548" customFormat="1" ht="15" customHeight="1" x14ac:dyDescent="0.25"/>
    <row r="10549" customFormat="1" ht="15" customHeight="1" x14ac:dyDescent="0.25"/>
    <row r="10550" customFormat="1" ht="15" customHeight="1" x14ac:dyDescent="0.25"/>
    <row r="10551" customFormat="1" ht="15" customHeight="1" x14ac:dyDescent="0.25"/>
    <row r="10552" customFormat="1" ht="15" customHeight="1" x14ac:dyDescent="0.25"/>
    <row r="10553" customFormat="1" ht="15" customHeight="1" x14ac:dyDescent="0.25"/>
    <row r="10554" customFormat="1" ht="15" customHeight="1" x14ac:dyDescent="0.25"/>
    <row r="10555" customFormat="1" ht="15" customHeight="1" x14ac:dyDescent="0.25"/>
    <row r="10556" customFormat="1" ht="15" customHeight="1" x14ac:dyDescent="0.25"/>
    <row r="10557" customFormat="1" ht="15" customHeight="1" x14ac:dyDescent="0.25"/>
    <row r="10558" customFormat="1" ht="15" customHeight="1" x14ac:dyDescent="0.25"/>
    <row r="10559" customFormat="1" ht="15" customHeight="1" x14ac:dyDescent="0.25"/>
    <row r="10560" customFormat="1" ht="15" customHeight="1" x14ac:dyDescent="0.25"/>
    <row r="10561" customFormat="1" ht="15" customHeight="1" x14ac:dyDescent="0.25"/>
    <row r="10562" customFormat="1" ht="15" customHeight="1" x14ac:dyDescent="0.25"/>
    <row r="10563" customFormat="1" ht="15" customHeight="1" x14ac:dyDescent="0.25"/>
    <row r="10564" customFormat="1" ht="15" customHeight="1" x14ac:dyDescent="0.25"/>
    <row r="10565" customFormat="1" ht="15" customHeight="1" x14ac:dyDescent="0.25"/>
    <row r="10566" customFormat="1" ht="15" customHeight="1" x14ac:dyDescent="0.25"/>
    <row r="10567" customFormat="1" ht="15" customHeight="1" x14ac:dyDescent="0.25"/>
    <row r="10568" customFormat="1" ht="15" customHeight="1" x14ac:dyDescent="0.25"/>
    <row r="10569" customFormat="1" ht="15" customHeight="1" x14ac:dyDescent="0.25"/>
    <row r="10570" customFormat="1" ht="15" customHeight="1" x14ac:dyDescent="0.25"/>
    <row r="10571" customFormat="1" ht="15" customHeight="1" x14ac:dyDescent="0.25"/>
    <row r="10572" customFormat="1" ht="15" customHeight="1" x14ac:dyDescent="0.25"/>
    <row r="10573" customFormat="1" ht="15" customHeight="1" x14ac:dyDescent="0.25"/>
    <row r="10574" customFormat="1" ht="15" customHeight="1" x14ac:dyDescent="0.25"/>
    <row r="10575" customFormat="1" ht="15" customHeight="1" x14ac:dyDescent="0.25"/>
    <row r="10576" customFormat="1" ht="15" customHeight="1" x14ac:dyDescent="0.25"/>
    <row r="10577" customFormat="1" ht="15" customHeight="1" x14ac:dyDescent="0.25"/>
    <row r="10578" customFormat="1" ht="15" customHeight="1" x14ac:dyDescent="0.25"/>
    <row r="10579" customFormat="1" ht="15" customHeight="1" x14ac:dyDescent="0.25"/>
    <row r="10580" customFormat="1" ht="15" customHeight="1" x14ac:dyDescent="0.25"/>
    <row r="10581" customFormat="1" ht="15" customHeight="1" x14ac:dyDescent="0.25"/>
    <row r="10582" customFormat="1" ht="15" customHeight="1" x14ac:dyDescent="0.25"/>
    <row r="10583" customFormat="1" ht="15" customHeight="1" x14ac:dyDescent="0.25"/>
    <row r="10584" customFormat="1" ht="15" customHeight="1" x14ac:dyDescent="0.25"/>
    <row r="10585" customFormat="1" ht="15" customHeight="1" x14ac:dyDescent="0.25"/>
    <row r="10586" customFormat="1" ht="15" customHeight="1" x14ac:dyDescent="0.25"/>
    <row r="10587" customFormat="1" ht="15" customHeight="1" x14ac:dyDescent="0.25"/>
    <row r="10588" customFormat="1" ht="15" customHeight="1" x14ac:dyDescent="0.25"/>
    <row r="10589" customFormat="1" ht="15" customHeight="1" x14ac:dyDescent="0.25"/>
    <row r="10590" customFormat="1" ht="15" customHeight="1" x14ac:dyDescent="0.25"/>
    <row r="10591" customFormat="1" ht="15" customHeight="1" x14ac:dyDescent="0.25"/>
    <row r="10592" customFormat="1" ht="15" customHeight="1" x14ac:dyDescent="0.25"/>
    <row r="10593" customFormat="1" ht="15" customHeight="1" x14ac:dyDescent="0.25"/>
    <row r="10594" customFormat="1" ht="15" customHeight="1" x14ac:dyDescent="0.25"/>
    <row r="10595" customFormat="1" ht="15" customHeight="1" x14ac:dyDescent="0.25"/>
    <row r="10596" customFormat="1" ht="15" customHeight="1" x14ac:dyDescent="0.25"/>
    <row r="10597" customFormat="1" ht="15" customHeight="1" x14ac:dyDescent="0.25"/>
    <row r="10598" customFormat="1" ht="15" customHeight="1" x14ac:dyDescent="0.25"/>
    <row r="10599" customFormat="1" ht="15" customHeight="1" x14ac:dyDescent="0.25"/>
    <row r="10600" customFormat="1" ht="15" customHeight="1" x14ac:dyDescent="0.25"/>
    <row r="10601" customFormat="1" ht="15" customHeight="1" x14ac:dyDescent="0.25"/>
    <row r="10602" customFormat="1" ht="15" customHeight="1" x14ac:dyDescent="0.25"/>
    <row r="10603" customFormat="1" ht="15" customHeight="1" x14ac:dyDescent="0.25"/>
    <row r="10604" customFormat="1" ht="15" customHeight="1" x14ac:dyDescent="0.25"/>
    <row r="10605" customFormat="1" ht="15" customHeight="1" x14ac:dyDescent="0.25"/>
    <row r="10606" customFormat="1" ht="15" customHeight="1" x14ac:dyDescent="0.25"/>
    <row r="10607" customFormat="1" ht="15" customHeight="1" x14ac:dyDescent="0.25"/>
    <row r="10608" customFormat="1" ht="15" customHeight="1" x14ac:dyDescent="0.25"/>
    <row r="10609" customFormat="1" ht="15" customHeight="1" x14ac:dyDescent="0.25"/>
    <row r="10610" customFormat="1" ht="15" customHeight="1" x14ac:dyDescent="0.25"/>
    <row r="10611" customFormat="1" ht="15" customHeight="1" x14ac:dyDescent="0.25"/>
    <row r="10612" customFormat="1" ht="15" customHeight="1" x14ac:dyDescent="0.25"/>
    <row r="10613" customFormat="1" ht="15" customHeight="1" x14ac:dyDescent="0.25"/>
    <row r="10614" customFormat="1" ht="15" customHeight="1" x14ac:dyDescent="0.25"/>
    <row r="10615" customFormat="1" ht="15" customHeight="1" x14ac:dyDescent="0.25"/>
    <row r="10616" customFormat="1" ht="15" customHeight="1" x14ac:dyDescent="0.25"/>
    <row r="10617" customFormat="1" ht="15" customHeight="1" x14ac:dyDescent="0.25"/>
    <row r="10618" customFormat="1" ht="15" customHeight="1" x14ac:dyDescent="0.25"/>
    <row r="10619" customFormat="1" ht="15" customHeight="1" x14ac:dyDescent="0.25"/>
    <row r="10620" customFormat="1" ht="15" customHeight="1" x14ac:dyDescent="0.25"/>
    <row r="10621" customFormat="1" ht="15" customHeight="1" x14ac:dyDescent="0.25"/>
    <row r="10622" customFormat="1" ht="15" customHeight="1" x14ac:dyDescent="0.25"/>
    <row r="10623" customFormat="1" ht="15" customHeight="1" x14ac:dyDescent="0.25"/>
    <row r="10624" customFormat="1" ht="15" customHeight="1" x14ac:dyDescent="0.25"/>
    <row r="10625" customFormat="1" ht="15" customHeight="1" x14ac:dyDescent="0.25"/>
    <row r="10626" customFormat="1" ht="15" customHeight="1" x14ac:dyDescent="0.25"/>
    <row r="10627" customFormat="1" ht="15" customHeight="1" x14ac:dyDescent="0.25"/>
    <row r="10628" customFormat="1" ht="15" customHeight="1" x14ac:dyDescent="0.25"/>
    <row r="10629" customFormat="1" ht="15" customHeight="1" x14ac:dyDescent="0.25"/>
    <row r="10630" customFormat="1" ht="15" customHeight="1" x14ac:dyDescent="0.25"/>
    <row r="10631" customFormat="1" ht="15" customHeight="1" x14ac:dyDescent="0.25"/>
    <row r="10632" customFormat="1" ht="15" customHeight="1" x14ac:dyDescent="0.25"/>
    <row r="10633" customFormat="1" ht="15" customHeight="1" x14ac:dyDescent="0.25"/>
    <row r="10634" customFormat="1" ht="15" customHeight="1" x14ac:dyDescent="0.25"/>
    <row r="10635" customFormat="1" ht="15" customHeight="1" x14ac:dyDescent="0.25"/>
    <row r="10636" customFormat="1" ht="15" customHeight="1" x14ac:dyDescent="0.25"/>
    <row r="10637" customFormat="1" ht="15" customHeight="1" x14ac:dyDescent="0.25"/>
    <row r="10638" customFormat="1" ht="15" customHeight="1" x14ac:dyDescent="0.25"/>
    <row r="10639" customFormat="1" ht="15" customHeight="1" x14ac:dyDescent="0.25"/>
    <row r="10640" customFormat="1" ht="15" customHeight="1" x14ac:dyDescent="0.25"/>
    <row r="10641" customFormat="1" ht="15" customHeight="1" x14ac:dyDescent="0.25"/>
    <row r="10642" customFormat="1" ht="15" customHeight="1" x14ac:dyDescent="0.25"/>
    <row r="10643" customFormat="1" ht="15" customHeight="1" x14ac:dyDescent="0.25"/>
    <row r="10644" customFormat="1" ht="15" customHeight="1" x14ac:dyDescent="0.25"/>
    <row r="10645" customFormat="1" ht="15" customHeight="1" x14ac:dyDescent="0.25"/>
    <row r="10646" customFormat="1" ht="15" customHeight="1" x14ac:dyDescent="0.25"/>
    <row r="10647" customFormat="1" ht="15" customHeight="1" x14ac:dyDescent="0.25"/>
    <row r="10648" customFormat="1" ht="15" customHeight="1" x14ac:dyDescent="0.25"/>
    <row r="10649" customFormat="1" ht="15" customHeight="1" x14ac:dyDescent="0.25"/>
    <row r="10650" customFormat="1" ht="15" customHeight="1" x14ac:dyDescent="0.25"/>
    <row r="10651" customFormat="1" ht="15" customHeight="1" x14ac:dyDescent="0.25"/>
    <row r="10652" customFormat="1" ht="15" customHeight="1" x14ac:dyDescent="0.25"/>
    <row r="10653" customFormat="1" ht="15" customHeight="1" x14ac:dyDescent="0.25"/>
    <row r="10654" customFormat="1" ht="15" customHeight="1" x14ac:dyDescent="0.25"/>
    <row r="10655" customFormat="1" ht="15" customHeight="1" x14ac:dyDescent="0.25"/>
    <row r="10656" customFormat="1" ht="15" customHeight="1" x14ac:dyDescent="0.25"/>
    <row r="10657" customFormat="1" ht="15" customHeight="1" x14ac:dyDescent="0.25"/>
    <row r="10658" customFormat="1" ht="15" customHeight="1" x14ac:dyDescent="0.25"/>
    <row r="10659" customFormat="1" ht="15" customHeight="1" x14ac:dyDescent="0.25"/>
    <row r="10660" customFormat="1" ht="15" customHeight="1" x14ac:dyDescent="0.25"/>
    <row r="10661" customFormat="1" ht="15" customHeight="1" x14ac:dyDescent="0.25"/>
    <row r="10662" customFormat="1" ht="15" customHeight="1" x14ac:dyDescent="0.25"/>
    <row r="10663" customFormat="1" ht="15" customHeight="1" x14ac:dyDescent="0.25"/>
    <row r="10664" customFormat="1" ht="15" customHeight="1" x14ac:dyDescent="0.25"/>
    <row r="10665" customFormat="1" ht="15" customHeight="1" x14ac:dyDescent="0.25"/>
    <row r="10666" customFormat="1" ht="15" customHeight="1" x14ac:dyDescent="0.25"/>
    <row r="10667" customFormat="1" ht="15" customHeight="1" x14ac:dyDescent="0.25"/>
    <row r="10668" customFormat="1" ht="15" customHeight="1" x14ac:dyDescent="0.25"/>
    <row r="10669" customFormat="1" ht="15" customHeight="1" x14ac:dyDescent="0.25"/>
    <row r="10670" customFormat="1" ht="15" customHeight="1" x14ac:dyDescent="0.25"/>
    <row r="10671" customFormat="1" ht="15" customHeight="1" x14ac:dyDescent="0.25"/>
    <row r="10672" customFormat="1" ht="15" customHeight="1" x14ac:dyDescent="0.25"/>
    <row r="10673" customFormat="1" ht="15" customHeight="1" x14ac:dyDescent="0.25"/>
    <row r="10674" customFormat="1" ht="15" customHeight="1" x14ac:dyDescent="0.25"/>
    <row r="10675" customFormat="1" ht="15" customHeight="1" x14ac:dyDescent="0.25"/>
    <row r="10676" customFormat="1" ht="15" customHeight="1" x14ac:dyDescent="0.25"/>
    <row r="10677" customFormat="1" ht="15" customHeight="1" x14ac:dyDescent="0.25"/>
    <row r="10678" customFormat="1" ht="15" customHeight="1" x14ac:dyDescent="0.25"/>
    <row r="10679" customFormat="1" ht="15" customHeight="1" x14ac:dyDescent="0.25"/>
    <row r="10680" customFormat="1" ht="15" customHeight="1" x14ac:dyDescent="0.25"/>
    <row r="10681" customFormat="1" ht="15" customHeight="1" x14ac:dyDescent="0.25"/>
    <row r="10682" customFormat="1" ht="15" customHeight="1" x14ac:dyDescent="0.25"/>
    <row r="10683" customFormat="1" ht="15" customHeight="1" x14ac:dyDescent="0.25"/>
    <row r="10684" customFormat="1" ht="15" customHeight="1" x14ac:dyDescent="0.25"/>
    <row r="10685" customFormat="1" ht="15" customHeight="1" x14ac:dyDescent="0.25"/>
    <row r="10686" customFormat="1" ht="15" customHeight="1" x14ac:dyDescent="0.25"/>
    <row r="10687" customFormat="1" ht="15" customHeight="1" x14ac:dyDescent="0.25"/>
    <row r="10688" customFormat="1" ht="15" customHeight="1" x14ac:dyDescent="0.25"/>
    <row r="10689" customFormat="1" ht="15" customHeight="1" x14ac:dyDescent="0.25"/>
    <row r="10690" customFormat="1" ht="15" customHeight="1" x14ac:dyDescent="0.25"/>
    <row r="10691" customFormat="1" ht="15" customHeight="1" x14ac:dyDescent="0.25"/>
    <row r="10692" customFormat="1" ht="15" customHeight="1" x14ac:dyDescent="0.25"/>
    <row r="10693" customFormat="1" ht="15" customHeight="1" x14ac:dyDescent="0.25"/>
    <row r="10694" customFormat="1" ht="15" customHeight="1" x14ac:dyDescent="0.25"/>
    <row r="10695" customFormat="1" ht="15" customHeight="1" x14ac:dyDescent="0.25"/>
    <row r="10696" customFormat="1" ht="15" customHeight="1" x14ac:dyDescent="0.25"/>
    <row r="10697" customFormat="1" ht="15" customHeight="1" x14ac:dyDescent="0.25"/>
    <row r="10698" customFormat="1" ht="15" customHeight="1" x14ac:dyDescent="0.25"/>
    <row r="10699" customFormat="1" ht="15" customHeight="1" x14ac:dyDescent="0.25"/>
    <row r="10700" customFormat="1" ht="15" customHeight="1" x14ac:dyDescent="0.25"/>
    <row r="10701" customFormat="1" ht="15" customHeight="1" x14ac:dyDescent="0.25"/>
    <row r="10702" customFormat="1" ht="15" customHeight="1" x14ac:dyDescent="0.25"/>
    <row r="10703" customFormat="1" ht="15" customHeight="1" x14ac:dyDescent="0.25"/>
    <row r="10704" customFormat="1" ht="15" customHeight="1" x14ac:dyDescent="0.25"/>
    <row r="10705" customFormat="1" ht="15" customHeight="1" x14ac:dyDescent="0.25"/>
    <row r="10706" customFormat="1" ht="15" customHeight="1" x14ac:dyDescent="0.25"/>
    <row r="10707" customFormat="1" ht="15" customHeight="1" x14ac:dyDescent="0.25"/>
    <row r="10708" customFormat="1" ht="15" customHeight="1" x14ac:dyDescent="0.25"/>
    <row r="10709" customFormat="1" ht="15" customHeight="1" x14ac:dyDescent="0.25"/>
    <row r="10710" customFormat="1" ht="15" customHeight="1" x14ac:dyDescent="0.25"/>
    <row r="10711" customFormat="1" ht="15" customHeight="1" x14ac:dyDescent="0.25"/>
    <row r="10712" customFormat="1" ht="15" customHeight="1" x14ac:dyDescent="0.25"/>
    <row r="10713" customFormat="1" ht="15" customHeight="1" x14ac:dyDescent="0.25"/>
    <row r="10714" customFormat="1" ht="15" customHeight="1" x14ac:dyDescent="0.25"/>
    <row r="10715" customFormat="1" ht="15" customHeight="1" x14ac:dyDescent="0.25"/>
    <row r="10716" customFormat="1" ht="15" customHeight="1" x14ac:dyDescent="0.25"/>
    <row r="10717" customFormat="1" ht="15" customHeight="1" x14ac:dyDescent="0.25"/>
    <row r="10718" customFormat="1" ht="15" customHeight="1" x14ac:dyDescent="0.25"/>
    <row r="10719" customFormat="1" ht="15" customHeight="1" x14ac:dyDescent="0.25"/>
    <row r="10720" customFormat="1" ht="15" customHeight="1" x14ac:dyDescent="0.25"/>
    <row r="10721" customFormat="1" ht="15" customHeight="1" x14ac:dyDescent="0.25"/>
    <row r="10722" customFormat="1" ht="15" customHeight="1" x14ac:dyDescent="0.25"/>
    <row r="10723" customFormat="1" ht="15" customHeight="1" x14ac:dyDescent="0.25"/>
    <row r="10724" customFormat="1" ht="15" customHeight="1" x14ac:dyDescent="0.25"/>
    <row r="10725" customFormat="1" ht="15" customHeight="1" x14ac:dyDescent="0.25"/>
    <row r="10726" customFormat="1" ht="15" customHeight="1" x14ac:dyDescent="0.25"/>
    <row r="10727" customFormat="1" ht="15" customHeight="1" x14ac:dyDescent="0.25"/>
    <row r="10728" customFormat="1" ht="15" customHeight="1" x14ac:dyDescent="0.25"/>
    <row r="10729" customFormat="1" ht="15" customHeight="1" x14ac:dyDescent="0.25"/>
    <row r="10730" customFormat="1" ht="15" customHeight="1" x14ac:dyDescent="0.25"/>
    <row r="10731" customFormat="1" ht="15" customHeight="1" x14ac:dyDescent="0.25"/>
    <row r="10732" customFormat="1" ht="15" customHeight="1" x14ac:dyDescent="0.25"/>
    <row r="10733" customFormat="1" ht="15" customHeight="1" x14ac:dyDescent="0.25"/>
    <row r="10734" customFormat="1" ht="15" customHeight="1" x14ac:dyDescent="0.25"/>
    <row r="10735" customFormat="1" ht="15" customHeight="1" x14ac:dyDescent="0.25"/>
    <row r="10736" customFormat="1" ht="15" customHeight="1" x14ac:dyDescent="0.25"/>
    <row r="10737" customFormat="1" ht="15" customHeight="1" x14ac:dyDescent="0.25"/>
    <row r="10738" customFormat="1" ht="15" customHeight="1" x14ac:dyDescent="0.25"/>
    <row r="10739" customFormat="1" ht="15" customHeight="1" x14ac:dyDescent="0.25"/>
    <row r="10740" customFormat="1" ht="15" customHeight="1" x14ac:dyDescent="0.25"/>
    <row r="10741" customFormat="1" ht="15" customHeight="1" x14ac:dyDescent="0.25"/>
    <row r="10742" customFormat="1" ht="15" customHeight="1" x14ac:dyDescent="0.25"/>
    <row r="10743" customFormat="1" ht="15" customHeight="1" x14ac:dyDescent="0.25"/>
    <row r="10744" customFormat="1" ht="15" customHeight="1" x14ac:dyDescent="0.25"/>
    <row r="10745" customFormat="1" ht="15" customHeight="1" x14ac:dyDescent="0.25"/>
    <row r="10746" customFormat="1" ht="15" customHeight="1" x14ac:dyDescent="0.25"/>
    <row r="10747" customFormat="1" ht="15" customHeight="1" x14ac:dyDescent="0.25"/>
    <row r="10748" customFormat="1" ht="15" customHeight="1" x14ac:dyDescent="0.25"/>
    <row r="10749" customFormat="1" ht="15" customHeight="1" x14ac:dyDescent="0.25"/>
    <row r="10750" customFormat="1" ht="15" customHeight="1" x14ac:dyDescent="0.25"/>
    <row r="10751" customFormat="1" ht="15" customHeight="1" x14ac:dyDescent="0.25"/>
    <row r="10752" customFormat="1" ht="15" customHeight="1" x14ac:dyDescent="0.25"/>
    <row r="10753" customFormat="1" ht="15" customHeight="1" x14ac:dyDescent="0.25"/>
    <row r="10754" customFormat="1" ht="15" customHeight="1" x14ac:dyDescent="0.25"/>
    <row r="10755" customFormat="1" ht="15" customHeight="1" x14ac:dyDescent="0.25"/>
    <row r="10756" customFormat="1" ht="15" customHeight="1" x14ac:dyDescent="0.25"/>
    <row r="10757" customFormat="1" ht="15" customHeight="1" x14ac:dyDescent="0.25"/>
    <row r="10758" customFormat="1" ht="15" customHeight="1" x14ac:dyDescent="0.25"/>
    <row r="10759" customFormat="1" ht="15" customHeight="1" x14ac:dyDescent="0.25"/>
    <row r="10760" customFormat="1" ht="15" customHeight="1" x14ac:dyDescent="0.25"/>
    <row r="10761" customFormat="1" ht="15" customHeight="1" x14ac:dyDescent="0.25"/>
    <row r="10762" customFormat="1" ht="15" customHeight="1" x14ac:dyDescent="0.25"/>
    <row r="10763" customFormat="1" ht="15" customHeight="1" x14ac:dyDescent="0.25"/>
    <row r="10764" customFormat="1" ht="15" customHeight="1" x14ac:dyDescent="0.25"/>
    <row r="10765" customFormat="1" ht="15" customHeight="1" x14ac:dyDescent="0.25"/>
    <row r="10766" customFormat="1" ht="15" customHeight="1" x14ac:dyDescent="0.25"/>
    <row r="10767" customFormat="1" ht="15" customHeight="1" x14ac:dyDescent="0.25"/>
    <row r="10768" customFormat="1" ht="15" customHeight="1" x14ac:dyDescent="0.25"/>
    <row r="10769" customFormat="1" ht="15" customHeight="1" x14ac:dyDescent="0.25"/>
    <row r="10770" customFormat="1" ht="15" customHeight="1" x14ac:dyDescent="0.25"/>
    <row r="10771" customFormat="1" ht="15" customHeight="1" x14ac:dyDescent="0.25"/>
    <row r="10772" customFormat="1" ht="15" customHeight="1" x14ac:dyDescent="0.25"/>
    <row r="10773" customFormat="1" ht="15" customHeight="1" x14ac:dyDescent="0.25"/>
    <row r="10774" customFormat="1" ht="15" customHeight="1" x14ac:dyDescent="0.25"/>
    <row r="10775" customFormat="1" ht="15" customHeight="1" x14ac:dyDescent="0.25"/>
    <row r="10776" customFormat="1" ht="15" customHeight="1" x14ac:dyDescent="0.25"/>
    <row r="10777" customFormat="1" ht="15" customHeight="1" x14ac:dyDescent="0.25"/>
    <row r="10778" customFormat="1" ht="15" customHeight="1" x14ac:dyDescent="0.25"/>
    <row r="10779" customFormat="1" ht="15" customHeight="1" x14ac:dyDescent="0.25"/>
    <row r="10780" customFormat="1" ht="15" customHeight="1" x14ac:dyDescent="0.25"/>
    <row r="10781" customFormat="1" ht="15" customHeight="1" x14ac:dyDescent="0.25"/>
    <row r="10782" customFormat="1" ht="15" customHeight="1" x14ac:dyDescent="0.25"/>
    <row r="10783" customFormat="1" ht="15" customHeight="1" x14ac:dyDescent="0.25"/>
    <row r="10784" customFormat="1" ht="15" customHeight="1" x14ac:dyDescent="0.25"/>
    <row r="10785" customFormat="1" ht="15" customHeight="1" x14ac:dyDescent="0.25"/>
    <row r="10786" customFormat="1" ht="15" customHeight="1" x14ac:dyDescent="0.25"/>
    <row r="10787" customFormat="1" ht="15" customHeight="1" x14ac:dyDescent="0.25"/>
    <row r="10788" customFormat="1" ht="15" customHeight="1" x14ac:dyDescent="0.25"/>
    <row r="10789" customFormat="1" ht="15" customHeight="1" x14ac:dyDescent="0.25"/>
    <row r="10790" customFormat="1" ht="15" customHeight="1" x14ac:dyDescent="0.25"/>
    <row r="10791" customFormat="1" ht="15" customHeight="1" x14ac:dyDescent="0.25"/>
    <row r="10792" customFormat="1" ht="15" customHeight="1" x14ac:dyDescent="0.25"/>
    <row r="10793" customFormat="1" ht="15" customHeight="1" x14ac:dyDescent="0.25"/>
    <row r="10794" customFormat="1" ht="15" customHeight="1" x14ac:dyDescent="0.25"/>
    <row r="10795" customFormat="1" ht="15" customHeight="1" x14ac:dyDescent="0.25"/>
    <row r="10796" customFormat="1" ht="15" customHeight="1" x14ac:dyDescent="0.25"/>
    <row r="10797" customFormat="1" ht="15" customHeight="1" x14ac:dyDescent="0.25"/>
    <row r="10798" customFormat="1" ht="15" customHeight="1" x14ac:dyDescent="0.25"/>
    <row r="10799" customFormat="1" ht="15" customHeight="1" x14ac:dyDescent="0.25"/>
    <row r="10800" customFormat="1" ht="15" customHeight="1" x14ac:dyDescent="0.25"/>
    <row r="10801" customFormat="1" ht="15" customHeight="1" x14ac:dyDescent="0.25"/>
    <row r="10802" customFormat="1" ht="15" customHeight="1" x14ac:dyDescent="0.25"/>
    <row r="10803" customFormat="1" ht="15" customHeight="1" x14ac:dyDescent="0.25"/>
    <row r="10804" customFormat="1" ht="15" customHeight="1" x14ac:dyDescent="0.25"/>
    <row r="10805" customFormat="1" ht="15" customHeight="1" x14ac:dyDescent="0.25"/>
    <row r="10806" customFormat="1" ht="15" customHeight="1" x14ac:dyDescent="0.25"/>
    <row r="10807" customFormat="1" ht="15" customHeight="1" x14ac:dyDescent="0.25"/>
    <row r="10808" customFormat="1" ht="15" customHeight="1" x14ac:dyDescent="0.25"/>
    <row r="10809" customFormat="1" ht="15" customHeight="1" x14ac:dyDescent="0.25"/>
    <row r="10810" customFormat="1" ht="15" customHeight="1" x14ac:dyDescent="0.25"/>
    <row r="10811" customFormat="1" ht="15" customHeight="1" x14ac:dyDescent="0.25"/>
    <row r="10812" customFormat="1" ht="15" customHeight="1" x14ac:dyDescent="0.25"/>
    <row r="10813" customFormat="1" ht="15" customHeight="1" x14ac:dyDescent="0.25"/>
    <row r="10814" customFormat="1" ht="15" customHeight="1" x14ac:dyDescent="0.25"/>
    <row r="10815" customFormat="1" ht="15" customHeight="1" x14ac:dyDescent="0.25"/>
    <row r="10816" customFormat="1" ht="15" customHeight="1" x14ac:dyDescent="0.25"/>
    <row r="10817" customFormat="1" ht="15" customHeight="1" x14ac:dyDescent="0.25"/>
    <row r="10818" customFormat="1" ht="15" customHeight="1" x14ac:dyDescent="0.25"/>
    <row r="10819" customFormat="1" ht="15" customHeight="1" x14ac:dyDescent="0.25"/>
    <row r="10820" customFormat="1" ht="15" customHeight="1" x14ac:dyDescent="0.25"/>
    <row r="10821" customFormat="1" ht="15" customHeight="1" x14ac:dyDescent="0.25"/>
    <row r="10822" customFormat="1" ht="15" customHeight="1" x14ac:dyDescent="0.25"/>
    <row r="10823" customFormat="1" ht="15" customHeight="1" x14ac:dyDescent="0.25"/>
    <row r="10824" customFormat="1" ht="15" customHeight="1" x14ac:dyDescent="0.25"/>
    <row r="10825" customFormat="1" ht="15" customHeight="1" x14ac:dyDescent="0.25"/>
    <row r="10826" customFormat="1" ht="15" customHeight="1" x14ac:dyDescent="0.25"/>
    <row r="10827" customFormat="1" ht="15" customHeight="1" x14ac:dyDescent="0.25"/>
    <row r="10828" customFormat="1" ht="15" customHeight="1" x14ac:dyDescent="0.25"/>
    <row r="10829" customFormat="1" ht="15" customHeight="1" x14ac:dyDescent="0.25"/>
    <row r="10830" customFormat="1" ht="15" customHeight="1" x14ac:dyDescent="0.25"/>
    <row r="10831" customFormat="1" ht="15" customHeight="1" x14ac:dyDescent="0.25"/>
    <row r="10832" customFormat="1" ht="15" customHeight="1" x14ac:dyDescent="0.25"/>
    <row r="10833" customFormat="1" ht="15" customHeight="1" x14ac:dyDescent="0.25"/>
    <row r="10834" customFormat="1" ht="15" customHeight="1" x14ac:dyDescent="0.25"/>
    <row r="10835" customFormat="1" ht="15" customHeight="1" x14ac:dyDescent="0.25"/>
    <row r="10836" customFormat="1" ht="15" customHeight="1" x14ac:dyDescent="0.25"/>
    <row r="10837" customFormat="1" ht="15" customHeight="1" x14ac:dyDescent="0.25"/>
    <row r="10838" customFormat="1" ht="15" customHeight="1" x14ac:dyDescent="0.25"/>
    <row r="10839" customFormat="1" ht="15" customHeight="1" x14ac:dyDescent="0.25"/>
    <row r="10840" customFormat="1" ht="15" customHeight="1" x14ac:dyDescent="0.25"/>
    <row r="10841" customFormat="1" ht="15" customHeight="1" x14ac:dyDescent="0.25"/>
    <row r="10842" customFormat="1" ht="15" customHeight="1" x14ac:dyDescent="0.25"/>
    <row r="10843" customFormat="1" ht="15" customHeight="1" x14ac:dyDescent="0.25"/>
    <row r="10844" customFormat="1" ht="15" customHeight="1" x14ac:dyDescent="0.25"/>
    <row r="10845" customFormat="1" ht="15" customHeight="1" x14ac:dyDescent="0.25"/>
    <row r="10846" customFormat="1" ht="15" customHeight="1" x14ac:dyDescent="0.25"/>
    <row r="10847" customFormat="1" ht="15" customHeight="1" x14ac:dyDescent="0.25"/>
    <row r="10848" customFormat="1" ht="15" customHeight="1" x14ac:dyDescent="0.25"/>
    <row r="10849" customFormat="1" ht="15" customHeight="1" x14ac:dyDescent="0.25"/>
    <row r="10850" customFormat="1" ht="15" customHeight="1" x14ac:dyDescent="0.25"/>
    <row r="10851" customFormat="1" ht="15" customHeight="1" x14ac:dyDescent="0.25"/>
    <row r="10852" customFormat="1" ht="15" customHeight="1" x14ac:dyDescent="0.25"/>
    <row r="10853" customFormat="1" ht="15" customHeight="1" x14ac:dyDescent="0.25"/>
    <row r="10854" customFormat="1" ht="15" customHeight="1" x14ac:dyDescent="0.25"/>
    <row r="10855" customFormat="1" ht="15" customHeight="1" x14ac:dyDescent="0.25"/>
    <row r="10856" customFormat="1" ht="15" customHeight="1" x14ac:dyDescent="0.25"/>
    <row r="10857" customFormat="1" ht="15" customHeight="1" x14ac:dyDescent="0.25"/>
    <row r="10858" customFormat="1" ht="15" customHeight="1" x14ac:dyDescent="0.25"/>
    <row r="10859" customFormat="1" ht="15" customHeight="1" x14ac:dyDescent="0.25"/>
    <row r="10860" customFormat="1" ht="15" customHeight="1" x14ac:dyDescent="0.25"/>
    <row r="10861" customFormat="1" ht="15" customHeight="1" x14ac:dyDescent="0.25"/>
    <row r="10862" customFormat="1" ht="15" customHeight="1" x14ac:dyDescent="0.25"/>
    <row r="10863" customFormat="1" ht="15" customHeight="1" x14ac:dyDescent="0.25"/>
    <row r="10864" customFormat="1" ht="15" customHeight="1" x14ac:dyDescent="0.25"/>
    <row r="10865" customFormat="1" ht="15" customHeight="1" x14ac:dyDescent="0.25"/>
    <row r="10866" customFormat="1" ht="15" customHeight="1" x14ac:dyDescent="0.25"/>
    <row r="10867" customFormat="1" ht="15" customHeight="1" x14ac:dyDescent="0.25"/>
    <row r="10868" customFormat="1" ht="15" customHeight="1" x14ac:dyDescent="0.25"/>
    <row r="10869" customFormat="1" ht="15" customHeight="1" x14ac:dyDescent="0.25"/>
    <row r="10870" customFormat="1" ht="15" customHeight="1" x14ac:dyDescent="0.25"/>
    <row r="10871" customFormat="1" ht="15" customHeight="1" x14ac:dyDescent="0.25"/>
    <row r="10872" customFormat="1" ht="15" customHeight="1" x14ac:dyDescent="0.25"/>
    <row r="10873" customFormat="1" ht="15" customHeight="1" x14ac:dyDescent="0.25"/>
    <row r="10874" customFormat="1" ht="15" customHeight="1" x14ac:dyDescent="0.25"/>
    <row r="10875" customFormat="1" ht="15" customHeight="1" x14ac:dyDescent="0.25"/>
    <row r="10876" customFormat="1" ht="15" customHeight="1" x14ac:dyDescent="0.25"/>
    <row r="10877" customFormat="1" ht="15" customHeight="1" x14ac:dyDescent="0.25"/>
    <row r="10878" customFormat="1" ht="15" customHeight="1" x14ac:dyDescent="0.25"/>
    <row r="10879" customFormat="1" ht="15" customHeight="1" x14ac:dyDescent="0.25"/>
    <row r="10880" customFormat="1" ht="15" customHeight="1" x14ac:dyDescent="0.25"/>
    <row r="10881" customFormat="1" ht="15" customHeight="1" x14ac:dyDescent="0.25"/>
    <row r="10882" customFormat="1" ht="15" customHeight="1" x14ac:dyDescent="0.25"/>
    <row r="10883" customFormat="1" ht="15" customHeight="1" x14ac:dyDescent="0.25"/>
    <row r="10884" customFormat="1" ht="15" customHeight="1" x14ac:dyDescent="0.25"/>
    <row r="10885" customFormat="1" ht="15" customHeight="1" x14ac:dyDescent="0.25"/>
    <row r="10886" customFormat="1" ht="15" customHeight="1" x14ac:dyDescent="0.25"/>
    <row r="10887" customFormat="1" ht="15" customHeight="1" x14ac:dyDescent="0.25"/>
    <row r="10888" customFormat="1" ht="15" customHeight="1" x14ac:dyDescent="0.25"/>
    <row r="10889" customFormat="1" ht="15" customHeight="1" x14ac:dyDescent="0.25"/>
    <row r="10890" customFormat="1" ht="15" customHeight="1" x14ac:dyDescent="0.25"/>
    <row r="10891" customFormat="1" ht="15" customHeight="1" x14ac:dyDescent="0.25"/>
    <row r="10892" customFormat="1" ht="15" customHeight="1" x14ac:dyDescent="0.25"/>
    <row r="10893" customFormat="1" ht="15" customHeight="1" x14ac:dyDescent="0.25"/>
    <row r="10894" customFormat="1" ht="15" customHeight="1" x14ac:dyDescent="0.25"/>
    <row r="10895" customFormat="1" ht="15" customHeight="1" x14ac:dyDescent="0.25"/>
    <row r="10896" customFormat="1" ht="15" customHeight="1" x14ac:dyDescent="0.25"/>
    <row r="10897" customFormat="1" ht="15" customHeight="1" x14ac:dyDescent="0.25"/>
    <row r="10898" customFormat="1" ht="15" customHeight="1" x14ac:dyDescent="0.25"/>
    <row r="10899" customFormat="1" ht="15" customHeight="1" x14ac:dyDescent="0.25"/>
    <row r="10900" customFormat="1" ht="15" customHeight="1" x14ac:dyDescent="0.25"/>
    <row r="10901" customFormat="1" ht="15" customHeight="1" x14ac:dyDescent="0.25"/>
    <row r="10902" customFormat="1" ht="15" customHeight="1" x14ac:dyDescent="0.25"/>
    <row r="10903" customFormat="1" ht="15" customHeight="1" x14ac:dyDescent="0.25"/>
    <row r="10904" customFormat="1" ht="15" customHeight="1" x14ac:dyDescent="0.25"/>
    <row r="10905" customFormat="1" ht="15" customHeight="1" x14ac:dyDescent="0.25"/>
    <row r="10906" customFormat="1" ht="15" customHeight="1" x14ac:dyDescent="0.25"/>
    <row r="10907" customFormat="1" ht="15" customHeight="1" x14ac:dyDescent="0.25"/>
    <row r="10908" customFormat="1" ht="15" customHeight="1" x14ac:dyDescent="0.25"/>
    <row r="10909" customFormat="1" ht="15" customHeight="1" x14ac:dyDescent="0.25"/>
    <row r="10910" customFormat="1" ht="15" customHeight="1" x14ac:dyDescent="0.25"/>
    <row r="10911" customFormat="1" ht="15" customHeight="1" x14ac:dyDescent="0.25"/>
    <row r="10912" customFormat="1" ht="15" customHeight="1" x14ac:dyDescent="0.25"/>
    <row r="10913" customFormat="1" ht="15" customHeight="1" x14ac:dyDescent="0.25"/>
    <row r="10914" customFormat="1" ht="15" customHeight="1" x14ac:dyDescent="0.25"/>
    <row r="10915" customFormat="1" ht="15" customHeight="1" x14ac:dyDescent="0.25"/>
    <row r="10916" customFormat="1" ht="15" customHeight="1" x14ac:dyDescent="0.25"/>
    <row r="10917" customFormat="1" ht="15" customHeight="1" x14ac:dyDescent="0.25"/>
    <row r="10918" customFormat="1" ht="15" customHeight="1" x14ac:dyDescent="0.25"/>
    <row r="10919" customFormat="1" ht="15" customHeight="1" x14ac:dyDescent="0.25"/>
    <row r="10920" customFormat="1" ht="15" customHeight="1" x14ac:dyDescent="0.25"/>
    <row r="10921" customFormat="1" ht="15" customHeight="1" x14ac:dyDescent="0.25"/>
    <row r="10922" customFormat="1" ht="15" customHeight="1" x14ac:dyDescent="0.25"/>
    <row r="10923" customFormat="1" ht="15" customHeight="1" x14ac:dyDescent="0.25"/>
    <row r="10924" customFormat="1" ht="15" customHeight="1" x14ac:dyDescent="0.25"/>
    <row r="10925" customFormat="1" ht="15" customHeight="1" x14ac:dyDescent="0.25"/>
    <row r="10926" customFormat="1" ht="15" customHeight="1" x14ac:dyDescent="0.25"/>
    <row r="10927" customFormat="1" ht="15" customHeight="1" x14ac:dyDescent="0.25"/>
    <row r="10928" customFormat="1" ht="15" customHeight="1" x14ac:dyDescent="0.25"/>
    <row r="10929" customFormat="1" ht="15" customHeight="1" x14ac:dyDescent="0.25"/>
    <row r="10930" customFormat="1" ht="15" customHeight="1" x14ac:dyDescent="0.25"/>
    <row r="10931" customFormat="1" ht="15" customHeight="1" x14ac:dyDescent="0.25"/>
    <row r="10932" customFormat="1" ht="15" customHeight="1" x14ac:dyDescent="0.25"/>
    <row r="10933" customFormat="1" ht="15" customHeight="1" x14ac:dyDescent="0.25"/>
    <row r="10934" customFormat="1" ht="15" customHeight="1" x14ac:dyDescent="0.25"/>
    <row r="10935" customFormat="1" ht="15" customHeight="1" x14ac:dyDescent="0.25"/>
    <row r="10936" customFormat="1" ht="15" customHeight="1" x14ac:dyDescent="0.25"/>
    <row r="10937" customFormat="1" ht="15" customHeight="1" x14ac:dyDescent="0.25"/>
    <row r="10938" customFormat="1" ht="15" customHeight="1" x14ac:dyDescent="0.25"/>
    <row r="10939" customFormat="1" ht="15" customHeight="1" x14ac:dyDescent="0.25"/>
    <row r="10940" customFormat="1" ht="15" customHeight="1" x14ac:dyDescent="0.25"/>
    <row r="10941" customFormat="1" ht="15" customHeight="1" x14ac:dyDescent="0.25"/>
    <row r="10942" customFormat="1" ht="15" customHeight="1" x14ac:dyDescent="0.25"/>
    <row r="10943" customFormat="1" ht="15" customHeight="1" x14ac:dyDescent="0.25"/>
    <row r="10944" customFormat="1" ht="15" customHeight="1" x14ac:dyDescent="0.25"/>
    <row r="10945" customFormat="1" ht="15" customHeight="1" x14ac:dyDescent="0.25"/>
    <row r="10946" customFormat="1" ht="15" customHeight="1" x14ac:dyDescent="0.25"/>
    <row r="10947" customFormat="1" ht="15" customHeight="1" x14ac:dyDescent="0.25"/>
    <row r="10948" customFormat="1" ht="15" customHeight="1" x14ac:dyDescent="0.25"/>
    <row r="10949" customFormat="1" ht="15" customHeight="1" x14ac:dyDescent="0.25"/>
    <row r="10950" customFormat="1" ht="15" customHeight="1" x14ac:dyDescent="0.25"/>
    <row r="10951" customFormat="1" ht="15" customHeight="1" x14ac:dyDescent="0.25"/>
    <row r="10952" customFormat="1" ht="15" customHeight="1" x14ac:dyDescent="0.25"/>
    <row r="10953" customFormat="1" ht="15" customHeight="1" x14ac:dyDescent="0.25"/>
    <row r="10954" customFormat="1" ht="15" customHeight="1" x14ac:dyDescent="0.25"/>
    <row r="10955" customFormat="1" ht="15" customHeight="1" x14ac:dyDescent="0.25"/>
    <row r="10956" customFormat="1" ht="15" customHeight="1" x14ac:dyDescent="0.25"/>
    <row r="10957" customFormat="1" ht="15" customHeight="1" x14ac:dyDescent="0.25"/>
    <row r="10958" customFormat="1" ht="15" customHeight="1" x14ac:dyDescent="0.25"/>
    <row r="10959" customFormat="1" ht="15" customHeight="1" x14ac:dyDescent="0.25"/>
    <row r="10960" customFormat="1" ht="15" customHeight="1" x14ac:dyDescent="0.25"/>
    <row r="10961" customFormat="1" ht="15" customHeight="1" x14ac:dyDescent="0.25"/>
    <row r="10962" customFormat="1" ht="15" customHeight="1" x14ac:dyDescent="0.25"/>
    <row r="10963" customFormat="1" ht="15" customHeight="1" x14ac:dyDescent="0.25"/>
    <row r="10964" customFormat="1" ht="15" customHeight="1" x14ac:dyDescent="0.25"/>
    <row r="10965" customFormat="1" ht="15" customHeight="1" x14ac:dyDescent="0.25"/>
    <row r="10966" customFormat="1" ht="15" customHeight="1" x14ac:dyDescent="0.25"/>
    <row r="10967" customFormat="1" ht="15" customHeight="1" x14ac:dyDescent="0.25"/>
    <row r="10968" customFormat="1" ht="15" customHeight="1" x14ac:dyDescent="0.25"/>
    <row r="10969" customFormat="1" ht="15" customHeight="1" x14ac:dyDescent="0.25"/>
    <row r="10970" customFormat="1" ht="15" customHeight="1" x14ac:dyDescent="0.25"/>
    <row r="10971" customFormat="1" ht="15" customHeight="1" x14ac:dyDescent="0.25"/>
    <row r="10972" customFormat="1" ht="15" customHeight="1" x14ac:dyDescent="0.25"/>
    <row r="10973" customFormat="1" ht="15" customHeight="1" x14ac:dyDescent="0.25"/>
    <row r="10974" customFormat="1" ht="15" customHeight="1" x14ac:dyDescent="0.25"/>
    <row r="10975" customFormat="1" ht="15" customHeight="1" x14ac:dyDescent="0.25"/>
    <row r="10976" customFormat="1" ht="15" customHeight="1" x14ac:dyDescent="0.25"/>
    <row r="10977" customFormat="1" ht="15" customHeight="1" x14ac:dyDescent="0.25"/>
    <row r="10978" customFormat="1" ht="15" customHeight="1" x14ac:dyDescent="0.25"/>
    <row r="10979" customFormat="1" ht="15" customHeight="1" x14ac:dyDescent="0.25"/>
    <row r="10980" customFormat="1" ht="15" customHeight="1" x14ac:dyDescent="0.25"/>
    <row r="10981" customFormat="1" ht="15" customHeight="1" x14ac:dyDescent="0.25"/>
    <row r="10982" customFormat="1" ht="15" customHeight="1" x14ac:dyDescent="0.25"/>
    <row r="10983" customFormat="1" ht="15" customHeight="1" x14ac:dyDescent="0.25"/>
    <row r="10984" customFormat="1" ht="15" customHeight="1" x14ac:dyDescent="0.25"/>
    <row r="10985" customFormat="1" ht="15" customHeight="1" x14ac:dyDescent="0.25"/>
    <row r="10986" customFormat="1" ht="15" customHeight="1" x14ac:dyDescent="0.25"/>
    <row r="10987" customFormat="1" ht="15" customHeight="1" x14ac:dyDescent="0.25"/>
    <row r="10988" customFormat="1" ht="15" customHeight="1" x14ac:dyDescent="0.25"/>
    <row r="10989" customFormat="1" ht="15" customHeight="1" x14ac:dyDescent="0.25"/>
    <row r="10990" customFormat="1" ht="15" customHeight="1" x14ac:dyDescent="0.25"/>
    <row r="10991" customFormat="1" ht="15" customHeight="1" x14ac:dyDescent="0.25"/>
    <row r="10992" customFormat="1" ht="15" customHeight="1" x14ac:dyDescent="0.25"/>
    <row r="10993" customFormat="1" ht="15" customHeight="1" x14ac:dyDescent="0.25"/>
    <row r="10994" customFormat="1" ht="15" customHeight="1" x14ac:dyDescent="0.25"/>
    <row r="10995" customFormat="1" ht="15" customHeight="1" x14ac:dyDescent="0.25"/>
    <row r="10996" customFormat="1" ht="15" customHeight="1" x14ac:dyDescent="0.25"/>
    <row r="10997" customFormat="1" ht="15" customHeight="1" x14ac:dyDescent="0.25"/>
    <row r="10998" customFormat="1" ht="15" customHeight="1" x14ac:dyDescent="0.25"/>
    <row r="10999" customFormat="1" ht="15" customHeight="1" x14ac:dyDescent="0.25"/>
    <row r="11000" customFormat="1" ht="15" customHeight="1" x14ac:dyDescent="0.25"/>
    <row r="11001" customFormat="1" ht="15" customHeight="1" x14ac:dyDescent="0.25"/>
    <row r="11002" customFormat="1" ht="15" customHeight="1" x14ac:dyDescent="0.25"/>
    <row r="11003" customFormat="1" ht="15" customHeight="1" x14ac:dyDescent="0.25"/>
    <row r="11004" customFormat="1" ht="15" customHeight="1" x14ac:dyDescent="0.25"/>
    <row r="11005" customFormat="1" ht="15" customHeight="1" x14ac:dyDescent="0.25"/>
    <row r="11006" customFormat="1" ht="15" customHeight="1" x14ac:dyDescent="0.25"/>
    <row r="11007" customFormat="1" ht="15" customHeight="1" x14ac:dyDescent="0.25"/>
    <row r="11008" customFormat="1" ht="15" customHeight="1" x14ac:dyDescent="0.25"/>
    <row r="11009" customFormat="1" ht="15" customHeight="1" x14ac:dyDescent="0.25"/>
    <row r="11010" customFormat="1" ht="15" customHeight="1" x14ac:dyDescent="0.25"/>
    <row r="11011" customFormat="1" ht="15" customHeight="1" x14ac:dyDescent="0.25"/>
    <row r="11012" customFormat="1" ht="15" customHeight="1" x14ac:dyDescent="0.25"/>
    <row r="11013" customFormat="1" ht="15" customHeight="1" x14ac:dyDescent="0.25"/>
    <row r="11014" customFormat="1" ht="15" customHeight="1" x14ac:dyDescent="0.25"/>
    <row r="11015" customFormat="1" ht="15" customHeight="1" x14ac:dyDescent="0.25"/>
    <row r="11016" customFormat="1" ht="15" customHeight="1" x14ac:dyDescent="0.25"/>
    <row r="11017" customFormat="1" ht="15" customHeight="1" x14ac:dyDescent="0.25"/>
    <row r="11018" customFormat="1" ht="15" customHeight="1" x14ac:dyDescent="0.25"/>
    <row r="11019" customFormat="1" ht="15" customHeight="1" x14ac:dyDescent="0.25"/>
    <row r="11020" customFormat="1" ht="15" customHeight="1" x14ac:dyDescent="0.25"/>
    <row r="11021" customFormat="1" ht="15" customHeight="1" x14ac:dyDescent="0.25"/>
    <row r="11022" customFormat="1" ht="15" customHeight="1" x14ac:dyDescent="0.25"/>
    <row r="11023" customFormat="1" ht="15" customHeight="1" x14ac:dyDescent="0.25"/>
    <row r="11024" customFormat="1" ht="15" customHeight="1" x14ac:dyDescent="0.25"/>
    <row r="11025" customFormat="1" ht="15" customHeight="1" x14ac:dyDescent="0.25"/>
    <row r="11026" customFormat="1" ht="15" customHeight="1" x14ac:dyDescent="0.25"/>
    <row r="11027" customFormat="1" ht="15" customHeight="1" x14ac:dyDescent="0.25"/>
    <row r="11028" customFormat="1" ht="15" customHeight="1" x14ac:dyDescent="0.25"/>
    <row r="11029" customFormat="1" ht="15" customHeight="1" x14ac:dyDescent="0.25"/>
    <row r="11030" customFormat="1" ht="15" customHeight="1" x14ac:dyDescent="0.25"/>
    <row r="11031" customFormat="1" ht="15" customHeight="1" x14ac:dyDescent="0.25"/>
    <row r="11032" customFormat="1" ht="15" customHeight="1" x14ac:dyDescent="0.25"/>
    <row r="11033" customFormat="1" ht="15" customHeight="1" x14ac:dyDescent="0.25"/>
    <row r="11034" customFormat="1" ht="15" customHeight="1" x14ac:dyDescent="0.25"/>
    <row r="11035" customFormat="1" ht="15" customHeight="1" x14ac:dyDescent="0.25"/>
    <row r="11036" customFormat="1" ht="15" customHeight="1" x14ac:dyDescent="0.25"/>
    <row r="11037" customFormat="1" ht="15" customHeight="1" x14ac:dyDescent="0.25"/>
    <row r="11038" customFormat="1" ht="15" customHeight="1" x14ac:dyDescent="0.25"/>
    <row r="11039" customFormat="1" ht="15" customHeight="1" x14ac:dyDescent="0.25"/>
    <row r="11040" customFormat="1" ht="15" customHeight="1" x14ac:dyDescent="0.25"/>
    <row r="11041" customFormat="1" ht="15" customHeight="1" x14ac:dyDescent="0.25"/>
    <row r="11042" customFormat="1" ht="15" customHeight="1" x14ac:dyDescent="0.25"/>
    <row r="11043" customFormat="1" ht="15" customHeight="1" x14ac:dyDescent="0.25"/>
    <row r="11044" customFormat="1" ht="15" customHeight="1" x14ac:dyDescent="0.25"/>
    <row r="11045" customFormat="1" ht="15" customHeight="1" x14ac:dyDescent="0.25"/>
    <row r="11046" customFormat="1" ht="15" customHeight="1" x14ac:dyDescent="0.25"/>
    <row r="11047" customFormat="1" ht="15" customHeight="1" x14ac:dyDescent="0.25"/>
    <row r="11048" customFormat="1" ht="15" customHeight="1" x14ac:dyDescent="0.25"/>
    <row r="11049" customFormat="1" ht="15" customHeight="1" x14ac:dyDescent="0.25"/>
    <row r="11050" customFormat="1" ht="15" customHeight="1" x14ac:dyDescent="0.25"/>
    <row r="11051" customFormat="1" ht="15" customHeight="1" x14ac:dyDescent="0.25"/>
    <row r="11052" customFormat="1" ht="15" customHeight="1" x14ac:dyDescent="0.25"/>
    <row r="11053" customFormat="1" ht="15" customHeight="1" x14ac:dyDescent="0.25"/>
    <row r="11054" customFormat="1" ht="15" customHeight="1" x14ac:dyDescent="0.25"/>
    <row r="11055" customFormat="1" ht="15" customHeight="1" x14ac:dyDescent="0.25"/>
    <row r="11056" customFormat="1" ht="15" customHeight="1" x14ac:dyDescent="0.25"/>
    <row r="11057" customFormat="1" ht="15" customHeight="1" x14ac:dyDescent="0.25"/>
    <row r="11058" customFormat="1" ht="15" customHeight="1" x14ac:dyDescent="0.25"/>
    <row r="11059" customFormat="1" ht="15" customHeight="1" x14ac:dyDescent="0.25"/>
    <row r="11060" customFormat="1" ht="15" customHeight="1" x14ac:dyDescent="0.25"/>
    <row r="11061" customFormat="1" ht="15" customHeight="1" x14ac:dyDescent="0.25"/>
    <row r="11062" customFormat="1" ht="15" customHeight="1" x14ac:dyDescent="0.25"/>
    <row r="11063" customFormat="1" ht="15" customHeight="1" x14ac:dyDescent="0.25"/>
    <row r="11064" customFormat="1" ht="15" customHeight="1" x14ac:dyDescent="0.25"/>
    <row r="11065" customFormat="1" ht="15" customHeight="1" x14ac:dyDescent="0.25"/>
    <row r="11066" customFormat="1" ht="15" customHeight="1" x14ac:dyDescent="0.25"/>
    <row r="11067" customFormat="1" ht="15" customHeight="1" x14ac:dyDescent="0.25"/>
    <row r="11068" customFormat="1" ht="15" customHeight="1" x14ac:dyDescent="0.25"/>
    <row r="11069" customFormat="1" ht="15" customHeight="1" x14ac:dyDescent="0.25"/>
    <row r="11070" customFormat="1" ht="15" customHeight="1" x14ac:dyDescent="0.25"/>
    <row r="11071" customFormat="1" ht="15" customHeight="1" x14ac:dyDescent="0.25"/>
    <row r="11072" customFormat="1" ht="15" customHeight="1" x14ac:dyDescent="0.25"/>
    <row r="11073" customFormat="1" ht="15" customHeight="1" x14ac:dyDescent="0.25"/>
    <row r="11074" customFormat="1" ht="15" customHeight="1" x14ac:dyDescent="0.25"/>
    <row r="11075" customFormat="1" ht="15" customHeight="1" x14ac:dyDescent="0.25"/>
    <row r="11076" customFormat="1" ht="15" customHeight="1" x14ac:dyDescent="0.25"/>
    <row r="11077" customFormat="1" ht="15" customHeight="1" x14ac:dyDescent="0.25"/>
    <row r="11078" customFormat="1" ht="15" customHeight="1" x14ac:dyDescent="0.25"/>
    <row r="11079" customFormat="1" ht="15" customHeight="1" x14ac:dyDescent="0.25"/>
    <row r="11080" customFormat="1" ht="15" customHeight="1" x14ac:dyDescent="0.25"/>
    <row r="11081" customFormat="1" ht="15" customHeight="1" x14ac:dyDescent="0.25"/>
    <row r="11082" customFormat="1" ht="15" customHeight="1" x14ac:dyDescent="0.25"/>
    <row r="11083" customFormat="1" ht="15" customHeight="1" x14ac:dyDescent="0.25"/>
    <row r="11084" customFormat="1" ht="15" customHeight="1" x14ac:dyDescent="0.25"/>
    <row r="11085" customFormat="1" ht="15" customHeight="1" x14ac:dyDescent="0.25"/>
    <row r="11086" customFormat="1" ht="15" customHeight="1" x14ac:dyDescent="0.25"/>
    <row r="11087" customFormat="1" ht="15" customHeight="1" x14ac:dyDescent="0.25"/>
    <row r="11088" customFormat="1" ht="15" customHeight="1" x14ac:dyDescent="0.25"/>
    <row r="11089" customFormat="1" ht="15" customHeight="1" x14ac:dyDescent="0.25"/>
    <row r="11090" customFormat="1" ht="15" customHeight="1" x14ac:dyDescent="0.25"/>
    <row r="11091" customFormat="1" ht="15" customHeight="1" x14ac:dyDescent="0.25"/>
    <row r="11092" customFormat="1" ht="15" customHeight="1" x14ac:dyDescent="0.25"/>
    <row r="11093" customFormat="1" ht="15" customHeight="1" x14ac:dyDescent="0.25"/>
    <row r="11094" customFormat="1" ht="15" customHeight="1" x14ac:dyDescent="0.25"/>
    <row r="11095" customFormat="1" ht="15" customHeight="1" x14ac:dyDescent="0.25"/>
    <row r="11096" customFormat="1" ht="15" customHeight="1" x14ac:dyDescent="0.25"/>
    <row r="11097" customFormat="1" ht="15" customHeight="1" x14ac:dyDescent="0.25"/>
    <row r="11098" customFormat="1" ht="15" customHeight="1" x14ac:dyDescent="0.25"/>
    <row r="11099" customFormat="1" ht="15" customHeight="1" x14ac:dyDescent="0.25"/>
    <row r="11100" customFormat="1" ht="15" customHeight="1" x14ac:dyDescent="0.25"/>
    <row r="11101" customFormat="1" ht="15" customHeight="1" x14ac:dyDescent="0.25"/>
    <row r="11102" customFormat="1" ht="15" customHeight="1" x14ac:dyDescent="0.25"/>
    <row r="11103" customFormat="1" ht="15" customHeight="1" x14ac:dyDescent="0.25"/>
    <row r="11104" customFormat="1" ht="15" customHeight="1" x14ac:dyDescent="0.25"/>
    <row r="11105" customFormat="1" ht="15" customHeight="1" x14ac:dyDescent="0.25"/>
    <row r="11106" customFormat="1" ht="15" customHeight="1" x14ac:dyDescent="0.25"/>
    <row r="11107" customFormat="1" ht="15" customHeight="1" x14ac:dyDescent="0.25"/>
    <row r="11108" customFormat="1" ht="15" customHeight="1" x14ac:dyDescent="0.25"/>
    <row r="11109" customFormat="1" ht="15" customHeight="1" x14ac:dyDescent="0.25"/>
    <row r="11110" customFormat="1" ht="15" customHeight="1" x14ac:dyDescent="0.25"/>
    <row r="11111" customFormat="1" ht="15" customHeight="1" x14ac:dyDescent="0.25"/>
    <row r="11112" customFormat="1" ht="15" customHeight="1" x14ac:dyDescent="0.25"/>
    <row r="11113" customFormat="1" ht="15" customHeight="1" x14ac:dyDescent="0.25"/>
    <row r="11114" customFormat="1" ht="15" customHeight="1" x14ac:dyDescent="0.25"/>
    <row r="11115" customFormat="1" ht="15" customHeight="1" x14ac:dyDescent="0.25"/>
    <row r="11116" customFormat="1" ht="15" customHeight="1" x14ac:dyDescent="0.25"/>
    <row r="11117" customFormat="1" ht="15" customHeight="1" x14ac:dyDescent="0.25"/>
    <row r="11118" customFormat="1" ht="15" customHeight="1" x14ac:dyDescent="0.25"/>
    <row r="11119" customFormat="1" ht="15" customHeight="1" x14ac:dyDescent="0.25"/>
    <row r="11120" customFormat="1" ht="15" customHeight="1" x14ac:dyDescent="0.25"/>
    <row r="11121" customFormat="1" ht="15" customHeight="1" x14ac:dyDescent="0.25"/>
    <row r="11122" customFormat="1" ht="15" customHeight="1" x14ac:dyDescent="0.25"/>
    <row r="11123" customFormat="1" ht="15" customHeight="1" x14ac:dyDescent="0.25"/>
    <row r="11124" customFormat="1" ht="15" customHeight="1" x14ac:dyDescent="0.25"/>
    <row r="11125" customFormat="1" ht="15" customHeight="1" x14ac:dyDescent="0.25"/>
    <row r="11126" customFormat="1" ht="15" customHeight="1" x14ac:dyDescent="0.25"/>
    <row r="11127" customFormat="1" ht="15" customHeight="1" x14ac:dyDescent="0.25"/>
    <row r="11128" customFormat="1" ht="15" customHeight="1" x14ac:dyDescent="0.25"/>
    <row r="11129" customFormat="1" ht="15" customHeight="1" x14ac:dyDescent="0.25"/>
    <row r="11130" customFormat="1" ht="15" customHeight="1" x14ac:dyDescent="0.25"/>
    <row r="11131" customFormat="1" ht="15" customHeight="1" x14ac:dyDescent="0.25"/>
    <row r="11132" customFormat="1" ht="15" customHeight="1" x14ac:dyDescent="0.25"/>
    <row r="11133" customFormat="1" ht="15" customHeight="1" x14ac:dyDescent="0.25"/>
    <row r="11134" customFormat="1" ht="15" customHeight="1" x14ac:dyDescent="0.25"/>
    <row r="11135" customFormat="1" ht="15" customHeight="1" x14ac:dyDescent="0.25"/>
    <row r="11136" customFormat="1" ht="15" customHeight="1" x14ac:dyDescent="0.25"/>
    <row r="11137" customFormat="1" ht="15" customHeight="1" x14ac:dyDescent="0.25"/>
    <row r="11138" customFormat="1" ht="15" customHeight="1" x14ac:dyDescent="0.25"/>
    <row r="11139" customFormat="1" ht="15" customHeight="1" x14ac:dyDescent="0.25"/>
    <row r="11140" customFormat="1" ht="15" customHeight="1" x14ac:dyDescent="0.25"/>
    <row r="11141" customFormat="1" ht="15" customHeight="1" x14ac:dyDescent="0.25"/>
    <row r="11142" customFormat="1" ht="15" customHeight="1" x14ac:dyDescent="0.25"/>
    <row r="11143" customFormat="1" ht="15" customHeight="1" x14ac:dyDescent="0.25"/>
    <row r="11144" customFormat="1" ht="15" customHeight="1" x14ac:dyDescent="0.25"/>
    <row r="11145" customFormat="1" ht="15" customHeight="1" x14ac:dyDescent="0.25"/>
    <row r="11146" customFormat="1" ht="15" customHeight="1" x14ac:dyDescent="0.25"/>
    <row r="11147" customFormat="1" ht="15" customHeight="1" x14ac:dyDescent="0.25"/>
    <row r="11148" customFormat="1" ht="15" customHeight="1" x14ac:dyDescent="0.25"/>
    <row r="11149" customFormat="1" ht="15" customHeight="1" x14ac:dyDescent="0.25"/>
    <row r="11150" customFormat="1" ht="15" customHeight="1" x14ac:dyDescent="0.25"/>
    <row r="11151" customFormat="1" ht="15" customHeight="1" x14ac:dyDescent="0.25"/>
    <row r="11152" customFormat="1" ht="15" customHeight="1" x14ac:dyDescent="0.25"/>
    <row r="11153" customFormat="1" ht="15" customHeight="1" x14ac:dyDescent="0.25"/>
    <row r="11154" customFormat="1" ht="15" customHeight="1" x14ac:dyDescent="0.25"/>
    <row r="11155" customFormat="1" ht="15" customHeight="1" x14ac:dyDescent="0.25"/>
    <row r="11156" customFormat="1" ht="15" customHeight="1" x14ac:dyDescent="0.25"/>
    <row r="11157" customFormat="1" ht="15" customHeight="1" x14ac:dyDescent="0.25"/>
    <row r="11158" customFormat="1" ht="15" customHeight="1" x14ac:dyDescent="0.25"/>
    <row r="11159" customFormat="1" ht="15" customHeight="1" x14ac:dyDescent="0.25"/>
    <row r="11160" customFormat="1" ht="15" customHeight="1" x14ac:dyDescent="0.25"/>
    <row r="11161" customFormat="1" ht="15" customHeight="1" x14ac:dyDescent="0.25"/>
    <row r="11162" customFormat="1" ht="15" customHeight="1" x14ac:dyDescent="0.25"/>
    <row r="11163" customFormat="1" ht="15" customHeight="1" x14ac:dyDescent="0.25"/>
    <row r="11164" customFormat="1" ht="15" customHeight="1" x14ac:dyDescent="0.25"/>
    <row r="11165" customFormat="1" ht="15" customHeight="1" x14ac:dyDescent="0.25"/>
    <row r="11166" customFormat="1" ht="15" customHeight="1" x14ac:dyDescent="0.25"/>
    <row r="11167" customFormat="1" ht="15" customHeight="1" x14ac:dyDescent="0.25"/>
    <row r="11168" customFormat="1" ht="15" customHeight="1" x14ac:dyDescent="0.25"/>
    <row r="11169" customFormat="1" ht="15" customHeight="1" x14ac:dyDescent="0.25"/>
    <row r="11170" customFormat="1" ht="15" customHeight="1" x14ac:dyDescent="0.25"/>
    <row r="11171" customFormat="1" ht="15" customHeight="1" x14ac:dyDescent="0.25"/>
    <row r="11172" customFormat="1" ht="15" customHeight="1" x14ac:dyDescent="0.25"/>
    <row r="11173" customFormat="1" ht="15" customHeight="1" x14ac:dyDescent="0.25"/>
    <row r="11174" customFormat="1" ht="15" customHeight="1" x14ac:dyDescent="0.25"/>
    <row r="11175" customFormat="1" ht="15" customHeight="1" x14ac:dyDescent="0.25"/>
    <row r="11176" customFormat="1" ht="15" customHeight="1" x14ac:dyDescent="0.25"/>
    <row r="11177" customFormat="1" ht="15" customHeight="1" x14ac:dyDescent="0.25"/>
    <row r="11178" customFormat="1" ht="15" customHeight="1" x14ac:dyDescent="0.25"/>
    <row r="11179" customFormat="1" ht="15" customHeight="1" x14ac:dyDescent="0.25"/>
    <row r="11180" customFormat="1" ht="15" customHeight="1" x14ac:dyDescent="0.25"/>
    <row r="11181" customFormat="1" ht="15" customHeight="1" x14ac:dyDescent="0.25"/>
    <row r="11182" customFormat="1" ht="15" customHeight="1" x14ac:dyDescent="0.25"/>
    <row r="11183" customFormat="1" ht="15" customHeight="1" x14ac:dyDescent="0.25"/>
    <row r="11184" customFormat="1" ht="15" customHeight="1" x14ac:dyDescent="0.25"/>
    <row r="11185" customFormat="1" ht="15" customHeight="1" x14ac:dyDescent="0.25"/>
    <row r="11186" customFormat="1" ht="15" customHeight="1" x14ac:dyDescent="0.25"/>
    <row r="11187" customFormat="1" ht="15" customHeight="1" x14ac:dyDescent="0.25"/>
    <row r="11188" customFormat="1" ht="15" customHeight="1" x14ac:dyDescent="0.25"/>
    <row r="11189" customFormat="1" ht="15" customHeight="1" x14ac:dyDescent="0.25"/>
    <row r="11190" customFormat="1" ht="15" customHeight="1" x14ac:dyDescent="0.25"/>
    <row r="11191" customFormat="1" ht="15" customHeight="1" x14ac:dyDescent="0.25"/>
    <row r="11192" customFormat="1" ht="15" customHeight="1" x14ac:dyDescent="0.25"/>
    <row r="11193" customFormat="1" ht="15" customHeight="1" x14ac:dyDescent="0.25"/>
    <row r="11194" customFormat="1" ht="15" customHeight="1" x14ac:dyDescent="0.25"/>
    <row r="11195" customFormat="1" ht="15" customHeight="1" x14ac:dyDescent="0.25"/>
    <row r="11196" customFormat="1" ht="15" customHeight="1" x14ac:dyDescent="0.25"/>
    <row r="11197" customFormat="1" ht="15" customHeight="1" x14ac:dyDescent="0.25"/>
    <row r="11198" customFormat="1" ht="15" customHeight="1" x14ac:dyDescent="0.25"/>
    <row r="11199" customFormat="1" ht="15" customHeight="1" x14ac:dyDescent="0.25"/>
    <row r="11200" customFormat="1" ht="15" customHeight="1" x14ac:dyDescent="0.25"/>
    <row r="11201" customFormat="1" ht="15" customHeight="1" x14ac:dyDescent="0.25"/>
    <row r="11202" customFormat="1" ht="15" customHeight="1" x14ac:dyDescent="0.25"/>
    <row r="11203" customFormat="1" ht="15" customHeight="1" x14ac:dyDescent="0.25"/>
    <row r="11204" customFormat="1" ht="15" customHeight="1" x14ac:dyDescent="0.25"/>
    <row r="11205" customFormat="1" ht="15" customHeight="1" x14ac:dyDescent="0.25"/>
    <row r="11206" customFormat="1" ht="15" customHeight="1" x14ac:dyDescent="0.25"/>
    <row r="11207" customFormat="1" ht="15" customHeight="1" x14ac:dyDescent="0.25"/>
    <row r="11208" customFormat="1" ht="15" customHeight="1" x14ac:dyDescent="0.25"/>
    <row r="11209" customFormat="1" ht="15" customHeight="1" x14ac:dyDescent="0.25"/>
    <row r="11210" customFormat="1" ht="15" customHeight="1" x14ac:dyDescent="0.25"/>
    <row r="11211" customFormat="1" ht="15" customHeight="1" x14ac:dyDescent="0.25"/>
    <row r="11212" customFormat="1" ht="15" customHeight="1" x14ac:dyDescent="0.25"/>
    <row r="11213" customFormat="1" ht="15" customHeight="1" x14ac:dyDescent="0.25"/>
    <row r="11214" customFormat="1" ht="15" customHeight="1" x14ac:dyDescent="0.25"/>
    <row r="11215" customFormat="1" ht="15" customHeight="1" x14ac:dyDescent="0.25"/>
    <row r="11216" customFormat="1" ht="15" customHeight="1" x14ac:dyDescent="0.25"/>
    <row r="11217" customFormat="1" ht="15" customHeight="1" x14ac:dyDescent="0.25"/>
    <row r="11218" customFormat="1" ht="15" customHeight="1" x14ac:dyDescent="0.25"/>
    <row r="11219" customFormat="1" ht="15" customHeight="1" x14ac:dyDescent="0.25"/>
    <row r="11220" customFormat="1" ht="15" customHeight="1" x14ac:dyDescent="0.25"/>
    <row r="11221" customFormat="1" ht="15" customHeight="1" x14ac:dyDescent="0.25"/>
    <row r="11222" customFormat="1" ht="15" customHeight="1" x14ac:dyDescent="0.25"/>
    <row r="11223" customFormat="1" ht="15" customHeight="1" x14ac:dyDescent="0.25"/>
    <row r="11224" customFormat="1" ht="15" customHeight="1" x14ac:dyDescent="0.25"/>
    <row r="11225" customFormat="1" ht="15" customHeight="1" x14ac:dyDescent="0.25"/>
    <row r="11226" customFormat="1" ht="15" customHeight="1" x14ac:dyDescent="0.25"/>
    <row r="11227" customFormat="1" ht="15" customHeight="1" x14ac:dyDescent="0.25"/>
    <row r="11228" customFormat="1" ht="15" customHeight="1" x14ac:dyDescent="0.25"/>
    <row r="11229" customFormat="1" ht="15" customHeight="1" x14ac:dyDescent="0.25"/>
    <row r="11230" customFormat="1" ht="15" customHeight="1" x14ac:dyDescent="0.25"/>
    <row r="11231" customFormat="1" ht="15" customHeight="1" x14ac:dyDescent="0.25"/>
    <row r="11232" customFormat="1" ht="15" customHeight="1" x14ac:dyDescent="0.25"/>
    <row r="11233" customFormat="1" ht="15" customHeight="1" x14ac:dyDescent="0.25"/>
    <row r="11234" customFormat="1" ht="15" customHeight="1" x14ac:dyDescent="0.25"/>
    <row r="11235" customFormat="1" ht="15" customHeight="1" x14ac:dyDescent="0.25"/>
    <row r="11236" customFormat="1" ht="15" customHeight="1" x14ac:dyDescent="0.25"/>
    <row r="11237" customFormat="1" ht="15" customHeight="1" x14ac:dyDescent="0.25"/>
    <row r="11238" customFormat="1" ht="15" customHeight="1" x14ac:dyDescent="0.25"/>
    <row r="11239" customFormat="1" ht="15" customHeight="1" x14ac:dyDescent="0.25"/>
    <row r="11240" customFormat="1" ht="15" customHeight="1" x14ac:dyDescent="0.25"/>
    <row r="11241" customFormat="1" ht="15" customHeight="1" x14ac:dyDescent="0.25"/>
    <row r="11242" customFormat="1" ht="15" customHeight="1" x14ac:dyDescent="0.25"/>
    <row r="11243" customFormat="1" ht="15" customHeight="1" x14ac:dyDescent="0.25"/>
    <row r="11244" customFormat="1" ht="15" customHeight="1" x14ac:dyDescent="0.25"/>
    <row r="11245" customFormat="1" ht="15" customHeight="1" x14ac:dyDescent="0.25"/>
    <row r="11246" customFormat="1" ht="15" customHeight="1" x14ac:dyDescent="0.25"/>
    <row r="11247" customFormat="1" ht="15" customHeight="1" x14ac:dyDescent="0.25"/>
    <row r="11248" customFormat="1" ht="15" customHeight="1" x14ac:dyDescent="0.25"/>
    <row r="11249" customFormat="1" ht="15" customHeight="1" x14ac:dyDescent="0.25"/>
    <row r="11250" customFormat="1" ht="15" customHeight="1" x14ac:dyDescent="0.25"/>
    <row r="11251" customFormat="1" ht="15" customHeight="1" x14ac:dyDescent="0.25"/>
    <row r="11252" customFormat="1" ht="15" customHeight="1" x14ac:dyDescent="0.25"/>
    <row r="11253" customFormat="1" ht="15" customHeight="1" x14ac:dyDescent="0.25"/>
    <row r="11254" customFormat="1" ht="15" customHeight="1" x14ac:dyDescent="0.25"/>
    <row r="11255" customFormat="1" ht="15" customHeight="1" x14ac:dyDescent="0.25"/>
    <row r="11256" customFormat="1" ht="15" customHeight="1" x14ac:dyDescent="0.25"/>
    <row r="11257" customFormat="1" ht="15" customHeight="1" x14ac:dyDescent="0.25"/>
    <row r="11258" customFormat="1" ht="15" customHeight="1" x14ac:dyDescent="0.25"/>
    <row r="11259" customFormat="1" ht="15" customHeight="1" x14ac:dyDescent="0.25"/>
    <row r="11260" customFormat="1" ht="15" customHeight="1" x14ac:dyDescent="0.25"/>
    <row r="11261" customFormat="1" ht="15" customHeight="1" x14ac:dyDescent="0.25"/>
    <row r="11262" customFormat="1" ht="15" customHeight="1" x14ac:dyDescent="0.25"/>
    <row r="11263" customFormat="1" ht="15" customHeight="1" x14ac:dyDescent="0.25"/>
    <row r="11264" customFormat="1" ht="15" customHeight="1" x14ac:dyDescent="0.25"/>
    <row r="11265" customFormat="1" ht="15" customHeight="1" x14ac:dyDescent="0.25"/>
    <row r="11266" customFormat="1" ht="15" customHeight="1" x14ac:dyDescent="0.25"/>
    <row r="11267" customFormat="1" ht="15" customHeight="1" x14ac:dyDescent="0.25"/>
    <row r="11268" customFormat="1" ht="15" customHeight="1" x14ac:dyDescent="0.25"/>
    <row r="11269" customFormat="1" ht="15" customHeight="1" x14ac:dyDescent="0.25"/>
    <row r="11270" customFormat="1" ht="15" customHeight="1" x14ac:dyDescent="0.25"/>
    <row r="11271" customFormat="1" ht="15" customHeight="1" x14ac:dyDescent="0.25"/>
    <row r="11272" customFormat="1" ht="15" customHeight="1" x14ac:dyDescent="0.25"/>
    <row r="11273" customFormat="1" ht="15" customHeight="1" x14ac:dyDescent="0.25"/>
    <row r="11274" customFormat="1" ht="15" customHeight="1" x14ac:dyDescent="0.25"/>
    <row r="11275" customFormat="1" ht="15" customHeight="1" x14ac:dyDescent="0.25"/>
    <row r="11276" customFormat="1" ht="15" customHeight="1" x14ac:dyDescent="0.25"/>
    <row r="11277" customFormat="1" ht="15" customHeight="1" x14ac:dyDescent="0.25"/>
    <row r="11278" customFormat="1" ht="15" customHeight="1" x14ac:dyDescent="0.25"/>
    <row r="11279" customFormat="1" ht="15" customHeight="1" x14ac:dyDescent="0.25"/>
    <row r="11280" customFormat="1" ht="15" customHeight="1" x14ac:dyDescent="0.25"/>
    <row r="11281" customFormat="1" ht="15" customHeight="1" x14ac:dyDescent="0.25"/>
    <row r="11282" customFormat="1" ht="15" customHeight="1" x14ac:dyDescent="0.25"/>
    <row r="11283" customFormat="1" ht="15" customHeight="1" x14ac:dyDescent="0.25"/>
    <row r="11284" customFormat="1" ht="15" customHeight="1" x14ac:dyDescent="0.25"/>
    <row r="11285" customFormat="1" ht="15" customHeight="1" x14ac:dyDescent="0.25"/>
    <row r="11286" customFormat="1" ht="15" customHeight="1" x14ac:dyDescent="0.25"/>
    <row r="11287" customFormat="1" ht="15" customHeight="1" x14ac:dyDescent="0.25"/>
    <row r="11288" customFormat="1" ht="15" customHeight="1" x14ac:dyDescent="0.25"/>
    <row r="11289" customFormat="1" ht="15" customHeight="1" x14ac:dyDescent="0.25"/>
    <row r="11290" customFormat="1" ht="15" customHeight="1" x14ac:dyDescent="0.25"/>
    <row r="11291" customFormat="1" ht="15" customHeight="1" x14ac:dyDescent="0.25"/>
    <row r="11292" customFormat="1" ht="15" customHeight="1" x14ac:dyDescent="0.25"/>
    <row r="11293" customFormat="1" ht="15" customHeight="1" x14ac:dyDescent="0.25"/>
    <row r="11294" customFormat="1" ht="15" customHeight="1" x14ac:dyDescent="0.25"/>
    <row r="11295" customFormat="1" ht="15" customHeight="1" x14ac:dyDescent="0.25"/>
    <row r="11296" customFormat="1" ht="15" customHeight="1" x14ac:dyDescent="0.25"/>
    <row r="11297" customFormat="1" ht="15" customHeight="1" x14ac:dyDescent="0.25"/>
    <row r="11298" customFormat="1" ht="15" customHeight="1" x14ac:dyDescent="0.25"/>
    <row r="11299" customFormat="1" ht="15" customHeight="1" x14ac:dyDescent="0.25"/>
    <row r="11300" customFormat="1" ht="15" customHeight="1" x14ac:dyDescent="0.25"/>
    <row r="11301" customFormat="1" ht="15" customHeight="1" x14ac:dyDescent="0.25"/>
    <row r="11302" customFormat="1" ht="15" customHeight="1" x14ac:dyDescent="0.25"/>
    <row r="11303" customFormat="1" ht="15" customHeight="1" x14ac:dyDescent="0.25"/>
    <row r="11304" customFormat="1" ht="15" customHeight="1" x14ac:dyDescent="0.25"/>
    <row r="11305" customFormat="1" ht="15" customHeight="1" x14ac:dyDescent="0.25"/>
    <row r="11306" customFormat="1" ht="15" customHeight="1" x14ac:dyDescent="0.25"/>
    <row r="11307" customFormat="1" ht="15" customHeight="1" x14ac:dyDescent="0.25"/>
    <row r="11308" customFormat="1" ht="15" customHeight="1" x14ac:dyDescent="0.25"/>
    <row r="11309" customFormat="1" ht="15" customHeight="1" x14ac:dyDescent="0.25"/>
    <row r="11310" customFormat="1" ht="15" customHeight="1" x14ac:dyDescent="0.25"/>
    <row r="11311" customFormat="1" ht="15" customHeight="1" x14ac:dyDescent="0.25"/>
    <row r="11312" customFormat="1" ht="15" customHeight="1" x14ac:dyDescent="0.25"/>
    <row r="11313" customFormat="1" ht="15" customHeight="1" x14ac:dyDescent="0.25"/>
    <row r="11314" customFormat="1" ht="15" customHeight="1" x14ac:dyDescent="0.25"/>
    <row r="11315" customFormat="1" ht="15" customHeight="1" x14ac:dyDescent="0.25"/>
    <row r="11316" customFormat="1" ht="15" customHeight="1" x14ac:dyDescent="0.25"/>
    <row r="11317" customFormat="1" ht="15" customHeight="1" x14ac:dyDescent="0.25"/>
    <row r="11318" customFormat="1" ht="15" customHeight="1" x14ac:dyDescent="0.25"/>
    <row r="11319" customFormat="1" ht="15" customHeight="1" x14ac:dyDescent="0.25"/>
    <row r="11320" customFormat="1" ht="15" customHeight="1" x14ac:dyDescent="0.25"/>
    <row r="11321" customFormat="1" ht="15" customHeight="1" x14ac:dyDescent="0.25"/>
    <row r="11322" customFormat="1" ht="15" customHeight="1" x14ac:dyDescent="0.25"/>
    <row r="11323" customFormat="1" ht="15" customHeight="1" x14ac:dyDescent="0.25"/>
    <row r="11324" customFormat="1" ht="15" customHeight="1" x14ac:dyDescent="0.25"/>
    <row r="11325" customFormat="1" ht="15" customHeight="1" x14ac:dyDescent="0.25"/>
    <row r="11326" customFormat="1" ht="15" customHeight="1" x14ac:dyDescent="0.25"/>
    <row r="11327" customFormat="1" ht="15" customHeight="1" x14ac:dyDescent="0.25"/>
    <row r="11328" customFormat="1" ht="15" customHeight="1" x14ac:dyDescent="0.25"/>
    <row r="11329" customFormat="1" ht="15" customHeight="1" x14ac:dyDescent="0.25"/>
    <row r="11330" customFormat="1" ht="15" customHeight="1" x14ac:dyDescent="0.25"/>
    <row r="11331" customFormat="1" ht="15" customHeight="1" x14ac:dyDescent="0.25"/>
    <row r="11332" customFormat="1" ht="15" customHeight="1" x14ac:dyDescent="0.25"/>
    <row r="11333" customFormat="1" ht="15" customHeight="1" x14ac:dyDescent="0.25"/>
    <row r="11334" customFormat="1" ht="15" customHeight="1" x14ac:dyDescent="0.25"/>
    <row r="11335" customFormat="1" ht="15" customHeight="1" x14ac:dyDescent="0.25"/>
    <row r="11336" customFormat="1" ht="15" customHeight="1" x14ac:dyDescent="0.25"/>
    <row r="11337" customFormat="1" ht="15" customHeight="1" x14ac:dyDescent="0.25"/>
    <row r="11338" customFormat="1" ht="15" customHeight="1" x14ac:dyDescent="0.25"/>
    <row r="11339" customFormat="1" ht="15" customHeight="1" x14ac:dyDescent="0.25"/>
    <row r="11340" customFormat="1" ht="15" customHeight="1" x14ac:dyDescent="0.25"/>
    <row r="11341" customFormat="1" ht="15" customHeight="1" x14ac:dyDescent="0.25"/>
    <row r="11342" customFormat="1" ht="15" customHeight="1" x14ac:dyDescent="0.25"/>
    <row r="11343" customFormat="1" ht="15" customHeight="1" x14ac:dyDescent="0.25"/>
    <row r="11344" customFormat="1" ht="15" customHeight="1" x14ac:dyDescent="0.25"/>
    <row r="11345" customFormat="1" ht="15" customHeight="1" x14ac:dyDescent="0.25"/>
    <row r="11346" customFormat="1" ht="15" customHeight="1" x14ac:dyDescent="0.25"/>
    <row r="11347" customFormat="1" ht="15" customHeight="1" x14ac:dyDescent="0.25"/>
    <row r="11348" customFormat="1" ht="15" customHeight="1" x14ac:dyDescent="0.25"/>
    <row r="11349" customFormat="1" ht="15" customHeight="1" x14ac:dyDescent="0.25"/>
    <row r="11350" customFormat="1" ht="15" customHeight="1" x14ac:dyDescent="0.25"/>
    <row r="11351" customFormat="1" ht="15" customHeight="1" x14ac:dyDescent="0.25"/>
    <row r="11352" customFormat="1" ht="15" customHeight="1" x14ac:dyDescent="0.25"/>
    <row r="11353" customFormat="1" ht="15" customHeight="1" x14ac:dyDescent="0.25"/>
    <row r="11354" customFormat="1" ht="15" customHeight="1" x14ac:dyDescent="0.25"/>
    <row r="11355" customFormat="1" ht="15" customHeight="1" x14ac:dyDescent="0.25"/>
    <row r="11356" customFormat="1" ht="15" customHeight="1" x14ac:dyDescent="0.25"/>
    <row r="11357" customFormat="1" ht="15" customHeight="1" x14ac:dyDescent="0.25"/>
    <row r="11358" customFormat="1" ht="15" customHeight="1" x14ac:dyDescent="0.25"/>
    <row r="11359" customFormat="1" ht="15" customHeight="1" x14ac:dyDescent="0.25"/>
    <row r="11360" customFormat="1" ht="15" customHeight="1" x14ac:dyDescent="0.25"/>
    <row r="11361" customFormat="1" ht="15" customHeight="1" x14ac:dyDescent="0.25"/>
    <row r="11362" customFormat="1" ht="15" customHeight="1" x14ac:dyDescent="0.25"/>
    <row r="11363" customFormat="1" ht="15" customHeight="1" x14ac:dyDescent="0.25"/>
    <row r="11364" customFormat="1" ht="15" customHeight="1" x14ac:dyDescent="0.25"/>
    <row r="11365" customFormat="1" ht="15" customHeight="1" x14ac:dyDescent="0.25"/>
    <row r="11366" customFormat="1" ht="15" customHeight="1" x14ac:dyDescent="0.25"/>
    <row r="11367" customFormat="1" ht="15" customHeight="1" x14ac:dyDescent="0.25"/>
    <row r="11368" customFormat="1" ht="15" customHeight="1" x14ac:dyDescent="0.25"/>
    <row r="11369" customFormat="1" ht="15" customHeight="1" x14ac:dyDescent="0.25"/>
    <row r="11370" customFormat="1" ht="15" customHeight="1" x14ac:dyDescent="0.25"/>
    <row r="11371" customFormat="1" ht="15" customHeight="1" x14ac:dyDescent="0.25"/>
    <row r="11372" customFormat="1" ht="15" customHeight="1" x14ac:dyDescent="0.25"/>
    <row r="11373" customFormat="1" ht="15" customHeight="1" x14ac:dyDescent="0.25"/>
    <row r="11374" customFormat="1" ht="15" customHeight="1" x14ac:dyDescent="0.25"/>
    <row r="11375" customFormat="1" ht="15" customHeight="1" x14ac:dyDescent="0.25"/>
    <row r="11376" customFormat="1" ht="15" customHeight="1" x14ac:dyDescent="0.25"/>
    <row r="11377" customFormat="1" ht="15" customHeight="1" x14ac:dyDescent="0.25"/>
    <row r="11378" customFormat="1" ht="15" customHeight="1" x14ac:dyDescent="0.25"/>
    <row r="11379" customFormat="1" ht="15" customHeight="1" x14ac:dyDescent="0.25"/>
    <row r="11380" customFormat="1" ht="15" customHeight="1" x14ac:dyDescent="0.25"/>
    <row r="11381" customFormat="1" ht="15" customHeight="1" x14ac:dyDescent="0.25"/>
    <row r="11382" customFormat="1" ht="15" customHeight="1" x14ac:dyDescent="0.25"/>
    <row r="11383" customFormat="1" ht="15" customHeight="1" x14ac:dyDescent="0.25"/>
    <row r="11384" customFormat="1" ht="15" customHeight="1" x14ac:dyDescent="0.25"/>
    <row r="11385" customFormat="1" ht="15" customHeight="1" x14ac:dyDescent="0.25"/>
    <row r="11386" customFormat="1" ht="15" customHeight="1" x14ac:dyDescent="0.25"/>
    <row r="11387" customFormat="1" ht="15" customHeight="1" x14ac:dyDescent="0.25"/>
    <row r="11388" customFormat="1" ht="15" customHeight="1" x14ac:dyDescent="0.25"/>
    <row r="11389" customFormat="1" ht="15" customHeight="1" x14ac:dyDescent="0.25"/>
    <row r="11390" customFormat="1" ht="15" customHeight="1" x14ac:dyDescent="0.25"/>
    <row r="11391" customFormat="1" ht="15" customHeight="1" x14ac:dyDescent="0.25"/>
    <row r="11392" customFormat="1" ht="15" customHeight="1" x14ac:dyDescent="0.25"/>
    <row r="11393" customFormat="1" ht="15" customHeight="1" x14ac:dyDescent="0.25"/>
    <row r="11394" customFormat="1" ht="15" customHeight="1" x14ac:dyDescent="0.25"/>
    <row r="11395" customFormat="1" ht="15" customHeight="1" x14ac:dyDescent="0.25"/>
    <row r="11396" customFormat="1" ht="15" customHeight="1" x14ac:dyDescent="0.25"/>
    <row r="11397" customFormat="1" ht="15" customHeight="1" x14ac:dyDescent="0.25"/>
    <row r="11398" customFormat="1" ht="15" customHeight="1" x14ac:dyDescent="0.25"/>
    <row r="11399" customFormat="1" ht="15" customHeight="1" x14ac:dyDescent="0.25"/>
    <row r="11400" customFormat="1" ht="15" customHeight="1" x14ac:dyDescent="0.25"/>
    <row r="11401" customFormat="1" ht="15" customHeight="1" x14ac:dyDescent="0.25"/>
    <row r="11402" customFormat="1" ht="15" customHeight="1" x14ac:dyDescent="0.25"/>
    <row r="11403" customFormat="1" ht="15" customHeight="1" x14ac:dyDescent="0.25"/>
    <row r="11404" customFormat="1" ht="15" customHeight="1" x14ac:dyDescent="0.25"/>
    <row r="11405" customFormat="1" ht="15" customHeight="1" x14ac:dyDescent="0.25"/>
    <row r="11406" customFormat="1" ht="15" customHeight="1" x14ac:dyDescent="0.25"/>
    <row r="11407" customFormat="1" ht="15" customHeight="1" x14ac:dyDescent="0.25"/>
    <row r="11408" customFormat="1" ht="15" customHeight="1" x14ac:dyDescent="0.25"/>
    <row r="11409" customFormat="1" ht="15" customHeight="1" x14ac:dyDescent="0.25"/>
    <row r="11410" customFormat="1" ht="15" customHeight="1" x14ac:dyDescent="0.25"/>
    <row r="11411" customFormat="1" ht="15" customHeight="1" x14ac:dyDescent="0.25"/>
    <row r="11412" customFormat="1" ht="15" customHeight="1" x14ac:dyDescent="0.25"/>
    <row r="11413" customFormat="1" ht="15" customHeight="1" x14ac:dyDescent="0.25"/>
    <row r="11414" customFormat="1" ht="15" customHeight="1" x14ac:dyDescent="0.25"/>
    <row r="11415" customFormat="1" ht="15" customHeight="1" x14ac:dyDescent="0.25"/>
    <row r="11416" customFormat="1" ht="15" customHeight="1" x14ac:dyDescent="0.25"/>
    <row r="11417" customFormat="1" ht="15" customHeight="1" x14ac:dyDescent="0.25"/>
    <row r="11418" customFormat="1" ht="15" customHeight="1" x14ac:dyDescent="0.25"/>
    <row r="11419" customFormat="1" ht="15" customHeight="1" x14ac:dyDescent="0.25"/>
    <row r="11420" customFormat="1" ht="15" customHeight="1" x14ac:dyDescent="0.25"/>
    <row r="11421" customFormat="1" ht="15" customHeight="1" x14ac:dyDescent="0.25"/>
    <row r="11422" customFormat="1" ht="15" customHeight="1" x14ac:dyDescent="0.25"/>
    <row r="11423" customFormat="1" ht="15" customHeight="1" x14ac:dyDescent="0.25"/>
    <row r="11424" customFormat="1" ht="15" customHeight="1" x14ac:dyDescent="0.25"/>
    <row r="11425" customFormat="1" ht="15" customHeight="1" x14ac:dyDescent="0.25"/>
    <row r="11426" customFormat="1" ht="15" customHeight="1" x14ac:dyDescent="0.25"/>
    <row r="11427" customFormat="1" ht="15" customHeight="1" x14ac:dyDescent="0.25"/>
    <row r="11428" customFormat="1" ht="15" customHeight="1" x14ac:dyDescent="0.25"/>
    <row r="11429" customFormat="1" ht="15" customHeight="1" x14ac:dyDescent="0.25"/>
    <row r="11430" customFormat="1" ht="15" customHeight="1" x14ac:dyDescent="0.25"/>
    <row r="11431" customFormat="1" ht="15" customHeight="1" x14ac:dyDescent="0.25"/>
    <row r="11432" customFormat="1" ht="15" customHeight="1" x14ac:dyDescent="0.25"/>
    <row r="11433" customFormat="1" ht="15" customHeight="1" x14ac:dyDescent="0.25"/>
    <row r="11434" customFormat="1" ht="15" customHeight="1" x14ac:dyDescent="0.25"/>
    <row r="11435" customFormat="1" ht="15" customHeight="1" x14ac:dyDescent="0.25"/>
    <row r="11436" customFormat="1" ht="15" customHeight="1" x14ac:dyDescent="0.25"/>
    <row r="11437" customFormat="1" ht="15" customHeight="1" x14ac:dyDescent="0.25"/>
    <row r="11438" customFormat="1" ht="15" customHeight="1" x14ac:dyDescent="0.25"/>
    <row r="11439" customFormat="1" ht="15" customHeight="1" x14ac:dyDescent="0.25"/>
    <row r="11440" customFormat="1" ht="15" customHeight="1" x14ac:dyDescent="0.25"/>
    <row r="11441" customFormat="1" ht="15" customHeight="1" x14ac:dyDescent="0.25"/>
    <row r="11442" customFormat="1" ht="15" customHeight="1" x14ac:dyDescent="0.25"/>
    <row r="11443" customFormat="1" ht="15" customHeight="1" x14ac:dyDescent="0.25"/>
    <row r="11444" customFormat="1" ht="15" customHeight="1" x14ac:dyDescent="0.25"/>
    <row r="11445" customFormat="1" ht="15" customHeight="1" x14ac:dyDescent="0.25"/>
    <row r="11446" customFormat="1" ht="15" customHeight="1" x14ac:dyDescent="0.25"/>
    <row r="11447" customFormat="1" ht="15" customHeight="1" x14ac:dyDescent="0.25"/>
    <row r="11448" customFormat="1" ht="15" customHeight="1" x14ac:dyDescent="0.25"/>
    <row r="11449" customFormat="1" ht="15" customHeight="1" x14ac:dyDescent="0.25"/>
    <row r="11450" customFormat="1" ht="15" customHeight="1" x14ac:dyDescent="0.25"/>
    <row r="11451" customFormat="1" ht="15" customHeight="1" x14ac:dyDescent="0.25"/>
    <row r="11452" customFormat="1" ht="15" customHeight="1" x14ac:dyDescent="0.25"/>
    <row r="11453" customFormat="1" ht="15" customHeight="1" x14ac:dyDescent="0.25"/>
    <row r="11454" customFormat="1" ht="15" customHeight="1" x14ac:dyDescent="0.25"/>
    <row r="11455" customFormat="1" ht="15" customHeight="1" x14ac:dyDescent="0.25"/>
    <row r="11456" customFormat="1" ht="15" customHeight="1" x14ac:dyDescent="0.25"/>
    <row r="11457" customFormat="1" ht="15" customHeight="1" x14ac:dyDescent="0.25"/>
    <row r="11458" customFormat="1" ht="15" customHeight="1" x14ac:dyDescent="0.25"/>
    <row r="11459" customFormat="1" ht="15" customHeight="1" x14ac:dyDescent="0.25"/>
    <row r="11460" customFormat="1" ht="15" customHeight="1" x14ac:dyDescent="0.25"/>
    <row r="11461" customFormat="1" ht="15" customHeight="1" x14ac:dyDescent="0.25"/>
    <row r="11462" customFormat="1" ht="15" customHeight="1" x14ac:dyDescent="0.25"/>
    <row r="11463" customFormat="1" ht="15" customHeight="1" x14ac:dyDescent="0.25"/>
    <row r="11464" customFormat="1" ht="15" customHeight="1" x14ac:dyDescent="0.25"/>
    <row r="11465" customFormat="1" ht="15" customHeight="1" x14ac:dyDescent="0.25"/>
    <row r="11466" customFormat="1" ht="15" customHeight="1" x14ac:dyDescent="0.25"/>
    <row r="11467" customFormat="1" ht="15" customHeight="1" x14ac:dyDescent="0.25"/>
    <row r="11468" customFormat="1" ht="15" customHeight="1" x14ac:dyDescent="0.25"/>
    <row r="11469" customFormat="1" ht="15" customHeight="1" x14ac:dyDescent="0.25"/>
    <row r="11470" customFormat="1" ht="15" customHeight="1" x14ac:dyDescent="0.25"/>
    <row r="11471" customFormat="1" ht="15" customHeight="1" x14ac:dyDescent="0.25"/>
    <row r="11472" customFormat="1" ht="15" customHeight="1" x14ac:dyDescent="0.25"/>
    <row r="11473" customFormat="1" ht="15" customHeight="1" x14ac:dyDescent="0.25"/>
    <row r="11474" customFormat="1" ht="15" customHeight="1" x14ac:dyDescent="0.25"/>
    <row r="11475" customFormat="1" ht="15" customHeight="1" x14ac:dyDescent="0.25"/>
    <row r="11476" customFormat="1" ht="15" customHeight="1" x14ac:dyDescent="0.25"/>
    <row r="11477" customFormat="1" ht="15" customHeight="1" x14ac:dyDescent="0.25"/>
    <row r="11478" customFormat="1" ht="15" customHeight="1" x14ac:dyDescent="0.25"/>
    <row r="11479" customFormat="1" ht="15" customHeight="1" x14ac:dyDescent="0.25"/>
    <row r="11480" customFormat="1" ht="15" customHeight="1" x14ac:dyDescent="0.25"/>
    <row r="11481" customFormat="1" ht="15" customHeight="1" x14ac:dyDescent="0.25"/>
    <row r="11482" customFormat="1" ht="15" customHeight="1" x14ac:dyDescent="0.25"/>
    <row r="11483" customFormat="1" ht="15" customHeight="1" x14ac:dyDescent="0.25"/>
    <row r="11484" customFormat="1" ht="15" customHeight="1" x14ac:dyDescent="0.25"/>
    <row r="11485" customFormat="1" ht="15" customHeight="1" x14ac:dyDescent="0.25"/>
    <row r="11486" customFormat="1" ht="15" customHeight="1" x14ac:dyDescent="0.25"/>
    <row r="11487" customFormat="1" ht="15" customHeight="1" x14ac:dyDescent="0.25"/>
    <row r="11488" customFormat="1" ht="15" customHeight="1" x14ac:dyDescent="0.25"/>
    <row r="11489" customFormat="1" ht="15" customHeight="1" x14ac:dyDescent="0.25"/>
    <row r="11490" customFormat="1" ht="15" customHeight="1" x14ac:dyDescent="0.25"/>
    <row r="11491" customFormat="1" ht="15" customHeight="1" x14ac:dyDescent="0.25"/>
    <row r="11492" customFormat="1" ht="15" customHeight="1" x14ac:dyDescent="0.25"/>
    <row r="11493" customFormat="1" ht="15" customHeight="1" x14ac:dyDescent="0.25"/>
    <row r="11494" customFormat="1" ht="15" customHeight="1" x14ac:dyDescent="0.25"/>
    <row r="11495" customFormat="1" ht="15" customHeight="1" x14ac:dyDescent="0.25"/>
    <row r="11496" customFormat="1" ht="15" customHeight="1" x14ac:dyDescent="0.25"/>
    <row r="11497" customFormat="1" ht="15" customHeight="1" x14ac:dyDescent="0.25"/>
    <row r="11498" customFormat="1" ht="15" customHeight="1" x14ac:dyDescent="0.25"/>
    <row r="11499" customFormat="1" ht="15" customHeight="1" x14ac:dyDescent="0.25"/>
    <row r="11500" customFormat="1" ht="15" customHeight="1" x14ac:dyDescent="0.25"/>
    <row r="11501" customFormat="1" ht="15" customHeight="1" x14ac:dyDescent="0.25"/>
    <row r="11502" customFormat="1" ht="15" customHeight="1" x14ac:dyDescent="0.25"/>
    <row r="11503" customFormat="1" ht="15" customHeight="1" x14ac:dyDescent="0.25"/>
    <row r="11504" customFormat="1" ht="15" customHeight="1" x14ac:dyDescent="0.25"/>
    <row r="11505" customFormat="1" ht="15" customHeight="1" x14ac:dyDescent="0.25"/>
    <row r="11506" customFormat="1" ht="15" customHeight="1" x14ac:dyDescent="0.25"/>
    <row r="11507" customFormat="1" ht="15" customHeight="1" x14ac:dyDescent="0.25"/>
    <row r="11508" customFormat="1" ht="15" customHeight="1" x14ac:dyDescent="0.25"/>
    <row r="11509" customFormat="1" ht="15" customHeight="1" x14ac:dyDescent="0.25"/>
    <row r="11510" customFormat="1" ht="15" customHeight="1" x14ac:dyDescent="0.25"/>
    <row r="11511" customFormat="1" ht="15" customHeight="1" x14ac:dyDescent="0.25"/>
    <row r="11512" customFormat="1" ht="15" customHeight="1" x14ac:dyDescent="0.25"/>
    <row r="11513" customFormat="1" ht="15" customHeight="1" x14ac:dyDescent="0.25"/>
    <row r="11514" customFormat="1" ht="15" customHeight="1" x14ac:dyDescent="0.25"/>
    <row r="11515" customFormat="1" ht="15" customHeight="1" x14ac:dyDescent="0.25"/>
    <row r="11516" customFormat="1" ht="15" customHeight="1" x14ac:dyDescent="0.25"/>
    <row r="11517" customFormat="1" ht="15" customHeight="1" x14ac:dyDescent="0.25"/>
    <row r="11518" customFormat="1" ht="15" customHeight="1" x14ac:dyDescent="0.25"/>
    <row r="11519" customFormat="1" ht="15" customHeight="1" x14ac:dyDescent="0.25"/>
    <row r="11520" customFormat="1" ht="15" customHeight="1" x14ac:dyDescent="0.25"/>
    <row r="11521" customFormat="1" ht="15" customHeight="1" x14ac:dyDescent="0.25"/>
    <row r="11522" customFormat="1" ht="15" customHeight="1" x14ac:dyDescent="0.25"/>
    <row r="11523" customFormat="1" ht="15" customHeight="1" x14ac:dyDescent="0.25"/>
    <row r="11524" customFormat="1" ht="15" customHeight="1" x14ac:dyDescent="0.25"/>
    <row r="11525" customFormat="1" ht="15" customHeight="1" x14ac:dyDescent="0.25"/>
    <row r="11526" customFormat="1" ht="15" customHeight="1" x14ac:dyDescent="0.25"/>
    <row r="11527" customFormat="1" ht="15" customHeight="1" x14ac:dyDescent="0.25"/>
    <row r="11528" customFormat="1" ht="15" customHeight="1" x14ac:dyDescent="0.25"/>
    <row r="11529" customFormat="1" ht="15" customHeight="1" x14ac:dyDescent="0.25"/>
    <row r="11530" customFormat="1" ht="15" customHeight="1" x14ac:dyDescent="0.25"/>
    <row r="11531" customFormat="1" ht="15" customHeight="1" x14ac:dyDescent="0.25"/>
    <row r="11532" customFormat="1" ht="15" customHeight="1" x14ac:dyDescent="0.25"/>
    <row r="11533" customFormat="1" ht="15" customHeight="1" x14ac:dyDescent="0.25"/>
    <row r="11534" customFormat="1" ht="15" customHeight="1" x14ac:dyDescent="0.25"/>
    <row r="11535" customFormat="1" ht="15" customHeight="1" x14ac:dyDescent="0.25"/>
    <row r="11536" customFormat="1" ht="15" customHeight="1" x14ac:dyDescent="0.25"/>
    <row r="11537" customFormat="1" ht="15" customHeight="1" x14ac:dyDescent="0.25"/>
    <row r="11538" customFormat="1" ht="15" customHeight="1" x14ac:dyDescent="0.25"/>
    <row r="11539" customFormat="1" ht="15" customHeight="1" x14ac:dyDescent="0.25"/>
    <row r="11540" customFormat="1" ht="15" customHeight="1" x14ac:dyDescent="0.25"/>
    <row r="11541" customFormat="1" ht="15" customHeight="1" x14ac:dyDescent="0.25"/>
    <row r="11542" customFormat="1" ht="15" customHeight="1" x14ac:dyDescent="0.25"/>
    <row r="11543" customFormat="1" ht="15" customHeight="1" x14ac:dyDescent="0.25"/>
    <row r="11544" customFormat="1" ht="15" customHeight="1" x14ac:dyDescent="0.25"/>
    <row r="11545" customFormat="1" ht="15" customHeight="1" x14ac:dyDescent="0.25"/>
    <row r="11546" customFormat="1" ht="15" customHeight="1" x14ac:dyDescent="0.25"/>
    <row r="11547" customFormat="1" ht="15" customHeight="1" x14ac:dyDescent="0.25"/>
    <row r="11548" customFormat="1" ht="15" customHeight="1" x14ac:dyDescent="0.25"/>
    <row r="11549" customFormat="1" ht="15" customHeight="1" x14ac:dyDescent="0.25"/>
    <row r="11550" customFormat="1" ht="15" customHeight="1" x14ac:dyDescent="0.25"/>
    <row r="11551" customFormat="1" ht="15" customHeight="1" x14ac:dyDescent="0.25"/>
    <row r="11552" customFormat="1" ht="15" customHeight="1" x14ac:dyDescent="0.25"/>
    <row r="11553" customFormat="1" ht="15" customHeight="1" x14ac:dyDescent="0.25"/>
    <row r="11554" customFormat="1" ht="15" customHeight="1" x14ac:dyDescent="0.25"/>
    <row r="11555" customFormat="1" ht="15" customHeight="1" x14ac:dyDescent="0.25"/>
    <row r="11556" customFormat="1" ht="15" customHeight="1" x14ac:dyDescent="0.25"/>
    <row r="11557" customFormat="1" ht="15" customHeight="1" x14ac:dyDescent="0.25"/>
    <row r="11558" customFormat="1" ht="15" customHeight="1" x14ac:dyDescent="0.25"/>
    <row r="11559" customFormat="1" ht="15" customHeight="1" x14ac:dyDescent="0.25"/>
    <row r="11560" customFormat="1" ht="15" customHeight="1" x14ac:dyDescent="0.25"/>
    <row r="11561" customFormat="1" ht="15" customHeight="1" x14ac:dyDescent="0.25"/>
    <row r="11562" customFormat="1" ht="15" customHeight="1" x14ac:dyDescent="0.25"/>
    <row r="11563" customFormat="1" ht="15" customHeight="1" x14ac:dyDescent="0.25"/>
    <row r="11564" customFormat="1" ht="15" customHeight="1" x14ac:dyDescent="0.25"/>
    <row r="11565" customFormat="1" ht="15" customHeight="1" x14ac:dyDescent="0.25"/>
    <row r="11566" customFormat="1" ht="15" customHeight="1" x14ac:dyDescent="0.25"/>
    <row r="11567" customFormat="1" ht="15" customHeight="1" x14ac:dyDescent="0.25"/>
    <row r="11568" customFormat="1" ht="15" customHeight="1" x14ac:dyDescent="0.25"/>
    <row r="11569" customFormat="1" ht="15" customHeight="1" x14ac:dyDescent="0.25"/>
    <row r="11570" customFormat="1" ht="15" customHeight="1" x14ac:dyDescent="0.25"/>
    <row r="11571" customFormat="1" ht="15" customHeight="1" x14ac:dyDescent="0.25"/>
    <row r="11572" customFormat="1" ht="15" customHeight="1" x14ac:dyDescent="0.25"/>
    <row r="11573" customFormat="1" ht="15" customHeight="1" x14ac:dyDescent="0.25"/>
    <row r="11574" customFormat="1" ht="15" customHeight="1" x14ac:dyDescent="0.25"/>
    <row r="11575" customFormat="1" ht="15" customHeight="1" x14ac:dyDescent="0.25"/>
    <row r="11576" customFormat="1" ht="15" customHeight="1" x14ac:dyDescent="0.25"/>
    <row r="11577" customFormat="1" ht="15" customHeight="1" x14ac:dyDescent="0.25"/>
    <row r="11578" customFormat="1" ht="15" customHeight="1" x14ac:dyDescent="0.25"/>
    <row r="11579" customFormat="1" ht="15" customHeight="1" x14ac:dyDescent="0.25"/>
    <row r="11580" customFormat="1" ht="15" customHeight="1" x14ac:dyDescent="0.25"/>
    <row r="11581" customFormat="1" ht="15" customHeight="1" x14ac:dyDescent="0.25"/>
    <row r="11582" customFormat="1" ht="15" customHeight="1" x14ac:dyDescent="0.25"/>
    <row r="11583" customFormat="1" ht="15" customHeight="1" x14ac:dyDescent="0.25"/>
    <row r="11584" customFormat="1" ht="15" customHeight="1" x14ac:dyDescent="0.25"/>
    <row r="11585" customFormat="1" ht="15" customHeight="1" x14ac:dyDescent="0.25"/>
    <row r="11586" customFormat="1" ht="15" customHeight="1" x14ac:dyDescent="0.25"/>
    <row r="11587" customFormat="1" ht="15" customHeight="1" x14ac:dyDescent="0.25"/>
    <row r="11588" customFormat="1" ht="15" customHeight="1" x14ac:dyDescent="0.25"/>
    <row r="11589" customFormat="1" ht="15" customHeight="1" x14ac:dyDescent="0.25"/>
    <row r="11590" customFormat="1" ht="15" customHeight="1" x14ac:dyDescent="0.25"/>
    <row r="11591" customFormat="1" ht="15" customHeight="1" x14ac:dyDescent="0.25"/>
    <row r="11592" customFormat="1" ht="15" customHeight="1" x14ac:dyDescent="0.25"/>
    <row r="11593" customFormat="1" ht="15" customHeight="1" x14ac:dyDescent="0.25"/>
    <row r="11594" customFormat="1" ht="15" customHeight="1" x14ac:dyDescent="0.25"/>
    <row r="11595" customFormat="1" ht="15" customHeight="1" x14ac:dyDescent="0.25"/>
    <row r="11596" customFormat="1" ht="15" customHeight="1" x14ac:dyDescent="0.25"/>
    <row r="11597" customFormat="1" ht="15" customHeight="1" x14ac:dyDescent="0.25"/>
    <row r="11598" customFormat="1" ht="15" customHeight="1" x14ac:dyDescent="0.25"/>
    <row r="11599" customFormat="1" ht="15" customHeight="1" x14ac:dyDescent="0.25"/>
    <row r="11600" customFormat="1" ht="15" customHeight="1" x14ac:dyDescent="0.25"/>
    <row r="11601" customFormat="1" ht="15" customHeight="1" x14ac:dyDescent="0.25"/>
    <row r="11602" customFormat="1" ht="15" customHeight="1" x14ac:dyDescent="0.25"/>
    <row r="11603" customFormat="1" ht="15" customHeight="1" x14ac:dyDescent="0.25"/>
    <row r="11604" customFormat="1" ht="15" customHeight="1" x14ac:dyDescent="0.25"/>
    <row r="11605" customFormat="1" ht="15" customHeight="1" x14ac:dyDescent="0.25"/>
    <row r="11606" customFormat="1" ht="15" customHeight="1" x14ac:dyDescent="0.25"/>
    <row r="11607" customFormat="1" ht="15" customHeight="1" x14ac:dyDescent="0.25"/>
    <row r="11608" customFormat="1" ht="15" customHeight="1" x14ac:dyDescent="0.25"/>
    <row r="11609" customFormat="1" ht="15" customHeight="1" x14ac:dyDescent="0.25"/>
    <row r="11610" customFormat="1" ht="15" customHeight="1" x14ac:dyDescent="0.25"/>
    <row r="11611" customFormat="1" ht="15" customHeight="1" x14ac:dyDescent="0.25"/>
    <row r="11612" customFormat="1" ht="15" customHeight="1" x14ac:dyDescent="0.25"/>
    <row r="11613" customFormat="1" ht="15" customHeight="1" x14ac:dyDescent="0.25"/>
    <row r="11614" customFormat="1" ht="15" customHeight="1" x14ac:dyDescent="0.25"/>
    <row r="11615" customFormat="1" ht="15" customHeight="1" x14ac:dyDescent="0.25"/>
    <row r="11616" customFormat="1" ht="15" customHeight="1" x14ac:dyDescent="0.25"/>
    <row r="11617" customFormat="1" ht="15" customHeight="1" x14ac:dyDescent="0.25"/>
    <row r="11618" customFormat="1" ht="15" customHeight="1" x14ac:dyDescent="0.25"/>
    <row r="11619" customFormat="1" ht="15" customHeight="1" x14ac:dyDescent="0.25"/>
    <row r="11620" customFormat="1" ht="15" customHeight="1" x14ac:dyDescent="0.25"/>
    <row r="11621" customFormat="1" ht="15" customHeight="1" x14ac:dyDescent="0.25"/>
    <row r="11622" customFormat="1" ht="15" customHeight="1" x14ac:dyDescent="0.25"/>
    <row r="11623" customFormat="1" ht="15" customHeight="1" x14ac:dyDescent="0.25"/>
    <row r="11624" customFormat="1" ht="15" customHeight="1" x14ac:dyDescent="0.25"/>
    <row r="11625" customFormat="1" ht="15" customHeight="1" x14ac:dyDescent="0.25"/>
    <row r="11626" customFormat="1" ht="15" customHeight="1" x14ac:dyDescent="0.25"/>
    <row r="11627" customFormat="1" ht="15" customHeight="1" x14ac:dyDescent="0.25"/>
    <row r="11628" customFormat="1" ht="15" customHeight="1" x14ac:dyDescent="0.25"/>
    <row r="11629" customFormat="1" ht="15" customHeight="1" x14ac:dyDescent="0.25"/>
    <row r="11630" customFormat="1" ht="15" customHeight="1" x14ac:dyDescent="0.25"/>
    <row r="11631" customFormat="1" ht="15" customHeight="1" x14ac:dyDescent="0.25"/>
    <row r="11632" customFormat="1" ht="15" customHeight="1" x14ac:dyDescent="0.25"/>
    <row r="11633" customFormat="1" ht="15" customHeight="1" x14ac:dyDescent="0.25"/>
    <row r="11634" customFormat="1" ht="15" customHeight="1" x14ac:dyDescent="0.25"/>
    <row r="11635" customFormat="1" ht="15" customHeight="1" x14ac:dyDescent="0.25"/>
    <row r="11636" customFormat="1" ht="15" customHeight="1" x14ac:dyDescent="0.25"/>
    <row r="11637" customFormat="1" ht="15" customHeight="1" x14ac:dyDescent="0.25"/>
    <row r="11638" customFormat="1" ht="15" customHeight="1" x14ac:dyDescent="0.25"/>
    <row r="11639" customFormat="1" ht="15" customHeight="1" x14ac:dyDescent="0.25"/>
    <row r="11640" customFormat="1" ht="15" customHeight="1" x14ac:dyDescent="0.25"/>
    <row r="11641" customFormat="1" ht="15" customHeight="1" x14ac:dyDescent="0.25"/>
    <row r="11642" customFormat="1" ht="15" customHeight="1" x14ac:dyDescent="0.25"/>
    <row r="11643" customFormat="1" ht="15" customHeight="1" x14ac:dyDescent="0.25"/>
    <row r="11644" customFormat="1" ht="15" customHeight="1" x14ac:dyDescent="0.25"/>
    <row r="11645" customFormat="1" ht="15" customHeight="1" x14ac:dyDescent="0.25"/>
    <row r="11646" customFormat="1" ht="15" customHeight="1" x14ac:dyDescent="0.25"/>
    <row r="11647" customFormat="1" ht="15" customHeight="1" x14ac:dyDescent="0.25"/>
    <row r="11648" customFormat="1" ht="15" customHeight="1" x14ac:dyDescent="0.25"/>
    <row r="11649" customFormat="1" ht="15" customHeight="1" x14ac:dyDescent="0.25"/>
    <row r="11650" customFormat="1" ht="15" customHeight="1" x14ac:dyDescent="0.25"/>
    <row r="11651" customFormat="1" ht="15" customHeight="1" x14ac:dyDescent="0.25"/>
    <row r="11652" customFormat="1" ht="15" customHeight="1" x14ac:dyDescent="0.25"/>
    <row r="11653" customFormat="1" ht="15" customHeight="1" x14ac:dyDescent="0.25"/>
    <row r="11654" customFormat="1" ht="15" customHeight="1" x14ac:dyDescent="0.25"/>
    <row r="11655" customFormat="1" ht="15" customHeight="1" x14ac:dyDescent="0.25"/>
    <row r="11656" customFormat="1" ht="15" customHeight="1" x14ac:dyDescent="0.25"/>
    <row r="11657" customFormat="1" ht="15" customHeight="1" x14ac:dyDescent="0.25"/>
    <row r="11658" customFormat="1" ht="15" customHeight="1" x14ac:dyDescent="0.25"/>
    <row r="11659" customFormat="1" ht="15" customHeight="1" x14ac:dyDescent="0.25"/>
    <row r="11660" customFormat="1" ht="15" customHeight="1" x14ac:dyDescent="0.25"/>
    <row r="11661" customFormat="1" ht="15" customHeight="1" x14ac:dyDescent="0.25"/>
    <row r="11662" customFormat="1" ht="15" customHeight="1" x14ac:dyDescent="0.25"/>
    <row r="11663" customFormat="1" ht="15" customHeight="1" x14ac:dyDescent="0.25"/>
    <row r="11664" customFormat="1" ht="15" customHeight="1" x14ac:dyDescent="0.25"/>
    <row r="11665" customFormat="1" ht="15" customHeight="1" x14ac:dyDescent="0.25"/>
    <row r="11666" customFormat="1" ht="15" customHeight="1" x14ac:dyDescent="0.25"/>
    <row r="11667" customFormat="1" ht="15" customHeight="1" x14ac:dyDescent="0.25"/>
    <row r="11668" customFormat="1" ht="15" customHeight="1" x14ac:dyDescent="0.25"/>
    <row r="11669" customFormat="1" ht="15" customHeight="1" x14ac:dyDescent="0.25"/>
    <row r="11670" customFormat="1" ht="15" customHeight="1" x14ac:dyDescent="0.25"/>
    <row r="11671" customFormat="1" ht="15" customHeight="1" x14ac:dyDescent="0.25"/>
    <row r="11672" customFormat="1" ht="15" customHeight="1" x14ac:dyDescent="0.25"/>
    <row r="11673" customFormat="1" ht="15" customHeight="1" x14ac:dyDescent="0.25"/>
    <row r="11674" customFormat="1" ht="15" customHeight="1" x14ac:dyDescent="0.25"/>
    <row r="11675" customFormat="1" ht="15" customHeight="1" x14ac:dyDescent="0.25"/>
    <row r="11676" customFormat="1" ht="15" customHeight="1" x14ac:dyDescent="0.25"/>
    <row r="11677" customFormat="1" ht="15" customHeight="1" x14ac:dyDescent="0.25"/>
    <row r="11678" customFormat="1" ht="15" customHeight="1" x14ac:dyDescent="0.25"/>
    <row r="11679" customFormat="1" ht="15" customHeight="1" x14ac:dyDescent="0.25"/>
    <row r="11680" customFormat="1" ht="15" customHeight="1" x14ac:dyDescent="0.25"/>
    <row r="11681" customFormat="1" ht="15" customHeight="1" x14ac:dyDescent="0.25"/>
    <row r="11682" customFormat="1" ht="15" customHeight="1" x14ac:dyDescent="0.25"/>
    <row r="11683" customFormat="1" ht="15" customHeight="1" x14ac:dyDescent="0.25"/>
    <row r="11684" customFormat="1" ht="15" customHeight="1" x14ac:dyDescent="0.25"/>
    <row r="11685" customFormat="1" ht="15" customHeight="1" x14ac:dyDescent="0.25"/>
    <row r="11686" customFormat="1" ht="15" customHeight="1" x14ac:dyDescent="0.25"/>
    <row r="11687" customFormat="1" ht="15" customHeight="1" x14ac:dyDescent="0.25"/>
    <row r="11688" customFormat="1" ht="15" customHeight="1" x14ac:dyDescent="0.25"/>
    <row r="11689" customFormat="1" ht="15" customHeight="1" x14ac:dyDescent="0.25"/>
    <row r="11690" customFormat="1" ht="15" customHeight="1" x14ac:dyDescent="0.25"/>
    <row r="11691" customFormat="1" ht="15" customHeight="1" x14ac:dyDescent="0.25"/>
    <row r="11692" customFormat="1" ht="15" customHeight="1" x14ac:dyDescent="0.25"/>
    <row r="11693" customFormat="1" ht="15" customHeight="1" x14ac:dyDescent="0.25"/>
    <row r="11694" customFormat="1" ht="15" customHeight="1" x14ac:dyDescent="0.25"/>
    <row r="11695" customFormat="1" ht="15" customHeight="1" x14ac:dyDescent="0.25"/>
    <row r="11696" customFormat="1" ht="15" customHeight="1" x14ac:dyDescent="0.25"/>
    <row r="11697" customFormat="1" ht="15" customHeight="1" x14ac:dyDescent="0.25"/>
    <row r="11698" customFormat="1" ht="15" customHeight="1" x14ac:dyDescent="0.25"/>
    <row r="11699" customFormat="1" ht="15" customHeight="1" x14ac:dyDescent="0.25"/>
    <row r="11700" customFormat="1" ht="15" customHeight="1" x14ac:dyDescent="0.25"/>
    <row r="11701" customFormat="1" ht="15" customHeight="1" x14ac:dyDescent="0.25"/>
    <row r="11702" customFormat="1" ht="15" customHeight="1" x14ac:dyDescent="0.25"/>
    <row r="11703" customFormat="1" ht="15" customHeight="1" x14ac:dyDescent="0.25"/>
    <row r="11704" customFormat="1" ht="15" customHeight="1" x14ac:dyDescent="0.25"/>
    <row r="11705" customFormat="1" ht="15" customHeight="1" x14ac:dyDescent="0.25"/>
    <row r="11706" customFormat="1" ht="15" customHeight="1" x14ac:dyDescent="0.25"/>
    <row r="11707" customFormat="1" ht="15" customHeight="1" x14ac:dyDescent="0.25"/>
    <row r="11708" customFormat="1" ht="15" customHeight="1" x14ac:dyDescent="0.25"/>
    <row r="11709" customFormat="1" ht="15" customHeight="1" x14ac:dyDescent="0.25"/>
    <row r="11710" customFormat="1" ht="15" customHeight="1" x14ac:dyDescent="0.25"/>
    <row r="11711" customFormat="1" ht="15" customHeight="1" x14ac:dyDescent="0.25"/>
    <row r="11712" customFormat="1" ht="15" customHeight="1" x14ac:dyDescent="0.25"/>
    <row r="11713" customFormat="1" ht="15" customHeight="1" x14ac:dyDescent="0.25"/>
    <row r="11714" customFormat="1" ht="15" customHeight="1" x14ac:dyDescent="0.25"/>
    <row r="11715" customFormat="1" ht="15" customHeight="1" x14ac:dyDescent="0.25"/>
    <row r="11716" customFormat="1" ht="15" customHeight="1" x14ac:dyDescent="0.25"/>
    <row r="11717" customFormat="1" ht="15" customHeight="1" x14ac:dyDescent="0.25"/>
    <row r="11718" customFormat="1" ht="15" customHeight="1" x14ac:dyDescent="0.25"/>
    <row r="11719" customFormat="1" ht="15" customHeight="1" x14ac:dyDescent="0.25"/>
    <row r="11720" customFormat="1" ht="15" customHeight="1" x14ac:dyDescent="0.25"/>
    <row r="11721" customFormat="1" ht="15" customHeight="1" x14ac:dyDescent="0.25"/>
    <row r="11722" customFormat="1" ht="15" customHeight="1" x14ac:dyDescent="0.25"/>
    <row r="11723" customFormat="1" ht="15" customHeight="1" x14ac:dyDescent="0.25"/>
    <row r="11724" customFormat="1" ht="15" customHeight="1" x14ac:dyDescent="0.25"/>
    <row r="11725" customFormat="1" ht="15" customHeight="1" x14ac:dyDescent="0.25"/>
    <row r="11726" customFormat="1" ht="15" customHeight="1" x14ac:dyDescent="0.25"/>
    <row r="11727" customFormat="1" ht="15" customHeight="1" x14ac:dyDescent="0.25"/>
    <row r="11728" customFormat="1" ht="15" customHeight="1" x14ac:dyDescent="0.25"/>
    <row r="11729" customFormat="1" ht="15" customHeight="1" x14ac:dyDescent="0.25"/>
    <row r="11730" customFormat="1" ht="15" customHeight="1" x14ac:dyDescent="0.25"/>
    <row r="11731" customFormat="1" ht="15" customHeight="1" x14ac:dyDescent="0.25"/>
    <row r="11732" customFormat="1" ht="15" customHeight="1" x14ac:dyDescent="0.25"/>
    <row r="11733" customFormat="1" ht="15" customHeight="1" x14ac:dyDescent="0.25"/>
    <row r="11734" customFormat="1" ht="15" customHeight="1" x14ac:dyDescent="0.25"/>
    <row r="11735" customFormat="1" ht="15" customHeight="1" x14ac:dyDescent="0.25"/>
    <row r="11736" customFormat="1" ht="15" customHeight="1" x14ac:dyDescent="0.25"/>
    <row r="11737" customFormat="1" ht="15" customHeight="1" x14ac:dyDescent="0.25"/>
    <row r="11738" customFormat="1" ht="15" customHeight="1" x14ac:dyDescent="0.25"/>
    <row r="11739" customFormat="1" ht="15" customHeight="1" x14ac:dyDescent="0.25"/>
    <row r="11740" customFormat="1" ht="15" customHeight="1" x14ac:dyDescent="0.25"/>
    <row r="11741" customFormat="1" ht="15" customHeight="1" x14ac:dyDescent="0.25"/>
    <row r="11742" customFormat="1" ht="15" customHeight="1" x14ac:dyDescent="0.25"/>
    <row r="11743" customFormat="1" ht="15" customHeight="1" x14ac:dyDescent="0.25"/>
    <row r="11744" customFormat="1" ht="15" customHeight="1" x14ac:dyDescent="0.25"/>
    <row r="11745" customFormat="1" ht="15" customHeight="1" x14ac:dyDescent="0.25"/>
    <row r="11746" customFormat="1" ht="15" customHeight="1" x14ac:dyDescent="0.25"/>
    <row r="11747" customFormat="1" ht="15" customHeight="1" x14ac:dyDescent="0.25"/>
    <row r="11748" customFormat="1" ht="15" customHeight="1" x14ac:dyDescent="0.25"/>
    <row r="11749" customFormat="1" ht="15" customHeight="1" x14ac:dyDescent="0.25"/>
    <row r="11750" customFormat="1" ht="15" customHeight="1" x14ac:dyDescent="0.25"/>
    <row r="11751" customFormat="1" ht="15" customHeight="1" x14ac:dyDescent="0.25"/>
    <row r="11752" customFormat="1" ht="15" customHeight="1" x14ac:dyDescent="0.25"/>
    <row r="11753" customFormat="1" ht="15" customHeight="1" x14ac:dyDescent="0.25"/>
    <row r="11754" customFormat="1" ht="15" customHeight="1" x14ac:dyDescent="0.25"/>
    <row r="11755" customFormat="1" ht="15" customHeight="1" x14ac:dyDescent="0.25"/>
    <row r="11756" customFormat="1" ht="15" customHeight="1" x14ac:dyDescent="0.25"/>
    <row r="11757" customFormat="1" ht="15" customHeight="1" x14ac:dyDescent="0.25"/>
    <row r="11758" customFormat="1" ht="15" customHeight="1" x14ac:dyDescent="0.25"/>
    <row r="11759" customFormat="1" ht="15" customHeight="1" x14ac:dyDescent="0.25"/>
    <row r="11760" customFormat="1" ht="15" customHeight="1" x14ac:dyDescent="0.25"/>
    <row r="11761" customFormat="1" ht="15" customHeight="1" x14ac:dyDescent="0.25"/>
    <row r="11762" customFormat="1" ht="15" customHeight="1" x14ac:dyDescent="0.25"/>
    <row r="11763" customFormat="1" ht="15" customHeight="1" x14ac:dyDescent="0.25"/>
    <row r="11764" customFormat="1" ht="15" customHeight="1" x14ac:dyDescent="0.25"/>
    <row r="11765" customFormat="1" ht="15" customHeight="1" x14ac:dyDescent="0.25"/>
    <row r="11766" customFormat="1" ht="15" customHeight="1" x14ac:dyDescent="0.25"/>
    <row r="11767" customFormat="1" ht="15" customHeight="1" x14ac:dyDescent="0.25"/>
    <row r="11768" customFormat="1" ht="15" customHeight="1" x14ac:dyDescent="0.25"/>
    <row r="11769" customFormat="1" ht="15" customHeight="1" x14ac:dyDescent="0.25"/>
    <row r="11770" customFormat="1" ht="15" customHeight="1" x14ac:dyDescent="0.25"/>
    <row r="11771" customFormat="1" ht="15" customHeight="1" x14ac:dyDescent="0.25"/>
    <row r="11772" customFormat="1" ht="15" customHeight="1" x14ac:dyDescent="0.25"/>
    <row r="11773" customFormat="1" ht="15" customHeight="1" x14ac:dyDescent="0.25"/>
    <row r="11774" customFormat="1" ht="15" customHeight="1" x14ac:dyDescent="0.25"/>
    <row r="11775" customFormat="1" ht="15" customHeight="1" x14ac:dyDescent="0.25"/>
    <row r="11776" customFormat="1" ht="15" customHeight="1" x14ac:dyDescent="0.25"/>
    <row r="11777" customFormat="1" ht="15" customHeight="1" x14ac:dyDescent="0.25"/>
    <row r="11778" customFormat="1" ht="15" customHeight="1" x14ac:dyDescent="0.25"/>
    <row r="11779" customFormat="1" ht="15" customHeight="1" x14ac:dyDescent="0.25"/>
    <row r="11780" customFormat="1" ht="15" customHeight="1" x14ac:dyDescent="0.25"/>
    <row r="11781" customFormat="1" ht="15" customHeight="1" x14ac:dyDescent="0.25"/>
    <row r="11782" customFormat="1" ht="15" customHeight="1" x14ac:dyDescent="0.25"/>
    <row r="11783" customFormat="1" ht="15" customHeight="1" x14ac:dyDescent="0.25"/>
    <row r="11784" customFormat="1" ht="15" customHeight="1" x14ac:dyDescent="0.25"/>
    <row r="11785" customFormat="1" ht="15" customHeight="1" x14ac:dyDescent="0.25"/>
    <row r="11786" customFormat="1" ht="15" customHeight="1" x14ac:dyDescent="0.25"/>
    <row r="11787" customFormat="1" ht="15" customHeight="1" x14ac:dyDescent="0.25"/>
    <row r="11788" customFormat="1" ht="15" customHeight="1" x14ac:dyDescent="0.25"/>
    <row r="11789" customFormat="1" ht="15" customHeight="1" x14ac:dyDescent="0.25"/>
    <row r="11790" customFormat="1" ht="15" customHeight="1" x14ac:dyDescent="0.25"/>
    <row r="11791" customFormat="1" ht="15" customHeight="1" x14ac:dyDescent="0.25"/>
    <row r="11792" customFormat="1" ht="15" customHeight="1" x14ac:dyDescent="0.25"/>
    <row r="11793" customFormat="1" ht="15" customHeight="1" x14ac:dyDescent="0.25"/>
    <row r="11794" customFormat="1" ht="15" customHeight="1" x14ac:dyDescent="0.25"/>
    <row r="11795" customFormat="1" ht="15" customHeight="1" x14ac:dyDescent="0.25"/>
    <row r="11796" customFormat="1" ht="15" customHeight="1" x14ac:dyDescent="0.25"/>
    <row r="11797" customFormat="1" ht="15" customHeight="1" x14ac:dyDescent="0.25"/>
    <row r="11798" customFormat="1" ht="15" customHeight="1" x14ac:dyDescent="0.25"/>
    <row r="11799" customFormat="1" ht="15" customHeight="1" x14ac:dyDescent="0.25"/>
    <row r="11800" customFormat="1" ht="15" customHeight="1" x14ac:dyDescent="0.25"/>
    <row r="11801" customFormat="1" ht="15" customHeight="1" x14ac:dyDescent="0.25"/>
    <row r="11802" customFormat="1" ht="15" customHeight="1" x14ac:dyDescent="0.25"/>
    <row r="11803" customFormat="1" ht="15" customHeight="1" x14ac:dyDescent="0.25"/>
    <row r="11804" customFormat="1" ht="15" customHeight="1" x14ac:dyDescent="0.25"/>
    <row r="11805" customFormat="1" ht="15" customHeight="1" x14ac:dyDescent="0.25"/>
    <row r="11806" customFormat="1" ht="15" customHeight="1" x14ac:dyDescent="0.25"/>
    <row r="11807" customFormat="1" ht="15" customHeight="1" x14ac:dyDescent="0.25"/>
    <row r="11808" customFormat="1" ht="15" customHeight="1" x14ac:dyDescent="0.25"/>
    <row r="11809" customFormat="1" ht="15" customHeight="1" x14ac:dyDescent="0.25"/>
    <row r="11810" customFormat="1" ht="15" customHeight="1" x14ac:dyDescent="0.25"/>
    <row r="11811" customFormat="1" ht="15" customHeight="1" x14ac:dyDescent="0.25"/>
    <row r="11812" customFormat="1" ht="15" customHeight="1" x14ac:dyDescent="0.25"/>
    <row r="11813" customFormat="1" ht="15" customHeight="1" x14ac:dyDescent="0.25"/>
    <row r="11814" customFormat="1" ht="15" customHeight="1" x14ac:dyDescent="0.25"/>
    <row r="11815" customFormat="1" ht="15" customHeight="1" x14ac:dyDescent="0.25"/>
    <row r="11816" customFormat="1" ht="15" customHeight="1" x14ac:dyDescent="0.25"/>
    <row r="11817" customFormat="1" ht="15" customHeight="1" x14ac:dyDescent="0.25"/>
    <row r="11818" customFormat="1" ht="15" customHeight="1" x14ac:dyDescent="0.25"/>
    <row r="11819" customFormat="1" ht="15" customHeight="1" x14ac:dyDescent="0.25"/>
    <row r="11820" customFormat="1" ht="15" customHeight="1" x14ac:dyDescent="0.25"/>
    <row r="11821" customFormat="1" ht="15" customHeight="1" x14ac:dyDescent="0.25"/>
    <row r="11822" customFormat="1" ht="15" customHeight="1" x14ac:dyDescent="0.25"/>
    <row r="11823" customFormat="1" ht="15" customHeight="1" x14ac:dyDescent="0.25"/>
    <row r="11824" customFormat="1" ht="15" customHeight="1" x14ac:dyDescent="0.25"/>
    <row r="11825" customFormat="1" ht="15" customHeight="1" x14ac:dyDescent="0.25"/>
    <row r="11826" customFormat="1" ht="15" customHeight="1" x14ac:dyDescent="0.25"/>
    <row r="11827" customFormat="1" ht="15" customHeight="1" x14ac:dyDescent="0.25"/>
    <row r="11828" customFormat="1" ht="15" customHeight="1" x14ac:dyDescent="0.25"/>
    <row r="11829" customFormat="1" ht="15" customHeight="1" x14ac:dyDescent="0.25"/>
    <row r="11830" customFormat="1" ht="15" customHeight="1" x14ac:dyDescent="0.25"/>
    <row r="11831" customFormat="1" ht="15" customHeight="1" x14ac:dyDescent="0.25"/>
    <row r="11832" customFormat="1" ht="15" customHeight="1" x14ac:dyDescent="0.25"/>
    <row r="11833" customFormat="1" ht="15" customHeight="1" x14ac:dyDescent="0.25"/>
    <row r="11834" customFormat="1" ht="15" customHeight="1" x14ac:dyDescent="0.25"/>
    <row r="11835" customFormat="1" ht="15" customHeight="1" x14ac:dyDescent="0.25"/>
    <row r="11836" customFormat="1" ht="15" customHeight="1" x14ac:dyDescent="0.25"/>
    <row r="11837" customFormat="1" ht="15" customHeight="1" x14ac:dyDescent="0.25"/>
    <row r="11838" customFormat="1" ht="15" customHeight="1" x14ac:dyDescent="0.25"/>
    <row r="11839" customFormat="1" ht="15" customHeight="1" x14ac:dyDescent="0.25"/>
    <row r="11840" customFormat="1" ht="15" customHeight="1" x14ac:dyDescent="0.25"/>
    <row r="11841" customFormat="1" ht="15" customHeight="1" x14ac:dyDescent="0.25"/>
    <row r="11842" customFormat="1" ht="15" customHeight="1" x14ac:dyDescent="0.25"/>
    <row r="11843" customFormat="1" ht="15" customHeight="1" x14ac:dyDescent="0.25"/>
    <row r="11844" customFormat="1" ht="15" customHeight="1" x14ac:dyDescent="0.25"/>
    <row r="11845" customFormat="1" ht="15" customHeight="1" x14ac:dyDescent="0.25"/>
    <row r="11846" customFormat="1" ht="15" customHeight="1" x14ac:dyDescent="0.25"/>
    <row r="11847" customFormat="1" ht="15" customHeight="1" x14ac:dyDescent="0.25"/>
    <row r="11848" customFormat="1" ht="15" customHeight="1" x14ac:dyDescent="0.25"/>
    <row r="11849" customFormat="1" ht="15" customHeight="1" x14ac:dyDescent="0.25"/>
    <row r="11850" customFormat="1" ht="15" customHeight="1" x14ac:dyDescent="0.25"/>
    <row r="11851" customFormat="1" ht="15" customHeight="1" x14ac:dyDescent="0.25"/>
    <row r="11852" customFormat="1" ht="15" customHeight="1" x14ac:dyDescent="0.25"/>
    <row r="11853" customFormat="1" ht="15" customHeight="1" x14ac:dyDescent="0.25"/>
    <row r="11854" customFormat="1" ht="15" customHeight="1" x14ac:dyDescent="0.25"/>
    <row r="11855" customFormat="1" ht="15" customHeight="1" x14ac:dyDescent="0.25"/>
    <row r="11856" customFormat="1" ht="15" customHeight="1" x14ac:dyDescent="0.25"/>
    <row r="11857" customFormat="1" ht="15" customHeight="1" x14ac:dyDescent="0.25"/>
    <row r="11858" customFormat="1" ht="15" customHeight="1" x14ac:dyDescent="0.25"/>
    <row r="11859" customFormat="1" ht="15" customHeight="1" x14ac:dyDescent="0.25"/>
    <row r="11860" customFormat="1" ht="15" customHeight="1" x14ac:dyDescent="0.25"/>
    <row r="11861" customFormat="1" ht="15" customHeight="1" x14ac:dyDescent="0.25"/>
    <row r="11862" customFormat="1" ht="15" customHeight="1" x14ac:dyDescent="0.25"/>
    <row r="11863" customFormat="1" ht="15" customHeight="1" x14ac:dyDescent="0.25"/>
    <row r="11864" customFormat="1" ht="15" customHeight="1" x14ac:dyDescent="0.25"/>
    <row r="11865" customFormat="1" ht="15" customHeight="1" x14ac:dyDescent="0.25"/>
    <row r="11866" customFormat="1" ht="15" customHeight="1" x14ac:dyDescent="0.25"/>
    <row r="11867" customFormat="1" ht="15" customHeight="1" x14ac:dyDescent="0.25"/>
    <row r="11868" customFormat="1" ht="15" customHeight="1" x14ac:dyDescent="0.25"/>
    <row r="11869" customFormat="1" ht="15" customHeight="1" x14ac:dyDescent="0.25"/>
    <row r="11870" customFormat="1" ht="15" customHeight="1" x14ac:dyDescent="0.25"/>
    <row r="11871" customFormat="1" ht="15" customHeight="1" x14ac:dyDescent="0.25"/>
    <row r="11872" customFormat="1" ht="15" customHeight="1" x14ac:dyDescent="0.25"/>
    <row r="11873" customFormat="1" ht="15" customHeight="1" x14ac:dyDescent="0.25"/>
    <row r="11874" customFormat="1" ht="15" customHeight="1" x14ac:dyDescent="0.25"/>
    <row r="11875" customFormat="1" ht="15" customHeight="1" x14ac:dyDescent="0.25"/>
    <row r="11876" customFormat="1" ht="15" customHeight="1" x14ac:dyDescent="0.25"/>
    <row r="11877" customFormat="1" ht="15" customHeight="1" x14ac:dyDescent="0.25"/>
    <row r="11878" customFormat="1" ht="15" customHeight="1" x14ac:dyDescent="0.25"/>
    <row r="11879" customFormat="1" ht="15" customHeight="1" x14ac:dyDescent="0.25"/>
    <row r="11880" customFormat="1" ht="15" customHeight="1" x14ac:dyDescent="0.25"/>
    <row r="11881" customFormat="1" ht="15" customHeight="1" x14ac:dyDescent="0.25"/>
    <row r="11882" customFormat="1" ht="15" customHeight="1" x14ac:dyDescent="0.25"/>
    <row r="11883" customFormat="1" ht="15" customHeight="1" x14ac:dyDescent="0.25"/>
    <row r="11884" customFormat="1" ht="15" customHeight="1" x14ac:dyDescent="0.25"/>
    <row r="11885" customFormat="1" ht="15" customHeight="1" x14ac:dyDescent="0.25"/>
    <row r="11886" customFormat="1" ht="15" customHeight="1" x14ac:dyDescent="0.25"/>
    <row r="11887" customFormat="1" ht="15" customHeight="1" x14ac:dyDescent="0.25"/>
    <row r="11888" customFormat="1" ht="15" customHeight="1" x14ac:dyDescent="0.25"/>
    <row r="11889" customFormat="1" ht="15" customHeight="1" x14ac:dyDescent="0.25"/>
    <row r="11890" customFormat="1" ht="15" customHeight="1" x14ac:dyDescent="0.25"/>
    <row r="11891" customFormat="1" ht="15" customHeight="1" x14ac:dyDescent="0.25"/>
    <row r="11892" customFormat="1" ht="15" customHeight="1" x14ac:dyDescent="0.25"/>
    <row r="11893" customFormat="1" ht="15" customHeight="1" x14ac:dyDescent="0.25"/>
    <row r="11894" customFormat="1" ht="15" customHeight="1" x14ac:dyDescent="0.25"/>
    <row r="11895" customFormat="1" ht="15" customHeight="1" x14ac:dyDescent="0.25"/>
    <row r="11896" customFormat="1" ht="15" customHeight="1" x14ac:dyDescent="0.25"/>
    <row r="11897" customFormat="1" ht="15" customHeight="1" x14ac:dyDescent="0.25"/>
    <row r="11898" customFormat="1" ht="15" customHeight="1" x14ac:dyDescent="0.25"/>
    <row r="11899" customFormat="1" ht="15" customHeight="1" x14ac:dyDescent="0.25"/>
    <row r="11900" customFormat="1" ht="15" customHeight="1" x14ac:dyDescent="0.25"/>
    <row r="11901" customFormat="1" ht="15" customHeight="1" x14ac:dyDescent="0.25"/>
    <row r="11902" customFormat="1" ht="15" customHeight="1" x14ac:dyDescent="0.25"/>
    <row r="11903" customFormat="1" ht="15" customHeight="1" x14ac:dyDescent="0.25"/>
    <row r="11904" customFormat="1" ht="15" customHeight="1" x14ac:dyDescent="0.25"/>
    <row r="11905" customFormat="1" ht="15" customHeight="1" x14ac:dyDescent="0.25"/>
    <row r="11906" customFormat="1" ht="15" customHeight="1" x14ac:dyDescent="0.25"/>
    <row r="11907" customFormat="1" ht="15" customHeight="1" x14ac:dyDescent="0.25"/>
    <row r="11908" customFormat="1" ht="15" customHeight="1" x14ac:dyDescent="0.25"/>
    <row r="11909" customFormat="1" ht="15" customHeight="1" x14ac:dyDescent="0.25"/>
    <row r="11910" customFormat="1" ht="15" customHeight="1" x14ac:dyDescent="0.25"/>
    <row r="11911" customFormat="1" ht="15" customHeight="1" x14ac:dyDescent="0.25"/>
    <row r="11912" customFormat="1" ht="15" customHeight="1" x14ac:dyDescent="0.25"/>
    <row r="11913" customFormat="1" ht="15" customHeight="1" x14ac:dyDescent="0.25"/>
    <row r="11914" customFormat="1" ht="15" customHeight="1" x14ac:dyDescent="0.25"/>
    <row r="11915" customFormat="1" ht="15" customHeight="1" x14ac:dyDescent="0.25"/>
    <row r="11916" customFormat="1" ht="15" customHeight="1" x14ac:dyDescent="0.25"/>
    <row r="11917" customFormat="1" ht="15" customHeight="1" x14ac:dyDescent="0.25"/>
    <row r="11918" customFormat="1" ht="15" customHeight="1" x14ac:dyDescent="0.25"/>
    <row r="11919" customFormat="1" ht="15" customHeight="1" x14ac:dyDescent="0.25"/>
    <row r="11920" customFormat="1" ht="15" customHeight="1" x14ac:dyDescent="0.25"/>
    <row r="11921" customFormat="1" ht="15" customHeight="1" x14ac:dyDescent="0.25"/>
    <row r="11922" customFormat="1" ht="15" customHeight="1" x14ac:dyDescent="0.25"/>
    <row r="11923" customFormat="1" ht="15" customHeight="1" x14ac:dyDescent="0.25"/>
    <row r="11924" customFormat="1" ht="15" customHeight="1" x14ac:dyDescent="0.25"/>
    <row r="11925" customFormat="1" ht="15" customHeight="1" x14ac:dyDescent="0.25"/>
    <row r="11926" customFormat="1" ht="15" customHeight="1" x14ac:dyDescent="0.25"/>
    <row r="11927" customFormat="1" ht="15" customHeight="1" x14ac:dyDescent="0.25"/>
    <row r="11928" customFormat="1" ht="15" customHeight="1" x14ac:dyDescent="0.25"/>
    <row r="11929" customFormat="1" ht="15" customHeight="1" x14ac:dyDescent="0.25"/>
    <row r="11930" customFormat="1" ht="15" customHeight="1" x14ac:dyDescent="0.25"/>
    <row r="11931" customFormat="1" ht="15" customHeight="1" x14ac:dyDescent="0.25"/>
    <row r="11932" customFormat="1" ht="15" customHeight="1" x14ac:dyDescent="0.25"/>
    <row r="11933" customFormat="1" ht="15" customHeight="1" x14ac:dyDescent="0.25"/>
    <row r="11934" customFormat="1" ht="15" customHeight="1" x14ac:dyDescent="0.25"/>
    <row r="11935" customFormat="1" ht="15" customHeight="1" x14ac:dyDescent="0.25"/>
    <row r="11936" customFormat="1" ht="15" customHeight="1" x14ac:dyDescent="0.25"/>
    <row r="11937" customFormat="1" ht="15" customHeight="1" x14ac:dyDescent="0.25"/>
    <row r="11938" customFormat="1" ht="15" customHeight="1" x14ac:dyDescent="0.25"/>
    <row r="11939" customFormat="1" ht="15" customHeight="1" x14ac:dyDescent="0.25"/>
    <row r="11940" customFormat="1" ht="15" customHeight="1" x14ac:dyDescent="0.25"/>
    <row r="11941" customFormat="1" ht="15" customHeight="1" x14ac:dyDescent="0.25"/>
    <row r="11942" customFormat="1" ht="15" customHeight="1" x14ac:dyDescent="0.25"/>
    <row r="11943" customFormat="1" ht="15" customHeight="1" x14ac:dyDescent="0.25"/>
    <row r="11944" customFormat="1" ht="15" customHeight="1" x14ac:dyDescent="0.25"/>
    <row r="11945" customFormat="1" ht="15" customHeight="1" x14ac:dyDescent="0.25"/>
    <row r="11946" customFormat="1" ht="15" customHeight="1" x14ac:dyDescent="0.25"/>
    <row r="11947" customFormat="1" ht="15" customHeight="1" x14ac:dyDescent="0.25"/>
    <row r="11948" customFormat="1" ht="15" customHeight="1" x14ac:dyDescent="0.25"/>
    <row r="11949" customFormat="1" ht="15" customHeight="1" x14ac:dyDescent="0.25"/>
    <row r="11950" customFormat="1" ht="15" customHeight="1" x14ac:dyDescent="0.25"/>
    <row r="11951" customFormat="1" ht="15" customHeight="1" x14ac:dyDescent="0.25"/>
    <row r="11952" customFormat="1" ht="15" customHeight="1" x14ac:dyDescent="0.25"/>
    <row r="11953" customFormat="1" ht="15" customHeight="1" x14ac:dyDescent="0.25"/>
    <row r="11954" customFormat="1" ht="15" customHeight="1" x14ac:dyDescent="0.25"/>
    <row r="11955" customFormat="1" ht="15" customHeight="1" x14ac:dyDescent="0.25"/>
    <row r="11956" customFormat="1" ht="15" customHeight="1" x14ac:dyDescent="0.25"/>
    <row r="11957" customFormat="1" ht="15" customHeight="1" x14ac:dyDescent="0.25"/>
    <row r="11958" customFormat="1" ht="15" customHeight="1" x14ac:dyDescent="0.25"/>
    <row r="11959" customFormat="1" ht="15" customHeight="1" x14ac:dyDescent="0.25"/>
    <row r="11960" customFormat="1" ht="15" customHeight="1" x14ac:dyDescent="0.25"/>
    <row r="11961" customFormat="1" ht="15" customHeight="1" x14ac:dyDescent="0.25"/>
    <row r="11962" customFormat="1" ht="15" customHeight="1" x14ac:dyDescent="0.25"/>
    <row r="11963" customFormat="1" ht="15" customHeight="1" x14ac:dyDescent="0.25"/>
    <row r="11964" customFormat="1" ht="15" customHeight="1" x14ac:dyDescent="0.25"/>
    <row r="11965" customFormat="1" ht="15" customHeight="1" x14ac:dyDescent="0.25"/>
    <row r="11966" customFormat="1" ht="15" customHeight="1" x14ac:dyDescent="0.25"/>
    <row r="11967" customFormat="1" ht="15" customHeight="1" x14ac:dyDescent="0.25"/>
    <row r="11968" customFormat="1" ht="15" customHeight="1" x14ac:dyDescent="0.25"/>
    <row r="11969" customFormat="1" ht="15" customHeight="1" x14ac:dyDescent="0.25"/>
    <row r="11970" customFormat="1" ht="15" customHeight="1" x14ac:dyDescent="0.25"/>
    <row r="11971" customFormat="1" ht="15" customHeight="1" x14ac:dyDescent="0.25"/>
    <row r="11972" customFormat="1" ht="15" customHeight="1" x14ac:dyDescent="0.25"/>
    <row r="11973" customFormat="1" ht="15" customHeight="1" x14ac:dyDescent="0.25"/>
    <row r="11974" customFormat="1" ht="15" customHeight="1" x14ac:dyDescent="0.25"/>
    <row r="11975" customFormat="1" ht="15" customHeight="1" x14ac:dyDescent="0.25"/>
    <row r="11976" customFormat="1" ht="15" customHeight="1" x14ac:dyDescent="0.25"/>
    <row r="11977" customFormat="1" ht="15" customHeight="1" x14ac:dyDescent="0.25"/>
    <row r="11978" customFormat="1" ht="15" customHeight="1" x14ac:dyDescent="0.25"/>
    <row r="11979" customFormat="1" ht="15" customHeight="1" x14ac:dyDescent="0.25"/>
    <row r="11980" customFormat="1" ht="15" customHeight="1" x14ac:dyDescent="0.25"/>
    <row r="11981" customFormat="1" ht="15" customHeight="1" x14ac:dyDescent="0.25"/>
    <row r="11982" customFormat="1" ht="15" customHeight="1" x14ac:dyDescent="0.25"/>
    <row r="11983" customFormat="1" ht="15" customHeight="1" x14ac:dyDescent="0.25"/>
    <row r="11984" customFormat="1" ht="15" customHeight="1" x14ac:dyDescent="0.25"/>
    <row r="11985" customFormat="1" ht="15" customHeight="1" x14ac:dyDescent="0.25"/>
    <row r="11986" customFormat="1" ht="15" customHeight="1" x14ac:dyDescent="0.25"/>
    <row r="11987" customFormat="1" ht="15" customHeight="1" x14ac:dyDescent="0.25"/>
    <row r="11988" customFormat="1" ht="15" customHeight="1" x14ac:dyDescent="0.25"/>
    <row r="11989" customFormat="1" ht="15" customHeight="1" x14ac:dyDescent="0.25"/>
    <row r="11990" customFormat="1" ht="15" customHeight="1" x14ac:dyDescent="0.25"/>
    <row r="11991" customFormat="1" ht="15" customHeight="1" x14ac:dyDescent="0.25"/>
    <row r="11992" customFormat="1" ht="15" customHeight="1" x14ac:dyDescent="0.25"/>
    <row r="11993" customFormat="1" ht="15" customHeight="1" x14ac:dyDescent="0.25"/>
    <row r="11994" customFormat="1" ht="15" customHeight="1" x14ac:dyDescent="0.25"/>
    <row r="11995" customFormat="1" ht="15" customHeight="1" x14ac:dyDescent="0.25"/>
    <row r="11996" customFormat="1" ht="15" customHeight="1" x14ac:dyDescent="0.25"/>
    <row r="11997" customFormat="1" ht="15" customHeight="1" x14ac:dyDescent="0.25"/>
    <row r="11998" customFormat="1" ht="15" customHeight="1" x14ac:dyDescent="0.25"/>
    <row r="11999" customFormat="1" ht="15" customHeight="1" x14ac:dyDescent="0.25"/>
    <row r="12000" customFormat="1" ht="15" customHeight="1" x14ac:dyDescent="0.25"/>
    <row r="12001" customFormat="1" ht="15" customHeight="1" x14ac:dyDescent="0.25"/>
    <row r="12002" customFormat="1" ht="15" customHeight="1" x14ac:dyDescent="0.25"/>
    <row r="12003" customFormat="1" ht="15" customHeight="1" x14ac:dyDescent="0.25"/>
    <row r="12004" customFormat="1" ht="15" customHeight="1" x14ac:dyDescent="0.25"/>
    <row r="12005" customFormat="1" ht="15" customHeight="1" x14ac:dyDescent="0.25"/>
    <row r="12006" customFormat="1" ht="15" customHeight="1" x14ac:dyDescent="0.25"/>
    <row r="12007" customFormat="1" ht="15" customHeight="1" x14ac:dyDescent="0.25"/>
    <row r="12008" customFormat="1" ht="15" customHeight="1" x14ac:dyDescent="0.25"/>
    <row r="12009" customFormat="1" ht="15" customHeight="1" x14ac:dyDescent="0.25"/>
    <row r="12010" customFormat="1" ht="15" customHeight="1" x14ac:dyDescent="0.25"/>
    <row r="12011" customFormat="1" ht="15" customHeight="1" x14ac:dyDescent="0.25"/>
    <row r="12012" customFormat="1" ht="15" customHeight="1" x14ac:dyDescent="0.25"/>
    <row r="12013" customFormat="1" ht="15" customHeight="1" x14ac:dyDescent="0.25"/>
    <row r="12014" customFormat="1" ht="15" customHeight="1" x14ac:dyDescent="0.25"/>
    <row r="12015" customFormat="1" ht="15" customHeight="1" x14ac:dyDescent="0.25"/>
    <row r="12016" customFormat="1" ht="15" customHeight="1" x14ac:dyDescent="0.25"/>
    <row r="12017" customFormat="1" ht="15" customHeight="1" x14ac:dyDescent="0.25"/>
    <row r="12018" customFormat="1" ht="15" customHeight="1" x14ac:dyDescent="0.25"/>
    <row r="12019" customFormat="1" ht="15" customHeight="1" x14ac:dyDescent="0.25"/>
    <row r="12020" customFormat="1" ht="15" customHeight="1" x14ac:dyDescent="0.25"/>
    <row r="12021" customFormat="1" ht="15" customHeight="1" x14ac:dyDescent="0.25"/>
    <row r="12022" customFormat="1" ht="15" customHeight="1" x14ac:dyDescent="0.25"/>
    <row r="12023" customFormat="1" ht="15" customHeight="1" x14ac:dyDescent="0.25"/>
    <row r="12024" customFormat="1" ht="15" customHeight="1" x14ac:dyDescent="0.25"/>
    <row r="12025" customFormat="1" ht="15" customHeight="1" x14ac:dyDescent="0.25"/>
    <row r="12026" customFormat="1" ht="15" customHeight="1" x14ac:dyDescent="0.25"/>
    <row r="12027" customFormat="1" ht="15" customHeight="1" x14ac:dyDescent="0.25"/>
    <row r="12028" customFormat="1" ht="15" customHeight="1" x14ac:dyDescent="0.25"/>
    <row r="12029" customFormat="1" ht="15" customHeight="1" x14ac:dyDescent="0.25"/>
    <row r="12030" customFormat="1" ht="15" customHeight="1" x14ac:dyDescent="0.25"/>
    <row r="12031" customFormat="1" ht="15" customHeight="1" x14ac:dyDescent="0.25"/>
    <row r="12032" customFormat="1" ht="15" customHeight="1" x14ac:dyDescent="0.25"/>
    <row r="12033" customFormat="1" ht="15" customHeight="1" x14ac:dyDescent="0.25"/>
    <row r="12034" customFormat="1" ht="15" customHeight="1" x14ac:dyDescent="0.25"/>
    <row r="12035" customFormat="1" ht="15" customHeight="1" x14ac:dyDescent="0.25"/>
    <row r="12036" customFormat="1" ht="15" customHeight="1" x14ac:dyDescent="0.25"/>
    <row r="12037" customFormat="1" ht="15" customHeight="1" x14ac:dyDescent="0.25"/>
    <row r="12038" customFormat="1" ht="15" customHeight="1" x14ac:dyDescent="0.25"/>
    <row r="12039" customFormat="1" ht="15" customHeight="1" x14ac:dyDescent="0.25"/>
    <row r="12040" customFormat="1" ht="15" customHeight="1" x14ac:dyDescent="0.25"/>
    <row r="12041" customFormat="1" ht="15" customHeight="1" x14ac:dyDescent="0.25"/>
    <row r="12042" customFormat="1" ht="15" customHeight="1" x14ac:dyDescent="0.25"/>
    <row r="12043" customFormat="1" ht="15" customHeight="1" x14ac:dyDescent="0.25"/>
    <row r="12044" customFormat="1" ht="15" customHeight="1" x14ac:dyDescent="0.25"/>
    <row r="12045" customFormat="1" ht="15" customHeight="1" x14ac:dyDescent="0.25"/>
    <row r="12046" customFormat="1" ht="15" customHeight="1" x14ac:dyDescent="0.25"/>
    <row r="12047" customFormat="1" ht="15" customHeight="1" x14ac:dyDescent="0.25"/>
    <row r="12048" customFormat="1" ht="15" customHeight="1" x14ac:dyDescent="0.25"/>
    <row r="12049" customFormat="1" ht="15" customHeight="1" x14ac:dyDescent="0.25"/>
    <row r="12050" customFormat="1" ht="15" customHeight="1" x14ac:dyDescent="0.25"/>
    <row r="12051" customFormat="1" ht="15" customHeight="1" x14ac:dyDescent="0.25"/>
    <row r="12052" customFormat="1" ht="15" customHeight="1" x14ac:dyDescent="0.25"/>
    <row r="12053" customFormat="1" ht="15" customHeight="1" x14ac:dyDescent="0.25"/>
    <row r="12054" customFormat="1" ht="15" customHeight="1" x14ac:dyDescent="0.25"/>
    <row r="12055" customFormat="1" ht="15" customHeight="1" x14ac:dyDescent="0.25"/>
    <row r="12056" customFormat="1" ht="15" customHeight="1" x14ac:dyDescent="0.25"/>
    <row r="12057" customFormat="1" ht="15" customHeight="1" x14ac:dyDescent="0.25"/>
    <row r="12058" customFormat="1" ht="15" customHeight="1" x14ac:dyDescent="0.25"/>
    <row r="12059" customFormat="1" ht="15" customHeight="1" x14ac:dyDescent="0.25"/>
    <row r="12060" customFormat="1" ht="15" customHeight="1" x14ac:dyDescent="0.25"/>
    <row r="12061" customFormat="1" ht="15" customHeight="1" x14ac:dyDescent="0.25"/>
    <row r="12062" customFormat="1" ht="15" customHeight="1" x14ac:dyDescent="0.25"/>
    <row r="12063" customFormat="1" ht="15" customHeight="1" x14ac:dyDescent="0.25"/>
    <row r="12064" customFormat="1" ht="15" customHeight="1" x14ac:dyDescent="0.25"/>
    <row r="12065" customFormat="1" ht="15" customHeight="1" x14ac:dyDescent="0.25"/>
    <row r="12066" customFormat="1" ht="15" customHeight="1" x14ac:dyDescent="0.25"/>
    <row r="12067" customFormat="1" ht="15" customHeight="1" x14ac:dyDescent="0.25"/>
    <row r="12068" customFormat="1" ht="15" customHeight="1" x14ac:dyDescent="0.25"/>
    <row r="12069" customFormat="1" ht="15" customHeight="1" x14ac:dyDescent="0.25"/>
    <row r="12070" customFormat="1" ht="15" customHeight="1" x14ac:dyDescent="0.25"/>
    <row r="12071" customFormat="1" ht="15" customHeight="1" x14ac:dyDescent="0.25"/>
    <row r="12072" customFormat="1" ht="15" customHeight="1" x14ac:dyDescent="0.25"/>
    <row r="12073" customFormat="1" ht="15" customHeight="1" x14ac:dyDescent="0.25"/>
    <row r="12074" customFormat="1" ht="15" customHeight="1" x14ac:dyDescent="0.25"/>
    <row r="12075" customFormat="1" ht="15" customHeight="1" x14ac:dyDescent="0.25"/>
    <row r="12076" customFormat="1" ht="15" customHeight="1" x14ac:dyDescent="0.25"/>
    <row r="12077" customFormat="1" ht="15" customHeight="1" x14ac:dyDescent="0.25"/>
    <row r="12078" customFormat="1" ht="15" customHeight="1" x14ac:dyDescent="0.25"/>
    <row r="12079" customFormat="1" ht="15" customHeight="1" x14ac:dyDescent="0.25"/>
    <row r="12080" customFormat="1" ht="15" customHeight="1" x14ac:dyDescent="0.25"/>
    <row r="12081" customFormat="1" ht="15" customHeight="1" x14ac:dyDescent="0.25"/>
    <row r="12082" customFormat="1" ht="15" customHeight="1" x14ac:dyDescent="0.25"/>
    <row r="12083" customFormat="1" ht="15" customHeight="1" x14ac:dyDescent="0.25"/>
    <row r="12084" customFormat="1" ht="15" customHeight="1" x14ac:dyDescent="0.25"/>
    <row r="12085" customFormat="1" ht="15" customHeight="1" x14ac:dyDescent="0.25"/>
    <row r="12086" customFormat="1" ht="15" customHeight="1" x14ac:dyDescent="0.25"/>
    <row r="12087" customFormat="1" ht="15" customHeight="1" x14ac:dyDescent="0.25"/>
    <row r="12088" customFormat="1" ht="15" customHeight="1" x14ac:dyDescent="0.25"/>
    <row r="12089" customFormat="1" ht="15" customHeight="1" x14ac:dyDescent="0.25"/>
    <row r="12090" customFormat="1" ht="15" customHeight="1" x14ac:dyDescent="0.25"/>
    <row r="12091" customFormat="1" ht="15" customHeight="1" x14ac:dyDescent="0.25"/>
    <row r="12092" customFormat="1" ht="15" customHeight="1" x14ac:dyDescent="0.25"/>
    <row r="12093" customFormat="1" ht="15" customHeight="1" x14ac:dyDescent="0.25"/>
    <row r="12094" customFormat="1" ht="15" customHeight="1" x14ac:dyDescent="0.25"/>
    <row r="12095" customFormat="1" ht="15" customHeight="1" x14ac:dyDescent="0.25"/>
    <row r="12096" customFormat="1" ht="15" customHeight="1" x14ac:dyDescent="0.25"/>
    <row r="12097" customFormat="1" ht="15" customHeight="1" x14ac:dyDescent="0.25"/>
    <row r="12098" customFormat="1" ht="15" customHeight="1" x14ac:dyDescent="0.25"/>
    <row r="12099" customFormat="1" ht="15" customHeight="1" x14ac:dyDescent="0.25"/>
    <row r="12100" customFormat="1" ht="15" customHeight="1" x14ac:dyDescent="0.25"/>
    <row r="12101" customFormat="1" ht="15" customHeight="1" x14ac:dyDescent="0.25"/>
    <row r="12102" customFormat="1" ht="15" customHeight="1" x14ac:dyDescent="0.25"/>
    <row r="12103" customFormat="1" ht="15" customHeight="1" x14ac:dyDescent="0.25"/>
    <row r="12104" customFormat="1" ht="15" customHeight="1" x14ac:dyDescent="0.25"/>
    <row r="12105" customFormat="1" ht="15" customHeight="1" x14ac:dyDescent="0.25"/>
    <row r="12106" customFormat="1" ht="15" customHeight="1" x14ac:dyDescent="0.25"/>
    <row r="12107" customFormat="1" ht="15" customHeight="1" x14ac:dyDescent="0.25"/>
    <row r="12108" customFormat="1" ht="15" customHeight="1" x14ac:dyDescent="0.25"/>
    <row r="12109" customFormat="1" ht="15" customHeight="1" x14ac:dyDescent="0.25"/>
    <row r="12110" customFormat="1" ht="15" customHeight="1" x14ac:dyDescent="0.25"/>
    <row r="12111" customFormat="1" ht="15" customHeight="1" x14ac:dyDescent="0.25"/>
    <row r="12112" customFormat="1" ht="15" customHeight="1" x14ac:dyDescent="0.25"/>
    <row r="12113" customFormat="1" ht="15" customHeight="1" x14ac:dyDescent="0.25"/>
    <row r="12114" customFormat="1" ht="15" customHeight="1" x14ac:dyDescent="0.25"/>
    <row r="12115" customFormat="1" ht="15" customHeight="1" x14ac:dyDescent="0.25"/>
    <row r="12116" customFormat="1" ht="15" customHeight="1" x14ac:dyDescent="0.25"/>
    <row r="12117" customFormat="1" ht="15" customHeight="1" x14ac:dyDescent="0.25"/>
    <row r="12118" customFormat="1" ht="15" customHeight="1" x14ac:dyDescent="0.25"/>
    <row r="12119" customFormat="1" ht="15" customHeight="1" x14ac:dyDescent="0.25"/>
    <row r="12120" customFormat="1" ht="15" customHeight="1" x14ac:dyDescent="0.25"/>
    <row r="12121" customFormat="1" ht="15" customHeight="1" x14ac:dyDescent="0.25"/>
    <row r="12122" customFormat="1" ht="15" customHeight="1" x14ac:dyDescent="0.25"/>
    <row r="12123" customFormat="1" ht="15" customHeight="1" x14ac:dyDescent="0.25"/>
    <row r="12124" customFormat="1" ht="15" customHeight="1" x14ac:dyDescent="0.25"/>
    <row r="12125" customFormat="1" ht="15" customHeight="1" x14ac:dyDescent="0.25"/>
    <row r="12126" customFormat="1" ht="15" customHeight="1" x14ac:dyDescent="0.25"/>
    <row r="12127" customFormat="1" ht="15" customHeight="1" x14ac:dyDescent="0.25"/>
    <row r="12128" customFormat="1" ht="15" customHeight="1" x14ac:dyDescent="0.25"/>
    <row r="12129" customFormat="1" ht="15" customHeight="1" x14ac:dyDescent="0.25"/>
    <row r="12130" customFormat="1" ht="15" customHeight="1" x14ac:dyDescent="0.25"/>
    <row r="12131" customFormat="1" ht="15" customHeight="1" x14ac:dyDescent="0.25"/>
    <row r="12132" customFormat="1" ht="15" customHeight="1" x14ac:dyDescent="0.25"/>
    <row r="12133" customFormat="1" ht="15" customHeight="1" x14ac:dyDescent="0.25"/>
    <row r="12134" customFormat="1" ht="15" customHeight="1" x14ac:dyDescent="0.25"/>
    <row r="12135" customFormat="1" ht="15" customHeight="1" x14ac:dyDescent="0.25"/>
    <row r="12136" customFormat="1" ht="15" customHeight="1" x14ac:dyDescent="0.25"/>
    <row r="12137" customFormat="1" ht="15" customHeight="1" x14ac:dyDescent="0.25"/>
    <row r="12138" customFormat="1" ht="15" customHeight="1" x14ac:dyDescent="0.25"/>
    <row r="12139" customFormat="1" ht="15" customHeight="1" x14ac:dyDescent="0.25"/>
    <row r="12140" customFormat="1" ht="15" customHeight="1" x14ac:dyDescent="0.25"/>
    <row r="12141" customFormat="1" ht="15" customHeight="1" x14ac:dyDescent="0.25"/>
    <row r="12142" customFormat="1" ht="15" customHeight="1" x14ac:dyDescent="0.25"/>
    <row r="12143" customFormat="1" ht="15" customHeight="1" x14ac:dyDescent="0.25"/>
    <row r="12144" customFormat="1" ht="15" customHeight="1" x14ac:dyDescent="0.25"/>
    <row r="12145" customFormat="1" ht="15" customHeight="1" x14ac:dyDescent="0.25"/>
    <row r="12146" customFormat="1" ht="15" customHeight="1" x14ac:dyDescent="0.25"/>
    <row r="12147" customFormat="1" ht="15" customHeight="1" x14ac:dyDescent="0.25"/>
    <row r="12148" customFormat="1" ht="15" customHeight="1" x14ac:dyDescent="0.25"/>
    <row r="12149" customFormat="1" ht="15" customHeight="1" x14ac:dyDescent="0.25"/>
    <row r="12150" customFormat="1" ht="15" customHeight="1" x14ac:dyDescent="0.25"/>
    <row r="12151" customFormat="1" ht="15" customHeight="1" x14ac:dyDescent="0.25"/>
    <row r="12152" customFormat="1" ht="15" customHeight="1" x14ac:dyDescent="0.25"/>
    <row r="12153" customFormat="1" ht="15" customHeight="1" x14ac:dyDescent="0.25"/>
    <row r="12154" customFormat="1" ht="15" customHeight="1" x14ac:dyDescent="0.25"/>
    <row r="12155" customFormat="1" ht="15" customHeight="1" x14ac:dyDescent="0.25"/>
    <row r="12156" customFormat="1" ht="15" customHeight="1" x14ac:dyDescent="0.25"/>
    <row r="12157" customFormat="1" ht="15" customHeight="1" x14ac:dyDescent="0.25"/>
    <row r="12158" customFormat="1" ht="15" customHeight="1" x14ac:dyDescent="0.25"/>
    <row r="12159" customFormat="1" ht="15" customHeight="1" x14ac:dyDescent="0.25"/>
    <row r="12160" customFormat="1" ht="15" customHeight="1" x14ac:dyDescent="0.25"/>
    <row r="12161" customFormat="1" ht="15" customHeight="1" x14ac:dyDescent="0.25"/>
    <row r="12162" customFormat="1" ht="15" customHeight="1" x14ac:dyDescent="0.25"/>
    <row r="12163" customFormat="1" ht="15" customHeight="1" x14ac:dyDescent="0.25"/>
    <row r="12164" customFormat="1" ht="15" customHeight="1" x14ac:dyDescent="0.25"/>
    <row r="12165" customFormat="1" ht="15" customHeight="1" x14ac:dyDescent="0.25"/>
    <row r="12166" customFormat="1" ht="15" customHeight="1" x14ac:dyDescent="0.25"/>
    <row r="12167" customFormat="1" ht="15" customHeight="1" x14ac:dyDescent="0.25"/>
    <row r="12168" customFormat="1" ht="15" customHeight="1" x14ac:dyDescent="0.25"/>
    <row r="12169" customFormat="1" ht="15" customHeight="1" x14ac:dyDescent="0.25"/>
    <row r="12170" customFormat="1" ht="15" customHeight="1" x14ac:dyDescent="0.25"/>
    <row r="12171" customFormat="1" ht="15" customHeight="1" x14ac:dyDescent="0.25"/>
    <row r="12172" customFormat="1" ht="15" customHeight="1" x14ac:dyDescent="0.25"/>
    <row r="12173" customFormat="1" ht="15" customHeight="1" x14ac:dyDescent="0.25"/>
    <row r="12174" customFormat="1" ht="15" customHeight="1" x14ac:dyDescent="0.25"/>
    <row r="12175" customFormat="1" ht="15" customHeight="1" x14ac:dyDescent="0.25"/>
    <row r="12176" customFormat="1" ht="15" customHeight="1" x14ac:dyDescent="0.25"/>
    <row r="12177" customFormat="1" ht="15" customHeight="1" x14ac:dyDescent="0.25"/>
    <row r="12178" customFormat="1" ht="15" customHeight="1" x14ac:dyDescent="0.25"/>
    <row r="12179" customFormat="1" ht="15" customHeight="1" x14ac:dyDescent="0.25"/>
    <row r="12180" customFormat="1" ht="15" customHeight="1" x14ac:dyDescent="0.25"/>
    <row r="12181" customFormat="1" ht="15" customHeight="1" x14ac:dyDescent="0.25"/>
    <row r="12182" customFormat="1" ht="15" customHeight="1" x14ac:dyDescent="0.25"/>
    <row r="12183" customFormat="1" ht="15" customHeight="1" x14ac:dyDescent="0.25"/>
    <row r="12184" customFormat="1" ht="15" customHeight="1" x14ac:dyDescent="0.25"/>
    <row r="12185" customFormat="1" ht="15" customHeight="1" x14ac:dyDescent="0.25"/>
    <row r="12186" customFormat="1" ht="15" customHeight="1" x14ac:dyDescent="0.25"/>
    <row r="12187" customFormat="1" ht="15" customHeight="1" x14ac:dyDescent="0.25"/>
    <row r="12188" customFormat="1" ht="15" customHeight="1" x14ac:dyDescent="0.25"/>
    <row r="12189" customFormat="1" ht="15" customHeight="1" x14ac:dyDescent="0.25"/>
    <row r="12190" customFormat="1" ht="15" customHeight="1" x14ac:dyDescent="0.25"/>
    <row r="12191" customFormat="1" ht="15" customHeight="1" x14ac:dyDescent="0.25"/>
    <row r="12192" customFormat="1" ht="15" customHeight="1" x14ac:dyDescent="0.25"/>
    <row r="12193" customFormat="1" ht="15" customHeight="1" x14ac:dyDescent="0.25"/>
    <row r="12194" customFormat="1" ht="15" customHeight="1" x14ac:dyDescent="0.25"/>
    <row r="12195" customFormat="1" ht="15" customHeight="1" x14ac:dyDescent="0.25"/>
    <row r="12196" customFormat="1" ht="15" customHeight="1" x14ac:dyDescent="0.25"/>
    <row r="12197" customFormat="1" ht="15" customHeight="1" x14ac:dyDescent="0.25"/>
    <row r="12198" customFormat="1" ht="15" customHeight="1" x14ac:dyDescent="0.25"/>
    <row r="12199" customFormat="1" ht="15" customHeight="1" x14ac:dyDescent="0.25"/>
    <row r="12200" customFormat="1" ht="15" customHeight="1" x14ac:dyDescent="0.25"/>
    <row r="12201" customFormat="1" ht="15" customHeight="1" x14ac:dyDescent="0.25"/>
    <row r="12202" customFormat="1" ht="15" customHeight="1" x14ac:dyDescent="0.25"/>
    <row r="12203" customFormat="1" ht="15" customHeight="1" x14ac:dyDescent="0.25"/>
    <row r="12204" customFormat="1" ht="15" customHeight="1" x14ac:dyDescent="0.25"/>
    <row r="12205" customFormat="1" ht="15" customHeight="1" x14ac:dyDescent="0.25"/>
    <row r="12206" customFormat="1" ht="15" customHeight="1" x14ac:dyDescent="0.25"/>
    <row r="12207" customFormat="1" ht="15" customHeight="1" x14ac:dyDescent="0.25"/>
    <row r="12208" customFormat="1" ht="15" customHeight="1" x14ac:dyDescent="0.25"/>
    <row r="12209" customFormat="1" ht="15" customHeight="1" x14ac:dyDescent="0.25"/>
    <row r="12210" customFormat="1" ht="15" customHeight="1" x14ac:dyDescent="0.25"/>
    <row r="12211" customFormat="1" ht="15" customHeight="1" x14ac:dyDescent="0.25"/>
    <row r="12212" customFormat="1" ht="15" customHeight="1" x14ac:dyDescent="0.25"/>
    <row r="12213" customFormat="1" ht="15" customHeight="1" x14ac:dyDescent="0.25"/>
    <row r="12214" customFormat="1" ht="15" customHeight="1" x14ac:dyDescent="0.25"/>
    <row r="12215" customFormat="1" ht="15" customHeight="1" x14ac:dyDescent="0.25"/>
    <row r="12216" customFormat="1" ht="15" customHeight="1" x14ac:dyDescent="0.25"/>
    <row r="12217" customFormat="1" ht="15" customHeight="1" x14ac:dyDescent="0.25"/>
    <row r="12218" customFormat="1" ht="15" customHeight="1" x14ac:dyDescent="0.25"/>
    <row r="12219" customFormat="1" ht="15" customHeight="1" x14ac:dyDescent="0.25"/>
    <row r="12220" customFormat="1" ht="15" customHeight="1" x14ac:dyDescent="0.25"/>
    <row r="12221" customFormat="1" ht="15" customHeight="1" x14ac:dyDescent="0.25"/>
    <row r="12222" customFormat="1" ht="15" customHeight="1" x14ac:dyDescent="0.25"/>
    <row r="12223" customFormat="1" ht="15" customHeight="1" x14ac:dyDescent="0.25"/>
    <row r="12224" customFormat="1" ht="15" customHeight="1" x14ac:dyDescent="0.25"/>
    <row r="12225" customFormat="1" ht="15" customHeight="1" x14ac:dyDescent="0.25"/>
    <row r="12226" customFormat="1" ht="15" customHeight="1" x14ac:dyDescent="0.25"/>
    <row r="12227" customFormat="1" ht="15" customHeight="1" x14ac:dyDescent="0.25"/>
    <row r="12228" customFormat="1" ht="15" customHeight="1" x14ac:dyDescent="0.25"/>
    <row r="12229" customFormat="1" ht="15" customHeight="1" x14ac:dyDescent="0.25"/>
    <row r="12230" customFormat="1" ht="15" customHeight="1" x14ac:dyDescent="0.25"/>
    <row r="12231" customFormat="1" ht="15" customHeight="1" x14ac:dyDescent="0.25"/>
    <row r="12232" customFormat="1" ht="15" customHeight="1" x14ac:dyDescent="0.25"/>
    <row r="12233" customFormat="1" ht="15" customHeight="1" x14ac:dyDescent="0.25"/>
    <row r="12234" customFormat="1" ht="15" customHeight="1" x14ac:dyDescent="0.25"/>
    <row r="12235" customFormat="1" ht="15" customHeight="1" x14ac:dyDescent="0.25"/>
    <row r="12236" customFormat="1" ht="15" customHeight="1" x14ac:dyDescent="0.25"/>
    <row r="12237" customFormat="1" ht="15" customHeight="1" x14ac:dyDescent="0.25"/>
    <row r="12238" customFormat="1" ht="15" customHeight="1" x14ac:dyDescent="0.25"/>
    <row r="12239" customFormat="1" ht="15" customHeight="1" x14ac:dyDescent="0.25"/>
    <row r="12240" customFormat="1" ht="15" customHeight="1" x14ac:dyDescent="0.25"/>
    <row r="12241" customFormat="1" ht="15" customHeight="1" x14ac:dyDescent="0.25"/>
    <row r="12242" customFormat="1" ht="15" customHeight="1" x14ac:dyDescent="0.25"/>
    <row r="12243" customFormat="1" ht="15" customHeight="1" x14ac:dyDescent="0.25"/>
    <row r="12244" customFormat="1" ht="15" customHeight="1" x14ac:dyDescent="0.25"/>
    <row r="12245" customFormat="1" ht="15" customHeight="1" x14ac:dyDescent="0.25"/>
    <row r="12246" customFormat="1" ht="15" customHeight="1" x14ac:dyDescent="0.25"/>
    <row r="12247" customFormat="1" ht="15" customHeight="1" x14ac:dyDescent="0.25"/>
    <row r="12248" customFormat="1" ht="15" customHeight="1" x14ac:dyDescent="0.25"/>
    <row r="12249" customFormat="1" ht="15" customHeight="1" x14ac:dyDescent="0.25"/>
    <row r="12250" customFormat="1" ht="15" customHeight="1" x14ac:dyDescent="0.25"/>
    <row r="12251" customFormat="1" ht="15" customHeight="1" x14ac:dyDescent="0.25"/>
    <row r="12252" customFormat="1" ht="15" customHeight="1" x14ac:dyDescent="0.25"/>
    <row r="12253" customFormat="1" ht="15" customHeight="1" x14ac:dyDescent="0.25"/>
    <row r="12254" customFormat="1" ht="15" customHeight="1" x14ac:dyDescent="0.25"/>
    <row r="12255" customFormat="1" ht="15" customHeight="1" x14ac:dyDescent="0.25"/>
    <row r="12256" customFormat="1" ht="15" customHeight="1" x14ac:dyDescent="0.25"/>
    <row r="12257" customFormat="1" ht="15" customHeight="1" x14ac:dyDescent="0.25"/>
    <row r="12258" customFormat="1" ht="15" customHeight="1" x14ac:dyDescent="0.25"/>
    <row r="12259" customFormat="1" ht="15" customHeight="1" x14ac:dyDescent="0.25"/>
    <row r="12260" customFormat="1" ht="15" customHeight="1" x14ac:dyDescent="0.25"/>
    <row r="12261" customFormat="1" ht="15" customHeight="1" x14ac:dyDescent="0.25"/>
    <row r="12262" customFormat="1" ht="15" customHeight="1" x14ac:dyDescent="0.25"/>
    <row r="12263" customFormat="1" ht="15" customHeight="1" x14ac:dyDescent="0.25"/>
    <row r="12264" customFormat="1" ht="15" customHeight="1" x14ac:dyDescent="0.25"/>
    <row r="12265" customFormat="1" ht="15" customHeight="1" x14ac:dyDescent="0.25"/>
    <row r="12266" customFormat="1" ht="15" customHeight="1" x14ac:dyDescent="0.25"/>
    <row r="12267" customFormat="1" ht="15" customHeight="1" x14ac:dyDescent="0.25"/>
    <row r="12268" customFormat="1" ht="15" customHeight="1" x14ac:dyDescent="0.25"/>
    <row r="12269" customFormat="1" ht="15" customHeight="1" x14ac:dyDescent="0.25"/>
    <row r="12270" customFormat="1" ht="15" customHeight="1" x14ac:dyDescent="0.25"/>
    <row r="12271" customFormat="1" ht="15" customHeight="1" x14ac:dyDescent="0.25"/>
    <row r="12272" customFormat="1" ht="15" customHeight="1" x14ac:dyDescent="0.25"/>
    <row r="12273" customFormat="1" ht="15" customHeight="1" x14ac:dyDescent="0.25"/>
    <row r="12274" customFormat="1" ht="15" customHeight="1" x14ac:dyDescent="0.25"/>
    <row r="12275" customFormat="1" ht="15" customHeight="1" x14ac:dyDescent="0.25"/>
    <row r="12276" customFormat="1" ht="15" customHeight="1" x14ac:dyDescent="0.25"/>
    <row r="12277" customFormat="1" ht="15" customHeight="1" x14ac:dyDescent="0.25"/>
    <row r="12278" customFormat="1" ht="15" customHeight="1" x14ac:dyDescent="0.25"/>
    <row r="12279" customFormat="1" ht="15" customHeight="1" x14ac:dyDescent="0.25"/>
    <row r="12280" customFormat="1" ht="15" customHeight="1" x14ac:dyDescent="0.25"/>
    <row r="12281" customFormat="1" ht="15" customHeight="1" x14ac:dyDescent="0.25"/>
    <row r="12282" customFormat="1" ht="15" customHeight="1" x14ac:dyDescent="0.25"/>
    <row r="12283" customFormat="1" ht="15" customHeight="1" x14ac:dyDescent="0.25"/>
    <row r="12284" customFormat="1" ht="15" customHeight="1" x14ac:dyDescent="0.25"/>
    <row r="12285" customFormat="1" ht="15" customHeight="1" x14ac:dyDescent="0.25"/>
    <row r="12286" customFormat="1" ht="15" customHeight="1" x14ac:dyDescent="0.25"/>
    <row r="12287" customFormat="1" ht="15" customHeight="1" x14ac:dyDescent="0.25"/>
    <row r="12288" customFormat="1" ht="15" customHeight="1" x14ac:dyDescent="0.25"/>
    <row r="12289" customFormat="1" ht="15" customHeight="1" x14ac:dyDescent="0.25"/>
    <row r="12290" customFormat="1" ht="15" customHeight="1" x14ac:dyDescent="0.25"/>
    <row r="12291" customFormat="1" ht="15" customHeight="1" x14ac:dyDescent="0.25"/>
    <row r="12292" customFormat="1" ht="15" customHeight="1" x14ac:dyDescent="0.25"/>
    <row r="12293" customFormat="1" ht="15" customHeight="1" x14ac:dyDescent="0.25"/>
    <row r="12294" customFormat="1" ht="15" customHeight="1" x14ac:dyDescent="0.25"/>
    <row r="12295" customFormat="1" ht="15" customHeight="1" x14ac:dyDescent="0.25"/>
    <row r="12296" customFormat="1" ht="15" customHeight="1" x14ac:dyDescent="0.25"/>
    <row r="12297" customFormat="1" ht="15" customHeight="1" x14ac:dyDescent="0.25"/>
    <row r="12298" customFormat="1" ht="15" customHeight="1" x14ac:dyDescent="0.25"/>
    <row r="12299" customFormat="1" ht="15" customHeight="1" x14ac:dyDescent="0.25"/>
    <row r="12300" customFormat="1" ht="15" customHeight="1" x14ac:dyDescent="0.25"/>
    <row r="12301" customFormat="1" ht="15" customHeight="1" x14ac:dyDescent="0.25"/>
    <row r="12302" customFormat="1" ht="15" customHeight="1" x14ac:dyDescent="0.25"/>
    <row r="12303" customFormat="1" ht="15" customHeight="1" x14ac:dyDescent="0.25"/>
    <row r="12304" customFormat="1" ht="15" customHeight="1" x14ac:dyDescent="0.25"/>
    <row r="12305" customFormat="1" ht="15" customHeight="1" x14ac:dyDescent="0.25"/>
    <row r="12306" customFormat="1" ht="15" customHeight="1" x14ac:dyDescent="0.25"/>
    <row r="12307" customFormat="1" ht="15" customHeight="1" x14ac:dyDescent="0.25"/>
    <row r="12308" customFormat="1" ht="15" customHeight="1" x14ac:dyDescent="0.25"/>
    <row r="12309" customFormat="1" ht="15" customHeight="1" x14ac:dyDescent="0.25"/>
    <row r="12310" customFormat="1" ht="15" customHeight="1" x14ac:dyDescent="0.25"/>
    <row r="12311" customFormat="1" ht="15" customHeight="1" x14ac:dyDescent="0.25"/>
    <row r="12312" customFormat="1" ht="15" customHeight="1" x14ac:dyDescent="0.25"/>
    <row r="12313" customFormat="1" ht="15" customHeight="1" x14ac:dyDescent="0.25"/>
    <row r="12314" customFormat="1" ht="15" customHeight="1" x14ac:dyDescent="0.25"/>
    <row r="12315" customFormat="1" ht="15" customHeight="1" x14ac:dyDescent="0.25"/>
    <row r="12316" customFormat="1" ht="15" customHeight="1" x14ac:dyDescent="0.25"/>
    <row r="12317" customFormat="1" ht="15" customHeight="1" x14ac:dyDescent="0.25"/>
    <row r="12318" customFormat="1" ht="15" customHeight="1" x14ac:dyDescent="0.25"/>
    <row r="12319" customFormat="1" ht="15" customHeight="1" x14ac:dyDescent="0.25"/>
    <row r="12320" customFormat="1" ht="15" customHeight="1" x14ac:dyDescent="0.25"/>
    <row r="12321" customFormat="1" ht="15" customHeight="1" x14ac:dyDescent="0.25"/>
    <row r="12322" customFormat="1" ht="15" customHeight="1" x14ac:dyDescent="0.25"/>
    <row r="12323" customFormat="1" ht="15" customHeight="1" x14ac:dyDescent="0.25"/>
    <row r="12324" customFormat="1" ht="15" customHeight="1" x14ac:dyDescent="0.25"/>
    <row r="12325" customFormat="1" ht="15" customHeight="1" x14ac:dyDescent="0.25"/>
    <row r="12326" customFormat="1" ht="15" customHeight="1" x14ac:dyDescent="0.25"/>
    <row r="12327" customFormat="1" ht="15" customHeight="1" x14ac:dyDescent="0.25"/>
    <row r="12328" customFormat="1" ht="15" customHeight="1" x14ac:dyDescent="0.25"/>
    <row r="12329" customFormat="1" ht="15" customHeight="1" x14ac:dyDescent="0.25"/>
    <row r="12330" customFormat="1" ht="15" customHeight="1" x14ac:dyDescent="0.25"/>
    <row r="12331" customFormat="1" ht="15" customHeight="1" x14ac:dyDescent="0.25"/>
    <row r="12332" customFormat="1" ht="15" customHeight="1" x14ac:dyDescent="0.25"/>
    <row r="12333" customFormat="1" ht="15" customHeight="1" x14ac:dyDescent="0.25"/>
    <row r="12334" customFormat="1" ht="15" customHeight="1" x14ac:dyDescent="0.25"/>
    <row r="12335" customFormat="1" ht="15" customHeight="1" x14ac:dyDescent="0.25"/>
    <row r="12336" customFormat="1" ht="15" customHeight="1" x14ac:dyDescent="0.25"/>
    <row r="12337" customFormat="1" ht="15" customHeight="1" x14ac:dyDescent="0.25"/>
    <row r="12338" customFormat="1" ht="15" customHeight="1" x14ac:dyDescent="0.25"/>
    <row r="12339" customFormat="1" ht="15" customHeight="1" x14ac:dyDescent="0.25"/>
    <row r="12340" customFormat="1" ht="15" customHeight="1" x14ac:dyDescent="0.25"/>
    <row r="12341" customFormat="1" ht="15" customHeight="1" x14ac:dyDescent="0.25"/>
    <row r="12342" customFormat="1" ht="15" customHeight="1" x14ac:dyDescent="0.25"/>
    <row r="12343" customFormat="1" ht="15" customHeight="1" x14ac:dyDescent="0.25"/>
    <row r="12344" customFormat="1" ht="15" customHeight="1" x14ac:dyDescent="0.25"/>
    <row r="12345" customFormat="1" ht="15" customHeight="1" x14ac:dyDescent="0.25"/>
    <row r="12346" customFormat="1" ht="15" customHeight="1" x14ac:dyDescent="0.25"/>
    <row r="12347" customFormat="1" ht="15" customHeight="1" x14ac:dyDescent="0.25"/>
    <row r="12348" customFormat="1" ht="15" customHeight="1" x14ac:dyDescent="0.25"/>
    <row r="12349" customFormat="1" ht="15" customHeight="1" x14ac:dyDescent="0.25"/>
    <row r="12350" customFormat="1" ht="15" customHeight="1" x14ac:dyDescent="0.25"/>
    <row r="12351" customFormat="1" ht="15" customHeight="1" x14ac:dyDescent="0.25"/>
    <row r="12352" customFormat="1" ht="15" customHeight="1" x14ac:dyDescent="0.25"/>
    <row r="12353" customFormat="1" ht="15" customHeight="1" x14ac:dyDescent="0.25"/>
    <row r="12354" customFormat="1" ht="15" customHeight="1" x14ac:dyDescent="0.25"/>
    <row r="12355" customFormat="1" ht="15" customHeight="1" x14ac:dyDescent="0.25"/>
    <row r="12356" customFormat="1" ht="15" customHeight="1" x14ac:dyDescent="0.25"/>
    <row r="12357" customFormat="1" ht="15" customHeight="1" x14ac:dyDescent="0.25"/>
    <row r="12358" customFormat="1" ht="15" customHeight="1" x14ac:dyDescent="0.25"/>
    <row r="12359" customFormat="1" ht="15" customHeight="1" x14ac:dyDescent="0.25"/>
    <row r="12360" customFormat="1" ht="15" customHeight="1" x14ac:dyDescent="0.25"/>
    <row r="12361" customFormat="1" ht="15" customHeight="1" x14ac:dyDescent="0.25"/>
    <row r="12362" customFormat="1" ht="15" customHeight="1" x14ac:dyDescent="0.25"/>
    <row r="12363" customFormat="1" ht="15" customHeight="1" x14ac:dyDescent="0.25"/>
    <row r="12364" customFormat="1" ht="15" customHeight="1" x14ac:dyDescent="0.25"/>
    <row r="12365" customFormat="1" ht="15" customHeight="1" x14ac:dyDescent="0.25"/>
    <row r="12366" customFormat="1" ht="15" customHeight="1" x14ac:dyDescent="0.25"/>
    <row r="12367" customFormat="1" ht="15" customHeight="1" x14ac:dyDescent="0.25"/>
    <row r="12368" customFormat="1" ht="15" customHeight="1" x14ac:dyDescent="0.25"/>
    <row r="12369" customFormat="1" ht="15" customHeight="1" x14ac:dyDescent="0.25"/>
    <row r="12370" customFormat="1" ht="15" customHeight="1" x14ac:dyDescent="0.25"/>
    <row r="12371" customFormat="1" ht="15" customHeight="1" x14ac:dyDescent="0.25"/>
    <row r="12372" customFormat="1" ht="15" customHeight="1" x14ac:dyDescent="0.25"/>
    <row r="12373" customFormat="1" ht="15" customHeight="1" x14ac:dyDescent="0.25"/>
    <row r="12374" customFormat="1" ht="15" customHeight="1" x14ac:dyDescent="0.25"/>
    <row r="12375" customFormat="1" ht="15" customHeight="1" x14ac:dyDescent="0.25"/>
    <row r="12376" customFormat="1" ht="15" customHeight="1" x14ac:dyDescent="0.25"/>
    <row r="12377" customFormat="1" ht="15" customHeight="1" x14ac:dyDescent="0.25"/>
    <row r="12378" customFormat="1" ht="15" customHeight="1" x14ac:dyDescent="0.25"/>
    <row r="12379" customFormat="1" ht="15" customHeight="1" x14ac:dyDescent="0.25"/>
    <row r="12380" customFormat="1" ht="15" customHeight="1" x14ac:dyDescent="0.25"/>
    <row r="12381" customFormat="1" ht="15" customHeight="1" x14ac:dyDescent="0.25"/>
    <row r="12382" customFormat="1" ht="15" customHeight="1" x14ac:dyDescent="0.25"/>
    <row r="12383" customFormat="1" ht="15" customHeight="1" x14ac:dyDescent="0.25"/>
    <row r="12384" customFormat="1" ht="15" customHeight="1" x14ac:dyDescent="0.25"/>
    <row r="12385" customFormat="1" ht="15" customHeight="1" x14ac:dyDescent="0.25"/>
    <row r="12386" customFormat="1" ht="15" customHeight="1" x14ac:dyDescent="0.25"/>
    <row r="12387" customFormat="1" ht="15" customHeight="1" x14ac:dyDescent="0.25"/>
    <row r="12388" customFormat="1" ht="15" customHeight="1" x14ac:dyDescent="0.25"/>
    <row r="12389" customFormat="1" ht="15" customHeight="1" x14ac:dyDescent="0.25"/>
    <row r="12390" customFormat="1" ht="15" customHeight="1" x14ac:dyDescent="0.25"/>
    <row r="12391" customFormat="1" ht="15" customHeight="1" x14ac:dyDescent="0.25"/>
    <row r="12392" customFormat="1" ht="15" customHeight="1" x14ac:dyDescent="0.25"/>
    <row r="12393" customFormat="1" ht="15" customHeight="1" x14ac:dyDescent="0.25"/>
    <row r="12394" customFormat="1" ht="15" customHeight="1" x14ac:dyDescent="0.25"/>
    <row r="12395" customFormat="1" ht="15" customHeight="1" x14ac:dyDescent="0.25"/>
    <row r="12396" customFormat="1" ht="15" customHeight="1" x14ac:dyDescent="0.25"/>
    <row r="12397" customFormat="1" ht="15" customHeight="1" x14ac:dyDescent="0.25"/>
    <row r="12398" customFormat="1" ht="15" customHeight="1" x14ac:dyDescent="0.25"/>
    <row r="12399" customFormat="1" ht="15" customHeight="1" x14ac:dyDescent="0.25"/>
    <row r="12400" customFormat="1" ht="15" customHeight="1" x14ac:dyDescent="0.25"/>
    <row r="12401" customFormat="1" ht="15" customHeight="1" x14ac:dyDescent="0.25"/>
    <row r="12402" customFormat="1" ht="15" customHeight="1" x14ac:dyDescent="0.25"/>
    <row r="12403" customFormat="1" ht="15" customHeight="1" x14ac:dyDescent="0.25"/>
    <row r="12404" customFormat="1" ht="15" customHeight="1" x14ac:dyDescent="0.25"/>
    <row r="12405" customFormat="1" ht="15" customHeight="1" x14ac:dyDescent="0.25"/>
    <row r="12406" customFormat="1" ht="15" customHeight="1" x14ac:dyDescent="0.25"/>
    <row r="12407" customFormat="1" ht="15" customHeight="1" x14ac:dyDescent="0.25"/>
    <row r="12408" customFormat="1" ht="15" customHeight="1" x14ac:dyDescent="0.25"/>
    <row r="12409" customFormat="1" ht="15" customHeight="1" x14ac:dyDescent="0.25"/>
    <row r="12410" customFormat="1" ht="15" customHeight="1" x14ac:dyDescent="0.25"/>
    <row r="12411" customFormat="1" ht="15" customHeight="1" x14ac:dyDescent="0.25"/>
    <row r="12412" customFormat="1" ht="15" customHeight="1" x14ac:dyDescent="0.25"/>
    <row r="12413" customFormat="1" ht="15" customHeight="1" x14ac:dyDescent="0.25"/>
    <row r="12414" customFormat="1" ht="15" customHeight="1" x14ac:dyDescent="0.25"/>
    <row r="12415" customFormat="1" ht="15" customHeight="1" x14ac:dyDescent="0.25"/>
    <row r="12416" customFormat="1" ht="15" customHeight="1" x14ac:dyDescent="0.25"/>
    <row r="12417" customFormat="1" ht="15" customHeight="1" x14ac:dyDescent="0.25"/>
    <row r="12418" customFormat="1" ht="15" customHeight="1" x14ac:dyDescent="0.25"/>
    <row r="12419" customFormat="1" ht="15" customHeight="1" x14ac:dyDescent="0.25"/>
    <row r="12420" customFormat="1" ht="15" customHeight="1" x14ac:dyDescent="0.25"/>
    <row r="12421" customFormat="1" ht="15" customHeight="1" x14ac:dyDescent="0.25"/>
    <row r="12422" customFormat="1" ht="15" customHeight="1" x14ac:dyDescent="0.25"/>
    <row r="12423" customFormat="1" ht="15" customHeight="1" x14ac:dyDescent="0.25"/>
    <row r="12424" customFormat="1" ht="15" customHeight="1" x14ac:dyDescent="0.25"/>
    <row r="12425" customFormat="1" ht="15" customHeight="1" x14ac:dyDescent="0.25"/>
    <row r="12426" customFormat="1" ht="15" customHeight="1" x14ac:dyDescent="0.25"/>
    <row r="12427" customFormat="1" ht="15" customHeight="1" x14ac:dyDescent="0.25"/>
    <row r="12428" customFormat="1" ht="15" customHeight="1" x14ac:dyDescent="0.25"/>
    <row r="12429" customFormat="1" ht="15" customHeight="1" x14ac:dyDescent="0.25"/>
    <row r="12430" customFormat="1" ht="15" customHeight="1" x14ac:dyDescent="0.25"/>
    <row r="12431" customFormat="1" ht="15" customHeight="1" x14ac:dyDescent="0.25"/>
    <row r="12432" customFormat="1" ht="15" customHeight="1" x14ac:dyDescent="0.25"/>
    <row r="12433" customFormat="1" ht="15" customHeight="1" x14ac:dyDescent="0.25"/>
    <row r="12434" customFormat="1" ht="15" customHeight="1" x14ac:dyDescent="0.25"/>
    <row r="12435" customFormat="1" ht="15" customHeight="1" x14ac:dyDescent="0.25"/>
    <row r="12436" customFormat="1" ht="15" customHeight="1" x14ac:dyDescent="0.25"/>
    <row r="12437" customFormat="1" ht="15" customHeight="1" x14ac:dyDescent="0.25"/>
    <row r="12438" customFormat="1" ht="15" customHeight="1" x14ac:dyDescent="0.25"/>
    <row r="12439" customFormat="1" ht="15" customHeight="1" x14ac:dyDescent="0.25"/>
    <row r="12440" customFormat="1" ht="15" customHeight="1" x14ac:dyDescent="0.25"/>
    <row r="12441" customFormat="1" ht="15" customHeight="1" x14ac:dyDescent="0.25"/>
    <row r="12442" customFormat="1" ht="15" customHeight="1" x14ac:dyDescent="0.25"/>
    <row r="12443" customFormat="1" ht="15" customHeight="1" x14ac:dyDescent="0.25"/>
    <row r="12444" customFormat="1" ht="15" customHeight="1" x14ac:dyDescent="0.25"/>
    <row r="12445" customFormat="1" ht="15" customHeight="1" x14ac:dyDescent="0.25"/>
    <row r="12446" customFormat="1" ht="15" customHeight="1" x14ac:dyDescent="0.25"/>
    <row r="12447" customFormat="1" ht="15" customHeight="1" x14ac:dyDescent="0.25"/>
    <row r="12448" customFormat="1" ht="15" customHeight="1" x14ac:dyDescent="0.25"/>
    <row r="12449" customFormat="1" ht="15" customHeight="1" x14ac:dyDescent="0.25"/>
    <row r="12450" customFormat="1" ht="15" customHeight="1" x14ac:dyDescent="0.25"/>
    <row r="12451" customFormat="1" ht="15" customHeight="1" x14ac:dyDescent="0.25"/>
    <row r="12452" customFormat="1" ht="15" customHeight="1" x14ac:dyDescent="0.25"/>
    <row r="12453" customFormat="1" ht="15" customHeight="1" x14ac:dyDescent="0.25"/>
    <row r="12454" customFormat="1" ht="15" customHeight="1" x14ac:dyDescent="0.25"/>
    <row r="12455" customFormat="1" ht="15" customHeight="1" x14ac:dyDescent="0.25"/>
    <row r="12456" customFormat="1" ht="15" customHeight="1" x14ac:dyDescent="0.25"/>
    <row r="12457" customFormat="1" ht="15" customHeight="1" x14ac:dyDescent="0.25"/>
    <row r="12458" customFormat="1" ht="15" customHeight="1" x14ac:dyDescent="0.25"/>
    <row r="12459" customFormat="1" ht="15" customHeight="1" x14ac:dyDescent="0.25"/>
    <row r="12460" customFormat="1" ht="15" customHeight="1" x14ac:dyDescent="0.25"/>
    <row r="12461" customFormat="1" ht="15" customHeight="1" x14ac:dyDescent="0.25"/>
    <row r="12462" customFormat="1" ht="15" customHeight="1" x14ac:dyDescent="0.25"/>
    <row r="12463" customFormat="1" ht="15" customHeight="1" x14ac:dyDescent="0.25"/>
    <row r="12464" customFormat="1" ht="15" customHeight="1" x14ac:dyDescent="0.25"/>
    <row r="12465" customFormat="1" ht="15" customHeight="1" x14ac:dyDescent="0.25"/>
    <row r="12466" customFormat="1" ht="15" customHeight="1" x14ac:dyDescent="0.25"/>
    <row r="12467" customFormat="1" ht="15" customHeight="1" x14ac:dyDescent="0.25"/>
    <row r="12468" customFormat="1" ht="15" customHeight="1" x14ac:dyDescent="0.25"/>
    <row r="12469" customFormat="1" ht="15" customHeight="1" x14ac:dyDescent="0.25"/>
    <row r="12470" customFormat="1" ht="15" customHeight="1" x14ac:dyDescent="0.25"/>
    <row r="12471" customFormat="1" ht="15" customHeight="1" x14ac:dyDescent="0.25"/>
    <row r="12472" customFormat="1" ht="15" customHeight="1" x14ac:dyDescent="0.25"/>
    <row r="12473" customFormat="1" ht="15" customHeight="1" x14ac:dyDescent="0.25"/>
    <row r="12474" customFormat="1" ht="15" customHeight="1" x14ac:dyDescent="0.25"/>
    <row r="12475" customFormat="1" ht="15" customHeight="1" x14ac:dyDescent="0.25"/>
    <row r="12476" customFormat="1" ht="15" customHeight="1" x14ac:dyDescent="0.25"/>
    <row r="12477" customFormat="1" ht="15" customHeight="1" x14ac:dyDescent="0.25"/>
    <row r="12478" customFormat="1" ht="15" customHeight="1" x14ac:dyDescent="0.25"/>
    <row r="12479" customFormat="1" ht="15" customHeight="1" x14ac:dyDescent="0.25"/>
    <row r="12480" customFormat="1" ht="15" customHeight="1" x14ac:dyDescent="0.25"/>
    <row r="12481" customFormat="1" ht="15" customHeight="1" x14ac:dyDescent="0.25"/>
    <row r="12482" customFormat="1" ht="15" customHeight="1" x14ac:dyDescent="0.25"/>
    <row r="12483" customFormat="1" ht="15" customHeight="1" x14ac:dyDescent="0.25"/>
    <row r="12484" customFormat="1" ht="15" customHeight="1" x14ac:dyDescent="0.25"/>
    <row r="12485" customFormat="1" ht="15" customHeight="1" x14ac:dyDescent="0.25"/>
    <row r="12486" customFormat="1" ht="15" customHeight="1" x14ac:dyDescent="0.25"/>
    <row r="12487" customFormat="1" ht="15" customHeight="1" x14ac:dyDescent="0.25"/>
    <row r="12488" customFormat="1" ht="15" customHeight="1" x14ac:dyDescent="0.25"/>
    <row r="12489" customFormat="1" ht="15" customHeight="1" x14ac:dyDescent="0.25"/>
    <row r="12490" customFormat="1" ht="15" customHeight="1" x14ac:dyDescent="0.25"/>
    <row r="12491" customFormat="1" ht="15" customHeight="1" x14ac:dyDescent="0.25"/>
    <row r="12492" customFormat="1" ht="15" customHeight="1" x14ac:dyDescent="0.25"/>
    <row r="12493" customFormat="1" ht="15" customHeight="1" x14ac:dyDescent="0.25"/>
    <row r="12494" customFormat="1" ht="15" customHeight="1" x14ac:dyDescent="0.25"/>
    <row r="12495" customFormat="1" ht="15" customHeight="1" x14ac:dyDescent="0.25"/>
    <row r="12496" customFormat="1" ht="15" customHeight="1" x14ac:dyDescent="0.25"/>
    <row r="12497" customFormat="1" ht="15" customHeight="1" x14ac:dyDescent="0.25"/>
    <row r="12498" customFormat="1" ht="15" customHeight="1" x14ac:dyDescent="0.25"/>
    <row r="12499" customFormat="1" ht="15" customHeight="1" x14ac:dyDescent="0.25"/>
    <row r="12500" customFormat="1" ht="15" customHeight="1" x14ac:dyDescent="0.25"/>
    <row r="12501" customFormat="1" ht="15" customHeight="1" x14ac:dyDescent="0.25"/>
    <row r="12502" customFormat="1" ht="15" customHeight="1" x14ac:dyDescent="0.25"/>
    <row r="12503" customFormat="1" ht="15" customHeight="1" x14ac:dyDescent="0.25"/>
    <row r="12504" customFormat="1" ht="15" customHeight="1" x14ac:dyDescent="0.25"/>
    <row r="12505" customFormat="1" ht="15" customHeight="1" x14ac:dyDescent="0.25"/>
    <row r="12506" customFormat="1" ht="15" customHeight="1" x14ac:dyDescent="0.25"/>
    <row r="12507" customFormat="1" ht="15" customHeight="1" x14ac:dyDescent="0.25"/>
    <row r="12508" customFormat="1" ht="15" customHeight="1" x14ac:dyDescent="0.25"/>
    <row r="12509" customFormat="1" ht="15" customHeight="1" x14ac:dyDescent="0.25"/>
    <row r="12510" customFormat="1" ht="15" customHeight="1" x14ac:dyDescent="0.25"/>
    <row r="12511" customFormat="1" ht="15" customHeight="1" x14ac:dyDescent="0.25"/>
    <row r="12512" customFormat="1" ht="15" customHeight="1" x14ac:dyDescent="0.25"/>
    <row r="12513" customFormat="1" ht="15" customHeight="1" x14ac:dyDescent="0.25"/>
    <row r="12514" customFormat="1" ht="15" customHeight="1" x14ac:dyDescent="0.25"/>
    <row r="12515" customFormat="1" ht="15" customHeight="1" x14ac:dyDescent="0.25"/>
    <row r="12516" customFormat="1" ht="15" customHeight="1" x14ac:dyDescent="0.25"/>
    <row r="12517" customFormat="1" ht="15" customHeight="1" x14ac:dyDescent="0.25"/>
    <row r="12518" customFormat="1" ht="15" customHeight="1" x14ac:dyDescent="0.25"/>
    <row r="12519" customFormat="1" ht="15" customHeight="1" x14ac:dyDescent="0.25"/>
    <row r="12520" customFormat="1" ht="15" customHeight="1" x14ac:dyDescent="0.25"/>
    <row r="12521" customFormat="1" ht="15" customHeight="1" x14ac:dyDescent="0.25"/>
    <row r="12522" customFormat="1" ht="15" customHeight="1" x14ac:dyDescent="0.25"/>
    <row r="12523" customFormat="1" ht="15" customHeight="1" x14ac:dyDescent="0.25"/>
    <row r="12524" customFormat="1" ht="15" customHeight="1" x14ac:dyDescent="0.25"/>
    <row r="12525" customFormat="1" ht="15" customHeight="1" x14ac:dyDescent="0.25"/>
    <row r="12526" customFormat="1" ht="15" customHeight="1" x14ac:dyDescent="0.25"/>
    <row r="12527" customFormat="1" ht="15" customHeight="1" x14ac:dyDescent="0.25"/>
    <row r="12528" customFormat="1" ht="15" customHeight="1" x14ac:dyDescent="0.25"/>
    <row r="12529" customFormat="1" ht="15" customHeight="1" x14ac:dyDescent="0.25"/>
    <row r="12530" customFormat="1" ht="15" customHeight="1" x14ac:dyDescent="0.25"/>
    <row r="12531" customFormat="1" ht="15" customHeight="1" x14ac:dyDescent="0.25"/>
    <row r="12532" customFormat="1" ht="15" customHeight="1" x14ac:dyDescent="0.25"/>
    <row r="12533" customFormat="1" ht="15" customHeight="1" x14ac:dyDescent="0.25"/>
    <row r="12534" customFormat="1" ht="15" customHeight="1" x14ac:dyDescent="0.25"/>
    <row r="12535" customFormat="1" ht="15" customHeight="1" x14ac:dyDescent="0.25"/>
    <row r="12536" customFormat="1" ht="15" customHeight="1" x14ac:dyDescent="0.25"/>
    <row r="12537" customFormat="1" ht="15" customHeight="1" x14ac:dyDescent="0.25"/>
    <row r="12538" customFormat="1" ht="15" customHeight="1" x14ac:dyDescent="0.25"/>
    <row r="12539" customFormat="1" ht="15" customHeight="1" x14ac:dyDescent="0.25"/>
    <row r="12540" customFormat="1" ht="15" customHeight="1" x14ac:dyDescent="0.25"/>
    <row r="12541" customFormat="1" ht="15" customHeight="1" x14ac:dyDescent="0.25"/>
    <row r="12542" customFormat="1" ht="15" customHeight="1" x14ac:dyDescent="0.25"/>
    <row r="12543" customFormat="1" ht="15" customHeight="1" x14ac:dyDescent="0.25"/>
    <row r="12544" customFormat="1" ht="15" customHeight="1" x14ac:dyDescent="0.25"/>
    <row r="12545" customFormat="1" ht="15" customHeight="1" x14ac:dyDescent="0.25"/>
    <row r="12546" customFormat="1" ht="15" customHeight="1" x14ac:dyDescent="0.25"/>
    <row r="12547" customFormat="1" ht="15" customHeight="1" x14ac:dyDescent="0.25"/>
    <row r="12548" customFormat="1" ht="15" customHeight="1" x14ac:dyDescent="0.25"/>
    <row r="12549" customFormat="1" ht="15" customHeight="1" x14ac:dyDescent="0.25"/>
    <row r="12550" customFormat="1" ht="15" customHeight="1" x14ac:dyDescent="0.25"/>
    <row r="12551" customFormat="1" ht="15" customHeight="1" x14ac:dyDescent="0.25"/>
    <row r="12552" customFormat="1" ht="15" customHeight="1" x14ac:dyDescent="0.25"/>
    <row r="12553" customFormat="1" ht="15" customHeight="1" x14ac:dyDescent="0.25"/>
    <row r="12554" customFormat="1" ht="15" customHeight="1" x14ac:dyDescent="0.25"/>
    <row r="12555" customFormat="1" ht="15" customHeight="1" x14ac:dyDescent="0.25"/>
    <row r="12556" customFormat="1" ht="15" customHeight="1" x14ac:dyDescent="0.25"/>
    <row r="12557" customFormat="1" ht="15" customHeight="1" x14ac:dyDescent="0.25"/>
    <row r="12558" customFormat="1" ht="15" customHeight="1" x14ac:dyDescent="0.25"/>
    <row r="12559" customFormat="1" ht="15" customHeight="1" x14ac:dyDescent="0.25"/>
    <row r="12560" customFormat="1" ht="15" customHeight="1" x14ac:dyDescent="0.25"/>
    <row r="12561" customFormat="1" ht="15" customHeight="1" x14ac:dyDescent="0.25"/>
    <row r="12562" customFormat="1" ht="15" customHeight="1" x14ac:dyDescent="0.25"/>
    <row r="12563" customFormat="1" ht="15" customHeight="1" x14ac:dyDescent="0.25"/>
    <row r="12564" customFormat="1" ht="15" customHeight="1" x14ac:dyDescent="0.25"/>
    <row r="12565" customFormat="1" ht="15" customHeight="1" x14ac:dyDescent="0.25"/>
    <row r="12566" customFormat="1" ht="15" customHeight="1" x14ac:dyDescent="0.25"/>
    <row r="12567" customFormat="1" ht="15" customHeight="1" x14ac:dyDescent="0.25"/>
    <row r="12568" customFormat="1" ht="15" customHeight="1" x14ac:dyDescent="0.25"/>
    <row r="12569" customFormat="1" ht="15" customHeight="1" x14ac:dyDescent="0.25"/>
    <row r="12570" customFormat="1" ht="15" customHeight="1" x14ac:dyDescent="0.25"/>
    <row r="12571" customFormat="1" ht="15" customHeight="1" x14ac:dyDescent="0.25"/>
    <row r="12572" customFormat="1" ht="15" customHeight="1" x14ac:dyDescent="0.25"/>
    <row r="12573" customFormat="1" ht="15" customHeight="1" x14ac:dyDescent="0.25"/>
    <row r="12574" customFormat="1" ht="15" customHeight="1" x14ac:dyDescent="0.25"/>
    <row r="12575" customFormat="1" ht="15" customHeight="1" x14ac:dyDescent="0.25"/>
    <row r="12576" customFormat="1" ht="15" customHeight="1" x14ac:dyDescent="0.25"/>
    <row r="12577" customFormat="1" ht="15" customHeight="1" x14ac:dyDescent="0.25"/>
    <row r="12578" customFormat="1" ht="15" customHeight="1" x14ac:dyDescent="0.25"/>
    <row r="12579" customFormat="1" ht="15" customHeight="1" x14ac:dyDescent="0.25"/>
    <row r="12580" customFormat="1" ht="15" customHeight="1" x14ac:dyDescent="0.25"/>
    <row r="12581" customFormat="1" ht="15" customHeight="1" x14ac:dyDescent="0.25"/>
    <row r="12582" customFormat="1" ht="15" customHeight="1" x14ac:dyDescent="0.25"/>
    <row r="12583" customFormat="1" ht="15" customHeight="1" x14ac:dyDescent="0.25"/>
    <row r="12584" customFormat="1" ht="15" customHeight="1" x14ac:dyDescent="0.25"/>
    <row r="12585" customFormat="1" ht="15" customHeight="1" x14ac:dyDescent="0.25"/>
    <row r="12586" customFormat="1" ht="15" customHeight="1" x14ac:dyDescent="0.25"/>
    <row r="12587" customFormat="1" ht="15" customHeight="1" x14ac:dyDescent="0.25"/>
    <row r="12588" customFormat="1" ht="15" customHeight="1" x14ac:dyDescent="0.25"/>
    <row r="12589" customFormat="1" ht="15" customHeight="1" x14ac:dyDescent="0.25"/>
    <row r="12590" customFormat="1" ht="15" customHeight="1" x14ac:dyDescent="0.25"/>
    <row r="12591" customFormat="1" ht="15" customHeight="1" x14ac:dyDescent="0.25"/>
    <row r="12592" customFormat="1" ht="15" customHeight="1" x14ac:dyDescent="0.25"/>
    <row r="12593" customFormat="1" ht="15" customHeight="1" x14ac:dyDescent="0.25"/>
    <row r="12594" customFormat="1" ht="15" customHeight="1" x14ac:dyDescent="0.25"/>
    <row r="12595" customFormat="1" ht="15" customHeight="1" x14ac:dyDescent="0.25"/>
    <row r="12596" customFormat="1" ht="15" customHeight="1" x14ac:dyDescent="0.25"/>
    <row r="12597" customFormat="1" ht="15" customHeight="1" x14ac:dyDescent="0.25"/>
    <row r="12598" customFormat="1" ht="15" customHeight="1" x14ac:dyDescent="0.25"/>
    <row r="12599" customFormat="1" ht="15" customHeight="1" x14ac:dyDescent="0.25"/>
    <row r="12600" customFormat="1" ht="15" customHeight="1" x14ac:dyDescent="0.25"/>
    <row r="12601" customFormat="1" ht="15" customHeight="1" x14ac:dyDescent="0.25"/>
    <row r="12602" customFormat="1" ht="15" customHeight="1" x14ac:dyDescent="0.25"/>
    <row r="12603" customFormat="1" ht="15" customHeight="1" x14ac:dyDescent="0.25"/>
    <row r="12604" customFormat="1" ht="15" customHeight="1" x14ac:dyDescent="0.25"/>
    <row r="12605" customFormat="1" ht="15" customHeight="1" x14ac:dyDescent="0.25"/>
    <row r="12606" customFormat="1" ht="15" customHeight="1" x14ac:dyDescent="0.25"/>
    <row r="12607" customFormat="1" ht="15" customHeight="1" x14ac:dyDescent="0.25"/>
    <row r="12608" customFormat="1" ht="15" customHeight="1" x14ac:dyDescent="0.25"/>
    <row r="12609" customFormat="1" ht="15" customHeight="1" x14ac:dyDescent="0.25"/>
    <row r="12610" customFormat="1" ht="15" customHeight="1" x14ac:dyDescent="0.25"/>
    <row r="12611" customFormat="1" ht="15" customHeight="1" x14ac:dyDescent="0.25"/>
    <row r="12612" customFormat="1" ht="15" customHeight="1" x14ac:dyDescent="0.25"/>
    <row r="12613" customFormat="1" ht="15" customHeight="1" x14ac:dyDescent="0.25"/>
    <row r="12614" customFormat="1" ht="15" customHeight="1" x14ac:dyDescent="0.25"/>
    <row r="12615" customFormat="1" ht="15" customHeight="1" x14ac:dyDescent="0.25"/>
    <row r="12616" customFormat="1" ht="15" customHeight="1" x14ac:dyDescent="0.25"/>
    <row r="12617" customFormat="1" ht="15" customHeight="1" x14ac:dyDescent="0.25"/>
    <row r="12618" customFormat="1" ht="15" customHeight="1" x14ac:dyDescent="0.25"/>
    <row r="12619" customFormat="1" ht="15" customHeight="1" x14ac:dyDescent="0.25"/>
    <row r="12620" customFormat="1" ht="15" customHeight="1" x14ac:dyDescent="0.25"/>
    <row r="12621" customFormat="1" ht="15" customHeight="1" x14ac:dyDescent="0.25"/>
    <row r="12622" customFormat="1" ht="15" customHeight="1" x14ac:dyDescent="0.25"/>
    <row r="12623" customFormat="1" ht="15" customHeight="1" x14ac:dyDescent="0.25"/>
    <row r="12624" customFormat="1" ht="15" customHeight="1" x14ac:dyDescent="0.25"/>
    <row r="12625" customFormat="1" ht="15" customHeight="1" x14ac:dyDescent="0.25"/>
    <row r="12626" customFormat="1" ht="15" customHeight="1" x14ac:dyDescent="0.25"/>
    <row r="12627" customFormat="1" ht="15" customHeight="1" x14ac:dyDescent="0.25"/>
    <row r="12628" customFormat="1" ht="15" customHeight="1" x14ac:dyDescent="0.25"/>
    <row r="12629" customFormat="1" ht="15" customHeight="1" x14ac:dyDescent="0.25"/>
    <row r="12630" customFormat="1" ht="15" customHeight="1" x14ac:dyDescent="0.25"/>
    <row r="12631" customFormat="1" ht="15" customHeight="1" x14ac:dyDescent="0.25"/>
    <row r="12632" customFormat="1" ht="15" customHeight="1" x14ac:dyDescent="0.25"/>
    <row r="12633" customFormat="1" ht="15" customHeight="1" x14ac:dyDescent="0.25"/>
    <row r="12634" customFormat="1" ht="15" customHeight="1" x14ac:dyDescent="0.25"/>
    <row r="12635" customFormat="1" ht="15" customHeight="1" x14ac:dyDescent="0.25"/>
    <row r="12636" customFormat="1" ht="15" customHeight="1" x14ac:dyDescent="0.25"/>
    <row r="12637" customFormat="1" ht="15" customHeight="1" x14ac:dyDescent="0.25"/>
    <row r="12638" customFormat="1" ht="15" customHeight="1" x14ac:dyDescent="0.25"/>
    <row r="12639" customFormat="1" ht="15" customHeight="1" x14ac:dyDescent="0.25"/>
    <row r="12640" customFormat="1" ht="15" customHeight="1" x14ac:dyDescent="0.25"/>
    <row r="12641" customFormat="1" ht="15" customHeight="1" x14ac:dyDescent="0.25"/>
    <row r="12642" customFormat="1" ht="15" customHeight="1" x14ac:dyDescent="0.25"/>
    <row r="12643" customFormat="1" ht="15" customHeight="1" x14ac:dyDescent="0.25"/>
    <row r="12644" customFormat="1" ht="15" customHeight="1" x14ac:dyDescent="0.25"/>
    <row r="12645" customFormat="1" ht="15" customHeight="1" x14ac:dyDescent="0.25"/>
    <row r="12646" customFormat="1" ht="15" customHeight="1" x14ac:dyDescent="0.25"/>
    <row r="12647" customFormat="1" ht="15" customHeight="1" x14ac:dyDescent="0.25"/>
    <row r="12648" customFormat="1" ht="15" customHeight="1" x14ac:dyDescent="0.25"/>
    <row r="12649" customFormat="1" ht="15" customHeight="1" x14ac:dyDescent="0.25"/>
    <row r="12650" customFormat="1" ht="15" customHeight="1" x14ac:dyDescent="0.25"/>
    <row r="12651" customFormat="1" ht="15" customHeight="1" x14ac:dyDescent="0.25"/>
    <row r="12652" customFormat="1" ht="15" customHeight="1" x14ac:dyDescent="0.25"/>
    <row r="12653" customFormat="1" ht="15" customHeight="1" x14ac:dyDescent="0.25"/>
    <row r="12654" customFormat="1" ht="15" customHeight="1" x14ac:dyDescent="0.25"/>
    <row r="12655" customFormat="1" ht="15" customHeight="1" x14ac:dyDescent="0.25"/>
    <row r="12656" customFormat="1" ht="15" customHeight="1" x14ac:dyDescent="0.25"/>
    <row r="12657" customFormat="1" ht="15" customHeight="1" x14ac:dyDescent="0.25"/>
    <row r="12658" customFormat="1" ht="15" customHeight="1" x14ac:dyDescent="0.25"/>
    <row r="12659" customFormat="1" ht="15" customHeight="1" x14ac:dyDescent="0.25"/>
    <row r="12660" customFormat="1" ht="15" customHeight="1" x14ac:dyDescent="0.25"/>
    <row r="12661" customFormat="1" ht="15" customHeight="1" x14ac:dyDescent="0.25"/>
    <row r="12662" customFormat="1" ht="15" customHeight="1" x14ac:dyDescent="0.25"/>
    <row r="12663" customFormat="1" ht="15" customHeight="1" x14ac:dyDescent="0.25"/>
    <row r="12664" customFormat="1" ht="15" customHeight="1" x14ac:dyDescent="0.25"/>
    <row r="12665" customFormat="1" ht="15" customHeight="1" x14ac:dyDescent="0.25"/>
    <row r="12666" customFormat="1" ht="15" customHeight="1" x14ac:dyDescent="0.25"/>
    <row r="12667" customFormat="1" ht="15" customHeight="1" x14ac:dyDescent="0.25"/>
    <row r="12668" customFormat="1" ht="15" customHeight="1" x14ac:dyDescent="0.25"/>
    <row r="12669" customFormat="1" ht="15" customHeight="1" x14ac:dyDescent="0.25"/>
    <row r="12670" customFormat="1" ht="15" customHeight="1" x14ac:dyDescent="0.25"/>
    <row r="12671" customFormat="1" ht="15" customHeight="1" x14ac:dyDescent="0.25"/>
    <row r="12672" customFormat="1" ht="15" customHeight="1" x14ac:dyDescent="0.25"/>
    <row r="12673" customFormat="1" ht="15" customHeight="1" x14ac:dyDescent="0.25"/>
    <row r="12674" customFormat="1" ht="15" customHeight="1" x14ac:dyDescent="0.25"/>
    <row r="12675" customFormat="1" ht="15" customHeight="1" x14ac:dyDescent="0.25"/>
    <row r="12676" customFormat="1" ht="15" customHeight="1" x14ac:dyDescent="0.25"/>
    <row r="12677" customFormat="1" ht="15" customHeight="1" x14ac:dyDescent="0.25"/>
    <row r="12678" customFormat="1" ht="15" customHeight="1" x14ac:dyDescent="0.25"/>
    <row r="12679" customFormat="1" ht="15" customHeight="1" x14ac:dyDescent="0.25"/>
    <row r="12680" customFormat="1" ht="15" customHeight="1" x14ac:dyDescent="0.25"/>
    <row r="12681" customFormat="1" ht="15" customHeight="1" x14ac:dyDescent="0.25"/>
    <row r="12682" customFormat="1" ht="15" customHeight="1" x14ac:dyDescent="0.25"/>
    <row r="12683" customFormat="1" ht="15" customHeight="1" x14ac:dyDescent="0.25"/>
    <row r="12684" customFormat="1" ht="15" customHeight="1" x14ac:dyDescent="0.25"/>
    <row r="12685" customFormat="1" ht="15" customHeight="1" x14ac:dyDescent="0.25"/>
    <row r="12686" customFormat="1" ht="15" customHeight="1" x14ac:dyDescent="0.25"/>
    <row r="12687" customFormat="1" ht="15" customHeight="1" x14ac:dyDescent="0.25"/>
    <row r="12688" customFormat="1" ht="15" customHeight="1" x14ac:dyDescent="0.25"/>
    <row r="12689" customFormat="1" ht="15" customHeight="1" x14ac:dyDescent="0.25"/>
    <row r="12690" customFormat="1" ht="15" customHeight="1" x14ac:dyDescent="0.25"/>
    <row r="12691" customFormat="1" ht="15" customHeight="1" x14ac:dyDescent="0.25"/>
    <row r="12692" customFormat="1" ht="15" customHeight="1" x14ac:dyDescent="0.25"/>
    <row r="12693" customFormat="1" ht="15" customHeight="1" x14ac:dyDescent="0.25"/>
    <row r="12694" customFormat="1" ht="15" customHeight="1" x14ac:dyDescent="0.25"/>
    <row r="12695" customFormat="1" ht="15" customHeight="1" x14ac:dyDescent="0.25"/>
    <row r="12696" customFormat="1" ht="15" customHeight="1" x14ac:dyDescent="0.25"/>
    <row r="12697" customFormat="1" ht="15" customHeight="1" x14ac:dyDescent="0.25"/>
    <row r="12698" customFormat="1" ht="15" customHeight="1" x14ac:dyDescent="0.25"/>
    <row r="12699" customFormat="1" ht="15" customHeight="1" x14ac:dyDescent="0.25"/>
    <row r="12700" customFormat="1" ht="15" customHeight="1" x14ac:dyDescent="0.25"/>
    <row r="12701" customFormat="1" ht="15" customHeight="1" x14ac:dyDescent="0.25"/>
    <row r="12702" customFormat="1" ht="15" customHeight="1" x14ac:dyDescent="0.25"/>
    <row r="12703" customFormat="1" ht="15" customHeight="1" x14ac:dyDescent="0.25"/>
    <row r="12704" customFormat="1" ht="15" customHeight="1" x14ac:dyDescent="0.25"/>
    <row r="12705" customFormat="1" ht="15" customHeight="1" x14ac:dyDescent="0.25"/>
    <row r="12706" customFormat="1" ht="15" customHeight="1" x14ac:dyDescent="0.25"/>
    <row r="12707" customFormat="1" ht="15" customHeight="1" x14ac:dyDescent="0.25"/>
    <row r="12708" customFormat="1" ht="15" customHeight="1" x14ac:dyDescent="0.25"/>
    <row r="12709" customFormat="1" ht="15" customHeight="1" x14ac:dyDescent="0.25"/>
    <row r="12710" customFormat="1" ht="15" customHeight="1" x14ac:dyDescent="0.25"/>
    <row r="12711" customFormat="1" ht="15" customHeight="1" x14ac:dyDescent="0.25"/>
    <row r="12712" customFormat="1" ht="15" customHeight="1" x14ac:dyDescent="0.25"/>
    <row r="12713" customFormat="1" ht="15" customHeight="1" x14ac:dyDescent="0.25"/>
    <row r="12714" customFormat="1" ht="15" customHeight="1" x14ac:dyDescent="0.25"/>
    <row r="12715" customFormat="1" ht="15" customHeight="1" x14ac:dyDescent="0.25"/>
    <row r="12716" customFormat="1" ht="15" customHeight="1" x14ac:dyDescent="0.25"/>
    <row r="12717" customFormat="1" ht="15" customHeight="1" x14ac:dyDescent="0.25"/>
    <row r="12718" customFormat="1" ht="15" customHeight="1" x14ac:dyDescent="0.25"/>
    <row r="12719" customFormat="1" ht="15" customHeight="1" x14ac:dyDescent="0.25"/>
    <row r="12720" customFormat="1" ht="15" customHeight="1" x14ac:dyDescent="0.25"/>
    <row r="12721" customFormat="1" ht="15" customHeight="1" x14ac:dyDescent="0.25"/>
    <row r="12722" customFormat="1" ht="15" customHeight="1" x14ac:dyDescent="0.25"/>
    <row r="12723" customFormat="1" ht="15" customHeight="1" x14ac:dyDescent="0.25"/>
    <row r="12724" customFormat="1" ht="15" customHeight="1" x14ac:dyDescent="0.25"/>
    <row r="12725" customFormat="1" ht="15" customHeight="1" x14ac:dyDescent="0.25"/>
    <row r="12726" customFormat="1" ht="15" customHeight="1" x14ac:dyDescent="0.25"/>
    <row r="12727" customFormat="1" ht="15" customHeight="1" x14ac:dyDescent="0.25"/>
    <row r="12728" customFormat="1" ht="15" customHeight="1" x14ac:dyDescent="0.25"/>
    <row r="12729" customFormat="1" ht="15" customHeight="1" x14ac:dyDescent="0.25"/>
    <row r="12730" customFormat="1" ht="15" customHeight="1" x14ac:dyDescent="0.25"/>
    <row r="12731" customFormat="1" ht="15" customHeight="1" x14ac:dyDescent="0.25"/>
    <row r="12732" customFormat="1" ht="15" customHeight="1" x14ac:dyDescent="0.25"/>
    <row r="12733" customFormat="1" ht="15" customHeight="1" x14ac:dyDescent="0.25"/>
    <row r="12734" customFormat="1" ht="15" customHeight="1" x14ac:dyDescent="0.25"/>
    <row r="12735" customFormat="1" ht="15" customHeight="1" x14ac:dyDescent="0.25"/>
    <row r="12736" customFormat="1" ht="15" customHeight="1" x14ac:dyDescent="0.25"/>
    <row r="12737" customFormat="1" ht="15" customHeight="1" x14ac:dyDescent="0.25"/>
    <row r="12738" customFormat="1" ht="15" customHeight="1" x14ac:dyDescent="0.25"/>
    <row r="12739" customFormat="1" ht="15" customHeight="1" x14ac:dyDescent="0.25"/>
    <row r="12740" customFormat="1" ht="15" customHeight="1" x14ac:dyDescent="0.25"/>
    <row r="12741" customFormat="1" ht="15" customHeight="1" x14ac:dyDescent="0.25"/>
    <row r="12742" customFormat="1" ht="15" customHeight="1" x14ac:dyDescent="0.25"/>
    <row r="12743" customFormat="1" ht="15" customHeight="1" x14ac:dyDescent="0.25"/>
    <row r="12744" customFormat="1" ht="15" customHeight="1" x14ac:dyDescent="0.25"/>
    <row r="12745" customFormat="1" ht="15" customHeight="1" x14ac:dyDescent="0.25"/>
    <row r="12746" customFormat="1" ht="15" customHeight="1" x14ac:dyDescent="0.25"/>
    <row r="12747" customFormat="1" ht="15" customHeight="1" x14ac:dyDescent="0.25"/>
    <row r="12748" customFormat="1" ht="15" customHeight="1" x14ac:dyDescent="0.25"/>
    <row r="12749" customFormat="1" ht="15" customHeight="1" x14ac:dyDescent="0.25"/>
    <row r="12750" customFormat="1" ht="15" customHeight="1" x14ac:dyDescent="0.25"/>
    <row r="12751" customFormat="1" ht="15" customHeight="1" x14ac:dyDescent="0.25"/>
    <row r="12752" customFormat="1" ht="15" customHeight="1" x14ac:dyDescent="0.25"/>
    <row r="12753" customFormat="1" ht="15" customHeight="1" x14ac:dyDescent="0.25"/>
    <row r="12754" customFormat="1" ht="15" customHeight="1" x14ac:dyDescent="0.25"/>
    <row r="12755" customFormat="1" ht="15" customHeight="1" x14ac:dyDescent="0.25"/>
    <row r="12756" customFormat="1" ht="15" customHeight="1" x14ac:dyDescent="0.25"/>
    <row r="12757" customFormat="1" ht="15" customHeight="1" x14ac:dyDescent="0.25"/>
    <row r="12758" customFormat="1" ht="15" customHeight="1" x14ac:dyDescent="0.25"/>
    <row r="12759" customFormat="1" ht="15" customHeight="1" x14ac:dyDescent="0.25"/>
    <row r="12760" customFormat="1" ht="15" customHeight="1" x14ac:dyDescent="0.25"/>
    <row r="12761" customFormat="1" ht="15" customHeight="1" x14ac:dyDescent="0.25"/>
    <row r="12762" customFormat="1" ht="15" customHeight="1" x14ac:dyDescent="0.25"/>
    <row r="12763" customFormat="1" ht="15" customHeight="1" x14ac:dyDescent="0.25"/>
    <row r="12764" customFormat="1" ht="15" customHeight="1" x14ac:dyDescent="0.25"/>
    <row r="12765" customFormat="1" ht="15" customHeight="1" x14ac:dyDescent="0.25"/>
    <row r="12766" customFormat="1" ht="15" customHeight="1" x14ac:dyDescent="0.25"/>
    <row r="12767" customFormat="1" ht="15" customHeight="1" x14ac:dyDescent="0.25"/>
    <row r="12768" customFormat="1" ht="15" customHeight="1" x14ac:dyDescent="0.25"/>
    <row r="12769" customFormat="1" ht="15" customHeight="1" x14ac:dyDescent="0.25"/>
    <row r="12770" customFormat="1" ht="15" customHeight="1" x14ac:dyDescent="0.25"/>
    <row r="12771" customFormat="1" ht="15" customHeight="1" x14ac:dyDescent="0.25"/>
    <row r="12772" customFormat="1" ht="15" customHeight="1" x14ac:dyDescent="0.25"/>
    <row r="12773" customFormat="1" ht="15" customHeight="1" x14ac:dyDescent="0.25"/>
    <row r="12774" customFormat="1" ht="15" customHeight="1" x14ac:dyDescent="0.25"/>
    <row r="12775" customFormat="1" ht="15" customHeight="1" x14ac:dyDescent="0.25"/>
    <row r="12776" customFormat="1" ht="15" customHeight="1" x14ac:dyDescent="0.25"/>
    <row r="12777" customFormat="1" ht="15" customHeight="1" x14ac:dyDescent="0.25"/>
    <row r="12778" customFormat="1" ht="15" customHeight="1" x14ac:dyDescent="0.25"/>
    <row r="12779" customFormat="1" ht="15" customHeight="1" x14ac:dyDescent="0.25"/>
    <row r="12780" customFormat="1" ht="15" customHeight="1" x14ac:dyDescent="0.25"/>
    <row r="12781" customFormat="1" ht="15" customHeight="1" x14ac:dyDescent="0.25"/>
    <row r="12782" customFormat="1" ht="15" customHeight="1" x14ac:dyDescent="0.25"/>
    <row r="12783" customFormat="1" ht="15" customHeight="1" x14ac:dyDescent="0.25"/>
    <row r="12784" customFormat="1" ht="15" customHeight="1" x14ac:dyDescent="0.25"/>
    <row r="12785" customFormat="1" ht="15" customHeight="1" x14ac:dyDescent="0.25"/>
    <row r="12786" customFormat="1" ht="15" customHeight="1" x14ac:dyDescent="0.25"/>
    <row r="12787" customFormat="1" ht="15" customHeight="1" x14ac:dyDescent="0.25"/>
    <row r="12788" customFormat="1" ht="15" customHeight="1" x14ac:dyDescent="0.25"/>
    <row r="12789" customFormat="1" ht="15" customHeight="1" x14ac:dyDescent="0.25"/>
    <row r="12790" customFormat="1" ht="15" customHeight="1" x14ac:dyDescent="0.25"/>
    <row r="12791" customFormat="1" ht="15" customHeight="1" x14ac:dyDescent="0.25"/>
    <row r="12792" customFormat="1" ht="15" customHeight="1" x14ac:dyDescent="0.25"/>
    <row r="12793" customFormat="1" ht="15" customHeight="1" x14ac:dyDescent="0.25"/>
    <row r="12794" customFormat="1" ht="15" customHeight="1" x14ac:dyDescent="0.25"/>
    <row r="12795" customFormat="1" ht="15" customHeight="1" x14ac:dyDescent="0.25"/>
    <row r="12796" customFormat="1" ht="15" customHeight="1" x14ac:dyDescent="0.25"/>
    <row r="12797" customFormat="1" ht="15" customHeight="1" x14ac:dyDescent="0.25"/>
    <row r="12798" customFormat="1" ht="15" customHeight="1" x14ac:dyDescent="0.25"/>
    <row r="12799" customFormat="1" ht="15" customHeight="1" x14ac:dyDescent="0.25"/>
    <row r="12800" customFormat="1" ht="15" customHeight="1" x14ac:dyDescent="0.25"/>
    <row r="12801" customFormat="1" ht="15" customHeight="1" x14ac:dyDescent="0.25"/>
    <row r="12802" customFormat="1" ht="15" customHeight="1" x14ac:dyDescent="0.25"/>
    <row r="12803" customFormat="1" ht="15" customHeight="1" x14ac:dyDescent="0.25"/>
    <row r="12804" customFormat="1" ht="15" customHeight="1" x14ac:dyDescent="0.25"/>
    <row r="12805" customFormat="1" ht="15" customHeight="1" x14ac:dyDescent="0.25"/>
    <row r="12806" customFormat="1" ht="15" customHeight="1" x14ac:dyDescent="0.25"/>
    <row r="12807" customFormat="1" ht="15" customHeight="1" x14ac:dyDescent="0.25"/>
    <row r="12808" customFormat="1" ht="15" customHeight="1" x14ac:dyDescent="0.25"/>
    <row r="12809" customFormat="1" ht="15" customHeight="1" x14ac:dyDescent="0.25"/>
    <row r="12810" customFormat="1" ht="15" customHeight="1" x14ac:dyDescent="0.25"/>
    <row r="12811" customFormat="1" ht="15" customHeight="1" x14ac:dyDescent="0.25"/>
    <row r="12812" customFormat="1" ht="15" customHeight="1" x14ac:dyDescent="0.25"/>
    <row r="12813" customFormat="1" ht="15" customHeight="1" x14ac:dyDescent="0.25"/>
    <row r="12814" customFormat="1" ht="15" customHeight="1" x14ac:dyDescent="0.25"/>
    <row r="12815" customFormat="1" ht="15" customHeight="1" x14ac:dyDescent="0.25"/>
    <row r="12816" customFormat="1" ht="15" customHeight="1" x14ac:dyDescent="0.25"/>
    <row r="12817" customFormat="1" ht="15" customHeight="1" x14ac:dyDescent="0.25"/>
    <row r="12818" customFormat="1" ht="15" customHeight="1" x14ac:dyDescent="0.25"/>
    <row r="12819" customFormat="1" ht="15" customHeight="1" x14ac:dyDescent="0.25"/>
    <row r="12820" customFormat="1" ht="15" customHeight="1" x14ac:dyDescent="0.25"/>
    <row r="12821" customFormat="1" ht="15" customHeight="1" x14ac:dyDescent="0.25"/>
    <row r="12822" customFormat="1" ht="15" customHeight="1" x14ac:dyDescent="0.25"/>
    <row r="12823" customFormat="1" ht="15" customHeight="1" x14ac:dyDescent="0.25"/>
    <row r="12824" customFormat="1" ht="15" customHeight="1" x14ac:dyDescent="0.25"/>
    <row r="12825" customFormat="1" ht="15" customHeight="1" x14ac:dyDescent="0.25"/>
    <row r="12826" customFormat="1" ht="15" customHeight="1" x14ac:dyDescent="0.25"/>
    <row r="12827" customFormat="1" ht="15" customHeight="1" x14ac:dyDescent="0.25"/>
    <row r="12828" customFormat="1" ht="15" customHeight="1" x14ac:dyDescent="0.25"/>
    <row r="12829" customFormat="1" ht="15" customHeight="1" x14ac:dyDescent="0.25"/>
    <row r="12830" customFormat="1" ht="15" customHeight="1" x14ac:dyDescent="0.25"/>
    <row r="12831" customFormat="1" ht="15" customHeight="1" x14ac:dyDescent="0.25"/>
    <row r="12832" customFormat="1" ht="15" customHeight="1" x14ac:dyDescent="0.25"/>
    <row r="12833" customFormat="1" ht="15" customHeight="1" x14ac:dyDescent="0.25"/>
    <row r="12834" customFormat="1" ht="15" customHeight="1" x14ac:dyDescent="0.25"/>
    <row r="12835" customFormat="1" ht="15" customHeight="1" x14ac:dyDescent="0.25"/>
    <row r="12836" customFormat="1" ht="15" customHeight="1" x14ac:dyDescent="0.25"/>
    <row r="12837" customFormat="1" ht="15" customHeight="1" x14ac:dyDescent="0.25"/>
    <row r="12838" customFormat="1" ht="15" customHeight="1" x14ac:dyDescent="0.25"/>
    <row r="12839" customFormat="1" ht="15" customHeight="1" x14ac:dyDescent="0.25"/>
    <row r="12840" customFormat="1" ht="15" customHeight="1" x14ac:dyDescent="0.25"/>
    <row r="12841" customFormat="1" ht="15" customHeight="1" x14ac:dyDescent="0.25"/>
    <row r="12842" customFormat="1" ht="15" customHeight="1" x14ac:dyDescent="0.25"/>
    <row r="12843" customFormat="1" ht="15" customHeight="1" x14ac:dyDescent="0.25"/>
    <row r="12844" customFormat="1" ht="15" customHeight="1" x14ac:dyDescent="0.25"/>
    <row r="12845" customFormat="1" ht="15" customHeight="1" x14ac:dyDescent="0.25"/>
    <row r="12846" customFormat="1" ht="15" customHeight="1" x14ac:dyDescent="0.25"/>
    <row r="12847" customFormat="1" ht="15" customHeight="1" x14ac:dyDescent="0.25"/>
    <row r="12848" customFormat="1" ht="15" customHeight="1" x14ac:dyDescent="0.25"/>
    <row r="12849" customFormat="1" ht="15" customHeight="1" x14ac:dyDescent="0.25"/>
    <row r="12850" customFormat="1" ht="15" customHeight="1" x14ac:dyDescent="0.25"/>
    <row r="12851" customFormat="1" ht="15" customHeight="1" x14ac:dyDescent="0.25"/>
    <row r="12852" customFormat="1" ht="15" customHeight="1" x14ac:dyDescent="0.25"/>
    <row r="12853" customFormat="1" ht="15" customHeight="1" x14ac:dyDescent="0.25"/>
    <row r="12854" customFormat="1" ht="15" customHeight="1" x14ac:dyDescent="0.25"/>
    <row r="12855" customFormat="1" ht="15" customHeight="1" x14ac:dyDescent="0.25"/>
    <row r="12856" customFormat="1" ht="15" customHeight="1" x14ac:dyDescent="0.25"/>
    <row r="12857" customFormat="1" ht="15" customHeight="1" x14ac:dyDescent="0.25"/>
    <row r="12858" customFormat="1" ht="15" customHeight="1" x14ac:dyDescent="0.25"/>
    <row r="12859" customFormat="1" ht="15" customHeight="1" x14ac:dyDescent="0.25"/>
    <row r="12860" customFormat="1" ht="15" customHeight="1" x14ac:dyDescent="0.25"/>
    <row r="12861" customFormat="1" ht="15" customHeight="1" x14ac:dyDescent="0.25"/>
    <row r="12862" customFormat="1" ht="15" customHeight="1" x14ac:dyDescent="0.25"/>
    <row r="12863" customFormat="1" ht="15" customHeight="1" x14ac:dyDescent="0.25"/>
    <row r="12864" customFormat="1" ht="15" customHeight="1" x14ac:dyDescent="0.25"/>
    <row r="12865" customFormat="1" ht="15" customHeight="1" x14ac:dyDescent="0.25"/>
    <row r="12866" customFormat="1" ht="15" customHeight="1" x14ac:dyDescent="0.25"/>
    <row r="12867" customFormat="1" ht="15" customHeight="1" x14ac:dyDescent="0.25"/>
    <row r="12868" customFormat="1" ht="15" customHeight="1" x14ac:dyDescent="0.25"/>
    <row r="12869" customFormat="1" ht="15" customHeight="1" x14ac:dyDescent="0.25"/>
    <row r="12870" customFormat="1" ht="15" customHeight="1" x14ac:dyDescent="0.25"/>
    <row r="12871" customFormat="1" ht="15" customHeight="1" x14ac:dyDescent="0.25"/>
    <row r="12872" customFormat="1" ht="15" customHeight="1" x14ac:dyDescent="0.25"/>
    <row r="12873" customFormat="1" ht="15" customHeight="1" x14ac:dyDescent="0.25"/>
    <row r="12874" customFormat="1" ht="15" customHeight="1" x14ac:dyDescent="0.25"/>
    <row r="12875" customFormat="1" ht="15" customHeight="1" x14ac:dyDescent="0.25"/>
    <row r="12876" customFormat="1" ht="15" customHeight="1" x14ac:dyDescent="0.25"/>
    <row r="12877" customFormat="1" ht="15" customHeight="1" x14ac:dyDescent="0.25"/>
    <row r="12878" customFormat="1" ht="15" customHeight="1" x14ac:dyDescent="0.25"/>
    <row r="12879" customFormat="1" ht="15" customHeight="1" x14ac:dyDescent="0.25"/>
    <row r="12880" customFormat="1" ht="15" customHeight="1" x14ac:dyDescent="0.25"/>
    <row r="12881" customFormat="1" ht="15" customHeight="1" x14ac:dyDescent="0.25"/>
    <row r="12882" customFormat="1" ht="15" customHeight="1" x14ac:dyDescent="0.25"/>
    <row r="12883" customFormat="1" ht="15" customHeight="1" x14ac:dyDescent="0.25"/>
    <row r="12884" customFormat="1" ht="15" customHeight="1" x14ac:dyDescent="0.25"/>
    <row r="12885" customFormat="1" ht="15" customHeight="1" x14ac:dyDescent="0.25"/>
    <row r="12886" customFormat="1" ht="15" customHeight="1" x14ac:dyDescent="0.25"/>
    <row r="12887" customFormat="1" ht="15" customHeight="1" x14ac:dyDescent="0.25"/>
    <row r="12888" customFormat="1" ht="15" customHeight="1" x14ac:dyDescent="0.25"/>
    <row r="12889" customFormat="1" ht="15" customHeight="1" x14ac:dyDescent="0.25"/>
    <row r="12890" customFormat="1" ht="15" customHeight="1" x14ac:dyDescent="0.25"/>
    <row r="12891" customFormat="1" ht="15" customHeight="1" x14ac:dyDescent="0.25"/>
    <row r="12892" customFormat="1" ht="15" customHeight="1" x14ac:dyDescent="0.25"/>
    <row r="12893" customFormat="1" ht="15" customHeight="1" x14ac:dyDescent="0.25"/>
    <row r="12894" customFormat="1" ht="15" customHeight="1" x14ac:dyDescent="0.25"/>
    <row r="12895" customFormat="1" ht="15" customHeight="1" x14ac:dyDescent="0.25"/>
    <row r="12896" customFormat="1" ht="15" customHeight="1" x14ac:dyDescent="0.25"/>
    <row r="12897" customFormat="1" ht="15" customHeight="1" x14ac:dyDescent="0.25"/>
    <row r="12898" customFormat="1" ht="15" customHeight="1" x14ac:dyDescent="0.25"/>
    <row r="12899" customFormat="1" ht="15" customHeight="1" x14ac:dyDescent="0.25"/>
    <row r="12900" customFormat="1" ht="15" customHeight="1" x14ac:dyDescent="0.25"/>
    <row r="12901" customFormat="1" ht="15" customHeight="1" x14ac:dyDescent="0.25"/>
    <row r="12902" customFormat="1" ht="15" customHeight="1" x14ac:dyDescent="0.25"/>
    <row r="12903" customFormat="1" ht="15" customHeight="1" x14ac:dyDescent="0.25"/>
    <row r="12904" customFormat="1" ht="15" customHeight="1" x14ac:dyDescent="0.25"/>
    <row r="12905" customFormat="1" ht="15" customHeight="1" x14ac:dyDescent="0.25"/>
    <row r="12906" customFormat="1" ht="15" customHeight="1" x14ac:dyDescent="0.25"/>
    <row r="12907" customFormat="1" ht="15" customHeight="1" x14ac:dyDescent="0.25"/>
    <row r="12908" customFormat="1" ht="15" customHeight="1" x14ac:dyDescent="0.25"/>
    <row r="12909" customFormat="1" ht="15" customHeight="1" x14ac:dyDescent="0.25"/>
    <row r="12910" customFormat="1" ht="15" customHeight="1" x14ac:dyDescent="0.25"/>
    <row r="12911" customFormat="1" ht="15" customHeight="1" x14ac:dyDescent="0.25"/>
    <row r="12912" customFormat="1" ht="15" customHeight="1" x14ac:dyDescent="0.25"/>
    <row r="12913" customFormat="1" ht="15" customHeight="1" x14ac:dyDescent="0.25"/>
    <row r="12914" customFormat="1" ht="15" customHeight="1" x14ac:dyDescent="0.25"/>
    <row r="12915" customFormat="1" ht="15" customHeight="1" x14ac:dyDescent="0.25"/>
    <row r="12916" customFormat="1" ht="15" customHeight="1" x14ac:dyDescent="0.25"/>
    <row r="12917" customFormat="1" ht="15" customHeight="1" x14ac:dyDescent="0.25"/>
    <row r="12918" customFormat="1" ht="15" customHeight="1" x14ac:dyDescent="0.25"/>
    <row r="12919" customFormat="1" ht="15" customHeight="1" x14ac:dyDescent="0.25"/>
    <row r="12920" customFormat="1" ht="15" customHeight="1" x14ac:dyDescent="0.25"/>
    <row r="12921" customFormat="1" ht="15" customHeight="1" x14ac:dyDescent="0.25"/>
    <row r="12922" customFormat="1" ht="15" customHeight="1" x14ac:dyDescent="0.25"/>
    <row r="12923" customFormat="1" ht="15" customHeight="1" x14ac:dyDescent="0.25"/>
    <row r="12924" customFormat="1" ht="15" customHeight="1" x14ac:dyDescent="0.25"/>
    <row r="12925" customFormat="1" ht="15" customHeight="1" x14ac:dyDescent="0.25"/>
    <row r="12926" customFormat="1" ht="15" customHeight="1" x14ac:dyDescent="0.25"/>
    <row r="12927" customFormat="1" ht="15" customHeight="1" x14ac:dyDescent="0.25"/>
    <row r="12928" customFormat="1" ht="15" customHeight="1" x14ac:dyDescent="0.25"/>
    <row r="12929" customFormat="1" ht="15" customHeight="1" x14ac:dyDescent="0.25"/>
    <row r="12930" customFormat="1" ht="15" customHeight="1" x14ac:dyDescent="0.25"/>
    <row r="12931" customFormat="1" ht="15" customHeight="1" x14ac:dyDescent="0.25"/>
    <row r="12932" customFormat="1" ht="15" customHeight="1" x14ac:dyDescent="0.25"/>
    <row r="12933" customFormat="1" ht="15" customHeight="1" x14ac:dyDescent="0.25"/>
    <row r="12934" customFormat="1" ht="15" customHeight="1" x14ac:dyDescent="0.25"/>
    <row r="12935" customFormat="1" ht="15" customHeight="1" x14ac:dyDescent="0.25"/>
    <row r="12936" customFormat="1" ht="15" customHeight="1" x14ac:dyDescent="0.25"/>
    <row r="12937" customFormat="1" ht="15" customHeight="1" x14ac:dyDescent="0.25"/>
    <row r="12938" customFormat="1" ht="15" customHeight="1" x14ac:dyDescent="0.25"/>
    <row r="12939" customFormat="1" ht="15" customHeight="1" x14ac:dyDescent="0.25"/>
    <row r="12940" customFormat="1" ht="15" customHeight="1" x14ac:dyDescent="0.25"/>
    <row r="12941" customFormat="1" ht="15" customHeight="1" x14ac:dyDescent="0.25"/>
    <row r="12942" customFormat="1" ht="15" customHeight="1" x14ac:dyDescent="0.25"/>
    <row r="12943" customFormat="1" ht="15" customHeight="1" x14ac:dyDescent="0.25"/>
    <row r="12944" customFormat="1" ht="15" customHeight="1" x14ac:dyDescent="0.25"/>
    <row r="12945" customFormat="1" ht="15" customHeight="1" x14ac:dyDescent="0.25"/>
    <row r="12946" customFormat="1" ht="15" customHeight="1" x14ac:dyDescent="0.25"/>
    <row r="12947" customFormat="1" ht="15" customHeight="1" x14ac:dyDescent="0.25"/>
    <row r="12948" customFormat="1" ht="15" customHeight="1" x14ac:dyDescent="0.25"/>
    <row r="12949" customFormat="1" ht="15" customHeight="1" x14ac:dyDescent="0.25"/>
    <row r="12950" customFormat="1" ht="15" customHeight="1" x14ac:dyDescent="0.25"/>
    <row r="12951" customFormat="1" ht="15" customHeight="1" x14ac:dyDescent="0.25"/>
    <row r="12952" customFormat="1" ht="15" customHeight="1" x14ac:dyDescent="0.25"/>
    <row r="12953" customFormat="1" ht="15" customHeight="1" x14ac:dyDescent="0.25"/>
    <row r="12954" customFormat="1" ht="15" customHeight="1" x14ac:dyDescent="0.25"/>
    <row r="12955" customFormat="1" ht="15" customHeight="1" x14ac:dyDescent="0.25"/>
    <row r="12956" customFormat="1" ht="15" customHeight="1" x14ac:dyDescent="0.25"/>
    <row r="12957" customFormat="1" ht="15" customHeight="1" x14ac:dyDescent="0.25"/>
    <row r="12958" customFormat="1" ht="15" customHeight="1" x14ac:dyDescent="0.25"/>
    <row r="12959" customFormat="1" ht="15" customHeight="1" x14ac:dyDescent="0.25"/>
    <row r="12960" customFormat="1" ht="15" customHeight="1" x14ac:dyDescent="0.25"/>
    <row r="12961" customFormat="1" ht="15" customHeight="1" x14ac:dyDescent="0.25"/>
    <row r="12962" customFormat="1" ht="15" customHeight="1" x14ac:dyDescent="0.25"/>
    <row r="12963" customFormat="1" ht="15" customHeight="1" x14ac:dyDescent="0.25"/>
    <row r="12964" customFormat="1" ht="15" customHeight="1" x14ac:dyDescent="0.25"/>
    <row r="12965" customFormat="1" ht="15" customHeight="1" x14ac:dyDescent="0.25"/>
    <row r="12966" customFormat="1" ht="15" customHeight="1" x14ac:dyDescent="0.25"/>
    <row r="12967" customFormat="1" ht="15" customHeight="1" x14ac:dyDescent="0.25"/>
    <row r="12968" customFormat="1" ht="15" customHeight="1" x14ac:dyDescent="0.25"/>
    <row r="12969" customFormat="1" ht="15" customHeight="1" x14ac:dyDescent="0.25"/>
    <row r="12970" customFormat="1" ht="15" customHeight="1" x14ac:dyDescent="0.25"/>
    <row r="12971" customFormat="1" ht="15" customHeight="1" x14ac:dyDescent="0.25"/>
    <row r="12972" customFormat="1" ht="15" customHeight="1" x14ac:dyDescent="0.25"/>
    <row r="12973" customFormat="1" ht="15" customHeight="1" x14ac:dyDescent="0.25"/>
    <row r="12974" customFormat="1" ht="15" customHeight="1" x14ac:dyDescent="0.25"/>
    <row r="12975" customFormat="1" ht="15" customHeight="1" x14ac:dyDescent="0.25"/>
    <row r="12976" customFormat="1" ht="15" customHeight="1" x14ac:dyDescent="0.25"/>
    <row r="12977" customFormat="1" ht="15" customHeight="1" x14ac:dyDescent="0.25"/>
    <row r="12978" customFormat="1" ht="15" customHeight="1" x14ac:dyDescent="0.25"/>
    <row r="12979" customFormat="1" ht="15" customHeight="1" x14ac:dyDescent="0.25"/>
    <row r="12980" customFormat="1" ht="15" customHeight="1" x14ac:dyDescent="0.25"/>
    <row r="12981" customFormat="1" ht="15" customHeight="1" x14ac:dyDescent="0.25"/>
    <row r="12982" customFormat="1" ht="15" customHeight="1" x14ac:dyDescent="0.25"/>
    <row r="12983" customFormat="1" ht="15" customHeight="1" x14ac:dyDescent="0.25"/>
    <row r="12984" customFormat="1" ht="15" customHeight="1" x14ac:dyDescent="0.25"/>
    <row r="12985" customFormat="1" ht="15" customHeight="1" x14ac:dyDescent="0.25"/>
    <row r="12986" customFormat="1" ht="15" customHeight="1" x14ac:dyDescent="0.25"/>
    <row r="12987" customFormat="1" ht="15" customHeight="1" x14ac:dyDescent="0.25"/>
    <row r="12988" customFormat="1" ht="15" customHeight="1" x14ac:dyDescent="0.25"/>
    <row r="12989" customFormat="1" ht="15" customHeight="1" x14ac:dyDescent="0.25"/>
    <row r="12990" customFormat="1" ht="15" customHeight="1" x14ac:dyDescent="0.25"/>
    <row r="12991" customFormat="1" ht="15" customHeight="1" x14ac:dyDescent="0.25"/>
    <row r="12992" customFormat="1" ht="15" customHeight="1" x14ac:dyDescent="0.25"/>
    <row r="12993" customFormat="1" ht="15" customHeight="1" x14ac:dyDescent="0.25"/>
    <row r="12994" customFormat="1" ht="15" customHeight="1" x14ac:dyDescent="0.25"/>
    <row r="12995" customFormat="1" ht="15" customHeight="1" x14ac:dyDescent="0.25"/>
    <row r="12996" customFormat="1" ht="15" customHeight="1" x14ac:dyDescent="0.25"/>
    <row r="12997" customFormat="1" ht="15" customHeight="1" x14ac:dyDescent="0.25"/>
    <row r="12998" customFormat="1" ht="15" customHeight="1" x14ac:dyDescent="0.25"/>
    <row r="12999" customFormat="1" ht="15" customHeight="1" x14ac:dyDescent="0.25"/>
    <row r="13000" customFormat="1" ht="15" customHeight="1" x14ac:dyDescent="0.25"/>
    <row r="13001" customFormat="1" ht="15" customHeight="1" x14ac:dyDescent="0.25"/>
    <row r="13002" customFormat="1" ht="15" customHeight="1" x14ac:dyDescent="0.25"/>
    <row r="13003" customFormat="1" ht="15" customHeight="1" x14ac:dyDescent="0.25"/>
    <row r="13004" customFormat="1" ht="15" customHeight="1" x14ac:dyDescent="0.25"/>
    <row r="13005" customFormat="1" ht="15" customHeight="1" x14ac:dyDescent="0.25"/>
    <row r="13006" customFormat="1" ht="15" customHeight="1" x14ac:dyDescent="0.25"/>
    <row r="13007" customFormat="1" ht="15" customHeight="1" x14ac:dyDescent="0.25"/>
    <row r="13008" customFormat="1" ht="15" customHeight="1" x14ac:dyDescent="0.25"/>
    <row r="13009" customFormat="1" ht="15" customHeight="1" x14ac:dyDescent="0.25"/>
    <row r="13010" customFormat="1" ht="15" customHeight="1" x14ac:dyDescent="0.25"/>
    <row r="13011" customFormat="1" ht="15" customHeight="1" x14ac:dyDescent="0.25"/>
    <row r="13012" customFormat="1" ht="15" customHeight="1" x14ac:dyDescent="0.25"/>
    <row r="13013" customFormat="1" ht="15" customHeight="1" x14ac:dyDescent="0.25"/>
    <row r="13014" customFormat="1" ht="15" customHeight="1" x14ac:dyDescent="0.25"/>
    <row r="13015" customFormat="1" ht="15" customHeight="1" x14ac:dyDescent="0.25"/>
    <row r="13016" customFormat="1" ht="15" customHeight="1" x14ac:dyDescent="0.25"/>
    <row r="13017" customFormat="1" ht="15" customHeight="1" x14ac:dyDescent="0.25"/>
    <row r="13018" customFormat="1" ht="15" customHeight="1" x14ac:dyDescent="0.25"/>
    <row r="13019" customFormat="1" ht="15" customHeight="1" x14ac:dyDescent="0.25"/>
    <row r="13020" customFormat="1" ht="15" customHeight="1" x14ac:dyDescent="0.25"/>
    <row r="13021" customFormat="1" ht="15" customHeight="1" x14ac:dyDescent="0.25"/>
    <row r="13022" customFormat="1" ht="15" customHeight="1" x14ac:dyDescent="0.25"/>
    <row r="13023" customFormat="1" ht="15" customHeight="1" x14ac:dyDescent="0.25"/>
    <row r="13024" customFormat="1" ht="15" customHeight="1" x14ac:dyDescent="0.25"/>
    <row r="13025" customFormat="1" ht="15" customHeight="1" x14ac:dyDescent="0.25"/>
    <row r="13026" customFormat="1" ht="15" customHeight="1" x14ac:dyDescent="0.25"/>
    <row r="13027" customFormat="1" ht="15" customHeight="1" x14ac:dyDescent="0.25"/>
    <row r="13028" customFormat="1" ht="15" customHeight="1" x14ac:dyDescent="0.25"/>
    <row r="13029" customFormat="1" ht="15" customHeight="1" x14ac:dyDescent="0.25"/>
    <row r="13030" customFormat="1" ht="15" customHeight="1" x14ac:dyDescent="0.25"/>
    <row r="13031" customFormat="1" ht="15" customHeight="1" x14ac:dyDescent="0.25"/>
    <row r="13032" customFormat="1" ht="15" customHeight="1" x14ac:dyDescent="0.25"/>
    <row r="13033" customFormat="1" ht="15" customHeight="1" x14ac:dyDescent="0.25"/>
    <row r="13034" customFormat="1" ht="15" customHeight="1" x14ac:dyDescent="0.25"/>
    <row r="13035" customFormat="1" ht="15" customHeight="1" x14ac:dyDescent="0.25"/>
    <row r="13036" customFormat="1" ht="15" customHeight="1" x14ac:dyDescent="0.25"/>
    <row r="13037" customFormat="1" ht="15" customHeight="1" x14ac:dyDescent="0.25"/>
    <row r="13038" customFormat="1" ht="15" customHeight="1" x14ac:dyDescent="0.25"/>
    <row r="13039" customFormat="1" ht="15" customHeight="1" x14ac:dyDescent="0.25"/>
    <row r="13040" customFormat="1" ht="15" customHeight="1" x14ac:dyDescent="0.25"/>
    <row r="13041" customFormat="1" ht="15" customHeight="1" x14ac:dyDescent="0.25"/>
    <row r="13042" customFormat="1" ht="15" customHeight="1" x14ac:dyDescent="0.25"/>
    <row r="13043" customFormat="1" ht="15" customHeight="1" x14ac:dyDescent="0.25"/>
    <row r="13044" customFormat="1" ht="15" customHeight="1" x14ac:dyDescent="0.25"/>
    <row r="13045" customFormat="1" ht="15" customHeight="1" x14ac:dyDescent="0.25"/>
    <row r="13046" customFormat="1" ht="15" customHeight="1" x14ac:dyDescent="0.25"/>
    <row r="13047" customFormat="1" ht="15" customHeight="1" x14ac:dyDescent="0.25"/>
    <row r="13048" customFormat="1" ht="15" customHeight="1" x14ac:dyDescent="0.25"/>
    <row r="13049" customFormat="1" ht="15" customHeight="1" x14ac:dyDescent="0.25"/>
    <row r="13050" customFormat="1" ht="15" customHeight="1" x14ac:dyDescent="0.25"/>
    <row r="13051" customFormat="1" ht="15" customHeight="1" x14ac:dyDescent="0.25"/>
    <row r="13052" customFormat="1" ht="15" customHeight="1" x14ac:dyDescent="0.25"/>
    <row r="13053" customFormat="1" ht="15" customHeight="1" x14ac:dyDescent="0.25"/>
    <row r="13054" customFormat="1" ht="15" customHeight="1" x14ac:dyDescent="0.25"/>
    <row r="13055" customFormat="1" ht="15" customHeight="1" x14ac:dyDescent="0.25"/>
    <row r="13056" customFormat="1" ht="15" customHeight="1" x14ac:dyDescent="0.25"/>
    <row r="13057" customFormat="1" ht="15" customHeight="1" x14ac:dyDescent="0.25"/>
    <row r="13058" customFormat="1" ht="15" customHeight="1" x14ac:dyDescent="0.25"/>
    <row r="13059" customFormat="1" ht="15" customHeight="1" x14ac:dyDescent="0.25"/>
    <row r="13060" customFormat="1" ht="15" customHeight="1" x14ac:dyDescent="0.25"/>
    <row r="13061" customFormat="1" ht="15" customHeight="1" x14ac:dyDescent="0.25"/>
    <row r="13062" customFormat="1" ht="15" customHeight="1" x14ac:dyDescent="0.25"/>
    <row r="13063" customFormat="1" ht="15" customHeight="1" x14ac:dyDescent="0.25"/>
    <row r="13064" customFormat="1" ht="15" customHeight="1" x14ac:dyDescent="0.25"/>
    <row r="13065" customFormat="1" ht="15" customHeight="1" x14ac:dyDescent="0.25"/>
    <row r="13066" customFormat="1" ht="15" customHeight="1" x14ac:dyDescent="0.25"/>
    <row r="13067" customFormat="1" ht="15" customHeight="1" x14ac:dyDescent="0.25"/>
    <row r="13068" customFormat="1" ht="15" customHeight="1" x14ac:dyDescent="0.25"/>
    <row r="13069" customFormat="1" ht="15" customHeight="1" x14ac:dyDescent="0.25"/>
    <row r="13070" customFormat="1" ht="15" customHeight="1" x14ac:dyDescent="0.25"/>
    <row r="13071" customFormat="1" ht="15" customHeight="1" x14ac:dyDescent="0.25"/>
    <row r="13072" customFormat="1" ht="15" customHeight="1" x14ac:dyDescent="0.25"/>
    <row r="13073" customFormat="1" ht="15" customHeight="1" x14ac:dyDescent="0.25"/>
    <row r="13074" customFormat="1" ht="15" customHeight="1" x14ac:dyDescent="0.25"/>
    <row r="13075" customFormat="1" ht="15" customHeight="1" x14ac:dyDescent="0.25"/>
    <row r="13076" customFormat="1" ht="15" customHeight="1" x14ac:dyDescent="0.25"/>
    <row r="13077" customFormat="1" ht="15" customHeight="1" x14ac:dyDescent="0.25"/>
    <row r="13078" customFormat="1" ht="15" customHeight="1" x14ac:dyDescent="0.25"/>
    <row r="13079" customFormat="1" ht="15" customHeight="1" x14ac:dyDescent="0.25"/>
    <row r="13080" customFormat="1" ht="15" customHeight="1" x14ac:dyDescent="0.25"/>
    <row r="13081" customFormat="1" ht="15" customHeight="1" x14ac:dyDescent="0.25"/>
    <row r="13082" customFormat="1" ht="15" customHeight="1" x14ac:dyDescent="0.25"/>
    <row r="13083" customFormat="1" ht="15" customHeight="1" x14ac:dyDescent="0.25"/>
    <row r="13084" customFormat="1" ht="15" customHeight="1" x14ac:dyDescent="0.25"/>
    <row r="13085" customFormat="1" ht="15" customHeight="1" x14ac:dyDescent="0.25"/>
    <row r="13086" customFormat="1" ht="15" customHeight="1" x14ac:dyDescent="0.25"/>
    <row r="13087" customFormat="1" ht="15" customHeight="1" x14ac:dyDescent="0.25"/>
    <row r="13088" customFormat="1" ht="15" customHeight="1" x14ac:dyDescent="0.25"/>
    <row r="13089" customFormat="1" ht="15" customHeight="1" x14ac:dyDescent="0.25"/>
    <row r="13090" customFormat="1" ht="15" customHeight="1" x14ac:dyDescent="0.25"/>
    <row r="13091" customFormat="1" ht="15" customHeight="1" x14ac:dyDescent="0.25"/>
    <row r="13092" customFormat="1" ht="15" customHeight="1" x14ac:dyDescent="0.25"/>
    <row r="13093" customFormat="1" ht="15" customHeight="1" x14ac:dyDescent="0.25"/>
    <row r="13094" customFormat="1" ht="15" customHeight="1" x14ac:dyDescent="0.25"/>
    <row r="13095" customFormat="1" ht="15" customHeight="1" x14ac:dyDescent="0.25"/>
    <row r="13096" customFormat="1" ht="15" customHeight="1" x14ac:dyDescent="0.25"/>
    <row r="13097" customFormat="1" ht="15" customHeight="1" x14ac:dyDescent="0.25"/>
    <row r="13098" customFormat="1" ht="15" customHeight="1" x14ac:dyDescent="0.25"/>
    <row r="13099" customFormat="1" ht="15" customHeight="1" x14ac:dyDescent="0.25"/>
    <row r="13100" customFormat="1" ht="15" customHeight="1" x14ac:dyDescent="0.25"/>
    <row r="13101" customFormat="1" ht="15" customHeight="1" x14ac:dyDescent="0.25"/>
    <row r="13102" customFormat="1" ht="15" customHeight="1" x14ac:dyDescent="0.25"/>
    <row r="13103" customFormat="1" ht="15" customHeight="1" x14ac:dyDescent="0.25"/>
    <row r="13104" customFormat="1" ht="15" customHeight="1" x14ac:dyDescent="0.25"/>
    <row r="13105" customFormat="1" ht="15" customHeight="1" x14ac:dyDescent="0.25"/>
    <row r="13106" customFormat="1" ht="15" customHeight="1" x14ac:dyDescent="0.25"/>
    <row r="13107" customFormat="1" ht="15" customHeight="1" x14ac:dyDescent="0.25"/>
    <row r="13108" customFormat="1" ht="15" customHeight="1" x14ac:dyDescent="0.25"/>
    <row r="13109" customFormat="1" ht="15" customHeight="1" x14ac:dyDescent="0.25"/>
    <row r="13110" customFormat="1" ht="15" customHeight="1" x14ac:dyDescent="0.25"/>
    <row r="13111" customFormat="1" ht="15" customHeight="1" x14ac:dyDescent="0.25"/>
    <row r="13112" customFormat="1" ht="15" customHeight="1" x14ac:dyDescent="0.25"/>
    <row r="13113" customFormat="1" ht="15" customHeight="1" x14ac:dyDescent="0.25"/>
    <row r="13114" customFormat="1" ht="15" customHeight="1" x14ac:dyDescent="0.25"/>
    <row r="13115" customFormat="1" ht="15" customHeight="1" x14ac:dyDescent="0.25"/>
    <row r="13116" customFormat="1" ht="15" customHeight="1" x14ac:dyDescent="0.25"/>
    <row r="13117" customFormat="1" ht="15" customHeight="1" x14ac:dyDescent="0.25"/>
    <row r="13118" customFormat="1" ht="15" customHeight="1" x14ac:dyDescent="0.25"/>
    <row r="13119" customFormat="1" ht="15" customHeight="1" x14ac:dyDescent="0.25"/>
    <row r="13120" customFormat="1" ht="15" customHeight="1" x14ac:dyDescent="0.25"/>
    <row r="13121" customFormat="1" ht="15" customHeight="1" x14ac:dyDescent="0.25"/>
    <row r="13122" customFormat="1" ht="15" customHeight="1" x14ac:dyDescent="0.25"/>
    <row r="13123" customFormat="1" ht="15" customHeight="1" x14ac:dyDescent="0.25"/>
    <row r="13124" customFormat="1" ht="15" customHeight="1" x14ac:dyDescent="0.25"/>
    <row r="13125" customFormat="1" ht="15" customHeight="1" x14ac:dyDescent="0.25"/>
    <row r="13126" customFormat="1" ht="15" customHeight="1" x14ac:dyDescent="0.25"/>
    <row r="13127" customFormat="1" ht="15" customHeight="1" x14ac:dyDescent="0.25"/>
    <row r="13128" customFormat="1" ht="15" customHeight="1" x14ac:dyDescent="0.25"/>
    <row r="13129" customFormat="1" ht="15" customHeight="1" x14ac:dyDescent="0.25"/>
    <row r="13130" customFormat="1" ht="15" customHeight="1" x14ac:dyDescent="0.25"/>
    <row r="13131" customFormat="1" ht="15" customHeight="1" x14ac:dyDescent="0.25"/>
    <row r="13132" customFormat="1" ht="15" customHeight="1" x14ac:dyDescent="0.25"/>
    <row r="13133" customFormat="1" ht="15" customHeight="1" x14ac:dyDescent="0.25"/>
    <row r="13134" customFormat="1" ht="15" customHeight="1" x14ac:dyDescent="0.25"/>
    <row r="13135" customFormat="1" ht="15" customHeight="1" x14ac:dyDescent="0.25"/>
    <row r="13136" customFormat="1" ht="15" customHeight="1" x14ac:dyDescent="0.25"/>
    <row r="13137" customFormat="1" ht="15" customHeight="1" x14ac:dyDescent="0.25"/>
    <row r="13138" customFormat="1" ht="15" customHeight="1" x14ac:dyDescent="0.25"/>
    <row r="13139" customFormat="1" ht="15" customHeight="1" x14ac:dyDescent="0.25"/>
    <row r="13140" customFormat="1" ht="15" customHeight="1" x14ac:dyDescent="0.25"/>
    <row r="13141" customFormat="1" ht="15" customHeight="1" x14ac:dyDescent="0.25"/>
    <row r="13142" customFormat="1" ht="15" customHeight="1" x14ac:dyDescent="0.25"/>
    <row r="13143" customFormat="1" ht="15" customHeight="1" x14ac:dyDescent="0.25"/>
    <row r="13144" customFormat="1" ht="15" customHeight="1" x14ac:dyDescent="0.25"/>
    <row r="13145" customFormat="1" ht="15" customHeight="1" x14ac:dyDescent="0.25"/>
    <row r="13146" customFormat="1" ht="15" customHeight="1" x14ac:dyDescent="0.25"/>
    <row r="13147" customFormat="1" ht="15" customHeight="1" x14ac:dyDescent="0.25"/>
    <row r="13148" customFormat="1" ht="15" customHeight="1" x14ac:dyDescent="0.25"/>
    <row r="13149" customFormat="1" ht="15" customHeight="1" x14ac:dyDescent="0.25"/>
    <row r="13150" customFormat="1" ht="15" customHeight="1" x14ac:dyDescent="0.25"/>
    <row r="13151" customFormat="1" ht="15" customHeight="1" x14ac:dyDescent="0.25"/>
    <row r="13152" customFormat="1" ht="15" customHeight="1" x14ac:dyDescent="0.25"/>
    <row r="13153" customFormat="1" ht="15" customHeight="1" x14ac:dyDescent="0.25"/>
    <row r="13154" customFormat="1" ht="15" customHeight="1" x14ac:dyDescent="0.25"/>
    <row r="13155" customFormat="1" ht="15" customHeight="1" x14ac:dyDescent="0.25"/>
    <row r="13156" customFormat="1" ht="15" customHeight="1" x14ac:dyDescent="0.25"/>
    <row r="13157" customFormat="1" ht="15" customHeight="1" x14ac:dyDescent="0.25"/>
    <row r="13158" customFormat="1" ht="15" customHeight="1" x14ac:dyDescent="0.25"/>
    <row r="13159" customFormat="1" ht="15" customHeight="1" x14ac:dyDescent="0.25"/>
    <row r="13160" customFormat="1" ht="15" customHeight="1" x14ac:dyDescent="0.25"/>
    <row r="13161" customFormat="1" ht="15" customHeight="1" x14ac:dyDescent="0.25"/>
    <row r="13162" customFormat="1" ht="15" customHeight="1" x14ac:dyDescent="0.25"/>
    <row r="13163" customFormat="1" ht="15" customHeight="1" x14ac:dyDescent="0.25"/>
    <row r="13164" customFormat="1" ht="15" customHeight="1" x14ac:dyDescent="0.25"/>
    <row r="13165" customFormat="1" ht="15" customHeight="1" x14ac:dyDescent="0.25"/>
    <row r="13166" customFormat="1" ht="15" customHeight="1" x14ac:dyDescent="0.25"/>
    <row r="13167" customFormat="1" ht="15" customHeight="1" x14ac:dyDescent="0.25"/>
    <row r="13168" customFormat="1" ht="15" customHeight="1" x14ac:dyDescent="0.25"/>
    <row r="13169" customFormat="1" ht="15" customHeight="1" x14ac:dyDescent="0.25"/>
    <row r="13170" customFormat="1" ht="15" customHeight="1" x14ac:dyDescent="0.25"/>
    <row r="13171" customFormat="1" ht="15" customHeight="1" x14ac:dyDescent="0.25"/>
    <row r="13172" customFormat="1" ht="15" customHeight="1" x14ac:dyDescent="0.25"/>
    <row r="13173" customFormat="1" ht="15" customHeight="1" x14ac:dyDescent="0.25"/>
    <row r="13174" customFormat="1" ht="15" customHeight="1" x14ac:dyDescent="0.25"/>
    <row r="13175" customFormat="1" ht="15" customHeight="1" x14ac:dyDescent="0.25"/>
    <row r="13176" customFormat="1" ht="15" customHeight="1" x14ac:dyDescent="0.25"/>
    <row r="13177" customFormat="1" ht="15" customHeight="1" x14ac:dyDescent="0.25"/>
    <row r="13178" customFormat="1" ht="15" customHeight="1" x14ac:dyDescent="0.25"/>
    <row r="13179" customFormat="1" ht="15" customHeight="1" x14ac:dyDescent="0.25"/>
    <row r="13180" customFormat="1" ht="15" customHeight="1" x14ac:dyDescent="0.25"/>
    <row r="13181" customFormat="1" ht="15" customHeight="1" x14ac:dyDescent="0.25"/>
    <row r="13182" customFormat="1" ht="15" customHeight="1" x14ac:dyDescent="0.25"/>
    <row r="13183" customFormat="1" ht="15" customHeight="1" x14ac:dyDescent="0.25"/>
    <row r="13184" customFormat="1" ht="15" customHeight="1" x14ac:dyDescent="0.25"/>
    <row r="13185" customFormat="1" ht="15" customHeight="1" x14ac:dyDescent="0.25"/>
    <row r="13186" customFormat="1" ht="15" customHeight="1" x14ac:dyDescent="0.25"/>
    <row r="13187" customFormat="1" ht="15" customHeight="1" x14ac:dyDescent="0.25"/>
    <row r="13188" customFormat="1" ht="15" customHeight="1" x14ac:dyDescent="0.25"/>
    <row r="13189" customFormat="1" ht="15" customHeight="1" x14ac:dyDescent="0.25"/>
    <row r="13190" customFormat="1" ht="15" customHeight="1" x14ac:dyDescent="0.25"/>
    <row r="13191" customFormat="1" ht="15" customHeight="1" x14ac:dyDescent="0.25"/>
    <row r="13192" customFormat="1" ht="15" customHeight="1" x14ac:dyDescent="0.25"/>
    <row r="13193" customFormat="1" ht="15" customHeight="1" x14ac:dyDescent="0.25"/>
    <row r="13194" customFormat="1" ht="15" customHeight="1" x14ac:dyDescent="0.25"/>
    <row r="13195" customFormat="1" ht="15" customHeight="1" x14ac:dyDescent="0.25"/>
    <row r="13196" customFormat="1" ht="15" customHeight="1" x14ac:dyDescent="0.25"/>
    <row r="13197" customFormat="1" ht="15" customHeight="1" x14ac:dyDescent="0.25"/>
    <row r="13198" customFormat="1" ht="15" customHeight="1" x14ac:dyDescent="0.25"/>
    <row r="13199" customFormat="1" ht="15" customHeight="1" x14ac:dyDescent="0.25"/>
    <row r="13200" customFormat="1" ht="15" customHeight="1" x14ac:dyDescent="0.25"/>
    <row r="13201" customFormat="1" ht="15" customHeight="1" x14ac:dyDescent="0.25"/>
    <row r="13202" customFormat="1" ht="15" customHeight="1" x14ac:dyDescent="0.25"/>
    <row r="13203" customFormat="1" ht="15" customHeight="1" x14ac:dyDescent="0.25"/>
    <row r="13204" customFormat="1" ht="15" customHeight="1" x14ac:dyDescent="0.25"/>
    <row r="13205" customFormat="1" ht="15" customHeight="1" x14ac:dyDescent="0.25"/>
    <row r="13206" customFormat="1" ht="15" customHeight="1" x14ac:dyDescent="0.25"/>
    <row r="13207" customFormat="1" ht="15" customHeight="1" x14ac:dyDescent="0.25"/>
    <row r="13208" customFormat="1" ht="15" customHeight="1" x14ac:dyDescent="0.25"/>
    <row r="13209" customFormat="1" ht="15" customHeight="1" x14ac:dyDescent="0.25"/>
    <row r="13210" customFormat="1" ht="15" customHeight="1" x14ac:dyDescent="0.25"/>
    <row r="13211" customFormat="1" ht="15" customHeight="1" x14ac:dyDescent="0.25"/>
    <row r="13212" customFormat="1" ht="15" customHeight="1" x14ac:dyDescent="0.25"/>
    <row r="13213" customFormat="1" ht="15" customHeight="1" x14ac:dyDescent="0.25"/>
    <row r="13214" customFormat="1" ht="15" customHeight="1" x14ac:dyDescent="0.25"/>
    <row r="13215" customFormat="1" ht="15" customHeight="1" x14ac:dyDescent="0.25"/>
    <row r="13216" customFormat="1" ht="15" customHeight="1" x14ac:dyDescent="0.25"/>
    <row r="13217" customFormat="1" ht="15" customHeight="1" x14ac:dyDescent="0.25"/>
    <row r="13218" customFormat="1" ht="15" customHeight="1" x14ac:dyDescent="0.25"/>
    <row r="13219" customFormat="1" ht="15" customHeight="1" x14ac:dyDescent="0.25"/>
    <row r="13220" customFormat="1" ht="15" customHeight="1" x14ac:dyDescent="0.25"/>
    <row r="13221" customFormat="1" ht="15" customHeight="1" x14ac:dyDescent="0.25"/>
    <row r="13222" customFormat="1" ht="15" customHeight="1" x14ac:dyDescent="0.25"/>
    <row r="13223" customFormat="1" ht="15" customHeight="1" x14ac:dyDescent="0.25"/>
    <row r="13224" customFormat="1" ht="15" customHeight="1" x14ac:dyDescent="0.25"/>
    <row r="13225" customFormat="1" ht="15" customHeight="1" x14ac:dyDescent="0.25"/>
    <row r="13226" customFormat="1" ht="15" customHeight="1" x14ac:dyDescent="0.25"/>
    <row r="13227" customFormat="1" ht="15" customHeight="1" x14ac:dyDescent="0.25"/>
    <row r="13228" customFormat="1" ht="15" customHeight="1" x14ac:dyDescent="0.25"/>
    <row r="13229" customFormat="1" ht="15" customHeight="1" x14ac:dyDescent="0.25"/>
    <row r="13230" customFormat="1" ht="15" customHeight="1" x14ac:dyDescent="0.25"/>
    <row r="13231" customFormat="1" ht="15" customHeight="1" x14ac:dyDescent="0.25"/>
    <row r="13232" customFormat="1" ht="15" customHeight="1" x14ac:dyDescent="0.25"/>
    <row r="13233" customFormat="1" ht="15" customHeight="1" x14ac:dyDescent="0.25"/>
    <row r="13234" customFormat="1" ht="15" customHeight="1" x14ac:dyDescent="0.25"/>
    <row r="13235" customFormat="1" ht="15" customHeight="1" x14ac:dyDescent="0.25"/>
    <row r="13236" customFormat="1" ht="15" customHeight="1" x14ac:dyDescent="0.25"/>
    <row r="13237" customFormat="1" ht="15" customHeight="1" x14ac:dyDescent="0.25"/>
    <row r="13238" customFormat="1" ht="15" customHeight="1" x14ac:dyDescent="0.25"/>
    <row r="13239" customFormat="1" ht="15" customHeight="1" x14ac:dyDescent="0.25"/>
    <row r="13240" customFormat="1" ht="15" customHeight="1" x14ac:dyDescent="0.25"/>
    <row r="13241" customFormat="1" ht="15" customHeight="1" x14ac:dyDescent="0.25"/>
    <row r="13242" customFormat="1" ht="15" customHeight="1" x14ac:dyDescent="0.25"/>
    <row r="13243" customFormat="1" ht="15" customHeight="1" x14ac:dyDescent="0.25"/>
    <row r="13244" customFormat="1" ht="15" customHeight="1" x14ac:dyDescent="0.25"/>
    <row r="13245" customFormat="1" ht="15" customHeight="1" x14ac:dyDescent="0.25"/>
    <row r="13246" customFormat="1" ht="15" customHeight="1" x14ac:dyDescent="0.25"/>
    <row r="13247" customFormat="1" ht="15" customHeight="1" x14ac:dyDescent="0.25"/>
    <row r="13248" customFormat="1" ht="15" customHeight="1" x14ac:dyDescent="0.25"/>
    <row r="13249" customFormat="1" ht="15" customHeight="1" x14ac:dyDescent="0.25"/>
    <row r="13250" customFormat="1" ht="15" customHeight="1" x14ac:dyDescent="0.25"/>
    <row r="13251" customFormat="1" ht="15" customHeight="1" x14ac:dyDescent="0.25"/>
    <row r="13252" customFormat="1" ht="15" customHeight="1" x14ac:dyDescent="0.25"/>
    <row r="13253" customFormat="1" ht="15" customHeight="1" x14ac:dyDescent="0.25"/>
    <row r="13254" customFormat="1" ht="15" customHeight="1" x14ac:dyDescent="0.25"/>
    <row r="13255" customFormat="1" ht="15" customHeight="1" x14ac:dyDescent="0.25"/>
    <row r="13256" customFormat="1" ht="15" customHeight="1" x14ac:dyDescent="0.25"/>
    <row r="13257" customFormat="1" ht="15" customHeight="1" x14ac:dyDescent="0.25"/>
    <row r="13258" customFormat="1" ht="15" customHeight="1" x14ac:dyDescent="0.25"/>
    <row r="13259" customFormat="1" ht="15" customHeight="1" x14ac:dyDescent="0.25"/>
    <row r="13260" customFormat="1" ht="15" customHeight="1" x14ac:dyDescent="0.25"/>
    <row r="13261" customFormat="1" ht="15" customHeight="1" x14ac:dyDescent="0.25"/>
    <row r="13262" customFormat="1" ht="15" customHeight="1" x14ac:dyDescent="0.25"/>
    <row r="13263" customFormat="1" ht="15" customHeight="1" x14ac:dyDescent="0.25"/>
    <row r="13264" customFormat="1" ht="15" customHeight="1" x14ac:dyDescent="0.25"/>
    <row r="13265" customFormat="1" ht="15" customHeight="1" x14ac:dyDescent="0.25"/>
    <row r="13266" customFormat="1" ht="15" customHeight="1" x14ac:dyDescent="0.25"/>
    <row r="13267" customFormat="1" ht="15" customHeight="1" x14ac:dyDescent="0.25"/>
    <row r="13268" customFormat="1" ht="15" customHeight="1" x14ac:dyDescent="0.25"/>
    <row r="13269" customFormat="1" ht="15" customHeight="1" x14ac:dyDescent="0.25"/>
    <row r="13270" customFormat="1" ht="15" customHeight="1" x14ac:dyDescent="0.25"/>
    <row r="13271" customFormat="1" ht="15" customHeight="1" x14ac:dyDescent="0.25"/>
    <row r="13272" customFormat="1" ht="15" customHeight="1" x14ac:dyDescent="0.25"/>
    <row r="13273" customFormat="1" ht="15" customHeight="1" x14ac:dyDescent="0.25"/>
    <row r="13274" customFormat="1" ht="15" customHeight="1" x14ac:dyDescent="0.25"/>
    <row r="13275" customFormat="1" ht="15" customHeight="1" x14ac:dyDescent="0.25"/>
    <row r="13276" customFormat="1" ht="15" customHeight="1" x14ac:dyDescent="0.25"/>
    <row r="13277" customFormat="1" ht="15" customHeight="1" x14ac:dyDescent="0.25"/>
    <row r="13278" customFormat="1" ht="15" customHeight="1" x14ac:dyDescent="0.25"/>
    <row r="13279" customFormat="1" ht="15" customHeight="1" x14ac:dyDescent="0.25"/>
    <row r="13280" customFormat="1" ht="15" customHeight="1" x14ac:dyDescent="0.25"/>
    <row r="13281" customFormat="1" ht="15" customHeight="1" x14ac:dyDescent="0.25"/>
    <row r="13282" customFormat="1" ht="15" customHeight="1" x14ac:dyDescent="0.25"/>
    <row r="13283" customFormat="1" ht="15" customHeight="1" x14ac:dyDescent="0.25"/>
    <row r="13284" customFormat="1" ht="15" customHeight="1" x14ac:dyDescent="0.25"/>
    <row r="13285" customFormat="1" ht="15" customHeight="1" x14ac:dyDescent="0.25"/>
    <row r="13286" customFormat="1" ht="15" customHeight="1" x14ac:dyDescent="0.25"/>
    <row r="13287" customFormat="1" ht="15" customHeight="1" x14ac:dyDescent="0.25"/>
    <row r="13288" customFormat="1" ht="15" customHeight="1" x14ac:dyDescent="0.25"/>
    <row r="13289" customFormat="1" ht="15" customHeight="1" x14ac:dyDescent="0.25"/>
    <row r="13290" customFormat="1" ht="15" customHeight="1" x14ac:dyDescent="0.25"/>
    <row r="13291" customFormat="1" ht="15" customHeight="1" x14ac:dyDescent="0.25"/>
    <row r="13292" customFormat="1" ht="15" customHeight="1" x14ac:dyDescent="0.25"/>
    <row r="13293" customFormat="1" ht="15" customHeight="1" x14ac:dyDescent="0.25"/>
    <row r="13294" customFormat="1" ht="15" customHeight="1" x14ac:dyDescent="0.25"/>
    <row r="13295" customFormat="1" ht="15" customHeight="1" x14ac:dyDescent="0.25"/>
    <row r="13296" customFormat="1" ht="15" customHeight="1" x14ac:dyDescent="0.25"/>
    <row r="13297" customFormat="1" ht="15" customHeight="1" x14ac:dyDescent="0.25"/>
    <row r="13298" customFormat="1" ht="15" customHeight="1" x14ac:dyDescent="0.25"/>
    <row r="13299" customFormat="1" ht="15" customHeight="1" x14ac:dyDescent="0.25"/>
    <row r="13300" customFormat="1" ht="15" customHeight="1" x14ac:dyDescent="0.25"/>
    <row r="13301" customFormat="1" ht="15" customHeight="1" x14ac:dyDescent="0.25"/>
    <row r="13302" customFormat="1" ht="15" customHeight="1" x14ac:dyDescent="0.25"/>
    <row r="13303" customFormat="1" ht="15" customHeight="1" x14ac:dyDescent="0.25"/>
    <row r="13304" customFormat="1" ht="15" customHeight="1" x14ac:dyDescent="0.25"/>
    <row r="13305" customFormat="1" ht="15" customHeight="1" x14ac:dyDescent="0.25"/>
    <row r="13306" customFormat="1" ht="15" customHeight="1" x14ac:dyDescent="0.25"/>
    <row r="13307" customFormat="1" ht="15" customHeight="1" x14ac:dyDescent="0.25"/>
    <row r="13308" customFormat="1" ht="15" customHeight="1" x14ac:dyDescent="0.25"/>
    <row r="13309" customFormat="1" ht="15" customHeight="1" x14ac:dyDescent="0.25"/>
    <row r="13310" customFormat="1" ht="15" customHeight="1" x14ac:dyDescent="0.25"/>
    <row r="13311" customFormat="1" ht="15" customHeight="1" x14ac:dyDescent="0.25"/>
    <row r="13312" customFormat="1" ht="15" customHeight="1" x14ac:dyDescent="0.25"/>
    <row r="13313" customFormat="1" ht="15" customHeight="1" x14ac:dyDescent="0.25"/>
    <row r="13314" customFormat="1" ht="15" customHeight="1" x14ac:dyDescent="0.25"/>
    <row r="13315" customFormat="1" ht="15" customHeight="1" x14ac:dyDescent="0.25"/>
    <row r="13316" customFormat="1" ht="15" customHeight="1" x14ac:dyDescent="0.25"/>
    <row r="13317" customFormat="1" ht="15" customHeight="1" x14ac:dyDescent="0.25"/>
    <row r="13318" customFormat="1" ht="15" customHeight="1" x14ac:dyDescent="0.25"/>
    <row r="13319" customFormat="1" ht="15" customHeight="1" x14ac:dyDescent="0.25"/>
    <row r="13320" customFormat="1" ht="15" customHeight="1" x14ac:dyDescent="0.25"/>
    <row r="13321" customFormat="1" ht="15" customHeight="1" x14ac:dyDescent="0.25"/>
    <row r="13322" customFormat="1" ht="15" customHeight="1" x14ac:dyDescent="0.25"/>
    <row r="13323" customFormat="1" ht="15" customHeight="1" x14ac:dyDescent="0.25"/>
    <row r="13324" customFormat="1" ht="15" customHeight="1" x14ac:dyDescent="0.25"/>
    <row r="13325" customFormat="1" ht="15" customHeight="1" x14ac:dyDescent="0.25"/>
    <row r="13326" customFormat="1" ht="15" customHeight="1" x14ac:dyDescent="0.25"/>
    <row r="13327" customFormat="1" ht="15" customHeight="1" x14ac:dyDescent="0.25"/>
    <row r="13328" customFormat="1" ht="15" customHeight="1" x14ac:dyDescent="0.25"/>
    <row r="13329" customFormat="1" ht="15" customHeight="1" x14ac:dyDescent="0.25"/>
    <row r="13330" customFormat="1" ht="15" customHeight="1" x14ac:dyDescent="0.25"/>
    <row r="13331" customFormat="1" ht="15" customHeight="1" x14ac:dyDescent="0.25"/>
    <row r="13332" customFormat="1" ht="15" customHeight="1" x14ac:dyDescent="0.25"/>
    <row r="13333" customFormat="1" ht="15" customHeight="1" x14ac:dyDescent="0.25"/>
    <row r="13334" customFormat="1" ht="15" customHeight="1" x14ac:dyDescent="0.25"/>
    <row r="13335" customFormat="1" ht="15" customHeight="1" x14ac:dyDescent="0.25"/>
    <row r="13336" customFormat="1" ht="15" customHeight="1" x14ac:dyDescent="0.25"/>
    <row r="13337" customFormat="1" ht="15" customHeight="1" x14ac:dyDescent="0.25"/>
    <row r="13338" customFormat="1" ht="15" customHeight="1" x14ac:dyDescent="0.25"/>
    <row r="13339" customFormat="1" ht="15" customHeight="1" x14ac:dyDescent="0.25"/>
    <row r="13340" customFormat="1" ht="15" customHeight="1" x14ac:dyDescent="0.25"/>
    <row r="13341" customFormat="1" ht="15" customHeight="1" x14ac:dyDescent="0.25"/>
    <row r="13342" customFormat="1" ht="15" customHeight="1" x14ac:dyDescent="0.25"/>
    <row r="13343" customFormat="1" ht="15" customHeight="1" x14ac:dyDescent="0.25"/>
    <row r="13344" customFormat="1" ht="15" customHeight="1" x14ac:dyDescent="0.25"/>
    <row r="13345" customFormat="1" ht="15" customHeight="1" x14ac:dyDescent="0.25"/>
    <row r="13346" customFormat="1" ht="15" customHeight="1" x14ac:dyDescent="0.25"/>
    <row r="13347" customFormat="1" ht="15" customHeight="1" x14ac:dyDescent="0.25"/>
    <row r="13348" customFormat="1" ht="15" customHeight="1" x14ac:dyDescent="0.25"/>
    <row r="13349" customFormat="1" ht="15" customHeight="1" x14ac:dyDescent="0.25"/>
    <row r="13350" customFormat="1" ht="15" customHeight="1" x14ac:dyDescent="0.25"/>
    <row r="13351" customFormat="1" ht="15" customHeight="1" x14ac:dyDescent="0.25"/>
    <row r="13352" customFormat="1" ht="15" customHeight="1" x14ac:dyDescent="0.25"/>
    <row r="13353" customFormat="1" ht="15" customHeight="1" x14ac:dyDescent="0.25"/>
    <row r="13354" customFormat="1" ht="15" customHeight="1" x14ac:dyDescent="0.25"/>
    <row r="13355" customFormat="1" ht="15" customHeight="1" x14ac:dyDescent="0.25"/>
    <row r="13356" customFormat="1" ht="15" customHeight="1" x14ac:dyDescent="0.25"/>
    <row r="13357" customFormat="1" ht="15" customHeight="1" x14ac:dyDescent="0.25"/>
    <row r="13358" customFormat="1" ht="15" customHeight="1" x14ac:dyDescent="0.25"/>
    <row r="13359" customFormat="1" ht="15" customHeight="1" x14ac:dyDescent="0.25"/>
    <row r="13360" customFormat="1" ht="15" customHeight="1" x14ac:dyDescent="0.25"/>
    <row r="13361" customFormat="1" ht="15" customHeight="1" x14ac:dyDescent="0.25"/>
    <row r="13362" customFormat="1" ht="15" customHeight="1" x14ac:dyDescent="0.25"/>
    <row r="13363" customFormat="1" ht="15" customHeight="1" x14ac:dyDescent="0.25"/>
    <row r="13364" customFormat="1" ht="15" customHeight="1" x14ac:dyDescent="0.25"/>
    <row r="13365" customFormat="1" ht="15" customHeight="1" x14ac:dyDescent="0.25"/>
    <row r="13366" customFormat="1" ht="15" customHeight="1" x14ac:dyDescent="0.25"/>
    <row r="13367" customFormat="1" ht="15" customHeight="1" x14ac:dyDescent="0.25"/>
    <row r="13368" customFormat="1" ht="15" customHeight="1" x14ac:dyDescent="0.25"/>
    <row r="13369" customFormat="1" ht="15" customHeight="1" x14ac:dyDescent="0.25"/>
    <row r="13370" customFormat="1" ht="15" customHeight="1" x14ac:dyDescent="0.25"/>
    <row r="13371" customFormat="1" ht="15" customHeight="1" x14ac:dyDescent="0.25"/>
    <row r="13372" customFormat="1" ht="15" customHeight="1" x14ac:dyDescent="0.25"/>
    <row r="13373" customFormat="1" ht="15" customHeight="1" x14ac:dyDescent="0.25"/>
    <row r="13374" customFormat="1" ht="15" customHeight="1" x14ac:dyDescent="0.25"/>
    <row r="13375" customFormat="1" ht="15" customHeight="1" x14ac:dyDescent="0.25"/>
    <row r="13376" customFormat="1" ht="15" customHeight="1" x14ac:dyDescent="0.25"/>
    <row r="13377" customFormat="1" ht="15" customHeight="1" x14ac:dyDescent="0.25"/>
    <row r="13378" customFormat="1" ht="15" customHeight="1" x14ac:dyDescent="0.25"/>
    <row r="13379" customFormat="1" ht="15" customHeight="1" x14ac:dyDescent="0.25"/>
    <row r="13380" customFormat="1" ht="15" customHeight="1" x14ac:dyDescent="0.25"/>
    <row r="13381" customFormat="1" ht="15" customHeight="1" x14ac:dyDescent="0.25"/>
    <row r="13382" customFormat="1" ht="15" customHeight="1" x14ac:dyDescent="0.25"/>
    <row r="13383" customFormat="1" ht="15" customHeight="1" x14ac:dyDescent="0.25"/>
    <row r="13384" customFormat="1" ht="15" customHeight="1" x14ac:dyDescent="0.25"/>
    <row r="13385" customFormat="1" ht="15" customHeight="1" x14ac:dyDescent="0.25"/>
    <row r="13386" customFormat="1" ht="15" customHeight="1" x14ac:dyDescent="0.25"/>
    <row r="13387" customFormat="1" ht="15" customHeight="1" x14ac:dyDescent="0.25"/>
    <row r="13388" customFormat="1" ht="15" customHeight="1" x14ac:dyDescent="0.25"/>
    <row r="13389" customFormat="1" ht="15" customHeight="1" x14ac:dyDescent="0.25"/>
    <row r="13390" customFormat="1" ht="15" customHeight="1" x14ac:dyDescent="0.25"/>
    <row r="13391" customFormat="1" ht="15" customHeight="1" x14ac:dyDescent="0.25"/>
    <row r="13392" customFormat="1" ht="15" customHeight="1" x14ac:dyDescent="0.25"/>
    <row r="13393" customFormat="1" ht="15" customHeight="1" x14ac:dyDescent="0.25"/>
    <row r="13394" customFormat="1" ht="15" customHeight="1" x14ac:dyDescent="0.25"/>
    <row r="13395" customFormat="1" ht="15" customHeight="1" x14ac:dyDescent="0.25"/>
    <row r="13396" customFormat="1" ht="15" customHeight="1" x14ac:dyDescent="0.25"/>
    <row r="13397" customFormat="1" ht="15" customHeight="1" x14ac:dyDescent="0.25"/>
    <row r="13398" customFormat="1" ht="15" customHeight="1" x14ac:dyDescent="0.25"/>
    <row r="13399" customFormat="1" ht="15" customHeight="1" x14ac:dyDescent="0.25"/>
    <row r="13400" customFormat="1" ht="15" customHeight="1" x14ac:dyDescent="0.25"/>
    <row r="13401" customFormat="1" ht="15" customHeight="1" x14ac:dyDescent="0.25"/>
    <row r="13402" customFormat="1" ht="15" customHeight="1" x14ac:dyDescent="0.25"/>
    <row r="13403" customFormat="1" ht="15" customHeight="1" x14ac:dyDescent="0.25"/>
    <row r="13404" customFormat="1" ht="15" customHeight="1" x14ac:dyDescent="0.25"/>
    <row r="13405" customFormat="1" ht="15" customHeight="1" x14ac:dyDescent="0.25"/>
    <row r="13406" customFormat="1" ht="15" customHeight="1" x14ac:dyDescent="0.25"/>
    <row r="13407" customFormat="1" ht="15" customHeight="1" x14ac:dyDescent="0.25"/>
    <row r="13408" customFormat="1" ht="15" customHeight="1" x14ac:dyDescent="0.25"/>
    <row r="13409" customFormat="1" ht="15" customHeight="1" x14ac:dyDescent="0.25"/>
    <row r="13410" customFormat="1" ht="15" customHeight="1" x14ac:dyDescent="0.25"/>
    <row r="13411" customFormat="1" ht="15" customHeight="1" x14ac:dyDescent="0.25"/>
    <row r="13412" customFormat="1" ht="15" customHeight="1" x14ac:dyDescent="0.25"/>
    <row r="13413" customFormat="1" ht="15" customHeight="1" x14ac:dyDescent="0.25"/>
    <row r="13414" customFormat="1" ht="15" customHeight="1" x14ac:dyDescent="0.25"/>
    <row r="13415" customFormat="1" ht="15" customHeight="1" x14ac:dyDescent="0.25"/>
    <row r="13416" customFormat="1" ht="15" customHeight="1" x14ac:dyDescent="0.25"/>
    <row r="13417" customFormat="1" ht="15" customHeight="1" x14ac:dyDescent="0.25"/>
    <row r="13418" customFormat="1" ht="15" customHeight="1" x14ac:dyDescent="0.25"/>
    <row r="13419" customFormat="1" ht="15" customHeight="1" x14ac:dyDescent="0.25"/>
    <row r="13420" customFormat="1" ht="15" customHeight="1" x14ac:dyDescent="0.25"/>
    <row r="13421" customFormat="1" ht="15" customHeight="1" x14ac:dyDescent="0.25"/>
    <row r="13422" customFormat="1" ht="15" customHeight="1" x14ac:dyDescent="0.25"/>
    <row r="13423" customFormat="1" ht="15" customHeight="1" x14ac:dyDescent="0.25"/>
    <row r="13424" customFormat="1" ht="15" customHeight="1" x14ac:dyDescent="0.25"/>
    <row r="13425" customFormat="1" ht="15" customHeight="1" x14ac:dyDescent="0.25"/>
    <row r="13426" customFormat="1" ht="15" customHeight="1" x14ac:dyDescent="0.25"/>
    <row r="13427" customFormat="1" ht="15" customHeight="1" x14ac:dyDescent="0.25"/>
    <row r="13428" customFormat="1" ht="15" customHeight="1" x14ac:dyDescent="0.25"/>
    <row r="13429" customFormat="1" ht="15" customHeight="1" x14ac:dyDescent="0.25"/>
    <row r="13430" customFormat="1" ht="15" customHeight="1" x14ac:dyDescent="0.25"/>
    <row r="13431" customFormat="1" ht="15" customHeight="1" x14ac:dyDescent="0.25"/>
    <row r="13432" customFormat="1" ht="15" customHeight="1" x14ac:dyDescent="0.25"/>
    <row r="13433" customFormat="1" ht="15" customHeight="1" x14ac:dyDescent="0.25"/>
    <row r="13434" customFormat="1" ht="15" customHeight="1" x14ac:dyDescent="0.25"/>
    <row r="13435" customFormat="1" ht="15" customHeight="1" x14ac:dyDescent="0.25"/>
    <row r="13436" customFormat="1" ht="15" customHeight="1" x14ac:dyDescent="0.25"/>
    <row r="13437" customFormat="1" ht="15" customHeight="1" x14ac:dyDescent="0.25"/>
    <row r="13438" customFormat="1" ht="15" customHeight="1" x14ac:dyDescent="0.25"/>
    <row r="13439" customFormat="1" ht="15" customHeight="1" x14ac:dyDescent="0.25"/>
    <row r="13440" customFormat="1" ht="15" customHeight="1" x14ac:dyDescent="0.25"/>
    <row r="13441" customFormat="1" ht="15" customHeight="1" x14ac:dyDescent="0.25"/>
    <row r="13442" customFormat="1" ht="15" customHeight="1" x14ac:dyDescent="0.25"/>
    <row r="13443" customFormat="1" ht="15" customHeight="1" x14ac:dyDescent="0.25"/>
    <row r="13444" customFormat="1" ht="15" customHeight="1" x14ac:dyDescent="0.25"/>
    <row r="13445" customFormat="1" ht="15" customHeight="1" x14ac:dyDescent="0.25"/>
    <row r="13446" customFormat="1" ht="15" customHeight="1" x14ac:dyDescent="0.25"/>
    <row r="13447" customFormat="1" ht="15" customHeight="1" x14ac:dyDescent="0.25"/>
    <row r="13448" customFormat="1" ht="15" customHeight="1" x14ac:dyDescent="0.25"/>
    <row r="13449" customFormat="1" ht="15" customHeight="1" x14ac:dyDescent="0.25"/>
    <row r="13450" customFormat="1" ht="15" customHeight="1" x14ac:dyDescent="0.25"/>
    <row r="13451" customFormat="1" ht="15" customHeight="1" x14ac:dyDescent="0.25"/>
    <row r="13452" customFormat="1" ht="15" customHeight="1" x14ac:dyDescent="0.25"/>
    <row r="13453" customFormat="1" ht="15" customHeight="1" x14ac:dyDescent="0.25"/>
    <row r="13454" customFormat="1" ht="15" customHeight="1" x14ac:dyDescent="0.25"/>
    <row r="13455" customFormat="1" ht="15" customHeight="1" x14ac:dyDescent="0.25"/>
    <row r="13456" customFormat="1" ht="15" customHeight="1" x14ac:dyDescent="0.25"/>
    <row r="13457" customFormat="1" ht="15" customHeight="1" x14ac:dyDescent="0.25"/>
    <row r="13458" customFormat="1" ht="15" customHeight="1" x14ac:dyDescent="0.25"/>
    <row r="13459" customFormat="1" ht="15" customHeight="1" x14ac:dyDescent="0.25"/>
    <row r="13460" customFormat="1" ht="15" customHeight="1" x14ac:dyDescent="0.25"/>
    <row r="13461" customFormat="1" ht="15" customHeight="1" x14ac:dyDescent="0.25"/>
    <row r="13462" customFormat="1" ht="15" customHeight="1" x14ac:dyDescent="0.25"/>
    <row r="13463" customFormat="1" ht="15" customHeight="1" x14ac:dyDescent="0.25"/>
    <row r="13464" customFormat="1" ht="15" customHeight="1" x14ac:dyDescent="0.25"/>
    <row r="13465" customFormat="1" ht="15" customHeight="1" x14ac:dyDescent="0.25"/>
    <row r="13466" customFormat="1" ht="15" customHeight="1" x14ac:dyDescent="0.25"/>
    <row r="13467" customFormat="1" ht="15" customHeight="1" x14ac:dyDescent="0.25"/>
    <row r="13468" customFormat="1" ht="15" customHeight="1" x14ac:dyDescent="0.25"/>
    <row r="13469" customFormat="1" ht="15" customHeight="1" x14ac:dyDescent="0.25"/>
    <row r="13470" customFormat="1" ht="15" customHeight="1" x14ac:dyDescent="0.25"/>
    <row r="13471" customFormat="1" ht="15" customHeight="1" x14ac:dyDescent="0.25"/>
    <row r="13472" customFormat="1" ht="15" customHeight="1" x14ac:dyDescent="0.25"/>
    <row r="13473" customFormat="1" ht="15" customHeight="1" x14ac:dyDescent="0.25"/>
    <row r="13474" customFormat="1" ht="15" customHeight="1" x14ac:dyDescent="0.25"/>
    <row r="13475" customFormat="1" ht="15" customHeight="1" x14ac:dyDescent="0.25"/>
    <row r="13476" customFormat="1" ht="15" customHeight="1" x14ac:dyDescent="0.25"/>
    <row r="13477" customFormat="1" ht="15" customHeight="1" x14ac:dyDescent="0.25"/>
    <row r="13478" customFormat="1" ht="15" customHeight="1" x14ac:dyDescent="0.25"/>
    <row r="13479" customFormat="1" ht="15" customHeight="1" x14ac:dyDescent="0.25"/>
    <row r="13480" customFormat="1" ht="15" customHeight="1" x14ac:dyDescent="0.25"/>
    <row r="13481" customFormat="1" ht="15" customHeight="1" x14ac:dyDescent="0.25"/>
    <row r="13482" customFormat="1" ht="15" customHeight="1" x14ac:dyDescent="0.25"/>
    <row r="13483" customFormat="1" ht="15" customHeight="1" x14ac:dyDescent="0.25"/>
    <row r="13484" customFormat="1" ht="15" customHeight="1" x14ac:dyDescent="0.25"/>
    <row r="13485" customFormat="1" ht="15" customHeight="1" x14ac:dyDescent="0.25"/>
    <row r="13486" customFormat="1" ht="15" customHeight="1" x14ac:dyDescent="0.25"/>
    <row r="13487" customFormat="1" ht="15" customHeight="1" x14ac:dyDescent="0.25"/>
    <row r="13488" customFormat="1" ht="15" customHeight="1" x14ac:dyDescent="0.25"/>
    <row r="13489" customFormat="1" ht="15" customHeight="1" x14ac:dyDescent="0.25"/>
    <row r="13490" customFormat="1" ht="15" customHeight="1" x14ac:dyDescent="0.25"/>
    <row r="13491" customFormat="1" ht="15" customHeight="1" x14ac:dyDescent="0.25"/>
    <row r="13492" customFormat="1" ht="15" customHeight="1" x14ac:dyDescent="0.25"/>
    <row r="13493" customFormat="1" ht="15" customHeight="1" x14ac:dyDescent="0.25"/>
    <row r="13494" customFormat="1" ht="15" customHeight="1" x14ac:dyDescent="0.25"/>
    <row r="13495" customFormat="1" ht="15" customHeight="1" x14ac:dyDescent="0.25"/>
    <row r="13496" customFormat="1" ht="15" customHeight="1" x14ac:dyDescent="0.25"/>
    <row r="13497" customFormat="1" ht="15" customHeight="1" x14ac:dyDescent="0.25"/>
    <row r="13498" customFormat="1" ht="15" customHeight="1" x14ac:dyDescent="0.25"/>
    <row r="13499" customFormat="1" ht="15" customHeight="1" x14ac:dyDescent="0.25"/>
    <row r="13500" customFormat="1" ht="15" customHeight="1" x14ac:dyDescent="0.25"/>
    <row r="13501" customFormat="1" ht="15" customHeight="1" x14ac:dyDescent="0.25"/>
    <row r="13502" customFormat="1" ht="15" customHeight="1" x14ac:dyDescent="0.25"/>
    <row r="13503" customFormat="1" ht="15" customHeight="1" x14ac:dyDescent="0.25"/>
    <row r="13504" customFormat="1" ht="15" customHeight="1" x14ac:dyDescent="0.25"/>
    <row r="13505" customFormat="1" ht="15" customHeight="1" x14ac:dyDescent="0.25"/>
    <row r="13506" customFormat="1" ht="15" customHeight="1" x14ac:dyDescent="0.25"/>
    <row r="13507" customFormat="1" ht="15" customHeight="1" x14ac:dyDescent="0.25"/>
    <row r="13508" customFormat="1" ht="15" customHeight="1" x14ac:dyDescent="0.25"/>
    <row r="13509" customFormat="1" ht="15" customHeight="1" x14ac:dyDescent="0.25"/>
    <row r="13510" customFormat="1" ht="15" customHeight="1" x14ac:dyDescent="0.25"/>
    <row r="13511" customFormat="1" ht="15" customHeight="1" x14ac:dyDescent="0.25"/>
    <row r="13512" customFormat="1" ht="15" customHeight="1" x14ac:dyDescent="0.25"/>
    <row r="13513" customFormat="1" ht="15" customHeight="1" x14ac:dyDescent="0.25"/>
    <row r="13514" customFormat="1" ht="15" customHeight="1" x14ac:dyDescent="0.25"/>
    <row r="13515" customFormat="1" ht="15" customHeight="1" x14ac:dyDescent="0.25"/>
    <row r="13516" customFormat="1" ht="15" customHeight="1" x14ac:dyDescent="0.25"/>
    <row r="13517" customFormat="1" ht="15" customHeight="1" x14ac:dyDescent="0.25"/>
    <row r="13518" customFormat="1" ht="15" customHeight="1" x14ac:dyDescent="0.25"/>
    <row r="13519" customFormat="1" ht="15" customHeight="1" x14ac:dyDescent="0.25"/>
    <row r="13520" customFormat="1" ht="15" customHeight="1" x14ac:dyDescent="0.25"/>
    <row r="13521" customFormat="1" ht="15" customHeight="1" x14ac:dyDescent="0.25"/>
    <row r="13522" customFormat="1" ht="15" customHeight="1" x14ac:dyDescent="0.25"/>
    <row r="13523" customFormat="1" ht="15" customHeight="1" x14ac:dyDescent="0.25"/>
    <row r="13524" customFormat="1" ht="15" customHeight="1" x14ac:dyDescent="0.25"/>
    <row r="13525" customFormat="1" ht="15" customHeight="1" x14ac:dyDescent="0.25"/>
    <row r="13526" customFormat="1" ht="15" customHeight="1" x14ac:dyDescent="0.25"/>
    <row r="13527" customFormat="1" ht="15" customHeight="1" x14ac:dyDescent="0.25"/>
    <row r="13528" customFormat="1" ht="15" customHeight="1" x14ac:dyDescent="0.25"/>
    <row r="13529" customFormat="1" ht="15" customHeight="1" x14ac:dyDescent="0.25"/>
    <row r="13530" customFormat="1" ht="15" customHeight="1" x14ac:dyDescent="0.25"/>
    <row r="13531" customFormat="1" ht="15" customHeight="1" x14ac:dyDescent="0.25"/>
    <row r="13532" customFormat="1" ht="15" customHeight="1" x14ac:dyDescent="0.25"/>
    <row r="13533" customFormat="1" ht="15" customHeight="1" x14ac:dyDescent="0.25"/>
    <row r="13534" customFormat="1" ht="15" customHeight="1" x14ac:dyDescent="0.25"/>
    <row r="13535" customFormat="1" ht="15" customHeight="1" x14ac:dyDescent="0.25"/>
    <row r="13536" customFormat="1" ht="15" customHeight="1" x14ac:dyDescent="0.25"/>
    <row r="13537" customFormat="1" ht="15" customHeight="1" x14ac:dyDescent="0.25"/>
    <row r="13538" customFormat="1" ht="15" customHeight="1" x14ac:dyDescent="0.25"/>
    <row r="13539" customFormat="1" ht="15" customHeight="1" x14ac:dyDescent="0.25"/>
    <row r="13540" customFormat="1" ht="15" customHeight="1" x14ac:dyDescent="0.25"/>
    <row r="13541" customFormat="1" ht="15" customHeight="1" x14ac:dyDescent="0.25"/>
    <row r="13542" customFormat="1" ht="15" customHeight="1" x14ac:dyDescent="0.25"/>
    <row r="13543" customFormat="1" ht="15" customHeight="1" x14ac:dyDescent="0.25"/>
    <row r="13544" customFormat="1" ht="15" customHeight="1" x14ac:dyDescent="0.25"/>
    <row r="13545" customFormat="1" ht="15" customHeight="1" x14ac:dyDescent="0.25"/>
    <row r="13546" customFormat="1" ht="15" customHeight="1" x14ac:dyDescent="0.25"/>
    <row r="13547" customFormat="1" ht="15" customHeight="1" x14ac:dyDescent="0.25"/>
    <row r="13548" customFormat="1" ht="15" customHeight="1" x14ac:dyDescent="0.25"/>
    <row r="13549" customFormat="1" ht="15" customHeight="1" x14ac:dyDescent="0.25"/>
    <row r="13550" customFormat="1" ht="15" customHeight="1" x14ac:dyDescent="0.25"/>
    <row r="13551" customFormat="1" ht="15" customHeight="1" x14ac:dyDescent="0.25"/>
    <row r="13552" customFormat="1" ht="15" customHeight="1" x14ac:dyDescent="0.25"/>
    <row r="13553" customFormat="1" ht="15" customHeight="1" x14ac:dyDescent="0.25"/>
    <row r="13554" customFormat="1" ht="15" customHeight="1" x14ac:dyDescent="0.25"/>
    <row r="13555" customFormat="1" ht="15" customHeight="1" x14ac:dyDescent="0.25"/>
    <row r="13556" customFormat="1" ht="15" customHeight="1" x14ac:dyDescent="0.25"/>
    <row r="13557" customFormat="1" ht="15" customHeight="1" x14ac:dyDescent="0.25"/>
    <row r="13558" customFormat="1" ht="15" customHeight="1" x14ac:dyDescent="0.25"/>
    <row r="13559" customFormat="1" ht="15" customHeight="1" x14ac:dyDescent="0.25"/>
    <row r="13560" customFormat="1" ht="15" customHeight="1" x14ac:dyDescent="0.25"/>
    <row r="13561" customFormat="1" ht="15" customHeight="1" x14ac:dyDescent="0.25"/>
    <row r="13562" customFormat="1" ht="15" customHeight="1" x14ac:dyDescent="0.25"/>
    <row r="13563" customFormat="1" ht="15" customHeight="1" x14ac:dyDescent="0.25"/>
    <row r="13564" customFormat="1" ht="15" customHeight="1" x14ac:dyDescent="0.25"/>
    <row r="13565" customFormat="1" ht="15" customHeight="1" x14ac:dyDescent="0.25"/>
    <row r="13566" customFormat="1" ht="15" customHeight="1" x14ac:dyDescent="0.25"/>
    <row r="13567" customFormat="1" ht="15" customHeight="1" x14ac:dyDescent="0.25"/>
    <row r="13568" customFormat="1" ht="15" customHeight="1" x14ac:dyDescent="0.25"/>
    <row r="13569" customFormat="1" ht="15" customHeight="1" x14ac:dyDescent="0.25"/>
    <row r="13570" customFormat="1" ht="15" customHeight="1" x14ac:dyDescent="0.25"/>
    <row r="13571" customFormat="1" ht="15" customHeight="1" x14ac:dyDescent="0.25"/>
    <row r="13572" customFormat="1" ht="15" customHeight="1" x14ac:dyDescent="0.25"/>
    <row r="13573" customFormat="1" ht="15" customHeight="1" x14ac:dyDescent="0.25"/>
    <row r="13574" customFormat="1" ht="15" customHeight="1" x14ac:dyDescent="0.25"/>
    <row r="13575" customFormat="1" ht="15" customHeight="1" x14ac:dyDescent="0.25"/>
    <row r="13576" customFormat="1" ht="15" customHeight="1" x14ac:dyDescent="0.25"/>
    <row r="13577" customFormat="1" ht="15" customHeight="1" x14ac:dyDescent="0.25"/>
    <row r="13578" customFormat="1" ht="15" customHeight="1" x14ac:dyDescent="0.25"/>
    <row r="13579" customFormat="1" ht="15" customHeight="1" x14ac:dyDescent="0.25"/>
    <row r="13580" customFormat="1" ht="15" customHeight="1" x14ac:dyDescent="0.25"/>
    <row r="13581" customFormat="1" ht="15" customHeight="1" x14ac:dyDescent="0.25"/>
    <row r="13582" customFormat="1" ht="15" customHeight="1" x14ac:dyDescent="0.25"/>
    <row r="13583" customFormat="1" ht="15" customHeight="1" x14ac:dyDescent="0.25"/>
    <row r="13584" customFormat="1" ht="15" customHeight="1" x14ac:dyDescent="0.25"/>
    <row r="13585" customFormat="1" ht="15" customHeight="1" x14ac:dyDescent="0.25"/>
    <row r="13586" customFormat="1" ht="15" customHeight="1" x14ac:dyDescent="0.25"/>
    <row r="13587" customFormat="1" ht="15" customHeight="1" x14ac:dyDescent="0.25"/>
    <row r="13588" customFormat="1" ht="15" customHeight="1" x14ac:dyDescent="0.25"/>
    <row r="13589" customFormat="1" ht="15" customHeight="1" x14ac:dyDescent="0.25"/>
    <row r="13590" customFormat="1" ht="15" customHeight="1" x14ac:dyDescent="0.25"/>
    <row r="13591" customFormat="1" ht="15" customHeight="1" x14ac:dyDescent="0.25"/>
    <row r="13592" customFormat="1" ht="15" customHeight="1" x14ac:dyDescent="0.25"/>
    <row r="13593" customFormat="1" ht="15" customHeight="1" x14ac:dyDescent="0.25"/>
    <row r="13594" customFormat="1" ht="15" customHeight="1" x14ac:dyDescent="0.25"/>
    <row r="13595" customFormat="1" ht="15" customHeight="1" x14ac:dyDescent="0.25"/>
    <row r="13596" customFormat="1" ht="15" customHeight="1" x14ac:dyDescent="0.25"/>
    <row r="13597" customFormat="1" ht="15" customHeight="1" x14ac:dyDescent="0.25"/>
    <row r="13598" customFormat="1" ht="15" customHeight="1" x14ac:dyDescent="0.25"/>
    <row r="13599" customFormat="1" ht="15" customHeight="1" x14ac:dyDescent="0.25"/>
    <row r="13600" customFormat="1" ht="15" customHeight="1" x14ac:dyDescent="0.25"/>
    <row r="13601" customFormat="1" ht="15" customHeight="1" x14ac:dyDescent="0.25"/>
    <row r="13602" customFormat="1" ht="15" customHeight="1" x14ac:dyDescent="0.25"/>
    <row r="13603" customFormat="1" ht="15" customHeight="1" x14ac:dyDescent="0.25"/>
    <row r="13604" customFormat="1" ht="15" customHeight="1" x14ac:dyDescent="0.25"/>
    <row r="13605" customFormat="1" ht="15" customHeight="1" x14ac:dyDescent="0.25"/>
    <row r="13606" customFormat="1" ht="15" customHeight="1" x14ac:dyDescent="0.25"/>
    <row r="13607" customFormat="1" ht="15" customHeight="1" x14ac:dyDescent="0.25"/>
    <row r="13608" customFormat="1" ht="15" customHeight="1" x14ac:dyDescent="0.25"/>
    <row r="13609" customFormat="1" ht="15" customHeight="1" x14ac:dyDescent="0.25"/>
    <row r="13610" customFormat="1" ht="15" customHeight="1" x14ac:dyDescent="0.25"/>
    <row r="13611" customFormat="1" ht="15" customHeight="1" x14ac:dyDescent="0.25"/>
    <row r="13612" customFormat="1" ht="15" customHeight="1" x14ac:dyDescent="0.25"/>
    <row r="13613" customFormat="1" ht="15" customHeight="1" x14ac:dyDescent="0.25"/>
    <row r="13614" customFormat="1" ht="15" customHeight="1" x14ac:dyDescent="0.25"/>
    <row r="13615" customFormat="1" ht="15" customHeight="1" x14ac:dyDescent="0.25"/>
    <row r="13616" customFormat="1" ht="15" customHeight="1" x14ac:dyDescent="0.25"/>
    <row r="13617" customFormat="1" ht="15" customHeight="1" x14ac:dyDescent="0.25"/>
    <row r="13618" customFormat="1" ht="15" customHeight="1" x14ac:dyDescent="0.25"/>
    <row r="13619" customFormat="1" ht="15" customHeight="1" x14ac:dyDescent="0.25"/>
    <row r="13620" customFormat="1" ht="15" customHeight="1" x14ac:dyDescent="0.25"/>
    <row r="13621" customFormat="1" ht="15" customHeight="1" x14ac:dyDescent="0.25"/>
    <row r="13622" customFormat="1" ht="15" customHeight="1" x14ac:dyDescent="0.25"/>
    <row r="13623" customFormat="1" ht="15" customHeight="1" x14ac:dyDescent="0.25"/>
    <row r="13624" customFormat="1" ht="15" customHeight="1" x14ac:dyDescent="0.25"/>
    <row r="13625" customFormat="1" ht="15" customHeight="1" x14ac:dyDescent="0.25"/>
    <row r="13626" customFormat="1" ht="15" customHeight="1" x14ac:dyDescent="0.25"/>
    <row r="13627" customFormat="1" ht="15" customHeight="1" x14ac:dyDescent="0.25"/>
    <row r="13628" customFormat="1" ht="15" customHeight="1" x14ac:dyDescent="0.25"/>
    <row r="13629" customFormat="1" ht="15" customHeight="1" x14ac:dyDescent="0.25"/>
    <row r="13630" customFormat="1" ht="15" customHeight="1" x14ac:dyDescent="0.25"/>
    <row r="13631" customFormat="1" ht="15" customHeight="1" x14ac:dyDescent="0.25"/>
    <row r="13632" customFormat="1" ht="15" customHeight="1" x14ac:dyDescent="0.25"/>
    <row r="13633" customFormat="1" ht="15" customHeight="1" x14ac:dyDescent="0.25"/>
    <row r="13634" customFormat="1" ht="15" customHeight="1" x14ac:dyDescent="0.25"/>
    <row r="13635" customFormat="1" ht="15" customHeight="1" x14ac:dyDescent="0.25"/>
    <row r="13636" customFormat="1" ht="15" customHeight="1" x14ac:dyDescent="0.25"/>
    <row r="13637" customFormat="1" ht="15" customHeight="1" x14ac:dyDescent="0.25"/>
    <row r="13638" customFormat="1" ht="15" customHeight="1" x14ac:dyDescent="0.25"/>
    <row r="13639" customFormat="1" ht="15" customHeight="1" x14ac:dyDescent="0.25"/>
    <row r="13640" customFormat="1" ht="15" customHeight="1" x14ac:dyDescent="0.25"/>
    <row r="13641" customFormat="1" ht="15" customHeight="1" x14ac:dyDescent="0.25"/>
    <row r="13642" customFormat="1" ht="15" customHeight="1" x14ac:dyDescent="0.25"/>
    <row r="13643" customFormat="1" ht="15" customHeight="1" x14ac:dyDescent="0.25"/>
    <row r="13644" customFormat="1" ht="15" customHeight="1" x14ac:dyDescent="0.25"/>
    <row r="13645" customFormat="1" ht="15" customHeight="1" x14ac:dyDescent="0.25"/>
    <row r="13646" customFormat="1" ht="15" customHeight="1" x14ac:dyDescent="0.25"/>
    <row r="13647" customFormat="1" ht="15" customHeight="1" x14ac:dyDescent="0.25"/>
    <row r="13648" customFormat="1" ht="15" customHeight="1" x14ac:dyDescent="0.25"/>
    <row r="13649" customFormat="1" ht="15" customHeight="1" x14ac:dyDescent="0.25"/>
    <row r="13650" customFormat="1" ht="15" customHeight="1" x14ac:dyDescent="0.25"/>
    <row r="13651" customFormat="1" ht="15" customHeight="1" x14ac:dyDescent="0.25"/>
    <row r="13652" customFormat="1" ht="15" customHeight="1" x14ac:dyDescent="0.25"/>
    <row r="13653" customFormat="1" ht="15" customHeight="1" x14ac:dyDescent="0.25"/>
    <row r="13654" customFormat="1" ht="15" customHeight="1" x14ac:dyDescent="0.25"/>
    <row r="13655" customFormat="1" ht="15" customHeight="1" x14ac:dyDescent="0.25"/>
    <row r="13656" customFormat="1" ht="15" customHeight="1" x14ac:dyDescent="0.25"/>
    <row r="13657" customFormat="1" ht="15" customHeight="1" x14ac:dyDescent="0.25"/>
    <row r="13658" customFormat="1" ht="15" customHeight="1" x14ac:dyDescent="0.25"/>
    <row r="13659" customFormat="1" ht="15" customHeight="1" x14ac:dyDescent="0.25"/>
    <row r="13660" customFormat="1" ht="15" customHeight="1" x14ac:dyDescent="0.25"/>
    <row r="13661" customFormat="1" ht="15" customHeight="1" x14ac:dyDescent="0.25"/>
    <row r="13662" customFormat="1" ht="15" customHeight="1" x14ac:dyDescent="0.25"/>
    <row r="13663" customFormat="1" ht="15" customHeight="1" x14ac:dyDescent="0.25"/>
    <row r="13664" customFormat="1" ht="15" customHeight="1" x14ac:dyDescent="0.25"/>
    <row r="13665" customFormat="1" ht="15" customHeight="1" x14ac:dyDescent="0.25"/>
    <row r="13666" customFormat="1" ht="15" customHeight="1" x14ac:dyDescent="0.25"/>
    <row r="13667" customFormat="1" ht="15" customHeight="1" x14ac:dyDescent="0.25"/>
    <row r="13668" customFormat="1" ht="15" customHeight="1" x14ac:dyDescent="0.25"/>
    <row r="13669" customFormat="1" ht="15" customHeight="1" x14ac:dyDescent="0.25"/>
    <row r="13670" customFormat="1" ht="15" customHeight="1" x14ac:dyDescent="0.25"/>
    <row r="13671" customFormat="1" ht="15" customHeight="1" x14ac:dyDescent="0.25"/>
    <row r="13672" customFormat="1" ht="15" customHeight="1" x14ac:dyDescent="0.25"/>
    <row r="13673" customFormat="1" ht="15" customHeight="1" x14ac:dyDescent="0.25"/>
    <row r="13674" customFormat="1" ht="15" customHeight="1" x14ac:dyDescent="0.25"/>
    <row r="13675" customFormat="1" ht="15" customHeight="1" x14ac:dyDescent="0.25"/>
    <row r="13676" customFormat="1" ht="15" customHeight="1" x14ac:dyDescent="0.25"/>
    <row r="13677" customFormat="1" ht="15" customHeight="1" x14ac:dyDescent="0.25"/>
    <row r="13678" customFormat="1" ht="15" customHeight="1" x14ac:dyDescent="0.25"/>
    <row r="13679" customFormat="1" ht="15" customHeight="1" x14ac:dyDescent="0.25"/>
    <row r="13680" customFormat="1" ht="15" customHeight="1" x14ac:dyDescent="0.25"/>
    <row r="13681" customFormat="1" ht="15" customHeight="1" x14ac:dyDescent="0.25"/>
    <row r="13682" customFormat="1" ht="15" customHeight="1" x14ac:dyDescent="0.25"/>
    <row r="13683" customFormat="1" ht="15" customHeight="1" x14ac:dyDescent="0.25"/>
    <row r="13684" customFormat="1" ht="15" customHeight="1" x14ac:dyDescent="0.25"/>
    <row r="13685" customFormat="1" ht="15" customHeight="1" x14ac:dyDescent="0.25"/>
    <row r="13686" customFormat="1" ht="15" customHeight="1" x14ac:dyDescent="0.25"/>
    <row r="13687" customFormat="1" ht="15" customHeight="1" x14ac:dyDescent="0.25"/>
    <row r="13688" customFormat="1" ht="15" customHeight="1" x14ac:dyDescent="0.25"/>
    <row r="13689" customFormat="1" ht="15" customHeight="1" x14ac:dyDescent="0.25"/>
    <row r="13690" customFormat="1" ht="15" customHeight="1" x14ac:dyDescent="0.25"/>
    <row r="13691" customFormat="1" ht="15" customHeight="1" x14ac:dyDescent="0.25"/>
    <row r="13692" customFormat="1" ht="15" customHeight="1" x14ac:dyDescent="0.25"/>
    <row r="13693" customFormat="1" ht="15" customHeight="1" x14ac:dyDescent="0.25"/>
    <row r="13694" customFormat="1" ht="15" customHeight="1" x14ac:dyDescent="0.25"/>
    <row r="13695" customFormat="1" ht="15" customHeight="1" x14ac:dyDescent="0.25"/>
    <row r="13696" customFormat="1" ht="15" customHeight="1" x14ac:dyDescent="0.25"/>
    <row r="13697" customFormat="1" ht="15" customHeight="1" x14ac:dyDescent="0.25"/>
    <row r="13698" customFormat="1" ht="15" customHeight="1" x14ac:dyDescent="0.25"/>
    <row r="13699" customFormat="1" ht="15" customHeight="1" x14ac:dyDescent="0.25"/>
    <row r="13700" customFormat="1" ht="15" customHeight="1" x14ac:dyDescent="0.25"/>
    <row r="13701" customFormat="1" ht="15" customHeight="1" x14ac:dyDescent="0.25"/>
    <row r="13702" customFormat="1" ht="15" customHeight="1" x14ac:dyDescent="0.25"/>
    <row r="13703" customFormat="1" ht="15" customHeight="1" x14ac:dyDescent="0.25"/>
    <row r="13704" customFormat="1" ht="15" customHeight="1" x14ac:dyDescent="0.25"/>
    <row r="13705" customFormat="1" ht="15" customHeight="1" x14ac:dyDescent="0.25"/>
    <row r="13706" customFormat="1" ht="15" customHeight="1" x14ac:dyDescent="0.25"/>
    <row r="13707" customFormat="1" ht="15" customHeight="1" x14ac:dyDescent="0.25"/>
    <row r="13708" customFormat="1" ht="15" customHeight="1" x14ac:dyDescent="0.25"/>
    <row r="13709" customFormat="1" ht="15" customHeight="1" x14ac:dyDescent="0.25"/>
    <row r="13710" customFormat="1" ht="15" customHeight="1" x14ac:dyDescent="0.25"/>
    <row r="13711" customFormat="1" ht="15" customHeight="1" x14ac:dyDescent="0.25"/>
    <row r="13712" customFormat="1" ht="15" customHeight="1" x14ac:dyDescent="0.25"/>
    <row r="13713" customFormat="1" ht="15" customHeight="1" x14ac:dyDescent="0.25"/>
    <row r="13714" customFormat="1" ht="15" customHeight="1" x14ac:dyDescent="0.25"/>
    <row r="13715" customFormat="1" ht="15" customHeight="1" x14ac:dyDescent="0.25"/>
    <row r="13716" customFormat="1" ht="15" customHeight="1" x14ac:dyDescent="0.25"/>
    <row r="13717" customFormat="1" ht="15" customHeight="1" x14ac:dyDescent="0.25"/>
    <row r="13718" customFormat="1" ht="15" customHeight="1" x14ac:dyDescent="0.25"/>
    <row r="13719" customFormat="1" ht="15" customHeight="1" x14ac:dyDescent="0.25"/>
    <row r="13720" customFormat="1" ht="15" customHeight="1" x14ac:dyDescent="0.25"/>
    <row r="13721" customFormat="1" ht="15" customHeight="1" x14ac:dyDescent="0.25"/>
    <row r="13722" customFormat="1" ht="15" customHeight="1" x14ac:dyDescent="0.25"/>
    <row r="13723" customFormat="1" ht="15" customHeight="1" x14ac:dyDescent="0.25"/>
    <row r="13724" customFormat="1" ht="15" customHeight="1" x14ac:dyDescent="0.25"/>
    <row r="13725" customFormat="1" ht="15" customHeight="1" x14ac:dyDescent="0.25"/>
    <row r="13726" customFormat="1" ht="15" customHeight="1" x14ac:dyDescent="0.25"/>
    <row r="13727" customFormat="1" ht="15" customHeight="1" x14ac:dyDescent="0.25"/>
    <row r="13728" customFormat="1" ht="15" customHeight="1" x14ac:dyDescent="0.25"/>
    <row r="13729" customFormat="1" ht="15" customHeight="1" x14ac:dyDescent="0.25"/>
    <row r="13730" customFormat="1" ht="15" customHeight="1" x14ac:dyDescent="0.25"/>
    <row r="13731" customFormat="1" ht="15" customHeight="1" x14ac:dyDescent="0.25"/>
    <row r="13732" customFormat="1" ht="15" customHeight="1" x14ac:dyDescent="0.25"/>
    <row r="13733" customFormat="1" ht="15" customHeight="1" x14ac:dyDescent="0.25"/>
    <row r="13734" customFormat="1" ht="15" customHeight="1" x14ac:dyDescent="0.25"/>
    <row r="13735" customFormat="1" ht="15" customHeight="1" x14ac:dyDescent="0.25"/>
    <row r="13736" customFormat="1" ht="15" customHeight="1" x14ac:dyDescent="0.25"/>
    <row r="13737" customFormat="1" ht="15" customHeight="1" x14ac:dyDescent="0.25"/>
    <row r="13738" customFormat="1" ht="15" customHeight="1" x14ac:dyDescent="0.25"/>
    <row r="13739" customFormat="1" ht="15" customHeight="1" x14ac:dyDescent="0.25"/>
    <row r="13740" customFormat="1" ht="15" customHeight="1" x14ac:dyDescent="0.25"/>
    <row r="13741" customFormat="1" ht="15" customHeight="1" x14ac:dyDescent="0.25"/>
    <row r="13742" customFormat="1" ht="15" customHeight="1" x14ac:dyDescent="0.25"/>
    <row r="13743" customFormat="1" ht="15" customHeight="1" x14ac:dyDescent="0.25"/>
    <row r="13744" customFormat="1" ht="15" customHeight="1" x14ac:dyDescent="0.25"/>
    <row r="13745" customFormat="1" ht="15" customHeight="1" x14ac:dyDescent="0.25"/>
    <row r="13746" customFormat="1" ht="15" customHeight="1" x14ac:dyDescent="0.25"/>
    <row r="13747" customFormat="1" ht="15" customHeight="1" x14ac:dyDescent="0.25"/>
    <row r="13748" customFormat="1" ht="15" customHeight="1" x14ac:dyDescent="0.25"/>
    <row r="13749" customFormat="1" ht="15" customHeight="1" x14ac:dyDescent="0.25"/>
    <row r="13750" customFormat="1" ht="15" customHeight="1" x14ac:dyDescent="0.25"/>
    <row r="13751" customFormat="1" ht="15" customHeight="1" x14ac:dyDescent="0.25"/>
    <row r="13752" customFormat="1" ht="15" customHeight="1" x14ac:dyDescent="0.25"/>
    <row r="13753" customFormat="1" ht="15" customHeight="1" x14ac:dyDescent="0.25"/>
    <row r="13754" customFormat="1" ht="15" customHeight="1" x14ac:dyDescent="0.25"/>
    <row r="13755" customFormat="1" ht="15" customHeight="1" x14ac:dyDescent="0.25"/>
    <row r="13756" customFormat="1" ht="15" customHeight="1" x14ac:dyDescent="0.25"/>
    <row r="13757" customFormat="1" ht="15" customHeight="1" x14ac:dyDescent="0.25"/>
    <row r="13758" customFormat="1" ht="15" customHeight="1" x14ac:dyDescent="0.25"/>
    <row r="13759" customFormat="1" ht="15" customHeight="1" x14ac:dyDescent="0.25"/>
    <row r="13760" customFormat="1" ht="15" customHeight="1" x14ac:dyDescent="0.25"/>
    <row r="13761" customFormat="1" ht="15" customHeight="1" x14ac:dyDescent="0.25"/>
    <row r="13762" customFormat="1" ht="15" customHeight="1" x14ac:dyDescent="0.25"/>
    <row r="13763" customFormat="1" ht="15" customHeight="1" x14ac:dyDescent="0.25"/>
    <row r="13764" customFormat="1" ht="15" customHeight="1" x14ac:dyDescent="0.25"/>
    <row r="13765" customFormat="1" ht="15" customHeight="1" x14ac:dyDescent="0.25"/>
    <row r="13766" customFormat="1" ht="15" customHeight="1" x14ac:dyDescent="0.25"/>
    <row r="13767" customFormat="1" ht="15" customHeight="1" x14ac:dyDescent="0.25"/>
    <row r="13768" customFormat="1" ht="15" customHeight="1" x14ac:dyDescent="0.25"/>
    <row r="13769" customFormat="1" ht="15" customHeight="1" x14ac:dyDescent="0.25"/>
    <row r="13770" customFormat="1" ht="15" customHeight="1" x14ac:dyDescent="0.25"/>
    <row r="13771" customFormat="1" ht="15" customHeight="1" x14ac:dyDescent="0.25"/>
    <row r="13772" customFormat="1" ht="15" customHeight="1" x14ac:dyDescent="0.25"/>
    <row r="13773" customFormat="1" ht="15" customHeight="1" x14ac:dyDescent="0.25"/>
    <row r="13774" customFormat="1" ht="15" customHeight="1" x14ac:dyDescent="0.25"/>
    <row r="13775" customFormat="1" ht="15" customHeight="1" x14ac:dyDescent="0.25"/>
    <row r="13776" customFormat="1" ht="15" customHeight="1" x14ac:dyDescent="0.25"/>
    <row r="13777" customFormat="1" ht="15" customHeight="1" x14ac:dyDescent="0.25"/>
    <row r="13778" customFormat="1" ht="15" customHeight="1" x14ac:dyDescent="0.25"/>
    <row r="13779" customFormat="1" ht="15" customHeight="1" x14ac:dyDescent="0.25"/>
    <row r="13780" customFormat="1" ht="15" customHeight="1" x14ac:dyDescent="0.25"/>
    <row r="13781" customFormat="1" ht="15" customHeight="1" x14ac:dyDescent="0.25"/>
    <row r="13782" customFormat="1" ht="15" customHeight="1" x14ac:dyDescent="0.25"/>
    <row r="13783" customFormat="1" ht="15" customHeight="1" x14ac:dyDescent="0.25"/>
    <row r="13784" customFormat="1" ht="15" customHeight="1" x14ac:dyDescent="0.25"/>
    <row r="13785" customFormat="1" ht="15" customHeight="1" x14ac:dyDescent="0.25"/>
    <row r="13786" customFormat="1" ht="15" customHeight="1" x14ac:dyDescent="0.25"/>
    <row r="13787" customFormat="1" ht="15" customHeight="1" x14ac:dyDescent="0.25"/>
    <row r="13788" customFormat="1" ht="15" customHeight="1" x14ac:dyDescent="0.25"/>
    <row r="13789" customFormat="1" ht="15" customHeight="1" x14ac:dyDescent="0.25"/>
    <row r="13790" customFormat="1" ht="15" customHeight="1" x14ac:dyDescent="0.25"/>
    <row r="13791" customFormat="1" ht="15" customHeight="1" x14ac:dyDescent="0.25"/>
    <row r="13792" customFormat="1" ht="15" customHeight="1" x14ac:dyDescent="0.25"/>
    <row r="13793" customFormat="1" ht="15" customHeight="1" x14ac:dyDescent="0.25"/>
    <row r="13794" customFormat="1" ht="15" customHeight="1" x14ac:dyDescent="0.25"/>
    <row r="13795" customFormat="1" ht="15" customHeight="1" x14ac:dyDescent="0.25"/>
    <row r="13796" customFormat="1" ht="15" customHeight="1" x14ac:dyDescent="0.25"/>
    <row r="13797" customFormat="1" ht="15" customHeight="1" x14ac:dyDescent="0.25"/>
    <row r="13798" customFormat="1" ht="15" customHeight="1" x14ac:dyDescent="0.25"/>
    <row r="13799" customFormat="1" ht="15" customHeight="1" x14ac:dyDescent="0.25"/>
    <row r="13800" customFormat="1" ht="15" customHeight="1" x14ac:dyDescent="0.25"/>
    <row r="13801" customFormat="1" ht="15" customHeight="1" x14ac:dyDescent="0.25"/>
    <row r="13802" customFormat="1" ht="15" customHeight="1" x14ac:dyDescent="0.25"/>
    <row r="13803" customFormat="1" ht="15" customHeight="1" x14ac:dyDescent="0.25"/>
    <row r="13804" customFormat="1" ht="15" customHeight="1" x14ac:dyDescent="0.25"/>
    <row r="13805" customFormat="1" ht="15" customHeight="1" x14ac:dyDescent="0.25"/>
    <row r="13806" customFormat="1" ht="15" customHeight="1" x14ac:dyDescent="0.25"/>
    <row r="13807" customFormat="1" ht="15" customHeight="1" x14ac:dyDescent="0.25"/>
    <row r="13808" customFormat="1" ht="15" customHeight="1" x14ac:dyDescent="0.25"/>
    <row r="13809" customFormat="1" ht="15" customHeight="1" x14ac:dyDescent="0.25"/>
    <row r="13810" customFormat="1" ht="15" customHeight="1" x14ac:dyDescent="0.25"/>
    <row r="13811" customFormat="1" ht="15" customHeight="1" x14ac:dyDescent="0.25"/>
    <row r="13812" customFormat="1" ht="15" customHeight="1" x14ac:dyDescent="0.25"/>
    <row r="13813" customFormat="1" ht="15" customHeight="1" x14ac:dyDescent="0.25"/>
    <row r="13814" customFormat="1" ht="15" customHeight="1" x14ac:dyDescent="0.25"/>
    <row r="13815" customFormat="1" ht="15" customHeight="1" x14ac:dyDescent="0.25"/>
    <row r="13816" customFormat="1" ht="15" customHeight="1" x14ac:dyDescent="0.25"/>
    <row r="13817" customFormat="1" ht="15" customHeight="1" x14ac:dyDescent="0.25"/>
    <row r="13818" customFormat="1" ht="15" customHeight="1" x14ac:dyDescent="0.25"/>
    <row r="13819" customFormat="1" ht="15" customHeight="1" x14ac:dyDescent="0.25"/>
    <row r="13820" customFormat="1" ht="15" customHeight="1" x14ac:dyDescent="0.25"/>
    <row r="13821" customFormat="1" ht="15" customHeight="1" x14ac:dyDescent="0.25"/>
    <row r="13822" customFormat="1" ht="15" customHeight="1" x14ac:dyDescent="0.25"/>
    <row r="13823" customFormat="1" ht="15" customHeight="1" x14ac:dyDescent="0.25"/>
    <row r="13824" customFormat="1" ht="15" customHeight="1" x14ac:dyDescent="0.25"/>
    <row r="13825" customFormat="1" ht="15" customHeight="1" x14ac:dyDescent="0.25"/>
    <row r="13826" customFormat="1" ht="15" customHeight="1" x14ac:dyDescent="0.25"/>
    <row r="13827" customFormat="1" ht="15" customHeight="1" x14ac:dyDescent="0.25"/>
    <row r="13828" customFormat="1" ht="15" customHeight="1" x14ac:dyDescent="0.25"/>
    <row r="13829" customFormat="1" ht="15" customHeight="1" x14ac:dyDescent="0.25"/>
    <row r="13830" customFormat="1" ht="15" customHeight="1" x14ac:dyDescent="0.25"/>
    <row r="13831" customFormat="1" ht="15" customHeight="1" x14ac:dyDescent="0.25"/>
    <row r="13832" customFormat="1" ht="15" customHeight="1" x14ac:dyDescent="0.25"/>
    <row r="13833" customFormat="1" ht="15" customHeight="1" x14ac:dyDescent="0.25"/>
    <row r="13834" customFormat="1" ht="15" customHeight="1" x14ac:dyDescent="0.25"/>
    <row r="13835" customFormat="1" ht="15" customHeight="1" x14ac:dyDescent="0.25"/>
    <row r="13836" customFormat="1" ht="15" customHeight="1" x14ac:dyDescent="0.25"/>
    <row r="13837" customFormat="1" ht="15" customHeight="1" x14ac:dyDescent="0.25"/>
    <row r="13838" customFormat="1" ht="15" customHeight="1" x14ac:dyDescent="0.25"/>
    <row r="13839" customFormat="1" ht="15" customHeight="1" x14ac:dyDescent="0.25"/>
    <row r="13840" customFormat="1" ht="15" customHeight="1" x14ac:dyDescent="0.25"/>
    <row r="13841" customFormat="1" ht="15" customHeight="1" x14ac:dyDescent="0.25"/>
    <row r="13842" customFormat="1" ht="15" customHeight="1" x14ac:dyDescent="0.25"/>
    <row r="13843" customFormat="1" ht="15" customHeight="1" x14ac:dyDescent="0.25"/>
    <row r="13844" customFormat="1" ht="15" customHeight="1" x14ac:dyDescent="0.25"/>
    <row r="13845" customFormat="1" ht="15" customHeight="1" x14ac:dyDescent="0.25"/>
    <row r="13846" customFormat="1" ht="15" customHeight="1" x14ac:dyDescent="0.25"/>
    <row r="13847" customFormat="1" ht="15" customHeight="1" x14ac:dyDescent="0.25"/>
    <row r="13848" customFormat="1" ht="15" customHeight="1" x14ac:dyDescent="0.25"/>
    <row r="13849" customFormat="1" ht="15" customHeight="1" x14ac:dyDescent="0.25"/>
    <row r="13850" customFormat="1" ht="15" customHeight="1" x14ac:dyDescent="0.25"/>
    <row r="13851" customFormat="1" ht="15" customHeight="1" x14ac:dyDescent="0.25"/>
    <row r="13852" customFormat="1" ht="15" customHeight="1" x14ac:dyDescent="0.25"/>
    <row r="13853" customFormat="1" ht="15" customHeight="1" x14ac:dyDescent="0.25"/>
    <row r="13854" customFormat="1" ht="15" customHeight="1" x14ac:dyDescent="0.25"/>
    <row r="13855" customFormat="1" ht="15" customHeight="1" x14ac:dyDescent="0.25"/>
    <row r="13856" customFormat="1" ht="15" customHeight="1" x14ac:dyDescent="0.25"/>
    <row r="13857" customFormat="1" ht="15" customHeight="1" x14ac:dyDescent="0.25"/>
    <row r="13858" customFormat="1" ht="15" customHeight="1" x14ac:dyDescent="0.25"/>
    <row r="13859" customFormat="1" ht="15" customHeight="1" x14ac:dyDescent="0.25"/>
    <row r="13860" customFormat="1" ht="15" customHeight="1" x14ac:dyDescent="0.25"/>
    <row r="13861" customFormat="1" ht="15" customHeight="1" x14ac:dyDescent="0.25"/>
    <row r="13862" customFormat="1" ht="15" customHeight="1" x14ac:dyDescent="0.25"/>
    <row r="13863" customFormat="1" ht="15" customHeight="1" x14ac:dyDescent="0.25"/>
    <row r="13864" customFormat="1" ht="15" customHeight="1" x14ac:dyDescent="0.25"/>
    <row r="13865" customFormat="1" ht="15" customHeight="1" x14ac:dyDescent="0.25"/>
    <row r="13866" customFormat="1" ht="15" customHeight="1" x14ac:dyDescent="0.25"/>
    <row r="13867" customFormat="1" ht="15" customHeight="1" x14ac:dyDescent="0.25"/>
    <row r="13868" customFormat="1" ht="15" customHeight="1" x14ac:dyDescent="0.25"/>
    <row r="13869" customFormat="1" ht="15" customHeight="1" x14ac:dyDescent="0.25"/>
    <row r="13870" customFormat="1" ht="15" customHeight="1" x14ac:dyDescent="0.25"/>
    <row r="13871" customFormat="1" ht="15" customHeight="1" x14ac:dyDescent="0.25"/>
    <row r="13872" customFormat="1" ht="15" customHeight="1" x14ac:dyDescent="0.25"/>
    <row r="13873" customFormat="1" ht="15" customHeight="1" x14ac:dyDescent="0.25"/>
    <row r="13874" customFormat="1" ht="15" customHeight="1" x14ac:dyDescent="0.25"/>
    <row r="13875" customFormat="1" ht="15" customHeight="1" x14ac:dyDescent="0.25"/>
    <row r="13876" customFormat="1" ht="15" customHeight="1" x14ac:dyDescent="0.25"/>
    <row r="13877" customFormat="1" ht="15" customHeight="1" x14ac:dyDescent="0.25"/>
    <row r="13878" customFormat="1" ht="15" customHeight="1" x14ac:dyDescent="0.25"/>
    <row r="13879" customFormat="1" ht="15" customHeight="1" x14ac:dyDescent="0.25"/>
    <row r="13880" customFormat="1" ht="15" customHeight="1" x14ac:dyDescent="0.25"/>
    <row r="13881" customFormat="1" ht="15" customHeight="1" x14ac:dyDescent="0.25"/>
    <row r="13882" customFormat="1" ht="15" customHeight="1" x14ac:dyDescent="0.25"/>
    <row r="13883" customFormat="1" ht="15" customHeight="1" x14ac:dyDescent="0.25"/>
    <row r="13884" customFormat="1" ht="15" customHeight="1" x14ac:dyDescent="0.25"/>
    <row r="13885" customFormat="1" ht="15" customHeight="1" x14ac:dyDescent="0.25"/>
    <row r="13886" customFormat="1" ht="15" customHeight="1" x14ac:dyDescent="0.25"/>
    <row r="13887" customFormat="1" ht="15" customHeight="1" x14ac:dyDescent="0.25"/>
    <row r="13888" customFormat="1" ht="15" customHeight="1" x14ac:dyDescent="0.25"/>
    <row r="13889" customFormat="1" ht="15" customHeight="1" x14ac:dyDescent="0.25"/>
    <row r="13890" customFormat="1" ht="15" customHeight="1" x14ac:dyDescent="0.25"/>
    <row r="13891" customFormat="1" ht="15" customHeight="1" x14ac:dyDescent="0.25"/>
    <row r="13892" customFormat="1" ht="15" customHeight="1" x14ac:dyDescent="0.25"/>
    <row r="13893" customFormat="1" ht="15" customHeight="1" x14ac:dyDescent="0.25"/>
    <row r="13894" customFormat="1" ht="15" customHeight="1" x14ac:dyDescent="0.25"/>
    <row r="13895" customFormat="1" ht="15" customHeight="1" x14ac:dyDescent="0.25"/>
    <row r="13896" customFormat="1" ht="15" customHeight="1" x14ac:dyDescent="0.25"/>
    <row r="13897" customFormat="1" ht="15" customHeight="1" x14ac:dyDescent="0.25"/>
    <row r="13898" customFormat="1" ht="15" customHeight="1" x14ac:dyDescent="0.25"/>
    <row r="13899" customFormat="1" ht="15" customHeight="1" x14ac:dyDescent="0.25"/>
    <row r="13900" customFormat="1" ht="15" customHeight="1" x14ac:dyDescent="0.25"/>
    <row r="13901" customFormat="1" ht="15" customHeight="1" x14ac:dyDescent="0.25"/>
    <row r="13902" customFormat="1" ht="15" customHeight="1" x14ac:dyDescent="0.25"/>
    <row r="13903" customFormat="1" ht="15" customHeight="1" x14ac:dyDescent="0.25"/>
    <row r="13904" customFormat="1" ht="15" customHeight="1" x14ac:dyDescent="0.25"/>
    <row r="13905" customFormat="1" ht="15" customHeight="1" x14ac:dyDescent="0.25"/>
    <row r="13906" customFormat="1" ht="15" customHeight="1" x14ac:dyDescent="0.25"/>
    <row r="13907" customFormat="1" ht="15" customHeight="1" x14ac:dyDescent="0.25"/>
    <row r="13908" customFormat="1" ht="15" customHeight="1" x14ac:dyDescent="0.25"/>
    <row r="13909" customFormat="1" ht="15" customHeight="1" x14ac:dyDescent="0.25"/>
    <row r="13910" customFormat="1" ht="15" customHeight="1" x14ac:dyDescent="0.25"/>
    <row r="13911" customFormat="1" ht="15" customHeight="1" x14ac:dyDescent="0.25"/>
    <row r="13912" customFormat="1" ht="15" customHeight="1" x14ac:dyDescent="0.25"/>
    <row r="13913" customFormat="1" ht="15" customHeight="1" x14ac:dyDescent="0.25"/>
    <row r="13914" customFormat="1" ht="15" customHeight="1" x14ac:dyDescent="0.25"/>
    <row r="13915" customFormat="1" ht="15" customHeight="1" x14ac:dyDescent="0.25"/>
    <row r="13916" customFormat="1" ht="15" customHeight="1" x14ac:dyDescent="0.25"/>
    <row r="13917" customFormat="1" ht="15" customHeight="1" x14ac:dyDescent="0.25"/>
    <row r="13918" customFormat="1" ht="15" customHeight="1" x14ac:dyDescent="0.25"/>
    <row r="13919" customFormat="1" ht="15" customHeight="1" x14ac:dyDescent="0.25"/>
    <row r="13920" customFormat="1" ht="15" customHeight="1" x14ac:dyDescent="0.25"/>
    <row r="13921" customFormat="1" ht="15" customHeight="1" x14ac:dyDescent="0.25"/>
    <row r="13922" customFormat="1" ht="15" customHeight="1" x14ac:dyDescent="0.25"/>
    <row r="13923" customFormat="1" ht="15" customHeight="1" x14ac:dyDescent="0.25"/>
    <row r="13924" customFormat="1" ht="15" customHeight="1" x14ac:dyDescent="0.25"/>
    <row r="13925" customFormat="1" ht="15" customHeight="1" x14ac:dyDescent="0.25"/>
    <row r="13926" customFormat="1" ht="15" customHeight="1" x14ac:dyDescent="0.25"/>
    <row r="13927" customFormat="1" ht="15" customHeight="1" x14ac:dyDescent="0.25"/>
    <row r="13928" customFormat="1" ht="15" customHeight="1" x14ac:dyDescent="0.25"/>
    <row r="13929" customFormat="1" ht="15" customHeight="1" x14ac:dyDescent="0.25"/>
    <row r="13930" customFormat="1" ht="15" customHeight="1" x14ac:dyDescent="0.25"/>
    <row r="13931" customFormat="1" ht="15" customHeight="1" x14ac:dyDescent="0.25"/>
    <row r="13932" customFormat="1" ht="15" customHeight="1" x14ac:dyDescent="0.25"/>
    <row r="13933" customFormat="1" ht="15" customHeight="1" x14ac:dyDescent="0.25"/>
    <row r="13934" customFormat="1" ht="15" customHeight="1" x14ac:dyDescent="0.25"/>
    <row r="13935" customFormat="1" ht="15" customHeight="1" x14ac:dyDescent="0.25"/>
    <row r="13936" customFormat="1" ht="15" customHeight="1" x14ac:dyDescent="0.25"/>
    <row r="13937" customFormat="1" ht="15" customHeight="1" x14ac:dyDescent="0.25"/>
    <row r="13938" customFormat="1" ht="15" customHeight="1" x14ac:dyDescent="0.25"/>
    <row r="13939" customFormat="1" ht="15" customHeight="1" x14ac:dyDescent="0.25"/>
    <row r="13940" customFormat="1" ht="15" customHeight="1" x14ac:dyDescent="0.25"/>
    <row r="13941" customFormat="1" ht="15" customHeight="1" x14ac:dyDescent="0.25"/>
    <row r="13942" customFormat="1" ht="15" customHeight="1" x14ac:dyDescent="0.25"/>
    <row r="13943" customFormat="1" ht="15" customHeight="1" x14ac:dyDescent="0.25"/>
    <row r="13944" customFormat="1" ht="15" customHeight="1" x14ac:dyDescent="0.25"/>
    <row r="13945" customFormat="1" ht="15" customHeight="1" x14ac:dyDescent="0.25"/>
    <row r="13946" customFormat="1" ht="15" customHeight="1" x14ac:dyDescent="0.25"/>
    <row r="13947" customFormat="1" ht="15" customHeight="1" x14ac:dyDescent="0.25"/>
    <row r="13948" customFormat="1" ht="15" customHeight="1" x14ac:dyDescent="0.25"/>
    <row r="13949" customFormat="1" ht="15" customHeight="1" x14ac:dyDescent="0.25"/>
    <row r="13950" customFormat="1" ht="15" customHeight="1" x14ac:dyDescent="0.25"/>
    <row r="13951" customFormat="1" ht="15" customHeight="1" x14ac:dyDescent="0.25"/>
    <row r="13952" customFormat="1" ht="15" customHeight="1" x14ac:dyDescent="0.25"/>
    <row r="13953" customFormat="1" ht="15" customHeight="1" x14ac:dyDescent="0.25"/>
    <row r="13954" customFormat="1" ht="15" customHeight="1" x14ac:dyDescent="0.25"/>
    <row r="13955" customFormat="1" ht="15" customHeight="1" x14ac:dyDescent="0.25"/>
    <row r="13956" customFormat="1" ht="15" customHeight="1" x14ac:dyDescent="0.25"/>
    <row r="13957" customFormat="1" ht="15" customHeight="1" x14ac:dyDescent="0.25"/>
    <row r="13958" customFormat="1" ht="15" customHeight="1" x14ac:dyDescent="0.25"/>
    <row r="13959" customFormat="1" ht="15" customHeight="1" x14ac:dyDescent="0.25"/>
    <row r="13960" customFormat="1" ht="15" customHeight="1" x14ac:dyDescent="0.25"/>
    <row r="13961" customFormat="1" ht="15" customHeight="1" x14ac:dyDescent="0.25"/>
    <row r="13962" customFormat="1" ht="15" customHeight="1" x14ac:dyDescent="0.25"/>
    <row r="13963" customFormat="1" ht="15" customHeight="1" x14ac:dyDescent="0.25"/>
    <row r="13964" customFormat="1" ht="15" customHeight="1" x14ac:dyDescent="0.25"/>
    <row r="13965" customFormat="1" ht="15" customHeight="1" x14ac:dyDescent="0.25"/>
    <row r="13966" customFormat="1" ht="15" customHeight="1" x14ac:dyDescent="0.25"/>
    <row r="13967" customFormat="1" ht="15" customHeight="1" x14ac:dyDescent="0.25"/>
    <row r="13968" customFormat="1" ht="15" customHeight="1" x14ac:dyDescent="0.25"/>
    <row r="13969" customFormat="1" ht="15" customHeight="1" x14ac:dyDescent="0.25"/>
    <row r="13970" customFormat="1" ht="15" customHeight="1" x14ac:dyDescent="0.25"/>
    <row r="13971" customFormat="1" ht="15" customHeight="1" x14ac:dyDescent="0.25"/>
    <row r="13972" customFormat="1" ht="15" customHeight="1" x14ac:dyDescent="0.25"/>
    <row r="13973" customFormat="1" ht="15" customHeight="1" x14ac:dyDescent="0.25"/>
    <row r="13974" customFormat="1" ht="15" customHeight="1" x14ac:dyDescent="0.25"/>
    <row r="13975" customFormat="1" ht="15" customHeight="1" x14ac:dyDescent="0.25"/>
    <row r="13976" customFormat="1" ht="15" customHeight="1" x14ac:dyDescent="0.25"/>
    <row r="13977" customFormat="1" ht="15" customHeight="1" x14ac:dyDescent="0.25"/>
    <row r="13978" customFormat="1" ht="15" customHeight="1" x14ac:dyDescent="0.25"/>
    <row r="13979" customFormat="1" ht="15" customHeight="1" x14ac:dyDescent="0.25"/>
    <row r="13980" customFormat="1" ht="15" customHeight="1" x14ac:dyDescent="0.25"/>
    <row r="13981" customFormat="1" ht="15" customHeight="1" x14ac:dyDescent="0.25"/>
    <row r="13982" customFormat="1" ht="15" customHeight="1" x14ac:dyDescent="0.25"/>
    <row r="13983" customFormat="1" ht="15" customHeight="1" x14ac:dyDescent="0.25"/>
    <row r="13984" customFormat="1" ht="15" customHeight="1" x14ac:dyDescent="0.25"/>
    <row r="13985" customFormat="1" ht="15" customHeight="1" x14ac:dyDescent="0.25"/>
    <row r="13986" customFormat="1" ht="15" customHeight="1" x14ac:dyDescent="0.25"/>
    <row r="13987" customFormat="1" ht="15" customHeight="1" x14ac:dyDescent="0.25"/>
    <row r="13988" customFormat="1" ht="15" customHeight="1" x14ac:dyDescent="0.25"/>
    <row r="13989" customFormat="1" ht="15" customHeight="1" x14ac:dyDescent="0.25"/>
    <row r="13990" customFormat="1" ht="15" customHeight="1" x14ac:dyDescent="0.25"/>
    <row r="13991" customFormat="1" ht="15" customHeight="1" x14ac:dyDescent="0.25"/>
    <row r="13992" customFormat="1" ht="15" customHeight="1" x14ac:dyDescent="0.25"/>
    <row r="13993" customFormat="1" ht="15" customHeight="1" x14ac:dyDescent="0.25"/>
    <row r="13994" customFormat="1" ht="15" customHeight="1" x14ac:dyDescent="0.25"/>
    <row r="13995" customFormat="1" ht="15" customHeight="1" x14ac:dyDescent="0.25"/>
    <row r="13996" customFormat="1" ht="15" customHeight="1" x14ac:dyDescent="0.25"/>
    <row r="13997" customFormat="1" ht="15" customHeight="1" x14ac:dyDescent="0.25"/>
    <row r="13998" customFormat="1" ht="15" customHeight="1" x14ac:dyDescent="0.25"/>
    <row r="13999" customFormat="1" ht="15" customHeight="1" x14ac:dyDescent="0.25"/>
    <row r="14000" customFormat="1" ht="15" customHeight="1" x14ac:dyDescent="0.25"/>
    <row r="14001" customFormat="1" ht="15" customHeight="1" x14ac:dyDescent="0.25"/>
    <row r="14002" customFormat="1" ht="15" customHeight="1" x14ac:dyDescent="0.25"/>
    <row r="14003" customFormat="1" ht="15" customHeight="1" x14ac:dyDescent="0.25"/>
    <row r="14004" customFormat="1" ht="15" customHeight="1" x14ac:dyDescent="0.25"/>
    <row r="14005" customFormat="1" ht="15" customHeight="1" x14ac:dyDescent="0.25"/>
    <row r="14006" customFormat="1" ht="15" customHeight="1" x14ac:dyDescent="0.25"/>
    <row r="14007" customFormat="1" ht="15" customHeight="1" x14ac:dyDescent="0.25"/>
    <row r="14008" customFormat="1" ht="15" customHeight="1" x14ac:dyDescent="0.25"/>
    <row r="14009" customFormat="1" ht="15" customHeight="1" x14ac:dyDescent="0.25"/>
    <row r="14010" customFormat="1" ht="15" customHeight="1" x14ac:dyDescent="0.25"/>
    <row r="14011" customFormat="1" ht="15" customHeight="1" x14ac:dyDescent="0.25"/>
    <row r="14012" customFormat="1" ht="15" customHeight="1" x14ac:dyDescent="0.25"/>
    <row r="14013" customFormat="1" ht="15" customHeight="1" x14ac:dyDescent="0.25"/>
    <row r="14014" customFormat="1" ht="15" customHeight="1" x14ac:dyDescent="0.25"/>
    <row r="14015" customFormat="1" ht="15" customHeight="1" x14ac:dyDescent="0.25"/>
    <row r="14016" customFormat="1" ht="15" customHeight="1" x14ac:dyDescent="0.25"/>
    <row r="14017" customFormat="1" ht="15" customHeight="1" x14ac:dyDescent="0.25"/>
    <row r="14018" customFormat="1" ht="15" customHeight="1" x14ac:dyDescent="0.25"/>
    <row r="14019" customFormat="1" ht="15" customHeight="1" x14ac:dyDescent="0.25"/>
    <row r="14020" customFormat="1" ht="15" customHeight="1" x14ac:dyDescent="0.25"/>
    <row r="14021" customFormat="1" ht="15" customHeight="1" x14ac:dyDescent="0.25"/>
    <row r="14022" customFormat="1" ht="15" customHeight="1" x14ac:dyDescent="0.25"/>
    <row r="14023" customFormat="1" ht="15" customHeight="1" x14ac:dyDescent="0.25"/>
    <row r="14024" customFormat="1" ht="15" customHeight="1" x14ac:dyDescent="0.25"/>
    <row r="14025" customFormat="1" ht="15" customHeight="1" x14ac:dyDescent="0.25"/>
    <row r="14026" customFormat="1" ht="15" customHeight="1" x14ac:dyDescent="0.25"/>
    <row r="14027" customFormat="1" ht="15" customHeight="1" x14ac:dyDescent="0.25"/>
    <row r="14028" customFormat="1" ht="15" customHeight="1" x14ac:dyDescent="0.25"/>
    <row r="14029" customFormat="1" ht="15" customHeight="1" x14ac:dyDescent="0.25"/>
    <row r="14030" customFormat="1" ht="15" customHeight="1" x14ac:dyDescent="0.25"/>
    <row r="14031" customFormat="1" ht="15" customHeight="1" x14ac:dyDescent="0.25"/>
    <row r="14032" customFormat="1" ht="15" customHeight="1" x14ac:dyDescent="0.25"/>
    <row r="14033" customFormat="1" ht="15" customHeight="1" x14ac:dyDescent="0.25"/>
    <row r="14034" customFormat="1" ht="15" customHeight="1" x14ac:dyDescent="0.25"/>
    <row r="14035" customFormat="1" ht="15" customHeight="1" x14ac:dyDescent="0.25"/>
    <row r="14036" customFormat="1" ht="15" customHeight="1" x14ac:dyDescent="0.25"/>
    <row r="14037" customFormat="1" ht="15" customHeight="1" x14ac:dyDescent="0.25"/>
    <row r="14038" customFormat="1" ht="15" customHeight="1" x14ac:dyDescent="0.25"/>
    <row r="14039" customFormat="1" ht="15" customHeight="1" x14ac:dyDescent="0.25"/>
    <row r="14040" customFormat="1" ht="15" customHeight="1" x14ac:dyDescent="0.25"/>
    <row r="14041" customFormat="1" ht="15" customHeight="1" x14ac:dyDescent="0.25"/>
    <row r="14042" customFormat="1" ht="15" customHeight="1" x14ac:dyDescent="0.25"/>
    <row r="14043" customFormat="1" ht="15" customHeight="1" x14ac:dyDescent="0.25"/>
    <row r="14044" customFormat="1" ht="15" customHeight="1" x14ac:dyDescent="0.25"/>
    <row r="14045" customFormat="1" ht="15" customHeight="1" x14ac:dyDescent="0.25"/>
    <row r="14046" customFormat="1" ht="15" customHeight="1" x14ac:dyDescent="0.25"/>
    <row r="14047" customFormat="1" ht="15" customHeight="1" x14ac:dyDescent="0.25"/>
    <row r="14048" customFormat="1" ht="15" customHeight="1" x14ac:dyDescent="0.25"/>
    <row r="14049" customFormat="1" ht="15" customHeight="1" x14ac:dyDescent="0.25"/>
    <row r="14050" customFormat="1" ht="15" customHeight="1" x14ac:dyDescent="0.25"/>
    <row r="14051" customFormat="1" ht="15" customHeight="1" x14ac:dyDescent="0.25"/>
    <row r="14052" customFormat="1" ht="15" customHeight="1" x14ac:dyDescent="0.25"/>
    <row r="14053" customFormat="1" ht="15" customHeight="1" x14ac:dyDescent="0.25"/>
    <row r="14054" customFormat="1" ht="15" customHeight="1" x14ac:dyDescent="0.25"/>
    <row r="14055" customFormat="1" ht="15" customHeight="1" x14ac:dyDescent="0.25"/>
    <row r="14056" customFormat="1" ht="15" customHeight="1" x14ac:dyDescent="0.25"/>
    <row r="14057" customFormat="1" ht="15" customHeight="1" x14ac:dyDescent="0.25"/>
    <row r="14058" customFormat="1" ht="15" customHeight="1" x14ac:dyDescent="0.25"/>
    <row r="14059" customFormat="1" ht="15" customHeight="1" x14ac:dyDescent="0.25"/>
    <row r="14060" customFormat="1" ht="15" customHeight="1" x14ac:dyDescent="0.25"/>
    <row r="14061" customFormat="1" ht="15" customHeight="1" x14ac:dyDescent="0.25"/>
    <row r="14062" customFormat="1" ht="15" customHeight="1" x14ac:dyDescent="0.25"/>
    <row r="14063" customFormat="1" ht="15" customHeight="1" x14ac:dyDescent="0.25"/>
    <row r="14064" customFormat="1" ht="15" customHeight="1" x14ac:dyDescent="0.25"/>
    <row r="14065" customFormat="1" ht="15" customHeight="1" x14ac:dyDescent="0.25"/>
    <row r="14066" customFormat="1" ht="15" customHeight="1" x14ac:dyDescent="0.25"/>
    <row r="14067" customFormat="1" ht="15" customHeight="1" x14ac:dyDescent="0.25"/>
    <row r="14068" customFormat="1" ht="15" customHeight="1" x14ac:dyDescent="0.25"/>
    <row r="14069" customFormat="1" ht="15" customHeight="1" x14ac:dyDescent="0.25"/>
    <row r="14070" customFormat="1" ht="15" customHeight="1" x14ac:dyDescent="0.25"/>
    <row r="14071" customFormat="1" ht="15" customHeight="1" x14ac:dyDescent="0.25"/>
    <row r="14072" customFormat="1" ht="15" customHeight="1" x14ac:dyDescent="0.25"/>
    <row r="14073" customFormat="1" ht="15" customHeight="1" x14ac:dyDescent="0.25"/>
    <row r="14074" customFormat="1" ht="15" customHeight="1" x14ac:dyDescent="0.25"/>
    <row r="14075" customFormat="1" ht="15" customHeight="1" x14ac:dyDescent="0.25"/>
    <row r="14076" customFormat="1" ht="15" customHeight="1" x14ac:dyDescent="0.25"/>
    <row r="14077" customFormat="1" ht="15" customHeight="1" x14ac:dyDescent="0.25"/>
    <row r="14078" customFormat="1" ht="15" customHeight="1" x14ac:dyDescent="0.25"/>
    <row r="14079" customFormat="1" ht="15" customHeight="1" x14ac:dyDescent="0.25"/>
    <row r="14080" customFormat="1" ht="15" customHeight="1" x14ac:dyDescent="0.25"/>
    <row r="14081" customFormat="1" ht="15" customHeight="1" x14ac:dyDescent="0.25"/>
    <row r="14082" customFormat="1" ht="15" customHeight="1" x14ac:dyDescent="0.25"/>
    <row r="14083" customFormat="1" ht="15" customHeight="1" x14ac:dyDescent="0.25"/>
    <row r="14084" customFormat="1" ht="15" customHeight="1" x14ac:dyDescent="0.25"/>
    <row r="14085" customFormat="1" ht="15" customHeight="1" x14ac:dyDescent="0.25"/>
    <row r="14086" customFormat="1" ht="15" customHeight="1" x14ac:dyDescent="0.25"/>
    <row r="14087" customFormat="1" ht="15" customHeight="1" x14ac:dyDescent="0.25"/>
    <row r="14088" customFormat="1" ht="15" customHeight="1" x14ac:dyDescent="0.25"/>
    <row r="14089" customFormat="1" ht="15" customHeight="1" x14ac:dyDescent="0.25"/>
    <row r="14090" customFormat="1" ht="15" customHeight="1" x14ac:dyDescent="0.25"/>
    <row r="14091" customFormat="1" ht="15" customHeight="1" x14ac:dyDescent="0.25"/>
    <row r="14092" customFormat="1" ht="15" customHeight="1" x14ac:dyDescent="0.25"/>
    <row r="14093" customFormat="1" ht="15" customHeight="1" x14ac:dyDescent="0.25"/>
    <row r="14094" customFormat="1" ht="15" customHeight="1" x14ac:dyDescent="0.25"/>
    <row r="14095" customFormat="1" ht="15" customHeight="1" x14ac:dyDescent="0.25"/>
    <row r="14096" customFormat="1" ht="15" customHeight="1" x14ac:dyDescent="0.25"/>
    <row r="14097" customFormat="1" ht="15" customHeight="1" x14ac:dyDescent="0.25"/>
    <row r="14098" customFormat="1" ht="15" customHeight="1" x14ac:dyDescent="0.25"/>
    <row r="14099" customFormat="1" ht="15" customHeight="1" x14ac:dyDescent="0.25"/>
    <row r="14100" customFormat="1" ht="15" customHeight="1" x14ac:dyDescent="0.25"/>
    <row r="14101" customFormat="1" ht="15" customHeight="1" x14ac:dyDescent="0.25"/>
    <row r="14102" customFormat="1" ht="15" customHeight="1" x14ac:dyDescent="0.25"/>
    <row r="14103" customFormat="1" ht="15" customHeight="1" x14ac:dyDescent="0.25"/>
    <row r="14104" customFormat="1" ht="15" customHeight="1" x14ac:dyDescent="0.25"/>
    <row r="14105" customFormat="1" ht="15" customHeight="1" x14ac:dyDescent="0.25"/>
    <row r="14106" customFormat="1" ht="15" customHeight="1" x14ac:dyDescent="0.25"/>
    <row r="14107" customFormat="1" ht="15" customHeight="1" x14ac:dyDescent="0.25"/>
    <row r="14108" customFormat="1" ht="15" customHeight="1" x14ac:dyDescent="0.25"/>
    <row r="14109" customFormat="1" ht="15" customHeight="1" x14ac:dyDescent="0.25"/>
    <row r="14110" customFormat="1" ht="15" customHeight="1" x14ac:dyDescent="0.25"/>
    <row r="14111" customFormat="1" ht="15" customHeight="1" x14ac:dyDescent="0.25"/>
    <row r="14112" customFormat="1" ht="15" customHeight="1" x14ac:dyDescent="0.25"/>
    <row r="14113" customFormat="1" ht="15" customHeight="1" x14ac:dyDescent="0.25"/>
    <row r="14114" customFormat="1" ht="15" customHeight="1" x14ac:dyDescent="0.25"/>
    <row r="14115" customFormat="1" ht="15" customHeight="1" x14ac:dyDescent="0.25"/>
    <row r="14116" customFormat="1" ht="15" customHeight="1" x14ac:dyDescent="0.25"/>
    <row r="14117" customFormat="1" ht="15" customHeight="1" x14ac:dyDescent="0.25"/>
    <row r="14118" customFormat="1" ht="15" customHeight="1" x14ac:dyDescent="0.25"/>
    <row r="14119" customFormat="1" ht="15" customHeight="1" x14ac:dyDescent="0.25"/>
    <row r="14120" customFormat="1" ht="15" customHeight="1" x14ac:dyDescent="0.25"/>
    <row r="14121" customFormat="1" ht="15" customHeight="1" x14ac:dyDescent="0.25"/>
    <row r="14122" customFormat="1" ht="15" customHeight="1" x14ac:dyDescent="0.25"/>
    <row r="14123" customFormat="1" ht="15" customHeight="1" x14ac:dyDescent="0.25"/>
    <row r="14124" customFormat="1" ht="15" customHeight="1" x14ac:dyDescent="0.25"/>
    <row r="14125" customFormat="1" ht="15" customHeight="1" x14ac:dyDescent="0.25"/>
    <row r="14126" customFormat="1" ht="15" customHeight="1" x14ac:dyDescent="0.25"/>
    <row r="14127" customFormat="1" ht="15" customHeight="1" x14ac:dyDescent="0.25"/>
    <row r="14128" customFormat="1" ht="15" customHeight="1" x14ac:dyDescent="0.25"/>
    <row r="14129" customFormat="1" ht="15" customHeight="1" x14ac:dyDescent="0.25"/>
    <row r="14130" customFormat="1" ht="15" customHeight="1" x14ac:dyDescent="0.25"/>
    <row r="14131" customFormat="1" ht="15" customHeight="1" x14ac:dyDescent="0.25"/>
    <row r="14132" customFormat="1" ht="15" customHeight="1" x14ac:dyDescent="0.25"/>
    <row r="14133" customFormat="1" ht="15" customHeight="1" x14ac:dyDescent="0.25"/>
    <row r="14134" customFormat="1" ht="15" customHeight="1" x14ac:dyDescent="0.25"/>
    <row r="14135" customFormat="1" ht="15" customHeight="1" x14ac:dyDescent="0.25"/>
    <row r="14136" customFormat="1" ht="15" customHeight="1" x14ac:dyDescent="0.25"/>
    <row r="14137" customFormat="1" ht="15" customHeight="1" x14ac:dyDescent="0.25"/>
    <row r="14138" customFormat="1" ht="15" customHeight="1" x14ac:dyDescent="0.25"/>
    <row r="14139" customFormat="1" ht="15" customHeight="1" x14ac:dyDescent="0.25"/>
    <row r="14140" customFormat="1" ht="15" customHeight="1" x14ac:dyDescent="0.25"/>
    <row r="14141" customFormat="1" ht="15" customHeight="1" x14ac:dyDescent="0.25"/>
    <row r="14142" customFormat="1" ht="15" customHeight="1" x14ac:dyDescent="0.25"/>
    <row r="14143" customFormat="1" ht="15" customHeight="1" x14ac:dyDescent="0.25"/>
    <row r="14144" customFormat="1" ht="15" customHeight="1" x14ac:dyDescent="0.25"/>
    <row r="14145" customFormat="1" ht="15" customHeight="1" x14ac:dyDescent="0.25"/>
    <row r="14146" customFormat="1" ht="15" customHeight="1" x14ac:dyDescent="0.25"/>
    <row r="14147" customFormat="1" ht="15" customHeight="1" x14ac:dyDescent="0.25"/>
    <row r="14148" customFormat="1" ht="15" customHeight="1" x14ac:dyDescent="0.25"/>
    <row r="14149" customFormat="1" ht="15" customHeight="1" x14ac:dyDescent="0.25"/>
    <row r="14150" customFormat="1" ht="15" customHeight="1" x14ac:dyDescent="0.25"/>
    <row r="14151" customFormat="1" ht="15" customHeight="1" x14ac:dyDescent="0.25"/>
    <row r="14152" customFormat="1" ht="15" customHeight="1" x14ac:dyDescent="0.25"/>
    <row r="14153" customFormat="1" ht="15" customHeight="1" x14ac:dyDescent="0.25"/>
    <row r="14154" customFormat="1" ht="15" customHeight="1" x14ac:dyDescent="0.25"/>
    <row r="14155" customFormat="1" ht="15" customHeight="1" x14ac:dyDescent="0.25"/>
    <row r="14156" customFormat="1" ht="15" customHeight="1" x14ac:dyDescent="0.25"/>
    <row r="14157" customFormat="1" ht="15" customHeight="1" x14ac:dyDescent="0.25"/>
    <row r="14158" customFormat="1" ht="15" customHeight="1" x14ac:dyDescent="0.25"/>
    <row r="14159" customFormat="1" ht="15" customHeight="1" x14ac:dyDescent="0.25"/>
    <row r="14160" customFormat="1" ht="15" customHeight="1" x14ac:dyDescent="0.25"/>
    <row r="14161" customFormat="1" ht="15" customHeight="1" x14ac:dyDescent="0.25"/>
    <row r="14162" customFormat="1" ht="15" customHeight="1" x14ac:dyDescent="0.25"/>
    <row r="14163" customFormat="1" ht="15" customHeight="1" x14ac:dyDescent="0.25"/>
    <row r="14164" customFormat="1" ht="15" customHeight="1" x14ac:dyDescent="0.25"/>
    <row r="14165" customFormat="1" ht="15" customHeight="1" x14ac:dyDescent="0.25"/>
    <row r="14166" customFormat="1" ht="15" customHeight="1" x14ac:dyDescent="0.25"/>
    <row r="14167" customFormat="1" ht="15" customHeight="1" x14ac:dyDescent="0.25"/>
    <row r="14168" customFormat="1" ht="15" customHeight="1" x14ac:dyDescent="0.25"/>
    <row r="14169" customFormat="1" ht="15" customHeight="1" x14ac:dyDescent="0.25"/>
    <row r="14170" customFormat="1" ht="15" customHeight="1" x14ac:dyDescent="0.25"/>
    <row r="14171" customFormat="1" ht="15" customHeight="1" x14ac:dyDescent="0.25"/>
    <row r="14172" customFormat="1" ht="15" customHeight="1" x14ac:dyDescent="0.25"/>
    <row r="14173" customFormat="1" ht="15" customHeight="1" x14ac:dyDescent="0.25"/>
    <row r="14174" customFormat="1" ht="15" customHeight="1" x14ac:dyDescent="0.25"/>
    <row r="14175" customFormat="1" ht="15" customHeight="1" x14ac:dyDescent="0.25"/>
    <row r="14176" customFormat="1" ht="15" customHeight="1" x14ac:dyDescent="0.25"/>
    <row r="14177" customFormat="1" ht="15" customHeight="1" x14ac:dyDescent="0.25"/>
    <row r="14178" customFormat="1" ht="15" customHeight="1" x14ac:dyDescent="0.25"/>
    <row r="14179" customFormat="1" ht="15" customHeight="1" x14ac:dyDescent="0.25"/>
    <row r="14180" customFormat="1" ht="15" customHeight="1" x14ac:dyDescent="0.25"/>
    <row r="14181" customFormat="1" ht="15" customHeight="1" x14ac:dyDescent="0.25"/>
    <row r="14182" customFormat="1" ht="15" customHeight="1" x14ac:dyDescent="0.25"/>
    <row r="14183" customFormat="1" ht="15" customHeight="1" x14ac:dyDescent="0.25"/>
    <row r="14184" customFormat="1" ht="15" customHeight="1" x14ac:dyDescent="0.25"/>
    <row r="14185" customFormat="1" ht="15" customHeight="1" x14ac:dyDescent="0.25"/>
    <row r="14186" customFormat="1" ht="15" customHeight="1" x14ac:dyDescent="0.25"/>
    <row r="14187" customFormat="1" ht="15" customHeight="1" x14ac:dyDescent="0.25"/>
    <row r="14188" customFormat="1" ht="15" customHeight="1" x14ac:dyDescent="0.25"/>
    <row r="14189" customFormat="1" ht="15" customHeight="1" x14ac:dyDescent="0.25"/>
    <row r="14190" customFormat="1" ht="15" customHeight="1" x14ac:dyDescent="0.25"/>
    <row r="14191" customFormat="1" ht="15" customHeight="1" x14ac:dyDescent="0.25"/>
    <row r="14192" customFormat="1" ht="15" customHeight="1" x14ac:dyDescent="0.25"/>
    <row r="14193" customFormat="1" ht="15" customHeight="1" x14ac:dyDescent="0.25"/>
    <row r="14194" customFormat="1" ht="15" customHeight="1" x14ac:dyDescent="0.25"/>
    <row r="14195" customFormat="1" ht="15" customHeight="1" x14ac:dyDescent="0.25"/>
    <row r="14196" customFormat="1" ht="15" customHeight="1" x14ac:dyDescent="0.25"/>
    <row r="14197" customFormat="1" ht="15" customHeight="1" x14ac:dyDescent="0.25"/>
    <row r="14198" customFormat="1" ht="15" customHeight="1" x14ac:dyDescent="0.25"/>
    <row r="14199" customFormat="1" ht="15" customHeight="1" x14ac:dyDescent="0.25"/>
    <row r="14200" customFormat="1" ht="15" customHeight="1" x14ac:dyDescent="0.25"/>
    <row r="14201" customFormat="1" ht="15" customHeight="1" x14ac:dyDescent="0.25"/>
    <row r="14202" customFormat="1" ht="15" customHeight="1" x14ac:dyDescent="0.25"/>
    <row r="14203" customFormat="1" ht="15" customHeight="1" x14ac:dyDescent="0.25"/>
    <row r="14204" customFormat="1" ht="15" customHeight="1" x14ac:dyDescent="0.25"/>
    <row r="14205" customFormat="1" ht="15" customHeight="1" x14ac:dyDescent="0.25"/>
    <row r="14206" customFormat="1" ht="15" customHeight="1" x14ac:dyDescent="0.25"/>
    <row r="14207" customFormat="1" ht="15" customHeight="1" x14ac:dyDescent="0.25"/>
    <row r="14208" customFormat="1" ht="15" customHeight="1" x14ac:dyDescent="0.25"/>
    <row r="14209" customFormat="1" ht="15" customHeight="1" x14ac:dyDescent="0.25"/>
    <row r="14210" customFormat="1" ht="15" customHeight="1" x14ac:dyDescent="0.25"/>
    <row r="14211" customFormat="1" ht="15" customHeight="1" x14ac:dyDescent="0.25"/>
    <row r="14212" customFormat="1" ht="15" customHeight="1" x14ac:dyDescent="0.25"/>
    <row r="14213" customFormat="1" ht="15" customHeight="1" x14ac:dyDescent="0.25"/>
    <row r="14214" customFormat="1" ht="15" customHeight="1" x14ac:dyDescent="0.25"/>
    <row r="14215" customFormat="1" ht="15" customHeight="1" x14ac:dyDescent="0.25"/>
    <row r="14216" customFormat="1" ht="15" customHeight="1" x14ac:dyDescent="0.25"/>
    <row r="14217" customFormat="1" ht="15" customHeight="1" x14ac:dyDescent="0.25"/>
    <row r="14218" customFormat="1" ht="15" customHeight="1" x14ac:dyDescent="0.25"/>
    <row r="14219" customFormat="1" ht="15" customHeight="1" x14ac:dyDescent="0.25"/>
    <row r="14220" customFormat="1" ht="15" customHeight="1" x14ac:dyDescent="0.25"/>
    <row r="14221" customFormat="1" ht="15" customHeight="1" x14ac:dyDescent="0.25"/>
    <row r="14222" customFormat="1" ht="15" customHeight="1" x14ac:dyDescent="0.25"/>
    <row r="14223" customFormat="1" ht="15" customHeight="1" x14ac:dyDescent="0.25"/>
    <row r="14224" customFormat="1" ht="15" customHeight="1" x14ac:dyDescent="0.25"/>
    <row r="14225" customFormat="1" ht="15" customHeight="1" x14ac:dyDescent="0.25"/>
    <row r="14226" customFormat="1" ht="15" customHeight="1" x14ac:dyDescent="0.25"/>
    <row r="14227" customFormat="1" ht="15" customHeight="1" x14ac:dyDescent="0.25"/>
    <row r="14228" customFormat="1" ht="15" customHeight="1" x14ac:dyDescent="0.25"/>
    <row r="14229" customFormat="1" ht="15" customHeight="1" x14ac:dyDescent="0.25"/>
    <row r="14230" customFormat="1" ht="15" customHeight="1" x14ac:dyDescent="0.25"/>
    <row r="14231" customFormat="1" ht="15" customHeight="1" x14ac:dyDescent="0.25"/>
    <row r="14232" customFormat="1" ht="15" customHeight="1" x14ac:dyDescent="0.25"/>
    <row r="14233" customFormat="1" ht="15" customHeight="1" x14ac:dyDescent="0.25"/>
    <row r="14234" customFormat="1" ht="15" customHeight="1" x14ac:dyDescent="0.25"/>
    <row r="14235" customFormat="1" ht="15" customHeight="1" x14ac:dyDescent="0.25"/>
    <row r="14236" customFormat="1" ht="15" customHeight="1" x14ac:dyDescent="0.25"/>
    <row r="14237" customFormat="1" ht="15" customHeight="1" x14ac:dyDescent="0.25"/>
    <row r="14238" customFormat="1" ht="15" customHeight="1" x14ac:dyDescent="0.25"/>
    <row r="14239" customFormat="1" ht="15" customHeight="1" x14ac:dyDescent="0.25"/>
    <row r="14240" customFormat="1" ht="15" customHeight="1" x14ac:dyDescent="0.25"/>
    <row r="14241" customFormat="1" ht="15" customHeight="1" x14ac:dyDescent="0.25"/>
    <row r="14242" customFormat="1" ht="15" customHeight="1" x14ac:dyDescent="0.25"/>
    <row r="14243" customFormat="1" ht="15" customHeight="1" x14ac:dyDescent="0.25"/>
    <row r="14244" customFormat="1" ht="15" customHeight="1" x14ac:dyDescent="0.25"/>
    <row r="14245" customFormat="1" ht="15" customHeight="1" x14ac:dyDescent="0.25"/>
    <row r="14246" customFormat="1" ht="15" customHeight="1" x14ac:dyDescent="0.25"/>
    <row r="14247" customFormat="1" ht="15" customHeight="1" x14ac:dyDescent="0.25"/>
    <row r="14248" customFormat="1" ht="15" customHeight="1" x14ac:dyDescent="0.25"/>
    <row r="14249" customFormat="1" ht="15" customHeight="1" x14ac:dyDescent="0.25"/>
    <row r="14250" customFormat="1" ht="15" customHeight="1" x14ac:dyDescent="0.25"/>
    <row r="14251" customFormat="1" ht="15" customHeight="1" x14ac:dyDescent="0.25"/>
    <row r="14252" customFormat="1" ht="15" customHeight="1" x14ac:dyDescent="0.25"/>
    <row r="14253" customFormat="1" ht="15" customHeight="1" x14ac:dyDescent="0.25"/>
    <row r="14254" customFormat="1" ht="15" customHeight="1" x14ac:dyDescent="0.25"/>
    <row r="14255" customFormat="1" ht="15" customHeight="1" x14ac:dyDescent="0.25"/>
    <row r="14256" customFormat="1" ht="15" customHeight="1" x14ac:dyDescent="0.25"/>
    <row r="14257" customFormat="1" ht="15" customHeight="1" x14ac:dyDescent="0.25"/>
    <row r="14258" customFormat="1" ht="15" customHeight="1" x14ac:dyDescent="0.25"/>
    <row r="14259" customFormat="1" ht="15" customHeight="1" x14ac:dyDescent="0.25"/>
    <row r="14260" customFormat="1" ht="15" customHeight="1" x14ac:dyDescent="0.25"/>
    <row r="14261" customFormat="1" ht="15" customHeight="1" x14ac:dyDescent="0.25"/>
    <row r="14262" customFormat="1" ht="15" customHeight="1" x14ac:dyDescent="0.25"/>
    <row r="14263" customFormat="1" ht="15" customHeight="1" x14ac:dyDescent="0.25"/>
    <row r="14264" customFormat="1" ht="15" customHeight="1" x14ac:dyDescent="0.25"/>
    <row r="14265" customFormat="1" ht="15" customHeight="1" x14ac:dyDescent="0.25"/>
    <row r="14266" customFormat="1" ht="15" customHeight="1" x14ac:dyDescent="0.25"/>
    <row r="14267" customFormat="1" ht="15" customHeight="1" x14ac:dyDescent="0.25"/>
    <row r="14268" customFormat="1" ht="15" customHeight="1" x14ac:dyDescent="0.25"/>
    <row r="14269" customFormat="1" ht="15" customHeight="1" x14ac:dyDescent="0.25"/>
    <row r="14270" customFormat="1" ht="15" customHeight="1" x14ac:dyDescent="0.25"/>
    <row r="14271" customFormat="1" ht="15" customHeight="1" x14ac:dyDescent="0.25"/>
    <row r="14272" customFormat="1" ht="15" customHeight="1" x14ac:dyDescent="0.25"/>
    <row r="14273" customFormat="1" ht="15" customHeight="1" x14ac:dyDescent="0.25"/>
    <row r="14274" customFormat="1" ht="15" customHeight="1" x14ac:dyDescent="0.25"/>
    <row r="14275" customFormat="1" ht="15" customHeight="1" x14ac:dyDescent="0.25"/>
    <row r="14276" customFormat="1" ht="15" customHeight="1" x14ac:dyDescent="0.25"/>
    <row r="14277" customFormat="1" ht="15" customHeight="1" x14ac:dyDescent="0.25"/>
    <row r="14278" customFormat="1" ht="15" customHeight="1" x14ac:dyDescent="0.25"/>
    <row r="14279" customFormat="1" ht="15" customHeight="1" x14ac:dyDescent="0.25"/>
    <row r="14280" customFormat="1" ht="15" customHeight="1" x14ac:dyDescent="0.25"/>
    <row r="14281" customFormat="1" ht="15" customHeight="1" x14ac:dyDescent="0.25"/>
    <row r="14282" customFormat="1" ht="15" customHeight="1" x14ac:dyDescent="0.25"/>
    <row r="14283" customFormat="1" ht="15" customHeight="1" x14ac:dyDescent="0.25"/>
    <row r="14284" customFormat="1" ht="15" customHeight="1" x14ac:dyDescent="0.25"/>
    <row r="14285" customFormat="1" ht="15" customHeight="1" x14ac:dyDescent="0.25"/>
    <row r="14286" customFormat="1" ht="15" customHeight="1" x14ac:dyDescent="0.25"/>
    <row r="14287" customFormat="1" ht="15" customHeight="1" x14ac:dyDescent="0.25"/>
    <row r="14288" customFormat="1" ht="15" customHeight="1" x14ac:dyDescent="0.25"/>
    <row r="14289" customFormat="1" ht="15" customHeight="1" x14ac:dyDescent="0.25"/>
    <row r="14290" customFormat="1" ht="15" customHeight="1" x14ac:dyDescent="0.25"/>
    <row r="14291" customFormat="1" ht="15" customHeight="1" x14ac:dyDescent="0.25"/>
    <row r="14292" customFormat="1" ht="15" customHeight="1" x14ac:dyDescent="0.25"/>
    <row r="14293" customFormat="1" ht="15" customHeight="1" x14ac:dyDescent="0.25"/>
    <row r="14294" customFormat="1" ht="15" customHeight="1" x14ac:dyDescent="0.25"/>
    <row r="14295" customFormat="1" ht="15" customHeight="1" x14ac:dyDescent="0.25"/>
    <row r="14296" customFormat="1" ht="15" customHeight="1" x14ac:dyDescent="0.25"/>
    <row r="14297" customFormat="1" ht="15" customHeight="1" x14ac:dyDescent="0.25"/>
    <row r="14298" customFormat="1" ht="15" customHeight="1" x14ac:dyDescent="0.25"/>
    <row r="14299" customFormat="1" ht="15" customHeight="1" x14ac:dyDescent="0.25"/>
    <row r="14300" customFormat="1" ht="15" customHeight="1" x14ac:dyDescent="0.25"/>
    <row r="14301" customFormat="1" ht="15" customHeight="1" x14ac:dyDescent="0.25"/>
    <row r="14302" customFormat="1" ht="15" customHeight="1" x14ac:dyDescent="0.25"/>
    <row r="14303" customFormat="1" ht="15" customHeight="1" x14ac:dyDescent="0.25"/>
    <row r="14304" customFormat="1" ht="15" customHeight="1" x14ac:dyDescent="0.25"/>
    <row r="14305" customFormat="1" ht="15" customHeight="1" x14ac:dyDescent="0.25"/>
    <row r="14306" customFormat="1" ht="15" customHeight="1" x14ac:dyDescent="0.25"/>
    <row r="14307" customFormat="1" ht="15" customHeight="1" x14ac:dyDescent="0.25"/>
    <row r="14308" customFormat="1" ht="15" customHeight="1" x14ac:dyDescent="0.25"/>
    <row r="14309" customFormat="1" ht="15" customHeight="1" x14ac:dyDescent="0.25"/>
    <row r="14310" customFormat="1" ht="15" customHeight="1" x14ac:dyDescent="0.25"/>
    <row r="14311" customFormat="1" ht="15" customHeight="1" x14ac:dyDescent="0.25"/>
    <row r="14312" customFormat="1" ht="15" customHeight="1" x14ac:dyDescent="0.25"/>
    <row r="14313" customFormat="1" ht="15" customHeight="1" x14ac:dyDescent="0.25"/>
    <row r="14314" customFormat="1" ht="15" customHeight="1" x14ac:dyDescent="0.25"/>
    <row r="14315" customFormat="1" ht="15" customHeight="1" x14ac:dyDescent="0.25"/>
    <row r="14316" customFormat="1" ht="15" customHeight="1" x14ac:dyDescent="0.25"/>
    <row r="14317" customFormat="1" ht="15" customHeight="1" x14ac:dyDescent="0.25"/>
    <row r="14318" customFormat="1" ht="15" customHeight="1" x14ac:dyDescent="0.25"/>
    <row r="14319" customFormat="1" ht="15" customHeight="1" x14ac:dyDescent="0.25"/>
    <row r="14320" customFormat="1" ht="15" customHeight="1" x14ac:dyDescent="0.25"/>
    <row r="14321" customFormat="1" ht="15" customHeight="1" x14ac:dyDescent="0.25"/>
    <row r="14322" customFormat="1" ht="15" customHeight="1" x14ac:dyDescent="0.25"/>
    <row r="14323" customFormat="1" ht="15" customHeight="1" x14ac:dyDescent="0.25"/>
    <row r="14324" customFormat="1" ht="15" customHeight="1" x14ac:dyDescent="0.25"/>
    <row r="14325" customFormat="1" ht="15" customHeight="1" x14ac:dyDescent="0.25"/>
    <row r="14326" customFormat="1" ht="15" customHeight="1" x14ac:dyDescent="0.25"/>
    <row r="14327" customFormat="1" ht="15" customHeight="1" x14ac:dyDescent="0.25"/>
    <row r="14328" customFormat="1" ht="15" customHeight="1" x14ac:dyDescent="0.25"/>
    <row r="14329" customFormat="1" ht="15" customHeight="1" x14ac:dyDescent="0.25"/>
    <row r="14330" customFormat="1" ht="15" customHeight="1" x14ac:dyDescent="0.25"/>
    <row r="14331" customFormat="1" ht="15" customHeight="1" x14ac:dyDescent="0.25"/>
    <row r="14332" customFormat="1" ht="15" customHeight="1" x14ac:dyDescent="0.25"/>
    <row r="14333" customFormat="1" ht="15" customHeight="1" x14ac:dyDescent="0.25"/>
    <row r="14334" customFormat="1" ht="15" customHeight="1" x14ac:dyDescent="0.25"/>
    <row r="14335" customFormat="1" ht="15" customHeight="1" x14ac:dyDescent="0.25"/>
    <row r="14336" customFormat="1" ht="15" customHeight="1" x14ac:dyDescent="0.25"/>
    <row r="14337" customFormat="1" ht="15" customHeight="1" x14ac:dyDescent="0.25"/>
    <row r="14338" customFormat="1" ht="15" customHeight="1" x14ac:dyDescent="0.25"/>
    <row r="14339" customFormat="1" ht="15" customHeight="1" x14ac:dyDescent="0.25"/>
    <row r="14340" customFormat="1" ht="15" customHeight="1" x14ac:dyDescent="0.25"/>
    <row r="14341" customFormat="1" ht="15" customHeight="1" x14ac:dyDescent="0.25"/>
    <row r="14342" customFormat="1" ht="15" customHeight="1" x14ac:dyDescent="0.25"/>
    <row r="14343" customFormat="1" ht="15" customHeight="1" x14ac:dyDescent="0.25"/>
    <row r="14344" customFormat="1" ht="15" customHeight="1" x14ac:dyDescent="0.25"/>
    <row r="14345" customFormat="1" ht="15" customHeight="1" x14ac:dyDescent="0.25"/>
    <row r="14346" customFormat="1" ht="15" customHeight="1" x14ac:dyDescent="0.25"/>
    <row r="14347" customFormat="1" ht="15" customHeight="1" x14ac:dyDescent="0.25"/>
    <row r="14348" customFormat="1" ht="15" customHeight="1" x14ac:dyDescent="0.25"/>
    <row r="14349" customFormat="1" ht="15" customHeight="1" x14ac:dyDescent="0.25"/>
    <row r="14350" customFormat="1" ht="15" customHeight="1" x14ac:dyDescent="0.25"/>
    <row r="14351" customFormat="1" ht="15" customHeight="1" x14ac:dyDescent="0.25"/>
    <row r="14352" customFormat="1" ht="15" customHeight="1" x14ac:dyDescent="0.25"/>
    <row r="14353" customFormat="1" ht="15" customHeight="1" x14ac:dyDescent="0.25"/>
    <row r="14354" customFormat="1" ht="15" customHeight="1" x14ac:dyDescent="0.25"/>
    <row r="14355" customFormat="1" ht="15" customHeight="1" x14ac:dyDescent="0.25"/>
    <row r="14356" customFormat="1" ht="15" customHeight="1" x14ac:dyDescent="0.25"/>
    <row r="14357" customFormat="1" ht="15" customHeight="1" x14ac:dyDescent="0.25"/>
    <row r="14358" customFormat="1" ht="15" customHeight="1" x14ac:dyDescent="0.25"/>
    <row r="14359" customFormat="1" ht="15" customHeight="1" x14ac:dyDescent="0.25"/>
    <row r="14360" customFormat="1" ht="15" customHeight="1" x14ac:dyDescent="0.25"/>
    <row r="14361" customFormat="1" ht="15" customHeight="1" x14ac:dyDescent="0.25"/>
    <row r="14362" customFormat="1" ht="15" customHeight="1" x14ac:dyDescent="0.25"/>
    <row r="14363" customFormat="1" ht="15" customHeight="1" x14ac:dyDescent="0.25"/>
    <row r="14364" customFormat="1" ht="15" customHeight="1" x14ac:dyDescent="0.25"/>
    <row r="14365" customFormat="1" ht="15" customHeight="1" x14ac:dyDescent="0.25"/>
    <row r="14366" customFormat="1" ht="15" customHeight="1" x14ac:dyDescent="0.25"/>
    <row r="14367" customFormat="1" ht="15" customHeight="1" x14ac:dyDescent="0.25"/>
    <row r="14368" customFormat="1" ht="15" customHeight="1" x14ac:dyDescent="0.25"/>
    <row r="14369" customFormat="1" ht="15" customHeight="1" x14ac:dyDescent="0.25"/>
    <row r="14370" customFormat="1" ht="15" customHeight="1" x14ac:dyDescent="0.25"/>
    <row r="14371" customFormat="1" ht="15" customHeight="1" x14ac:dyDescent="0.25"/>
    <row r="14372" customFormat="1" ht="15" customHeight="1" x14ac:dyDescent="0.25"/>
    <row r="14373" customFormat="1" ht="15" customHeight="1" x14ac:dyDescent="0.25"/>
    <row r="14374" customFormat="1" ht="15" customHeight="1" x14ac:dyDescent="0.25"/>
    <row r="14375" customFormat="1" ht="15" customHeight="1" x14ac:dyDescent="0.25"/>
    <row r="14376" customFormat="1" ht="15" customHeight="1" x14ac:dyDescent="0.25"/>
    <row r="14377" customFormat="1" ht="15" customHeight="1" x14ac:dyDescent="0.25"/>
    <row r="14378" customFormat="1" ht="15" customHeight="1" x14ac:dyDescent="0.25"/>
    <row r="14379" customFormat="1" ht="15" customHeight="1" x14ac:dyDescent="0.25"/>
    <row r="14380" customFormat="1" ht="15" customHeight="1" x14ac:dyDescent="0.25"/>
    <row r="14381" customFormat="1" ht="15" customHeight="1" x14ac:dyDescent="0.25"/>
    <row r="14382" customFormat="1" ht="15" customHeight="1" x14ac:dyDescent="0.25"/>
    <row r="14383" customFormat="1" ht="15" customHeight="1" x14ac:dyDescent="0.25"/>
    <row r="14384" customFormat="1" ht="15" customHeight="1" x14ac:dyDescent="0.25"/>
    <row r="14385" customFormat="1" ht="15" customHeight="1" x14ac:dyDescent="0.25"/>
    <row r="14386" customFormat="1" ht="15" customHeight="1" x14ac:dyDescent="0.25"/>
    <row r="14387" customFormat="1" ht="15" customHeight="1" x14ac:dyDescent="0.25"/>
    <row r="14388" customFormat="1" ht="15" customHeight="1" x14ac:dyDescent="0.25"/>
    <row r="14389" customFormat="1" ht="15" customHeight="1" x14ac:dyDescent="0.25"/>
    <row r="14390" customFormat="1" ht="15" customHeight="1" x14ac:dyDescent="0.25"/>
    <row r="14391" customFormat="1" ht="15" customHeight="1" x14ac:dyDescent="0.25"/>
    <row r="14392" customFormat="1" ht="15" customHeight="1" x14ac:dyDescent="0.25"/>
    <row r="14393" customFormat="1" ht="15" customHeight="1" x14ac:dyDescent="0.25"/>
    <row r="14394" customFormat="1" ht="15" customHeight="1" x14ac:dyDescent="0.25"/>
    <row r="14395" customFormat="1" ht="15" customHeight="1" x14ac:dyDescent="0.25"/>
    <row r="14396" customFormat="1" ht="15" customHeight="1" x14ac:dyDescent="0.25"/>
    <row r="14397" customFormat="1" ht="15" customHeight="1" x14ac:dyDescent="0.25"/>
    <row r="14398" customFormat="1" ht="15" customHeight="1" x14ac:dyDescent="0.25"/>
    <row r="14399" customFormat="1" ht="15" customHeight="1" x14ac:dyDescent="0.25"/>
    <row r="14400" customFormat="1" ht="15" customHeight="1" x14ac:dyDescent="0.25"/>
    <row r="14401" customFormat="1" ht="15" customHeight="1" x14ac:dyDescent="0.25"/>
    <row r="14402" customFormat="1" ht="15" customHeight="1" x14ac:dyDescent="0.25"/>
    <row r="14403" customFormat="1" ht="15" customHeight="1" x14ac:dyDescent="0.25"/>
    <row r="14404" customFormat="1" ht="15" customHeight="1" x14ac:dyDescent="0.25"/>
    <row r="14405" customFormat="1" ht="15" customHeight="1" x14ac:dyDescent="0.25"/>
    <row r="14406" customFormat="1" ht="15" customHeight="1" x14ac:dyDescent="0.25"/>
    <row r="14407" customFormat="1" ht="15" customHeight="1" x14ac:dyDescent="0.25"/>
    <row r="14408" customFormat="1" ht="15" customHeight="1" x14ac:dyDescent="0.25"/>
    <row r="14409" customFormat="1" ht="15" customHeight="1" x14ac:dyDescent="0.25"/>
    <row r="14410" customFormat="1" ht="15" customHeight="1" x14ac:dyDescent="0.25"/>
    <row r="14411" customFormat="1" ht="15" customHeight="1" x14ac:dyDescent="0.25"/>
    <row r="14412" customFormat="1" ht="15" customHeight="1" x14ac:dyDescent="0.25"/>
    <row r="14413" customFormat="1" ht="15" customHeight="1" x14ac:dyDescent="0.25"/>
    <row r="14414" customFormat="1" ht="15" customHeight="1" x14ac:dyDescent="0.25"/>
    <row r="14415" customFormat="1" ht="15" customHeight="1" x14ac:dyDescent="0.25"/>
    <row r="14416" customFormat="1" ht="15" customHeight="1" x14ac:dyDescent="0.25"/>
    <row r="14417" customFormat="1" ht="15" customHeight="1" x14ac:dyDescent="0.25"/>
    <row r="14418" customFormat="1" ht="15" customHeight="1" x14ac:dyDescent="0.25"/>
    <row r="14419" customFormat="1" ht="15" customHeight="1" x14ac:dyDescent="0.25"/>
    <row r="14420" customFormat="1" ht="15" customHeight="1" x14ac:dyDescent="0.25"/>
    <row r="14421" customFormat="1" ht="15" customHeight="1" x14ac:dyDescent="0.25"/>
    <row r="14422" customFormat="1" ht="15" customHeight="1" x14ac:dyDescent="0.25"/>
    <row r="14423" customFormat="1" ht="15" customHeight="1" x14ac:dyDescent="0.25"/>
    <row r="14424" customFormat="1" ht="15" customHeight="1" x14ac:dyDescent="0.25"/>
    <row r="14425" customFormat="1" ht="15" customHeight="1" x14ac:dyDescent="0.25"/>
    <row r="14426" customFormat="1" ht="15" customHeight="1" x14ac:dyDescent="0.25"/>
    <row r="14427" customFormat="1" ht="15" customHeight="1" x14ac:dyDescent="0.25"/>
    <row r="14428" customFormat="1" ht="15" customHeight="1" x14ac:dyDescent="0.25"/>
    <row r="14429" customFormat="1" ht="15" customHeight="1" x14ac:dyDescent="0.25"/>
    <row r="14430" customFormat="1" ht="15" customHeight="1" x14ac:dyDescent="0.25"/>
    <row r="14431" customFormat="1" ht="15" customHeight="1" x14ac:dyDescent="0.25"/>
    <row r="14432" customFormat="1" ht="15" customHeight="1" x14ac:dyDescent="0.25"/>
    <row r="14433" customFormat="1" ht="15" customHeight="1" x14ac:dyDescent="0.25"/>
    <row r="14434" customFormat="1" ht="15" customHeight="1" x14ac:dyDescent="0.25"/>
    <row r="14435" customFormat="1" ht="15" customHeight="1" x14ac:dyDescent="0.25"/>
    <row r="14436" customFormat="1" ht="15" customHeight="1" x14ac:dyDescent="0.25"/>
    <row r="14437" customFormat="1" ht="15" customHeight="1" x14ac:dyDescent="0.25"/>
    <row r="14438" customFormat="1" ht="15" customHeight="1" x14ac:dyDescent="0.25"/>
    <row r="14439" customFormat="1" ht="15" customHeight="1" x14ac:dyDescent="0.25"/>
    <row r="14440" customFormat="1" ht="15" customHeight="1" x14ac:dyDescent="0.25"/>
    <row r="14441" customFormat="1" ht="15" customHeight="1" x14ac:dyDescent="0.25"/>
    <row r="14442" customFormat="1" ht="15" customHeight="1" x14ac:dyDescent="0.25"/>
    <row r="14443" customFormat="1" ht="15" customHeight="1" x14ac:dyDescent="0.25"/>
    <row r="14444" customFormat="1" ht="15" customHeight="1" x14ac:dyDescent="0.25"/>
    <row r="14445" customFormat="1" ht="15" customHeight="1" x14ac:dyDescent="0.25"/>
    <row r="14446" customFormat="1" ht="15" customHeight="1" x14ac:dyDescent="0.25"/>
    <row r="14447" customFormat="1" ht="15" customHeight="1" x14ac:dyDescent="0.25"/>
    <row r="14448" customFormat="1" ht="15" customHeight="1" x14ac:dyDescent="0.25"/>
    <row r="14449" customFormat="1" ht="15" customHeight="1" x14ac:dyDescent="0.25"/>
    <row r="14450" customFormat="1" ht="15" customHeight="1" x14ac:dyDescent="0.25"/>
    <row r="14451" customFormat="1" ht="15" customHeight="1" x14ac:dyDescent="0.25"/>
    <row r="14452" customFormat="1" ht="15" customHeight="1" x14ac:dyDescent="0.25"/>
    <row r="14453" customFormat="1" ht="15" customHeight="1" x14ac:dyDescent="0.25"/>
    <row r="14454" customFormat="1" ht="15" customHeight="1" x14ac:dyDescent="0.25"/>
    <row r="14455" customFormat="1" ht="15" customHeight="1" x14ac:dyDescent="0.25"/>
    <row r="14456" customFormat="1" ht="15" customHeight="1" x14ac:dyDescent="0.25"/>
    <row r="14457" customFormat="1" ht="15" customHeight="1" x14ac:dyDescent="0.25"/>
    <row r="14458" customFormat="1" ht="15" customHeight="1" x14ac:dyDescent="0.25"/>
    <row r="14459" customFormat="1" ht="15" customHeight="1" x14ac:dyDescent="0.25"/>
    <row r="14460" customFormat="1" ht="15" customHeight="1" x14ac:dyDescent="0.25"/>
    <row r="14461" customFormat="1" ht="15" customHeight="1" x14ac:dyDescent="0.25"/>
    <row r="14462" customFormat="1" ht="15" customHeight="1" x14ac:dyDescent="0.25"/>
    <row r="14463" customFormat="1" ht="15" customHeight="1" x14ac:dyDescent="0.25"/>
    <row r="14464" customFormat="1" ht="15" customHeight="1" x14ac:dyDescent="0.25"/>
    <row r="14465" customFormat="1" ht="15" customHeight="1" x14ac:dyDescent="0.25"/>
    <row r="14466" customFormat="1" ht="15" customHeight="1" x14ac:dyDescent="0.25"/>
    <row r="14467" customFormat="1" ht="15" customHeight="1" x14ac:dyDescent="0.25"/>
    <row r="14468" customFormat="1" ht="15" customHeight="1" x14ac:dyDescent="0.25"/>
    <row r="14469" customFormat="1" ht="15" customHeight="1" x14ac:dyDescent="0.25"/>
    <row r="14470" customFormat="1" ht="15" customHeight="1" x14ac:dyDescent="0.25"/>
    <row r="14471" customFormat="1" ht="15" customHeight="1" x14ac:dyDescent="0.25"/>
    <row r="14472" customFormat="1" ht="15" customHeight="1" x14ac:dyDescent="0.25"/>
    <row r="14473" customFormat="1" ht="15" customHeight="1" x14ac:dyDescent="0.25"/>
    <row r="14474" customFormat="1" ht="15" customHeight="1" x14ac:dyDescent="0.25"/>
    <row r="14475" customFormat="1" ht="15" customHeight="1" x14ac:dyDescent="0.25"/>
    <row r="14476" customFormat="1" ht="15" customHeight="1" x14ac:dyDescent="0.25"/>
    <row r="14477" customFormat="1" ht="15" customHeight="1" x14ac:dyDescent="0.25"/>
    <row r="14478" customFormat="1" ht="15" customHeight="1" x14ac:dyDescent="0.25"/>
    <row r="14479" customFormat="1" ht="15" customHeight="1" x14ac:dyDescent="0.25"/>
    <row r="14480" customFormat="1" ht="15" customHeight="1" x14ac:dyDescent="0.25"/>
    <row r="14481" customFormat="1" ht="15" customHeight="1" x14ac:dyDescent="0.25"/>
    <row r="14482" customFormat="1" ht="15" customHeight="1" x14ac:dyDescent="0.25"/>
    <row r="14483" customFormat="1" ht="15" customHeight="1" x14ac:dyDescent="0.25"/>
    <row r="14484" customFormat="1" ht="15" customHeight="1" x14ac:dyDescent="0.25"/>
    <row r="14485" customFormat="1" ht="15" customHeight="1" x14ac:dyDescent="0.25"/>
    <row r="14486" customFormat="1" ht="15" customHeight="1" x14ac:dyDescent="0.25"/>
    <row r="14487" customFormat="1" ht="15" customHeight="1" x14ac:dyDescent="0.25"/>
    <row r="14488" customFormat="1" ht="15" customHeight="1" x14ac:dyDescent="0.25"/>
    <row r="14489" customFormat="1" ht="15" customHeight="1" x14ac:dyDescent="0.25"/>
    <row r="14490" customFormat="1" ht="15" customHeight="1" x14ac:dyDescent="0.25"/>
    <row r="14491" customFormat="1" ht="15" customHeight="1" x14ac:dyDescent="0.25"/>
    <row r="14492" customFormat="1" ht="15" customHeight="1" x14ac:dyDescent="0.25"/>
    <row r="14493" customFormat="1" ht="15" customHeight="1" x14ac:dyDescent="0.25"/>
    <row r="14494" customFormat="1" ht="15" customHeight="1" x14ac:dyDescent="0.25"/>
    <row r="14495" customFormat="1" ht="15" customHeight="1" x14ac:dyDescent="0.25"/>
    <row r="14496" customFormat="1" ht="15" customHeight="1" x14ac:dyDescent="0.25"/>
    <row r="14497" customFormat="1" ht="15" customHeight="1" x14ac:dyDescent="0.25"/>
    <row r="14498" customFormat="1" ht="15" customHeight="1" x14ac:dyDescent="0.25"/>
    <row r="14499" customFormat="1" ht="15" customHeight="1" x14ac:dyDescent="0.25"/>
    <row r="14500" customFormat="1" ht="15" customHeight="1" x14ac:dyDescent="0.25"/>
    <row r="14501" customFormat="1" ht="15" customHeight="1" x14ac:dyDescent="0.25"/>
    <row r="14502" customFormat="1" ht="15" customHeight="1" x14ac:dyDescent="0.25"/>
    <row r="14503" customFormat="1" ht="15" customHeight="1" x14ac:dyDescent="0.25"/>
    <row r="14504" customFormat="1" ht="15" customHeight="1" x14ac:dyDescent="0.25"/>
    <row r="14505" customFormat="1" ht="15" customHeight="1" x14ac:dyDescent="0.25"/>
    <row r="14506" customFormat="1" ht="15" customHeight="1" x14ac:dyDescent="0.25"/>
    <row r="14507" customFormat="1" ht="15" customHeight="1" x14ac:dyDescent="0.25"/>
    <row r="14508" customFormat="1" ht="15" customHeight="1" x14ac:dyDescent="0.25"/>
    <row r="14509" customFormat="1" ht="15" customHeight="1" x14ac:dyDescent="0.25"/>
    <row r="14510" customFormat="1" ht="15" customHeight="1" x14ac:dyDescent="0.25"/>
    <row r="14511" customFormat="1" ht="15" customHeight="1" x14ac:dyDescent="0.25"/>
    <row r="14512" customFormat="1" ht="15" customHeight="1" x14ac:dyDescent="0.25"/>
    <row r="14513" customFormat="1" ht="15" customHeight="1" x14ac:dyDescent="0.25"/>
    <row r="14514" customFormat="1" ht="15" customHeight="1" x14ac:dyDescent="0.25"/>
    <row r="14515" customFormat="1" ht="15" customHeight="1" x14ac:dyDescent="0.25"/>
    <row r="14516" customFormat="1" ht="15" customHeight="1" x14ac:dyDescent="0.25"/>
    <row r="14517" customFormat="1" ht="15" customHeight="1" x14ac:dyDescent="0.25"/>
    <row r="14518" customFormat="1" ht="15" customHeight="1" x14ac:dyDescent="0.25"/>
    <row r="14519" customFormat="1" ht="15" customHeight="1" x14ac:dyDescent="0.25"/>
    <row r="14520" customFormat="1" ht="15" customHeight="1" x14ac:dyDescent="0.25"/>
    <row r="14521" customFormat="1" ht="15" customHeight="1" x14ac:dyDescent="0.25"/>
    <row r="14522" customFormat="1" ht="15" customHeight="1" x14ac:dyDescent="0.25"/>
    <row r="14523" customFormat="1" ht="15" customHeight="1" x14ac:dyDescent="0.25"/>
    <row r="14524" customFormat="1" ht="15" customHeight="1" x14ac:dyDescent="0.25"/>
    <row r="14525" customFormat="1" ht="15" customHeight="1" x14ac:dyDescent="0.25"/>
    <row r="14526" customFormat="1" ht="15" customHeight="1" x14ac:dyDescent="0.25"/>
    <row r="14527" customFormat="1" ht="15" customHeight="1" x14ac:dyDescent="0.25"/>
    <row r="14528" customFormat="1" ht="15" customHeight="1" x14ac:dyDescent="0.25"/>
    <row r="14529" customFormat="1" ht="15" customHeight="1" x14ac:dyDescent="0.25"/>
    <row r="14530" customFormat="1" ht="15" customHeight="1" x14ac:dyDescent="0.25"/>
    <row r="14531" customFormat="1" ht="15" customHeight="1" x14ac:dyDescent="0.25"/>
    <row r="14532" customFormat="1" ht="15" customHeight="1" x14ac:dyDescent="0.25"/>
    <row r="14533" customFormat="1" ht="15" customHeight="1" x14ac:dyDescent="0.25"/>
    <row r="14534" customFormat="1" ht="15" customHeight="1" x14ac:dyDescent="0.25"/>
    <row r="14535" customFormat="1" ht="15" customHeight="1" x14ac:dyDescent="0.25"/>
    <row r="14536" customFormat="1" ht="15" customHeight="1" x14ac:dyDescent="0.25"/>
    <row r="14537" customFormat="1" ht="15" customHeight="1" x14ac:dyDescent="0.25"/>
    <row r="14538" customFormat="1" ht="15" customHeight="1" x14ac:dyDescent="0.25"/>
    <row r="14539" customFormat="1" ht="15" customHeight="1" x14ac:dyDescent="0.25"/>
    <row r="14540" customFormat="1" ht="15" customHeight="1" x14ac:dyDescent="0.25"/>
    <row r="14541" customFormat="1" ht="15" customHeight="1" x14ac:dyDescent="0.25"/>
    <row r="14542" customFormat="1" ht="15" customHeight="1" x14ac:dyDescent="0.25"/>
    <row r="14543" customFormat="1" ht="15" customHeight="1" x14ac:dyDescent="0.25"/>
    <row r="14544" customFormat="1" ht="15" customHeight="1" x14ac:dyDescent="0.25"/>
    <row r="14545" customFormat="1" ht="15" customHeight="1" x14ac:dyDescent="0.25"/>
    <row r="14546" customFormat="1" ht="15" customHeight="1" x14ac:dyDescent="0.25"/>
    <row r="14547" customFormat="1" ht="15" customHeight="1" x14ac:dyDescent="0.25"/>
    <row r="14548" customFormat="1" ht="15" customHeight="1" x14ac:dyDescent="0.25"/>
    <row r="14549" customFormat="1" ht="15" customHeight="1" x14ac:dyDescent="0.25"/>
    <row r="14550" customFormat="1" ht="15" customHeight="1" x14ac:dyDescent="0.25"/>
    <row r="14551" customFormat="1" ht="15" customHeight="1" x14ac:dyDescent="0.25"/>
    <row r="14552" customFormat="1" ht="15" customHeight="1" x14ac:dyDescent="0.25"/>
    <row r="14553" customFormat="1" ht="15" customHeight="1" x14ac:dyDescent="0.25"/>
    <row r="14554" customFormat="1" ht="15" customHeight="1" x14ac:dyDescent="0.25"/>
    <row r="14555" customFormat="1" ht="15" customHeight="1" x14ac:dyDescent="0.25"/>
    <row r="14556" customFormat="1" ht="15" customHeight="1" x14ac:dyDescent="0.25"/>
    <row r="14557" customFormat="1" ht="15" customHeight="1" x14ac:dyDescent="0.25"/>
    <row r="14558" customFormat="1" ht="15" customHeight="1" x14ac:dyDescent="0.25"/>
    <row r="14559" customFormat="1" ht="15" customHeight="1" x14ac:dyDescent="0.25"/>
    <row r="14560" customFormat="1" ht="15" customHeight="1" x14ac:dyDescent="0.25"/>
    <row r="14561" customFormat="1" ht="15" customHeight="1" x14ac:dyDescent="0.25"/>
    <row r="14562" customFormat="1" ht="15" customHeight="1" x14ac:dyDescent="0.25"/>
    <row r="14563" customFormat="1" ht="15" customHeight="1" x14ac:dyDescent="0.25"/>
    <row r="14564" customFormat="1" ht="15" customHeight="1" x14ac:dyDescent="0.25"/>
    <row r="14565" customFormat="1" ht="15" customHeight="1" x14ac:dyDescent="0.25"/>
    <row r="14566" customFormat="1" ht="15" customHeight="1" x14ac:dyDescent="0.25"/>
    <row r="14567" customFormat="1" ht="15" customHeight="1" x14ac:dyDescent="0.25"/>
    <row r="14568" customFormat="1" ht="15" customHeight="1" x14ac:dyDescent="0.25"/>
    <row r="14569" customFormat="1" ht="15" customHeight="1" x14ac:dyDescent="0.25"/>
    <row r="14570" customFormat="1" ht="15" customHeight="1" x14ac:dyDescent="0.25"/>
    <row r="14571" customFormat="1" ht="15" customHeight="1" x14ac:dyDescent="0.25"/>
    <row r="14572" customFormat="1" ht="15" customHeight="1" x14ac:dyDescent="0.25"/>
    <row r="14573" customFormat="1" ht="15" customHeight="1" x14ac:dyDescent="0.25"/>
    <row r="14574" customFormat="1" ht="15" customHeight="1" x14ac:dyDescent="0.25"/>
    <row r="14575" customFormat="1" ht="15" customHeight="1" x14ac:dyDescent="0.25"/>
    <row r="14576" customFormat="1" ht="15" customHeight="1" x14ac:dyDescent="0.25"/>
    <row r="14577" customFormat="1" ht="15" customHeight="1" x14ac:dyDescent="0.25"/>
    <row r="14578" customFormat="1" ht="15" customHeight="1" x14ac:dyDescent="0.25"/>
    <row r="14579" customFormat="1" ht="15" customHeight="1" x14ac:dyDescent="0.25"/>
    <row r="14580" customFormat="1" ht="15" customHeight="1" x14ac:dyDescent="0.25"/>
    <row r="14581" customFormat="1" ht="15" customHeight="1" x14ac:dyDescent="0.25"/>
    <row r="14582" customFormat="1" ht="15" customHeight="1" x14ac:dyDescent="0.25"/>
    <row r="14583" customFormat="1" ht="15" customHeight="1" x14ac:dyDescent="0.25"/>
    <row r="14584" customFormat="1" ht="15" customHeight="1" x14ac:dyDescent="0.25"/>
    <row r="14585" customFormat="1" ht="15" customHeight="1" x14ac:dyDescent="0.25"/>
    <row r="14586" customFormat="1" ht="15" customHeight="1" x14ac:dyDescent="0.25"/>
    <row r="14587" customFormat="1" ht="15" customHeight="1" x14ac:dyDescent="0.25"/>
    <row r="14588" customFormat="1" ht="15" customHeight="1" x14ac:dyDescent="0.25"/>
    <row r="14589" customFormat="1" ht="15" customHeight="1" x14ac:dyDescent="0.25"/>
    <row r="14590" customFormat="1" ht="15" customHeight="1" x14ac:dyDescent="0.25"/>
    <row r="14591" customFormat="1" ht="15" customHeight="1" x14ac:dyDescent="0.25"/>
    <row r="14592" customFormat="1" ht="15" customHeight="1" x14ac:dyDescent="0.25"/>
    <row r="14593" customFormat="1" ht="15" customHeight="1" x14ac:dyDescent="0.25"/>
    <row r="14594" customFormat="1" ht="15" customHeight="1" x14ac:dyDescent="0.25"/>
    <row r="14595" customFormat="1" ht="15" customHeight="1" x14ac:dyDescent="0.25"/>
    <row r="14596" customFormat="1" ht="15" customHeight="1" x14ac:dyDescent="0.25"/>
    <row r="14597" customFormat="1" ht="15" customHeight="1" x14ac:dyDescent="0.25"/>
    <row r="14598" customFormat="1" ht="15" customHeight="1" x14ac:dyDescent="0.25"/>
    <row r="14599" customFormat="1" ht="15" customHeight="1" x14ac:dyDescent="0.25"/>
    <row r="14600" customFormat="1" ht="15" customHeight="1" x14ac:dyDescent="0.25"/>
    <row r="14601" customFormat="1" ht="15" customHeight="1" x14ac:dyDescent="0.25"/>
    <row r="14602" customFormat="1" ht="15" customHeight="1" x14ac:dyDescent="0.25"/>
    <row r="14603" customFormat="1" ht="15" customHeight="1" x14ac:dyDescent="0.25"/>
    <row r="14604" customFormat="1" ht="15" customHeight="1" x14ac:dyDescent="0.25"/>
    <row r="14605" customFormat="1" ht="15" customHeight="1" x14ac:dyDescent="0.25"/>
    <row r="14606" customFormat="1" ht="15" customHeight="1" x14ac:dyDescent="0.25"/>
    <row r="14607" customFormat="1" ht="15" customHeight="1" x14ac:dyDescent="0.25"/>
    <row r="14608" customFormat="1" ht="15" customHeight="1" x14ac:dyDescent="0.25"/>
    <row r="14609" customFormat="1" ht="15" customHeight="1" x14ac:dyDescent="0.25"/>
    <row r="14610" customFormat="1" ht="15" customHeight="1" x14ac:dyDescent="0.25"/>
    <row r="14611" customFormat="1" ht="15" customHeight="1" x14ac:dyDescent="0.25"/>
    <row r="14612" customFormat="1" ht="15" customHeight="1" x14ac:dyDescent="0.25"/>
    <row r="14613" customFormat="1" ht="15" customHeight="1" x14ac:dyDescent="0.25"/>
    <row r="14614" customFormat="1" ht="15" customHeight="1" x14ac:dyDescent="0.25"/>
    <row r="14615" customFormat="1" ht="15" customHeight="1" x14ac:dyDescent="0.25"/>
    <row r="14616" customFormat="1" ht="15" customHeight="1" x14ac:dyDescent="0.25"/>
    <row r="14617" customFormat="1" ht="15" customHeight="1" x14ac:dyDescent="0.25"/>
    <row r="14618" customFormat="1" ht="15" customHeight="1" x14ac:dyDescent="0.25"/>
    <row r="14619" customFormat="1" ht="15" customHeight="1" x14ac:dyDescent="0.25"/>
    <row r="14620" customFormat="1" ht="15" customHeight="1" x14ac:dyDescent="0.25"/>
    <row r="14621" customFormat="1" ht="15" customHeight="1" x14ac:dyDescent="0.25"/>
    <row r="14622" customFormat="1" ht="15" customHeight="1" x14ac:dyDescent="0.25"/>
    <row r="14623" customFormat="1" ht="15" customHeight="1" x14ac:dyDescent="0.25"/>
    <row r="14624" customFormat="1" ht="15" customHeight="1" x14ac:dyDescent="0.25"/>
    <row r="14625" customFormat="1" ht="15" customHeight="1" x14ac:dyDescent="0.25"/>
    <row r="14626" customFormat="1" ht="15" customHeight="1" x14ac:dyDescent="0.25"/>
    <row r="14627" customFormat="1" ht="15" customHeight="1" x14ac:dyDescent="0.25"/>
    <row r="14628" customFormat="1" ht="15" customHeight="1" x14ac:dyDescent="0.25"/>
    <row r="14629" customFormat="1" ht="15" customHeight="1" x14ac:dyDescent="0.25"/>
    <row r="14630" customFormat="1" ht="15" customHeight="1" x14ac:dyDescent="0.25"/>
    <row r="14631" customFormat="1" ht="15" customHeight="1" x14ac:dyDescent="0.25"/>
    <row r="14632" customFormat="1" ht="15" customHeight="1" x14ac:dyDescent="0.25"/>
    <row r="14633" customFormat="1" ht="15" customHeight="1" x14ac:dyDescent="0.25"/>
    <row r="14634" customFormat="1" ht="15" customHeight="1" x14ac:dyDescent="0.25"/>
    <row r="14635" customFormat="1" ht="15" customHeight="1" x14ac:dyDescent="0.25"/>
    <row r="14636" customFormat="1" ht="15" customHeight="1" x14ac:dyDescent="0.25"/>
    <row r="14637" customFormat="1" ht="15" customHeight="1" x14ac:dyDescent="0.25"/>
    <row r="14638" customFormat="1" ht="15" customHeight="1" x14ac:dyDescent="0.25"/>
    <row r="14639" customFormat="1" ht="15" customHeight="1" x14ac:dyDescent="0.25"/>
    <row r="14640" customFormat="1" ht="15" customHeight="1" x14ac:dyDescent="0.25"/>
    <row r="14641" customFormat="1" ht="15" customHeight="1" x14ac:dyDescent="0.25"/>
    <row r="14642" customFormat="1" ht="15" customHeight="1" x14ac:dyDescent="0.25"/>
    <row r="14643" customFormat="1" ht="15" customHeight="1" x14ac:dyDescent="0.25"/>
    <row r="14644" customFormat="1" ht="15" customHeight="1" x14ac:dyDescent="0.25"/>
    <row r="14645" customFormat="1" ht="15" customHeight="1" x14ac:dyDescent="0.25"/>
    <row r="14646" customFormat="1" ht="15" customHeight="1" x14ac:dyDescent="0.25"/>
    <row r="14647" customFormat="1" ht="15" customHeight="1" x14ac:dyDescent="0.25"/>
    <row r="14648" customFormat="1" ht="15" customHeight="1" x14ac:dyDescent="0.25"/>
    <row r="14649" customFormat="1" ht="15" customHeight="1" x14ac:dyDescent="0.25"/>
    <row r="14650" customFormat="1" ht="15" customHeight="1" x14ac:dyDescent="0.25"/>
    <row r="14651" customFormat="1" ht="15" customHeight="1" x14ac:dyDescent="0.25"/>
    <row r="14652" customFormat="1" ht="15" customHeight="1" x14ac:dyDescent="0.25"/>
    <row r="14653" customFormat="1" ht="15" customHeight="1" x14ac:dyDescent="0.25"/>
    <row r="14654" customFormat="1" ht="15" customHeight="1" x14ac:dyDescent="0.25"/>
    <row r="14655" customFormat="1" ht="15" customHeight="1" x14ac:dyDescent="0.25"/>
    <row r="14656" customFormat="1" ht="15" customHeight="1" x14ac:dyDescent="0.25"/>
    <row r="14657" customFormat="1" ht="15" customHeight="1" x14ac:dyDescent="0.25"/>
    <row r="14658" customFormat="1" ht="15" customHeight="1" x14ac:dyDescent="0.25"/>
    <row r="14659" customFormat="1" ht="15" customHeight="1" x14ac:dyDescent="0.25"/>
    <row r="14660" customFormat="1" ht="15" customHeight="1" x14ac:dyDescent="0.25"/>
    <row r="14661" customFormat="1" ht="15" customHeight="1" x14ac:dyDescent="0.25"/>
    <row r="14662" customFormat="1" ht="15" customHeight="1" x14ac:dyDescent="0.25"/>
    <row r="14663" customFormat="1" ht="15" customHeight="1" x14ac:dyDescent="0.25"/>
    <row r="14664" customFormat="1" ht="15" customHeight="1" x14ac:dyDescent="0.25"/>
    <row r="14665" customFormat="1" ht="15" customHeight="1" x14ac:dyDescent="0.25"/>
    <row r="14666" customFormat="1" ht="15" customHeight="1" x14ac:dyDescent="0.25"/>
    <row r="14667" customFormat="1" ht="15" customHeight="1" x14ac:dyDescent="0.25"/>
    <row r="14668" customFormat="1" ht="15" customHeight="1" x14ac:dyDescent="0.25"/>
    <row r="14669" customFormat="1" ht="15" customHeight="1" x14ac:dyDescent="0.25"/>
    <row r="14670" customFormat="1" ht="15" customHeight="1" x14ac:dyDescent="0.25"/>
    <row r="14671" customFormat="1" ht="15" customHeight="1" x14ac:dyDescent="0.25"/>
    <row r="14672" customFormat="1" ht="15" customHeight="1" x14ac:dyDescent="0.25"/>
    <row r="14673" customFormat="1" ht="15" customHeight="1" x14ac:dyDescent="0.25"/>
    <row r="14674" customFormat="1" ht="15" customHeight="1" x14ac:dyDescent="0.25"/>
    <row r="14675" customFormat="1" ht="15" customHeight="1" x14ac:dyDescent="0.25"/>
    <row r="14676" customFormat="1" ht="15" customHeight="1" x14ac:dyDescent="0.25"/>
    <row r="14677" customFormat="1" ht="15" customHeight="1" x14ac:dyDescent="0.25"/>
    <row r="14678" customFormat="1" ht="15" customHeight="1" x14ac:dyDescent="0.25"/>
    <row r="14679" customFormat="1" ht="15" customHeight="1" x14ac:dyDescent="0.25"/>
    <row r="14680" customFormat="1" ht="15" customHeight="1" x14ac:dyDescent="0.25"/>
    <row r="14681" customFormat="1" ht="15" customHeight="1" x14ac:dyDescent="0.25"/>
    <row r="14682" customFormat="1" ht="15" customHeight="1" x14ac:dyDescent="0.25"/>
    <row r="14683" customFormat="1" ht="15" customHeight="1" x14ac:dyDescent="0.25"/>
    <row r="14684" customFormat="1" ht="15" customHeight="1" x14ac:dyDescent="0.25"/>
    <row r="14685" customFormat="1" ht="15" customHeight="1" x14ac:dyDescent="0.25"/>
    <row r="14686" customFormat="1" ht="15" customHeight="1" x14ac:dyDescent="0.25"/>
    <row r="14687" customFormat="1" ht="15" customHeight="1" x14ac:dyDescent="0.25"/>
    <row r="14688" customFormat="1" ht="15" customHeight="1" x14ac:dyDescent="0.25"/>
    <row r="14689" customFormat="1" ht="15" customHeight="1" x14ac:dyDescent="0.25"/>
    <row r="14690" customFormat="1" ht="15" customHeight="1" x14ac:dyDescent="0.25"/>
    <row r="14691" customFormat="1" ht="15" customHeight="1" x14ac:dyDescent="0.25"/>
    <row r="14692" customFormat="1" ht="15" customHeight="1" x14ac:dyDescent="0.25"/>
    <row r="14693" customFormat="1" ht="15" customHeight="1" x14ac:dyDescent="0.25"/>
    <row r="14694" customFormat="1" ht="15" customHeight="1" x14ac:dyDescent="0.25"/>
    <row r="14695" customFormat="1" ht="15" customHeight="1" x14ac:dyDescent="0.25"/>
    <row r="14696" customFormat="1" ht="15" customHeight="1" x14ac:dyDescent="0.25"/>
    <row r="14697" customFormat="1" ht="15" customHeight="1" x14ac:dyDescent="0.25"/>
    <row r="14698" customFormat="1" ht="15" customHeight="1" x14ac:dyDescent="0.25"/>
    <row r="14699" customFormat="1" ht="15" customHeight="1" x14ac:dyDescent="0.25"/>
    <row r="14700" customFormat="1" ht="15" customHeight="1" x14ac:dyDescent="0.25"/>
    <row r="14701" customFormat="1" ht="15" customHeight="1" x14ac:dyDescent="0.25"/>
    <row r="14702" customFormat="1" ht="15" customHeight="1" x14ac:dyDescent="0.25"/>
    <row r="14703" customFormat="1" ht="15" customHeight="1" x14ac:dyDescent="0.25"/>
    <row r="14704" customFormat="1" ht="15" customHeight="1" x14ac:dyDescent="0.25"/>
    <row r="14705" customFormat="1" ht="15" customHeight="1" x14ac:dyDescent="0.25"/>
    <row r="14706" customFormat="1" ht="15" customHeight="1" x14ac:dyDescent="0.25"/>
    <row r="14707" customFormat="1" ht="15" customHeight="1" x14ac:dyDescent="0.25"/>
    <row r="14708" customFormat="1" ht="15" customHeight="1" x14ac:dyDescent="0.25"/>
    <row r="14709" customFormat="1" ht="15" customHeight="1" x14ac:dyDescent="0.25"/>
    <row r="14710" customFormat="1" ht="15" customHeight="1" x14ac:dyDescent="0.25"/>
    <row r="14711" customFormat="1" ht="15" customHeight="1" x14ac:dyDescent="0.25"/>
    <row r="14712" customFormat="1" ht="15" customHeight="1" x14ac:dyDescent="0.25"/>
    <row r="14713" customFormat="1" ht="15" customHeight="1" x14ac:dyDescent="0.25"/>
    <row r="14714" customFormat="1" ht="15" customHeight="1" x14ac:dyDescent="0.25"/>
    <row r="14715" customFormat="1" ht="15" customHeight="1" x14ac:dyDescent="0.25"/>
    <row r="14716" customFormat="1" ht="15" customHeight="1" x14ac:dyDescent="0.25"/>
    <row r="14717" customFormat="1" ht="15" customHeight="1" x14ac:dyDescent="0.25"/>
    <row r="14718" customFormat="1" ht="15" customHeight="1" x14ac:dyDescent="0.25"/>
    <row r="14719" customFormat="1" ht="15" customHeight="1" x14ac:dyDescent="0.25"/>
    <row r="14720" customFormat="1" ht="15" customHeight="1" x14ac:dyDescent="0.25"/>
    <row r="14721" customFormat="1" ht="15" customHeight="1" x14ac:dyDescent="0.25"/>
    <row r="14722" customFormat="1" ht="15" customHeight="1" x14ac:dyDescent="0.25"/>
    <row r="14723" customFormat="1" ht="15" customHeight="1" x14ac:dyDescent="0.25"/>
    <row r="14724" customFormat="1" ht="15" customHeight="1" x14ac:dyDescent="0.25"/>
    <row r="14725" customFormat="1" ht="15" customHeight="1" x14ac:dyDescent="0.25"/>
    <row r="14726" customFormat="1" ht="15" customHeight="1" x14ac:dyDescent="0.25"/>
    <row r="14727" customFormat="1" ht="15" customHeight="1" x14ac:dyDescent="0.25"/>
    <row r="14728" customFormat="1" ht="15" customHeight="1" x14ac:dyDescent="0.25"/>
    <row r="14729" customFormat="1" ht="15" customHeight="1" x14ac:dyDescent="0.25"/>
    <row r="14730" customFormat="1" ht="15" customHeight="1" x14ac:dyDescent="0.25"/>
    <row r="14731" customFormat="1" ht="15" customHeight="1" x14ac:dyDescent="0.25"/>
    <row r="14732" customFormat="1" ht="15" customHeight="1" x14ac:dyDescent="0.25"/>
    <row r="14733" customFormat="1" ht="15" customHeight="1" x14ac:dyDescent="0.25"/>
    <row r="14734" customFormat="1" ht="15" customHeight="1" x14ac:dyDescent="0.25"/>
    <row r="14735" customFormat="1" ht="15" customHeight="1" x14ac:dyDescent="0.25"/>
    <row r="14736" customFormat="1" ht="15" customHeight="1" x14ac:dyDescent="0.25"/>
    <row r="14737" customFormat="1" ht="15" customHeight="1" x14ac:dyDescent="0.25"/>
    <row r="14738" customFormat="1" ht="15" customHeight="1" x14ac:dyDescent="0.25"/>
    <row r="14739" customFormat="1" ht="15" customHeight="1" x14ac:dyDescent="0.25"/>
    <row r="14740" customFormat="1" ht="15" customHeight="1" x14ac:dyDescent="0.25"/>
    <row r="14741" customFormat="1" ht="15" customHeight="1" x14ac:dyDescent="0.25"/>
    <row r="14742" customFormat="1" ht="15" customHeight="1" x14ac:dyDescent="0.25"/>
    <row r="14743" customFormat="1" ht="15" customHeight="1" x14ac:dyDescent="0.25"/>
    <row r="14744" customFormat="1" ht="15" customHeight="1" x14ac:dyDescent="0.25"/>
    <row r="14745" customFormat="1" ht="15" customHeight="1" x14ac:dyDescent="0.25"/>
    <row r="14746" customFormat="1" ht="15" customHeight="1" x14ac:dyDescent="0.25"/>
    <row r="14747" customFormat="1" ht="15" customHeight="1" x14ac:dyDescent="0.25"/>
    <row r="14748" customFormat="1" ht="15" customHeight="1" x14ac:dyDescent="0.25"/>
    <row r="14749" customFormat="1" ht="15" customHeight="1" x14ac:dyDescent="0.25"/>
    <row r="14750" customFormat="1" ht="15" customHeight="1" x14ac:dyDescent="0.25"/>
    <row r="14751" customFormat="1" ht="15" customHeight="1" x14ac:dyDescent="0.25"/>
    <row r="14752" customFormat="1" ht="15" customHeight="1" x14ac:dyDescent="0.25"/>
    <row r="14753" customFormat="1" ht="15" customHeight="1" x14ac:dyDescent="0.25"/>
    <row r="14754" customFormat="1" ht="15" customHeight="1" x14ac:dyDescent="0.25"/>
    <row r="14755" customFormat="1" ht="15" customHeight="1" x14ac:dyDescent="0.25"/>
    <row r="14756" customFormat="1" ht="15" customHeight="1" x14ac:dyDescent="0.25"/>
    <row r="14757" customFormat="1" ht="15" customHeight="1" x14ac:dyDescent="0.25"/>
    <row r="14758" customFormat="1" ht="15" customHeight="1" x14ac:dyDescent="0.25"/>
    <row r="14759" customFormat="1" ht="15" customHeight="1" x14ac:dyDescent="0.25"/>
    <row r="14760" customFormat="1" ht="15" customHeight="1" x14ac:dyDescent="0.25"/>
    <row r="14761" customFormat="1" ht="15" customHeight="1" x14ac:dyDescent="0.25"/>
    <row r="14762" customFormat="1" ht="15" customHeight="1" x14ac:dyDescent="0.25"/>
    <row r="14763" customFormat="1" ht="15" customHeight="1" x14ac:dyDescent="0.25"/>
    <row r="14764" customFormat="1" ht="15" customHeight="1" x14ac:dyDescent="0.25"/>
    <row r="14765" customFormat="1" ht="15" customHeight="1" x14ac:dyDescent="0.25"/>
    <row r="14766" customFormat="1" ht="15" customHeight="1" x14ac:dyDescent="0.25"/>
    <row r="14767" customFormat="1" ht="15" customHeight="1" x14ac:dyDescent="0.25"/>
    <row r="14768" customFormat="1" ht="15" customHeight="1" x14ac:dyDescent="0.25"/>
    <row r="14769" customFormat="1" ht="15" customHeight="1" x14ac:dyDescent="0.25"/>
    <row r="14770" customFormat="1" ht="15" customHeight="1" x14ac:dyDescent="0.25"/>
    <row r="14771" customFormat="1" ht="15" customHeight="1" x14ac:dyDescent="0.25"/>
    <row r="14772" customFormat="1" ht="15" customHeight="1" x14ac:dyDescent="0.25"/>
    <row r="14773" customFormat="1" ht="15" customHeight="1" x14ac:dyDescent="0.25"/>
    <row r="14774" customFormat="1" ht="15" customHeight="1" x14ac:dyDescent="0.25"/>
    <row r="14775" customFormat="1" ht="15" customHeight="1" x14ac:dyDescent="0.25"/>
    <row r="14776" customFormat="1" ht="15" customHeight="1" x14ac:dyDescent="0.25"/>
    <row r="14777" customFormat="1" ht="15" customHeight="1" x14ac:dyDescent="0.25"/>
    <row r="14778" customFormat="1" ht="15" customHeight="1" x14ac:dyDescent="0.25"/>
    <row r="14779" customFormat="1" ht="15" customHeight="1" x14ac:dyDescent="0.25"/>
    <row r="14780" customFormat="1" ht="15" customHeight="1" x14ac:dyDescent="0.25"/>
    <row r="14781" customFormat="1" ht="15" customHeight="1" x14ac:dyDescent="0.25"/>
    <row r="14782" customFormat="1" ht="15" customHeight="1" x14ac:dyDescent="0.25"/>
    <row r="14783" customFormat="1" ht="15" customHeight="1" x14ac:dyDescent="0.25"/>
    <row r="14784" customFormat="1" ht="15" customHeight="1" x14ac:dyDescent="0.25"/>
    <row r="14785" customFormat="1" ht="15" customHeight="1" x14ac:dyDescent="0.25"/>
    <row r="14786" customFormat="1" ht="15" customHeight="1" x14ac:dyDescent="0.25"/>
    <row r="14787" customFormat="1" ht="15" customHeight="1" x14ac:dyDescent="0.25"/>
    <row r="14788" customFormat="1" ht="15" customHeight="1" x14ac:dyDescent="0.25"/>
    <row r="14789" customFormat="1" ht="15" customHeight="1" x14ac:dyDescent="0.25"/>
    <row r="14790" customFormat="1" ht="15" customHeight="1" x14ac:dyDescent="0.25"/>
    <row r="14791" customFormat="1" ht="15" customHeight="1" x14ac:dyDescent="0.25"/>
    <row r="14792" customFormat="1" ht="15" customHeight="1" x14ac:dyDescent="0.25"/>
    <row r="14793" customFormat="1" ht="15" customHeight="1" x14ac:dyDescent="0.25"/>
    <row r="14794" customFormat="1" ht="15" customHeight="1" x14ac:dyDescent="0.25"/>
    <row r="14795" customFormat="1" ht="15" customHeight="1" x14ac:dyDescent="0.25"/>
    <row r="14796" customFormat="1" ht="15" customHeight="1" x14ac:dyDescent="0.25"/>
    <row r="14797" customFormat="1" ht="15" customHeight="1" x14ac:dyDescent="0.25"/>
    <row r="14798" customFormat="1" ht="15" customHeight="1" x14ac:dyDescent="0.25"/>
    <row r="14799" customFormat="1" ht="15" customHeight="1" x14ac:dyDescent="0.25"/>
    <row r="14800" customFormat="1" ht="15" customHeight="1" x14ac:dyDescent="0.25"/>
    <row r="14801" customFormat="1" ht="15" customHeight="1" x14ac:dyDescent="0.25"/>
    <row r="14802" customFormat="1" ht="15" customHeight="1" x14ac:dyDescent="0.25"/>
    <row r="14803" customFormat="1" ht="15" customHeight="1" x14ac:dyDescent="0.25"/>
    <row r="14804" customFormat="1" ht="15" customHeight="1" x14ac:dyDescent="0.25"/>
    <row r="14805" customFormat="1" ht="15" customHeight="1" x14ac:dyDescent="0.25"/>
    <row r="14806" customFormat="1" ht="15" customHeight="1" x14ac:dyDescent="0.25"/>
    <row r="14807" customFormat="1" ht="15" customHeight="1" x14ac:dyDescent="0.25"/>
    <row r="14808" customFormat="1" ht="15" customHeight="1" x14ac:dyDescent="0.25"/>
    <row r="14809" customFormat="1" ht="15" customHeight="1" x14ac:dyDescent="0.25"/>
    <row r="14810" customFormat="1" ht="15" customHeight="1" x14ac:dyDescent="0.25"/>
    <row r="14811" customFormat="1" ht="15" customHeight="1" x14ac:dyDescent="0.25"/>
    <row r="14812" customFormat="1" ht="15" customHeight="1" x14ac:dyDescent="0.25"/>
    <row r="14813" customFormat="1" ht="15" customHeight="1" x14ac:dyDescent="0.25"/>
    <row r="14814" customFormat="1" ht="15" customHeight="1" x14ac:dyDescent="0.25"/>
    <row r="14815" customFormat="1" ht="15" customHeight="1" x14ac:dyDescent="0.25"/>
    <row r="14816" customFormat="1" ht="15" customHeight="1" x14ac:dyDescent="0.25"/>
    <row r="14817" customFormat="1" ht="15" customHeight="1" x14ac:dyDescent="0.25"/>
    <row r="14818" customFormat="1" ht="15" customHeight="1" x14ac:dyDescent="0.25"/>
    <row r="14819" customFormat="1" ht="15" customHeight="1" x14ac:dyDescent="0.25"/>
    <row r="14820" customFormat="1" ht="15" customHeight="1" x14ac:dyDescent="0.25"/>
    <row r="14821" customFormat="1" ht="15" customHeight="1" x14ac:dyDescent="0.25"/>
    <row r="14822" customFormat="1" ht="15" customHeight="1" x14ac:dyDescent="0.25"/>
    <row r="14823" customFormat="1" ht="15" customHeight="1" x14ac:dyDescent="0.25"/>
    <row r="14824" customFormat="1" ht="15" customHeight="1" x14ac:dyDescent="0.25"/>
    <row r="14825" customFormat="1" ht="15" customHeight="1" x14ac:dyDescent="0.25"/>
    <row r="14826" customFormat="1" ht="15" customHeight="1" x14ac:dyDescent="0.25"/>
    <row r="14827" customFormat="1" ht="15" customHeight="1" x14ac:dyDescent="0.25"/>
    <row r="14828" customFormat="1" ht="15" customHeight="1" x14ac:dyDescent="0.25"/>
    <row r="14829" customFormat="1" ht="15" customHeight="1" x14ac:dyDescent="0.25"/>
    <row r="14830" customFormat="1" ht="15" customHeight="1" x14ac:dyDescent="0.25"/>
    <row r="14831" customFormat="1" ht="15" customHeight="1" x14ac:dyDescent="0.25"/>
    <row r="14832" customFormat="1" ht="15" customHeight="1" x14ac:dyDescent="0.25"/>
    <row r="14833" customFormat="1" ht="15" customHeight="1" x14ac:dyDescent="0.25"/>
    <row r="14834" customFormat="1" ht="15" customHeight="1" x14ac:dyDescent="0.25"/>
    <row r="14835" customFormat="1" ht="15" customHeight="1" x14ac:dyDescent="0.25"/>
    <row r="14836" customFormat="1" ht="15" customHeight="1" x14ac:dyDescent="0.25"/>
    <row r="14837" customFormat="1" ht="15" customHeight="1" x14ac:dyDescent="0.25"/>
    <row r="14838" customFormat="1" ht="15" customHeight="1" x14ac:dyDescent="0.25"/>
    <row r="14839" customFormat="1" ht="15" customHeight="1" x14ac:dyDescent="0.25"/>
    <row r="14840" customFormat="1" ht="15" customHeight="1" x14ac:dyDescent="0.25"/>
    <row r="14841" customFormat="1" ht="15" customHeight="1" x14ac:dyDescent="0.25"/>
    <row r="14842" customFormat="1" ht="15" customHeight="1" x14ac:dyDescent="0.25"/>
    <row r="14843" customFormat="1" ht="15" customHeight="1" x14ac:dyDescent="0.25"/>
    <row r="14844" customFormat="1" ht="15" customHeight="1" x14ac:dyDescent="0.25"/>
    <row r="14845" customFormat="1" ht="15" customHeight="1" x14ac:dyDescent="0.25"/>
    <row r="14846" customFormat="1" ht="15" customHeight="1" x14ac:dyDescent="0.25"/>
    <row r="14847" customFormat="1" ht="15" customHeight="1" x14ac:dyDescent="0.25"/>
    <row r="14848" customFormat="1" ht="15" customHeight="1" x14ac:dyDescent="0.25"/>
    <row r="14849" customFormat="1" ht="15" customHeight="1" x14ac:dyDescent="0.25"/>
    <row r="14850" customFormat="1" ht="15" customHeight="1" x14ac:dyDescent="0.25"/>
    <row r="14851" customFormat="1" ht="15" customHeight="1" x14ac:dyDescent="0.25"/>
    <row r="14852" customFormat="1" ht="15" customHeight="1" x14ac:dyDescent="0.25"/>
    <row r="14853" customFormat="1" ht="15" customHeight="1" x14ac:dyDescent="0.25"/>
    <row r="14854" customFormat="1" ht="15" customHeight="1" x14ac:dyDescent="0.25"/>
    <row r="14855" customFormat="1" ht="15" customHeight="1" x14ac:dyDescent="0.25"/>
    <row r="14856" customFormat="1" ht="15" customHeight="1" x14ac:dyDescent="0.25"/>
    <row r="14857" customFormat="1" ht="15" customHeight="1" x14ac:dyDescent="0.25"/>
    <row r="14858" customFormat="1" ht="15" customHeight="1" x14ac:dyDescent="0.25"/>
    <row r="14859" customFormat="1" ht="15" customHeight="1" x14ac:dyDescent="0.25"/>
    <row r="14860" customFormat="1" ht="15" customHeight="1" x14ac:dyDescent="0.25"/>
    <row r="14861" customFormat="1" ht="15" customHeight="1" x14ac:dyDescent="0.25"/>
    <row r="14862" customFormat="1" ht="15" customHeight="1" x14ac:dyDescent="0.25"/>
    <row r="14863" customFormat="1" ht="15" customHeight="1" x14ac:dyDescent="0.25"/>
    <row r="14864" customFormat="1" ht="15" customHeight="1" x14ac:dyDescent="0.25"/>
    <row r="14865" customFormat="1" ht="15" customHeight="1" x14ac:dyDescent="0.25"/>
    <row r="14866" customFormat="1" ht="15" customHeight="1" x14ac:dyDescent="0.25"/>
    <row r="14867" customFormat="1" ht="15" customHeight="1" x14ac:dyDescent="0.25"/>
    <row r="14868" customFormat="1" ht="15" customHeight="1" x14ac:dyDescent="0.25"/>
    <row r="14869" customFormat="1" ht="15" customHeight="1" x14ac:dyDescent="0.25"/>
    <row r="14870" customFormat="1" ht="15" customHeight="1" x14ac:dyDescent="0.25"/>
    <row r="14871" customFormat="1" ht="15" customHeight="1" x14ac:dyDescent="0.25"/>
    <row r="14872" customFormat="1" ht="15" customHeight="1" x14ac:dyDescent="0.25"/>
    <row r="14873" customFormat="1" ht="15" customHeight="1" x14ac:dyDescent="0.25"/>
    <row r="14874" customFormat="1" ht="15" customHeight="1" x14ac:dyDescent="0.25"/>
    <row r="14875" customFormat="1" ht="15" customHeight="1" x14ac:dyDescent="0.25"/>
    <row r="14876" customFormat="1" ht="15" customHeight="1" x14ac:dyDescent="0.25"/>
    <row r="14877" customFormat="1" ht="15" customHeight="1" x14ac:dyDescent="0.25"/>
    <row r="14878" customFormat="1" ht="15" customHeight="1" x14ac:dyDescent="0.25"/>
    <row r="14879" customFormat="1" ht="15" customHeight="1" x14ac:dyDescent="0.25"/>
    <row r="14880" customFormat="1" ht="15" customHeight="1" x14ac:dyDescent="0.25"/>
    <row r="14881" customFormat="1" ht="15" customHeight="1" x14ac:dyDescent="0.25"/>
    <row r="14882" customFormat="1" ht="15" customHeight="1" x14ac:dyDescent="0.25"/>
    <row r="14883" customFormat="1" ht="15" customHeight="1" x14ac:dyDescent="0.25"/>
    <row r="14884" customFormat="1" ht="15" customHeight="1" x14ac:dyDescent="0.25"/>
    <row r="14885" customFormat="1" ht="15" customHeight="1" x14ac:dyDescent="0.25"/>
    <row r="14886" customFormat="1" ht="15" customHeight="1" x14ac:dyDescent="0.25"/>
    <row r="14887" customFormat="1" ht="15" customHeight="1" x14ac:dyDescent="0.25"/>
    <row r="14888" customFormat="1" ht="15" customHeight="1" x14ac:dyDescent="0.25"/>
    <row r="14889" customFormat="1" ht="15" customHeight="1" x14ac:dyDescent="0.25"/>
    <row r="14890" customFormat="1" ht="15" customHeight="1" x14ac:dyDescent="0.25"/>
    <row r="14891" customFormat="1" ht="15" customHeight="1" x14ac:dyDescent="0.25"/>
    <row r="14892" customFormat="1" ht="15" customHeight="1" x14ac:dyDescent="0.25"/>
    <row r="14893" customFormat="1" ht="15" customHeight="1" x14ac:dyDescent="0.25"/>
    <row r="14894" customFormat="1" ht="15" customHeight="1" x14ac:dyDescent="0.25"/>
    <row r="14895" customFormat="1" ht="15" customHeight="1" x14ac:dyDescent="0.25"/>
    <row r="14896" customFormat="1" ht="15" customHeight="1" x14ac:dyDescent="0.25"/>
    <row r="14897" customFormat="1" ht="15" customHeight="1" x14ac:dyDescent="0.25"/>
    <row r="14898" customFormat="1" ht="15" customHeight="1" x14ac:dyDescent="0.25"/>
    <row r="14899" customFormat="1" ht="15" customHeight="1" x14ac:dyDescent="0.25"/>
    <row r="14900" customFormat="1" ht="15" customHeight="1" x14ac:dyDescent="0.25"/>
    <row r="14901" customFormat="1" ht="15" customHeight="1" x14ac:dyDescent="0.25"/>
    <row r="14902" customFormat="1" ht="15" customHeight="1" x14ac:dyDescent="0.25"/>
    <row r="14903" customFormat="1" ht="15" customHeight="1" x14ac:dyDescent="0.25"/>
    <row r="14904" customFormat="1" ht="15" customHeight="1" x14ac:dyDescent="0.25"/>
    <row r="14905" customFormat="1" ht="15" customHeight="1" x14ac:dyDescent="0.25"/>
    <row r="14906" customFormat="1" ht="15" customHeight="1" x14ac:dyDescent="0.25"/>
    <row r="14907" customFormat="1" ht="15" customHeight="1" x14ac:dyDescent="0.25"/>
    <row r="14908" customFormat="1" ht="15" customHeight="1" x14ac:dyDescent="0.25"/>
    <row r="14909" customFormat="1" ht="15" customHeight="1" x14ac:dyDescent="0.25"/>
    <row r="14910" customFormat="1" ht="15" customHeight="1" x14ac:dyDescent="0.25"/>
    <row r="14911" customFormat="1" ht="15" customHeight="1" x14ac:dyDescent="0.25"/>
    <row r="14912" customFormat="1" ht="15" customHeight="1" x14ac:dyDescent="0.25"/>
    <row r="14913" customFormat="1" ht="15" customHeight="1" x14ac:dyDescent="0.25"/>
    <row r="14914" customFormat="1" ht="15" customHeight="1" x14ac:dyDescent="0.25"/>
    <row r="14915" customFormat="1" ht="15" customHeight="1" x14ac:dyDescent="0.25"/>
    <row r="14916" customFormat="1" ht="15" customHeight="1" x14ac:dyDescent="0.25"/>
    <row r="14917" customFormat="1" ht="15" customHeight="1" x14ac:dyDescent="0.25"/>
    <row r="14918" customFormat="1" ht="15" customHeight="1" x14ac:dyDescent="0.25"/>
    <row r="14919" customFormat="1" ht="15" customHeight="1" x14ac:dyDescent="0.25"/>
    <row r="14920" customFormat="1" ht="15" customHeight="1" x14ac:dyDescent="0.25"/>
    <row r="14921" customFormat="1" ht="15" customHeight="1" x14ac:dyDescent="0.25"/>
    <row r="14922" customFormat="1" ht="15" customHeight="1" x14ac:dyDescent="0.25"/>
    <row r="14923" customFormat="1" ht="15" customHeight="1" x14ac:dyDescent="0.25"/>
    <row r="14924" customFormat="1" ht="15" customHeight="1" x14ac:dyDescent="0.25"/>
    <row r="14925" customFormat="1" ht="15" customHeight="1" x14ac:dyDescent="0.25"/>
    <row r="14926" customFormat="1" ht="15" customHeight="1" x14ac:dyDescent="0.25"/>
    <row r="14927" customFormat="1" ht="15" customHeight="1" x14ac:dyDescent="0.25"/>
    <row r="14928" customFormat="1" ht="15" customHeight="1" x14ac:dyDescent="0.25"/>
    <row r="14929" customFormat="1" ht="15" customHeight="1" x14ac:dyDescent="0.25"/>
    <row r="14930" customFormat="1" ht="15" customHeight="1" x14ac:dyDescent="0.25"/>
    <row r="14931" customFormat="1" ht="15" customHeight="1" x14ac:dyDescent="0.25"/>
    <row r="14932" customFormat="1" ht="15" customHeight="1" x14ac:dyDescent="0.25"/>
    <row r="14933" customFormat="1" ht="15" customHeight="1" x14ac:dyDescent="0.25"/>
    <row r="14934" customFormat="1" ht="15" customHeight="1" x14ac:dyDescent="0.25"/>
    <row r="14935" customFormat="1" ht="15" customHeight="1" x14ac:dyDescent="0.25"/>
    <row r="14936" customFormat="1" ht="15" customHeight="1" x14ac:dyDescent="0.25"/>
    <row r="14937" customFormat="1" ht="15" customHeight="1" x14ac:dyDescent="0.25"/>
    <row r="14938" customFormat="1" ht="15" customHeight="1" x14ac:dyDescent="0.25"/>
    <row r="14939" customFormat="1" ht="15" customHeight="1" x14ac:dyDescent="0.25"/>
    <row r="14940" customFormat="1" ht="15" customHeight="1" x14ac:dyDescent="0.25"/>
    <row r="14941" customFormat="1" ht="15" customHeight="1" x14ac:dyDescent="0.25"/>
    <row r="14942" customFormat="1" ht="15" customHeight="1" x14ac:dyDescent="0.25"/>
    <row r="14943" customFormat="1" ht="15" customHeight="1" x14ac:dyDescent="0.25"/>
    <row r="14944" customFormat="1" ht="15" customHeight="1" x14ac:dyDescent="0.25"/>
    <row r="14945" customFormat="1" ht="15" customHeight="1" x14ac:dyDescent="0.25"/>
    <row r="14946" customFormat="1" ht="15" customHeight="1" x14ac:dyDescent="0.25"/>
    <row r="14947" customFormat="1" ht="15" customHeight="1" x14ac:dyDescent="0.25"/>
    <row r="14948" customFormat="1" ht="15" customHeight="1" x14ac:dyDescent="0.25"/>
    <row r="14949" customFormat="1" ht="15" customHeight="1" x14ac:dyDescent="0.25"/>
    <row r="14950" customFormat="1" ht="15" customHeight="1" x14ac:dyDescent="0.25"/>
    <row r="14951" customFormat="1" ht="15" customHeight="1" x14ac:dyDescent="0.25"/>
    <row r="14952" customFormat="1" ht="15" customHeight="1" x14ac:dyDescent="0.25"/>
    <row r="14953" customFormat="1" ht="15" customHeight="1" x14ac:dyDescent="0.25"/>
    <row r="14954" customFormat="1" ht="15" customHeight="1" x14ac:dyDescent="0.25"/>
    <row r="14955" customFormat="1" ht="15" customHeight="1" x14ac:dyDescent="0.25"/>
    <row r="14956" customFormat="1" ht="15" customHeight="1" x14ac:dyDescent="0.25"/>
    <row r="14957" customFormat="1" ht="15" customHeight="1" x14ac:dyDescent="0.25"/>
    <row r="14958" customFormat="1" ht="15" customHeight="1" x14ac:dyDescent="0.25"/>
    <row r="14959" customFormat="1" ht="15" customHeight="1" x14ac:dyDescent="0.25"/>
    <row r="14960" customFormat="1" ht="15" customHeight="1" x14ac:dyDescent="0.25"/>
    <row r="14961" customFormat="1" ht="15" customHeight="1" x14ac:dyDescent="0.25"/>
    <row r="14962" customFormat="1" ht="15" customHeight="1" x14ac:dyDescent="0.25"/>
    <row r="14963" customFormat="1" ht="15" customHeight="1" x14ac:dyDescent="0.25"/>
    <row r="14964" customFormat="1" ht="15" customHeight="1" x14ac:dyDescent="0.25"/>
    <row r="14965" customFormat="1" ht="15" customHeight="1" x14ac:dyDescent="0.25"/>
    <row r="14966" customFormat="1" ht="15" customHeight="1" x14ac:dyDescent="0.25"/>
    <row r="14967" customFormat="1" ht="15" customHeight="1" x14ac:dyDescent="0.25"/>
    <row r="14968" customFormat="1" ht="15" customHeight="1" x14ac:dyDescent="0.25"/>
    <row r="14969" customFormat="1" ht="15" customHeight="1" x14ac:dyDescent="0.25"/>
    <row r="14970" customFormat="1" ht="15" customHeight="1" x14ac:dyDescent="0.25"/>
    <row r="14971" customFormat="1" ht="15" customHeight="1" x14ac:dyDescent="0.25"/>
    <row r="14972" customFormat="1" ht="15" customHeight="1" x14ac:dyDescent="0.25"/>
    <row r="14973" customFormat="1" ht="15" customHeight="1" x14ac:dyDescent="0.25"/>
    <row r="14974" customFormat="1" ht="15" customHeight="1" x14ac:dyDescent="0.25"/>
    <row r="14975" customFormat="1" ht="15" customHeight="1" x14ac:dyDescent="0.25"/>
    <row r="14976" customFormat="1" ht="15" customHeight="1" x14ac:dyDescent="0.25"/>
    <row r="14977" customFormat="1" ht="15" customHeight="1" x14ac:dyDescent="0.25"/>
    <row r="14978" customFormat="1" ht="15" customHeight="1" x14ac:dyDescent="0.25"/>
    <row r="14979" customFormat="1" ht="15" customHeight="1" x14ac:dyDescent="0.25"/>
    <row r="14980" customFormat="1" ht="15" customHeight="1" x14ac:dyDescent="0.25"/>
    <row r="14981" customFormat="1" ht="15" customHeight="1" x14ac:dyDescent="0.25"/>
    <row r="14982" customFormat="1" ht="15" customHeight="1" x14ac:dyDescent="0.25"/>
    <row r="14983" customFormat="1" ht="15" customHeight="1" x14ac:dyDescent="0.25"/>
    <row r="14984" customFormat="1" ht="15" customHeight="1" x14ac:dyDescent="0.25"/>
    <row r="14985" customFormat="1" ht="15" customHeight="1" x14ac:dyDescent="0.25"/>
    <row r="14986" customFormat="1" ht="15" customHeight="1" x14ac:dyDescent="0.25"/>
    <row r="14987" customFormat="1" ht="15" customHeight="1" x14ac:dyDescent="0.25"/>
    <row r="14988" customFormat="1" ht="15" customHeight="1" x14ac:dyDescent="0.25"/>
    <row r="14989" customFormat="1" ht="15" customHeight="1" x14ac:dyDescent="0.25"/>
    <row r="14990" customFormat="1" ht="15" customHeight="1" x14ac:dyDescent="0.25"/>
    <row r="14991" customFormat="1" ht="15" customHeight="1" x14ac:dyDescent="0.25"/>
    <row r="14992" customFormat="1" ht="15" customHeight="1" x14ac:dyDescent="0.25"/>
    <row r="14993" customFormat="1" ht="15" customHeight="1" x14ac:dyDescent="0.25"/>
    <row r="14994" customFormat="1" ht="15" customHeight="1" x14ac:dyDescent="0.25"/>
    <row r="14995" customFormat="1" ht="15" customHeight="1" x14ac:dyDescent="0.25"/>
    <row r="14996" customFormat="1" ht="15" customHeight="1" x14ac:dyDescent="0.25"/>
    <row r="14997" customFormat="1" ht="15" customHeight="1" x14ac:dyDescent="0.25"/>
    <row r="14998" customFormat="1" ht="15" customHeight="1" x14ac:dyDescent="0.25"/>
    <row r="14999" customFormat="1" ht="15" customHeight="1" x14ac:dyDescent="0.25"/>
    <row r="15000" customFormat="1" ht="15" customHeight="1" x14ac:dyDescent="0.25"/>
    <row r="15001" customFormat="1" ht="15" customHeight="1" x14ac:dyDescent="0.25"/>
    <row r="15002" customFormat="1" ht="15" customHeight="1" x14ac:dyDescent="0.25"/>
    <row r="15003" customFormat="1" ht="15" customHeight="1" x14ac:dyDescent="0.25"/>
    <row r="15004" customFormat="1" ht="15" customHeight="1" x14ac:dyDescent="0.25"/>
    <row r="15005" customFormat="1" ht="15" customHeight="1" x14ac:dyDescent="0.25"/>
    <row r="15006" customFormat="1" ht="15" customHeight="1" x14ac:dyDescent="0.25"/>
    <row r="15007" customFormat="1" ht="15" customHeight="1" x14ac:dyDescent="0.25"/>
    <row r="15008" customFormat="1" ht="15" customHeight="1" x14ac:dyDescent="0.25"/>
    <row r="15009" customFormat="1" ht="15" customHeight="1" x14ac:dyDescent="0.25"/>
    <row r="15010" customFormat="1" ht="15" customHeight="1" x14ac:dyDescent="0.25"/>
    <row r="15011" customFormat="1" ht="15" customHeight="1" x14ac:dyDescent="0.25"/>
    <row r="15012" customFormat="1" ht="15" customHeight="1" x14ac:dyDescent="0.25"/>
    <row r="15013" customFormat="1" ht="15" customHeight="1" x14ac:dyDescent="0.25"/>
    <row r="15014" customFormat="1" ht="15" customHeight="1" x14ac:dyDescent="0.25"/>
    <row r="15015" customFormat="1" ht="15" customHeight="1" x14ac:dyDescent="0.25"/>
    <row r="15016" customFormat="1" ht="15" customHeight="1" x14ac:dyDescent="0.25"/>
    <row r="15017" customFormat="1" ht="15" customHeight="1" x14ac:dyDescent="0.25"/>
    <row r="15018" customFormat="1" ht="15" customHeight="1" x14ac:dyDescent="0.25"/>
    <row r="15019" customFormat="1" ht="15" customHeight="1" x14ac:dyDescent="0.25"/>
    <row r="15020" customFormat="1" ht="15" customHeight="1" x14ac:dyDescent="0.25"/>
    <row r="15021" customFormat="1" ht="15" customHeight="1" x14ac:dyDescent="0.25"/>
    <row r="15022" customFormat="1" ht="15" customHeight="1" x14ac:dyDescent="0.25"/>
    <row r="15023" customFormat="1" ht="15" customHeight="1" x14ac:dyDescent="0.25"/>
    <row r="15024" customFormat="1" ht="15" customHeight="1" x14ac:dyDescent="0.25"/>
    <row r="15025" customFormat="1" ht="15" customHeight="1" x14ac:dyDescent="0.25"/>
    <row r="15026" customFormat="1" ht="15" customHeight="1" x14ac:dyDescent="0.25"/>
    <row r="15027" customFormat="1" ht="15" customHeight="1" x14ac:dyDescent="0.25"/>
    <row r="15028" customFormat="1" ht="15" customHeight="1" x14ac:dyDescent="0.25"/>
    <row r="15029" customFormat="1" ht="15" customHeight="1" x14ac:dyDescent="0.25"/>
    <row r="15030" customFormat="1" ht="15" customHeight="1" x14ac:dyDescent="0.25"/>
    <row r="15031" customFormat="1" ht="15" customHeight="1" x14ac:dyDescent="0.25"/>
    <row r="15032" customFormat="1" ht="15" customHeight="1" x14ac:dyDescent="0.25"/>
    <row r="15033" customFormat="1" ht="15" customHeight="1" x14ac:dyDescent="0.25"/>
    <row r="15034" customFormat="1" ht="15" customHeight="1" x14ac:dyDescent="0.25"/>
    <row r="15035" customFormat="1" ht="15" customHeight="1" x14ac:dyDescent="0.25"/>
    <row r="15036" customFormat="1" ht="15" customHeight="1" x14ac:dyDescent="0.25"/>
    <row r="15037" customFormat="1" ht="15" customHeight="1" x14ac:dyDescent="0.25"/>
    <row r="15038" customFormat="1" ht="15" customHeight="1" x14ac:dyDescent="0.25"/>
    <row r="15039" customFormat="1" ht="15" customHeight="1" x14ac:dyDescent="0.25"/>
    <row r="15040" customFormat="1" ht="15" customHeight="1" x14ac:dyDescent="0.25"/>
    <row r="15041" customFormat="1" ht="15" customHeight="1" x14ac:dyDescent="0.25"/>
    <row r="15042" customFormat="1" ht="15" customHeight="1" x14ac:dyDescent="0.25"/>
    <row r="15043" customFormat="1" ht="15" customHeight="1" x14ac:dyDescent="0.25"/>
    <row r="15044" customFormat="1" ht="15" customHeight="1" x14ac:dyDescent="0.25"/>
    <row r="15045" customFormat="1" ht="15" customHeight="1" x14ac:dyDescent="0.25"/>
    <row r="15046" customFormat="1" ht="15" customHeight="1" x14ac:dyDescent="0.25"/>
    <row r="15047" customFormat="1" ht="15" customHeight="1" x14ac:dyDescent="0.25"/>
    <row r="15048" customFormat="1" ht="15" customHeight="1" x14ac:dyDescent="0.25"/>
    <row r="15049" customFormat="1" ht="15" customHeight="1" x14ac:dyDescent="0.25"/>
    <row r="15050" customFormat="1" ht="15" customHeight="1" x14ac:dyDescent="0.25"/>
    <row r="15051" customFormat="1" ht="15" customHeight="1" x14ac:dyDescent="0.25"/>
    <row r="15052" customFormat="1" ht="15" customHeight="1" x14ac:dyDescent="0.25"/>
    <row r="15053" customFormat="1" ht="15" customHeight="1" x14ac:dyDescent="0.25"/>
    <row r="15054" customFormat="1" ht="15" customHeight="1" x14ac:dyDescent="0.25"/>
    <row r="15055" customFormat="1" ht="15" customHeight="1" x14ac:dyDescent="0.25"/>
    <row r="15056" customFormat="1" ht="15" customHeight="1" x14ac:dyDescent="0.25"/>
    <row r="15057" customFormat="1" ht="15" customHeight="1" x14ac:dyDescent="0.25"/>
    <row r="15058" customFormat="1" ht="15" customHeight="1" x14ac:dyDescent="0.25"/>
    <row r="15059" customFormat="1" ht="15" customHeight="1" x14ac:dyDescent="0.25"/>
    <row r="15060" customFormat="1" ht="15" customHeight="1" x14ac:dyDescent="0.25"/>
    <row r="15061" customFormat="1" ht="15" customHeight="1" x14ac:dyDescent="0.25"/>
    <row r="15062" customFormat="1" ht="15" customHeight="1" x14ac:dyDescent="0.25"/>
    <row r="15063" customFormat="1" ht="15" customHeight="1" x14ac:dyDescent="0.25"/>
    <row r="15064" customFormat="1" ht="15" customHeight="1" x14ac:dyDescent="0.25"/>
    <row r="15065" customFormat="1" ht="15" customHeight="1" x14ac:dyDescent="0.25"/>
    <row r="15066" customFormat="1" ht="15" customHeight="1" x14ac:dyDescent="0.25"/>
    <row r="15067" customFormat="1" ht="15" customHeight="1" x14ac:dyDescent="0.25"/>
    <row r="15068" customFormat="1" ht="15" customHeight="1" x14ac:dyDescent="0.25"/>
    <row r="15069" customFormat="1" ht="15" customHeight="1" x14ac:dyDescent="0.25"/>
    <row r="15070" customFormat="1" ht="15" customHeight="1" x14ac:dyDescent="0.25"/>
    <row r="15071" customFormat="1" ht="15" customHeight="1" x14ac:dyDescent="0.25"/>
    <row r="15072" customFormat="1" ht="15" customHeight="1" x14ac:dyDescent="0.25"/>
    <row r="15073" customFormat="1" ht="15" customHeight="1" x14ac:dyDescent="0.25"/>
    <row r="15074" customFormat="1" ht="15" customHeight="1" x14ac:dyDescent="0.25"/>
    <row r="15075" customFormat="1" ht="15" customHeight="1" x14ac:dyDescent="0.25"/>
    <row r="15076" customFormat="1" ht="15" customHeight="1" x14ac:dyDescent="0.25"/>
    <row r="15077" customFormat="1" ht="15" customHeight="1" x14ac:dyDescent="0.25"/>
    <row r="15078" customFormat="1" ht="15" customHeight="1" x14ac:dyDescent="0.25"/>
    <row r="15079" customFormat="1" ht="15" customHeight="1" x14ac:dyDescent="0.25"/>
    <row r="15080" customFormat="1" ht="15" customHeight="1" x14ac:dyDescent="0.25"/>
    <row r="15081" customFormat="1" ht="15" customHeight="1" x14ac:dyDescent="0.25"/>
    <row r="15082" customFormat="1" ht="15" customHeight="1" x14ac:dyDescent="0.25"/>
    <row r="15083" customFormat="1" ht="15" customHeight="1" x14ac:dyDescent="0.25"/>
    <row r="15084" customFormat="1" ht="15" customHeight="1" x14ac:dyDescent="0.25"/>
    <row r="15085" customFormat="1" ht="15" customHeight="1" x14ac:dyDescent="0.25"/>
    <row r="15086" customFormat="1" ht="15" customHeight="1" x14ac:dyDescent="0.25"/>
    <row r="15087" customFormat="1" ht="15" customHeight="1" x14ac:dyDescent="0.25"/>
    <row r="15088" customFormat="1" ht="15" customHeight="1" x14ac:dyDescent="0.25"/>
    <row r="15089" customFormat="1" ht="15" customHeight="1" x14ac:dyDescent="0.25"/>
    <row r="15090" customFormat="1" ht="15" customHeight="1" x14ac:dyDescent="0.25"/>
    <row r="15091" customFormat="1" ht="15" customHeight="1" x14ac:dyDescent="0.25"/>
    <row r="15092" customFormat="1" ht="15" customHeight="1" x14ac:dyDescent="0.25"/>
    <row r="15093" customFormat="1" ht="15" customHeight="1" x14ac:dyDescent="0.25"/>
    <row r="15094" customFormat="1" ht="15" customHeight="1" x14ac:dyDescent="0.25"/>
    <row r="15095" customFormat="1" ht="15" customHeight="1" x14ac:dyDescent="0.25"/>
    <row r="15096" customFormat="1" ht="15" customHeight="1" x14ac:dyDescent="0.25"/>
    <row r="15097" customFormat="1" ht="15" customHeight="1" x14ac:dyDescent="0.25"/>
    <row r="15098" customFormat="1" ht="15" customHeight="1" x14ac:dyDescent="0.25"/>
    <row r="15099" customFormat="1" ht="15" customHeight="1" x14ac:dyDescent="0.25"/>
    <row r="15100" customFormat="1" ht="15" customHeight="1" x14ac:dyDescent="0.25"/>
    <row r="15101" customFormat="1" ht="15" customHeight="1" x14ac:dyDescent="0.25"/>
    <row r="15102" customFormat="1" ht="15" customHeight="1" x14ac:dyDescent="0.25"/>
    <row r="15103" customFormat="1" ht="15" customHeight="1" x14ac:dyDescent="0.25"/>
    <row r="15104" customFormat="1" ht="15" customHeight="1" x14ac:dyDescent="0.25"/>
    <row r="15105" customFormat="1" ht="15" customHeight="1" x14ac:dyDescent="0.25"/>
    <row r="15106" customFormat="1" ht="15" customHeight="1" x14ac:dyDescent="0.25"/>
    <row r="15107" customFormat="1" ht="15" customHeight="1" x14ac:dyDescent="0.25"/>
    <row r="15108" customFormat="1" ht="15" customHeight="1" x14ac:dyDescent="0.25"/>
    <row r="15109" customFormat="1" ht="15" customHeight="1" x14ac:dyDescent="0.25"/>
    <row r="15110" customFormat="1" ht="15" customHeight="1" x14ac:dyDescent="0.25"/>
    <row r="15111" customFormat="1" ht="15" customHeight="1" x14ac:dyDescent="0.25"/>
    <row r="15112" customFormat="1" ht="15" customHeight="1" x14ac:dyDescent="0.25"/>
    <row r="15113" customFormat="1" ht="15" customHeight="1" x14ac:dyDescent="0.25"/>
    <row r="15114" customFormat="1" ht="15" customHeight="1" x14ac:dyDescent="0.25"/>
    <row r="15115" customFormat="1" ht="15" customHeight="1" x14ac:dyDescent="0.25"/>
    <row r="15116" customFormat="1" ht="15" customHeight="1" x14ac:dyDescent="0.25"/>
    <row r="15117" customFormat="1" ht="15" customHeight="1" x14ac:dyDescent="0.25"/>
    <row r="15118" customFormat="1" ht="15" customHeight="1" x14ac:dyDescent="0.25"/>
    <row r="15119" customFormat="1" ht="15" customHeight="1" x14ac:dyDescent="0.25"/>
    <row r="15120" customFormat="1" ht="15" customHeight="1" x14ac:dyDescent="0.25"/>
    <row r="15121" customFormat="1" ht="15" customHeight="1" x14ac:dyDescent="0.25"/>
    <row r="15122" customFormat="1" ht="15" customHeight="1" x14ac:dyDescent="0.25"/>
    <row r="15123" customFormat="1" ht="15" customHeight="1" x14ac:dyDescent="0.25"/>
    <row r="15124" customFormat="1" ht="15" customHeight="1" x14ac:dyDescent="0.25"/>
    <row r="15125" customFormat="1" ht="15" customHeight="1" x14ac:dyDescent="0.25"/>
    <row r="15126" customFormat="1" ht="15" customHeight="1" x14ac:dyDescent="0.25"/>
    <row r="15127" customFormat="1" ht="15" customHeight="1" x14ac:dyDescent="0.25"/>
    <row r="15128" customFormat="1" ht="15" customHeight="1" x14ac:dyDescent="0.25"/>
    <row r="15129" customFormat="1" ht="15" customHeight="1" x14ac:dyDescent="0.25"/>
    <row r="15130" customFormat="1" ht="15" customHeight="1" x14ac:dyDescent="0.25"/>
    <row r="15131" customFormat="1" ht="15" customHeight="1" x14ac:dyDescent="0.25"/>
    <row r="15132" customFormat="1" ht="15" customHeight="1" x14ac:dyDescent="0.25"/>
    <row r="15133" customFormat="1" ht="15" customHeight="1" x14ac:dyDescent="0.25"/>
    <row r="15134" customFormat="1" ht="15" customHeight="1" x14ac:dyDescent="0.25"/>
    <row r="15135" customFormat="1" ht="15" customHeight="1" x14ac:dyDescent="0.25"/>
    <row r="15136" customFormat="1" ht="15" customHeight="1" x14ac:dyDescent="0.25"/>
    <row r="15137" customFormat="1" ht="15" customHeight="1" x14ac:dyDescent="0.25"/>
    <row r="15138" customFormat="1" ht="15" customHeight="1" x14ac:dyDescent="0.25"/>
    <row r="15139" customFormat="1" ht="15" customHeight="1" x14ac:dyDescent="0.25"/>
    <row r="15140" customFormat="1" ht="15" customHeight="1" x14ac:dyDescent="0.25"/>
    <row r="15141" customFormat="1" ht="15" customHeight="1" x14ac:dyDescent="0.25"/>
    <row r="15142" customFormat="1" ht="15" customHeight="1" x14ac:dyDescent="0.25"/>
    <row r="15143" customFormat="1" ht="15" customHeight="1" x14ac:dyDescent="0.25"/>
    <row r="15144" customFormat="1" ht="15" customHeight="1" x14ac:dyDescent="0.25"/>
    <row r="15145" customFormat="1" ht="15" customHeight="1" x14ac:dyDescent="0.25"/>
    <row r="15146" customFormat="1" ht="15" customHeight="1" x14ac:dyDescent="0.25"/>
    <row r="15147" customFormat="1" ht="15" customHeight="1" x14ac:dyDescent="0.25"/>
    <row r="15148" customFormat="1" ht="15" customHeight="1" x14ac:dyDescent="0.25"/>
    <row r="15149" customFormat="1" ht="15" customHeight="1" x14ac:dyDescent="0.25"/>
    <row r="15150" customFormat="1" ht="15" customHeight="1" x14ac:dyDescent="0.25"/>
    <row r="15151" customFormat="1" ht="15" customHeight="1" x14ac:dyDescent="0.25"/>
    <row r="15152" customFormat="1" ht="15" customHeight="1" x14ac:dyDescent="0.25"/>
    <row r="15153" customFormat="1" ht="15" customHeight="1" x14ac:dyDescent="0.25"/>
    <row r="15154" customFormat="1" ht="15" customHeight="1" x14ac:dyDescent="0.25"/>
    <row r="15155" customFormat="1" ht="15" customHeight="1" x14ac:dyDescent="0.25"/>
    <row r="15156" customFormat="1" ht="15" customHeight="1" x14ac:dyDescent="0.25"/>
    <row r="15157" customFormat="1" ht="15" customHeight="1" x14ac:dyDescent="0.25"/>
    <row r="15158" customFormat="1" ht="15" customHeight="1" x14ac:dyDescent="0.25"/>
    <row r="15159" customFormat="1" ht="15" customHeight="1" x14ac:dyDescent="0.25"/>
    <row r="15160" customFormat="1" ht="15" customHeight="1" x14ac:dyDescent="0.25"/>
    <row r="15161" customFormat="1" ht="15" customHeight="1" x14ac:dyDescent="0.25"/>
    <row r="15162" customFormat="1" ht="15" customHeight="1" x14ac:dyDescent="0.25"/>
    <row r="15163" customFormat="1" ht="15" customHeight="1" x14ac:dyDescent="0.25"/>
    <row r="15164" customFormat="1" ht="15" customHeight="1" x14ac:dyDescent="0.25"/>
    <row r="15165" customFormat="1" ht="15" customHeight="1" x14ac:dyDescent="0.25"/>
    <row r="15166" customFormat="1" ht="15" customHeight="1" x14ac:dyDescent="0.25"/>
    <row r="15167" customFormat="1" ht="15" customHeight="1" x14ac:dyDescent="0.25"/>
    <row r="15168" customFormat="1" ht="15" customHeight="1" x14ac:dyDescent="0.25"/>
    <row r="15169" customFormat="1" ht="15" customHeight="1" x14ac:dyDescent="0.25"/>
    <row r="15170" customFormat="1" ht="15" customHeight="1" x14ac:dyDescent="0.25"/>
    <row r="15171" customFormat="1" ht="15" customHeight="1" x14ac:dyDescent="0.25"/>
    <row r="15172" customFormat="1" ht="15" customHeight="1" x14ac:dyDescent="0.25"/>
    <row r="15173" customFormat="1" ht="15" customHeight="1" x14ac:dyDescent="0.25"/>
    <row r="15174" customFormat="1" ht="15" customHeight="1" x14ac:dyDescent="0.25"/>
    <row r="15175" customFormat="1" ht="15" customHeight="1" x14ac:dyDescent="0.25"/>
    <row r="15176" customFormat="1" ht="15" customHeight="1" x14ac:dyDescent="0.25"/>
    <row r="15177" customFormat="1" ht="15" customHeight="1" x14ac:dyDescent="0.25"/>
    <row r="15178" customFormat="1" ht="15" customHeight="1" x14ac:dyDescent="0.25"/>
    <row r="15179" customFormat="1" ht="15" customHeight="1" x14ac:dyDescent="0.25"/>
    <row r="15180" customFormat="1" ht="15" customHeight="1" x14ac:dyDescent="0.25"/>
    <row r="15181" customFormat="1" ht="15" customHeight="1" x14ac:dyDescent="0.25"/>
    <row r="15182" customFormat="1" ht="15" customHeight="1" x14ac:dyDescent="0.25"/>
    <row r="15183" customFormat="1" ht="15" customHeight="1" x14ac:dyDescent="0.25"/>
    <row r="15184" customFormat="1" ht="15" customHeight="1" x14ac:dyDescent="0.25"/>
    <row r="15185" customFormat="1" ht="15" customHeight="1" x14ac:dyDescent="0.25"/>
    <row r="15186" customFormat="1" ht="15" customHeight="1" x14ac:dyDescent="0.25"/>
    <row r="15187" customFormat="1" ht="15" customHeight="1" x14ac:dyDescent="0.25"/>
    <row r="15188" customFormat="1" ht="15" customHeight="1" x14ac:dyDescent="0.25"/>
    <row r="15189" customFormat="1" ht="15" customHeight="1" x14ac:dyDescent="0.25"/>
    <row r="15190" customFormat="1" ht="15" customHeight="1" x14ac:dyDescent="0.25"/>
    <row r="15191" customFormat="1" ht="15" customHeight="1" x14ac:dyDescent="0.25"/>
    <row r="15192" customFormat="1" ht="15" customHeight="1" x14ac:dyDescent="0.25"/>
    <row r="15193" customFormat="1" ht="15" customHeight="1" x14ac:dyDescent="0.25"/>
    <row r="15194" customFormat="1" ht="15" customHeight="1" x14ac:dyDescent="0.25"/>
    <row r="15195" customFormat="1" ht="15" customHeight="1" x14ac:dyDescent="0.25"/>
    <row r="15196" customFormat="1" ht="15" customHeight="1" x14ac:dyDescent="0.25"/>
    <row r="15197" customFormat="1" ht="15" customHeight="1" x14ac:dyDescent="0.25"/>
    <row r="15198" customFormat="1" ht="15" customHeight="1" x14ac:dyDescent="0.25"/>
    <row r="15199" customFormat="1" ht="15" customHeight="1" x14ac:dyDescent="0.25"/>
    <row r="15200" customFormat="1" ht="15" customHeight="1" x14ac:dyDescent="0.25"/>
    <row r="15201" customFormat="1" ht="15" customHeight="1" x14ac:dyDescent="0.25"/>
    <row r="15202" customFormat="1" ht="15" customHeight="1" x14ac:dyDescent="0.25"/>
    <row r="15203" customFormat="1" ht="15" customHeight="1" x14ac:dyDescent="0.25"/>
    <row r="15204" customFormat="1" ht="15" customHeight="1" x14ac:dyDescent="0.25"/>
    <row r="15205" customFormat="1" ht="15" customHeight="1" x14ac:dyDescent="0.25"/>
    <row r="15206" customFormat="1" ht="15" customHeight="1" x14ac:dyDescent="0.25"/>
    <row r="15207" customFormat="1" ht="15" customHeight="1" x14ac:dyDescent="0.25"/>
    <row r="15208" customFormat="1" ht="15" customHeight="1" x14ac:dyDescent="0.25"/>
    <row r="15209" customFormat="1" ht="15" customHeight="1" x14ac:dyDescent="0.25"/>
    <row r="15210" customFormat="1" ht="15" customHeight="1" x14ac:dyDescent="0.25"/>
    <row r="15211" customFormat="1" ht="15" customHeight="1" x14ac:dyDescent="0.25"/>
    <row r="15212" customFormat="1" ht="15" customHeight="1" x14ac:dyDescent="0.25"/>
    <row r="15213" customFormat="1" ht="15" customHeight="1" x14ac:dyDescent="0.25"/>
    <row r="15214" customFormat="1" ht="15" customHeight="1" x14ac:dyDescent="0.25"/>
    <row r="15215" customFormat="1" ht="15" customHeight="1" x14ac:dyDescent="0.25"/>
    <row r="15216" customFormat="1" ht="15" customHeight="1" x14ac:dyDescent="0.25"/>
    <row r="15217" customFormat="1" ht="15" customHeight="1" x14ac:dyDescent="0.25"/>
    <row r="15218" customFormat="1" ht="15" customHeight="1" x14ac:dyDescent="0.25"/>
    <row r="15219" customFormat="1" ht="15" customHeight="1" x14ac:dyDescent="0.25"/>
    <row r="15220" customFormat="1" ht="15" customHeight="1" x14ac:dyDescent="0.25"/>
    <row r="15221" customFormat="1" ht="15" customHeight="1" x14ac:dyDescent="0.25"/>
    <row r="15222" customFormat="1" ht="15" customHeight="1" x14ac:dyDescent="0.25"/>
    <row r="15223" customFormat="1" ht="15" customHeight="1" x14ac:dyDescent="0.25"/>
    <row r="15224" customFormat="1" ht="15" customHeight="1" x14ac:dyDescent="0.25"/>
    <row r="15225" customFormat="1" ht="15" customHeight="1" x14ac:dyDescent="0.25"/>
    <row r="15226" customFormat="1" ht="15" customHeight="1" x14ac:dyDescent="0.25"/>
    <row r="15227" customFormat="1" ht="15" customHeight="1" x14ac:dyDescent="0.25"/>
    <row r="15228" customFormat="1" ht="15" customHeight="1" x14ac:dyDescent="0.25"/>
    <row r="15229" customFormat="1" ht="15" customHeight="1" x14ac:dyDescent="0.25"/>
    <row r="15230" customFormat="1" ht="15" customHeight="1" x14ac:dyDescent="0.25"/>
    <row r="15231" customFormat="1" ht="15" customHeight="1" x14ac:dyDescent="0.25"/>
    <row r="15232" customFormat="1" ht="15" customHeight="1" x14ac:dyDescent="0.25"/>
    <row r="15233" customFormat="1" ht="15" customHeight="1" x14ac:dyDescent="0.25"/>
    <row r="15234" customFormat="1" ht="15" customHeight="1" x14ac:dyDescent="0.25"/>
    <row r="15235" customFormat="1" ht="15" customHeight="1" x14ac:dyDescent="0.25"/>
    <row r="15236" customFormat="1" ht="15" customHeight="1" x14ac:dyDescent="0.25"/>
    <row r="15237" customFormat="1" ht="15" customHeight="1" x14ac:dyDescent="0.25"/>
    <row r="15238" customFormat="1" ht="15" customHeight="1" x14ac:dyDescent="0.25"/>
    <row r="15239" customFormat="1" ht="15" customHeight="1" x14ac:dyDescent="0.25"/>
    <row r="15240" customFormat="1" ht="15" customHeight="1" x14ac:dyDescent="0.25"/>
    <row r="15241" customFormat="1" ht="15" customHeight="1" x14ac:dyDescent="0.25"/>
    <row r="15242" customFormat="1" ht="15" customHeight="1" x14ac:dyDescent="0.25"/>
    <row r="15243" customFormat="1" ht="15" customHeight="1" x14ac:dyDescent="0.25"/>
    <row r="15244" customFormat="1" ht="15" customHeight="1" x14ac:dyDescent="0.25"/>
    <row r="15245" customFormat="1" ht="15" customHeight="1" x14ac:dyDescent="0.25"/>
    <row r="15246" customFormat="1" ht="15" customHeight="1" x14ac:dyDescent="0.25"/>
    <row r="15247" customFormat="1" ht="15" customHeight="1" x14ac:dyDescent="0.25"/>
    <row r="15248" customFormat="1" ht="15" customHeight="1" x14ac:dyDescent="0.25"/>
    <row r="15249" customFormat="1" ht="15" customHeight="1" x14ac:dyDescent="0.25"/>
    <row r="15250" customFormat="1" ht="15" customHeight="1" x14ac:dyDescent="0.25"/>
    <row r="15251" customFormat="1" ht="15" customHeight="1" x14ac:dyDescent="0.25"/>
    <row r="15252" customFormat="1" ht="15" customHeight="1" x14ac:dyDescent="0.25"/>
    <row r="15253" customFormat="1" ht="15" customHeight="1" x14ac:dyDescent="0.25"/>
    <row r="15254" customFormat="1" ht="15" customHeight="1" x14ac:dyDescent="0.25"/>
    <row r="15255" customFormat="1" ht="15" customHeight="1" x14ac:dyDescent="0.25"/>
    <row r="15256" customFormat="1" ht="15" customHeight="1" x14ac:dyDescent="0.25"/>
    <row r="15257" customFormat="1" ht="15" customHeight="1" x14ac:dyDescent="0.25"/>
    <row r="15258" customFormat="1" ht="15" customHeight="1" x14ac:dyDescent="0.25"/>
    <row r="15259" customFormat="1" ht="15" customHeight="1" x14ac:dyDescent="0.25"/>
    <row r="15260" customFormat="1" ht="15" customHeight="1" x14ac:dyDescent="0.25"/>
    <row r="15261" customFormat="1" ht="15" customHeight="1" x14ac:dyDescent="0.25"/>
    <row r="15262" customFormat="1" ht="15" customHeight="1" x14ac:dyDescent="0.25"/>
    <row r="15263" customFormat="1" ht="15" customHeight="1" x14ac:dyDescent="0.25"/>
    <row r="15264" customFormat="1" ht="15" customHeight="1" x14ac:dyDescent="0.25"/>
    <row r="15265" customFormat="1" ht="15" customHeight="1" x14ac:dyDescent="0.25"/>
    <row r="15266" customFormat="1" ht="15" customHeight="1" x14ac:dyDescent="0.25"/>
    <row r="15267" customFormat="1" ht="15" customHeight="1" x14ac:dyDescent="0.25"/>
    <row r="15268" customFormat="1" ht="15" customHeight="1" x14ac:dyDescent="0.25"/>
    <row r="15269" customFormat="1" ht="15" customHeight="1" x14ac:dyDescent="0.25"/>
    <row r="15270" customFormat="1" ht="15" customHeight="1" x14ac:dyDescent="0.25"/>
    <row r="15271" customFormat="1" ht="15" customHeight="1" x14ac:dyDescent="0.25"/>
    <row r="15272" customFormat="1" ht="15" customHeight="1" x14ac:dyDescent="0.25"/>
    <row r="15273" customFormat="1" ht="15" customHeight="1" x14ac:dyDescent="0.25"/>
    <row r="15274" customFormat="1" ht="15" customHeight="1" x14ac:dyDescent="0.25"/>
    <row r="15275" customFormat="1" ht="15" customHeight="1" x14ac:dyDescent="0.25"/>
    <row r="15276" customFormat="1" ht="15" customHeight="1" x14ac:dyDescent="0.25"/>
    <row r="15277" customFormat="1" ht="15" customHeight="1" x14ac:dyDescent="0.25"/>
    <row r="15278" customFormat="1" ht="15" customHeight="1" x14ac:dyDescent="0.25"/>
    <row r="15279" customFormat="1" ht="15" customHeight="1" x14ac:dyDescent="0.25"/>
    <row r="15280" customFormat="1" ht="15" customHeight="1" x14ac:dyDescent="0.25"/>
    <row r="15281" customFormat="1" ht="15" customHeight="1" x14ac:dyDescent="0.25"/>
    <row r="15282" customFormat="1" ht="15" customHeight="1" x14ac:dyDescent="0.25"/>
    <row r="15283" customFormat="1" ht="15" customHeight="1" x14ac:dyDescent="0.25"/>
    <row r="15284" customFormat="1" ht="15" customHeight="1" x14ac:dyDescent="0.25"/>
    <row r="15285" customFormat="1" ht="15" customHeight="1" x14ac:dyDescent="0.25"/>
    <row r="15286" customFormat="1" ht="15" customHeight="1" x14ac:dyDescent="0.25"/>
    <row r="15287" customFormat="1" ht="15" customHeight="1" x14ac:dyDescent="0.25"/>
    <row r="15288" customFormat="1" ht="15" customHeight="1" x14ac:dyDescent="0.25"/>
    <row r="15289" customFormat="1" ht="15" customHeight="1" x14ac:dyDescent="0.25"/>
    <row r="15290" customFormat="1" ht="15" customHeight="1" x14ac:dyDescent="0.25"/>
    <row r="15291" customFormat="1" ht="15" customHeight="1" x14ac:dyDescent="0.25"/>
    <row r="15292" customFormat="1" ht="15" customHeight="1" x14ac:dyDescent="0.25"/>
    <row r="15293" customFormat="1" ht="15" customHeight="1" x14ac:dyDescent="0.25"/>
    <row r="15294" customFormat="1" ht="15" customHeight="1" x14ac:dyDescent="0.25"/>
    <row r="15295" customFormat="1" ht="15" customHeight="1" x14ac:dyDescent="0.25"/>
    <row r="15296" customFormat="1" ht="15" customHeight="1" x14ac:dyDescent="0.25"/>
    <row r="15297" customFormat="1" ht="15" customHeight="1" x14ac:dyDescent="0.25"/>
    <row r="15298" customFormat="1" ht="15" customHeight="1" x14ac:dyDescent="0.25"/>
    <row r="15299" customFormat="1" ht="15" customHeight="1" x14ac:dyDescent="0.25"/>
    <row r="15300" customFormat="1" ht="15" customHeight="1" x14ac:dyDescent="0.25"/>
    <row r="15301" customFormat="1" ht="15" customHeight="1" x14ac:dyDescent="0.25"/>
    <row r="15302" customFormat="1" ht="15" customHeight="1" x14ac:dyDescent="0.25"/>
    <row r="15303" customFormat="1" ht="15" customHeight="1" x14ac:dyDescent="0.25"/>
    <row r="15304" customFormat="1" ht="15" customHeight="1" x14ac:dyDescent="0.25"/>
    <row r="15305" customFormat="1" ht="15" customHeight="1" x14ac:dyDescent="0.25"/>
    <row r="15306" customFormat="1" ht="15" customHeight="1" x14ac:dyDescent="0.25"/>
    <row r="15307" customFormat="1" ht="15" customHeight="1" x14ac:dyDescent="0.25"/>
    <row r="15308" customFormat="1" ht="15" customHeight="1" x14ac:dyDescent="0.25"/>
    <row r="15309" customFormat="1" ht="15" customHeight="1" x14ac:dyDescent="0.25"/>
    <row r="15310" customFormat="1" ht="15" customHeight="1" x14ac:dyDescent="0.25"/>
    <row r="15311" customFormat="1" ht="15" customHeight="1" x14ac:dyDescent="0.25"/>
    <row r="15312" customFormat="1" ht="15" customHeight="1" x14ac:dyDescent="0.25"/>
    <row r="15313" customFormat="1" ht="15" customHeight="1" x14ac:dyDescent="0.25"/>
    <row r="15314" customFormat="1" ht="15" customHeight="1" x14ac:dyDescent="0.25"/>
    <row r="15315" customFormat="1" ht="15" customHeight="1" x14ac:dyDescent="0.25"/>
    <row r="15316" customFormat="1" ht="15" customHeight="1" x14ac:dyDescent="0.25"/>
    <row r="15317" customFormat="1" ht="15" customHeight="1" x14ac:dyDescent="0.25"/>
    <row r="15318" customFormat="1" ht="15" customHeight="1" x14ac:dyDescent="0.25"/>
    <row r="15319" customFormat="1" ht="15" customHeight="1" x14ac:dyDescent="0.25"/>
    <row r="15320" customFormat="1" ht="15" customHeight="1" x14ac:dyDescent="0.25"/>
    <row r="15321" customFormat="1" ht="15" customHeight="1" x14ac:dyDescent="0.25"/>
    <row r="15322" customFormat="1" ht="15" customHeight="1" x14ac:dyDescent="0.25"/>
    <row r="15323" customFormat="1" ht="15" customHeight="1" x14ac:dyDescent="0.25"/>
    <row r="15324" customFormat="1" ht="15" customHeight="1" x14ac:dyDescent="0.25"/>
    <row r="15325" customFormat="1" ht="15" customHeight="1" x14ac:dyDescent="0.25"/>
    <row r="15326" customFormat="1" ht="15" customHeight="1" x14ac:dyDescent="0.25"/>
    <row r="15327" customFormat="1" ht="15" customHeight="1" x14ac:dyDescent="0.25"/>
    <row r="15328" customFormat="1" ht="15" customHeight="1" x14ac:dyDescent="0.25"/>
    <row r="15329" customFormat="1" ht="15" customHeight="1" x14ac:dyDescent="0.25"/>
    <row r="15330" customFormat="1" ht="15" customHeight="1" x14ac:dyDescent="0.25"/>
    <row r="15331" customFormat="1" ht="15" customHeight="1" x14ac:dyDescent="0.25"/>
    <row r="15332" customFormat="1" ht="15" customHeight="1" x14ac:dyDescent="0.25"/>
    <row r="15333" customFormat="1" ht="15" customHeight="1" x14ac:dyDescent="0.25"/>
    <row r="15334" customFormat="1" ht="15" customHeight="1" x14ac:dyDescent="0.25"/>
    <row r="15335" customFormat="1" ht="15" customHeight="1" x14ac:dyDescent="0.25"/>
    <row r="15336" customFormat="1" ht="15" customHeight="1" x14ac:dyDescent="0.25"/>
    <row r="15337" customFormat="1" ht="15" customHeight="1" x14ac:dyDescent="0.25"/>
    <row r="15338" customFormat="1" ht="15" customHeight="1" x14ac:dyDescent="0.25"/>
    <row r="15339" customFormat="1" ht="15" customHeight="1" x14ac:dyDescent="0.25"/>
    <row r="15340" customFormat="1" ht="15" customHeight="1" x14ac:dyDescent="0.25"/>
    <row r="15341" customFormat="1" ht="15" customHeight="1" x14ac:dyDescent="0.25"/>
    <row r="15342" customFormat="1" ht="15" customHeight="1" x14ac:dyDescent="0.25"/>
    <row r="15343" customFormat="1" ht="15" customHeight="1" x14ac:dyDescent="0.25"/>
    <row r="15344" customFormat="1" ht="15" customHeight="1" x14ac:dyDescent="0.25"/>
    <row r="15345" customFormat="1" ht="15" customHeight="1" x14ac:dyDescent="0.25"/>
    <row r="15346" customFormat="1" ht="15" customHeight="1" x14ac:dyDescent="0.25"/>
    <row r="15347" customFormat="1" ht="15" customHeight="1" x14ac:dyDescent="0.25"/>
    <row r="15348" customFormat="1" ht="15" customHeight="1" x14ac:dyDescent="0.25"/>
    <row r="15349" customFormat="1" ht="15" customHeight="1" x14ac:dyDescent="0.25"/>
    <row r="15350" customFormat="1" ht="15" customHeight="1" x14ac:dyDescent="0.25"/>
    <row r="15351" customFormat="1" ht="15" customHeight="1" x14ac:dyDescent="0.25"/>
    <row r="15352" customFormat="1" ht="15" customHeight="1" x14ac:dyDescent="0.25"/>
    <row r="15353" customFormat="1" ht="15" customHeight="1" x14ac:dyDescent="0.25"/>
    <row r="15354" customFormat="1" ht="15" customHeight="1" x14ac:dyDescent="0.25"/>
    <row r="15355" customFormat="1" ht="15" customHeight="1" x14ac:dyDescent="0.25"/>
    <row r="15356" customFormat="1" ht="15" customHeight="1" x14ac:dyDescent="0.25"/>
    <row r="15357" customFormat="1" ht="15" customHeight="1" x14ac:dyDescent="0.25"/>
    <row r="15358" customFormat="1" ht="15" customHeight="1" x14ac:dyDescent="0.25"/>
    <row r="15359" customFormat="1" ht="15" customHeight="1" x14ac:dyDescent="0.25"/>
    <row r="15360" customFormat="1" ht="15" customHeight="1" x14ac:dyDescent="0.25"/>
    <row r="15361" customFormat="1" ht="15" customHeight="1" x14ac:dyDescent="0.25"/>
    <row r="15362" customFormat="1" ht="15" customHeight="1" x14ac:dyDescent="0.25"/>
    <row r="15363" customFormat="1" ht="15" customHeight="1" x14ac:dyDescent="0.25"/>
    <row r="15364" customFormat="1" ht="15" customHeight="1" x14ac:dyDescent="0.25"/>
    <row r="15365" customFormat="1" ht="15" customHeight="1" x14ac:dyDescent="0.25"/>
    <row r="15366" customFormat="1" ht="15" customHeight="1" x14ac:dyDescent="0.25"/>
    <row r="15367" customFormat="1" ht="15" customHeight="1" x14ac:dyDescent="0.25"/>
    <row r="15368" customFormat="1" ht="15" customHeight="1" x14ac:dyDescent="0.25"/>
    <row r="15369" customFormat="1" ht="15" customHeight="1" x14ac:dyDescent="0.25"/>
    <row r="15370" customFormat="1" ht="15" customHeight="1" x14ac:dyDescent="0.25"/>
    <row r="15371" customFormat="1" ht="15" customHeight="1" x14ac:dyDescent="0.25"/>
    <row r="15372" customFormat="1" ht="15" customHeight="1" x14ac:dyDescent="0.25"/>
    <row r="15373" customFormat="1" ht="15" customHeight="1" x14ac:dyDescent="0.25"/>
    <row r="15374" customFormat="1" ht="15" customHeight="1" x14ac:dyDescent="0.25"/>
    <row r="15375" customFormat="1" ht="15" customHeight="1" x14ac:dyDescent="0.25"/>
    <row r="15376" customFormat="1" ht="15" customHeight="1" x14ac:dyDescent="0.25"/>
    <row r="15377" customFormat="1" ht="15" customHeight="1" x14ac:dyDescent="0.25"/>
    <row r="15378" customFormat="1" ht="15" customHeight="1" x14ac:dyDescent="0.25"/>
    <row r="15379" customFormat="1" ht="15" customHeight="1" x14ac:dyDescent="0.25"/>
    <row r="15380" customFormat="1" ht="15" customHeight="1" x14ac:dyDescent="0.25"/>
    <row r="15381" customFormat="1" ht="15" customHeight="1" x14ac:dyDescent="0.25"/>
    <row r="15382" customFormat="1" ht="15" customHeight="1" x14ac:dyDescent="0.25"/>
    <row r="15383" customFormat="1" ht="15" customHeight="1" x14ac:dyDescent="0.25"/>
    <row r="15384" customFormat="1" ht="15" customHeight="1" x14ac:dyDescent="0.25"/>
    <row r="15385" customFormat="1" ht="15" customHeight="1" x14ac:dyDescent="0.25"/>
    <row r="15386" customFormat="1" ht="15" customHeight="1" x14ac:dyDescent="0.25"/>
    <row r="15387" customFormat="1" ht="15" customHeight="1" x14ac:dyDescent="0.25"/>
    <row r="15388" customFormat="1" ht="15" customHeight="1" x14ac:dyDescent="0.25"/>
    <row r="15389" customFormat="1" ht="15" customHeight="1" x14ac:dyDescent="0.25"/>
    <row r="15390" customFormat="1" ht="15" customHeight="1" x14ac:dyDescent="0.25"/>
    <row r="15391" customFormat="1" ht="15" customHeight="1" x14ac:dyDescent="0.25"/>
    <row r="15392" customFormat="1" ht="15" customHeight="1" x14ac:dyDescent="0.25"/>
    <row r="15393" customFormat="1" ht="15" customHeight="1" x14ac:dyDescent="0.25"/>
    <row r="15394" customFormat="1" ht="15" customHeight="1" x14ac:dyDescent="0.25"/>
    <row r="15395" customFormat="1" ht="15" customHeight="1" x14ac:dyDescent="0.25"/>
    <row r="15396" customFormat="1" ht="15" customHeight="1" x14ac:dyDescent="0.25"/>
    <row r="15397" customFormat="1" ht="15" customHeight="1" x14ac:dyDescent="0.25"/>
    <row r="15398" customFormat="1" ht="15" customHeight="1" x14ac:dyDescent="0.25"/>
    <row r="15399" customFormat="1" ht="15" customHeight="1" x14ac:dyDescent="0.25"/>
    <row r="15400" customFormat="1" ht="15" customHeight="1" x14ac:dyDescent="0.25"/>
    <row r="15401" customFormat="1" ht="15" customHeight="1" x14ac:dyDescent="0.25"/>
    <row r="15402" customFormat="1" ht="15" customHeight="1" x14ac:dyDescent="0.25"/>
    <row r="15403" customFormat="1" ht="15" customHeight="1" x14ac:dyDescent="0.25"/>
    <row r="15404" customFormat="1" ht="15" customHeight="1" x14ac:dyDescent="0.25"/>
    <row r="15405" customFormat="1" ht="15" customHeight="1" x14ac:dyDescent="0.25"/>
    <row r="15406" customFormat="1" ht="15" customHeight="1" x14ac:dyDescent="0.25"/>
    <row r="15407" customFormat="1" ht="15" customHeight="1" x14ac:dyDescent="0.25"/>
    <row r="15408" customFormat="1" ht="15" customHeight="1" x14ac:dyDescent="0.25"/>
    <row r="15409" customFormat="1" ht="15" customHeight="1" x14ac:dyDescent="0.25"/>
    <row r="15410" customFormat="1" ht="15" customHeight="1" x14ac:dyDescent="0.25"/>
    <row r="15411" customFormat="1" ht="15" customHeight="1" x14ac:dyDescent="0.25"/>
    <row r="15412" customFormat="1" ht="15" customHeight="1" x14ac:dyDescent="0.25"/>
    <row r="15413" customFormat="1" ht="15" customHeight="1" x14ac:dyDescent="0.25"/>
    <row r="15414" customFormat="1" ht="15" customHeight="1" x14ac:dyDescent="0.25"/>
    <row r="15415" customFormat="1" ht="15" customHeight="1" x14ac:dyDescent="0.25"/>
    <row r="15416" customFormat="1" ht="15" customHeight="1" x14ac:dyDescent="0.25"/>
    <row r="15417" customFormat="1" ht="15" customHeight="1" x14ac:dyDescent="0.25"/>
    <row r="15418" customFormat="1" ht="15" customHeight="1" x14ac:dyDescent="0.25"/>
    <row r="15419" customFormat="1" ht="15" customHeight="1" x14ac:dyDescent="0.25"/>
    <row r="15420" customFormat="1" ht="15" customHeight="1" x14ac:dyDescent="0.25"/>
    <row r="15421" customFormat="1" ht="15" customHeight="1" x14ac:dyDescent="0.25"/>
    <row r="15422" customFormat="1" ht="15" customHeight="1" x14ac:dyDescent="0.25"/>
    <row r="15423" customFormat="1" ht="15" customHeight="1" x14ac:dyDescent="0.25"/>
    <row r="15424" customFormat="1" ht="15" customHeight="1" x14ac:dyDescent="0.25"/>
    <row r="15425" customFormat="1" ht="15" customHeight="1" x14ac:dyDescent="0.25"/>
    <row r="15426" customFormat="1" ht="15" customHeight="1" x14ac:dyDescent="0.25"/>
    <row r="15427" customFormat="1" ht="15" customHeight="1" x14ac:dyDescent="0.25"/>
    <row r="15428" customFormat="1" ht="15" customHeight="1" x14ac:dyDescent="0.25"/>
    <row r="15429" customFormat="1" ht="15" customHeight="1" x14ac:dyDescent="0.25"/>
    <row r="15430" customFormat="1" ht="15" customHeight="1" x14ac:dyDescent="0.25"/>
    <row r="15431" customFormat="1" ht="15" customHeight="1" x14ac:dyDescent="0.25"/>
    <row r="15432" customFormat="1" ht="15" customHeight="1" x14ac:dyDescent="0.25"/>
    <row r="15433" customFormat="1" ht="15" customHeight="1" x14ac:dyDescent="0.25"/>
    <row r="15434" customFormat="1" ht="15" customHeight="1" x14ac:dyDescent="0.25"/>
    <row r="15435" customFormat="1" ht="15" customHeight="1" x14ac:dyDescent="0.25"/>
    <row r="15436" customFormat="1" ht="15" customHeight="1" x14ac:dyDescent="0.25"/>
    <row r="15437" customFormat="1" ht="15" customHeight="1" x14ac:dyDescent="0.25"/>
    <row r="15438" customFormat="1" ht="15" customHeight="1" x14ac:dyDescent="0.25"/>
    <row r="15439" customFormat="1" ht="15" customHeight="1" x14ac:dyDescent="0.25"/>
    <row r="15440" customFormat="1" ht="15" customHeight="1" x14ac:dyDescent="0.25"/>
    <row r="15441" customFormat="1" ht="15" customHeight="1" x14ac:dyDescent="0.25"/>
    <row r="15442" customFormat="1" ht="15" customHeight="1" x14ac:dyDescent="0.25"/>
    <row r="15443" customFormat="1" ht="15" customHeight="1" x14ac:dyDescent="0.25"/>
    <row r="15444" customFormat="1" ht="15" customHeight="1" x14ac:dyDescent="0.25"/>
    <row r="15445" customFormat="1" ht="15" customHeight="1" x14ac:dyDescent="0.25"/>
    <row r="15446" customFormat="1" ht="15" customHeight="1" x14ac:dyDescent="0.25"/>
    <row r="15447" customFormat="1" ht="15" customHeight="1" x14ac:dyDescent="0.25"/>
    <row r="15448" customFormat="1" ht="15" customHeight="1" x14ac:dyDescent="0.25"/>
    <row r="15449" customFormat="1" ht="15" customHeight="1" x14ac:dyDescent="0.25"/>
    <row r="15450" customFormat="1" ht="15" customHeight="1" x14ac:dyDescent="0.25"/>
    <row r="15451" customFormat="1" ht="15" customHeight="1" x14ac:dyDescent="0.25"/>
    <row r="15452" customFormat="1" ht="15" customHeight="1" x14ac:dyDescent="0.25"/>
    <row r="15453" customFormat="1" ht="15" customHeight="1" x14ac:dyDescent="0.25"/>
    <row r="15454" customFormat="1" ht="15" customHeight="1" x14ac:dyDescent="0.25"/>
    <row r="15455" customFormat="1" ht="15" customHeight="1" x14ac:dyDescent="0.25"/>
    <row r="15456" customFormat="1" ht="15" customHeight="1" x14ac:dyDescent="0.25"/>
    <row r="15457" customFormat="1" ht="15" customHeight="1" x14ac:dyDescent="0.25"/>
    <row r="15458" customFormat="1" ht="15" customHeight="1" x14ac:dyDescent="0.25"/>
    <row r="15459" customFormat="1" ht="15" customHeight="1" x14ac:dyDescent="0.25"/>
    <row r="15460" customFormat="1" ht="15" customHeight="1" x14ac:dyDescent="0.25"/>
    <row r="15461" customFormat="1" ht="15" customHeight="1" x14ac:dyDescent="0.25"/>
    <row r="15462" customFormat="1" ht="15" customHeight="1" x14ac:dyDescent="0.25"/>
    <row r="15463" customFormat="1" ht="15" customHeight="1" x14ac:dyDescent="0.25"/>
    <row r="15464" customFormat="1" ht="15" customHeight="1" x14ac:dyDescent="0.25"/>
    <row r="15465" customFormat="1" ht="15" customHeight="1" x14ac:dyDescent="0.25"/>
    <row r="15466" customFormat="1" ht="15" customHeight="1" x14ac:dyDescent="0.25"/>
    <row r="15467" customFormat="1" ht="15" customHeight="1" x14ac:dyDescent="0.25"/>
    <row r="15468" customFormat="1" ht="15" customHeight="1" x14ac:dyDescent="0.25"/>
    <row r="15469" customFormat="1" ht="15" customHeight="1" x14ac:dyDescent="0.25"/>
    <row r="15470" customFormat="1" ht="15" customHeight="1" x14ac:dyDescent="0.25"/>
    <row r="15471" customFormat="1" ht="15" customHeight="1" x14ac:dyDescent="0.25"/>
    <row r="15472" customFormat="1" ht="15" customHeight="1" x14ac:dyDescent="0.25"/>
    <row r="15473" customFormat="1" ht="15" customHeight="1" x14ac:dyDescent="0.25"/>
    <row r="15474" customFormat="1" ht="15" customHeight="1" x14ac:dyDescent="0.25"/>
    <row r="15475" customFormat="1" ht="15" customHeight="1" x14ac:dyDescent="0.25"/>
    <row r="15476" customFormat="1" ht="15" customHeight="1" x14ac:dyDescent="0.25"/>
    <row r="15477" customFormat="1" ht="15" customHeight="1" x14ac:dyDescent="0.25"/>
    <row r="15478" customFormat="1" ht="15" customHeight="1" x14ac:dyDescent="0.25"/>
    <row r="15479" customFormat="1" ht="15" customHeight="1" x14ac:dyDescent="0.25"/>
    <row r="15480" customFormat="1" ht="15" customHeight="1" x14ac:dyDescent="0.25"/>
    <row r="15481" customFormat="1" ht="15" customHeight="1" x14ac:dyDescent="0.25"/>
    <row r="15482" customFormat="1" ht="15" customHeight="1" x14ac:dyDescent="0.25"/>
    <row r="15483" customFormat="1" ht="15" customHeight="1" x14ac:dyDescent="0.25"/>
    <row r="15484" customFormat="1" ht="15" customHeight="1" x14ac:dyDescent="0.25"/>
    <row r="15485" customFormat="1" ht="15" customHeight="1" x14ac:dyDescent="0.25"/>
    <row r="15486" customFormat="1" ht="15" customHeight="1" x14ac:dyDescent="0.25"/>
    <row r="15487" customFormat="1" ht="15" customHeight="1" x14ac:dyDescent="0.25"/>
    <row r="15488" customFormat="1" ht="15" customHeight="1" x14ac:dyDescent="0.25"/>
    <row r="15489" customFormat="1" ht="15" customHeight="1" x14ac:dyDescent="0.25"/>
    <row r="15490" customFormat="1" ht="15" customHeight="1" x14ac:dyDescent="0.25"/>
    <row r="15491" customFormat="1" ht="15" customHeight="1" x14ac:dyDescent="0.25"/>
    <row r="15492" customFormat="1" ht="15" customHeight="1" x14ac:dyDescent="0.25"/>
    <row r="15493" customFormat="1" ht="15" customHeight="1" x14ac:dyDescent="0.25"/>
    <row r="15494" customFormat="1" ht="15" customHeight="1" x14ac:dyDescent="0.25"/>
    <row r="15495" customFormat="1" ht="15" customHeight="1" x14ac:dyDescent="0.25"/>
    <row r="15496" customFormat="1" ht="15" customHeight="1" x14ac:dyDescent="0.25"/>
    <row r="15497" customFormat="1" ht="15" customHeight="1" x14ac:dyDescent="0.25"/>
    <row r="15498" customFormat="1" ht="15" customHeight="1" x14ac:dyDescent="0.25"/>
    <row r="15499" customFormat="1" ht="15" customHeight="1" x14ac:dyDescent="0.25"/>
    <row r="15500" customFormat="1" ht="15" customHeight="1" x14ac:dyDescent="0.25"/>
    <row r="15501" customFormat="1" ht="15" customHeight="1" x14ac:dyDescent="0.25"/>
    <row r="15502" customFormat="1" ht="15" customHeight="1" x14ac:dyDescent="0.25"/>
    <row r="15503" customFormat="1" ht="15" customHeight="1" x14ac:dyDescent="0.25"/>
    <row r="15504" customFormat="1" ht="15" customHeight="1" x14ac:dyDescent="0.25"/>
    <row r="15505" customFormat="1" ht="15" customHeight="1" x14ac:dyDescent="0.25"/>
    <row r="15506" customFormat="1" ht="15" customHeight="1" x14ac:dyDescent="0.25"/>
    <row r="15507" customFormat="1" ht="15" customHeight="1" x14ac:dyDescent="0.25"/>
    <row r="15508" customFormat="1" ht="15" customHeight="1" x14ac:dyDescent="0.25"/>
    <row r="15509" customFormat="1" ht="15" customHeight="1" x14ac:dyDescent="0.25"/>
    <row r="15510" customFormat="1" ht="15" customHeight="1" x14ac:dyDescent="0.25"/>
    <row r="15511" customFormat="1" ht="15" customHeight="1" x14ac:dyDescent="0.25"/>
    <row r="15512" customFormat="1" ht="15" customHeight="1" x14ac:dyDescent="0.25"/>
    <row r="15513" customFormat="1" ht="15" customHeight="1" x14ac:dyDescent="0.25"/>
    <row r="15514" customFormat="1" ht="15" customHeight="1" x14ac:dyDescent="0.25"/>
    <row r="15515" customFormat="1" ht="15" customHeight="1" x14ac:dyDescent="0.25"/>
    <row r="15516" customFormat="1" ht="15" customHeight="1" x14ac:dyDescent="0.25"/>
    <row r="15517" customFormat="1" ht="15" customHeight="1" x14ac:dyDescent="0.25"/>
    <row r="15518" customFormat="1" ht="15" customHeight="1" x14ac:dyDescent="0.25"/>
    <row r="15519" customFormat="1" ht="15" customHeight="1" x14ac:dyDescent="0.25"/>
    <row r="15520" customFormat="1" ht="15" customHeight="1" x14ac:dyDescent="0.25"/>
    <row r="15521" customFormat="1" ht="15" customHeight="1" x14ac:dyDescent="0.25"/>
    <row r="15522" customFormat="1" ht="15" customHeight="1" x14ac:dyDescent="0.25"/>
    <row r="15523" customFormat="1" ht="15" customHeight="1" x14ac:dyDescent="0.25"/>
    <row r="15524" customFormat="1" ht="15" customHeight="1" x14ac:dyDescent="0.25"/>
    <row r="15525" customFormat="1" ht="15" customHeight="1" x14ac:dyDescent="0.25"/>
    <row r="15526" customFormat="1" ht="15" customHeight="1" x14ac:dyDescent="0.25"/>
    <row r="15527" customFormat="1" ht="15" customHeight="1" x14ac:dyDescent="0.25"/>
    <row r="15528" customFormat="1" ht="15" customHeight="1" x14ac:dyDescent="0.25"/>
    <row r="15529" customFormat="1" ht="15" customHeight="1" x14ac:dyDescent="0.25"/>
    <row r="15530" customFormat="1" ht="15" customHeight="1" x14ac:dyDescent="0.25"/>
    <row r="15531" customFormat="1" ht="15" customHeight="1" x14ac:dyDescent="0.25"/>
    <row r="15532" customFormat="1" ht="15" customHeight="1" x14ac:dyDescent="0.25"/>
    <row r="15533" customFormat="1" ht="15" customHeight="1" x14ac:dyDescent="0.25"/>
    <row r="15534" customFormat="1" ht="15" customHeight="1" x14ac:dyDescent="0.25"/>
    <row r="15535" customFormat="1" ht="15" customHeight="1" x14ac:dyDescent="0.25"/>
    <row r="15536" customFormat="1" ht="15" customHeight="1" x14ac:dyDescent="0.25"/>
    <row r="15537" customFormat="1" ht="15" customHeight="1" x14ac:dyDescent="0.25"/>
    <row r="15538" customFormat="1" ht="15" customHeight="1" x14ac:dyDescent="0.25"/>
    <row r="15539" customFormat="1" ht="15" customHeight="1" x14ac:dyDescent="0.25"/>
    <row r="15540" customFormat="1" ht="15" customHeight="1" x14ac:dyDescent="0.25"/>
    <row r="15541" customFormat="1" ht="15" customHeight="1" x14ac:dyDescent="0.25"/>
    <row r="15542" customFormat="1" ht="15" customHeight="1" x14ac:dyDescent="0.25"/>
    <row r="15543" customFormat="1" ht="15" customHeight="1" x14ac:dyDescent="0.25"/>
    <row r="15544" customFormat="1" ht="15" customHeight="1" x14ac:dyDescent="0.25"/>
    <row r="15545" customFormat="1" ht="15" customHeight="1" x14ac:dyDescent="0.25"/>
    <row r="15546" customFormat="1" ht="15" customHeight="1" x14ac:dyDescent="0.25"/>
    <row r="15547" customFormat="1" ht="15" customHeight="1" x14ac:dyDescent="0.25"/>
    <row r="15548" customFormat="1" ht="15" customHeight="1" x14ac:dyDescent="0.25"/>
    <row r="15549" customFormat="1" ht="15" customHeight="1" x14ac:dyDescent="0.25"/>
    <row r="15550" customFormat="1" ht="15" customHeight="1" x14ac:dyDescent="0.25"/>
    <row r="15551" customFormat="1" ht="15" customHeight="1" x14ac:dyDescent="0.25"/>
    <row r="15552" customFormat="1" ht="15" customHeight="1" x14ac:dyDescent="0.25"/>
    <row r="15553" customFormat="1" ht="15" customHeight="1" x14ac:dyDescent="0.25"/>
    <row r="15554" customFormat="1" ht="15" customHeight="1" x14ac:dyDescent="0.25"/>
    <row r="15555" customFormat="1" ht="15" customHeight="1" x14ac:dyDescent="0.25"/>
    <row r="15556" customFormat="1" ht="15" customHeight="1" x14ac:dyDescent="0.25"/>
    <row r="15557" customFormat="1" ht="15" customHeight="1" x14ac:dyDescent="0.25"/>
    <row r="15558" customFormat="1" ht="15" customHeight="1" x14ac:dyDescent="0.25"/>
    <row r="15559" customFormat="1" ht="15" customHeight="1" x14ac:dyDescent="0.25"/>
    <row r="15560" customFormat="1" ht="15" customHeight="1" x14ac:dyDescent="0.25"/>
    <row r="15561" customFormat="1" ht="15" customHeight="1" x14ac:dyDescent="0.25"/>
    <row r="15562" customFormat="1" ht="15" customHeight="1" x14ac:dyDescent="0.25"/>
    <row r="15563" customFormat="1" ht="15" customHeight="1" x14ac:dyDescent="0.25"/>
    <row r="15564" customFormat="1" ht="15" customHeight="1" x14ac:dyDescent="0.25"/>
    <row r="15565" customFormat="1" ht="15" customHeight="1" x14ac:dyDescent="0.25"/>
    <row r="15566" customFormat="1" ht="15" customHeight="1" x14ac:dyDescent="0.25"/>
    <row r="15567" customFormat="1" ht="15" customHeight="1" x14ac:dyDescent="0.25"/>
    <row r="15568" customFormat="1" ht="15" customHeight="1" x14ac:dyDescent="0.25"/>
    <row r="15569" customFormat="1" ht="15" customHeight="1" x14ac:dyDescent="0.25"/>
    <row r="15570" customFormat="1" ht="15" customHeight="1" x14ac:dyDescent="0.25"/>
    <row r="15571" customFormat="1" ht="15" customHeight="1" x14ac:dyDescent="0.25"/>
    <row r="15572" customFormat="1" ht="15" customHeight="1" x14ac:dyDescent="0.25"/>
    <row r="15573" customFormat="1" ht="15" customHeight="1" x14ac:dyDescent="0.25"/>
    <row r="15574" customFormat="1" ht="15" customHeight="1" x14ac:dyDescent="0.25"/>
    <row r="15575" customFormat="1" ht="15" customHeight="1" x14ac:dyDescent="0.25"/>
    <row r="15576" customFormat="1" ht="15" customHeight="1" x14ac:dyDescent="0.25"/>
    <row r="15577" customFormat="1" ht="15" customHeight="1" x14ac:dyDescent="0.25"/>
    <row r="15578" customFormat="1" ht="15" customHeight="1" x14ac:dyDescent="0.25"/>
    <row r="15579" customFormat="1" ht="15" customHeight="1" x14ac:dyDescent="0.25"/>
    <row r="15580" customFormat="1" ht="15" customHeight="1" x14ac:dyDescent="0.25"/>
    <row r="15581" customFormat="1" ht="15" customHeight="1" x14ac:dyDescent="0.25"/>
    <row r="15582" customFormat="1" ht="15" customHeight="1" x14ac:dyDescent="0.25"/>
    <row r="15583" customFormat="1" ht="15" customHeight="1" x14ac:dyDescent="0.25"/>
    <row r="15584" customFormat="1" ht="15" customHeight="1" x14ac:dyDescent="0.25"/>
    <row r="15585" customFormat="1" ht="15" customHeight="1" x14ac:dyDescent="0.25"/>
    <row r="15586" customFormat="1" ht="15" customHeight="1" x14ac:dyDescent="0.25"/>
    <row r="15587" customFormat="1" ht="15" customHeight="1" x14ac:dyDescent="0.25"/>
    <row r="15588" customFormat="1" ht="15" customHeight="1" x14ac:dyDescent="0.25"/>
    <row r="15589" customFormat="1" ht="15" customHeight="1" x14ac:dyDescent="0.25"/>
    <row r="15590" customFormat="1" ht="15" customHeight="1" x14ac:dyDescent="0.25"/>
    <row r="15591" customFormat="1" ht="15" customHeight="1" x14ac:dyDescent="0.25"/>
    <row r="15592" customFormat="1" ht="15" customHeight="1" x14ac:dyDescent="0.25"/>
    <row r="15593" customFormat="1" ht="15" customHeight="1" x14ac:dyDescent="0.25"/>
    <row r="15594" customFormat="1" ht="15" customHeight="1" x14ac:dyDescent="0.25"/>
    <row r="15595" customFormat="1" ht="15" customHeight="1" x14ac:dyDescent="0.25"/>
    <row r="15596" customFormat="1" ht="15" customHeight="1" x14ac:dyDescent="0.25"/>
    <row r="15597" customFormat="1" ht="15" customHeight="1" x14ac:dyDescent="0.25"/>
    <row r="15598" customFormat="1" ht="15" customHeight="1" x14ac:dyDescent="0.25"/>
    <row r="15599" customFormat="1" ht="15" customHeight="1" x14ac:dyDescent="0.25"/>
    <row r="15600" customFormat="1" ht="15" customHeight="1" x14ac:dyDescent="0.25"/>
    <row r="15601" customFormat="1" ht="15" customHeight="1" x14ac:dyDescent="0.25"/>
    <row r="15602" customFormat="1" ht="15" customHeight="1" x14ac:dyDescent="0.25"/>
    <row r="15603" customFormat="1" ht="15" customHeight="1" x14ac:dyDescent="0.25"/>
    <row r="15604" customFormat="1" ht="15" customHeight="1" x14ac:dyDescent="0.25"/>
    <row r="15605" customFormat="1" ht="15" customHeight="1" x14ac:dyDescent="0.25"/>
    <row r="15606" customFormat="1" ht="15" customHeight="1" x14ac:dyDescent="0.25"/>
    <row r="15607" customFormat="1" ht="15" customHeight="1" x14ac:dyDescent="0.25"/>
    <row r="15608" customFormat="1" ht="15" customHeight="1" x14ac:dyDescent="0.25"/>
    <row r="15609" customFormat="1" ht="15" customHeight="1" x14ac:dyDescent="0.25"/>
    <row r="15610" customFormat="1" ht="15" customHeight="1" x14ac:dyDescent="0.25"/>
    <row r="15611" customFormat="1" ht="15" customHeight="1" x14ac:dyDescent="0.25"/>
    <row r="15612" customFormat="1" ht="15" customHeight="1" x14ac:dyDescent="0.25"/>
    <row r="15613" customFormat="1" ht="15" customHeight="1" x14ac:dyDescent="0.25"/>
    <row r="15614" customFormat="1" ht="15" customHeight="1" x14ac:dyDescent="0.25"/>
    <row r="15615" customFormat="1" ht="15" customHeight="1" x14ac:dyDescent="0.25"/>
    <row r="15616" customFormat="1" ht="15" customHeight="1" x14ac:dyDescent="0.25"/>
    <row r="15617" customFormat="1" ht="15" customHeight="1" x14ac:dyDescent="0.25"/>
    <row r="15618" customFormat="1" ht="15" customHeight="1" x14ac:dyDescent="0.25"/>
    <row r="15619" customFormat="1" ht="15" customHeight="1" x14ac:dyDescent="0.25"/>
    <row r="15620" customFormat="1" ht="15" customHeight="1" x14ac:dyDescent="0.25"/>
    <row r="15621" customFormat="1" ht="15" customHeight="1" x14ac:dyDescent="0.25"/>
    <row r="15622" customFormat="1" ht="15" customHeight="1" x14ac:dyDescent="0.25"/>
    <row r="15623" customFormat="1" ht="15" customHeight="1" x14ac:dyDescent="0.25"/>
    <row r="15624" customFormat="1" ht="15" customHeight="1" x14ac:dyDescent="0.25"/>
    <row r="15625" customFormat="1" ht="15" customHeight="1" x14ac:dyDescent="0.25"/>
    <row r="15626" customFormat="1" ht="15" customHeight="1" x14ac:dyDescent="0.25"/>
    <row r="15627" customFormat="1" ht="15" customHeight="1" x14ac:dyDescent="0.25"/>
    <row r="15628" customFormat="1" ht="15" customHeight="1" x14ac:dyDescent="0.25"/>
    <row r="15629" customFormat="1" ht="15" customHeight="1" x14ac:dyDescent="0.25"/>
    <row r="15630" customFormat="1" ht="15" customHeight="1" x14ac:dyDescent="0.25"/>
    <row r="15631" customFormat="1" ht="15" customHeight="1" x14ac:dyDescent="0.25"/>
    <row r="15632" customFormat="1" ht="15" customHeight="1" x14ac:dyDescent="0.25"/>
    <row r="15633" customFormat="1" ht="15" customHeight="1" x14ac:dyDescent="0.25"/>
    <row r="15634" customFormat="1" ht="15" customHeight="1" x14ac:dyDescent="0.25"/>
    <row r="15635" customFormat="1" ht="15" customHeight="1" x14ac:dyDescent="0.25"/>
    <row r="15636" customFormat="1" ht="15" customHeight="1" x14ac:dyDescent="0.25"/>
    <row r="15637" customFormat="1" ht="15" customHeight="1" x14ac:dyDescent="0.25"/>
    <row r="15638" customFormat="1" ht="15" customHeight="1" x14ac:dyDescent="0.25"/>
    <row r="15639" customFormat="1" ht="15" customHeight="1" x14ac:dyDescent="0.25"/>
    <row r="15640" customFormat="1" ht="15" customHeight="1" x14ac:dyDescent="0.25"/>
    <row r="15641" customFormat="1" ht="15" customHeight="1" x14ac:dyDescent="0.25"/>
    <row r="15642" customFormat="1" ht="15" customHeight="1" x14ac:dyDescent="0.25"/>
    <row r="15643" customFormat="1" ht="15" customHeight="1" x14ac:dyDescent="0.25"/>
    <row r="15644" customFormat="1" ht="15" customHeight="1" x14ac:dyDescent="0.25"/>
    <row r="15645" customFormat="1" ht="15" customHeight="1" x14ac:dyDescent="0.25"/>
    <row r="15646" customFormat="1" ht="15" customHeight="1" x14ac:dyDescent="0.25"/>
    <row r="15647" customFormat="1" ht="15" customHeight="1" x14ac:dyDescent="0.25"/>
    <row r="15648" customFormat="1" ht="15" customHeight="1" x14ac:dyDescent="0.25"/>
    <row r="15649" customFormat="1" ht="15" customHeight="1" x14ac:dyDescent="0.25"/>
    <row r="15650" customFormat="1" ht="15" customHeight="1" x14ac:dyDescent="0.25"/>
    <row r="15651" customFormat="1" ht="15" customHeight="1" x14ac:dyDescent="0.25"/>
    <row r="15652" customFormat="1" ht="15" customHeight="1" x14ac:dyDescent="0.25"/>
    <row r="15653" customFormat="1" ht="15" customHeight="1" x14ac:dyDescent="0.25"/>
    <row r="15654" customFormat="1" ht="15" customHeight="1" x14ac:dyDescent="0.25"/>
    <row r="15655" customFormat="1" ht="15" customHeight="1" x14ac:dyDescent="0.25"/>
    <row r="15656" customFormat="1" ht="15" customHeight="1" x14ac:dyDescent="0.25"/>
    <row r="15657" customFormat="1" ht="15" customHeight="1" x14ac:dyDescent="0.25"/>
    <row r="15658" customFormat="1" ht="15" customHeight="1" x14ac:dyDescent="0.25"/>
    <row r="15659" customFormat="1" ht="15" customHeight="1" x14ac:dyDescent="0.25"/>
    <row r="15660" customFormat="1" ht="15" customHeight="1" x14ac:dyDescent="0.25"/>
    <row r="15661" customFormat="1" ht="15" customHeight="1" x14ac:dyDescent="0.25"/>
    <row r="15662" customFormat="1" ht="15" customHeight="1" x14ac:dyDescent="0.25"/>
    <row r="15663" customFormat="1" ht="15" customHeight="1" x14ac:dyDescent="0.25"/>
    <row r="15664" customFormat="1" ht="15" customHeight="1" x14ac:dyDescent="0.25"/>
    <row r="15665" customFormat="1" ht="15" customHeight="1" x14ac:dyDescent="0.25"/>
    <row r="15666" customFormat="1" ht="15" customHeight="1" x14ac:dyDescent="0.25"/>
    <row r="15667" customFormat="1" ht="15" customHeight="1" x14ac:dyDescent="0.25"/>
    <row r="15668" customFormat="1" ht="15" customHeight="1" x14ac:dyDescent="0.25"/>
    <row r="15669" customFormat="1" ht="15" customHeight="1" x14ac:dyDescent="0.25"/>
    <row r="15670" customFormat="1" ht="15" customHeight="1" x14ac:dyDescent="0.25"/>
    <row r="15671" customFormat="1" ht="15" customHeight="1" x14ac:dyDescent="0.25"/>
    <row r="15672" customFormat="1" ht="15" customHeight="1" x14ac:dyDescent="0.25"/>
    <row r="15673" customFormat="1" ht="15" customHeight="1" x14ac:dyDescent="0.25"/>
    <row r="15674" customFormat="1" ht="15" customHeight="1" x14ac:dyDescent="0.25"/>
    <row r="15675" customFormat="1" ht="15" customHeight="1" x14ac:dyDescent="0.25"/>
    <row r="15676" customFormat="1" ht="15" customHeight="1" x14ac:dyDescent="0.25"/>
    <row r="15677" customFormat="1" ht="15" customHeight="1" x14ac:dyDescent="0.25"/>
    <row r="15678" customFormat="1" ht="15" customHeight="1" x14ac:dyDescent="0.25"/>
    <row r="15679" customFormat="1" ht="15" customHeight="1" x14ac:dyDescent="0.25"/>
    <row r="15680" customFormat="1" ht="15" customHeight="1" x14ac:dyDescent="0.25"/>
    <row r="15681" customFormat="1" ht="15" customHeight="1" x14ac:dyDescent="0.25"/>
    <row r="15682" customFormat="1" ht="15" customHeight="1" x14ac:dyDescent="0.25"/>
    <row r="15683" customFormat="1" ht="15" customHeight="1" x14ac:dyDescent="0.25"/>
    <row r="15684" customFormat="1" ht="15" customHeight="1" x14ac:dyDescent="0.25"/>
    <row r="15685" customFormat="1" ht="15" customHeight="1" x14ac:dyDescent="0.25"/>
    <row r="15686" customFormat="1" ht="15" customHeight="1" x14ac:dyDescent="0.25"/>
    <row r="15687" customFormat="1" ht="15" customHeight="1" x14ac:dyDescent="0.25"/>
    <row r="15688" customFormat="1" ht="15" customHeight="1" x14ac:dyDescent="0.25"/>
    <row r="15689" customFormat="1" ht="15" customHeight="1" x14ac:dyDescent="0.25"/>
    <row r="15690" customFormat="1" ht="15" customHeight="1" x14ac:dyDescent="0.25"/>
    <row r="15691" customFormat="1" ht="15" customHeight="1" x14ac:dyDescent="0.25"/>
    <row r="15692" customFormat="1" ht="15" customHeight="1" x14ac:dyDescent="0.25"/>
    <row r="15693" customFormat="1" ht="15" customHeight="1" x14ac:dyDescent="0.25"/>
    <row r="15694" customFormat="1" ht="15" customHeight="1" x14ac:dyDescent="0.25"/>
    <row r="15695" customFormat="1" ht="15" customHeight="1" x14ac:dyDescent="0.25"/>
    <row r="15696" customFormat="1" ht="15" customHeight="1" x14ac:dyDescent="0.25"/>
    <row r="15697" customFormat="1" ht="15" customHeight="1" x14ac:dyDescent="0.25"/>
    <row r="15698" customFormat="1" ht="15" customHeight="1" x14ac:dyDescent="0.25"/>
    <row r="15699" customFormat="1" ht="15" customHeight="1" x14ac:dyDescent="0.25"/>
    <row r="15700" customFormat="1" ht="15" customHeight="1" x14ac:dyDescent="0.25"/>
    <row r="15701" customFormat="1" ht="15" customHeight="1" x14ac:dyDescent="0.25"/>
    <row r="15702" customFormat="1" ht="15" customHeight="1" x14ac:dyDescent="0.25"/>
    <row r="15703" customFormat="1" ht="15" customHeight="1" x14ac:dyDescent="0.25"/>
    <row r="15704" customFormat="1" ht="15" customHeight="1" x14ac:dyDescent="0.25"/>
    <row r="15705" customFormat="1" ht="15" customHeight="1" x14ac:dyDescent="0.25"/>
    <row r="15706" customFormat="1" ht="15" customHeight="1" x14ac:dyDescent="0.25"/>
    <row r="15707" customFormat="1" ht="15" customHeight="1" x14ac:dyDescent="0.25"/>
    <row r="15708" customFormat="1" ht="15" customHeight="1" x14ac:dyDescent="0.25"/>
    <row r="15709" customFormat="1" ht="15" customHeight="1" x14ac:dyDescent="0.25"/>
    <row r="15710" customFormat="1" ht="15" customHeight="1" x14ac:dyDescent="0.25"/>
    <row r="15711" customFormat="1" ht="15" customHeight="1" x14ac:dyDescent="0.25"/>
    <row r="15712" customFormat="1" ht="15" customHeight="1" x14ac:dyDescent="0.25"/>
    <row r="15713" customFormat="1" ht="15" customHeight="1" x14ac:dyDescent="0.25"/>
    <row r="15714" customFormat="1" ht="15" customHeight="1" x14ac:dyDescent="0.25"/>
    <row r="15715" customFormat="1" ht="15" customHeight="1" x14ac:dyDescent="0.25"/>
    <row r="15716" customFormat="1" ht="15" customHeight="1" x14ac:dyDescent="0.25"/>
    <row r="15717" customFormat="1" ht="15" customHeight="1" x14ac:dyDescent="0.25"/>
    <row r="15718" customFormat="1" ht="15" customHeight="1" x14ac:dyDescent="0.25"/>
    <row r="15719" customFormat="1" ht="15" customHeight="1" x14ac:dyDescent="0.25"/>
    <row r="15720" customFormat="1" ht="15" customHeight="1" x14ac:dyDescent="0.25"/>
    <row r="15721" customFormat="1" ht="15" customHeight="1" x14ac:dyDescent="0.25"/>
    <row r="15722" customFormat="1" ht="15" customHeight="1" x14ac:dyDescent="0.25"/>
    <row r="15723" customFormat="1" ht="15" customHeight="1" x14ac:dyDescent="0.25"/>
    <row r="15724" customFormat="1" ht="15" customHeight="1" x14ac:dyDescent="0.25"/>
    <row r="15725" customFormat="1" ht="15" customHeight="1" x14ac:dyDescent="0.25"/>
    <row r="15726" customFormat="1" ht="15" customHeight="1" x14ac:dyDescent="0.25"/>
    <row r="15727" customFormat="1" ht="15" customHeight="1" x14ac:dyDescent="0.25"/>
    <row r="15728" customFormat="1" ht="15" customHeight="1" x14ac:dyDescent="0.25"/>
    <row r="15729" customFormat="1" ht="15" customHeight="1" x14ac:dyDescent="0.25"/>
    <row r="15730" customFormat="1" ht="15" customHeight="1" x14ac:dyDescent="0.25"/>
    <row r="15731" customFormat="1" ht="15" customHeight="1" x14ac:dyDescent="0.25"/>
    <row r="15732" customFormat="1" ht="15" customHeight="1" x14ac:dyDescent="0.25"/>
    <row r="15733" customFormat="1" ht="15" customHeight="1" x14ac:dyDescent="0.25"/>
    <row r="15734" customFormat="1" ht="15" customHeight="1" x14ac:dyDescent="0.25"/>
    <row r="15735" customFormat="1" ht="15" customHeight="1" x14ac:dyDescent="0.25"/>
    <row r="15736" customFormat="1" ht="15" customHeight="1" x14ac:dyDescent="0.25"/>
    <row r="15737" customFormat="1" ht="15" customHeight="1" x14ac:dyDescent="0.25"/>
    <row r="15738" customFormat="1" ht="15" customHeight="1" x14ac:dyDescent="0.25"/>
    <row r="15739" customFormat="1" ht="15" customHeight="1" x14ac:dyDescent="0.25"/>
    <row r="15740" customFormat="1" ht="15" customHeight="1" x14ac:dyDescent="0.25"/>
    <row r="15741" customFormat="1" ht="15" customHeight="1" x14ac:dyDescent="0.25"/>
    <row r="15742" customFormat="1" ht="15" customHeight="1" x14ac:dyDescent="0.25"/>
    <row r="15743" customFormat="1" ht="15" customHeight="1" x14ac:dyDescent="0.25"/>
    <row r="15744" customFormat="1" ht="15" customHeight="1" x14ac:dyDescent="0.25"/>
    <row r="15745" customFormat="1" ht="15" customHeight="1" x14ac:dyDescent="0.25"/>
    <row r="15746" customFormat="1" ht="15" customHeight="1" x14ac:dyDescent="0.25"/>
    <row r="15747" customFormat="1" ht="15" customHeight="1" x14ac:dyDescent="0.25"/>
    <row r="15748" customFormat="1" ht="15" customHeight="1" x14ac:dyDescent="0.25"/>
    <row r="15749" customFormat="1" ht="15" customHeight="1" x14ac:dyDescent="0.25"/>
    <row r="15750" customFormat="1" ht="15" customHeight="1" x14ac:dyDescent="0.25"/>
    <row r="15751" customFormat="1" ht="15" customHeight="1" x14ac:dyDescent="0.25"/>
    <row r="15752" customFormat="1" ht="15" customHeight="1" x14ac:dyDescent="0.25"/>
    <row r="15753" customFormat="1" ht="15" customHeight="1" x14ac:dyDescent="0.25"/>
    <row r="15754" customFormat="1" ht="15" customHeight="1" x14ac:dyDescent="0.25"/>
    <row r="15755" customFormat="1" ht="15" customHeight="1" x14ac:dyDescent="0.25"/>
    <row r="15756" customFormat="1" ht="15" customHeight="1" x14ac:dyDescent="0.25"/>
    <row r="15757" customFormat="1" ht="15" customHeight="1" x14ac:dyDescent="0.25"/>
    <row r="15758" customFormat="1" ht="15" customHeight="1" x14ac:dyDescent="0.25"/>
    <row r="15759" customFormat="1" ht="15" customHeight="1" x14ac:dyDescent="0.25"/>
    <row r="15760" customFormat="1" ht="15" customHeight="1" x14ac:dyDescent="0.25"/>
    <row r="15761" customFormat="1" ht="15" customHeight="1" x14ac:dyDescent="0.25"/>
    <row r="15762" customFormat="1" ht="15" customHeight="1" x14ac:dyDescent="0.25"/>
    <row r="15763" customFormat="1" ht="15" customHeight="1" x14ac:dyDescent="0.25"/>
    <row r="15764" customFormat="1" ht="15" customHeight="1" x14ac:dyDescent="0.25"/>
    <row r="15765" customFormat="1" ht="15" customHeight="1" x14ac:dyDescent="0.25"/>
    <row r="15766" customFormat="1" ht="15" customHeight="1" x14ac:dyDescent="0.25"/>
    <row r="15767" customFormat="1" ht="15" customHeight="1" x14ac:dyDescent="0.25"/>
    <row r="15768" customFormat="1" ht="15" customHeight="1" x14ac:dyDescent="0.25"/>
    <row r="15769" customFormat="1" ht="15" customHeight="1" x14ac:dyDescent="0.25"/>
    <row r="15770" customFormat="1" ht="15" customHeight="1" x14ac:dyDescent="0.25"/>
    <row r="15771" customFormat="1" ht="15" customHeight="1" x14ac:dyDescent="0.25"/>
    <row r="15772" customFormat="1" ht="15" customHeight="1" x14ac:dyDescent="0.25"/>
    <row r="15773" customFormat="1" ht="15" customHeight="1" x14ac:dyDescent="0.25"/>
    <row r="15774" customFormat="1" ht="15" customHeight="1" x14ac:dyDescent="0.25"/>
    <row r="15775" customFormat="1" ht="15" customHeight="1" x14ac:dyDescent="0.25"/>
    <row r="15776" customFormat="1" ht="15" customHeight="1" x14ac:dyDescent="0.25"/>
    <row r="15777" customFormat="1" ht="15" customHeight="1" x14ac:dyDescent="0.25"/>
    <row r="15778" customFormat="1" ht="15" customHeight="1" x14ac:dyDescent="0.25"/>
    <row r="15779" customFormat="1" ht="15" customHeight="1" x14ac:dyDescent="0.25"/>
    <row r="15780" customFormat="1" ht="15" customHeight="1" x14ac:dyDescent="0.25"/>
    <row r="15781" customFormat="1" ht="15" customHeight="1" x14ac:dyDescent="0.25"/>
    <row r="15782" customFormat="1" ht="15" customHeight="1" x14ac:dyDescent="0.25"/>
    <row r="15783" customFormat="1" ht="15" customHeight="1" x14ac:dyDescent="0.25"/>
    <row r="15784" customFormat="1" ht="15" customHeight="1" x14ac:dyDescent="0.25"/>
    <row r="15785" customFormat="1" ht="15" customHeight="1" x14ac:dyDescent="0.25"/>
    <row r="15786" customFormat="1" ht="15" customHeight="1" x14ac:dyDescent="0.25"/>
    <row r="15787" customFormat="1" ht="15" customHeight="1" x14ac:dyDescent="0.25"/>
    <row r="15788" customFormat="1" ht="15" customHeight="1" x14ac:dyDescent="0.25"/>
    <row r="15789" customFormat="1" ht="15" customHeight="1" x14ac:dyDescent="0.25"/>
    <row r="15790" customFormat="1" ht="15" customHeight="1" x14ac:dyDescent="0.25"/>
    <row r="15791" customFormat="1" ht="15" customHeight="1" x14ac:dyDescent="0.25"/>
    <row r="15792" customFormat="1" ht="15" customHeight="1" x14ac:dyDescent="0.25"/>
    <row r="15793" customFormat="1" ht="15" customHeight="1" x14ac:dyDescent="0.25"/>
    <row r="15794" customFormat="1" ht="15" customHeight="1" x14ac:dyDescent="0.25"/>
    <row r="15795" customFormat="1" ht="15" customHeight="1" x14ac:dyDescent="0.25"/>
    <row r="15796" customFormat="1" ht="15" customHeight="1" x14ac:dyDescent="0.25"/>
    <row r="15797" customFormat="1" ht="15" customHeight="1" x14ac:dyDescent="0.25"/>
    <row r="15798" customFormat="1" ht="15" customHeight="1" x14ac:dyDescent="0.25"/>
    <row r="15799" customFormat="1" ht="15" customHeight="1" x14ac:dyDescent="0.25"/>
    <row r="15800" customFormat="1" ht="15" customHeight="1" x14ac:dyDescent="0.25"/>
    <row r="15801" customFormat="1" ht="15" customHeight="1" x14ac:dyDescent="0.25"/>
    <row r="15802" customFormat="1" ht="15" customHeight="1" x14ac:dyDescent="0.25"/>
    <row r="15803" customFormat="1" ht="15" customHeight="1" x14ac:dyDescent="0.25"/>
    <row r="15804" customFormat="1" ht="15" customHeight="1" x14ac:dyDescent="0.25"/>
    <row r="15805" customFormat="1" ht="15" customHeight="1" x14ac:dyDescent="0.25"/>
    <row r="15806" customFormat="1" ht="15" customHeight="1" x14ac:dyDescent="0.25"/>
    <row r="15807" customFormat="1" ht="15" customHeight="1" x14ac:dyDescent="0.25"/>
    <row r="15808" customFormat="1" ht="15" customHeight="1" x14ac:dyDescent="0.25"/>
    <row r="15809" customFormat="1" ht="15" customHeight="1" x14ac:dyDescent="0.25"/>
    <row r="15810" customFormat="1" ht="15" customHeight="1" x14ac:dyDescent="0.25"/>
    <row r="15811" customFormat="1" ht="15" customHeight="1" x14ac:dyDescent="0.25"/>
    <row r="15812" customFormat="1" ht="15" customHeight="1" x14ac:dyDescent="0.25"/>
    <row r="15813" customFormat="1" ht="15" customHeight="1" x14ac:dyDescent="0.25"/>
    <row r="15814" customFormat="1" ht="15" customHeight="1" x14ac:dyDescent="0.25"/>
    <row r="15815" customFormat="1" ht="15" customHeight="1" x14ac:dyDescent="0.25"/>
    <row r="15816" customFormat="1" ht="15" customHeight="1" x14ac:dyDescent="0.25"/>
    <row r="15817" customFormat="1" ht="15" customHeight="1" x14ac:dyDescent="0.25"/>
    <row r="15818" customFormat="1" ht="15" customHeight="1" x14ac:dyDescent="0.25"/>
    <row r="15819" customFormat="1" ht="15" customHeight="1" x14ac:dyDescent="0.25"/>
    <row r="15820" customFormat="1" ht="15" customHeight="1" x14ac:dyDescent="0.25"/>
    <row r="15821" customFormat="1" ht="15" customHeight="1" x14ac:dyDescent="0.25"/>
    <row r="15822" customFormat="1" ht="15" customHeight="1" x14ac:dyDescent="0.25"/>
    <row r="15823" customFormat="1" ht="15" customHeight="1" x14ac:dyDescent="0.25"/>
    <row r="15824" customFormat="1" ht="15" customHeight="1" x14ac:dyDescent="0.25"/>
    <row r="15825" customFormat="1" ht="15" customHeight="1" x14ac:dyDescent="0.25"/>
    <row r="15826" customFormat="1" ht="15" customHeight="1" x14ac:dyDescent="0.25"/>
    <row r="15827" customFormat="1" ht="15" customHeight="1" x14ac:dyDescent="0.25"/>
    <row r="15828" customFormat="1" ht="15" customHeight="1" x14ac:dyDescent="0.25"/>
    <row r="15829" customFormat="1" ht="15" customHeight="1" x14ac:dyDescent="0.25"/>
    <row r="15830" customFormat="1" ht="15" customHeight="1" x14ac:dyDescent="0.25"/>
    <row r="15831" customFormat="1" ht="15" customHeight="1" x14ac:dyDescent="0.25"/>
    <row r="15832" customFormat="1" ht="15" customHeight="1" x14ac:dyDescent="0.25"/>
    <row r="15833" customFormat="1" ht="15" customHeight="1" x14ac:dyDescent="0.25"/>
    <row r="15834" customFormat="1" ht="15" customHeight="1" x14ac:dyDescent="0.25"/>
    <row r="15835" customFormat="1" ht="15" customHeight="1" x14ac:dyDescent="0.25"/>
    <row r="15836" customFormat="1" ht="15" customHeight="1" x14ac:dyDescent="0.25"/>
    <row r="15837" customFormat="1" ht="15" customHeight="1" x14ac:dyDescent="0.25"/>
    <row r="15838" customFormat="1" ht="15" customHeight="1" x14ac:dyDescent="0.25"/>
    <row r="15839" customFormat="1" ht="15" customHeight="1" x14ac:dyDescent="0.25"/>
    <row r="15840" customFormat="1" ht="15" customHeight="1" x14ac:dyDescent="0.25"/>
    <row r="15841" customFormat="1" ht="15" customHeight="1" x14ac:dyDescent="0.25"/>
    <row r="15842" customFormat="1" ht="15" customHeight="1" x14ac:dyDescent="0.25"/>
    <row r="15843" customFormat="1" ht="15" customHeight="1" x14ac:dyDescent="0.25"/>
    <row r="15844" customFormat="1" ht="15" customHeight="1" x14ac:dyDescent="0.25"/>
    <row r="15845" customFormat="1" ht="15" customHeight="1" x14ac:dyDescent="0.25"/>
    <row r="15846" customFormat="1" ht="15" customHeight="1" x14ac:dyDescent="0.25"/>
    <row r="15847" customFormat="1" ht="15" customHeight="1" x14ac:dyDescent="0.25"/>
    <row r="15848" customFormat="1" ht="15" customHeight="1" x14ac:dyDescent="0.25"/>
    <row r="15849" customFormat="1" ht="15" customHeight="1" x14ac:dyDescent="0.25"/>
    <row r="15850" customFormat="1" ht="15" customHeight="1" x14ac:dyDescent="0.25"/>
    <row r="15851" customFormat="1" ht="15" customHeight="1" x14ac:dyDescent="0.25"/>
    <row r="15852" customFormat="1" ht="15" customHeight="1" x14ac:dyDescent="0.25"/>
    <row r="15853" customFormat="1" ht="15" customHeight="1" x14ac:dyDescent="0.25"/>
    <row r="15854" customFormat="1" ht="15" customHeight="1" x14ac:dyDescent="0.25"/>
    <row r="15855" customFormat="1" ht="15" customHeight="1" x14ac:dyDescent="0.25"/>
    <row r="15856" customFormat="1" ht="15" customHeight="1" x14ac:dyDescent="0.25"/>
    <row r="15857" customFormat="1" ht="15" customHeight="1" x14ac:dyDescent="0.25"/>
    <row r="15858" customFormat="1" ht="15" customHeight="1" x14ac:dyDescent="0.25"/>
    <row r="15859" customFormat="1" ht="15" customHeight="1" x14ac:dyDescent="0.25"/>
    <row r="15860" customFormat="1" ht="15" customHeight="1" x14ac:dyDescent="0.25"/>
    <row r="15861" customFormat="1" ht="15" customHeight="1" x14ac:dyDescent="0.25"/>
    <row r="15862" customFormat="1" ht="15" customHeight="1" x14ac:dyDescent="0.25"/>
    <row r="15863" customFormat="1" ht="15" customHeight="1" x14ac:dyDescent="0.25"/>
    <row r="15864" customFormat="1" ht="15" customHeight="1" x14ac:dyDescent="0.25"/>
    <row r="15865" customFormat="1" ht="15" customHeight="1" x14ac:dyDescent="0.25"/>
    <row r="15866" customFormat="1" ht="15" customHeight="1" x14ac:dyDescent="0.25"/>
    <row r="15867" customFormat="1" ht="15" customHeight="1" x14ac:dyDescent="0.25"/>
    <row r="15868" customFormat="1" ht="15" customHeight="1" x14ac:dyDescent="0.25"/>
    <row r="15869" customFormat="1" ht="15" customHeight="1" x14ac:dyDescent="0.25"/>
    <row r="15870" customFormat="1" ht="15" customHeight="1" x14ac:dyDescent="0.25"/>
    <row r="15871" customFormat="1" ht="15" customHeight="1" x14ac:dyDescent="0.25"/>
    <row r="15872" customFormat="1" ht="15" customHeight="1" x14ac:dyDescent="0.25"/>
    <row r="15873" customFormat="1" ht="15" customHeight="1" x14ac:dyDescent="0.25"/>
    <row r="15874" customFormat="1" ht="15" customHeight="1" x14ac:dyDescent="0.25"/>
    <row r="15875" customFormat="1" ht="15" customHeight="1" x14ac:dyDescent="0.25"/>
    <row r="15876" customFormat="1" ht="15" customHeight="1" x14ac:dyDescent="0.25"/>
    <row r="15877" customFormat="1" ht="15" customHeight="1" x14ac:dyDescent="0.25"/>
    <row r="15878" customFormat="1" ht="15" customHeight="1" x14ac:dyDescent="0.25"/>
    <row r="15879" customFormat="1" ht="15" customHeight="1" x14ac:dyDescent="0.25"/>
    <row r="15880" customFormat="1" ht="15" customHeight="1" x14ac:dyDescent="0.25"/>
    <row r="15881" customFormat="1" ht="15" customHeight="1" x14ac:dyDescent="0.25"/>
    <row r="15882" customFormat="1" ht="15" customHeight="1" x14ac:dyDescent="0.25"/>
    <row r="15883" customFormat="1" ht="15" customHeight="1" x14ac:dyDescent="0.25"/>
    <row r="15884" customFormat="1" ht="15" customHeight="1" x14ac:dyDescent="0.25"/>
    <row r="15885" customFormat="1" ht="15" customHeight="1" x14ac:dyDescent="0.25"/>
    <row r="15886" customFormat="1" ht="15" customHeight="1" x14ac:dyDescent="0.25"/>
    <row r="15887" customFormat="1" ht="15" customHeight="1" x14ac:dyDescent="0.25"/>
    <row r="15888" customFormat="1" ht="15" customHeight="1" x14ac:dyDescent="0.25"/>
    <row r="15889" customFormat="1" ht="15" customHeight="1" x14ac:dyDescent="0.25"/>
    <row r="15890" customFormat="1" ht="15" customHeight="1" x14ac:dyDescent="0.25"/>
    <row r="15891" customFormat="1" ht="15" customHeight="1" x14ac:dyDescent="0.25"/>
    <row r="15892" customFormat="1" ht="15" customHeight="1" x14ac:dyDescent="0.25"/>
    <row r="15893" customFormat="1" ht="15" customHeight="1" x14ac:dyDescent="0.25"/>
    <row r="15894" customFormat="1" ht="15" customHeight="1" x14ac:dyDescent="0.25"/>
    <row r="15895" customFormat="1" ht="15" customHeight="1" x14ac:dyDescent="0.25"/>
    <row r="15896" customFormat="1" ht="15" customHeight="1" x14ac:dyDescent="0.25"/>
    <row r="15897" customFormat="1" ht="15" customHeight="1" x14ac:dyDescent="0.25"/>
    <row r="15898" customFormat="1" ht="15" customHeight="1" x14ac:dyDescent="0.25"/>
    <row r="15899" customFormat="1" ht="15" customHeight="1" x14ac:dyDescent="0.25"/>
    <row r="15900" customFormat="1" ht="15" customHeight="1" x14ac:dyDescent="0.25"/>
    <row r="15901" customFormat="1" ht="15" customHeight="1" x14ac:dyDescent="0.25"/>
    <row r="15902" customFormat="1" ht="15" customHeight="1" x14ac:dyDescent="0.25"/>
    <row r="15903" customFormat="1" ht="15" customHeight="1" x14ac:dyDescent="0.25"/>
    <row r="15904" customFormat="1" ht="15" customHeight="1" x14ac:dyDescent="0.25"/>
    <row r="15905" customFormat="1" ht="15" customHeight="1" x14ac:dyDescent="0.25"/>
    <row r="15906" customFormat="1" ht="15" customHeight="1" x14ac:dyDescent="0.25"/>
    <row r="15907" customFormat="1" ht="15" customHeight="1" x14ac:dyDescent="0.25"/>
    <row r="15908" customFormat="1" ht="15" customHeight="1" x14ac:dyDescent="0.25"/>
    <row r="15909" customFormat="1" ht="15" customHeight="1" x14ac:dyDescent="0.25"/>
    <row r="15910" customFormat="1" ht="15" customHeight="1" x14ac:dyDescent="0.25"/>
    <row r="15911" customFormat="1" ht="15" customHeight="1" x14ac:dyDescent="0.25"/>
    <row r="15912" customFormat="1" ht="15" customHeight="1" x14ac:dyDescent="0.25"/>
    <row r="15913" customFormat="1" ht="15" customHeight="1" x14ac:dyDescent="0.25"/>
    <row r="15914" customFormat="1" ht="15" customHeight="1" x14ac:dyDescent="0.25"/>
    <row r="15915" customFormat="1" ht="15" customHeight="1" x14ac:dyDescent="0.25"/>
    <row r="15916" customFormat="1" ht="15" customHeight="1" x14ac:dyDescent="0.25"/>
    <row r="15917" customFormat="1" ht="15" customHeight="1" x14ac:dyDescent="0.25"/>
    <row r="15918" customFormat="1" ht="15" customHeight="1" x14ac:dyDescent="0.25"/>
    <row r="15919" customFormat="1" ht="15" customHeight="1" x14ac:dyDescent="0.25"/>
    <row r="15920" customFormat="1" ht="15" customHeight="1" x14ac:dyDescent="0.25"/>
    <row r="15921" customFormat="1" ht="15" customHeight="1" x14ac:dyDescent="0.25"/>
    <row r="15922" customFormat="1" ht="15" customHeight="1" x14ac:dyDescent="0.25"/>
    <row r="15923" customFormat="1" ht="15" customHeight="1" x14ac:dyDescent="0.25"/>
    <row r="15924" customFormat="1" ht="15" customHeight="1" x14ac:dyDescent="0.25"/>
    <row r="15925" customFormat="1" ht="15" customHeight="1" x14ac:dyDescent="0.25"/>
    <row r="15926" customFormat="1" ht="15" customHeight="1" x14ac:dyDescent="0.25"/>
    <row r="15927" customFormat="1" ht="15" customHeight="1" x14ac:dyDescent="0.25"/>
    <row r="15928" customFormat="1" ht="15" customHeight="1" x14ac:dyDescent="0.25"/>
    <row r="15929" customFormat="1" ht="15" customHeight="1" x14ac:dyDescent="0.25"/>
    <row r="15930" customFormat="1" ht="15" customHeight="1" x14ac:dyDescent="0.25"/>
    <row r="15931" customFormat="1" ht="15" customHeight="1" x14ac:dyDescent="0.25"/>
    <row r="15932" customFormat="1" ht="15" customHeight="1" x14ac:dyDescent="0.25"/>
    <row r="15933" customFormat="1" ht="15" customHeight="1" x14ac:dyDescent="0.25"/>
    <row r="15934" customFormat="1" ht="15" customHeight="1" x14ac:dyDescent="0.25"/>
    <row r="15935" customFormat="1" ht="15" customHeight="1" x14ac:dyDescent="0.25"/>
    <row r="15936" customFormat="1" ht="15" customHeight="1" x14ac:dyDescent="0.25"/>
    <row r="15937" customFormat="1" ht="15" customHeight="1" x14ac:dyDescent="0.25"/>
    <row r="15938" customFormat="1" ht="15" customHeight="1" x14ac:dyDescent="0.25"/>
    <row r="15939" customFormat="1" ht="15" customHeight="1" x14ac:dyDescent="0.25"/>
    <row r="15940" customFormat="1" ht="15" customHeight="1" x14ac:dyDescent="0.25"/>
    <row r="15941" customFormat="1" ht="15" customHeight="1" x14ac:dyDescent="0.25"/>
    <row r="15942" customFormat="1" ht="15" customHeight="1" x14ac:dyDescent="0.25"/>
    <row r="15943" customFormat="1" ht="15" customHeight="1" x14ac:dyDescent="0.25"/>
    <row r="15944" customFormat="1" ht="15" customHeight="1" x14ac:dyDescent="0.25"/>
    <row r="15945" customFormat="1" ht="15" customHeight="1" x14ac:dyDescent="0.25"/>
    <row r="15946" customFormat="1" ht="15" customHeight="1" x14ac:dyDescent="0.25"/>
    <row r="15947" customFormat="1" ht="15" customHeight="1" x14ac:dyDescent="0.25"/>
    <row r="15948" customFormat="1" ht="15" customHeight="1" x14ac:dyDescent="0.25"/>
    <row r="15949" customFormat="1" ht="15" customHeight="1" x14ac:dyDescent="0.25"/>
    <row r="15950" customFormat="1" ht="15" customHeight="1" x14ac:dyDescent="0.25"/>
    <row r="15951" customFormat="1" ht="15" customHeight="1" x14ac:dyDescent="0.25"/>
    <row r="15952" customFormat="1" ht="15" customHeight="1" x14ac:dyDescent="0.25"/>
    <row r="15953" customFormat="1" ht="15" customHeight="1" x14ac:dyDescent="0.25"/>
    <row r="15954" customFormat="1" ht="15" customHeight="1" x14ac:dyDescent="0.25"/>
    <row r="15955" customFormat="1" ht="15" customHeight="1" x14ac:dyDescent="0.25"/>
    <row r="15956" customFormat="1" ht="15" customHeight="1" x14ac:dyDescent="0.25"/>
    <row r="15957" customFormat="1" ht="15" customHeight="1" x14ac:dyDescent="0.25"/>
    <row r="15958" customFormat="1" ht="15" customHeight="1" x14ac:dyDescent="0.25"/>
    <row r="15959" customFormat="1" ht="15" customHeight="1" x14ac:dyDescent="0.25"/>
    <row r="15960" customFormat="1" ht="15" customHeight="1" x14ac:dyDescent="0.25"/>
    <row r="15961" customFormat="1" ht="15" customHeight="1" x14ac:dyDescent="0.25"/>
    <row r="15962" customFormat="1" ht="15" customHeight="1" x14ac:dyDescent="0.25"/>
    <row r="15963" customFormat="1" ht="15" customHeight="1" x14ac:dyDescent="0.25"/>
    <row r="15964" customFormat="1" ht="15" customHeight="1" x14ac:dyDescent="0.25"/>
    <row r="15965" customFormat="1" ht="15" customHeight="1" x14ac:dyDescent="0.25"/>
    <row r="15966" customFormat="1" ht="15" customHeight="1" x14ac:dyDescent="0.25"/>
    <row r="15967" customFormat="1" ht="15" customHeight="1" x14ac:dyDescent="0.25"/>
    <row r="15968" customFormat="1" ht="15" customHeight="1" x14ac:dyDescent="0.25"/>
    <row r="15969" customFormat="1" ht="15" customHeight="1" x14ac:dyDescent="0.25"/>
    <row r="15970" customFormat="1" ht="15" customHeight="1" x14ac:dyDescent="0.25"/>
    <row r="15971" customFormat="1" ht="15" customHeight="1" x14ac:dyDescent="0.25"/>
    <row r="15972" customFormat="1" ht="15" customHeight="1" x14ac:dyDescent="0.25"/>
    <row r="15973" customFormat="1" ht="15" customHeight="1" x14ac:dyDescent="0.25"/>
    <row r="15974" customFormat="1" ht="15" customHeight="1" x14ac:dyDescent="0.25"/>
    <row r="15975" customFormat="1" ht="15" customHeight="1" x14ac:dyDescent="0.25"/>
    <row r="15976" customFormat="1" ht="15" customHeight="1" x14ac:dyDescent="0.25"/>
    <row r="15977" customFormat="1" ht="15" customHeight="1" x14ac:dyDescent="0.25"/>
    <row r="15978" customFormat="1" ht="15" customHeight="1" x14ac:dyDescent="0.25"/>
    <row r="15979" customFormat="1" ht="15" customHeight="1" x14ac:dyDescent="0.25"/>
    <row r="15980" customFormat="1" ht="15" customHeight="1" x14ac:dyDescent="0.25"/>
    <row r="15981" customFormat="1" ht="15" customHeight="1" x14ac:dyDescent="0.25"/>
    <row r="15982" customFormat="1" ht="15" customHeight="1" x14ac:dyDescent="0.25"/>
    <row r="15983" customFormat="1" ht="15" customHeight="1" x14ac:dyDescent="0.25"/>
    <row r="15984" customFormat="1" ht="15" customHeight="1" x14ac:dyDescent="0.25"/>
    <row r="15985" customFormat="1" ht="15" customHeight="1" x14ac:dyDescent="0.25"/>
    <row r="15986" customFormat="1" ht="15" customHeight="1" x14ac:dyDescent="0.25"/>
    <row r="15987" customFormat="1" ht="15" customHeight="1" x14ac:dyDescent="0.25"/>
    <row r="15988" customFormat="1" ht="15" customHeight="1" x14ac:dyDescent="0.25"/>
    <row r="15989" customFormat="1" ht="15" customHeight="1" x14ac:dyDescent="0.25"/>
    <row r="15990" customFormat="1" ht="15" customHeight="1" x14ac:dyDescent="0.25"/>
    <row r="15991" customFormat="1" ht="15" customHeight="1" x14ac:dyDescent="0.25"/>
    <row r="15992" customFormat="1" ht="15" customHeight="1" x14ac:dyDescent="0.25"/>
    <row r="15993" customFormat="1" ht="15" customHeight="1" x14ac:dyDescent="0.25"/>
    <row r="15994" customFormat="1" ht="15" customHeight="1" x14ac:dyDescent="0.25"/>
    <row r="15995" customFormat="1" ht="15" customHeight="1" x14ac:dyDescent="0.25"/>
    <row r="15996" customFormat="1" ht="15" customHeight="1" x14ac:dyDescent="0.25"/>
    <row r="15997" customFormat="1" ht="15" customHeight="1" x14ac:dyDescent="0.25"/>
    <row r="15998" customFormat="1" ht="15" customHeight="1" x14ac:dyDescent="0.25"/>
    <row r="15999" customFormat="1" ht="15" customHeight="1" x14ac:dyDescent="0.25"/>
    <row r="16000" customFormat="1" ht="15" customHeight="1" x14ac:dyDescent="0.25"/>
    <row r="16001" customFormat="1" ht="15" customHeight="1" x14ac:dyDescent="0.25"/>
    <row r="16002" customFormat="1" ht="15" customHeight="1" x14ac:dyDescent="0.25"/>
    <row r="16003" customFormat="1" ht="15" customHeight="1" x14ac:dyDescent="0.25"/>
    <row r="16004" customFormat="1" ht="15" customHeight="1" x14ac:dyDescent="0.25"/>
    <row r="16005" customFormat="1" ht="15" customHeight="1" x14ac:dyDescent="0.25"/>
    <row r="16006" customFormat="1" ht="15" customHeight="1" x14ac:dyDescent="0.25"/>
    <row r="16007" customFormat="1" ht="15" customHeight="1" x14ac:dyDescent="0.25"/>
    <row r="16008" customFormat="1" ht="15" customHeight="1" x14ac:dyDescent="0.25"/>
    <row r="16009" customFormat="1" ht="15" customHeight="1" x14ac:dyDescent="0.25"/>
    <row r="16010" customFormat="1" ht="15" customHeight="1" x14ac:dyDescent="0.25"/>
    <row r="16011" customFormat="1" ht="15" customHeight="1" x14ac:dyDescent="0.25"/>
    <row r="16012" customFormat="1" ht="15" customHeight="1" x14ac:dyDescent="0.25"/>
    <row r="16013" customFormat="1" ht="15" customHeight="1" x14ac:dyDescent="0.25"/>
    <row r="16014" customFormat="1" ht="15" customHeight="1" x14ac:dyDescent="0.25"/>
    <row r="16015" customFormat="1" ht="15" customHeight="1" x14ac:dyDescent="0.25"/>
    <row r="16016" customFormat="1" ht="15" customHeight="1" x14ac:dyDescent="0.25"/>
    <row r="16017" customFormat="1" ht="15" customHeight="1" x14ac:dyDescent="0.25"/>
    <row r="16018" customFormat="1" ht="15" customHeight="1" x14ac:dyDescent="0.25"/>
    <row r="16019" customFormat="1" ht="15" customHeight="1" x14ac:dyDescent="0.25"/>
    <row r="16020" customFormat="1" ht="15" customHeight="1" x14ac:dyDescent="0.25"/>
    <row r="16021" customFormat="1" ht="15" customHeight="1" x14ac:dyDescent="0.25"/>
    <row r="16022" customFormat="1" ht="15" customHeight="1" x14ac:dyDescent="0.25"/>
    <row r="16023" customFormat="1" ht="15" customHeight="1" x14ac:dyDescent="0.25"/>
    <row r="16024" customFormat="1" ht="15" customHeight="1" x14ac:dyDescent="0.25"/>
    <row r="16025" customFormat="1" ht="15" customHeight="1" x14ac:dyDescent="0.25"/>
    <row r="16026" customFormat="1" ht="15" customHeight="1" x14ac:dyDescent="0.25"/>
    <row r="16027" customFormat="1" ht="15" customHeight="1" x14ac:dyDescent="0.25"/>
    <row r="16028" customFormat="1" ht="15" customHeight="1" x14ac:dyDescent="0.25"/>
    <row r="16029" customFormat="1" ht="15" customHeight="1" x14ac:dyDescent="0.25"/>
    <row r="16030" customFormat="1" ht="15" customHeight="1" x14ac:dyDescent="0.25"/>
    <row r="16031" customFormat="1" ht="15" customHeight="1" x14ac:dyDescent="0.25"/>
    <row r="16032" customFormat="1" ht="15" customHeight="1" x14ac:dyDescent="0.25"/>
    <row r="16033" customFormat="1" ht="15" customHeight="1" x14ac:dyDescent="0.25"/>
    <row r="16034" customFormat="1" ht="15" customHeight="1" x14ac:dyDescent="0.25"/>
    <row r="16035" customFormat="1" ht="15" customHeight="1" x14ac:dyDescent="0.25"/>
    <row r="16036" customFormat="1" ht="15" customHeight="1" x14ac:dyDescent="0.25"/>
    <row r="16037" customFormat="1" ht="15" customHeight="1" x14ac:dyDescent="0.25"/>
    <row r="16038" customFormat="1" ht="15" customHeight="1" x14ac:dyDescent="0.25"/>
    <row r="16039" customFormat="1" ht="15" customHeight="1" x14ac:dyDescent="0.25"/>
    <row r="16040" customFormat="1" ht="15" customHeight="1" x14ac:dyDescent="0.25"/>
    <row r="16041" customFormat="1" ht="15" customHeight="1" x14ac:dyDescent="0.25"/>
    <row r="16042" customFormat="1" ht="15" customHeight="1" x14ac:dyDescent="0.25"/>
    <row r="16043" customFormat="1" ht="15" customHeight="1" x14ac:dyDescent="0.25"/>
    <row r="16044" customFormat="1" ht="15" customHeight="1" x14ac:dyDescent="0.25"/>
    <row r="16045" customFormat="1" ht="15" customHeight="1" x14ac:dyDescent="0.25"/>
    <row r="16046" customFormat="1" ht="15" customHeight="1" x14ac:dyDescent="0.25"/>
    <row r="16047" customFormat="1" ht="15" customHeight="1" x14ac:dyDescent="0.25"/>
    <row r="16048" customFormat="1" ht="15" customHeight="1" x14ac:dyDescent="0.25"/>
    <row r="16049" customFormat="1" ht="15" customHeight="1" x14ac:dyDescent="0.25"/>
    <row r="16050" customFormat="1" ht="15" customHeight="1" x14ac:dyDescent="0.25"/>
    <row r="16051" customFormat="1" ht="15" customHeight="1" x14ac:dyDescent="0.25"/>
    <row r="16052" customFormat="1" ht="15" customHeight="1" x14ac:dyDescent="0.25"/>
    <row r="16053" customFormat="1" ht="15" customHeight="1" x14ac:dyDescent="0.25"/>
    <row r="16054" customFormat="1" ht="15" customHeight="1" x14ac:dyDescent="0.25"/>
    <row r="16055" customFormat="1" ht="15" customHeight="1" x14ac:dyDescent="0.25"/>
    <row r="16056" customFormat="1" ht="15" customHeight="1" x14ac:dyDescent="0.25"/>
    <row r="16057" customFormat="1" ht="15" customHeight="1" x14ac:dyDescent="0.25"/>
    <row r="16058" customFormat="1" ht="15" customHeight="1" x14ac:dyDescent="0.25"/>
    <row r="16059" customFormat="1" ht="15" customHeight="1" x14ac:dyDescent="0.25"/>
    <row r="16060" customFormat="1" ht="15" customHeight="1" x14ac:dyDescent="0.25"/>
    <row r="16061" customFormat="1" ht="15" customHeight="1" x14ac:dyDescent="0.25"/>
    <row r="16062" customFormat="1" ht="15" customHeight="1" x14ac:dyDescent="0.25"/>
    <row r="16063" customFormat="1" ht="15" customHeight="1" x14ac:dyDescent="0.25"/>
    <row r="16064" customFormat="1" ht="15" customHeight="1" x14ac:dyDescent="0.25"/>
    <row r="16065" customFormat="1" ht="15" customHeight="1" x14ac:dyDescent="0.25"/>
    <row r="16066" customFormat="1" ht="15" customHeight="1" x14ac:dyDescent="0.25"/>
    <row r="16067" customFormat="1" ht="15" customHeight="1" x14ac:dyDescent="0.25"/>
    <row r="16068" customFormat="1" ht="15" customHeight="1" x14ac:dyDescent="0.25"/>
    <row r="16069" customFormat="1" ht="15" customHeight="1" x14ac:dyDescent="0.25"/>
    <row r="16070" customFormat="1" ht="15" customHeight="1" x14ac:dyDescent="0.25"/>
    <row r="16071" customFormat="1" ht="15" customHeight="1" x14ac:dyDescent="0.25"/>
    <row r="16072" customFormat="1" ht="15" customHeight="1" x14ac:dyDescent="0.25"/>
    <row r="16073" customFormat="1" ht="15" customHeight="1" x14ac:dyDescent="0.25"/>
    <row r="16074" customFormat="1" ht="15" customHeight="1" x14ac:dyDescent="0.25"/>
    <row r="16075" customFormat="1" ht="15" customHeight="1" x14ac:dyDescent="0.25"/>
    <row r="16076" customFormat="1" ht="15" customHeight="1" x14ac:dyDescent="0.25"/>
    <row r="16077" customFormat="1" ht="15" customHeight="1" x14ac:dyDescent="0.25"/>
    <row r="16078" customFormat="1" ht="15" customHeight="1" x14ac:dyDescent="0.25"/>
    <row r="16079" customFormat="1" ht="15" customHeight="1" x14ac:dyDescent="0.25"/>
    <row r="16080" customFormat="1" ht="15" customHeight="1" x14ac:dyDescent="0.25"/>
    <row r="16081" customFormat="1" ht="15" customHeight="1" x14ac:dyDescent="0.25"/>
    <row r="16082" customFormat="1" ht="15" customHeight="1" x14ac:dyDescent="0.25"/>
    <row r="16083" customFormat="1" ht="15" customHeight="1" x14ac:dyDescent="0.25"/>
    <row r="16084" customFormat="1" ht="15" customHeight="1" x14ac:dyDescent="0.25"/>
    <row r="16085" customFormat="1" ht="15" customHeight="1" x14ac:dyDescent="0.25"/>
    <row r="16086" customFormat="1" ht="15" customHeight="1" x14ac:dyDescent="0.25"/>
    <row r="16087" customFormat="1" ht="15" customHeight="1" x14ac:dyDescent="0.25"/>
    <row r="16088" customFormat="1" ht="15" customHeight="1" x14ac:dyDescent="0.25"/>
    <row r="16089" customFormat="1" ht="15" customHeight="1" x14ac:dyDescent="0.25"/>
    <row r="16090" customFormat="1" ht="15" customHeight="1" x14ac:dyDescent="0.25"/>
    <row r="16091" customFormat="1" ht="15" customHeight="1" x14ac:dyDescent="0.25"/>
    <row r="16092" customFormat="1" ht="15" customHeight="1" x14ac:dyDescent="0.25"/>
    <row r="16093" customFormat="1" ht="15" customHeight="1" x14ac:dyDescent="0.25"/>
    <row r="16094" customFormat="1" ht="15" customHeight="1" x14ac:dyDescent="0.25"/>
    <row r="16095" customFormat="1" ht="15" customHeight="1" x14ac:dyDescent="0.25"/>
    <row r="16096" customFormat="1" ht="15" customHeight="1" x14ac:dyDescent="0.25"/>
    <row r="16097" customFormat="1" ht="15" customHeight="1" x14ac:dyDescent="0.25"/>
    <row r="16098" customFormat="1" ht="15" customHeight="1" x14ac:dyDescent="0.25"/>
    <row r="16099" customFormat="1" ht="15" customHeight="1" x14ac:dyDescent="0.25"/>
    <row r="16100" customFormat="1" ht="15" customHeight="1" x14ac:dyDescent="0.25"/>
    <row r="16101" customFormat="1" ht="15" customHeight="1" x14ac:dyDescent="0.25"/>
    <row r="16102" customFormat="1" ht="15" customHeight="1" x14ac:dyDescent="0.25"/>
    <row r="16103" customFormat="1" ht="15" customHeight="1" x14ac:dyDescent="0.25"/>
    <row r="16104" customFormat="1" ht="15" customHeight="1" x14ac:dyDescent="0.25"/>
    <row r="16105" customFormat="1" ht="15" customHeight="1" x14ac:dyDescent="0.25"/>
    <row r="16106" customFormat="1" ht="15" customHeight="1" x14ac:dyDescent="0.25"/>
    <row r="16107" customFormat="1" ht="15" customHeight="1" x14ac:dyDescent="0.25"/>
    <row r="16108" customFormat="1" ht="15" customHeight="1" x14ac:dyDescent="0.25"/>
    <row r="16109" customFormat="1" ht="15" customHeight="1" x14ac:dyDescent="0.25"/>
    <row r="16110" customFormat="1" ht="15" customHeight="1" x14ac:dyDescent="0.25"/>
    <row r="16111" customFormat="1" ht="15" customHeight="1" x14ac:dyDescent="0.25"/>
    <row r="16112" customFormat="1" ht="15" customHeight="1" x14ac:dyDescent="0.25"/>
    <row r="16113" customFormat="1" ht="15" customHeight="1" x14ac:dyDescent="0.25"/>
    <row r="16114" customFormat="1" ht="15" customHeight="1" x14ac:dyDescent="0.25"/>
    <row r="16115" customFormat="1" ht="15" customHeight="1" x14ac:dyDescent="0.25"/>
    <row r="16116" customFormat="1" ht="15" customHeight="1" x14ac:dyDescent="0.25"/>
    <row r="16117" customFormat="1" ht="15" customHeight="1" x14ac:dyDescent="0.25"/>
    <row r="16118" customFormat="1" ht="15" customHeight="1" x14ac:dyDescent="0.25"/>
    <row r="16119" customFormat="1" ht="15" customHeight="1" x14ac:dyDescent="0.25"/>
    <row r="16120" customFormat="1" ht="15" customHeight="1" x14ac:dyDescent="0.25"/>
    <row r="16121" customFormat="1" ht="15" customHeight="1" x14ac:dyDescent="0.25"/>
    <row r="16122" customFormat="1" ht="15" customHeight="1" x14ac:dyDescent="0.25"/>
    <row r="16123" customFormat="1" ht="15" customHeight="1" x14ac:dyDescent="0.25"/>
    <row r="16124" customFormat="1" ht="15" customHeight="1" x14ac:dyDescent="0.25"/>
    <row r="16125" customFormat="1" ht="15" customHeight="1" x14ac:dyDescent="0.25"/>
    <row r="16126" customFormat="1" ht="15" customHeight="1" x14ac:dyDescent="0.25"/>
    <row r="16127" customFormat="1" ht="15" customHeight="1" x14ac:dyDescent="0.25"/>
    <row r="16128" customFormat="1" ht="15" customHeight="1" x14ac:dyDescent="0.25"/>
    <row r="16129" customFormat="1" ht="15" customHeight="1" x14ac:dyDescent="0.25"/>
    <row r="16130" customFormat="1" ht="15" customHeight="1" x14ac:dyDescent="0.25"/>
    <row r="16131" customFormat="1" ht="15" customHeight="1" x14ac:dyDescent="0.25"/>
    <row r="16132" customFormat="1" ht="15" customHeight="1" x14ac:dyDescent="0.25"/>
    <row r="16133" customFormat="1" ht="15" customHeight="1" x14ac:dyDescent="0.25"/>
    <row r="16134" customFormat="1" ht="15" customHeight="1" x14ac:dyDescent="0.25"/>
    <row r="16135" customFormat="1" ht="15" customHeight="1" x14ac:dyDescent="0.25"/>
    <row r="16136" customFormat="1" ht="15" customHeight="1" x14ac:dyDescent="0.25"/>
    <row r="16137" customFormat="1" ht="15" customHeight="1" x14ac:dyDescent="0.25"/>
    <row r="16138" customFormat="1" ht="15" customHeight="1" x14ac:dyDescent="0.25"/>
    <row r="16139" customFormat="1" ht="15" customHeight="1" x14ac:dyDescent="0.25"/>
    <row r="16140" customFormat="1" ht="15" customHeight="1" x14ac:dyDescent="0.25"/>
    <row r="16141" customFormat="1" ht="15" customHeight="1" x14ac:dyDescent="0.25"/>
    <row r="16142" customFormat="1" ht="15" customHeight="1" x14ac:dyDescent="0.25"/>
    <row r="16143" customFormat="1" ht="15" customHeight="1" x14ac:dyDescent="0.25"/>
    <row r="16144" customFormat="1" ht="15" customHeight="1" x14ac:dyDescent="0.25"/>
    <row r="16145" customFormat="1" ht="15" customHeight="1" x14ac:dyDescent="0.25"/>
    <row r="16146" customFormat="1" ht="15" customHeight="1" x14ac:dyDescent="0.25"/>
    <row r="16147" customFormat="1" ht="15" customHeight="1" x14ac:dyDescent="0.25"/>
    <row r="16148" customFormat="1" ht="15" customHeight="1" x14ac:dyDescent="0.25"/>
    <row r="16149" customFormat="1" ht="15" customHeight="1" x14ac:dyDescent="0.25"/>
    <row r="16150" customFormat="1" ht="15" customHeight="1" x14ac:dyDescent="0.25"/>
    <row r="16151" customFormat="1" ht="15" customHeight="1" x14ac:dyDescent="0.25"/>
    <row r="16152" customFormat="1" ht="15" customHeight="1" x14ac:dyDescent="0.25"/>
    <row r="16153" customFormat="1" ht="15" customHeight="1" x14ac:dyDescent="0.25"/>
    <row r="16154" customFormat="1" ht="15" customHeight="1" x14ac:dyDescent="0.25"/>
    <row r="16155" customFormat="1" ht="15" customHeight="1" x14ac:dyDescent="0.25"/>
    <row r="16156" customFormat="1" ht="15" customHeight="1" x14ac:dyDescent="0.25"/>
    <row r="16157" customFormat="1" ht="15" customHeight="1" x14ac:dyDescent="0.25"/>
    <row r="16158" customFormat="1" ht="15" customHeight="1" x14ac:dyDescent="0.25"/>
    <row r="16159" customFormat="1" ht="15" customHeight="1" x14ac:dyDescent="0.25"/>
    <row r="16160" customFormat="1" ht="15" customHeight="1" x14ac:dyDescent="0.25"/>
    <row r="16161" customFormat="1" ht="15" customHeight="1" x14ac:dyDescent="0.25"/>
    <row r="16162" customFormat="1" ht="15" customHeight="1" x14ac:dyDescent="0.25"/>
    <row r="16163" customFormat="1" ht="15" customHeight="1" x14ac:dyDescent="0.25"/>
    <row r="16164" customFormat="1" ht="15" customHeight="1" x14ac:dyDescent="0.25"/>
    <row r="16165" customFormat="1" ht="15" customHeight="1" x14ac:dyDescent="0.25"/>
    <row r="16166" customFormat="1" ht="15" customHeight="1" x14ac:dyDescent="0.25"/>
    <row r="16167" customFormat="1" ht="15" customHeight="1" x14ac:dyDescent="0.25"/>
    <row r="16168" customFormat="1" ht="15" customHeight="1" x14ac:dyDescent="0.25"/>
    <row r="16169" customFormat="1" ht="15" customHeight="1" x14ac:dyDescent="0.25"/>
    <row r="16170" customFormat="1" ht="15" customHeight="1" x14ac:dyDescent="0.25"/>
    <row r="16171" customFormat="1" ht="15" customHeight="1" x14ac:dyDescent="0.25"/>
    <row r="16172" customFormat="1" ht="15" customHeight="1" x14ac:dyDescent="0.25"/>
    <row r="16173" customFormat="1" ht="15" customHeight="1" x14ac:dyDescent="0.25"/>
    <row r="16174" customFormat="1" ht="15" customHeight="1" x14ac:dyDescent="0.25"/>
    <row r="16175" customFormat="1" ht="15" customHeight="1" x14ac:dyDescent="0.25"/>
    <row r="16176" customFormat="1" ht="15" customHeight="1" x14ac:dyDescent="0.25"/>
    <row r="16177" customFormat="1" ht="15" customHeight="1" x14ac:dyDescent="0.25"/>
    <row r="16178" customFormat="1" ht="15" customHeight="1" x14ac:dyDescent="0.25"/>
    <row r="16179" customFormat="1" ht="15" customHeight="1" x14ac:dyDescent="0.25"/>
    <row r="16180" customFormat="1" ht="15" customHeight="1" x14ac:dyDescent="0.25"/>
    <row r="16181" customFormat="1" ht="15" customHeight="1" x14ac:dyDescent="0.25"/>
    <row r="16182" customFormat="1" ht="15" customHeight="1" x14ac:dyDescent="0.25"/>
    <row r="16183" customFormat="1" ht="15" customHeight="1" x14ac:dyDescent="0.25"/>
    <row r="16184" customFormat="1" ht="15" customHeight="1" x14ac:dyDescent="0.25"/>
    <row r="16185" customFormat="1" ht="15" customHeight="1" x14ac:dyDescent="0.25"/>
    <row r="16186" customFormat="1" ht="15" customHeight="1" x14ac:dyDescent="0.25"/>
    <row r="16187" customFormat="1" ht="15" customHeight="1" x14ac:dyDescent="0.25"/>
    <row r="16188" customFormat="1" ht="15" customHeight="1" x14ac:dyDescent="0.25"/>
    <row r="16189" customFormat="1" ht="15" customHeight="1" x14ac:dyDescent="0.25"/>
    <row r="16190" customFormat="1" ht="15" customHeight="1" x14ac:dyDescent="0.25"/>
    <row r="16191" customFormat="1" ht="15" customHeight="1" x14ac:dyDescent="0.25"/>
    <row r="16192" customFormat="1" ht="15" customHeight="1" x14ac:dyDescent="0.25"/>
    <row r="16193" customFormat="1" ht="15" customHeight="1" x14ac:dyDescent="0.25"/>
    <row r="16194" customFormat="1" ht="15" customHeight="1" x14ac:dyDescent="0.25"/>
    <row r="16195" customFormat="1" ht="15" customHeight="1" x14ac:dyDescent="0.25"/>
    <row r="16196" customFormat="1" ht="15" customHeight="1" x14ac:dyDescent="0.25"/>
    <row r="16197" customFormat="1" ht="15" customHeight="1" x14ac:dyDescent="0.25"/>
    <row r="16198" customFormat="1" ht="15" customHeight="1" x14ac:dyDescent="0.25"/>
    <row r="16199" customFormat="1" ht="15" customHeight="1" x14ac:dyDescent="0.25"/>
    <row r="16200" customFormat="1" ht="15" customHeight="1" x14ac:dyDescent="0.25"/>
    <row r="16201" customFormat="1" ht="15" customHeight="1" x14ac:dyDescent="0.25"/>
    <row r="16202" customFormat="1" ht="15" customHeight="1" x14ac:dyDescent="0.25"/>
    <row r="16203" customFormat="1" ht="15" customHeight="1" x14ac:dyDescent="0.25"/>
    <row r="16204" customFormat="1" ht="15" customHeight="1" x14ac:dyDescent="0.25"/>
    <row r="16205" customFormat="1" ht="15" customHeight="1" x14ac:dyDescent="0.25"/>
    <row r="16206" customFormat="1" ht="15" customHeight="1" x14ac:dyDescent="0.25"/>
    <row r="16207" customFormat="1" ht="15" customHeight="1" x14ac:dyDescent="0.25"/>
    <row r="16208" customFormat="1" ht="15" customHeight="1" x14ac:dyDescent="0.25"/>
    <row r="16209" customFormat="1" ht="15" customHeight="1" x14ac:dyDescent="0.25"/>
    <row r="16210" customFormat="1" ht="15" customHeight="1" x14ac:dyDescent="0.25"/>
    <row r="16211" customFormat="1" ht="15" customHeight="1" x14ac:dyDescent="0.25"/>
    <row r="16212" customFormat="1" ht="15" customHeight="1" x14ac:dyDescent="0.25"/>
    <row r="16213" customFormat="1" ht="15" customHeight="1" x14ac:dyDescent="0.25"/>
    <row r="16214" customFormat="1" ht="15" customHeight="1" x14ac:dyDescent="0.25"/>
    <row r="16215" customFormat="1" ht="15" customHeight="1" x14ac:dyDescent="0.25"/>
    <row r="16216" customFormat="1" ht="15" customHeight="1" x14ac:dyDescent="0.25"/>
    <row r="16217" customFormat="1" ht="15" customHeight="1" x14ac:dyDescent="0.25"/>
    <row r="16218" customFormat="1" ht="15" customHeight="1" x14ac:dyDescent="0.25"/>
    <row r="16219" customFormat="1" ht="15" customHeight="1" x14ac:dyDescent="0.25"/>
    <row r="16220" customFormat="1" ht="15" customHeight="1" x14ac:dyDescent="0.25"/>
    <row r="16221" customFormat="1" ht="15" customHeight="1" x14ac:dyDescent="0.25"/>
    <row r="16222" customFormat="1" ht="15" customHeight="1" x14ac:dyDescent="0.25"/>
    <row r="16223" customFormat="1" ht="15" customHeight="1" x14ac:dyDescent="0.25"/>
    <row r="16224" customFormat="1" ht="15" customHeight="1" x14ac:dyDescent="0.25"/>
    <row r="16225" customFormat="1" ht="15" customHeight="1" x14ac:dyDescent="0.25"/>
    <row r="16226" customFormat="1" ht="15" customHeight="1" x14ac:dyDescent="0.25"/>
    <row r="16227" customFormat="1" ht="15" customHeight="1" x14ac:dyDescent="0.25"/>
    <row r="16228" customFormat="1" ht="15" customHeight="1" x14ac:dyDescent="0.25"/>
    <row r="16229" customFormat="1" ht="15" customHeight="1" x14ac:dyDescent="0.25"/>
    <row r="16230" customFormat="1" ht="15" customHeight="1" x14ac:dyDescent="0.25"/>
    <row r="16231" customFormat="1" ht="15" customHeight="1" x14ac:dyDescent="0.25"/>
    <row r="16232" customFormat="1" ht="15" customHeight="1" x14ac:dyDescent="0.25"/>
    <row r="16233" customFormat="1" ht="15" customHeight="1" x14ac:dyDescent="0.25"/>
    <row r="16234" customFormat="1" ht="15" customHeight="1" x14ac:dyDescent="0.25"/>
    <row r="16235" customFormat="1" ht="15" customHeight="1" x14ac:dyDescent="0.25"/>
    <row r="16236" customFormat="1" ht="15" customHeight="1" x14ac:dyDescent="0.25"/>
    <row r="16237" customFormat="1" ht="15" customHeight="1" x14ac:dyDescent="0.25"/>
    <row r="16238" customFormat="1" ht="15" customHeight="1" x14ac:dyDescent="0.25"/>
    <row r="16239" customFormat="1" ht="15" customHeight="1" x14ac:dyDescent="0.25"/>
    <row r="16240" customFormat="1" ht="15" customHeight="1" x14ac:dyDescent="0.25"/>
    <row r="16241" customFormat="1" ht="15" customHeight="1" x14ac:dyDescent="0.25"/>
    <row r="16242" customFormat="1" ht="15" customHeight="1" x14ac:dyDescent="0.25"/>
    <row r="16243" customFormat="1" ht="15" customHeight="1" x14ac:dyDescent="0.25"/>
    <row r="16244" customFormat="1" ht="15" customHeight="1" x14ac:dyDescent="0.25"/>
    <row r="16245" customFormat="1" ht="15" customHeight="1" x14ac:dyDescent="0.25"/>
    <row r="16246" customFormat="1" ht="15" customHeight="1" x14ac:dyDescent="0.25"/>
    <row r="16247" customFormat="1" ht="15" customHeight="1" x14ac:dyDescent="0.25"/>
    <row r="16248" customFormat="1" ht="15" customHeight="1" x14ac:dyDescent="0.25"/>
    <row r="16249" customFormat="1" ht="15" customHeight="1" x14ac:dyDescent="0.25"/>
    <row r="16250" customFormat="1" ht="15" customHeight="1" x14ac:dyDescent="0.25"/>
    <row r="16251" customFormat="1" ht="15" customHeight="1" x14ac:dyDescent="0.25"/>
    <row r="16252" customFormat="1" ht="15" customHeight="1" x14ac:dyDescent="0.25"/>
    <row r="16253" customFormat="1" ht="15" customHeight="1" x14ac:dyDescent="0.25"/>
    <row r="16254" customFormat="1" ht="15" customHeight="1" x14ac:dyDescent="0.25"/>
    <row r="16255" customFormat="1" ht="15" customHeight="1" x14ac:dyDescent="0.25"/>
    <row r="16256" customFormat="1" ht="15" customHeight="1" x14ac:dyDescent="0.25"/>
    <row r="16257" customFormat="1" ht="15" customHeight="1" x14ac:dyDescent="0.25"/>
    <row r="16258" customFormat="1" ht="15" customHeight="1" x14ac:dyDescent="0.25"/>
    <row r="16259" customFormat="1" ht="15" customHeight="1" x14ac:dyDescent="0.25"/>
    <row r="16260" customFormat="1" ht="15" customHeight="1" x14ac:dyDescent="0.25"/>
    <row r="16261" customFormat="1" ht="15" customHeight="1" x14ac:dyDescent="0.25"/>
    <row r="16262" customFormat="1" ht="15" customHeight="1" x14ac:dyDescent="0.25"/>
    <row r="16263" customFormat="1" ht="15" customHeight="1" x14ac:dyDescent="0.25"/>
    <row r="16264" customFormat="1" ht="15" customHeight="1" x14ac:dyDescent="0.25"/>
    <row r="16265" customFormat="1" ht="15" customHeight="1" x14ac:dyDescent="0.25"/>
    <row r="16266" customFormat="1" ht="15" customHeight="1" x14ac:dyDescent="0.25"/>
    <row r="16267" customFormat="1" ht="15" customHeight="1" x14ac:dyDescent="0.25"/>
    <row r="16268" customFormat="1" ht="15" customHeight="1" x14ac:dyDescent="0.25"/>
    <row r="16269" customFormat="1" ht="15" customHeight="1" x14ac:dyDescent="0.25"/>
    <row r="16270" customFormat="1" ht="15" customHeight="1" x14ac:dyDescent="0.25"/>
    <row r="16271" customFormat="1" ht="15" customHeight="1" x14ac:dyDescent="0.25"/>
    <row r="16272" customFormat="1" ht="15" customHeight="1" x14ac:dyDescent="0.25"/>
    <row r="16273" customFormat="1" ht="15" customHeight="1" x14ac:dyDescent="0.25"/>
    <row r="16274" customFormat="1" ht="15" customHeight="1" x14ac:dyDescent="0.25"/>
    <row r="16275" customFormat="1" ht="15" customHeight="1" x14ac:dyDescent="0.25"/>
    <row r="16276" customFormat="1" ht="15" customHeight="1" x14ac:dyDescent="0.25"/>
    <row r="16277" customFormat="1" ht="15" customHeight="1" x14ac:dyDescent="0.25"/>
    <row r="16278" customFormat="1" ht="15" customHeight="1" x14ac:dyDescent="0.25"/>
    <row r="16279" customFormat="1" ht="15" customHeight="1" x14ac:dyDescent="0.25"/>
    <row r="16280" customFormat="1" ht="15" customHeight="1" x14ac:dyDescent="0.25"/>
    <row r="16281" customFormat="1" ht="15" customHeight="1" x14ac:dyDescent="0.25"/>
    <row r="16282" customFormat="1" ht="15" customHeight="1" x14ac:dyDescent="0.25"/>
    <row r="16283" customFormat="1" ht="15" customHeight="1" x14ac:dyDescent="0.25"/>
    <row r="16284" customFormat="1" ht="15" customHeight="1" x14ac:dyDescent="0.25"/>
    <row r="16285" customFormat="1" ht="15" customHeight="1" x14ac:dyDescent="0.25"/>
    <row r="16286" customFormat="1" ht="15" customHeight="1" x14ac:dyDescent="0.25"/>
    <row r="16287" customFormat="1" ht="15" customHeight="1" x14ac:dyDescent="0.25"/>
    <row r="16288" customFormat="1" ht="15" customHeight="1" x14ac:dyDescent="0.25"/>
    <row r="16289" customFormat="1" ht="15" customHeight="1" x14ac:dyDescent="0.25"/>
    <row r="16290" customFormat="1" ht="15" customHeight="1" x14ac:dyDescent="0.25"/>
    <row r="16291" customFormat="1" ht="15" customHeight="1" x14ac:dyDescent="0.25"/>
    <row r="16292" customFormat="1" ht="15" customHeight="1" x14ac:dyDescent="0.25"/>
    <row r="16293" customFormat="1" ht="15" customHeight="1" x14ac:dyDescent="0.25"/>
    <row r="16294" customFormat="1" ht="15" customHeight="1" x14ac:dyDescent="0.25"/>
    <row r="16295" customFormat="1" ht="15" customHeight="1" x14ac:dyDescent="0.25"/>
    <row r="16296" customFormat="1" ht="15" customHeight="1" x14ac:dyDescent="0.25"/>
    <row r="16297" customFormat="1" ht="15" customHeight="1" x14ac:dyDescent="0.25"/>
    <row r="16298" customFormat="1" ht="15" customHeight="1" x14ac:dyDescent="0.25"/>
    <row r="16299" customFormat="1" ht="15" customHeight="1" x14ac:dyDescent="0.25"/>
    <row r="16300" customFormat="1" ht="15" customHeight="1" x14ac:dyDescent="0.25"/>
    <row r="16301" customFormat="1" ht="15" customHeight="1" x14ac:dyDescent="0.25"/>
    <row r="16302" customFormat="1" ht="15" customHeight="1" x14ac:dyDescent="0.25"/>
    <row r="16303" customFormat="1" ht="15" customHeight="1" x14ac:dyDescent="0.25"/>
    <row r="16304" customFormat="1" ht="15" customHeight="1" x14ac:dyDescent="0.25"/>
    <row r="16305" customFormat="1" ht="15" customHeight="1" x14ac:dyDescent="0.25"/>
    <row r="16306" customFormat="1" ht="15" customHeight="1" x14ac:dyDescent="0.25"/>
    <row r="16307" customFormat="1" ht="15" customHeight="1" x14ac:dyDescent="0.25"/>
    <row r="16308" customFormat="1" ht="15" customHeight="1" x14ac:dyDescent="0.25"/>
    <row r="16309" customFormat="1" ht="15" customHeight="1" x14ac:dyDescent="0.25"/>
    <row r="16310" customFormat="1" ht="15" customHeight="1" x14ac:dyDescent="0.25"/>
    <row r="16311" customFormat="1" ht="15" customHeight="1" x14ac:dyDescent="0.25"/>
    <row r="16312" customFormat="1" ht="15" customHeight="1" x14ac:dyDescent="0.25"/>
    <row r="16313" customFormat="1" ht="15" customHeight="1" x14ac:dyDescent="0.25"/>
    <row r="16314" customFormat="1" ht="15" customHeight="1" x14ac:dyDescent="0.25"/>
    <row r="16315" customFormat="1" ht="15" customHeight="1" x14ac:dyDescent="0.25"/>
    <row r="16316" customFormat="1" ht="15" customHeight="1" x14ac:dyDescent="0.25"/>
    <row r="16317" customFormat="1" ht="15" customHeight="1" x14ac:dyDescent="0.25"/>
    <row r="16318" customFormat="1" ht="15" customHeight="1" x14ac:dyDescent="0.25"/>
    <row r="16319" customFormat="1" ht="15" customHeight="1" x14ac:dyDescent="0.25"/>
    <row r="16320" customFormat="1" ht="15" customHeight="1" x14ac:dyDescent="0.25"/>
    <row r="16321" customFormat="1" ht="15" customHeight="1" x14ac:dyDescent="0.25"/>
    <row r="16322" customFormat="1" ht="15" customHeight="1" x14ac:dyDescent="0.25"/>
    <row r="16323" customFormat="1" ht="15" customHeight="1" x14ac:dyDescent="0.25"/>
    <row r="16324" customFormat="1" ht="15" customHeight="1" x14ac:dyDescent="0.25"/>
    <row r="16325" customFormat="1" ht="15" customHeight="1" x14ac:dyDescent="0.25"/>
    <row r="16326" customFormat="1" ht="15" customHeight="1" x14ac:dyDescent="0.25"/>
    <row r="16327" customFormat="1" ht="15" customHeight="1" x14ac:dyDescent="0.25"/>
    <row r="16328" customFormat="1" ht="15" customHeight="1" x14ac:dyDescent="0.25"/>
    <row r="16329" customFormat="1" ht="15" customHeight="1" x14ac:dyDescent="0.25"/>
    <row r="16330" customFormat="1" ht="15" customHeight="1" x14ac:dyDescent="0.25"/>
    <row r="16331" customFormat="1" ht="15" customHeight="1" x14ac:dyDescent="0.25"/>
    <row r="16332" customFormat="1" ht="15" customHeight="1" x14ac:dyDescent="0.25"/>
    <row r="16333" customFormat="1" ht="15" customHeight="1" x14ac:dyDescent="0.25"/>
    <row r="16334" customFormat="1" ht="15" customHeight="1" x14ac:dyDescent="0.25"/>
    <row r="16335" customFormat="1" ht="15" customHeight="1" x14ac:dyDescent="0.25"/>
    <row r="16336" customFormat="1" ht="15" customHeight="1" x14ac:dyDescent="0.25"/>
    <row r="16337" customFormat="1" ht="15" customHeight="1" x14ac:dyDescent="0.25"/>
    <row r="16338" customFormat="1" ht="15" customHeight="1" x14ac:dyDescent="0.25"/>
    <row r="16339" customFormat="1" ht="15" customHeight="1" x14ac:dyDescent="0.25"/>
    <row r="16340" customFormat="1" ht="15" customHeight="1" x14ac:dyDescent="0.25"/>
    <row r="16341" customFormat="1" ht="15" customHeight="1" x14ac:dyDescent="0.25"/>
    <row r="16342" customFormat="1" ht="15" customHeight="1" x14ac:dyDescent="0.25"/>
    <row r="16343" customFormat="1" ht="15" customHeight="1" x14ac:dyDescent="0.25"/>
    <row r="16344" customFormat="1" ht="15" customHeight="1" x14ac:dyDescent="0.25"/>
    <row r="16345" customFormat="1" ht="15" customHeight="1" x14ac:dyDescent="0.25"/>
    <row r="16346" customFormat="1" ht="15" customHeight="1" x14ac:dyDescent="0.25"/>
    <row r="16347" customFormat="1" ht="15" customHeight="1" x14ac:dyDescent="0.25"/>
    <row r="16348" customFormat="1" ht="15" customHeight="1" x14ac:dyDescent="0.25"/>
    <row r="16349" customFormat="1" ht="15" customHeight="1" x14ac:dyDescent="0.25"/>
    <row r="16350" customFormat="1" ht="15" customHeight="1" x14ac:dyDescent="0.25"/>
    <row r="16351" customFormat="1" ht="15" customHeight="1" x14ac:dyDescent="0.25"/>
    <row r="16352" customFormat="1" ht="15" customHeight="1" x14ac:dyDescent="0.25"/>
    <row r="16353" customFormat="1" ht="15" customHeight="1" x14ac:dyDescent="0.25"/>
    <row r="16354" customFormat="1" ht="15" customHeight="1" x14ac:dyDescent="0.25"/>
    <row r="16355" customFormat="1" ht="15" customHeight="1" x14ac:dyDescent="0.25"/>
    <row r="16356" customFormat="1" ht="15" customHeight="1" x14ac:dyDescent="0.25"/>
    <row r="16357" customFormat="1" ht="15" customHeight="1" x14ac:dyDescent="0.25"/>
    <row r="16358" customFormat="1" ht="15" customHeight="1" x14ac:dyDescent="0.25"/>
    <row r="16359" customFormat="1" ht="15" customHeight="1" x14ac:dyDescent="0.25"/>
    <row r="16360" customFormat="1" ht="15" customHeight="1" x14ac:dyDescent="0.25"/>
    <row r="16361" customFormat="1" ht="15" customHeight="1" x14ac:dyDescent="0.25"/>
    <row r="16362" customFormat="1" ht="15" customHeight="1" x14ac:dyDescent="0.25"/>
    <row r="16363" customFormat="1" ht="15" customHeight="1" x14ac:dyDescent="0.25"/>
    <row r="16364" customFormat="1" ht="15" customHeight="1" x14ac:dyDescent="0.25"/>
    <row r="16365" customFormat="1" ht="15" customHeight="1" x14ac:dyDescent="0.25"/>
    <row r="16366" customFormat="1" ht="15" customHeight="1" x14ac:dyDescent="0.25"/>
    <row r="16367" customFormat="1" ht="15" customHeight="1" x14ac:dyDescent="0.25"/>
    <row r="16368" customFormat="1" ht="15" customHeight="1" x14ac:dyDescent="0.25"/>
    <row r="16369" customFormat="1" ht="15" customHeight="1" x14ac:dyDescent="0.25"/>
    <row r="16370" customFormat="1" ht="15" customHeight="1" x14ac:dyDescent="0.25"/>
    <row r="16371" customFormat="1" ht="15" customHeight="1" x14ac:dyDescent="0.25"/>
    <row r="16372" customFormat="1" ht="15" customHeight="1" x14ac:dyDescent="0.25"/>
    <row r="16373" customFormat="1" ht="15" customHeight="1" x14ac:dyDescent="0.25"/>
    <row r="16374" customFormat="1" ht="15" customHeight="1" x14ac:dyDescent="0.25"/>
    <row r="16375" customFormat="1" ht="15" customHeight="1" x14ac:dyDescent="0.25"/>
    <row r="16376" customFormat="1" ht="15" customHeight="1" x14ac:dyDescent="0.25"/>
    <row r="16377" customFormat="1" ht="15" customHeight="1" x14ac:dyDescent="0.25"/>
    <row r="16378" customFormat="1" ht="15" customHeight="1" x14ac:dyDescent="0.25"/>
    <row r="16379" customFormat="1" ht="15" customHeight="1" x14ac:dyDescent="0.25"/>
    <row r="16380" customFormat="1" ht="15" customHeight="1" x14ac:dyDescent="0.25"/>
    <row r="16381" customFormat="1" ht="15" customHeight="1" x14ac:dyDescent="0.25"/>
    <row r="16382" customFormat="1" ht="15" customHeight="1" x14ac:dyDescent="0.25"/>
    <row r="16383" customFormat="1" ht="15" customHeight="1" x14ac:dyDescent="0.25"/>
    <row r="16384" customFormat="1" ht="15" customHeight="1" x14ac:dyDescent="0.25"/>
    <row r="16385" customFormat="1" ht="15" customHeight="1" x14ac:dyDescent="0.25"/>
    <row r="16386" customFormat="1" ht="15" customHeight="1" x14ac:dyDescent="0.25"/>
    <row r="16387" customFormat="1" ht="15" customHeight="1" x14ac:dyDescent="0.25"/>
    <row r="16388" customFormat="1" ht="15" customHeight="1" x14ac:dyDescent="0.25"/>
    <row r="16389" customFormat="1" ht="15" customHeight="1" x14ac:dyDescent="0.25"/>
    <row r="16390" customFormat="1" ht="15" customHeight="1" x14ac:dyDescent="0.25"/>
    <row r="16391" customFormat="1" ht="15" customHeight="1" x14ac:dyDescent="0.25"/>
    <row r="16392" customFormat="1" ht="15" customHeight="1" x14ac:dyDescent="0.25"/>
    <row r="16393" customFormat="1" ht="15" customHeight="1" x14ac:dyDescent="0.25"/>
    <row r="16394" customFormat="1" ht="15" customHeight="1" x14ac:dyDescent="0.25"/>
    <row r="16395" customFormat="1" ht="15" customHeight="1" x14ac:dyDescent="0.25"/>
    <row r="16396" customFormat="1" ht="15" customHeight="1" x14ac:dyDescent="0.25"/>
    <row r="16397" customFormat="1" ht="15" customHeight="1" x14ac:dyDescent="0.25"/>
    <row r="16398" customFormat="1" ht="15" customHeight="1" x14ac:dyDescent="0.25"/>
    <row r="16399" customFormat="1" ht="15" customHeight="1" x14ac:dyDescent="0.25"/>
    <row r="16400" customFormat="1" ht="15" customHeight="1" x14ac:dyDescent="0.25"/>
    <row r="16401" customFormat="1" ht="15" customHeight="1" x14ac:dyDescent="0.25"/>
    <row r="16402" customFormat="1" ht="15" customHeight="1" x14ac:dyDescent="0.25"/>
    <row r="16403" customFormat="1" ht="15" customHeight="1" x14ac:dyDescent="0.25"/>
    <row r="16404" customFormat="1" ht="15" customHeight="1" x14ac:dyDescent="0.25"/>
    <row r="16405" customFormat="1" ht="15" customHeight="1" x14ac:dyDescent="0.25"/>
    <row r="16406" customFormat="1" ht="15" customHeight="1" x14ac:dyDescent="0.25"/>
    <row r="16407" customFormat="1" ht="15" customHeight="1" x14ac:dyDescent="0.25"/>
    <row r="16408" customFormat="1" ht="15" customHeight="1" x14ac:dyDescent="0.25"/>
    <row r="16409" customFormat="1" ht="15" customHeight="1" x14ac:dyDescent="0.25"/>
    <row r="16410" customFormat="1" ht="15" customHeight="1" x14ac:dyDescent="0.25"/>
    <row r="16411" customFormat="1" ht="15" customHeight="1" x14ac:dyDescent="0.25"/>
    <row r="16412" customFormat="1" ht="15" customHeight="1" x14ac:dyDescent="0.25"/>
    <row r="16413" customFormat="1" ht="15" customHeight="1" x14ac:dyDescent="0.25"/>
    <row r="16414" customFormat="1" ht="15" customHeight="1" x14ac:dyDescent="0.25"/>
    <row r="16415" customFormat="1" ht="15" customHeight="1" x14ac:dyDescent="0.25"/>
    <row r="16416" customFormat="1" ht="15" customHeight="1" x14ac:dyDescent="0.25"/>
    <row r="16417" customFormat="1" ht="15" customHeight="1" x14ac:dyDescent="0.25"/>
    <row r="16418" customFormat="1" ht="15" customHeight="1" x14ac:dyDescent="0.25"/>
    <row r="16419" customFormat="1" ht="15" customHeight="1" x14ac:dyDescent="0.25"/>
    <row r="16420" customFormat="1" ht="15" customHeight="1" x14ac:dyDescent="0.25"/>
    <row r="16421" customFormat="1" ht="15" customHeight="1" x14ac:dyDescent="0.25"/>
    <row r="16422" customFormat="1" ht="15" customHeight="1" x14ac:dyDescent="0.25"/>
    <row r="16423" customFormat="1" ht="15" customHeight="1" x14ac:dyDescent="0.25"/>
    <row r="16424" customFormat="1" ht="15" customHeight="1" x14ac:dyDescent="0.25"/>
    <row r="16425" customFormat="1" ht="15" customHeight="1" x14ac:dyDescent="0.25"/>
    <row r="16426" customFormat="1" ht="15" customHeight="1" x14ac:dyDescent="0.25"/>
    <row r="16427" customFormat="1" ht="15" customHeight="1" x14ac:dyDescent="0.25"/>
    <row r="16428" customFormat="1" ht="15" customHeight="1" x14ac:dyDescent="0.25"/>
    <row r="16429" customFormat="1" ht="15" customHeight="1" x14ac:dyDescent="0.25"/>
    <row r="16430" customFormat="1" ht="15" customHeight="1" x14ac:dyDescent="0.25"/>
    <row r="16431" customFormat="1" ht="15" customHeight="1" x14ac:dyDescent="0.25"/>
    <row r="16432" customFormat="1" ht="15" customHeight="1" x14ac:dyDescent="0.25"/>
    <row r="16433" customFormat="1" ht="15" customHeight="1" x14ac:dyDescent="0.25"/>
    <row r="16434" customFormat="1" ht="15" customHeight="1" x14ac:dyDescent="0.25"/>
    <row r="16435" customFormat="1" ht="15" customHeight="1" x14ac:dyDescent="0.25"/>
    <row r="16436" customFormat="1" ht="15" customHeight="1" x14ac:dyDescent="0.25"/>
    <row r="16437" customFormat="1" ht="15" customHeight="1" x14ac:dyDescent="0.25"/>
    <row r="16438" customFormat="1" ht="15" customHeight="1" x14ac:dyDescent="0.25"/>
    <row r="16439" customFormat="1" ht="15" customHeight="1" x14ac:dyDescent="0.25"/>
    <row r="16440" customFormat="1" ht="15" customHeight="1" x14ac:dyDescent="0.25"/>
    <row r="16441" customFormat="1" ht="15" customHeight="1" x14ac:dyDescent="0.25"/>
    <row r="16442" customFormat="1" ht="15" customHeight="1" x14ac:dyDescent="0.25"/>
    <row r="16443" customFormat="1" ht="15" customHeight="1" x14ac:dyDescent="0.25"/>
    <row r="16444" customFormat="1" ht="15" customHeight="1" x14ac:dyDescent="0.25"/>
    <row r="16445" customFormat="1" ht="15" customHeight="1" x14ac:dyDescent="0.25"/>
    <row r="16446" customFormat="1" ht="15" customHeight="1" x14ac:dyDescent="0.25"/>
    <row r="16447" customFormat="1" ht="15" customHeight="1" x14ac:dyDescent="0.25"/>
    <row r="16448" customFormat="1" ht="15" customHeight="1" x14ac:dyDescent="0.25"/>
    <row r="16449" customFormat="1" ht="15" customHeight="1" x14ac:dyDescent="0.25"/>
    <row r="16450" customFormat="1" ht="15" customHeight="1" x14ac:dyDescent="0.25"/>
    <row r="16451" customFormat="1" ht="15" customHeight="1" x14ac:dyDescent="0.25"/>
    <row r="16452" customFormat="1" ht="15" customHeight="1" x14ac:dyDescent="0.25"/>
    <row r="16453" customFormat="1" ht="15" customHeight="1" x14ac:dyDescent="0.25"/>
    <row r="16454" customFormat="1" ht="15" customHeight="1" x14ac:dyDescent="0.25"/>
    <row r="16455" customFormat="1" ht="15" customHeight="1" x14ac:dyDescent="0.25"/>
    <row r="16456" customFormat="1" ht="15" customHeight="1" x14ac:dyDescent="0.25"/>
    <row r="16457" customFormat="1" ht="15" customHeight="1" x14ac:dyDescent="0.25"/>
    <row r="16458" customFormat="1" ht="15" customHeight="1" x14ac:dyDescent="0.25"/>
    <row r="16459" customFormat="1" ht="15" customHeight="1" x14ac:dyDescent="0.25"/>
    <row r="16460" customFormat="1" ht="15" customHeight="1" x14ac:dyDescent="0.25"/>
    <row r="16461" customFormat="1" ht="15" customHeight="1" x14ac:dyDescent="0.25"/>
    <row r="16462" customFormat="1" ht="15" customHeight="1" x14ac:dyDescent="0.25"/>
    <row r="16463" customFormat="1" ht="15" customHeight="1" x14ac:dyDescent="0.25"/>
    <row r="16464" customFormat="1" ht="15" customHeight="1" x14ac:dyDescent="0.25"/>
    <row r="16465" customFormat="1" ht="15" customHeight="1" x14ac:dyDescent="0.25"/>
    <row r="16466" customFormat="1" ht="15" customHeight="1" x14ac:dyDescent="0.25"/>
    <row r="16467" customFormat="1" ht="15" customHeight="1" x14ac:dyDescent="0.25"/>
    <row r="16468" customFormat="1" ht="15" customHeight="1" x14ac:dyDescent="0.25"/>
    <row r="16469" customFormat="1" ht="15" customHeight="1" x14ac:dyDescent="0.25"/>
    <row r="16470" customFormat="1" ht="15" customHeight="1" x14ac:dyDescent="0.25"/>
    <row r="16471" customFormat="1" ht="15" customHeight="1" x14ac:dyDescent="0.25"/>
    <row r="16472" customFormat="1" ht="15" customHeight="1" x14ac:dyDescent="0.25"/>
    <row r="16473" customFormat="1" ht="15" customHeight="1" x14ac:dyDescent="0.25"/>
    <row r="16474" customFormat="1" ht="15" customHeight="1" x14ac:dyDescent="0.25"/>
    <row r="16475" customFormat="1" ht="15" customHeight="1" x14ac:dyDescent="0.25"/>
    <row r="16476" customFormat="1" ht="15" customHeight="1" x14ac:dyDescent="0.25"/>
    <row r="16477" customFormat="1" ht="15" customHeight="1" x14ac:dyDescent="0.25"/>
    <row r="16478" customFormat="1" ht="15" customHeight="1" x14ac:dyDescent="0.25"/>
    <row r="16479" customFormat="1" ht="15" customHeight="1" x14ac:dyDescent="0.25"/>
    <row r="16480" customFormat="1" ht="15" customHeight="1" x14ac:dyDescent="0.25"/>
    <row r="16481" customFormat="1" ht="15" customHeight="1" x14ac:dyDescent="0.25"/>
    <row r="16482" customFormat="1" ht="15" customHeight="1" x14ac:dyDescent="0.25"/>
    <row r="16483" customFormat="1" ht="15" customHeight="1" x14ac:dyDescent="0.25"/>
    <row r="16484" customFormat="1" ht="15" customHeight="1" x14ac:dyDescent="0.25"/>
    <row r="16485" customFormat="1" ht="15" customHeight="1" x14ac:dyDescent="0.25"/>
    <row r="16486" customFormat="1" ht="15" customHeight="1" x14ac:dyDescent="0.25"/>
    <row r="16487" customFormat="1" ht="15" customHeight="1" x14ac:dyDescent="0.25"/>
    <row r="16488" customFormat="1" ht="15" customHeight="1" x14ac:dyDescent="0.25"/>
    <row r="16489" customFormat="1" ht="15" customHeight="1" x14ac:dyDescent="0.25"/>
    <row r="16490" customFormat="1" ht="15" customHeight="1" x14ac:dyDescent="0.25"/>
    <row r="16491" customFormat="1" ht="15" customHeight="1" x14ac:dyDescent="0.25"/>
    <row r="16492" customFormat="1" ht="15" customHeight="1" x14ac:dyDescent="0.25"/>
    <row r="16493" customFormat="1" ht="15" customHeight="1" x14ac:dyDescent="0.25"/>
    <row r="16494" customFormat="1" ht="15" customHeight="1" x14ac:dyDescent="0.25"/>
    <row r="16495" customFormat="1" ht="15" customHeight="1" x14ac:dyDescent="0.25"/>
    <row r="16496" customFormat="1" ht="15" customHeight="1" x14ac:dyDescent="0.25"/>
    <row r="16497" customFormat="1" ht="15" customHeight="1" x14ac:dyDescent="0.25"/>
    <row r="16498" customFormat="1" ht="15" customHeight="1" x14ac:dyDescent="0.25"/>
    <row r="16499" customFormat="1" ht="15" customHeight="1" x14ac:dyDescent="0.25"/>
    <row r="16500" customFormat="1" ht="15" customHeight="1" x14ac:dyDescent="0.25"/>
    <row r="16501" customFormat="1" ht="15" customHeight="1" x14ac:dyDescent="0.25"/>
    <row r="16502" customFormat="1" ht="15" customHeight="1" x14ac:dyDescent="0.25"/>
    <row r="16503" customFormat="1" ht="15" customHeight="1" x14ac:dyDescent="0.25"/>
    <row r="16504" customFormat="1" ht="15" customHeight="1" x14ac:dyDescent="0.25"/>
    <row r="16505" customFormat="1" ht="15" customHeight="1" x14ac:dyDescent="0.25"/>
    <row r="16506" customFormat="1" ht="15" customHeight="1" x14ac:dyDescent="0.25"/>
    <row r="16507" customFormat="1" ht="15" customHeight="1" x14ac:dyDescent="0.25"/>
    <row r="16508" customFormat="1" ht="15" customHeight="1" x14ac:dyDescent="0.25"/>
    <row r="16509" customFormat="1" ht="15" customHeight="1" x14ac:dyDescent="0.25"/>
    <row r="16510" customFormat="1" ht="15" customHeight="1" x14ac:dyDescent="0.25"/>
    <row r="16511" customFormat="1" ht="15" customHeight="1" x14ac:dyDescent="0.25"/>
    <row r="16512" customFormat="1" ht="15" customHeight="1" x14ac:dyDescent="0.25"/>
    <row r="16513" customFormat="1" ht="15" customHeight="1" x14ac:dyDescent="0.25"/>
    <row r="16514" customFormat="1" ht="15" customHeight="1" x14ac:dyDescent="0.25"/>
    <row r="16515" customFormat="1" ht="15" customHeight="1" x14ac:dyDescent="0.25"/>
    <row r="16516" customFormat="1" ht="15" customHeight="1" x14ac:dyDescent="0.25"/>
    <row r="16517" customFormat="1" ht="15" customHeight="1" x14ac:dyDescent="0.25"/>
    <row r="16518" customFormat="1" ht="15" customHeight="1" x14ac:dyDescent="0.25"/>
    <row r="16519" customFormat="1" ht="15" customHeight="1" x14ac:dyDescent="0.25"/>
    <row r="16520" customFormat="1" ht="15" customHeight="1" x14ac:dyDescent="0.25"/>
    <row r="16521" customFormat="1" ht="15" customHeight="1" x14ac:dyDescent="0.25"/>
    <row r="16522" customFormat="1" ht="15" customHeight="1" x14ac:dyDescent="0.25"/>
    <row r="16523" customFormat="1" ht="15" customHeight="1" x14ac:dyDescent="0.25"/>
    <row r="16524" customFormat="1" ht="15" customHeight="1" x14ac:dyDescent="0.25"/>
    <row r="16525" customFormat="1" ht="15" customHeight="1" x14ac:dyDescent="0.25"/>
    <row r="16526" customFormat="1" ht="15" customHeight="1" x14ac:dyDescent="0.25"/>
    <row r="16527" customFormat="1" ht="15" customHeight="1" x14ac:dyDescent="0.25"/>
    <row r="16528" customFormat="1" ht="15" customHeight="1" x14ac:dyDescent="0.25"/>
    <row r="16529" customFormat="1" ht="15" customHeight="1" x14ac:dyDescent="0.25"/>
    <row r="16530" customFormat="1" ht="15" customHeight="1" x14ac:dyDescent="0.25"/>
    <row r="16531" customFormat="1" ht="15" customHeight="1" x14ac:dyDescent="0.25"/>
    <row r="16532" customFormat="1" ht="15" customHeight="1" x14ac:dyDescent="0.25"/>
    <row r="16533" customFormat="1" ht="15" customHeight="1" x14ac:dyDescent="0.25"/>
    <row r="16534" customFormat="1" ht="15" customHeight="1" x14ac:dyDescent="0.25"/>
    <row r="16535" customFormat="1" ht="15" customHeight="1" x14ac:dyDescent="0.25"/>
    <row r="16536" customFormat="1" ht="15" customHeight="1" x14ac:dyDescent="0.25"/>
    <row r="16537" customFormat="1" ht="15" customHeight="1" x14ac:dyDescent="0.25"/>
    <row r="16538" customFormat="1" ht="15" customHeight="1" x14ac:dyDescent="0.25"/>
    <row r="16539" customFormat="1" ht="15" customHeight="1" x14ac:dyDescent="0.25"/>
    <row r="16540" customFormat="1" ht="15" customHeight="1" x14ac:dyDescent="0.25"/>
    <row r="16541" customFormat="1" ht="15" customHeight="1" x14ac:dyDescent="0.25"/>
    <row r="16542" customFormat="1" ht="15" customHeight="1" x14ac:dyDescent="0.25"/>
    <row r="16543" customFormat="1" ht="15" customHeight="1" x14ac:dyDescent="0.25"/>
    <row r="16544" customFormat="1" ht="15" customHeight="1" x14ac:dyDescent="0.25"/>
    <row r="16545" customFormat="1" ht="15" customHeight="1" x14ac:dyDescent="0.25"/>
    <row r="16546" customFormat="1" ht="15" customHeight="1" x14ac:dyDescent="0.25"/>
    <row r="16547" customFormat="1" ht="15" customHeight="1" x14ac:dyDescent="0.25"/>
    <row r="16548" customFormat="1" ht="15" customHeight="1" x14ac:dyDescent="0.25"/>
    <row r="16549" customFormat="1" ht="15" customHeight="1" x14ac:dyDescent="0.25"/>
    <row r="16550" customFormat="1" ht="15" customHeight="1" x14ac:dyDescent="0.25"/>
    <row r="16551" customFormat="1" ht="15" customHeight="1" x14ac:dyDescent="0.25"/>
    <row r="16552" customFormat="1" ht="15" customHeight="1" x14ac:dyDescent="0.25"/>
    <row r="16553" customFormat="1" ht="15" customHeight="1" x14ac:dyDescent="0.25"/>
    <row r="16554" customFormat="1" ht="15" customHeight="1" x14ac:dyDescent="0.25"/>
    <row r="16555" customFormat="1" ht="15" customHeight="1" x14ac:dyDescent="0.25"/>
    <row r="16556" customFormat="1" ht="15" customHeight="1" x14ac:dyDescent="0.25"/>
    <row r="16557" customFormat="1" ht="15" customHeight="1" x14ac:dyDescent="0.25"/>
    <row r="16558" customFormat="1" ht="15" customHeight="1" x14ac:dyDescent="0.25"/>
    <row r="16559" customFormat="1" ht="15" customHeight="1" x14ac:dyDescent="0.25"/>
    <row r="16560" customFormat="1" ht="15" customHeight="1" x14ac:dyDescent="0.25"/>
    <row r="16561" customFormat="1" ht="15" customHeight="1" x14ac:dyDescent="0.25"/>
    <row r="16562" customFormat="1" ht="15" customHeight="1" x14ac:dyDescent="0.25"/>
    <row r="16563" customFormat="1" ht="15" customHeight="1" x14ac:dyDescent="0.25"/>
    <row r="16564" customFormat="1" ht="15" customHeight="1" x14ac:dyDescent="0.25"/>
    <row r="16565" customFormat="1" ht="15" customHeight="1" x14ac:dyDescent="0.25"/>
    <row r="16566" customFormat="1" ht="15" customHeight="1" x14ac:dyDescent="0.25"/>
    <row r="16567" customFormat="1" ht="15" customHeight="1" x14ac:dyDescent="0.25"/>
    <row r="16568" customFormat="1" ht="15" customHeight="1" x14ac:dyDescent="0.25"/>
    <row r="16569" customFormat="1" ht="15" customHeight="1" x14ac:dyDescent="0.25"/>
    <row r="16570" customFormat="1" ht="15" customHeight="1" x14ac:dyDescent="0.25"/>
    <row r="16571" customFormat="1" ht="15" customHeight="1" x14ac:dyDescent="0.25"/>
    <row r="16572" customFormat="1" ht="15" customHeight="1" x14ac:dyDescent="0.25"/>
    <row r="16573" customFormat="1" ht="15" customHeight="1" x14ac:dyDescent="0.25"/>
    <row r="16574" customFormat="1" ht="15" customHeight="1" x14ac:dyDescent="0.25"/>
    <row r="16575" customFormat="1" ht="15" customHeight="1" x14ac:dyDescent="0.25"/>
    <row r="16576" customFormat="1" ht="15" customHeight="1" x14ac:dyDescent="0.25"/>
    <row r="16577" customFormat="1" ht="15" customHeight="1" x14ac:dyDescent="0.25"/>
    <row r="16578" customFormat="1" ht="15" customHeight="1" x14ac:dyDescent="0.25"/>
    <row r="16579" customFormat="1" ht="15" customHeight="1" x14ac:dyDescent="0.25"/>
    <row r="16580" customFormat="1" ht="15" customHeight="1" x14ac:dyDescent="0.25"/>
    <row r="16581" customFormat="1" ht="15" customHeight="1" x14ac:dyDescent="0.25"/>
    <row r="16582" customFormat="1" ht="15" customHeight="1" x14ac:dyDescent="0.25"/>
    <row r="16583" customFormat="1" ht="15" customHeight="1" x14ac:dyDescent="0.25"/>
    <row r="16584" customFormat="1" ht="15" customHeight="1" x14ac:dyDescent="0.25"/>
    <row r="16585" customFormat="1" ht="15" customHeight="1" x14ac:dyDescent="0.25"/>
    <row r="16586" customFormat="1" ht="15" customHeight="1" x14ac:dyDescent="0.25"/>
    <row r="16587" customFormat="1" ht="15" customHeight="1" x14ac:dyDescent="0.25"/>
    <row r="16588" customFormat="1" ht="15" customHeight="1" x14ac:dyDescent="0.25"/>
    <row r="16589" customFormat="1" ht="15" customHeight="1" x14ac:dyDescent="0.25"/>
    <row r="16590" customFormat="1" ht="15" customHeight="1" x14ac:dyDescent="0.25"/>
    <row r="16591" customFormat="1" ht="15" customHeight="1" x14ac:dyDescent="0.25"/>
    <row r="16592" customFormat="1" ht="15" customHeight="1" x14ac:dyDescent="0.25"/>
    <row r="16593" customFormat="1" ht="15" customHeight="1" x14ac:dyDescent="0.25"/>
    <row r="16594" customFormat="1" ht="15" customHeight="1" x14ac:dyDescent="0.25"/>
    <row r="16595" customFormat="1" ht="15" customHeight="1" x14ac:dyDescent="0.25"/>
    <row r="16596" customFormat="1" ht="15" customHeight="1" x14ac:dyDescent="0.25"/>
    <row r="16597" customFormat="1" ht="15" customHeight="1" x14ac:dyDescent="0.25"/>
    <row r="16598" customFormat="1" ht="15" customHeight="1" x14ac:dyDescent="0.25"/>
    <row r="16599" customFormat="1" ht="15" customHeight="1" x14ac:dyDescent="0.25"/>
    <row r="16600" customFormat="1" ht="15" customHeight="1" x14ac:dyDescent="0.25"/>
    <row r="16601" customFormat="1" ht="15" customHeight="1" x14ac:dyDescent="0.25"/>
    <row r="16602" customFormat="1" ht="15" customHeight="1" x14ac:dyDescent="0.25"/>
    <row r="16603" customFormat="1" ht="15" customHeight="1" x14ac:dyDescent="0.25"/>
    <row r="16604" customFormat="1" ht="15" customHeight="1" x14ac:dyDescent="0.25"/>
    <row r="16605" customFormat="1" ht="15" customHeight="1" x14ac:dyDescent="0.25"/>
    <row r="16606" customFormat="1" ht="15" customHeight="1" x14ac:dyDescent="0.25"/>
    <row r="16607" customFormat="1" ht="15" customHeight="1" x14ac:dyDescent="0.25"/>
    <row r="16608" customFormat="1" ht="15" customHeight="1" x14ac:dyDescent="0.25"/>
    <row r="16609" customFormat="1" ht="15" customHeight="1" x14ac:dyDescent="0.25"/>
    <row r="16610" customFormat="1" ht="15" customHeight="1" x14ac:dyDescent="0.25"/>
    <row r="16611" customFormat="1" ht="15" customHeight="1" x14ac:dyDescent="0.25"/>
    <row r="16612" customFormat="1" ht="15" customHeight="1" x14ac:dyDescent="0.25"/>
    <row r="16613" customFormat="1" ht="15" customHeight="1" x14ac:dyDescent="0.25"/>
    <row r="16614" customFormat="1" ht="15" customHeight="1" x14ac:dyDescent="0.25"/>
    <row r="16615" customFormat="1" ht="15" customHeight="1" x14ac:dyDescent="0.25"/>
    <row r="16616" customFormat="1" ht="15" customHeight="1" x14ac:dyDescent="0.25"/>
    <row r="16617" customFormat="1" ht="15" customHeight="1" x14ac:dyDescent="0.25"/>
    <row r="16618" customFormat="1" ht="15" customHeight="1" x14ac:dyDescent="0.25"/>
    <row r="16619" customFormat="1" ht="15" customHeight="1" x14ac:dyDescent="0.25"/>
    <row r="16620" customFormat="1" ht="15" customHeight="1" x14ac:dyDescent="0.25"/>
    <row r="16621" customFormat="1" ht="15" customHeight="1" x14ac:dyDescent="0.25"/>
    <row r="16622" customFormat="1" ht="15" customHeight="1" x14ac:dyDescent="0.25"/>
    <row r="16623" customFormat="1" ht="15" customHeight="1" x14ac:dyDescent="0.25"/>
    <row r="16624" customFormat="1" ht="15" customHeight="1" x14ac:dyDescent="0.25"/>
    <row r="16625" customFormat="1" ht="15" customHeight="1" x14ac:dyDescent="0.25"/>
    <row r="16626" customFormat="1" ht="15" customHeight="1" x14ac:dyDescent="0.25"/>
    <row r="16627" customFormat="1" ht="15" customHeight="1" x14ac:dyDescent="0.25"/>
    <row r="16628" customFormat="1" ht="15" customHeight="1" x14ac:dyDescent="0.25"/>
    <row r="16629" customFormat="1" ht="15" customHeight="1" x14ac:dyDescent="0.25"/>
    <row r="16630" customFormat="1" ht="15" customHeight="1" x14ac:dyDescent="0.25"/>
    <row r="16631" customFormat="1" ht="15" customHeight="1" x14ac:dyDescent="0.25"/>
    <row r="16632" customFormat="1" ht="15" customHeight="1" x14ac:dyDescent="0.25"/>
    <row r="16633" customFormat="1" ht="15" customHeight="1" x14ac:dyDescent="0.25"/>
    <row r="16634" customFormat="1" ht="15" customHeight="1" x14ac:dyDescent="0.25"/>
    <row r="16635" customFormat="1" ht="15" customHeight="1" x14ac:dyDescent="0.25"/>
    <row r="16636" customFormat="1" ht="15" customHeight="1" x14ac:dyDescent="0.25"/>
    <row r="16637" customFormat="1" ht="15" customHeight="1" x14ac:dyDescent="0.25"/>
    <row r="16638" customFormat="1" ht="15" customHeight="1" x14ac:dyDescent="0.25"/>
    <row r="16639" customFormat="1" ht="15" customHeight="1" x14ac:dyDescent="0.25"/>
    <row r="16640" customFormat="1" ht="15" customHeight="1" x14ac:dyDescent="0.25"/>
    <row r="16641" customFormat="1" ht="15" customHeight="1" x14ac:dyDescent="0.25"/>
    <row r="16642" customFormat="1" ht="15" customHeight="1" x14ac:dyDescent="0.25"/>
    <row r="16643" customFormat="1" ht="15" customHeight="1" x14ac:dyDescent="0.25"/>
    <row r="16644" customFormat="1" ht="15" customHeight="1" x14ac:dyDescent="0.25"/>
    <row r="16645" customFormat="1" ht="15" customHeight="1" x14ac:dyDescent="0.25"/>
    <row r="16646" customFormat="1" ht="15" customHeight="1" x14ac:dyDescent="0.25"/>
    <row r="16647" customFormat="1" ht="15" customHeight="1" x14ac:dyDescent="0.25"/>
    <row r="16648" customFormat="1" ht="15" customHeight="1" x14ac:dyDescent="0.25"/>
    <row r="16649" customFormat="1" ht="15" customHeight="1" x14ac:dyDescent="0.25"/>
    <row r="16650" customFormat="1" ht="15" customHeight="1" x14ac:dyDescent="0.25"/>
    <row r="16651" customFormat="1" ht="15" customHeight="1" x14ac:dyDescent="0.25"/>
    <row r="16652" customFormat="1" ht="15" customHeight="1" x14ac:dyDescent="0.25"/>
    <row r="16653" customFormat="1" ht="15" customHeight="1" x14ac:dyDescent="0.25"/>
    <row r="16654" customFormat="1" ht="15" customHeight="1" x14ac:dyDescent="0.25"/>
    <row r="16655" customFormat="1" ht="15" customHeight="1" x14ac:dyDescent="0.25"/>
    <row r="16656" customFormat="1" ht="15" customHeight="1" x14ac:dyDescent="0.25"/>
    <row r="16657" customFormat="1" ht="15" customHeight="1" x14ac:dyDescent="0.25"/>
    <row r="16658" customFormat="1" ht="15" customHeight="1" x14ac:dyDescent="0.25"/>
    <row r="16659" customFormat="1" ht="15" customHeight="1" x14ac:dyDescent="0.25"/>
    <row r="16660" customFormat="1" ht="15" customHeight="1" x14ac:dyDescent="0.25"/>
    <row r="16661" customFormat="1" ht="15" customHeight="1" x14ac:dyDescent="0.25"/>
    <row r="16662" customFormat="1" ht="15" customHeight="1" x14ac:dyDescent="0.25"/>
    <row r="16663" customFormat="1" ht="15" customHeight="1" x14ac:dyDescent="0.25"/>
    <row r="16664" customFormat="1" ht="15" customHeight="1" x14ac:dyDescent="0.25"/>
    <row r="16665" customFormat="1" ht="15" customHeight="1" x14ac:dyDescent="0.25"/>
    <row r="16666" customFormat="1" ht="15" customHeight="1" x14ac:dyDescent="0.25"/>
    <row r="16667" customFormat="1" ht="15" customHeight="1" x14ac:dyDescent="0.25"/>
    <row r="16668" customFormat="1" ht="15" customHeight="1" x14ac:dyDescent="0.25"/>
    <row r="16669" customFormat="1" ht="15" customHeight="1" x14ac:dyDescent="0.25"/>
    <row r="16670" customFormat="1" ht="15" customHeight="1" x14ac:dyDescent="0.25"/>
    <row r="16671" customFormat="1" ht="15" customHeight="1" x14ac:dyDescent="0.25"/>
    <row r="16672" customFormat="1" ht="15" customHeight="1" x14ac:dyDescent="0.25"/>
    <row r="16673" customFormat="1" ht="15" customHeight="1" x14ac:dyDescent="0.25"/>
    <row r="16674" customFormat="1" ht="15" customHeight="1" x14ac:dyDescent="0.25"/>
    <row r="16675" customFormat="1" ht="15" customHeight="1" x14ac:dyDescent="0.25"/>
    <row r="16676" customFormat="1" ht="15" customHeight="1" x14ac:dyDescent="0.25"/>
    <row r="16677" customFormat="1" ht="15" customHeight="1" x14ac:dyDescent="0.25"/>
    <row r="16678" customFormat="1" ht="15" customHeight="1" x14ac:dyDescent="0.25"/>
    <row r="16679" customFormat="1" ht="15" customHeight="1" x14ac:dyDescent="0.25"/>
    <row r="16680" customFormat="1" ht="15" customHeight="1" x14ac:dyDescent="0.25"/>
    <row r="16681" customFormat="1" ht="15" customHeight="1" x14ac:dyDescent="0.25"/>
    <row r="16682" customFormat="1" ht="15" customHeight="1" x14ac:dyDescent="0.25"/>
    <row r="16683" customFormat="1" ht="15" customHeight="1" x14ac:dyDescent="0.25"/>
    <row r="16684" customFormat="1" ht="15" customHeight="1" x14ac:dyDescent="0.25"/>
    <row r="16685" customFormat="1" ht="15" customHeight="1" x14ac:dyDescent="0.25"/>
    <row r="16686" customFormat="1" ht="15" customHeight="1" x14ac:dyDescent="0.25"/>
    <row r="16687" customFormat="1" ht="15" customHeight="1" x14ac:dyDescent="0.25"/>
    <row r="16688" customFormat="1" ht="15" customHeight="1" x14ac:dyDescent="0.25"/>
    <row r="16689" customFormat="1" ht="15" customHeight="1" x14ac:dyDescent="0.25"/>
    <row r="16690" customFormat="1" ht="15" customHeight="1" x14ac:dyDescent="0.25"/>
    <row r="16691" customFormat="1" ht="15" customHeight="1" x14ac:dyDescent="0.25"/>
    <row r="16692" customFormat="1" ht="15" customHeight="1" x14ac:dyDescent="0.25"/>
    <row r="16693" customFormat="1" ht="15" customHeight="1" x14ac:dyDescent="0.25"/>
    <row r="16694" customFormat="1" ht="15" customHeight="1" x14ac:dyDescent="0.25"/>
    <row r="16695" customFormat="1" ht="15" customHeight="1" x14ac:dyDescent="0.25"/>
    <row r="16696" customFormat="1" ht="15" customHeight="1" x14ac:dyDescent="0.25"/>
    <row r="16697" customFormat="1" ht="15" customHeight="1" x14ac:dyDescent="0.25"/>
    <row r="16698" customFormat="1" ht="15" customHeight="1" x14ac:dyDescent="0.25"/>
    <row r="16699" customFormat="1" ht="15" customHeight="1" x14ac:dyDescent="0.25"/>
    <row r="16700" customFormat="1" ht="15" customHeight="1" x14ac:dyDescent="0.25"/>
    <row r="16701" customFormat="1" ht="15" customHeight="1" x14ac:dyDescent="0.25"/>
    <row r="16702" customFormat="1" ht="15" customHeight="1" x14ac:dyDescent="0.25"/>
    <row r="16703" customFormat="1" ht="15" customHeight="1" x14ac:dyDescent="0.25"/>
    <row r="16704" customFormat="1" ht="15" customHeight="1" x14ac:dyDescent="0.25"/>
    <row r="16705" customFormat="1" ht="15" customHeight="1" x14ac:dyDescent="0.25"/>
    <row r="16706" customFormat="1" ht="15" customHeight="1" x14ac:dyDescent="0.25"/>
    <row r="16707" customFormat="1" ht="15" customHeight="1" x14ac:dyDescent="0.25"/>
    <row r="16708" customFormat="1" ht="15" customHeight="1" x14ac:dyDescent="0.25"/>
    <row r="16709" customFormat="1" ht="15" customHeight="1" x14ac:dyDescent="0.25"/>
    <row r="16710" customFormat="1" ht="15" customHeight="1" x14ac:dyDescent="0.25"/>
    <row r="16711" customFormat="1" ht="15" customHeight="1" x14ac:dyDescent="0.25"/>
    <row r="16712" customFormat="1" ht="15" customHeight="1" x14ac:dyDescent="0.25"/>
    <row r="16713" customFormat="1" ht="15" customHeight="1" x14ac:dyDescent="0.25"/>
    <row r="16714" customFormat="1" ht="15" customHeight="1" x14ac:dyDescent="0.25"/>
    <row r="16715" customFormat="1" ht="15" customHeight="1" x14ac:dyDescent="0.25"/>
    <row r="16716" customFormat="1" ht="15" customHeight="1" x14ac:dyDescent="0.25"/>
    <row r="16717" customFormat="1" ht="15" customHeight="1" x14ac:dyDescent="0.25"/>
    <row r="16718" customFormat="1" ht="15" customHeight="1" x14ac:dyDescent="0.25"/>
    <row r="16719" customFormat="1" ht="15" customHeight="1" x14ac:dyDescent="0.25"/>
    <row r="16720" customFormat="1" ht="15" customHeight="1" x14ac:dyDescent="0.25"/>
    <row r="16721" customFormat="1" ht="15" customHeight="1" x14ac:dyDescent="0.25"/>
    <row r="16722" customFormat="1" ht="15" customHeight="1" x14ac:dyDescent="0.25"/>
    <row r="16723" customFormat="1" ht="15" customHeight="1" x14ac:dyDescent="0.25"/>
    <row r="16724" customFormat="1" ht="15" customHeight="1" x14ac:dyDescent="0.25"/>
    <row r="16725" customFormat="1" ht="15" customHeight="1" x14ac:dyDescent="0.25"/>
    <row r="16726" customFormat="1" ht="15" customHeight="1" x14ac:dyDescent="0.25"/>
    <row r="16727" customFormat="1" ht="15" customHeight="1" x14ac:dyDescent="0.25"/>
    <row r="16728" customFormat="1" ht="15" customHeight="1" x14ac:dyDescent="0.25"/>
    <row r="16729" customFormat="1" ht="15" customHeight="1" x14ac:dyDescent="0.25"/>
    <row r="16730" customFormat="1" ht="15" customHeight="1" x14ac:dyDescent="0.25"/>
    <row r="16731" customFormat="1" ht="15" customHeight="1" x14ac:dyDescent="0.25"/>
    <row r="16732" customFormat="1" ht="15" customHeight="1" x14ac:dyDescent="0.25"/>
    <row r="16733" customFormat="1" ht="15" customHeight="1" x14ac:dyDescent="0.25"/>
    <row r="16734" customFormat="1" ht="15" customHeight="1" x14ac:dyDescent="0.25"/>
    <row r="16735" customFormat="1" ht="15" customHeight="1" x14ac:dyDescent="0.25"/>
    <row r="16736" customFormat="1" ht="15" customHeight="1" x14ac:dyDescent="0.25"/>
    <row r="16737" customFormat="1" ht="15" customHeight="1" x14ac:dyDescent="0.25"/>
    <row r="16738" customFormat="1" ht="15" customHeight="1" x14ac:dyDescent="0.25"/>
    <row r="16739" customFormat="1" ht="15" customHeight="1" x14ac:dyDescent="0.25"/>
    <row r="16740" customFormat="1" ht="15" customHeight="1" x14ac:dyDescent="0.25"/>
    <row r="16741" customFormat="1" ht="15" customHeight="1" x14ac:dyDescent="0.25"/>
    <row r="16742" customFormat="1" ht="15" customHeight="1" x14ac:dyDescent="0.25"/>
    <row r="16743" customFormat="1" ht="15" customHeight="1" x14ac:dyDescent="0.25"/>
    <row r="16744" customFormat="1" ht="15" customHeight="1" x14ac:dyDescent="0.25"/>
    <row r="16745" customFormat="1" ht="15" customHeight="1" x14ac:dyDescent="0.25"/>
    <row r="16746" customFormat="1" ht="15" customHeight="1" x14ac:dyDescent="0.25"/>
    <row r="16747" customFormat="1" ht="15" customHeight="1" x14ac:dyDescent="0.25"/>
    <row r="16748" customFormat="1" ht="15" customHeight="1" x14ac:dyDescent="0.25"/>
    <row r="16749" customFormat="1" ht="15" customHeight="1" x14ac:dyDescent="0.25"/>
    <row r="16750" customFormat="1" ht="15" customHeight="1" x14ac:dyDescent="0.25"/>
    <row r="16751" customFormat="1" ht="15" customHeight="1" x14ac:dyDescent="0.25"/>
    <row r="16752" customFormat="1" ht="15" customHeight="1" x14ac:dyDescent="0.25"/>
    <row r="16753" customFormat="1" ht="15" customHeight="1" x14ac:dyDescent="0.25"/>
    <row r="16754" customFormat="1" ht="15" customHeight="1" x14ac:dyDescent="0.25"/>
    <row r="16755" customFormat="1" ht="15" customHeight="1" x14ac:dyDescent="0.25"/>
    <row r="16756" customFormat="1" ht="15" customHeight="1" x14ac:dyDescent="0.25"/>
    <row r="16757" customFormat="1" ht="15" customHeight="1" x14ac:dyDescent="0.25"/>
    <row r="16758" customFormat="1" ht="15" customHeight="1" x14ac:dyDescent="0.25"/>
    <row r="16759" customFormat="1" ht="15" customHeight="1" x14ac:dyDescent="0.25"/>
    <row r="16760" customFormat="1" ht="15" customHeight="1" x14ac:dyDescent="0.25"/>
    <row r="16761" customFormat="1" ht="15" customHeight="1" x14ac:dyDescent="0.25"/>
    <row r="16762" customFormat="1" ht="15" customHeight="1" x14ac:dyDescent="0.25"/>
    <row r="16763" customFormat="1" ht="15" customHeight="1" x14ac:dyDescent="0.25"/>
    <row r="16764" customFormat="1" ht="15" customHeight="1" x14ac:dyDescent="0.25"/>
    <row r="16765" customFormat="1" ht="15" customHeight="1" x14ac:dyDescent="0.25"/>
    <row r="16766" customFormat="1" ht="15" customHeight="1" x14ac:dyDescent="0.25"/>
    <row r="16767" customFormat="1" ht="15" customHeight="1" x14ac:dyDescent="0.25"/>
    <row r="16768" customFormat="1" ht="15" customHeight="1" x14ac:dyDescent="0.25"/>
    <row r="16769" customFormat="1" ht="15" customHeight="1" x14ac:dyDescent="0.25"/>
    <row r="16770" customFormat="1" ht="15" customHeight="1" x14ac:dyDescent="0.25"/>
    <row r="16771" customFormat="1" ht="15" customHeight="1" x14ac:dyDescent="0.25"/>
    <row r="16772" customFormat="1" ht="15" customHeight="1" x14ac:dyDescent="0.25"/>
    <row r="16773" customFormat="1" ht="15" customHeight="1" x14ac:dyDescent="0.25"/>
    <row r="16774" customFormat="1" ht="15" customHeight="1" x14ac:dyDescent="0.25"/>
    <row r="16775" customFormat="1" ht="15" customHeight="1" x14ac:dyDescent="0.25"/>
    <row r="16776" customFormat="1" ht="15" customHeight="1" x14ac:dyDescent="0.25"/>
    <row r="16777" customFormat="1" ht="15" customHeight="1" x14ac:dyDescent="0.25"/>
    <row r="16778" customFormat="1" ht="15" customHeight="1" x14ac:dyDescent="0.25"/>
    <row r="16779" customFormat="1" ht="15" customHeight="1" x14ac:dyDescent="0.25"/>
    <row r="16780" customFormat="1" ht="15" customHeight="1" x14ac:dyDescent="0.25"/>
    <row r="16781" customFormat="1" ht="15" customHeight="1" x14ac:dyDescent="0.25"/>
    <row r="16782" customFormat="1" ht="15" customHeight="1" x14ac:dyDescent="0.25"/>
    <row r="16783" customFormat="1" ht="15" customHeight="1" x14ac:dyDescent="0.25"/>
    <row r="16784" customFormat="1" ht="15" customHeight="1" x14ac:dyDescent="0.25"/>
    <row r="16785" customFormat="1" ht="15" customHeight="1" x14ac:dyDescent="0.25"/>
    <row r="16786" customFormat="1" ht="15" customHeight="1" x14ac:dyDescent="0.25"/>
    <row r="16787" customFormat="1" ht="15" customHeight="1" x14ac:dyDescent="0.25"/>
    <row r="16788" customFormat="1" ht="15" customHeight="1" x14ac:dyDescent="0.25"/>
    <row r="16789" customFormat="1" ht="15" customHeight="1" x14ac:dyDescent="0.25"/>
    <row r="16790" customFormat="1" ht="15" customHeight="1" x14ac:dyDescent="0.25"/>
    <row r="16791" customFormat="1" ht="15" customHeight="1" x14ac:dyDescent="0.25"/>
    <row r="16792" customFormat="1" ht="15" customHeight="1" x14ac:dyDescent="0.25"/>
    <row r="16793" customFormat="1" ht="15" customHeight="1" x14ac:dyDescent="0.25"/>
    <row r="16794" customFormat="1" ht="15" customHeight="1" x14ac:dyDescent="0.25"/>
    <row r="16795" customFormat="1" ht="15" customHeight="1" x14ac:dyDescent="0.25"/>
    <row r="16796" customFormat="1" ht="15" customHeight="1" x14ac:dyDescent="0.25"/>
    <row r="16797" customFormat="1" ht="15" customHeight="1" x14ac:dyDescent="0.25"/>
    <row r="16798" customFormat="1" ht="15" customHeight="1" x14ac:dyDescent="0.25"/>
    <row r="16799" customFormat="1" ht="15" customHeight="1" x14ac:dyDescent="0.25"/>
    <row r="16800" customFormat="1" ht="15" customHeight="1" x14ac:dyDescent="0.25"/>
    <row r="16801" customFormat="1" ht="15" customHeight="1" x14ac:dyDescent="0.25"/>
    <row r="16802" customFormat="1" ht="15" customHeight="1" x14ac:dyDescent="0.25"/>
    <row r="16803" customFormat="1" ht="15" customHeight="1" x14ac:dyDescent="0.25"/>
    <row r="16804" customFormat="1" ht="15" customHeight="1" x14ac:dyDescent="0.25"/>
    <row r="16805" customFormat="1" ht="15" customHeight="1" x14ac:dyDescent="0.25"/>
    <row r="16806" customFormat="1" ht="15" customHeight="1" x14ac:dyDescent="0.25"/>
    <row r="16807" customFormat="1" ht="15" customHeight="1" x14ac:dyDescent="0.25"/>
    <row r="16808" customFormat="1" ht="15" customHeight="1" x14ac:dyDescent="0.25"/>
    <row r="16809" customFormat="1" ht="15" customHeight="1" x14ac:dyDescent="0.25"/>
    <row r="16810" customFormat="1" ht="15" customHeight="1" x14ac:dyDescent="0.25"/>
    <row r="16811" customFormat="1" ht="15" customHeight="1" x14ac:dyDescent="0.25"/>
    <row r="16812" customFormat="1" ht="15" customHeight="1" x14ac:dyDescent="0.25"/>
    <row r="16813" customFormat="1" ht="15" customHeight="1" x14ac:dyDescent="0.25"/>
    <row r="16814" customFormat="1" ht="15" customHeight="1" x14ac:dyDescent="0.25"/>
    <row r="16815" customFormat="1" ht="15" customHeight="1" x14ac:dyDescent="0.25"/>
    <row r="16816" customFormat="1" ht="15" customHeight="1" x14ac:dyDescent="0.25"/>
    <row r="16817" customFormat="1" ht="15" customHeight="1" x14ac:dyDescent="0.25"/>
    <row r="16818" customFormat="1" ht="15" customHeight="1" x14ac:dyDescent="0.25"/>
    <row r="16819" customFormat="1" ht="15" customHeight="1" x14ac:dyDescent="0.25"/>
    <row r="16820" customFormat="1" ht="15" customHeight="1" x14ac:dyDescent="0.25"/>
    <row r="16821" customFormat="1" ht="15" customHeight="1" x14ac:dyDescent="0.25"/>
    <row r="16822" customFormat="1" ht="15" customHeight="1" x14ac:dyDescent="0.25"/>
    <row r="16823" customFormat="1" ht="15" customHeight="1" x14ac:dyDescent="0.25"/>
    <row r="16824" customFormat="1" ht="15" customHeight="1" x14ac:dyDescent="0.25"/>
    <row r="16825" customFormat="1" ht="15" customHeight="1" x14ac:dyDescent="0.25"/>
    <row r="16826" customFormat="1" ht="15" customHeight="1" x14ac:dyDescent="0.25"/>
    <row r="16827" customFormat="1" ht="15" customHeight="1" x14ac:dyDescent="0.25"/>
    <row r="16828" customFormat="1" ht="15" customHeight="1" x14ac:dyDescent="0.25"/>
    <row r="16829" customFormat="1" ht="15" customHeight="1" x14ac:dyDescent="0.25"/>
    <row r="16830" customFormat="1" ht="15" customHeight="1" x14ac:dyDescent="0.25"/>
    <row r="16831" customFormat="1" ht="15" customHeight="1" x14ac:dyDescent="0.25"/>
    <row r="16832" customFormat="1" ht="15" customHeight="1" x14ac:dyDescent="0.25"/>
    <row r="16833" customFormat="1" ht="15" customHeight="1" x14ac:dyDescent="0.25"/>
    <row r="16834" customFormat="1" ht="15" customHeight="1" x14ac:dyDescent="0.25"/>
    <row r="16835" customFormat="1" ht="15" customHeight="1" x14ac:dyDescent="0.25"/>
    <row r="16836" customFormat="1" ht="15" customHeight="1" x14ac:dyDescent="0.25"/>
    <row r="16837" customFormat="1" ht="15" customHeight="1" x14ac:dyDescent="0.25"/>
    <row r="16838" customFormat="1" ht="15" customHeight="1" x14ac:dyDescent="0.25"/>
    <row r="16839" customFormat="1" ht="15" customHeight="1" x14ac:dyDescent="0.25"/>
    <row r="16840" customFormat="1" ht="15" customHeight="1" x14ac:dyDescent="0.25"/>
    <row r="16841" customFormat="1" ht="15" customHeight="1" x14ac:dyDescent="0.25"/>
    <row r="16842" customFormat="1" ht="15" customHeight="1" x14ac:dyDescent="0.25"/>
    <row r="16843" customFormat="1" ht="15" customHeight="1" x14ac:dyDescent="0.25"/>
    <row r="16844" customFormat="1" ht="15" customHeight="1" x14ac:dyDescent="0.25"/>
    <row r="16845" customFormat="1" ht="15" customHeight="1" x14ac:dyDescent="0.25"/>
    <row r="16846" customFormat="1" ht="15" customHeight="1" x14ac:dyDescent="0.25"/>
    <row r="16847" customFormat="1" ht="15" customHeight="1" x14ac:dyDescent="0.25"/>
    <row r="16848" customFormat="1" ht="15" customHeight="1" x14ac:dyDescent="0.25"/>
    <row r="16849" customFormat="1" ht="15" customHeight="1" x14ac:dyDescent="0.25"/>
    <row r="16850" customFormat="1" ht="15" customHeight="1" x14ac:dyDescent="0.25"/>
    <row r="16851" customFormat="1" ht="15" customHeight="1" x14ac:dyDescent="0.25"/>
    <row r="16852" customFormat="1" ht="15" customHeight="1" x14ac:dyDescent="0.25"/>
    <row r="16853" customFormat="1" ht="15" customHeight="1" x14ac:dyDescent="0.25"/>
    <row r="16854" customFormat="1" ht="15" customHeight="1" x14ac:dyDescent="0.25"/>
    <row r="16855" customFormat="1" ht="15" customHeight="1" x14ac:dyDescent="0.25"/>
    <row r="16856" customFormat="1" ht="15" customHeight="1" x14ac:dyDescent="0.25"/>
    <row r="16857" customFormat="1" ht="15" customHeight="1" x14ac:dyDescent="0.25"/>
    <row r="16858" customFormat="1" ht="15" customHeight="1" x14ac:dyDescent="0.25"/>
    <row r="16859" customFormat="1" ht="15" customHeight="1" x14ac:dyDescent="0.25"/>
    <row r="16860" customFormat="1" ht="15" customHeight="1" x14ac:dyDescent="0.25"/>
    <row r="16861" customFormat="1" ht="15" customHeight="1" x14ac:dyDescent="0.25"/>
    <row r="16862" customFormat="1" ht="15" customHeight="1" x14ac:dyDescent="0.25"/>
    <row r="16863" customFormat="1" ht="15" customHeight="1" x14ac:dyDescent="0.25"/>
    <row r="16864" customFormat="1" ht="15" customHeight="1" x14ac:dyDescent="0.25"/>
    <row r="16865" customFormat="1" ht="15" customHeight="1" x14ac:dyDescent="0.25"/>
    <row r="16866" customFormat="1" ht="15" customHeight="1" x14ac:dyDescent="0.25"/>
    <row r="16867" customFormat="1" ht="15" customHeight="1" x14ac:dyDescent="0.25"/>
    <row r="16868" customFormat="1" ht="15" customHeight="1" x14ac:dyDescent="0.25"/>
    <row r="16869" customFormat="1" ht="15" customHeight="1" x14ac:dyDescent="0.25"/>
    <row r="16870" customFormat="1" ht="15" customHeight="1" x14ac:dyDescent="0.25"/>
    <row r="16871" customFormat="1" ht="15" customHeight="1" x14ac:dyDescent="0.25"/>
    <row r="16872" customFormat="1" ht="15" customHeight="1" x14ac:dyDescent="0.25"/>
    <row r="16873" customFormat="1" ht="15" customHeight="1" x14ac:dyDescent="0.25"/>
    <row r="16874" customFormat="1" ht="15" customHeight="1" x14ac:dyDescent="0.25"/>
    <row r="16875" customFormat="1" ht="15" customHeight="1" x14ac:dyDescent="0.25"/>
    <row r="16876" customFormat="1" ht="15" customHeight="1" x14ac:dyDescent="0.25"/>
    <row r="16877" customFormat="1" ht="15" customHeight="1" x14ac:dyDescent="0.25"/>
    <row r="16878" customFormat="1" ht="15" customHeight="1" x14ac:dyDescent="0.25"/>
    <row r="16879" customFormat="1" ht="15" customHeight="1" x14ac:dyDescent="0.25"/>
    <row r="16880" customFormat="1" ht="15" customHeight="1" x14ac:dyDescent="0.25"/>
    <row r="16881" customFormat="1" ht="15" customHeight="1" x14ac:dyDescent="0.25"/>
    <row r="16882" customFormat="1" ht="15" customHeight="1" x14ac:dyDescent="0.25"/>
    <row r="16883" customFormat="1" ht="15" customHeight="1" x14ac:dyDescent="0.25"/>
    <row r="16884" customFormat="1" ht="15" customHeight="1" x14ac:dyDescent="0.25"/>
    <row r="16885" customFormat="1" ht="15" customHeight="1" x14ac:dyDescent="0.25"/>
    <row r="16886" customFormat="1" ht="15" customHeight="1" x14ac:dyDescent="0.25"/>
    <row r="16887" customFormat="1" ht="15" customHeight="1" x14ac:dyDescent="0.25"/>
    <row r="16888" customFormat="1" ht="15" customHeight="1" x14ac:dyDescent="0.25"/>
    <row r="16889" customFormat="1" ht="15" customHeight="1" x14ac:dyDescent="0.25"/>
    <row r="16890" customFormat="1" ht="15" customHeight="1" x14ac:dyDescent="0.25"/>
    <row r="16891" customFormat="1" ht="15" customHeight="1" x14ac:dyDescent="0.25"/>
    <row r="16892" customFormat="1" ht="15" customHeight="1" x14ac:dyDescent="0.25"/>
    <row r="16893" customFormat="1" ht="15" customHeight="1" x14ac:dyDescent="0.25"/>
    <row r="16894" customFormat="1" ht="15" customHeight="1" x14ac:dyDescent="0.25"/>
    <row r="16895" customFormat="1" ht="15" customHeight="1" x14ac:dyDescent="0.25"/>
    <row r="16896" customFormat="1" ht="15" customHeight="1" x14ac:dyDescent="0.25"/>
    <row r="16897" customFormat="1" ht="15" customHeight="1" x14ac:dyDescent="0.25"/>
    <row r="16898" customFormat="1" ht="15" customHeight="1" x14ac:dyDescent="0.25"/>
    <row r="16899" customFormat="1" ht="15" customHeight="1" x14ac:dyDescent="0.25"/>
    <row r="16900" customFormat="1" ht="15" customHeight="1" x14ac:dyDescent="0.25"/>
    <row r="16901" customFormat="1" ht="15" customHeight="1" x14ac:dyDescent="0.25"/>
    <row r="16902" customFormat="1" ht="15" customHeight="1" x14ac:dyDescent="0.25"/>
    <row r="16903" customFormat="1" ht="15" customHeight="1" x14ac:dyDescent="0.25"/>
    <row r="16904" customFormat="1" ht="15" customHeight="1" x14ac:dyDescent="0.25"/>
    <row r="16905" customFormat="1" ht="15" customHeight="1" x14ac:dyDescent="0.25"/>
    <row r="16906" customFormat="1" ht="15" customHeight="1" x14ac:dyDescent="0.25"/>
    <row r="16907" customFormat="1" ht="15" customHeight="1" x14ac:dyDescent="0.25"/>
    <row r="16908" customFormat="1" ht="15" customHeight="1" x14ac:dyDescent="0.25"/>
    <row r="16909" customFormat="1" ht="15" customHeight="1" x14ac:dyDescent="0.25"/>
    <row r="16910" customFormat="1" ht="15" customHeight="1" x14ac:dyDescent="0.25"/>
    <row r="16911" customFormat="1" ht="15" customHeight="1" x14ac:dyDescent="0.25"/>
    <row r="16912" customFormat="1" ht="15" customHeight="1" x14ac:dyDescent="0.25"/>
    <row r="16913" customFormat="1" ht="15" customHeight="1" x14ac:dyDescent="0.25"/>
    <row r="16914" customFormat="1" ht="15" customHeight="1" x14ac:dyDescent="0.25"/>
    <row r="16915" customFormat="1" ht="15" customHeight="1" x14ac:dyDescent="0.25"/>
    <row r="16916" customFormat="1" ht="15" customHeight="1" x14ac:dyDescent="0.25"/>
    <row r="16917" customFormat="1" ht="15" customHeight="1" x14ac:dyDescent="0.25"/>
    <row r="16918" customFormat="1" ht="15" customHeight="1" x14ac:dyDescent="0.25"/>
    <row r="16919" customFormat="1" ht="15" customHeight="1" x14ac:dyDescent="0.25"/>
    <row r="16920" customFormat="1" ht="15" customHeight="1" x14ac:dyDescent="0.25"/>
    <row r="16921" customFormat="1" ht="15" customHeight="1" x14ac:dyDescent="0.25"/>
    <row r="16922" customFormat="1" ht="15" customHeight="1" x14ac:dyDescent="0.25"/>
    <row r="16923" customFormat="1" ht="15" customHeight="1" x14ac:dyDescent="0.25"/>
    <row r="16924" customFormat="1" ht="15" customHeight="1" x14ac:dyDescent="0.25"/>
    <row r="16925" customFormat="1" ht="15" customHeight="1" x14ac:dyDescent="0.25"/>
    <row r="16926" customFormat="1" ht="15" customHeight="1" x14ac:dyDescent="0.25"/>
    <row r="16927" customFormat="1" ht="15" customHeight="1" x14ac:dyDescent="0.25"/>
    <row r="16928" customFormat="1" ht="15" customHeight="1" x14ac:dyDescent="0.25"/>
    <row r="16929" customFormat="1" ht="15" customHeight="1" x14ac:dyDescent="0.25"/>
    <row r="16930" customFormat="1" ht="15" customHeight="1" x14ac:dyDescent="0.25"/>
    <row r="16931" customFormat="1" ht="15" customHeight="1" x14ac:dyDescent="0.25"/>
    <row r="16932" customFormat="1" ht="15" customHeight="1" x14ac:dyDescent="0.25"/>
    <row r="16933" customFormat="1" ht="15" customHeight="1" x14ac:dyDescent="0.25"/>
    <row r="16934" customFormat="1" ht="15" customHeight="1" x14ac:dyDescent="0.25"/>
    <row r="16935" customFormat="1" ht="15" customHeight="1" x14ac:dyDescent="0.25"/>
    <row r="16936" customFormat="1" ht="15" customHeight="1" x14ac:dyDescent="0.25"/>
    <row r="16937" customFormat="1" ht="15" customHeight="1" x14ac:dyDescent="0.25"/>
    <row r="16938" customFormat="1" ht="15" customHeight="1" x14ac:dyDescent="0.25"/>
    <row r="16939" customFormat="1" ht="15" customHeight="1" x14ac:dyDescent="0.25"/>
    <row r="16940" customFormat="1" ht="15" customHeight="1" x14ac:dyDescent="0.25"/>
    <row r="16941" customFormat="1" ht="15" customHeight="1" x14ac:dyDescent="0.25"/>
    <row r="16942" customFormat="1" ht="15" customHeight="1" x14ac:dyDescent="0.25"/>
    <row r="16943" customFormat="1" ht="15" customHeight="1" x14ac:dyDescent="0.25"/>
    <row r="16944" customFormat="1" ht="15" customHeight="1" x14ac:dyDescent="0.25"/>
    <row r="16945" customFormat="1" ht="15" customHeight="1" x14ac:dyDescent="0.25"/>
    <row r="16946" customFormat="1" ht="15" customHeight="1" x14ac:dyDescent="0.25"/>
    <row r="16947" customFormat="1" ht="15" customHeight="1" x14ac:dyDescent="0.25"/>
    <row r="16948" customFormat="1" ht="15" customHeight="1" x14ac:dyDescent="0.25"/>
    <row r="16949" customFormat="1" ht="15" customHeight="1" x14ac:dyDescent="0.25"/>
    <row r="16950" customFormat="1" ht="15" customHeight="1" x14ac:dyDescent="0.25"/>
    <row r="16951" customFormat="1" ht="15" customHeight="1" x14ac:dyDescent="0.25"/>
    <row r="16952" customFormat="1" ht="15" customHeight="1" x14ac:dyDescent="0.25"/>
    <row r="16953" customFormat="1" ht="15" customHeight="1" x14ac:dyDescent="0.25"/>
    <row r="16954" customFormat="1" ht="15" customHeight="1" x14ac:dyDescent="0.25"/>
    <row r="16955" customFormat="1" ht="15" customHeight="1" x14ac:dyDescent="0.25"/>
    <row r="16956" customFormat="1" ht="15" customHeight="1" x14ac:dyDescent="0.25"/>
    <row r="16957" customFormat="1" ht="15" customHeight="1" x14ac:dyDescent="0.25"/>
    <row r="16958" customFormat="1" ht="15" customHeight="1" x14ac:dyDescent="0.25"/>
    <row r="16959" customFormat="1" ht="15" customHeight="1" x14ac:dyDescent="0.25"/>
    <row r="16960" customFormat="1" ht="15" customHeight="1" x14ac:dyDescent="0.25"/>
    <row r="16961" customFormat="1" ht="15" customHeight="1" x14ac:dyDescent="0.25"/>
    <row r="16962" customFormat="1" ht="15" customHeight="1" x14ac:dyDescent="0.25"/>
    <row r="16963" customFormat="1" ht="15" customHeight="1" x14ac:dyDescent="0.25"/>
    <row r="16964" customFormat="1" ht="15" customHeight="1" x14ac:dyDescent="0.25"/>
    <row r="16965" customFormat="1" ht="15" customHeight="1" x14ac:dyDescent="0.25"/>
    <row r="16966" customFormat="1" ht="15" customHeight="1" x14ac:dyDescent="0.25"/>
    <row r="16967" customFormat="1" ht="15" customHeight="1" x14ac:dyDescent="0.25"/>
    <row r="16968" customFormat="1" ht="15" customHeight="1" x14ac:dyDescent="0.25"/>
    <row r="16969" customFormat="1" ht="15" customHeight="1" x14ac:dyDescent="0.25"/>
    <row r="16970" customFormat="1" ht="15" customHeight="1" x14ac:dyDescent="0.25"/>
    <row r="16971" customFormat="1" ht="15" customHeight="1" x14ac:dyDescent="0.25"/>
    <row r="16972" customFormat="1" ht="15" customHeight="1" x14ac:dyDescent="0.25"/>
    <row r="16973" customFormat="1" ht="15" customHeight="1" x14ac:dyDescent="0.25"/>
    <row r="16974" customFormat="1" ht="15" customHeight="1" x14ac:dyDescent="0.25"/>
    <row r="16975" customFormat="1" ht="15" customHeight="1" x14ac:dyDescent="0.25"/>
    <row r="16976" customFormat="1" ht="15" customHeight="1" x14ac:dyDescent="0.25"/>
    <row r="16977" customFormat="1" ht="15" customHeight="1" x14ac:dyDescent="0.25"/>
    <row r="16978" customFormat="1" ht="15" customHeight="1" x14ac:dyDescent="0.25"/>
    <row r="16979" customFormat="1" ht="15" customHeight="1" x14ac:dyDescent="0.25"/>
    <row r="16980" customFormat="1" ht="15" customHeight="1" x14ac:dyDescent="0.25"/>
    <row r="16981" customFormat="1" ht="15" customHeight="1" x14ac:dyDescent="0.25"/>
    <row r="16982" customFormat="1" ht="15" customHeight="1" x14ac:dyDescent="0.25"/>
    <row r="16983" customFormat="1" ht="15" customHeight="1" x14ac:dyDescent="0.25"/>
    <row r="16984" customFormat="1" ht="15" customHeight="1" x14ac:dyDescent="0.25"/>
    <row r="16985" customFormat="1" ht="15" customHeight="1" x14ac:dyDescent="0.25"/>
    <row r="16986" customFormat="1" ht="15" customHeight="1" x14ac:dyDescent="0.25"/>
    <row r="16987" customFormat="1" ht="15" customHeight="1" x14ac:dyDescent="0.25"/>
    <row r="16988" customFormat="1" ht="15" customHeight="1" x14ac:dyDescent="0.25"/>
    <row r="16989" customFormat="1" ht="15" customHeight="1" x14ac:dyDescent="0.25"/>
    <row r="16990" customFormat="1" ht="15" customHeight="1" x14ac:dyDescent="0.25"/>
    <row r="16991" customFormat="1" ht="15" customHeight="1" x14ac:dyDescent="0.25"/>
    <row r="16992" customFormat="1" ht="15" customHeight="1" x14ac:dyDescent="0.25"/>
    <row r="16993" customFormat="1" ht="15" customHeight="1" x14ac:dyDescent="0.25"/>
    <row r="16994" customFormat="1" ht="15" customHeight="1" x14ac:dyDescent="0.25"/>
    <row r="16995" customFormat="1" ht="15" customHeight="1" x14ac:dyDescent="0.25"/>
    <row r="16996" customFormat="1" ht="15" customHeight="1" x14ac:dyDescent="0.25"/>
    <row r="16997" customFormat="1" ht="15" customHeight="1" x14ac:dyDescent="0.25"/>
    <row r="16998" customFormat="1" ht="15" customHeight="1" x14ac:dyDescent="0.25"/>
    <row r="16999" customFormat="1" ht="15" customHeight="1" x14ac:dyDescent="0.25"/>
    <row r="17000" customFormat="1" ht="15" customHeight="1" x14ac:dyDescent="0.25"/>
    <row r="17001" customFormat="1" ht="15" customHeight="1" x14ac:dyDescent="0.25"/>
    <row r="17002" customFormat="1" ht="15" customHeight="1" x14ac:dyDescent="0.25"/>
    <row r="17003" customFormat="1" ht="15" customHeight="1" x14ac:dyDescent="0.25"/>
    <row r="17004" customFormat="1" ht="15" customHeight="1" x14ac:dyDescent="0.25"/>
    <row r="17005" customFormat="1" ht="15" customHeight="1" x14ac:dyDescent="0.25"/>
    <row r="17006" customFormat="1" ht="15" customHeight="1" x14ac:dyDescent="0.25"/>
    <row r="17007" customFormat="1" ht="15" customHeight="1" x14ac:dyDescent="0.25"/>
    <row r="17008" customFormat="1" ht="15" customHeight="1" x14ac:dyDescent="0.25"/>
    <row r="17009" customFormat="1" ht="15" customHeight="1" x14ac:dyDescent="0.25"/>
    <row r="17010" customFormat="1" ht="15" customHeight="1" x14ac:dyDescent="0.25"/>
    <row r="17011" customFormat="1" ht="15" customHeight="1" x14ac:dyDescent="0.25"/>
    <row r="17012" customFormat="1" ht="15" customHeight="1" x14ac:dyDescent="0.25"/>
    <row r="17013" customFormat="1" ht="15" customHeight="1" x14ac:dyDescent="0.25"/>
    <row r="17014" customFormat="1" ht="15" customHeight="1" x14ac:dyDescent="0.25"/>
    <row r="17015" customFormat="1" ht="15" customHeight="1" x14ac:dyDescent="0.25"/>
    <row r="17016" customFormat="1" ht="15" customHeight="1" x14ac:dyDescent="0.25"/>
    <row r="17017" customFormat="1" ht="15" customHeight="1" x14ac:dyDescent="0.25"/>
    <row r="17018" customFormat="1" ht="15" customHeight="1" x14ac:dyDescent="0.25"/>
    <row r="17019" customFormat="1" ht="15" customHeight="1" x14ac:dyDescent="0.25"/>
    <row r="17020" customFormat="1" ht="15" customHeight="1" x14ac:dyDescent="0.25"/>
    <row r="17021" customFormat="1" ht="15" customHeight="1" x14ac:dyDescent="0.25"/>
    <row r="17022" customFormat="1" ht="15" customHeight="1" x14ac:dyDescent="0.25"/>
    <row r="17023" customFormat="1" ht="15" customHeight="1" x14ac:dyDescent="0.25"/>
    <row r="17024" customFormat="1" ht="15" customHeight="1" x14ac:dyDescent="0.25"/>
    <row r="17025" customFormat="1" ht="15" customHeight="1" x14ac:dyDescent="0.25"/>
    <row r="17026" customFormat="1" ht="15" customHeight="1" x14ac:dyDescent="0.25"/>
    <row r="17027" customFormat="1" ht="15" customHeight="1" x14ac:dyDescent="0.25"/>
    <row r="17028" customFormat="1" ht="15" customHeight="1" x14ac:dyDescent="0.25"/>
    <row r="17029" customFormat="1" ht="15" customHeight="1" x14ac:dyDescent="0.25"/>
    <row r="17030" customFormat="1" ht="15" customHeight="1" x14ac:dyDescent="0.25"/>
    <row r="17031" customFormat="1" ht="15" customHeight="1" x14ac:dyDescent="0.25"/>
    <row r="17032" customFormat="1" ht="15" customHeight="1" x14ac:dyDescent="0.25"/>
    <row r="17033" customFormat="1" ht="15" customHeight="1" x14ac:dyDescent="0.25"/>
    <row r="17034" customFormat="1" ht="15" customHeight="1" x14ac:dyDescent="0.25"/>
    <row r="17035" customFormat="1" ht="15" customHeight="1" x14ac:dyDescent="0.25"/>
    <row r="17036" customFormat="1" ht="15" customHeight="1" x14ac:dyDescent="0.25"/>
    <row r="17037" customFormat="1" ht="15" customHeight="1" x14ac:dyDescent="0.25"/>
    <row r="17038" customFormat="1" ht="15" customHeight="1" x14ac:dyDescent="0.25"/>
    <row r="17039" customFormat="1" ht="15" customHeight="1" x14ac:dyDescent="0.25"/>
    <row r="17040" customFormat="1" ht="15" customHeight="1" x14ac:dyDescent="0.25"/>
    <row r="17041" customFormat="1" ht="15" customHeight="1" x14ac:dyDescent="0.25"/>
    <row r="17042" customFormat="1" ht="15" customHeight="1" x14ac:dyDescent="0.25"/>
    <row r="17043" customFormat="1" ht="15" customHeight="1" x14ac:dyDescent="0.25"/>
    <row r="17044" customFormat="1" ht="15" customHeight="1" x14ac:dyDescent="0.25"/>
    <row r="17045" customFormat="1" ht="15" customHeight="1" x14ac:dyDescent="0.25"/>
    <row r="17046" customFormat="1" ht="15" customHeight="1" x14ac:dyDescent="0.25"/>
    <row r="17047" customFormat="1" ht="15" customHeight="1" x14ac:dyDescent="0.25"/>
    <row r="17048" customFormat="1" ht="15" customHeight="1" x14ac:dyDescent="0.25"/>
    <row r="17049" customFormat="1" ht="15" customHeight="1" x14ac:dyDescent="0.25"/>
    <row r="17050" customFormat="1" ht="15" customHeight="1" x14ac:dyDescent="0.25"/>
    <row r="17051" customFormat="1" ht="15" customHeight="1" x14ac:dyDescent="0.25"/>
    <row r="17052" customFormat="1" ht="15" customHeight="1" x14ac:dyDescent="0.25"/>
    <row r="17053" customFormat="1" ht="15" customHeight="1" x14ac:dyDescent="0.25"/>
    <row r="17054" customFormat="1" ht="15" customHeight="1" x14ac:dyDescent="0.25"/>
    <row r="17055" customFormat="1" ht="15" customHeight="1" x14ac:dyDescent="0.25"/>
    <row r="17056" customFormat="1" ht="15" customHeight="1" x14ac:dyDescent="0.25"/>
    <row r="17057" customFormat="1" ht="15" customHeight="1" x14ac:dyDescent="0.25"/>
    <row r="17058" customFormat="1" ht="15" customHeight="1" x14ac:dyDescent="0.25"/>
    <row r="17059" customFormat="1" ht="15" customHeight="1" x14ac:dyDescent="0.25"/>
    <row r="17060" customFormat="1" ht="15" customHeight="1" x14ac:dyDescent="0.25"/>
    <row r="17061" customFormat="1" ht="15" customHeight="1" x14ac:dyDescent="0.25"/>
    <row r="17062" customFormat="1" ht="15" customHeight="1" x14ac:dyDescent="0.25"/>
    <row r="17063" customFormat="1" ht="15" customHeight="1" x14ac:dyDescent="0.25"/>
    <row r="17064" customFormat="1" ht="15" customHeight="1" x14ac:dyDescent="0.25"/>
    <row r="17065" customFormat="1" ht="15" customHeight="1" x14ac:dyDescent="0.25"/>
    <row r="17066" customFormat="1" ht="15" customHeight="1" x14ac:dyDescent="0.25"/>
    <row r="17067" customFormat="1" ht="15" customHeight="1" x14ac:dyDescent="0.25"/>
    <row r="17068" customFormat="1" ht="15" customHeight="1" x14ac:dyDescent="0.25"/>
    <row r="17069" customFormat="1" ht="15" customHeight="1" x14ac:dyDescent="0.25"/>
    <row r="17070" customFormat="1" ht="15" customHeight="1" x14ac:dyDescent="0.25"/>
    <row r="17071" customFormat="1" ht="15" customHeight="1" x14ac:dyDescent="0.25"/>
    <row r="17072" customFormat="1" ht="15" customHeight="1" x14ac:dyDescent="0.25"/>
    <row r="17073" customFormat="1" ht="15" customHeight="1" x14ac:dyDescent="0.25"/>
    <row r="17074" customFormat="1" ht="15" customHeight="1" x14ac:dyDescent="0.25"/>
    <row r="17075" customFormat="1" ht="15" customHeight="1" x14ac:dyDescent="0.25"/>
    <row r="17076" customFormat="1" ht="15" customHeight="1" x14ac:dyDescent="0.25"/>
    <row r="17077" customFormat="1" ht="15" customHeight="1" x14ac:dyDescent="0.25"/>
    <row r="17078" customFormat="1" ht="15" customHeight="1" x14ac:dyDescent="0.25"/>
    <row r="17079" customFormat="1" ht="15" customHeight="1" x14ac:dyDescent="0.25"/>
    <row r="17080" customFormat="1" ht="15" customHeight="1" x14ac:dyDescent="0.25"/>
    <row r="17081" customFormat="1" ht="15" customHeight="1" x14ac:dyDescent="0.25"/>
    <row r="17082" customFormat="1" ht="15" customHeight="1" x14ac:dyDescent="0.25"/>
    <row r="17083" customFormat="1" ht="15" customHeight="1" x14ac:dyDescent="0.25"/>
    <row r="17084" customFormat="1" ht="15" customHeight="1" x14ac:dyDescent="0.25"/>
    <row r="17085" customFormat="1" ht="15" customHeight="1" x14ac:dyDescent="0.25"/>
    <row r="17086" customFormat="1" ht="15" customHeight="1" x14ac:dyDescent="0.25"/>
    <row r="17087" customFormat="1" ht="15" customHeight="1" x14ac:dyDescent="0.25"/>
    <row r="17088" customFormat="1" ht="15" customHeight="1" x14ac:dyDescent="0.25"/>
    <row r="17089" customFormat="1" ht="15" customHeight="1" x14ac:dyDescent="0.25"/>
    <row r="17090" customFormat="1" ht="15" customHeight="1" x14ac:dyDescent="0.25"/>
    <row r="17091" customFormat="1" ht="15" customHeight="1" x14ac:dyDescent="0.25"/>
    <row r="17092" customFormat="1" ht="15" customHeight="1" x14ac:dyDescent="0.25"/>
    <row r="17093" customFormat="1" ht="15" customHeight="1" x14ac:dyDescent="0.25"/>
    <row r="17094" customFormat="1" ht="15" customHeight="1" x14ac:dyDescent="0.25"/>
    <row r="17095" customFormat="1" ht="15" customHeight="1" x14ac:dyDescent="0.25"/>
    <row r="17096" customFormat="1" ht="15" customHeight="1" x14ac:dyDescent="0.25"/>
    <row r="17097" customFormat="1" ht="15" customHeight="1" x14ac:dyDescent="0.25"/>
    <row r="17098" customFormat="1" ht="15" customHeight="1" x14ac:dyDescent="0.25"/>
    <row r="17099" customFormat="1" ht="15" customHeight="1" x14ac:dyDescent="0.25"/>
    <row r="17100" customFormat="1" ht="15" customHeight="1" x14ac:dyDescent="0.25"/>
    <row r="17101" customFormat="1" ht="15" customHeight="1" x14ac:dyDescent="0.25"/>
    <row r="17102" customFormat="1" ht="15" customHeight="1" x14ac:dyDescent="0.25"/>
    <row r="17103" customFormat="1" ht="15" customHeight="1" x14ac:dyDescent="0.25"/>
    <row r="17104" customFormat="1" ht="15" customHeight="1" x14ac:dyDescent="0.25"/>
    <row r="17105" customFormat="1" ht="15" customHeight="1" x14ac:dyDescent="0.25"/>
    <row r="17106" customFormat="1" ht="15" customHeight="1" x14ac:dyDescent="0.25"/>
    <row r="17107" customFormat="1" ht="15" customHeight="1" x14ac:dyDescent="0.25"/>
    <row r="17108" customFormat="1" ht="15" customHeight="1" x14ac:dyDescent="0.25"/>
    <row r="17109" customFormat="1" ht="15" customHeight="1" x14ac:dyDescent="0.25"/>
    <row r="17110" customFormat="1" ht="15" customHeight="1" x14ac:dyDescent="0.25"/>
    <row r="17111" customFormat="1" ht="15" customHeight="1" x14ac:dyDescent="0.25"/>
    <row r="17112" customFormat="1" ht="15" customHeight="1" x14ac:dyDescent="0.25"/>
    <row r="17113" customFormat="1" ht="15" customHeight="1" x14ac:dyDescent="0.25"/>
    <row r="17114" customFormat="1" ht="15" customHeight="1" x14ac:dyDescent="0.25"/>
    <row r="17115" customFormat="1" ht="15" customHeight="1" x14ac:dyDescent="0.25"/>
    <row r="17116" customFormat="1" ht="15" customHeight="1" x14ac:dyDescent="0.25"/>
    <row r="17117" customFormat="1" ht="15" customHeight="1" x14ac:dyDescent="0.25"/>
    <row r="17118" customFormat="1" ht="15" customHeight="1" x14ac:dyDescent="0.25"/>
    <row r="17119" customFormat="1" ht="15" customHeight="1" x14ac:dyDescent="0.25"/>
    <row r="17120" customFormat="1" ht="15" customHeight="1" x14ac:dyDescent="0.25"/>
    <row r="17121" customFormat="1" ht="15" customHeight="1" x14ac:dyDescent="0.25"/>
    <row r="17122" customFormat="1" ht="15" customHeight="1" x14ac:dyDescent="0.25"/>
    <row r="17123" customFormat="1" ht="15" customHeight="1" x14ac:dyDescent="0.25"/>
    <row r="17124" customFormat="1" ht="15" customHeight="1" x14ac:dyDescent="0.25"/>
    <row r="17125" customFormat="1" ht="15" customHeight="1" x14ac:dyDescent="0.25"/>
    <row r="17126" customFormat="1" ht="15" customHeight="1" x14ac:dyDescent="0.25"/>
    <row r="17127" customFormat="1" ht="15" customHeight="1" x14ac:dyDescent="0.25"/>
    <row r="17128" customFormat="1" ht="15" customHeight="1" x14ac:dyDescent="0.25"/>
    <row r="17129" customFormat="1" ht="15" customHeight="1" x14ac:dyDescent="0.25"/>
    <row r="17130" customFormat="1" ht="15" customHeight="1" x14ac:dyDescent="0.25"/>
    <row r="17131" customFormat="1" ht="15" customHeight="1" x14ac:dyDescent="0.25"/>
    <row r="17132" customFormat="1" ht="15" customHeight="1" x14ac:dyDescent="0.25"/>
    <row r="17133" customFormat="1" ht="15" customHeight="1" x14ac:dyDescent="0.25"/>
    <row r="17134" customFormat="1" ht="15" customHeight="1" x14ac:dyDescent="0.25"/>
    <row r="17135" customFormat="1" ht="15" customHeight="1" x14ac:dyDescent="0.25"/>
    <row r="17136" customFormat="1" ht="15" customHeight="1" x14ac:dyDescent="0.25"/>
    <row r="17137" customFormat="1" ht="15" customHeight="1" x14ac:dyDescent="0.25"/>
    <row r="17138" customFormat="1" ht="15" customHeight="1" x14ac:dyDescent="0.25"/>
    <row r="17139" customFormat="1" ht="15" customHeight="1" x14ac:dyDescent="0.25"/>
    <row r="17140" customFormat="1" ht="15" customHeight="1" x14ac:dyDescent="0.25"/>
    <row r="17141" customFormat="1" ht="15" customHeight="1" x14ac:dyDescent="0.25"/>
    <row r="17142" customFormat="1" ht="15" customHeight="1" x14ac:dyDescent="0.25"/>
    <row r="17143" customFormat="1" ht="15" customHeight="1" x14ac:dyDescent="0.25"/>
    <row r="17144" customFormat="1" ht="15" customHeight="1" x14ac:dyDescent="0.25"/>
    <row r="17145" customFormat="1" ht="15" customHeight="1" x14ac:dyDescent="0.25"/>
    <row r="17146" customFormat="1" ht="15" customHeight="1" x14ac:dyDescent="0.25"/>
    <row r="17147" customFormat="1" ht="15" customHeight="1" x14ac:dyDescent="0.25"/>
    <row r="17148" customFormat="1" ht="15" customHeight="1" x14ac:dyDescent="0.25"/>
    <row r="17149" customFormat="1" ht="15" customHeight="1" x14ac:dyDescent="0.25"/>
    <row r="17150" customFormat="1" ht="15" customHeight="1" x14ac:dyDescent="0.25"/>
    <row r="17151" customFormat="1" ht="15" customHeight="1" x14ac:dyDescent="0.25"/>
    <row r="17152" customFormat="1" ht="15" customHeight="1" x14ac:dyDescent="0.25"/>
    <row r="17153" customFormat="1" ht="15" customHeight="1" x14ac:dyDescent="0.25"/>
    <row r="17154" customFormat="1" ht="15" customHeight="1" x14ac:dyDescent="0.25"/>
    <row r="17155" customFormat="1" ht="15" customHeight="1" x14ac:dyDescent="0.25"/>
    <row r="17156" customFormat="1" ht="15" customHeight="1" x14ac:dyDescent="0.25"/>
    <row r="17157" customFormat="1" ht="15" customHeight="1" x14ac:dyDescent="0.25"/>
    <row r="17158" customFormat="1" ht="15" customHeight="1" x14ac:dyDescent="0.25"/>
    <row r="17159" customFormat="1" ht="15" customHeight="1" x14ac:dyDescent="0.25"/>
    <row r="17160" customFormat="1" ht="15" customHeight="1" x14ac:dyDescent="0.25"/>
    <row r="17161" customFormat="1" ht="15" customHeight="1" x14ac:dyDescent="0.25"/>
    <row r="17162" customFormat="1" ht="15" customHeight="1" x14ac:dyDescent="0.25"/>
    <row r="17163" customFormat="1" ht="15" customHeight="1" x14ac:dyDescent="0.25"/>
    <row r="17164" customFormat="1" ht="15" customHeight="1" x14ac:dyDescent="0.25"/>
    <row r="17165" customFormat="1" ht="15" customHeight="1" x14ac:dyDescent="0.25"/>
    <row r="17166" customFormat="1" ht="15" customHeight="1" x14ac:dyDescent="0.25"/>
    <row r="17167" customFormat="1" ht="15" customHeight="1" x14ac:dyDescent="0.25"/>
    <row r="17168" customFormat="1" ht="15" customHeight="1" x14ac:dyDescent="0.25"/>
    <row r="17169" customFormat="1" ht="15" customHeight="1" x14ac:dyDescent="0.25"/>
    <row r="17170" customFormat="1" ht="15" customHeight="1" x14ac:dyDescent="0.25"/>
    <row r="17171" customFormat="1" ht="15" customHeight="1" x14ac:dyDescent="0.25"/>
    <row r="17172" customFormat="1" ht="15" customHeight="1" x14ac:dyDescent="0.25"/>
    <row r="17173" customFormat="1" ht="15" customHeight="1" x14ac:dyDescent="0.25"/>
    <row r="17174" customFormat="1" ht="15" customHeight="1" x14ac:dyDescent="0.25"/>
    <row r="17175" customFormat="1" ht="15" customHeight="1" x14ac:dyDescent="0.25"/>
    <row r="17176" customFormat="1" ht="15" customHeight="1" x14ac:dyDescent="0.25"/>
    <row r="17177" customFormat="1" ht="15" customHeight="1" x14ac:dyDescent="0.25"/>
    <row r="17178" customFormat="1" ht="15" customHeight="1" x14ac:dyDescent="0.25"/>
    <row r="17179" customFormat="1" ht="15" customHeight="1" x14ac:dyDescent="0.25"/>
    <row r="17180" customFormat="1" ht="15" customHeight="1" x14ac:dyDescent="0.25"/>
    <row r="17181" customFormat="1" ht="15" customHeight="1" x14ac:dyDescent="0.25"/>
    <row r="17182" customFormat="1" ht="15" customHeight="1" x14ac:dyDescent="0.25"/>
    <row r="17183" customFormat="1" ht="15" customHeight="1" x14ac:dyDescent="0.25"/>
    <row r="17184" customFormat="1" ht="15" customHeight="1" x14ac:dyDescent="0.25"/>
    <row r="17185" customFormat="1" ht="15" customHeight="1" x14ac:dyDescent="0.25"/>
    <row r="17186" customFormat="1" ht="15" customHeight="1" x14ac:dyDescent="0.25"/>
    <row r="17187" customFormat="1" ht="15" customHeight="1" x14ac:dyDescent="0.25"/>
    <row r="17188" customFormat="1" ht="15" customHeight="1" x14ac:dyDescent="0.25"/>
    <row r="17189" customFormat="1" ht="15" customHeight="1" x14ac:dyDescent="0.25"/>
    <row r="17190" customFormat="1" ht="15" customHeight="1" x14ac:dyDescent="0.25"/>
    <row r="17191" customFormat="1" ht="15" customHeight="1" x14ac:dyDescent="0.25"/>
    <row r="17192" customFormat="1" ht="15" customHeight="1" x14ac:dyDescent="0.25"/>
    <row r="17193" customFormat="1" ht="15" customHeight="1" x14ac:dyDescent="0.25"/>
    <row r="17194" customFormat="1" ht="15" customHeight="1" x14ac:dyDescent="0.25"/>
    <row r="17195" customFormat="1" ht="15" customHeight="1" x14ac:dyDescent="0.25"/>
    <row r="17196" customFormat="1" ht="15" customHeight="1" x14ac:dyDescent="0.25"/>
    <row r="17197" customFormat="1" ht="15" customHeight="1" x14ac:dyDescent="0.25"/>
    <row r="17198" customFormat="1" ht="15" customHeight="1" x14ac:dyDescent="0.25"/>
    <row r="17199" customFormat="1" ht="15" customHeight="1" x14ac:dyDescent="0.25"/>
    <row r="17200" customFormat="1" ht="15" customHeight="1" x14ac:dyDescent="0.25"/>
    <row r="17201" customFormat="1" ht="15" customHeight="1" x14ac:dyDescent="0.25"/>
    <row r="17202" customFormat="1" ht="15" customHeight="1" x14ac:dyDescent="0.25"/>
    <row r="17203" customFormat="1" ht="15" customHeight="1" x14ac:dyDescent="0.25"/>
    <row r="17204" customFormat="1" ht="15" customHeight="1" x14ac:dyDescent="0.25"/>
    <row r="17205" customFormat="1" ht="15" customHeight="1" x14ac:dyDescent="0.25"/>
    <row r="17206" customFormat="1" ht="15" customHeight="1" x14ac:dyDescent="0.25"/>
    <row r="17207" customFormat="1" ht="15" customHeight="1" x14ac:dyDescent="0.25"/>
    <row r="17208" customFormat="1" ht="15" customHeight="1" x14ac:dyDescent="0.25"/>
    <row r="17209" customFormat="1" ht="15" customHeight="1" x14ac:dyDescent="0.25"/>
    <row r="17210" customFormat="1" ht="15" customHeight="1" x14ac:dyDescent="0.25"/>
    <row r="17211" customFormat="1" ht="15" customHeight="1" x14ac:dyDescent="0.25"/>
    <row r="17212" customFormat="1" ht="15" customHeight="1" x14ac:dyDescent="0.25"/>
    <row r="17213" customFormat="1" ht="15" customHeight="1" x14ac:dyDescent="0.25"/>
    <row r="17214" customFormat="1" ht="15" customHeight="1" x14ac:dyDescent="0.25"/>
    <row r="17215" customFormat="1" ht="15" customHeight="1" x14ac:dyDescent="0.25"/>
    <row r="17216" customFormat="1" ht="15" customHeight="1" x14ac:dyDescent="0.25"/>
    <row r="17217" customFormat="1" ht="15" customHeight="1" x14ac:dyDescent="0.25"/>
    <row r="17218" customFormat="1" ht="15" customHeight="1" x14ac:dyDescent="0.25"/>
    <row r="17219" customFormat="1" ht="15" customHeight="1" x14ac:dyDescent="0.25"/>
    <row r="17220" customFormat="1" ht="15" customHeight="1" x14ac:dyDescent="0.25"/>
    <row r="17221" customFormat="1" ht="15" customHeight="1" x14ac:dyDescent="0.25"/>
    <row r="17222" customFormat="1" ht="15" customHeight="1" x14ac:dyDescent="0.25"/>
    <row r="17223" customFormat="1" ht="15" customHeight="1" x14ac:dyDescent="0.25"/>
    <row r="17224" customFormat="1" ht="15" customHeight="1" x14ac:dyDescent="0.25"/>
    <row r="17225" customFormat="1" ht="15" customHeight="1" x14ac:dyDescent="0.25"/>
    <row r="17226" customFormat="1" ht="15" customHeight="1" x14ac:dyDescent="0.25"/>
    <row r="17227" customFormat="1" ht="15" customHeight="1" x14ac:dyDescent="0.25"/>
    <row r="17228" customFormat="1" ht="15" customHeight="1" x14ac:dyDescent="0.25"/>
    <row r="17229" customFormat="1" ht="15" customHeight="1" x14ac:dyDescent="0.25"/>
    <row r="17230" customFormat="1" ht="15" customHeight="1" x14ac:dyDescent="0.25"/>
    <row r="17231" customFormat="1" ht="15" customHeight="1" x14ac:dyDescent="0.25"/>
    <row r="17232" customFormat="1" ht="15" customHeight="1" x14ac:dyDescent="0.25"/>
    <row r="17233" customFormat="1" ht="15" customHeight="1" x14ac:dyDescent="0.25"/>
    <row r="17234" customFormat="1" ht="15" customHeight="1" x14ac:dyDescent="0.25"/>
    <row r="17235" customFormat="1" ht="15" customHeight="1" x14ac:dyDescent="0.25"/>
    <row r="17236" customFormat="1" ht="15" customHeight="1" x14ac:dyDescent="0.25"/>
    <row r="17237" customFormat="1" ht="15" customHeight="1" x14ac:dyDescent="0.25"/>
    <row r="17238" customFormat="1" ht="15" customHeight="1" x14ac:dyDescent="0.25"/>
    <row r="17239" customFormat="1" ht="15" customHeight="1" x14ac:dyDescent="0.25"/>
    <row r="17240" customFormat="1" ht="15" customHeight="1" x14ac:dyDescent="0.25"/>
    <row r="17241" customFormat="1" ht="15" customHeight="1" x14ac:dyDescent="0.25"/>
    <row r="17242" customFormat="1" ht="15" customHeight="1" x14ac:dyDescent="0.25"/>
    <row r="17243" customFormat="1" ht="15" customHeight="1" x14ac:dyDescent="0.25"/>
    <row r="17244" customFormat="1" ht="15" customHeight="1" x14ac:dyDescent="0.25"/>
    <row r="17245" customFormat="1" ht="15" customHeight="1" x14ac:dyDescent="0.25"/>
    <row r="17246" customFormat="1" ht="15" customHeight="1" x14ac:dyDescent="0.25"/>
    <row r="17247" customFormat="1" ht="15" customHeight="1" x14ac:dyDescent="0.25"/>
    <row r="17248" customFormat="1" ht="15" customHeight="1" x14ac:dyDescent="0.25"/>
    <row r="17249" customFormat="1" ht="15" customHeight="1" x14ac:dyDescent="0.25"/>
    <row r="17250" customFormat="1" ht="15" customHeight="1" x14ac:dyDescent="0.25"/>
    <row r="17251" customFormat="1" ht="15" customHeight="1" x14ac:dyDescent="0.25"/>
    <row r="17252" customFormat="1" ht="15" customHeight="1" x14ac:dyDescent="0.25"/>
    <row r="17253" customFormat="1" ht="15" customHeight="1" x14ac:dyDescent="0.25"/>
    <row r="17254" customFormat="1" ht="15" customHeight="1" x14ac:dyDescent="0.25"/>
    <row r="17255" customFormat="1" ht="15" customHeight="1" x14ac:dyDescent="0.25"/>
    <row r="17256" customFormat="1" ht="15" customHeight="1" x14ac:dyDescent="0.25"/>
    <row r="17257" customFormat="1" ht="15" customHeight="1" x14ac:dyDescent="0.25"/>
    <row r="17258" customFormat="1" ht="15" customHeight="1" x14ac:dyDescent="0.25"/>
    <row r="17259" customFormat="1" ht="15" customHeight="1" x14ac:dyDescent="0.25"/>
    <row r="17260" customFormat="1" ht="15" customHeight="1" x14ac:dyDescent="0.25"/>
    <row r="17261" customFormat="1" ht="15" customHeight="1" x14ac:dyDescent="0.25"/>
    <row r="17262" customFormat="1" ht="15" customHeight="1" x14ac:dyDescent="0.25"/>
    <row r="17263" customFormat="1" ht="15" customHeight="1" x14ac:dyDescent="0.25"/>
    <row r="17264" customFormat="1" ht="15" customHeight="1" x14ac:dyDescent="0.25"/>
    <row r="17265" customFormat="1" ht="15" customHeight="1" x14ac:dyDescent="0.25"/>
    <row r="17266" customFormat="1" ht="15" customHeight="1" x14ac:dyDescent="0.25"/>
    <row r="17267" customFormat="1" ht="15" customHeight="1" x14ac:dyDescent="0.25"/>
    <row r="17268" customFormat="1" ht="15" customHeight="1" x14ac:dyDescent="0.25"/>
    <row r="17269" customFormat="1" ht="15" customHeight="1" x14ac:dyDescent="0.25"/>
    <row r="17270" customFormat="1" ht="15" customHeight="1" x14ac:dyDescent="0.25"/>
    <row r="17271" customFormat="1" ht="15" customHeight="1" x14ac:dyDescent="0.25"/>
    <row r="17272" customFormat="1" ht="15" customHeight="1" x14ac:dyDescent="0.25"/>
    <row r="17273" customFormat="1" ht="15" customHeight="1" x14ac:dyDescent="0.25"/>
    <row r="17274" customFormat="1" ht="15" customHeight="1" x14ac:dyDescent="0.25"/>
    <row r="17275" customFormat="1" ht="15" customHeight="1" x14ac:dyDescent="0.25"/>
    <row r="17276" customFormat="1" ht="15" customHeight="1" x14ac:dyDescent="0.25"/>
    <row r="17277" customFormat="1" ht="15" customHeight="1" x14ac:dyDescent="0.25"/>
    <row r="17278" customFormat="1" ht="15" customHeight="1" x14ac:dyDescent="0.25"/>
    <row r="17279" customFormat="1" ht="15" customHeight="1" x14ac:dyDescent="0.25"/>
    <row r="17280" customFormat="1" ht="15" customHeight="1" x14ac:dyDescent="0.25"/>
    <row r="17281" customFormat="1" ht="15" customHeight="1" x14ac:dyDescent="0.25"/>
    <row r="17282" customFormat="1" ht="15" customHeight="1" x14ac:dyDescent="0.25"/>
    <row r="17283" customFormat="1" ht="15" customHeight="1" x14ac:dyDescent="0.25"/>
    <row r="17284" customFormat="1" ht="15" customHeight="1" x14ac:dyDescent="0.25"/>
    <row r="17285" customFormat="1" ht="15" customHeight="1" x14ac:dyDescent="0.25"/>
    <row r="17286" customFormat="1" ht="15" customHeight="1" x14ac:dyDescent="0.25"/>
    <row r="17287" customFormat="1" ht="15" customHeight="1" x14ac:dyDescent="0.25"/>
    <row r="17288" customFormat="1" ht="15" customHeight="1" x14ac:dyDescent="0.25"/>
    <row r="17289" customFormat="1" ht="15" customHeight="1" x14ac:dyDescent="0.25"/>
    <row r="17290" customFormat="1" ht="15" customHeight="1" x14ac:dyDescent="0.25"/>
    <row r="17291" customFormat="1" ht="15" customHeight="1" x14ac:dyDescent="0.25"/>
    <row r="17292" customFormat="1" ht="15" customHeight="1" x14ac:dyDescent="0.25"/>
    <row r="17293" customFormat="1" ht="15" customHeight="1" x14ac:dyDescent="0.25"/>
    <row r="17294" customFormat="1" ht="15" customHeight="1" x14ac:dyDescent="0.25"/>
    <row r="17295" customFormat="1" ht="15" customHeight="1" x14ac:dyDescent="0.25"/>
    <row r="17296" customFormat="1" ht="15" customHeight="1" x14ac:dyDescent="0.25"/>
    <row r="17297" customFormat="1" ht="15" customHeight="1" x14ac:dyDescent="0.25"/>
    <row r="17298" customFormat="1" ht="15" customHeight="1" x14ac:dyDescent="0.25"/>
    <row r="17299" customFormat="1" ht="15" customHeight="1" x14ac:dyDescent="0.25"/>
    <row r="17300" customFormat="1" ht="15" customHeight="1" x14ac:dyDescent="0.25"/>
    <row r="17301" customFormat="1" ht="15" customHeight="1" x14ac:dyDescent="0.25"/>
    <row r="17302" customFormat="1" ht="15" customHeight="1" x14ac:dyDescent="0.25"/>
    <row r="17303" customFormat="1" ht="15" customHeight="1" x14ac:dyDescent="0.25"/>
    <row r="17304" customFormat="1" ht="15" customHeight="1" x14ac:dyDescent="0.25"/>
    <row r="17305" customFormat="1" ht="15" customHeight="1" x14ac:dyDescent="0.25"/>
    <row r="17306" customFormat="1" ht="15" customHeight="1" x14ac:dyDescent="0.25"/>
    <row r="17307" customFormat="1" ht="15" customHeight="1" x14ac:dyDescent="0.25"/>
    <row r="17308" customFormat="1" ht="15" customHeight="1" x14ac:dyDescent="0.25"/>
    <row r="17309" customFormat="1" ht="15" customHeight="1" x14ac:dyDescent="0.25"/>
    <row r="17310" customFormat="1" ht="15" customHeight="1" x14ac:dyDescent="0.25"/>
    <row r="17311" customFormat="1" ht="15" customHeight="1" x14ac:dyDescent="0.25"/>
    <row r="17312" customFormat="1" ht="15" customHeight="1" x14ac:dyDescent="0.25"/>
    <row r="17313" customFormat="1" ht="15" customHeight="1" x14ac:dyDescent="0.25"/>
    <row r="17314" customFormat="1" ht="15" customHeight="1" x14ac:dyDescent="0.25"/>
    <row r="17315" customFormat="1" ht="15" customHeight="1" x14ac:dyDescent="0.25"/>
    <row r="17316" customFormat="1" ht="15" customHeight="1" x14ac:dyDescent="0.25"/>
    <row r="17317" customFormat="1" ht="15" customHeight="1" x14ac:dyDescent="0.25"/>
    <row r="17318" customFormat="1" ht="15" customHeight="1" x14ac:dyDescent="0.25"/>
    <row r="17319" customFormat="1" ht="15" customHeight="1" x14ac:dyDescent="0.25"/>
    <row r="17320" customFormat="1" ht="15" customHeight="1" x14ac:dyDescent="0.25"/>
    <row r="17321" customFormat="1" ht="15" customHeight="1" x14ac:dyDescent="0.25"/>
    <row r="17322" customFormat="1" ht="15" customHeight="1" x14ac:dyDescent="0.25"/>
    <row r="17323" customFormat="1" ht="15" customHeight="1" x14ac:dyDescent="0.25"/>
    <row r="17324" customFormat="1" ht="15" customHeight="1" x14ac:dyDescent="0.25"/>
    <row r="17325" customFormat="1" ht="15" customHeight="1" x14ac:dyDescent="0.25"/>
    <row r="17326" customFormat="1" ht="15" customHeight="1" x14ac:dyDescent="0.25"/>
    <row r="17327" customFormat="1" ht="15" customHeight="1" x14ac:dyDescent="0.25"/>
    <row r="17328" customFormat="1" ht="15" customHeight="1" x14ac:dyDescent="0.25"/>
    <row r="17329" customFormat="1" ht="15" customHeight="1" x14ac:dyDescent="0.25"/>
    <row r="17330" customFormat="1" ht="15" customHeight="1" x14ac:dyDescent="0.25"/>
    <row r="17331" customFormat="1" ht="15" customHeight="1" x14ac:dyDescent="0.25"/>
    <row r="17332" customFormat="1" ht="15" customHeight="1" x14ac:dyDescent="0.25"/>
    <row r="17333" customFormat="1" ht="15" customHeight="1" x14ac:dyDescent="0.25"/>
    <row r="17334" customFormat="1" ht="15" customHeight="1" x14ac:dyDescent="0.25"/>
    <row r="17335" customFormat="1" ht="15" customHeight="1" x14ac:dyDescent="0.25"/>
    <row r="17336" customFormat="1" ht="15" customHeight="1" x14ac:dyDescent="0.25"/>
    <row r="17337" customFormat="1" ht="15" customHeight="1" x14ac:dyDescent="0.25"/>
    <row r="17338" customFormat="1" ht="15" customHeight="1" x14ac:dyDescent="0.25"/>
    <row r="17339" customFormat="1" ht="15" customHeight="1" x14ac:dyDescent="0.25"/>
    <row r="17340" customFormat="1" ht="15" customHeight="1" x14ac:dyDescent="0.25"/>
    <row r="17341" customFormat="1" ht="15" customHeight="1" x14ac:dyDescent="0.25"/>
    <row r="17342" customFormat="1" ht="15" customHeight="1" x14ac:dyDescent="0.25"/>
    <row r="17343" customFormat="1" ht="15" customHeight="1" x14ac:dyDescent="0.25"/>
    <row r="17344" customFormat="1" ht="15" customHeight="1" x14ac:dyDescent="0.25"/>
    <row r="17345" customFormat="1" ht="15" customHeight="1" x14ac:dyDescent="0.25"/>
    <row r="17346" customFormat="1" ht="15" customHeight="1" x14ac:dyDescent="0.25"/>
    <row r="17347" customFormat="1" ht="15" customHeight="1" x14ac:dyDescent="0.25"/>
    <row r="17348" customFormat="1" ht="15" customHeight="1" x14ac:dyDescent="0.25"/>
    <row r="17349" customFormat="1" ht="15" customHeight="1" x14ac:dyDescent="0.25"/>
    <row r="17350" customFormat="1" ht="15" customHeight="1" x14ac:dyDescent="0.25"/>
    <row r="17351" customFormat="1" ht="15" customHeight="1" x14ac:dyDescent="0.25"/>
    <row r="17352" customFormat="1" ht="15" customHeight="1" x14ac:dyDescent="0.25"/>
    <row r="17353" customFormat="1" ht="15" customHeight="1" x14ac:dyDescent="0.25"/>
    <row r="17354" customFormat="1" ht="15" customHeight="1" x14ac:dyDescent="0.25"/>
    <row r="17355" customFormat="1" ht="15" customHeight="1" x14ac:dyDescent="0.25"/>
    <row r="17356" customFormat="1" ht="15" customHeight="1" x14ac:dyDescent="0.25"/>
    <row r="17357" customFormat="1" ht="15" customHeight="1" x14ac:dyDescent="0.25"/>
    <row r="17358" customFormat="1" ht="15" customHeight="1" x14ac:dyDescent="0.25"/>
    <row r="17359" customFormat="1" ht="15" customHeight="1" x14ac:dyDescent="0.25"/>
    <row r="17360" customFormat="1" ht="15" customHeight="1" x14ac:dyDescent="0.25"/>
    <row r="17361" customFormat="1" ht="15" customHeight="1" x14ac:dyDescent="0.25"/>
    <row r="17362" customFormat="1" ht="15" customHeight="1" x14ac:dyDescent="0.25"/>
    <row r="17363" customFormat="1" ht="15" customHeight="1" x14ac:dyDescent="0.25"/>
    <row r="17364" customFormat="1" ht="15" customHeight="1" x14ac:dyDescent="0.25"/>
    <row r="17365" customFormat="1" ht="15" customHeight="1" x14ac:dyDescent="0.25"/>
    <row r="17366" customFormat="1" ht="15" customHeight="1" x14ac:dyDescent="0.25"/>
    <row r="17367" customFormat="1" ht="15" customHeight="1" x14ac:dyDescent="0.25"/>
    <row r="17368" customFormat="1" ht="15" customHeight="1" x14ac:dyDescent="0.25"/>
    <row r="17369" customFormat="1" ht="15" customHeight="1" x14ac:dyDescent="0.25"/>
    <row r="17370" customFormat="1" ht="15" customHeight="1" x14ac:dyDescent="0.25"/>
    <row r="17371" customFormat="1" ht="15" customHeight="1" x14ac:dyDescent="0.25"/>
    <row r="17372" customFormat="1" ht="15" customHeight="1" x14ac:dyDescent="0.25"/>
    <row r="17373" customFormat="1" ht="15" customHeight="1" x14ac:dyDescent="0.25"/>
    <row r="17374" customFormat="1" ht="15" customHeight="1" x14ac:dyDescent="0.25"/>
    <row r="17375" customFormat="1" ht="15" customHeight="1" x14ac:dyDescent="0.25"/>
    <row r="17376" customFormat="1" ht="15" customHeight="1" x14ac:dyDescent="0.25"/>
    <row r="17377" customFormat="1" ht="15" customHeight="1" x14ac:dyDescent="0.25"/>
    <row r="17378" customFormat="1" ht="15" customHeight="1" x14ac:dyDescent="0.25"/>
    <row r="17379" customFormat="1" ht="15" customHeight="1" x14ac:dyDescent="0.25"/>
    <row r="17380" customFormat="1" ht="15" customHeight="1" x14ac:dyDescent="0.25"/>
    <row r="17381" customFormat="1" ht="15" customHeight="1" x14ac:dyDescent="0.25"/>
    <row r="17382" customFormat="1" ht="15" customHeight="1" x14ac:dyDescent="0.25"/>
    <row r="17383" customFormat="1" ht="15" customHeight="1" x14ac:dyDescent="0.25"/>
    <row r="17384" customFormat="1" ht="15" customHeight="1" x14ac:dyDescent="0.25"/>
    <row r="17385" customFormat="1" ht="15" customHeight="1" x14ac:dyDescent="0.25"/>
    <row r="17386" customFormat="1" ht="15" customHeight="1" x14ac:dyDescent="0.25"/>
    <row r="17387" customFormat="1" ht="15" customHeight="1" x14ac:dyDescent="0.25"/>
    <row r="17388" customFormat="1" ht="15" customHeight="1" x14ac:dyDescent="0.25"/>
    <row r="17389" customFormat="1" ht="15" customHeight="1" x14ac:dyDescent="0.25"/>
    <row r="17390" customFormat="1" ht="15" customHeight="1" x14ac:dyDescent="0.25"/>
    <row r="17391" customFormat="1" ht="15" customHeight="1" x14ac:dyDescent="0.25"/>
    <row r="17392" customFormat="1" ht="15" customHeight="1" x14ac:dyDescent="0.25"/>
    <row r="17393" customFormat="1" ht="15" customHeight="1" x14ac:dyDescent="0.25"/>
    <row r="17394" customFormat="1" ht="15" customHeight="1" x14ac:dyDescent="0.25"/>
    <row r="17395" customFormat="1" ht="15" customHeight="1" x14ac:dyDescent="0.25"/>
    <row r="17396" customFormat="1" ht="15" customHeight="1" x14ac:dyDescent="0.25"/>
    <row r="17397" customFormat="1" ht="15" customHeight="1" x14ac:dyDescent="0.25"/>
    <row r="17398" customFormat="1" ht="15" customHeight="1" x14ac:dyDescent="0.25"/>
    <row r="17399" customFormat="1" ht="15" customHeight="1" x14ac:dyDescent="0.25"/>
    <row r="17400" customFormat="1" ht="15" customHeight="1" x14ac:dyDescent="0.25"/>
    <row r="17401" customFormat="1" ht="15" customHeight="1" x14ac:dyDescent="0.25"/>
    <row r="17402" customFormat="1" ht="15" customHeight="1" x14ac:dyDescent="0.25"/>
    <row r="17403" customFormat="1" ht="15" customHeight="1" x14ac:dyDescent="0.25"/>
    <row r="17404" customFormat="1" ht="15" customHeight="1" x14ac:dyDescent="0.25"/>
    <row r="17405" customFormat="1" ht="15" customHeight="1" x14ac:dyDescent="0.25"/>
    <row r="17406" customFormat="1" ht="15" customHeight="1" x14ac:dyDescent="0.25"/>
    <row r="17407" customFormat="1" ht="15" customHeight="1" x14ac:dyDescent="0.25"/>
    <row r="17408" customFormat="1" ht="15" customHeight="1" x14ac:dyDescent="0.25"/>
    <row r="17409" customFormat="1" ht="15" customHeight="1" x14ac:dyDescent="0.25"/>
    <row r="17410" customFormat="1" ht="15" customHeight="1" x14ac:dyDescent="0.25"/>
    <row r="17411" customFormat="1" ht="15" customHeight="1" x14ac:dyDescent="0.25"/>
    <row r="17412" customFormat="1" ht="15" customHeight="1" x14ac:dyDescent="0.25"/>
    <row r="17413" customFormat="1" ht="15" customHeight="1" x14ac:dyDescent="0.25"/>
    <row r="17414" customFormat="1" ht="15" customHeight="1" x14ac:dyDescent="0.25"/>
    <row r="17415" customFormat="1" ht="15" customHeight="1" x14ac:dyDescent="0.25"/>
    <row r="17416" customFormat="1" ht="15" customHeight="1" x14ac:dyDescent="0.25"/>
    <row r="17417" customFormat="1" ht="15" customHeight="1" x14ac:dyDescent="0.25"/>
    <row r="17418" customFormat="1" ht="15" customHeight="1" x14ac:dyDescent="0.25"/>
    <row r="17419" customFormat="1" ht="15" customHeight="1" x14ac:dyDescent="0.25"/>
    <row r="17420" customFormat="1" ht="15" customHeight="1" x14ac:dyDescent="0.25"/>
    <row r="17421" customFormat="1" ht="15" customHeight="1" x14ac:dyDescent="0.25"/>
    <row r="17422" customFormat="1" ht="15" customHeight="1" x14ac:dyDescent="0.25"/>
    <row r="17423" customFormat="1" ht="15" customHeight="1" x14ac:dyDescent="0.25"/>
    <row r="17424" customFormat="1" ht="15" customHeight="1" x14ac:dyDescent="0.25"/>
    <row r="17425" customFormat="1" ht="15" customHeight="1" x14ac:dyDescent="0.25"/>
    <row r="17426" customFormat="1" ht="15" customHeight="1" x14ac:dyDescent="0.25"/>
    <row r="17427" customFormat="1" ht="15" customHeight="1" x14ac:dyDescent="0.25"/>
    <row r="17428" customFormat="1" ht="15" customHeight="1" x14ac:dyDescent="0.25"/>
    <row r="17429" customFormat="1" ht="15" customHeight="1" x14ac:dyDescent="0.25"/>
    <row r="17430" customFormat="1" ht="15" customHeight="1" x14ac:dyDescent="0.25"/>
    <row r="17431" customFormat="1" ht="15" customHeight="1" x14ac:dyDescent="0.25"/>
    <row r="17432" customFormat="1" ht="15" customHeight="1" x14ac:dyDescent="0.25"/>
    <row r="17433" customFormat="1" ht="15" customHeight="1" x14ac:dyDescent="0.25"/>
    <row r="17434" customFormat="1" ht="15" customHeight="1" x14ac:dyDescent="0.25"/>
    <row r="17435" customFormat="1" ht="15" customHeight="1" x14ac:dyDescent="0.25"/>
    <row r="17436" customFormat="1" ht="15" customHeight="1" x14ac:dyDescent="0.25"/>
    <row r="17437" customFormat="1" ht="15" customHeight="1" x14ac:dyDescent="0.25"/>
    <row r="17438" customFormat="1" ht="15" customHeight="1" x14ac:dyDescent="0.25"/>
    <row r="17439" customFormat="1" ht="15" customHeight="1" x14ac:dyDescent="0.25"/>
    <row r="17440" customFormat="1" ht="15" customHeight="1" x14ac:dyDescent="0.25"/>
    <row r="17441" customFormat="1" ht="15" customHeight="1" x14ac:dyDescent="0.25"/>
    <row r="17442" customFormat="1" ht="15" customHeight="1" x14ac:dyDescent="0.25"/>
    <row r="17443" customFormat="1" ht="15" customHeight="1" x14ac:dyDescent="0.25"/>
    <row r="17444" customFormat="1" ht="15" customHeight="1" x14ac:dyDescent="0.25"/>
    <row r="17445" customFormat="1" ht="15" customHeight="1" x14ac:dyDescent="0.25"/>
    <row r="17446" customFormat="1" ht="15" customHeight="1" x14ac:dyDescent="0.25"/>
    <row r="17447" customFormat="1" ht="15" customHeight="1" x14ac:dyDescent="0.25"/>
    <row r="17448" customFormat="1" ht="15" customHeight="1" x14ac:dyDescent="0.25"/>
    <row r="17449" customFormat="1" ht="15" customHeight="1" x14ac:dyDescent="0.25"/>
    <row r="17450" customFormat="1" ht="15" customHeight="1" x14ac:dyDescent="0.25"/>
    <row r="17451" customFormat="1" ht="15" customHeight="1" x14ac:dyDescent="0.25"/>
    <row r="17452" customFormat="1" ht="15" customHeight="1" x14ac:dyDescent="0.25"/>
    <row r="17453" customFormat="1" ht="15" customHeight="1" x14ac:dyDescent="0.25"/>
    <row r="17454" customFormat="1" ht="15" customHeight="1" x14ac:dyDescent="0.25"/>
    <row r="17455" customFormat="1" ht="15" customHeight="1" x14ac:dyDescent="0.25"/>
    <row r="17456" customFormat="1" ht="15" customHeight="1" x14ac:dyDescent="0.25"/>
    <row r="17457" customFormat="1" ht="15" customHeight="1" x14ac:dyDescent="0.25"/>
    <row r="17458" customFormat="1" ht="15" customHeight="1" x14ac:dyDescent="0.25"/>
    <row r="17459" customFormat="1" ht="15" customHeight="1" x14ac:dyDescent="0.25"/>
    <row r="17460" customFormat="1" ht="15" customHeight="1" x14ac:dyDescent="0.25"/>
    <row r="17461" customFormat="1" ht="15" customHeight="1" x14ac:dyDescent="0.25"/>
    <row r="17462" customFormat="1" ht="15" customHeight="1" x14ac:dyDescent="0.25"/>
    <row r="17463" customFormat="1" ht="15" customHeight="1" x14ac:dyDescent="0.25"/>
    <row r="17464" customFormat="1" ht="15" customHeight="1" x14ac:dyDescent="0.25"/>
    <row r="17465" customFormat="1" ht="15" customHeight="1" x14ac:dyDescent="0.25"/>
    <row r="17466" customFormat="1" ht="15" customHeight="1" x14ac:dyDescent="0.25"/>
    <row r="17467" customFormat="1" ht="15" customHeight="1" x14ac:dyDescent="0.25"/>
    <row r="17468" customFormat="1" ht="15" customHeight="1" x14ac:dyDescent="0.25"/>
    <row r="17469" customFormat="1" ht="15" customHeight="1" x14ac:dyDescent="0.25"/>
    <row r="17470" customFormat="1" ht="15" customHeight="1" x14ac:dyDescent="0.25"/>
    <row r="17471" customFormat="1" ht="15" customHeight="1" x14ac:dyDescent="0.25"/>
    <row r="17472" customFormat="1" ht="15" customHeight="1" x14ac:dyDescent="0.25"/>
    <row r="17473" customFormat="1" ht="15" customHeight="1" x14ac:dyDescent="0.25"/>
    <row r="17474" customFormat="1" ht="15" customHeight="1" x14ac:dyDescent="0.25"/>
    <row r="17475" customFormat="1" ht="15" customHeight="1" x14ac:dyDescent="0.25"/>
    <row r="17476" customFormat="1" ht="15" customHeight="1" x14ac:dyDescent="0.25"/>
    <row r="17477" customFormat="1" ht="15" customHeight="1" x14ac:dyDescent="0.25"/>
    <row r="17478" customFormat="1" ht="15" customHeight="1" x14ac:dyDescent="0.25"/>
    <row r="17479" customFormat="1" ht="15" customHeight="1" x14ac:dyDescent="0.25"/>
    <row r="17480" customFormat="1" ht="15" customHeight="1" x14ac:dyDescent="0.25"/>
    <row r="17481" customFormat="1" ht="15" customHeight="1" x14ac:dyDescent="0.25"/>
    <row r="17482" customFormat="1" ht="15" customHeight="1" x14ac:dyDescent="0.25"/>
    <row r="17483" customFormat="1" ht="15" customHeight="1" x14ac:dyDescent="0.25"/>
    <row r="17484" customFormat="1" ht="15" customHeight="1" x14ac:dyDescent="0.25"/>
    <row r="17485" customFormat="1" ht="15" customHeight="1" x14ac:dyDescent="0.25"/>
    <row r="17486" customFormat="1" ht="15" customHeight="1" x14ac:dyDescent="0.25"/>
    <row r="17487" customFormat="1" ht="15" customHeight="1" x14ac:dyDescent="0.25"/>
    <row r="17488" customFormat="1" ht="15" customHeight="1" x14ac:dyDescent="0.25"/>
    <row r="17489" customFormat="1" ht="15" customHeight="1" x14ac:dyDescent="0.25"/>
    <row r="17490" customFormat="1" ht="15" customHeight="1" x14ac:dyDescent="0.25"/>
    <row r="17491" customFormat="1" ht="15" customHeight="1" x14ac:dyDescent="0.25"/>
    <row r="17492" customFormat="1" ht="15" customHeight="1" x14ac:dyDescent="0.25"/>
    <row r="17493" customFormat="1" ht="15" customHeight="1" x14ac:dyDescent="0.25"/>
    <row r="17494" customFormat="1" ht="15" customHeight="1" x14ac:dyDescent="0.25"/>
    <row r="17495" customFormat="1" ht="15" customHeight="1" x14ac:dyDescent="0.25"/>
    <row r="17496" customFormat="1" ht="15" customHeight="1" x14ac:dyDescent="0.25"/>
    <row r="17497" customFormat="1" ht="15" customHeight="1" x14ac:dyDescent="0.25"/>
    <row r="17498" customFormat="1" ht="15" customHeight="1" x14ac:dyDescent="0.25"/>
    <row r="17499" customFormat="1" ht="15" customHeight="1" x14ac:dyDescent="0.25"/>
    <row r="17500" customFormat="1" ht="15" customHeight="1" x14ac:dyDescent="0.25"/>
    <row r="17501" customFormat="1" ht="15" customHeight="1" x14ac:dyDescent="0.25"/>
    <row r="17502" customFormat="1" ht="15" customHeight="1" x14ac:dyDescent="0.25"/>
    <row r="17503" customFormat="1" ht="15" customHeight="1" x14ac:dyDescent="0.25"/>
    <row r="17504" customFormat="1" ht="15" customHeight="1" x14ac:dyDescent="0.25"/>
    <row r="17505" customFormat="1" ht="15" customHeight="1" x14ac:dyDescent="0.25"/>
    <row r="17506" customFormat="1" ht="15" customHeight="1" x14ac:dyDescent="0.25"/>
    <row r="17507" customFormat="1" ht="15" customHeight="1" x14ac:dyDescent="0.25"/>
    <row r="17508" customFormat="1" ht="15" customHeight="1" x14ac:dyDescent="0.25"/>
    <row r="17509" customFormat="1" ht="15" customHeight="1" x14ac:dyDescent="0.25"/>
    <row r="17510" customFormat="1" ht="15" customHeight="1" x14ac:dyDescent="0.25"/>
    <row r="17511" customFormat="1" ht="15" customHeight="1" x14ac:dyDescent="0.25"/>
    <row r="17512" customFormat="1" ht="15" customHeight="1" x14ac:dyDescent="0.25"/>
    <row r="17513" customFormat="1" ht="15" customHeight="1" x14ac:dyDescent="0.25"/>
    <row r="17514" customFormat="1" ht="15" customHeight="1" x14ac:dyDescent="0.25"/>
    <row r="17515" customFormat="1" ht="15" customHeight="1" x14ac:dyDescent="0.25"/>
    <row r="17516" customFormat="1" ht="15" customHeight="1" x14ac:dyDescent="0.25"/>
    <row r="17517" customFormat="1" ht="15" customHeight="1" x14ac:dyDescent="0.25"/>
    <row r="17518" customFormat="1" ht="15" customHeight="1" x14ac:dyDescent="0.25"/>
    <row r="17519" customFormat="1" ht="15" customHeight="1" x14ac:dyDescent="0.25"/>
    <row r="17520" customFormat="1" ht="15" customHeight="1" x14ac:dyDescent="0.25"/>
    <row r="17521" customFormat="1" ht="15" customHeight="1" x14ac:dyDescent="0.25"/>
    <row r="17522" customFormat="1" ht="15" customHeight="1" x14ac:dyDescent="0.25"/>
    <row r="17523" customFormat="1" ht="15" customHeight="1" x14ac:dyDescent="0.25"/>
    <row r="17524" customFormat="1" ht="15" customHeight="1" x14ac:dyDescent="0.25"/>
    <row r="17525" customFormat="1" ht="15" customHeight="1" x14ac:dyDescent="0.25"/>
    <row r="17526" customFormat="1" ht="15" customHeight="1" x14ac:dyDescent="0.25"/>
    <row r="17527" customFormat="1" ht="15" customHeight="1" x14ac:dyDescent="0.25"/>
    <row r="17528" customFormat="1" ht="15" customHeight="1" x14ac:dyDescent="0.25"/>
    <row r="17529" customFormat="1" ht="15" customHeight="1" x14ac:dyDescent="0.25"/>
    <row r="17530" customFormat="1" ht="15" customHeight="1" x14ac:dyDescent="0.25"/>
    <row r="17531" customFormat="1" ht="15" customHeight="1" x14ac:dyDescent="0.25"/>
    <row r="17532" customFormat="1" ht="15" customHeight="1" x14ac:dyDescent="0.25"/>
    <row r="17533" customFormat="1" ht="15" customHeight="1" x14ac:dyDescent="0.25"/>
    <row r="17534" customFormat="1" ht="15" customHeight="1" x14ac:dyDescent="0.25"/>
    <row r="17535" customFormat="1" ht="15" customHeight="1" x14ac:dyDescent="0.25"/>
    <row r="17536" customFormat="1" ht="15" customHeight="1" x14ac:dyDescent="0.25"/>
    <row r="17537" customFormat="1" ht="15" customHeight="1" x14ac:dyDescent="0.25"/>
    <row r="17538" customFormat="1" ht="15" customHeight="1" x14ac:dyDescent="0.25"/>
    <row r="17539" customFormat="1" ht="15" customHeight="1" x14ac:dyDescent="0.25"/>
    <row r="17540" customFormat="1" ht="15" customHeight="1" x14ac:dyDescent="0.25"/>
    <row r="17541" customFormat="1" ht="15" customHeight="1" x14ac:dyDescent="0.25"/>
    <row r="17542" customFormat="1" ht="15" customHeight="1" x14ac:dyDescent="0.25"/>
    <row r="17543" customFormat="1" ht="15" customHeight="1" x14ac:dyDescent="0.25"/>
    <row r="17544" customFormat="1" ht="15" customHeight="1" x14ac:dyDescent="0.25"/>
    <row r="17545" customFormat="1" ht="15" customHeight="1" x14ac:dyDescent="0.25"/>
    <row r="17546" customFormat="1" ht="15" customHeight="1" x14ac:dyDescent="0.25"/>
    <row r="17547" customFormat="1" ht="15" customHeight="1" x14ac:dyDescent="0.25"/>
    <row r="17548" customFormat="1" ht="15" customHeight="1" x14ac:dyDescent="0.25"/>
    <row r="17549" customFormat="1" ht="15" customHeight="1" x14ac:dyDescent="0.25"/>
    <row r="17550" customFormat="1" ht="15" customHeight="1" x14ac:dyDescent="0.25"/>
    <row r="17551" customFormat="1" ht="15" customHeight="1" x14ac:dyDescent="0.25"/>
    <row r="17552" customFormat="1" ht="15" customHeight="1" x14ac:dyDescent="0.25"/>
    <row r="17553" customFormat="1" ht="15" customHeight="1" x14ac:dyDescent="0.25"/>
    <row r="17554" customFormat="1" ht="15" customHeight="1" x14ac:dyDescent="0.25"/>
    <row r="17555" customFormat="1" ht="15" customHeight="1" x14ac:dyDescent="0.25"/>
    <row r="17556" customFormat="1" ht="15" customHeight="1" x14ac:dyDescent="0.25"/>
    <row r="17557" customFormat="1" ht="15" customHeight="1" x14ac:dyDescent="0.25"/>
    <row r="17558" customFormat="1" ht="15" customHeight="1" x14ac:dyDescent="0.25"/>
    <row r="17559" customFormat="1" ht="15" customHeight="1" x14ac:dyDescent="0.25"/>
    <row r="17560" customFormat="1" ht="15" customHeight="1" x14ac:dyDescent="0.25"/>
    <row r="17561" customFormat="1" ht="15" customHeight="1" x14ac:dyDescent="0.25"/>
    <row r="17562" customFormat="1" ht="15" customHeight="1" x14ac:dyDescent="0.25"/>
    <row r="17563" customFormat="1" ht="15" customHeight="1" x14ac:dyDescent="0.25"/>
    <row r="17564" customFormat="1" ht="15" customHeight="1" x14ac:dyDescent="0.25"/>
    <row r="17565" customFormat="1" ht="15" customHeight="1" x14ac:dyDescent="0.25"/>
    <row r="17566" customFormat="1" ht="15" customHeight="1" x14ac:dyDescent="0.25"/>
    <row r="17567" customFormat="1" ht="15" customHeight="1" x14ac:dyDescent="0.25"/>
    <row r="17568" customFormat="1" ht="15" customHeight="1" x14ac:dyDescent="0.25"/>
    <row r="17569" customFormat="1" ht="15" customHeight="1" x14ac:dyDescent="0.25"/>
    <row r="17570" customFormat="1" ht="15" customHeight="1" x14ac:dyDescent="0.25"/>
    <row r="17571" customFormat="1" ht="15" customHeight="1" x14ac:dyDescent="0.25"/>
    <row r="17572" customFormat="1" ht="15" customHeight="1" x14ac:dyDescent="0.25"/>
    <row r="17573" customFormat="1" ht="15" customHeight="1" x14ac:dyDescent="0.25"/>
    <row r="17574" customFormat="1" ht="15" customHeight="1" x14ac:dyDescent="0.25"/>
    <row r="17575" customFormat="1" ht="15" customHeight="1" x14ac:dyDescent="0.25"/>
    <row r="17576" customFormat="1" ht="15" customHeight="1" x14ac:dyDescent="0.25"/>
    <row r="17577" customFormat="1" ht="15" customHeight="1" x14ac:dyDescent="0.25"/>
    <row r="17578" customFormat="1" ht="15" customHeight="1" x14ac:dyDescent="0.25"/>
    <row r="17579" customFormat="1" ht="15" customHeight="1" x14ac:dyDescent="0.25"/>
    <row r="17580" customFormat="1" ht="15" customHeight="1" x14ac:dyDescent="0.25"/>
    <row r="17581" customFormat="1" ht="15" customHeight="1" x14ac:dyDescent="0.25"/>
    <row r="17582" customFormat="1" ht="15" customHeight="1" x14ac:dyDescent="0.25"/>
    <row r="17583" customFormat="1" ht="15" customHeight="1" x14ac:dyDescent="0.25"/>
    <row r="17584" customFormat="1" ht="15" customHeight="1" x14ac:dyDescent="0.25"/>
    <row r="17585" customFormat="1" ht="15" customHeight="1" x14ac:dyDescent="0.25"/>
    <row r="17586" customFormat="1" ht="15" customHeight="1" x14ac:dyDescent="0.25"/>
    <row r="17587" customFormat="1" ht="15" customHeight="1" x14ac:dyDescent="0.25"/>
    <row r="17588" customFormat="1" ht="15" customHeight="1" x14ac:dyDescent="0.25"/>
    <row r="17589" customFormat="1" ht="15" customHeight="1" x14ac:dyDescent="0.25"/>
    <row r="17590" customFormat="1" ht="15" customHeight="1" x14ac:dyDescent="0.25"/>
    <row r="17591" customFormat="1" ht="15" customHeight="1" x14ac:dyDescent="0.25"/>
    <row r="17592" customFormat="1" ht="15" customHeight="1" x14ac:dyDescent="0.25"/>
    <row r="17593" customFormat="1" ht="15" customHeight="1" x14ac:dyDescent="0.25"/>
    <row r="17594" customFormat="1" ht="15" customHeight="1" x14ac:dyDescent="0.25"/>
    <row r="17595" customFormat="1" ht="15" customHeight="1" x14ac:dyDescent="0.25"/>
    <row r="17596" customFormat="1" ht="15" customHeight="1" x14ac:dyDescent="0.25"/>
    <row r="17597" customFormat="1" ht="15" customHeight="1" x14ac:dyDescent="0.25"/>
    <row r="17598" customFormat="1" ht="15" customHeight="1" x14ac:dyDescent="0.25"/>
    <row r="17599" customFormat="1" ht="15" customHeight="1" x14ac:dyDescent="0.25"/>
    <row r="17600" customFormat="1" ht="15" customHeight="1" x14ac:dyDescent="0.25"/>
    <row r="17601" customFormat="1" ht="15" customHeight="1" x14ac:dyDescent="0.25"/>
    <row r="17602" customFormat="1" ht="15" customHeight="1" x14ac:dyDescent="0.25"/>
    <row r="17603" customFormat="1" ht="15" customHeight="1" x14ac:dyDescent="0.25"/>
    <row r="17604" customFormat="1" ht="15" customHeight="1" x14ac:dyDescent="0.25"/>
    <row r="17605" customFormat="1" ht="15" customHeight="1" x14ac:dyDescent="0.25"/>
    <row r="17606" customFormat="1" ht="15" customHeight="1" x14ac:dyDescent="0.25"/>
    <row r="17607" customFormat="1" ht="15" customHeight="1" x14ac:dyDescent="0.25"/>
    <row r="17608" customFormat="1" ht="15" customHeight="1" x14ac:dyDescent="0.25"/>
    <row r="17609" customFormat="1" ht="15" customHeight="1" x14ac:dyDescent="0.25"/>
    <row r="17610" customFormat="1" ht="15" customHeight="1" x14ac:dyDescent="0.25"/>
    <row r="17611" customFormat="1" ht="15" customHeight="1" x14ac:dyDescent="0.25"/>
    <row r="17612" customFormat="1" ht="15" customHeight="1" x14ac:dyDescent="0.25"/>
    <row r="17613" customFormat="1" ht="15" customHeight="1" x14ac:dyDescent="0.25"/>
    <row r="17614" customFormat="1" ht="15" customHeight="1" x14ac:dyDescent="0.25"/>
    <row r="17615" customFormat="1" ht="15" customHeight="1" x14ac:dyDescent="0.25"/>
    <row r="17616" customFormat="1" ht="15" customHeight="1" x14ac:dyDescent="0.25"/>
    <row r="17617" customFormat="1" ht="15" customHeight="1" x14ac:dyDescent="0.25"/>
    <row r="17618" customFormat="1" ht="15" customHeight="1" x14ac:dyDescent="0.25"/>
    <row r="17619" customFormat="1" ht="15" customHeight="1" x14ac:dyDescent="0.25"/>
    <row r="17620" customFormat="1" ht="15" customHeight="1" x14ac:dyDescent="0.25"/>
    <row r="17621" customFormat="1" ht="15" customHeight="1" x14ac:dyDescent="0.25"/>
    <row r="17622" customFormat="1" ht="15" customHeight="1" x14ac:dyDescent="0.25"/>
    <row r="17623" customFormat="1" ht="15" customHeight="1" x14ac:dyDescent="0.25"/>
    <row r="17624" customFormat="1" ht="15" customHeight="1" x14ac:dyDescent="0.25"/>
    <row r="17625" customFormat="1" ht="15" customHeight="1" x14ac:dyDescent="0.25"/>
    <row r="17626" customFormat="1" ht="15" customHeight="1" x14ac:dyDescent="0.25"/>
    <row r="17627" customFormat="1" ht="15" customHeight="1" x14ac:dyDescent="0.25"/>
    <row r="17628" customFormat="1" ht="15" customHeight="1" x14ac:dyDescent="0.25"/>
    <row r="17629" customFormat="1" ht="15" customHeight="1" x14ac:dyDescent="0.25"/>
    <row r="17630" customFormat="1" ht="15" customHeight="1" x14ac:dyDescent="0.25"/>
    <row r="17631" customFormat="1" ht="15" customHeight="1" x14ac:dyDescent="0.25"/>
    <row r="17632" customFormat="1" ht="15" customHeight="1" x14ac:dyDescent="0.25"/>
    <row r="17633" customFormat="1" ht="15" customHeight="1" x14ac:dyDescent="0.25"/>
    <row r="17634" customFormat="1" ht="15" customHeight="1" x14ac:dyDescent="0.25"/>
    <row r="17635" customFormat="1" ht="15" customHeight="1" x14ac:dyDescent="0.25"/>
    <row r="17636" customFormat="1" ht="15" customHeight="1" x14ac:dyDescent="0.25"/>
    <row r="17637" customFormat="1" ht="15" customHeight="1" x14ac:dyDescent="0.25"/>
    <row r="17638" customFormat="1" ht="15" customHeight="1" x14ac:dyDescent="0.25"/>
    <row r="17639" customFormat="1" ht="15" customHeight="1" x14ac:dyDescent="0.25"/>
    <row r="17640" customFormat="1" ht="15" customHeight="1" x14ac:dyDescent="0.25"/>
    <row r="17641" customFormat="1" ht="15" customHeight="1" x14ac:dyDescent="0.25"/>
    <row r="17642" customFormat="1" ht="15" customHeight="1" x14ac:dyDescent="0.25"/>
    <row r="17643" customFormat="1" ht="15" customHeight="1" x14ac:dyDescent="0.25"/>
    <row r="17644" customFormat="1" ht="15" customHeight="1" x14ac:dyDescent="0.25"/>
    <row r="17645" customFormat="1" ht="15" customHeight="1" x14ac:dyDescent="0.25"/>
    <row r="17646" customFormat="1" ht="15" customHeight="1" x14ac:dyDescent="0.25"/>
    <row r="17647" customFormat="1" ht="15" customHeight="1" x14ac:dyDescent="0.25"/>
    <row r="17648" customFormat="1" ht="15" customHeight="1" x14ac:dyDescent="0.25"/>
    <row r="17649" customFormat="1" ht="15" customHeight="1" x14ac:dyDescent="0.25"/>
    <row r="17650" customFormat="1" ht="15" customHeight="1" x14ac:dyDescent="0.25"/>
    <row r="17651" customFormat="1" ht="15" customHeight="1" x14ac:dyDescent="0.25"/>
    <row r="17652" customFormat="1" ht="15" customHeight="1" x14ac:dyDescent="0.25"/>
    <row r="17653" customFormat="1" ht="15" customHeight="1" x14ac:dyDescent="0.25"/>
    <row r="17654" customFormat="1" ht="15" customHeight="1" x14ac:dyDescent="0.25"/>
    <row r="17655" customFormat="1" ht="15" customHeight="1" x14ac:dyDescent="0.25"/>
    <row r="17656" customFormat="1" ht="15" customHeight="1" x14ac:dyDescent="0.25"/>
    <row r="17657" customFormat="1" ht="15" customHeight="1" x14ac:dyDescent="0.25"/>
    <row r="17658" customFormat="1" ht="15" customHeight="1" x14ac:dyDescent="0.25"/>
    <row r="17659" customFormat="1" ht="15" customHeight="1" x14ac:dyDescent="0.25"/>
    <row r="17660" customFormat="1" ht="15" customHeight="1" x14ac:dyDescent="0.25"/>
    <row r="17661" customFormat="1" ht="15" customHeight="1" x14ac:dyDescent="0.25"/>
    <row r="17662" customFormat="1" ht="15" customHeight="1" x14ac:dyDescent="0.25"/>
    <row r="17663" customFormat="1" ht="15" customHeight="1" x14ac:dyDescent="0.25"/>
    <row r="17664" customFormat="1" ht="15" customHeight="1" x14ac:dyDescent="0.25"/>
    <row r="17665" customFormat="1" ht="15" customHeight="1" x14ac:dyDescent="0.25"/>
    <row r="17666" customFormat="1" ht="15" customHeight="1" x14ac:dyDescent="0.25"/>
    <row r="17667" customFormat="1" ht="15" customHeight="1" x14ac:dyDescent="0.25"/>
    <row r="17668" customFormat="1" ht="15" customHeight="1" x14ac:dyDescent="0.25"/>
    <row r="17669" customFormat="1" ht="15" customHeight="1" x14ac:dyDescent="0.25"/>
    <row r="17670" customFormat="1" ht="15" customHeight="1" x14ac:dyDescent="0.25"/>
    <row r="17671" customFormat="1" ht="15" customHeight="1" x14ac:dyDescent="0.25"/>
    <row r="17672" customFormat="1" ht="15" customHeight="1" x14ac:dyDescent="0.25"/>
    <row r="17673" customFormat="1" ht="15" customHeight="1" x14ac:dyDescent="0.25"/>
    <row r="17674" customFormat="1" ht="15" customHeight="1" x14ac:dyDescent="0.25"/>
    <row r="17675" customFormat="1" ht="15" customHeight="1" x14ac:dyDescent="0.25"/>
    <row r="17676" customFormat="1" ht="15" customHeight="1" x14ac:dyDescent="0.25"/>
    <row r="17677" customFormat="1" ht="15" customHeight="1" x14ac:dyDescent="0.25"/>
    <row r="17678" customFormat="1" ht="15" customHeight="1" x14ac:dyDescent="0.25"/>
    <row r="17679" customFormat="1" ht="15" customHeight="1" x14ac:dyDescent="0.25"/>
    <row r="17680" customFormat="1" ht="15" customHeight="1" x14ac:dyDescent="0.25"/>
    <row r="17681" customFormat="1" ht="15" customHeight="1" x14ac:dyDescent="0.25"/>
    <row r="17682" customFormat="1" ht="15" customHeight="1" x14ac:dyDescent="0.25"/>
    <row r="17683" customFormat="1" ht="15" customHeight="1" x14ac:dyDescent="0.25"/>
    <row r="17684" customFormat="1" ht="15" customHeight="1" x14ac:dyDescent="0.25"/>
    <row r="17685" customFormat="1" ht="15" customHeight="1" x14ac:dyDescent="0.25"/>
    <row r="17686" customFormat="1" ht="15" customHeight="1" x14ac:dyDescent="0.25"/>
    <row r="17687" customFormat="1" ht="15" customHeight="1" x14ac:dyDescent="0.25"/>
    <row r="17688" customFormat="1" ht="15" customHeight="1" x14ac:dyDescent="0.25"/>
    <row r="17689" customFormat="1" ht="15" customHeight="1" x14ac:dyDescent="0.25"/>
    <row r="17690" customFormat="1" ht="15" customHeight="1" x14ac:dyDescent="0.25"/>
    <row r="17691" customFormat="1" ht="15" customHeight="1" x14ac:dyDescent="0.25"/>
    <row r="17692" customFormat="1" ht="15" customHeight="1" x14ac:dyDescent="0.25"/>
    <row r="17693" customFormat="1" ht="15" customHeight="1" x14ac:dyDescent="0.25"/>
    <row r="17694" customFormat="1" ht="15" customHeight="1" x14ac:dyDescent="0.25"/>
    <row r="17695" customFormat="1" ht="15" customHeight="1" x14ac:dyDescent="0.25"/>
    <row r="17696" customFormat="1" ht="15" customHeight="1" x14ac:dyDescent="0.25"/>
    <row r="17697" customFormat="1" ht="15" customHeight="1" x14ac:dyDescent="0.25"/>
    <row r="17698" customFormat="1" ht="15" customHeight="1" x14ac:dyDescent="0.25"/>
    <row r="17699" customFormat="1" ht="15" customHeight="1" x14ac:dyDescent="0.25"/>
    <row r="17700" customFormat="1" ht="15" customHeight="1" x14ac:dyDescent="0.25"/>
    <row r="17701" customFormat="1" ht="15" customHeight="1" x14ac:dyDescent="0.25"/>
    <row r="17702" customFormat="1" ht="15" customHeight="1" x14ac:dyDescent="0.25"/>
    <row r="17703" customFormat="1" ht="15" customHeight="1" x14ac:dyDescent="0.25"/>
    <row r="17704" customFormat="1" ht="15" customHeight="1" x14ac:dyDescent="0.25"/>
    <row r="17705" customFormat="1" ht="15" customHeight="1" x14ac:dyDescent="0.25"/>
    <row r="17706" customFormat="1" ht="15" customHeight="1" x14ac:dyDescent="0.25"/>
    <row r="17707" customFormat="1" ht="15" customHeight="1" x14ac:dyDescent="0.25"/>
    <row r="17708" customFormat="1" ht="15" customHeight="1" x14ac:dyDescent="0.25"/>
    <row r="17709" customFormat="1" ht="15" customHeight="1" x14ac:dyDescent="0.25"/>
    <row r="17710" customFormat="1" ht="15" customHeight="1" x14ac:dyDescent="0.25"/>
    <row r="17711" customFormat="1" ht="15" customHeight="1" x14ac:dyDescent="0.25"/>
    <row r="17712" customFormat="1" ht="15" customHeight="1" x14ac:dyDescent="0.25"/>
    <row r="17713" customFormat="1" ht="15" customHeight="1" x14ac:dyDescent="0.25"/>
    <row r="17714" customFormat="1" ht="15" customHeight="1" x14ac:dyDescent="0.25"/>
    <row r="17715" customFormat="1" ht="15" customHeight="1" x14ac:dyDescent="0.25"/>
    <row r="17716" customFormat="1" ht="15" customHeight="1" x14ac:dyDescent="0.25"/>
    <row r="17717" customFormat="1" ht="15" customHeight="1" x14ac:dyDescent="0.25"/>
    <row r="17718" customFormat="1" ht="15" customHeight="1" x14ac:dyDescent="0.25"/>
    <row r="17719" customFormat="1" ht="15" customHeight="1" x14ac:dyDescent="0.25"/>
    <row r="17720" customFormat="1" ht="15" customHeight="1" x14ac:dyDescent="0.25"/>
    <row r="17721" customFormat="1" ht="15" customHeight="1" x14ac:dyDescent="0.25"/>
    <row r="17722" customFormat="1" ht="15" customHeight="1" x14ac:dyDescent="0.25"/>
    <row r="17723" customFormat="1" ht="15" customHeight="1" x14ac:dyDescent="0.25"/>
    <row r="17724" customFormat="1" ht="15" customHeight="1" x14ac:dyDescent="0.25"/>
    <row r="17725" customFormat="1" ht="15" customHeight="1" x14ac:dyDescent="0.25"/>
    <row r="17726" customFormat="1" ht="15" customHeight="1" x14ac:dyDescent="0.25"/>
    <row r="17727" customFormat="1" ht="15" customHeight="1" x14ac:dyDescent="0.25"/>
    <row r="17728" customFormat="1" ht="15" customHeight="1" x14ac:dyDescent="0.25"/>
    <row r="17729" customFormat="1" ht="15" customHeight="1" x14ac:dyDescent="0.25"/>
    <row r="17730" customFormat="1" ht="15" customHeight="1" x14ac:dyDescent="0.25"/>
    <row r="17731" customFormat="1" ht="15" customHeight="1" x14ac:dyDescent="0.25"/>
    <row r="17732" customFormat="1" ht="15" customHeight="1" x14ac:dyDescent="0.25"/>
    <row r="17733" customFormat="1" ht="15" customHeight="1" x14ac:dyDescent="0.25"/>
    <row r="17734" customFormat="1" ht="15" customHeight="1" x14ac:dyDescent="0.25"/>
    <row r="17735" customFormat="1" ht="15" customHeight="1" x14ac:dyDescent="0.25"/>
    <row r="17736" customFormat="1" ht="15" customHeight="1" x14ac:dyDescent="0.25"/>
    <row r="17737" customFormat="1" ht="15" customHeight="1" x14ac:dyDescent="0.25"/>
    <row r="17738" customFormat="1" ht="15" customHeight="1" x14ac:dyDescent="0.25"/>
    <row r="17739" customFormat="1" ht="15" customHeight="1" x14ac:dyDescent="0.25"/>
    <row r="17740" customFormat="1" ht="15" customHeight="1" x14ac:dyDescent="0.25"/>
    <row r="17741" customFormat="1" ht="15" customHeight="1" x14ac:dyDescent="0.25"/>
    <row r="17742" customFormat="1" ht="15" customHeight="1" x14ac:dyDescent="0.25"/>
    <row r="17743" customFormat="1" ht="15" customHeight="1" x14ac:dyDescent="0.25"/>
    <row r="17744" customFormat="1" ht="15" customHeight="1" x14ac:dyDescent="0.25"/>
    <row r="17745" customFormat="1" ht="15" customHeight="1" x14ac:dyDescent="0.25"/>
    <row r="17746" customFormat="1" ht="15" customHeight="1" x14ac:dyDescent="0.25"/>
    <row r="17747" customFormat="1" ht="15" customHeight="1" x14ac:dyDescent="0.25"/>
    <row r="17748" customFormat="1" ht="15" customHeight="1" x14ac:dyDescent="0.25"/>
    <row r="17749" customFormat="1" ht="15" customHeight="1" x14ac:dyDescent="0.25"/>
    <row r="17750" customFormat="1" ht="15" customHeight="1" x14ac:dyDescent="0.25"/>
    <row r="17751" customFormat="1" ht="15" customHeight="1" x14ac:dyDescent="0.25"/>
    <row r="17752" customFormat="1" ht="15" customHeight="1" x14ac:dyDescent="0.25"/>
    <row r="17753" customFormat="1" ht="15" customHeight="1" x14ac:dyDescent="0.25"/>
    <row r="17754" customFormat="1" ht="15" customHeight="1" x14ac:dyDescent="0.25"/>
    <row r="17755" customFormat="1" ht="15" customHeight="1" x14ac:dyDescent="0.25"/>
    <row r="17756" customFormat="1" ht="15" customHeight="1" x14ac:dyDescent="0.25"/>
    <row r="17757" customFormat="1" ht="15" customHeight="1" x14ac:dyDescent="0.25"/>
    <row r="17758" customFormat="1" ht="15" customHeight="1" x14ac:dyDescent="0.25"/>
    <row r="17759" customFormat="1" ht="15" customHeight="1" x14ac:dyDescent="0.25"/>
    <row r="17760" customFormat="1" ht="15" customHeight="1" x14ac:dyDescent="0.25"/>
    <row r="17761" customFormat="1" ht="15" customHeight="1" x14ac:dyDescent="0.25"/>
    <row r="17762" customFormat="1" ht="15" customHeight="1" x14ac:dyDescent="0.25"/>
    <row r="17763" customFormat="1" ht="15" customHeight="1" x14ac:dyDescent="0.25"/>
    <row r="17764" customFormat="1" ht="15" customHeight="1" x14ac:dyDescent="0.25"/>
    <row r="17765" customFormat="1" ht="15" customHeight="1" x14ac:dyDescent="0.25"/>
    <row r="17766" customFormat="1" ht="15" customHeight="1" x14ac:dyDescent="0.25"/>
    <row r="17767" customFormat="1" ht="15" customHeight="1" x14ac:dyDescent="0.25"/>
    <row r="17768" customFormat="1" ht="15" customHeight="1" x14ac:dyDescent="0.25"/>
    <row r="17769" customFormat="1" ht="15" customHeight="1" x14ac:dyDescent="0.25"/>
    <row r="17770" customFormat="1" ht="15" customHeight="1" x14ac:dyDescent="0.25"/>
    <row r="17771" customFormat="1" ht="15" customHeight="1" x14ac:dyDescent="0.25"/>
    <row r="17772" customFormat="1" ht="15" customHeight="1" x14ac:dyDescent="0.25"/>
    <row r="17773" customFormat="1" ht="15" customHeight="1" x14ac:dyDescent="0.25"/>
    <row r="17774" customFormat="1" ht="15" customHeight="1" x14ac:dyDescent="0.25"/>
    <row r="17775" customFormat="1" ht="15" customHeight="1" x14ac:dyDescent="0.25"/>
    <row r="17776" customFormat="1" ht="15" customHeight="1" x14ac:dyDescent="0.25"/>
    <row r="17777" customFormat="1" ht="15" customHeight="1" x14ac:dyDescent="0.25"/>
    <row r="17778" customFormat="1" ht="15" customHeight="1" x14ac:dyDescent="0.25"/>
    <row r="17779" customFormat="1" ht="15" customHeight="1" x14ac:dyDescent="0.25"/>
    <row r="17780" customFormat="1" ht="15" customHeight="1" x14ac:dyDescent="0.25"/>
    <row r="17781" customFormat="1" ht="15" customHeight="1" x14ac:dyDescent="0.25"/>
    <row r="17782" customFormat="1" ht="15" customHeight="1" x14ac:dyDescent="0.25"/>
    <row r="17783" customFormat="1" ht="15" customHeight="1" x14ac:dyDescent="0.25"/>
    <row r="17784" customFormat="1" ht="15" customHeight="1" x14ac:dyDescent="0.25"/>
    <row r="17785" customFormat="1" ht="15" customHeight="1" x14ac:dyDescent="0.25"/>
    <row r="17786" customFormat="1" ht="15" customHeight="1" x14ac:dyDescent="0.25"/>
    <row r="17787" customFormat="1" ht="15" customHeight="1" x14ac:dyDescent="0.25"/>
    <row r="17788" customFormat="1" ht="15" customHeight="1" x14ac:dyDescent="0.25"/>
    <row r="17789" customFormat="1" ht="15" customHeight="1" x14ac:dyDescent="0.25"/>
    <row r="17790" customFormat="1" ht="15" customHeight="1" x14ac:dyDescent="0.25"/>
    <row r="17791" customFormat="1" ht="15" customHeight="1" x14ac:dyDescent="0.25"/>
    <row r="17792" customFormat="1" ht="15" customHeight="1" x14ac:dyDescent="0.25"/>
    <row r="17793" customFormat="1" ht="15" customHeight="1" x14ac:dyDescent="0.25"/>
    <row r="17794" customFormat="1" ht="15" customHeight="1" x14ac:dyDescent="0.25"/>
    <row r="17795" customFormat="1" ht="15" customHeight="1" x14ac:dyDescent="0.25"/>
    <row r="17796" customFormat="1" ht="15" customHeight="1" x14ac:dyDescent="0.25"/>
    <row r="17797" customFormat="1" ht="15" customHeight="1" x14ac:dyDescent="0.25"/>
    <row r="17798" customFormat="1" ht="15" customHeight="1" x14ac:dyDescent="0.25"/>
    <row r="17799" customFormat="1" ht="15" customHeight="1" x14ac:dyDescent="0.25"/>
    <row r="17800" customFormat="1" ht="15" customHeight="1" x14ac:dyDescent="0.25"/>
    <row r="17801" customFormat="1" ht="15" customHeight="1" x14ac:dyDescent="0.25"/>
    <row r="17802" customFormat="1" ht="15" customHeight="1" x14ac:dyDescent="0.25"/>
    <row r="17803" customFormat="1" ht="15" customHeight="1" x14ac:dyDescent="0.25"/>
    <row r="17804" customFormat="1" ht="15" customHeight="1" x14ac:dyDescent="0.25"/>
    <row r="17805" customFormat="1" ht="15" customHeight="1" x14ac:dyDescent="0.25"/>
    <row r="17806" customFormat="1" ht="15" customHeight="1" x14ac:dyDescent="0.25"/>
    <row r="17807" customFormat="1" ht="15" customHeight="1" x14ac:dyDescent="0.25"/>
    <row r="17808" customFormat="1" ht="15" customHeight="1" x14ac:dyDescent="0.25"/>
    <row r="17809" customFormat="1" ht="15" customHeight="1" x14ac:dyDescent="0.25"/>
    <row r="17810" customFormat="1" ht="15" customHeight="1" x14ac:dyDescent="0.25"/>
    <row r="17811" customFormat="1" ht="15" customHeight="1" x14ac:dyDescent="0.25"/>
    <row r="17812" customFormat="1" ht="15" customHeight="1" x14ac:dyDescent="0.25"/>
    <row r="17813" customFormat="1" ht="15" customHeight="1" x14ac:dyDescent="0.25"/>
    <row r="17814" customFormat="1" ht="15" customHeight="1" x14ac:dyDescent="0.25"/>
    <row r="17815" customFormat="1" ht="15" customHeight="1" x14ac:dyDescent="0.25"/>
    <row r="17816" customFormat="1" ht="15" customHeight="1" x14ac:dyDescent="0.25"/>
    <row r="17817" customFormat="1" ht="15" customHeight="1" x14ac:dyDescent="0.25"/>
    <row r="17818" customFormat="1" ht="15" customHeight="1" x14ac:dyDescent="0.25"/>
    <row r="17819" customFormat="1" ht="15" customHeight="1" x14ac:dyDescent="0.25"/>
    <row r="17820" customFormat="1" ht="15" customHeight="1" x14ac:dyDescent="0.25"/>
    <row r="17821" customFormat="1" ht="15" customHeight="1" x14ac:dyDescent="0.25"/>
    <row r="17822" customFormat="1" ht="15" customHeight="1" x14ac:dyDescent="0.25"/>
    <row r="17823" customFormat="1" ht="15" customHeight="1" x14ac:dyDescent="0.25"/>
    <row r="17824" customFormat="1" ht="15" customHeight="1" x14ac:dyDescent="0.25"/>
    <row r="17825" customFormat="1" ht="15" customHeight="1" x14ac:dyDescent="0.25"/>
    <row r="17826" customFormat="1" ht="15" customHeight="1" x14ac:dyDescent="0.25"/>
    <row r="17827" customFormat="1" ht="15" customHeight="1" x14ac:dyDescent="0.25"/>
    <row r="17828" customFormat="1" ht="15" customHeight="1" x14ac:dyDescent="0.25"/>
    <row r="17829" customFormat="1" ht="15" customHeight="1" x14ac:dyDescent="0.25"/>
    <row r="17830" customFormat="1" ht="15" customHeight="1" x14ac:dyDescent="0.25"/>
    <row r="17831" customFormat="1" ht="15" customHeight="1" x14ac:dyDescent="0.25"/>
    <row r="17832" customFormat="1" ht="15" customHeight="1" x14ac:dyDescent="0.25"/>
    <row r="17833" customFormat="1" ht="15" customHeight="1" x14ac:dyDescent="0.25"/>
    <row r="17834" customFormat="1" ht="15" customHeight="1" x14ac:dyDescent="0.25"/>
    <row r="17835" customFormat="1" ht="15" customHeight="1" x14ac:dyDescent="0.25"/>
    <row r="17836" customFormat="1" ht="15" customHeight="1" x14ac:dyDescent="0.25"/>
    <row r="17837" customFormat="1" ht="15" customHeight="1" x14ac:dyDescent="0.25"/>
    <row r="17838" customFormat="1" ht="15" customHeight="1" x14ac:dyDescent="0.25"/>
    <row r="17839" customFormat="1" ht="15" customHeight="1" x14ac:dyDescent="0.25"/>
    <row r="17840" customFormat="1" ht="15" customHeight="1" x14ac:dyDescent="0.25"/>
    <row r="17841" customFormat="1" ht="15" customHeight="1" x14ac:dyDescent="0.25"/>
    <row r="17842" customFormat="1" ht="15" customHeight="1" x14ac:dyDescent="0.25"/>
    <row r="17843" customFormat="1" ht="15" customHeight="1" x14ac:dyDescent="0.25"/>
    <row r="17844" customFormat="1" ht="15" customHeight="1" x14ac:dyDescent="0.25"/>
    <row r="17845" customFormat="1" ht="15" customHeight="1" x14ac:dyDescent="0.25"/>
    <row r="17846" customFormat="1" ht="15" customHeight="1" x14ac:dyDescent="0.25"/>
    <row r="17847" customFormat="1" ht="15" customHeight="1" x14ac:dyDescent="0.25"/>
    <row r="17848" customFormat="1" ht="15" customHeight="1" x14ac:dyDescent="0.25"/>
    <row r="17849" customFormat="1" ht="15" customHeight="1" x14ac:dyDescent="0.25"/>
    <row r="17850" customFormat="1" ht="15" customHeight="1" x14ac:dyDescent="0.25"/>
    <row r="17851" customFormat="1" ht="15" customHeight="1" x14ac:dyDescent="0.25"/>
    <row r="17852" customFormat="1" ht="15" customHeight="1" x14ac:dyDescent="0.25"/>
    <row r="17853" customFormat="1" ht="15" customHeight="1" x14ac:dyDescent="0.25"/>
    <row r="17854" customFormat="1" ht="15" customHeight="1" x14ac:dyDescent="0.25"/>
    <row r="17855" customFormat="1" ht="15" customHeight="1" x14ac:dyDescent="0.25"/>
    <row r="17856" customFormat="1" ht="15" customHeight="1" x14ac:dyDescent="0.25"/>
    <row r="17857" customFormat="1" ht="15" customHeight="1" x14ac:dyDescent="0.25"/>
    <row r="17858" customFormat="1" ht="15" customHeight="1" x14ac:dyDescent="0.25"/>
    <row r="17859" customFormat="1" ht="15" customHeight="1" x14ac:dyDescent="0.25"/>
    <row r="17860" customFormat="1" ht="15" customHeight="1" x14ac:dyDescent="0.25"/>
    <row r="17861" customFormat="1" ht="15" customHeight="1" x14ac:dyDescent="0.25"/>
    <row r="17862" customFormat="1" ht="15" customHeight="1" x14ac:dyDescent="0.25"/>
    <row r="17863" customFormat="1" ht="15" customHeight="1" x14ac:dyDescent="0.25"/>
    <row r="17864" customFormat="1" ht="15" customHeight="1" x14ac:dyDescent="0.25"/>
    <row r="17865" customFormat="1" ht="15" customHeight="1" x14ac:dyDescent="0.25"/>
    <row r="17866" customFormat="1" ht="15" customHeight="1" x14ac:dyDescent="0.25"/>
    <row r="17867" customFormat="1" ht="15" customHeight="1" x14ac:dyDescent="0.25"/>
    <row r="17868" customFormat="1" ht="15" customHeight="1" x14ac:dyDescent="0.25"/>
    <row r="17869" customFormat="1" ht="15" customHeight="1" x14ac:dyDescent="0.25"/>
    <row r="17870" customFormat="1" ht="15" customHeight="1" x14ac:dyDescent="0.25"/>
    <row r="17871" customFormat="1" ht="15" customHeight="1" x14ac:dyDescent="0.25"/>
    <row r="17872" customFormat="1" ht="15" customHeight="1" x14ac:dyDescent="0.25"/>
    <row r="17873" customFormat="1" ht="15" customHeight="1" x14ac:dyDescent="0.25"/>
    <row r="17874" customFormat="1" ht="15" customHeight="1" x14ac:dyDescent="0.25"/>
    <row r="17875" customFormat="1" ht="15" customHeight="1" x14ac:dyDescent="0.25"/>
    <row r="17876" customFormat="1" ht="15" customHeight="1" x14ac:dyDescent="0.25"/>
    <row r="17877" customFormat="1" ht="15" customHeight="1" x14ac:dyDescent="0.25"/>
    <row r="17878" customFormat="1" ht="15" customHeight="1" x14ac:dyDescent="0.25"/>
    <row r="17879" customFormat="1" ht="15" customHeight="1" x14ac:dyDescent="0.25"/>
    <row r="17880" customFormat="1" ht="15" customHeight="1" x14ac:dyDescent="0.25"/>
    <row r="17881" customFormat="1" ht="15" customHeight="1" x14ac:dyDescent="0.25"/>
    <row r="17882" customFormat="1" ht="15" customHeight="1" x14ac:dyDescent="0.25"/>
    <row r="17883" customFormat="1" ht="15" customHeight="1" x14ac:dyDescent="0.25"/>
    <row r="17884" customFormat="1" ht="15" customHeight="1" x14ac:dyDescent="0.25"/>
    <row r="17885" customFormat="1" ht="15" customHeight="1" x14ac:dyDescent="0.25"/>
    <row r="17886" customFormat="1" ht="15" customHeight="1" x14ac:dyDescent="0.25"/>
    <row r="17887" customFormat="1" ht="15" customHeight="1" x14ac:dyDescent="0.25"/>
    <row r="17888" customFormat="1" ht="15" customHeight="1" x14ac:dyDescent="0.25"/>
    <row r="17889" customFormat="1" ht="15" customHeight="1" x14ac:dyDescent="0.25"/>
    <row r="17890" customFormat="1" ht="15" customHeight="1" x14ac:dyDescent="0.25"/>
    <row r="17891" customFormat="1" ht="15" customHeight="1" x14ac:dyDescent="0.25"/>
    <row r="17892" customFormat="1" ht="15" customHeight="1" x14ac:dyDescent="0.25"/>
    <row r="17893" customFormat="1" ht="15" customHeight="1" x14ac:dyDescent="0.25"/>
    <row r="17894" customFormat="1" ht="15" customHeight="1" x14ac:dyDescent="0.25"/>
    <row r="17895" customFormat="1" ht="15" customHeight="1" x14ac:dyDescent="0.25"/>
    <row r="17896" customFormat="1" ht="15" customHeight="1" x14ac:dyDescent="0.25"/>
    <row r="17897" customFormat="1" ht="15" customHeight="1" x14ac:dyDescent="0.25"/>
    <row r="17898" customFormat="1" ht="15" customHeight="1" x14ac:dyDescent="0.25"/>
    <row r="17899" customFormat="1" ht="15" customHeight="1" x14ac:dyDescent="0.25"/>
    <row r="17900" customFormat="1" ht="15" customHeight="1" x14ac:dyDescent="0.25"/>
    <row r="17901" customFormat="1" ht="15" customHeight="1" x14ac:dyDescent="0.25"/>
    <row r="17902" customFormat="1" ht="15" customHeight="1" x14ac:dyDescent="0.25"/>
    <row r="17903" customFormat="1" ht="15" customHeight="1" x14ac:dyDescent="0.25"/>
    <row r="17904" customFormat="1" ht="15" customHeight="1" x14ac:dyDescent="0.25"/>
    <row r="17905" customFormat="1" ht="15" customHeight="1" x14ac:dyDescent="0.25"/>
    <row r="17906" customFormat="1" ht="15" customHeight="1" x14ac:dyDescent="0.25"/>
    <row r="17907" customFormat="1" ht="15" customHeight="1" x14ac:dyDescent="0.25"/>
    <row r="17908" customFormat="1" ht="15" customHeight="1" x14ac:dyDescent="0.25"/>
    <row r="17909" customFormat="1" ht="15" customHeight="1" x14ac:dyDescent="0.25"/>
    <row r="17910" customFormat="1" ht="15" customHeight="1" x14ac:dyDescent="0.25"/>
    <row r="17911" customFormat="1" ht="15" customHeight="1" x14ac:dyDescent="0.25"/>
    <row r="17912" customFormat="1" ht="15" customHeight="1" x14ac:dyDescent="0.25"/>
    <row r="17913" customFormat="1" ht="15" customHeight="1" x14ac:dyDescent="0.25"/>
    <row r="17914" customFormat="1" ht="15" customHeight="1" x14ac:dyDescent="0.25"/>
    <row r="17915" customFormat="1" ht="15" customHeight="1" x14ac:dyDescent="0.25"/>
    <row r="17916" customFormat="1" ht="15" customHeight="1" x14ac:dyDescent="0.25"/>
    <row r="17917" customFormat="1" ht="15" customHeight="1" x14ac:dyDescent="0.25"/>
    <row r="17918" customFormat="1" ht="15" customHeight="1" x14ac:dyDescent="0.25"/>
    <row r="17919" customFormat="1" ht="15" customHeight="1" x14ac:dyDescent="0.25"/>
    <row r="17920" customFormat="1" ht="15" customHeight="1" x14ac:dyDescent="0.25"/>
    <row r="17921" customFormat="1" ht="15" customHeight="1" x14ac:dyDescent="0.25"/>
    <row r="17922" customFormat="1" ht="15" customHeight="1" x14ac:dyDescent="0.25"/>
    <row r="17923" customFormat="1" ht="15" customHeight="1" x14ac:dyDescent="0.25"/>
    <row r="17924" customFormat="1" ht="15" customHeight="1" x14ac:dyDescent="0.25"/>
    <row r="17925" customFormat="1" ht="15" customHeight="1" x14ac:dyDescent="0.25"/>
    <row r="17926" customFormat="1" ht="15" customHeight="1" x14ac:dyDescent="0.25"/>
    <row r="17927" customFormat="1" ht="15" customHeight="1" x14ac:dyDescent="0.25"/>
    <row r="17928" customFormat="1" ht="15" customHeight="1" x14ac:dyDescent="0.25"/>
    <row r="17929" customFormat="1" ht="15" customHeight="1" x14ac:dyDescent="0.25"/>
    <row r="17930" customFormat="1" ht="15" customHeight="1" x14ac:dyDescent="0.25"/>
    <row r="17931" customFormat="1" ht="15" customHeight="1" x14ac:dyDescent="0.25"/>
    <row r="17932" customFormat="1" ht="15" customHeight="1" x14ac:dyDescent="0.25"/>
    <row r="17933" customFormat="1" ht="15" customHeight="1" x14ac:dyDescent="0.25"/>
    <row r="17934" customFormat="1" ht="15" customHeight="1" x14ac:dyDescent="0.25"/>
    <row r="17935" customFormat="1" ht="15" customHeight="1" x14ac:dyDescent="0.25"/>
    <row r="17936" customFormat="1" ht="15" customHeight="1" x14ac:dyDescent="0.25"/>
    <row r="17937" customFormat="1" ht="15" customHeight="1" x14ac:dyDescent="0.25"/>
    <row r="17938" customFormat="1" ht="15" customHeight="1" x14ac:dyDescent="0.25"/>
    <row r="17939" customFormat="1" ht="15" customHeight="1" x14ac:dyDescent="0.25"/>
    <row r="17940" customFormat="1" ht="15" customHeight="1" x14ac:dyDescent="0.25"/>
    <row r="17941" customFormat="1" ht="15" customHeight="1" x14ac:dyDescent="0.25"/>
    <row r="17942" customFormat="1" ht="15" customHeight="1" x14ac:dyDescent="0.25"/>
    <row r="17943" customFormat="1" ht="15" customHeight="1" x14ac:dyDescent="0.25"/>
    <row r="17944" customFormat="1" ht="15" customHeight="1" x14ac:dyDescent="0.25"/>
    <row r="17945" customFormat="1" ht="15" customHeight="1" x14ac:dyDescent="0.25"/>
    <row r="17946" customFormat="1" ht="15" customHeight="1" x14ac:dyDescent="0.25"/>
    <row r="17947" customFormat="1" ht="15" customHeight="1" x14ac:dyDescent="0.25"/>
    <row r="17948" customFormat="1" ht="15" customHeight="1" x14ac:dyDescent="0.25"/>
    <row r="17949" customFormat="1" ht="15" customHeight="1" x14ac:dyDescent="0.25"/>
    <row r="17950" customFormat="1" ht="15" customHeight="1" x14ac:dyDescent="0.25"/>
    <row r="17951" customFormat="1" ht="15" customHeight="1" x14ac:dyDescent="0.25"/>
    <row r="17952" customFormat="1" ht="15" customHeight="1" x14ac:dyDescent="0.25"/>
    <row r="17953" customFormat="1" ht="15" customHeight="1" x14ac:dyDescent="0.25"/>
    <row r="17954" customFormat="1" ht="15" customHeight="1" x14ac:dyDescent="0.25"/>
    <row r="17955" customFormat="1" ht="15" customHeight="1" x14ac:dyDescent="0.25"/>
    <row r="17956" customFormat="1" ht="15" customHeight="1" x14ac:dyDescent="0.25"/>
    <row r="17957" customFormat="1" ht="15" customHeight="1" x14ac:dyDescent="0.25"/>
    <row r="17958" customFormat="1" ht="15" customHeight="1" x14ac:dyDescent="0.25"/>
    <row r="17959" customFormat="1" ht="15" customHeight="1" x14ac:dyDescent="0.25"/>
    <row r="17960" customFormat="1" ht="15" customHeight="1" x14ac:dyDescent="0.25"/>
    <row r="17961" customFormat="1" ht="15" customHeight="1" x14ac:dyDescent="0.25"/>
    <row r="17962" customFormat="1" ht="15" customHeight="1" x14ac:dyDescent="0.25"/>
    <row r="17963" customFormat="1" ht="15" customHeight="1" x14ac:dyDescent="0.25"/>
    <row r="17964" customFormat="1" ht="15" customHeight="1" x14ac:dyDescent="0.25"/>
    <row r="17965" customFormat="1" ht="15" customHeight="1" x14ac:dyDescent="0.25"/>
    <row r="17966" customFormat="1" ht="15" customHeight="1" x14ac:dyDescent="0.25"/>
    <row r="17967" customFormat="1" ht="15" customHeight="1" x14ac:dyDescent="0.25"/>
    <row r="17968" customFormat="1" ht="15" customHeight="1" x14ac:dyDescent="0.25"/>
    <row r="17969" customFormat="1" ht="15" customHeight="1" x14ac:dyDescent="0.25"/>
    <row r="17970" customFormat="1" ht="15" customHeight="1" x14ac:dyDescent="0.25"/>
    <row r="17971" customFormat="1" ht="15" customHeight="1" x14ac:dyDescent="0.25"/>
    <row r="17972" customFormat="1" ht="15" customHeight="1" x14ac:dyDescent="0.25"/>
    <row r="17973" customFormat="1" ht="15" customHeight="1" x14ac:dyDescent="0.25"/>
    <row r="17974" customFormat="1" ht="15" customHeight="1" x14ac:dyDescent="0.25"/>
    <row r="17975" customFormat="1" ht="15" customHeight="1" x14ac:dyDescent="0.25"/>
    <row r="17976" customFormat="1" ht="15" customHeight="1" x14ac:dyDescent="0.25"/>
    <row r="17977" customFormat="1" ht="15" customHeight="1" x14ac:dyDescent="0.25"/>
    <row r="17978" customFormat="1" ht="15" customHeight="1" x14ac:dyDescent="0.25"/>
    <row r="17979" customFormat="1" ht="15" customHeight="1" x14ac:dyDescent="0.25"/>
    <row r="17980" customFormat="1" ht="15" customHeight="1" x14ac:dyDescent="0.25"/>
    <row r="17981" customFormat="1" ht="15" customHeight="1" x14ac:dyDescent="0.25"/>
    <row r="17982" customFormat="1" ht="15" customHeight="1" x14ac:dyDescent="0.25"/>
    <row r="17983" customFormat="1" ht="15" customHeight="1" x14ac:dyDescent="0.25"/>
    <row r="17984" customFormat="1" ht="15" customHeight="1" x14ac:dyDescent="0.25"/>
    <row r="17985" customFormat="1" ht="15" customHeight="1" x14ac:dyDescent="0.25"/>
    <row r="17986" customFormat="1" ht="15" customHeight="1" x14ac:dyDescent="0.25"/>
    <row r="17987" customFormat="1" ht="15" customHeight="1" x14ac:dyDescent="0.25"/>
    <row r="17988" customFormat="1" ht="15" customHeight="1" x14ac:dyDescent="0.25"/>
    <row r="17989" customFormat="1" ht="15" customHeight="1" x14ac:dyDescent="0.25"/>
    <row r="17990" customFormat="1" ht="15" customHeight="1" x14ac:dyDescent="0.25"/>
    <row r="17991" customFormat="1" ht="15" customHeight="1" x14ac:dyDescent="0.25"/>
    <row r="17992" customFormat="1" ht="15" customHeight="1" x14ac:dyDescent="0.25"/>
    <row r="17993" customFormat="1" ht="15" customHeight="1" x14ac:dyDescent="0.25"/>
    <row r="17994" customFormat="1" ht="15" customHeight="1" x14ac:dyDescent="0.25"/>
    <row r="17995" customFormat="1" ht="15" customHeight="1" x14ac:dyDescent="0.25"/>
    <row r="17996" customFormat="1" ht="15" customHeight="1" x14ac:dyDescent="0.25"/>
    <row r="17997" customFormat="1" ht="15" customHeight="1" x14ac:dyDescent="0.25"/>
    <row r="17998" customFormat="1" ht="15" customHeight="1" x14ac:dyDescent="0.25"/>
    <row r="17999" customFormat="1" ht="15" customHeight="1" x14ac:dyDescent="0.25"/>
    <row r="18000" customFormat="1" ht="15" customHeight="1" x14ac:dyDescent="0.25"/>
    <row r="18001" customFormat="1" ht="15" customHeight="1" x14ac:dyDescent="0.25"/>
    <row r="18002" customFormat="1" ht="15" customHeight="1" x14ac:dyDescent="0.25"/>
    <row r="18003" customFormat="1" ht="15" customHeight="1" x14ac:dyDescent="0.25"/>
    <row r="18004" customFormat="1" ht="15" customHeight="1" x14ac:dyDescent="0.25"/>
    <row r="18005" customFormat="1" ht="15" customHeight="1" x14ac:dyDescent="0.25"/>
    <row r="18006" customFormat="1" ht="15" customHeight="1" x14ac:dyDescent="0.25"/>
    <row r="18007" customFormat="1" ht="15" customHeight="1" x14ac:dyDescent="0.25"/>
    <row r="18008" customFormat="1" ht="15" customHeight="1" x14ac:dyDescent="0.25"/>
    <row r="18009" customFormat="1" ht="15" customHeight="1" x14ac:dyDescent="0.25"/>
    <row r="18010" customFormat="1" ht="15" customHeight="1" x14ac:dyDescent="0.25"/>
    <row r="18011" customFormat="1" ht="15" customHeight="1" x14ac:dyDescent="0.25"/>
    <row r="18012" customFormat="1" ht="15" customHeight="1" x14ac:dyDescent="0.25"/>
    <row r="18013" customFormat="1" ht="15" customHeight="1" x14ac:dyDescent="0.25"/>
    <row r="18014" customFormat="1" ht="15" customHeight="1" x14ac:dyDescent="0.25"/>
    <row r="18015" customFormat="1" ht="15" customHeight="1" x14ac:dyDescent="0.25"/>
    <row r="18016" customFormat="1" ht="15" customHeight="1" x14ac:dyDescent="0.25"/>
    <row r="18017" customFormat="1" ht="15" customHeight="1" x14ac:dyDescent="0.25"/>
    <row r="18018" customFormat="1" ht="15" customHeight="1" x14ac:dyDescent="0.25"/>
    <row r="18019" customFormat="1" ht="15" customHeight="1" x14ac:dyDescent="0.25"/>
    <row r="18020" customFormat="1" ht="15" customHeight="1" x14ac:dyDescent="0.25"/>
    <row r="18021" customFormat="1" ht="15" customHeight="1" x14ac:dyDescent="0.25"/>
    <row r="18022" customFormat="1" ht="15" customHeight="1" x14ac:dyDescent="0.25"/>
    <row r="18023" customFormat="1" ht="15" customHeight="1" x14ac:dyDescent="0.25"/>
    <row r="18024" customFormat="1" ht="15" customHeight="1" x14ac:dyDescent="0.25"/>
    <row r="18025" customFormat="1" ht="15" customHeight="1" x14ac:dyDescent="0.25"/>
    <row r="18026" customFormat="1" ht="15" customHeight="1" x14ac:dyDescent="0.25"/>
    <row r="18027" customFormat="1" ht="15" customHeight="1" x14ac:dyDescent="0.25"/>
    <row r="18028" customFormat="1" ht="15" customHeight="1" x14ac:dyDescent="0.25"/>
    <row r="18029" customFormat="1" ht="15" customHeight="1" x14ac:dyDescent="0.25"/>
    <row r="18030" customFormat="1" ht="15" customHeight="1" x14ac:dyDescent="0.25"/>
    <row r="18031" customFormat="1" ht="15" customHeight="1" x14ac:dyDescent="0.25"/>
    <row r="18032" customFormat="1" ht="15" customHeight="1" x14ac:dyDescent="0.25"/>
    <row r="18033" customFormat="1" ht="15" customHeight="1" x14ac:dyDescent="0.25"/>
    <row r="18034" customFormat="1" ht="15" customHeight="1" x14ac:dyDescent="0.25"/>
    <row r="18035" customFormat="1" ht="15" customHeight="1" x14ac:dyDescent="0.25"/>
    <row r="18036" customFormat="1" ht="15" customHeight="1" x14ac:dyDescent="0.25"/>
    <row r="18037" customFormat="1" ht="15" customHeight="1" x14ac:dyDescent="0.25"/>
    <row r="18038" customFormat="1" ht="15" customHeight="1" x14ac:dyDescent="0.25"/>
    <row r="18039" customFormat="1" ht="15" customHeight="1" x14ac:dyDescent="0.25"/>
    <row r="18040" customFormat="1" ht="15" customHeight="1" x14ac:dyDescent="0.25"/>
    <row r="18041" customFormat="1" ht="15" customHeight="1" x14ac:dyDescent="0.25"/>
    <row r="18042" customFormat="1" ht="15" customHeight="1" x14ac:dyDescent="0.25"/>
    <row r="18043" customFormat="1" ht="15" customHeight="1" x14ac:dyDescent="0.25"/>
    <row r="18044" customFormat="1" ht="15" customHeight="1" x14ac:dyDescent="0.25"/>
    <row r="18045" customFormat="1" ht="15" customHeight="1" x14ac:dyDescent="0.25"/>
    <row r="18046" customFormat="1" ht="15" customHeight="1" x14ac:dyDescent="0.25"/>
    <row r="18047" customFormat="1" ht="15" customHeight="1" x14ac:dyDescent="0.25"/>
    <row r="18048" customFormat="1" ht="15" customHeight="1" x14ac:dyDescent="0.25"/>
    <row r="18049" customFormat="1" ht="15" customHeight="1" x14ac:dyDescent="0.25"/>
    <row r="18050" customFormat="1" ht="15" customHeight="1" x14ac:dyDescent="0.25"/>
    <row r="18051" customFormat="1" ht="15" customHeight="1" x14ac:dyDescent="0.25"/>
    <row r="18052" customFormat="1" ht="15" customHeight="1" x14ac:dyDescent="0.25"/>
    <row r="18053" customFormat="1" ht="15" customHeight="1" x14ac:dyDescent="0.25"/>
    <row r="18054" customFormat="1" ht="15" customHeight="1" x14ac:dyDescent="0.25"/>
    <row r="18055" customFormat="1" ht="15" customHeight="1" x14ac:dyDescent="0.25"/>
    <row r="18056" customFormat="1" ht="15" customHeight="1" x14ac:dyDescent="0.25"/>
    <row r="18057" customFormat="1" ht="15" customHeight="1" x14ac:dyDescent="0.25"/>
    <row r="18058" customFormat="1" ht="15" customHeight="1" x14ac:dyDescent="0.25"/>
    <row r="18059" customFormat="1" ht="15" customHeight="1" x14ac:dyDescent="0.25"/>
    <row r="18060" customFormat="1" ht="15" customHeight="1" x14ac:dyDescent="0.25"/>
    <row r="18061" customFormat="1" ht="15" customHeight="1" x14ac:dyDescent="0.25"/>
    <row r="18062" customFormat="1" ht="15" customHeight="1" x14ac:dyDescent="0.25"/>
    <row r="18063" customFormat="1" ht="15" customHeight="1" x14ac:dyDescent="0.25"/>
    <row r="18064" customFormat="1" ht="15" customHeight="1" x14ac:dyDescent="0.25"/>
    <row r="18065" customFormat="1" ht="15" customHeight="1" x14ac:dyDescent="0.25"/>
    <row r="18066" customFormat="1" ht="15" customHeight="1" x14ac:dyDescent="0.25"/>
    <row r="18067" customFormat="1" ht="15" customHeight="1" x14ac:dyDescent="0.25"/>
    <row r="18068" customFormat="1" ht="15" customHeight="1" x14ac:dyDescent="0.25"/>
    <row r="18069" customFormat="1" ht="15" customHeight="1" x14ac:dyDescent="0.25"/>
    <row r="18070" customFormat="1" ht="15" customHeight="1" x14ac:dyDescent="0.25"/>
    <row r="18071" customFormat="1" ht="15" customHeight="1" x14ac:dyDescent="0.25"/>
    <row r="18072" customFormat="1" ht="15" customHeight="1" x14ac:dyDescent="0.25"/>
    <row r="18073" customFormat="1" ht="15" customHeight="1" x14ac:dyDescent="0.25"/>
    <row r="18074" customFormat="1" ht="15" customHeight="1" x14ac:dyDescent="0.25"/>
    <row r="18075" customFormat="1" ht="15" customHeight="1" x14ac:dyDescent="0.25"/>
    <row r="18076" customFormat="1" ht="15" customHeight="1" x14ac:dyDescent="0.25"/>
    <row r="18077" customFormat="1" ht="15" customHeight="1" x14ac:dyDescent="0.25"/>
    <row r="18078" customFormat="1" ht="15" customHeight="1" x14ac:dyDescent="0.25"/>
    <row r="18079" customFormat="1" ht="15" customHeight="1" x14ac:dyDescent="0.25"/>
    <row r="18080" customFormat="1" ht="15" customHeight="1" x14ac:dyDescent="0.25"/>
    <row r="18081" customFormat="1" ht="15" customHeight="1" x14ac:dyDescent="0.25"/>
    <row r="18082" customFormat="1" ht="15" customHeight="1" x14ac:dyDescent="0.25"/>
    <row r="18083" customFormat="1" ht="15" customHeight="1" x14ac:dyDescent="0.25"/>
    <row r="18084" customFormat="1" ht="15" customHeight="1" x14ac:dyDescent="0.25"/>
    <row r="18085" customFormat="1" ht="15" customHeight="1" x14ac:dyDescent="0.25"/>
    <row r="18086" customFormat="1" ht="15" customHeight="1" x14ac:dyDescent="0.25"/>
    <row r="18087" customFormat="1" ht="15" customHeight="1" x14ac:dyDescent="0.25"/>
    <row r="18088" customFormat="1" ht="15" customHeight="1" x14ac:dyDescent="0.25"/>
    <row r="18089" customFormat="1" ht="15" customHeight="1" x14ac:dyDescent="0.25"/>
    <row r="18090" customFormat="1" ht="15" customHeight="1" x14ac:dyDescent="0.25"/>
    <row r="18091" customFormat="1" ht="15" customHeight="1" x14ac:dyDescent="0.25"/>
    <row r="18092" customFormat="1" ht="15" customHeight="1" x14ac:dyDescent="0.25"/>
    <row r="18093" customFormat="1" ht="15" customHeight="1" x14ac:dyDescent="0.25"/>
    <row r="18094" customFormat="1" ht="15" customHeight="1" x14ac:dyDescent="0.25"/>
    <row r="18095" customFormat="1" ht="15" customHeight="1" x14ac:dyDescent="0.25"/>
    <row r="18096" customFormat="1" ht="15" customHeight="1" x14ac:dyDescent="0.25"/>
    <row r="18097" customFormat="1" ht="15" customHeight="1" x14ac:dyDescent="0.25"/>
    <row r="18098" customFormat="1" ht="15" customHeight="1" x14ac:dyDescent="0.25"/>
    <row r="18099" customFormat="1" ht="15" customHeight="1" x14ac:dyDescent="0.25"/>
    <row r="18100" customFormat="1" ht="15" customHeight="1" x14ac:dyDescent="0.25"/>
    <row r="18101" customFormat="1" ht="15" customHeight="1" x14ac:dyDescent="0.25"/>
    <row r="18102" customFormat="1" ht="15" customHeight="1" x14ac:dyDescent="0.25"/>
    <row r="18103" customFormat="1" ht="15" customHeight="1" x14ac:dyDescent="0.25"/>
    <row r="18104" customFormat="1" ht="15" customHeight="1" x14ac:dyDescent="0.25"/>
    <row r="18105" customFormat="1" ht="15" customHeight="1" x14ac:dyDescent="0.25"/>
    <row r="18106" customFormat="1" ht="15" customHeight="1" x14ac:dyDescent="0.25"/>
    <row r="18107" customFormat="1" ht="15" customHeight="1" x14ac:dyDescent="0.25"/>
    <row r="18108" customFormat="1" ht="15" customHeight="1" x14ac:dyDescent="0.25"/>
    <row r="18109" customFormat="1" ht="15" customHeight="1" x14ac:dyDescent="0.25"/>
    <row r="18110" customFormat="1" ht="15" customHeight="1" x14ac:dyDescent="0.25"/>
    <row r="18111" customFormat="1" ht="15" customHeight="1" x14ac:dyDescent="0.25"/>
    <row r="18112" customFormat="1" ht="15" customHeight="1" x14ac:dyDescent="0.25"/>
    <row r="18113" customFormat="1" ht="15" customHeight="1" x14ac:dyDescent="0.25"/>
    <row r="18114" customFormat="1" ht="15" customHeight="1" x14ac:dyDescent="0.25"/>
    <row r="18115" customFormat="1" ht="15" customHeight="1" x14ac:dyDescent="0.25"/>
    <row r="18116" customFormat="1" ht="15" customHeight="1" x14ac:dyDescent="0.25"/>
    <row r="18117" customFormat="1" ht="15" customHeight="1" x14ac:dyDescent="0.25"/>
    <row r="18118" customFormat="1" ht="15" customHeight="1" x14ac:dyDescent="0.25"/>
    <row r="18119" customFormat="1" ht="15" customHeight="1" x14ac:dyDescent="0.25"/>
    <row r="18120" customFormat="1" ht="15" customHeight="1" x14ac:dyDescent="0.25"/>
    <row r="18121" customFormat="1" ht="15" customHeight="1" x14ac:dyDescent="0.25"/>
    <row r="18122" customFormat="1" ht="15" customHeight="1" x14ac:dyDescent="0.25"/>
    <row r="18123" customFormat="1" ht="15" customHeight="1" x14ac:dyDescent="0.25"/>
    <row r="18124" customFormat="1" ht="15" customHeight="1" x14ac:dyDescent="0.25"/>
    <row r="18125" customFormat="1" ht="15" customHeight="1" x14ac:dyDescent="0.25"/>
    <row r="18126" customFormat="1" ht="15" customHeight="1" x14ac:dyDescent="0.25"/>
    <row r="18127" customFormat="1" ht="15" customHeight="1" x14ac:dyDescent="0.25"/>
    <row r="18128" customFormat="1" ht="15" customHeight="1" x14ac:dyDescent="0.25"/>
    <row r="18129" customFormat="1" ht="15" customHeight="1" x14ac:dyDescent="0.25"/>
    <row r="18130" customFormat="1" ht="15" customHeight="1" x14ac:dyDescent="0.25"/>
    <row r="18131" customFormat="1" ht="15" customHeight="1" x14ac:dyDescent="0.25"/>
    <row r="18132" customFormat="1" ht="15" customHeight="1" x14ac:dyDescent="0.25"/>
    <row r="18133" customFormat="1" ht="15" customHeight="1" x14ac:dyDescent="0.25"/>
    <row r="18134" customFormat="1" ht="15" customHeight="1" x14ac:dyDescent="0.25"/>
    <row r="18135" customFormat="1" ht="15" customHeight="1" x14ac:dyDescent="0.25"/>
    <row r="18136" customFormat="1" ht="15" customHeight="1" x14ac:dyDescent="0.25"/>
    <row r="18137" customFormat="1" ht="15" customHeight="1" x14ac:dyDescent="0.25"/>
    <row r="18138" customFormat="1" ht="15" customHeight="1" x14ac:dyDescent="0.25"/>
    <row r="18139" customFormat="1" ht="15" customHeight="1" x14ac:dyDescent="0.25"/>
    <row r="18140" customFormat="1" ht="15" customHeight="1" x14ac:dyDescent="0.25"/>
    <row r="18141" customFormat="1" ht="15" customHeight="1" x14ac:dyDescent="0.25"/>
    <row r="18142" customFormat="1" ht="15" customHeight="1" x14ac:dyDescent="0.25"/>
    <row r="18143" customFormat="1" ht="15" customHeight="1" x14ac:dyDescent="0.25"/>
    <row r="18144" customFormat="1" ht="15" customHeight="1" x14ac:dyDescent="0.25"/>
    <row r="18145" customFormat="1" ht="15" customHeight="1" x14ac:dyDescent="0.25"/>
    <row r="18146" customFormat="1" ht="15" customHeight="1" x14ac:dyDescent="0.25"/>
    <row r="18147" customFormat="1" ht="15" customHeight="1" x14ac:dyDescent="0.25"/>
    <row r="18148" customFormat="1" ht="15" customHeight="1" x14ac:dyDescent="0.25"/>
    <row r="18149" customFormat="1" ht="15" customHeight="1" x14ac:dyDescent="0.25"/>
    <row r="18150" customFormat="1" ht="15" customHeight="1" x14ac:dyDescent="0.25"/>
    <row r="18151" customFormat="1" ht="15" customHeight="1" x14ac:dyDescent="0.25"/>
    <row r="18152" customFormat="1" ht="15" customHeight="1" x14ac:dyDescent="0.25"/>
    <row r="18153" customFormat="1" ht="15" customHeight="1" x14ac:dyDescent="0.25"/>
    <row r="18154" customFormat="1" ht="15" customHeight="1" x14ac:dyDescent="0.25"/>
    <row r="18155" customFormat="1" ht="15" customHeight="1" x14ac:dyDescent="0.25"/>
    <row r="18156" customFormat="1" ht="15" customHeight="1" x14ac:dyDescent="0.25"/>
    <row r="18157" customFormat="1" ht="15" customHeight="1" x14ac:dyDescent="0.25"/>
    <row r="18158" customFormat="1" ht="15" customHeight="1" x14ac:dyDescent="0.25"/>
    <row r="18159" customFormat="1" ht="15" customHeight="1" x14ac:dyDescent="0.25"/>
    <row r="18160" customFormat="1" ht="15" customHeight="1" x14ac:dyDescent="0.25"/>
    <row r="18161" customFormat="1" ht="15" customHeight="1" x14ac:dyDescent="0.25"/>
    <row r="18162" customFormat="1" ht="15" customHeight="1" x14ac:dyDescent="0.25"/>
    <row r="18163" customFormat="1" ht="15" customHeight="1" x14ac:dyDescent="0.25"/>
    <row r="18164" customFormat="1" ht="15" customHeight="1" x14ac:dyDescent="0.25"/>
    <row r="18165" customFormat="1" ht="15" customHeight="1" x14ac:dyDescent="0.25"/>
    <row r="18166" customFormat="1" ht="15" customHeight="1" x14ac:dyDescent="0.25"/>
    <row r="18167" customFormat="1" ht="15" customHeight="1" x14ac:dyDescent="0.25"/>
    <row r="18168" customFormat="1" ht="15" customHeight="1" x14ac:dyDescent="0.25"/>
    <row r="18169" customFormat="1" ht="15" customHeight="1" x14ac:dyDescent="0.25"/>
    <row r="18170" customFormat="1" ht="15" customHeight="1" x14ac:dyDescent="0.25"/>
    <row r="18171" customFormat="1" ht="15" customHeight="1" x14ac:dyDescent="0.25"/>
    <row r="18172" customFormat="1" ht="15" customHeight="1" x14ac:dyDescent="0.25"/>
    <row r="18173" customFormat="1" ht="15" customHeight="1" x14ac:dyDescent="0.25"/>
    <row r="18174" customFormat="1" ht="15" customHeight="1" x14ac:dyDescent="0.25"/>
    <row r="18175" customFormat="1" ht="15" customHeight="1" x14ac:dyDescent="0.25"/>
    <row r="18176" customFormat="1" ht="15" customHeight="1" x14ac:dyDescent="0.25"/>
    <row r="18177" customFormat="1" ht="15" customHeight="1" x14ac:dyDescent="0.25"/>
    <row r="18178" customFormat="1" ht="15" customHeight="1" x14ac:dyDescent="0.25"/>
    <row r="18179" customFormat="1" ht="15" customHeight="1" x14ac:dyDescent="0.25"/>
    <row r="18180" customFormat="1" ht="15" customHeight="1" x14ac:dyDescent="0.25"/>
    <row r="18181" customFormat="1" ht="15" customHeight="1" x14ac:dyDescent="0.25"/>
    <row r="18182" customFormat="1" ht="15" customHeight="1" x14ac:dyDescent="0.25"/>
    <row r="18183" customFormat="1" ht="15" customHeight="1" x14ac:dyDescent="0.25"/>
    <row r="18184" customFormat="1" ht="15" customHeight="1" x14ac:dyDescent="0.25"/>
    <row r="18185" customFormat="1" ht="15" customHeight="1" x14ac:dyDescent="0.25"/>
    <row r="18186" customFormat="1" ht="15" customHeight="1" x14ac:dyDescent="0.25"/>
    <row r="18187" customFormat="1" ht="15" customHeight="1" x14ac:dyDescent="0.25"/>
    <row r="18188" customFormat="1" ht="15" customHeight="1" x14ac:dyDescent="0.25"/>
    <row r="18189" customFormat="1" ht="15" customHeight="1" x14ac:dyDescent="0.25"/>
    <row r="18190" customFormat="1" ht="15" customHeight="1" x14ac:dyDescent="0.25"/>
    <row r="18191" customFormat="1" ht="15" customHeight="1" x14ac:dyDescent="0.25"/>
    <row r="18192" customFormat="1" ht="15" customHeight="1" x14ac:dyDescent="0.25"/>
    <row r="18193" customFormat="1" ht="15" customHeight="1" x14ac:dyDescent="0.25"/>
    <row r="18194" customFormat="1" ht="15" customHeight="1" x14ac:dyDescent="0.25"/>
    <row r="18195" customFormat="1" ht="15" customHeight="1" x14ac:dyDescent="0.25"/>
    <row r="18196" customFormat="1" ht="15" customHeight="1" x14ac:dyDescent="0.25"/>
    <row r="18197" customFormat="1" ht="15" customHeight="1" x14ac:dyDescent="0.25"/>
    <row r="18198" customFormat="1" ht="15" customHeight="1" x14ac:dyDescent="0.25"/>
    <row r="18199" customFormat="1" ht="15" customHeight="1" x14ac:dyDescent="0.25"/>
    <row r="18200" customFormat="1" ht="15" customHeight="1" x14ac:dyDescent="0.25"/>
    <row r="18201" customFormat="1" ht="15" customHeight="1" x14ac:dyDescent="0.25"/>
    <row r="18202" customFormat="1" ht="15" customHeight="1" x14ac:dyDescent="0.25"/>
    <row r="18203" customFormat="1" ht="15" customHeight="1" x14ac:dyDescent="0.25"/>
    <row r="18204" customFormat="1" ht="15" customHeight="1" x14ac:dyDescent="0.25"/>
    <row r="18205" customFormat="1" ht="15" customHeight="1" x14ac:dyDescent="0.25"/>
    <row r="18206" customFormat="1" ht="15" customHeight="1" x14ac:dyDescent="0.25"/>
    <row r="18207" customFormat="1" ht="15" customHeight="1" x14ac:dyDescent="0.25"/>
    <row r="18208" customFormat="1" ht="15" customHeight="1" x14ac:dyDescent="0.25"/>
    <row r="18209" customFormat="1" ht="15" customHeight="1" x14ac:dyDescent="0.25"/>
    <row r="18210" customFormat="1" ht="15" customHeight="1" x14ac:dyDescent="0.25"/>
    <row r="18211" customFormat="1" ht="15" customHeight="1" x14ac:dyDescent="0.25"/>
    <row r="18212" customFormat="1" ht="15" customHeight="1" x14ac:dyDescent="0.25"/>
    <row r="18213" customFormat="1" ht="15" customHeight="1" x14ac:dyDescent="0.25"/>
    <row r="18214" customFormat="1" ht="15" customHeight="1" x14ac:dyDescent="0.25"/>
    <row r="18215" customFormat="1" ht="15" customHeight="1" x14ac:dyDescent="0.25"/>
    <row r="18216" customFormat="1" ht="15" customHeight="1" x14ac:dyDescent="0.25"/>
    <row r="18217" customFormat="1" ht="15" customHeight="1" x14ac:dyDescent="0.25"/>
    <row r="18218" customFormat="1" ht="15" customHeight="1" x14ac:dyDescent="0.25"/>
    <row r="18219" customFormat="1" ht="15" customHeight="1" x14ac:dyDescent="0.25"/>
    <row r="18220" customFormat="1" ht="15" customHeight="1" x14ac:dyDescent="0.25"/>
    <row r="18221" customFormat="1" ht="15" customHeight="1" x14ac:dyDescent="0.25"/>
    <row r="18222" customFormat="1" ht="15" customHeight="1" x14ac:dyDescent="0.25"/>
    <row r="18223" customFormat="1" ht="15" customHeight="1" x14ac:dyDescent="0.25"/>
    <row r="18224" customFormat="1" ht="15" customHeight="1" x14ac:dyDescent="0.25"/>
    <row r="18225" customFormat="1" ht="15" customHeight="1" x14ac:dyDescent="0.25"/>
    <row r="18226" customFormat="1" ht="15" customHeight="1" x14ac:dyDescent="0.25"/>
    <row r="18227" customFormat="1" ht="15" customHeight="1" x14ac:dyDescent="0.25"/>
    <row r="18228" customFormat="1" ht="15" customHeight="1" x14ac:dyDescent="0.25"/>
    <row r="18229" customFormat="1" ht="15" customHeight="1" x14ac:dyDescent="0.25"/>
    <row r="18230" customFormat="1" ht="15" customHeight="1" x14ac:dyDescent="0.25"/>
    <row r="18231" customFormat="1" ht="15" customHeight="1" x14ac:dyDescent="0.25"/>
    <row r="18232" customFormat="1" ht="15" customHeight="1" x14ac:dyDescent="0.25"/>
    <row r="18233" customFormat="1" ht="15" customHeight="1" x14ac:dyDescent="0.25"/>
    <row r="18234" customFormat="1" ht="15" customHeight="1" x14ac:dyDescent="0.25"/>
    <row r="18235" customFormat="1" ht="15" customHeight="1" x14ac:dyDescent="0.25"/>
    <row r="18236" customFormat="1" ht="15" customHeight="1" x14ac:dyDescent="0.25"/>
    <row r="18237" customFormat="1" ht="15" customHeight="1" x14ac:dyDescent="0.25"/>
    <row r="18238" customFormat="1" ht="15" customHeight="1" x14ac:dyDescent="0.25"/>
    <row r="18239" customFormat="1" ht="15" customHeight="1" x14ac:dyDescent="0.25"/>
    <row r="18240" customFormat="1" ht="15" customHeight="1" x14ac:dyDescent="0.25"/>
    <row r="18241" customFormat="1" ht="15" customHeight="1" x14ac:dyDescent="0.25"/>
    <row r="18242" customFormat="1" ht="15" customHeight="1" x14ac:dyDescent="0.25"/>
    <row r="18243" customFormat="1" ht="15" customHeight="1" x14ac:dyDescent="0.25"/>
    <row r="18244" customFormat="1" ht="15" customHeight="1" x14ac:dyDescent="0.25"/>
    <row r="18245" customFormat="1" ht="15" customHeight="1" x14ac:dyDescent="0.25"/>
    <row r="18246" customFormat="1" ht="15" customHeight="1" x14ac:dyDescent="0.25"/>
    <row r="18247" customFormat="1" ht="15" customHeight="1" x14ac:dyDescent="0.25"/>
    <row r="18248" customFormat="1" ht="15" customHeight="1" x14ac:dyDescent="0.25"/>
    <row r="18249" customFormat="1" ht="15" customHeight="1" x14ac:dyDescent="0.25"/>
    <row r="18250" customFormat="1" ht="15" customHeight="1" x14ac:dyDescent="0.25"/>
    <row r="18251" customFormat="1" ht="15" customHeight="1" x14ac:dyDescent="0.25"/>
    <row r="18252" customFormat="1" ht="15" customHeight="1" x14ac:dyDescent="0.25"/>
    <row r="18253" customFormat="1" ht="15" customHeight="1" x14ac:dyDescent="0.25"/>
    <row r="18254" customFormat="1" ht="15" customHeight="1" x14ac:dyDescent="0.25"/>
    <row r="18255" customFormat="1" ht="15" customHeight="1" x14ac:dyDescent="0.25"/>
    <row r="18256" customFormat="1" ht="15" customHeight="1" x14ac:dyDescent="0.25"/>
    <row r="18257" customFormat="1" ht="15" customHeight="1" x14ac:dyDescent="0.25"/>
    <row r="18258" customFormat="1" ht="15" customHeight="1" x14ac:dyDescent="0.25"/>
    <row r="18259" customFormat="1" ht="15" customHeight="1" x14ac:dyDescent="0.25"/>
    <row r="18260" customFormat="1" ht="15" customHeight="1" x14ac:dyDescent="0.25"/>
    <row r="18261" customFormat="1" ht="15" customHeight="1" x14ac:dyDescent="0.25"/>
    <row r="18262" customFormat="1" ht="15" customHeight="1" x14ac:dyDescent="0.25"/>
    <row r="18263" customFormat="1" ht="15" customHeight="1" x14ac:dyDescent="0.25"/>
    <row r="18264" customFormat="1" ht="15" customHeight="1" x14ac:dyDescent="0.25"/>
    <row r="18265" customFormat="1" ht="15" customHeight="1" x14ac:dyDescent="0.25"/>
    <row r="18266" customFormat="1" ht="15" customHeight="1" x14ac:dyDescent="0.25"/>
    <row r="18267" customFormat="1" ht="15" customHeight="1" x14ac:dyDescent="0.25"/>
    <row r="18268" customFormat="1" ht="15" customHeight="1" x14ac:dyDescent="0.25"/>
    <row r="18269" customFormat="1" ht="15" customHeight="1" x14ac:dyDescent="0.25"/>
    <row r="18270" customFormat="1" ht="15" customHeight="1" x14ac:dyDescent="0.25"/>
    <row r="18271" customFormat="1" ht="15" customHeight="1" x14ac:dyDescent="0.25"/>
    <row r="18272" customFormat="1" ht="15" customHeight="1" x14ac:dyDescent="0.25"/>
    <row r="18273" customFormat="1" ht="15" customHeight="1" x14ac:dyDescent="0.25"/>
    <row r="18274" customFormat="1" ht="15" customHeight="1" x14ac:dyDescent="0.25"/>
    <row r="18275" customFormat="1" ht="15" customHeight="1" x14ac:dyDescent="0.25"/>
    <row r="18276" customFormat="1" ht="15" customHeight="1" x14ac:dyDescent="0.25"/>
    <row r="18277" customFormat="1" ht="15" customHeight="1" x14ac:dyDescent="0.25"/>
    <row r="18278" customFormat="1" ht="15" customHeight="1" x14ac:dyDescent="0.25"/>
    <row r="18279" customFormat="1" ht="15" customHeight="1" x14ac:dyDescent="0.25"/>
    <row r="18280" customFormat="1" ht="15" customHeight="1" x14ac:dyDescent="0.25"/>
    <row r="18281" customFormat="1" ht="15" customHeight="1" x14ac:dyDescent="0.25"/>
    <row r="18282" customFormat="1" ht="15" customHeight="1" x14ac:dyDescent="0.25"/>
    <row r="18283" customFormat="1" ht="15" customHeight="1" x14ac:dyDescent="0.25"/>
    <row r="18284" customFormat="1" ht="15" customHeight="1" x14ac:dyDescent="0.25"/>
    <row r="18285" customFormat="1" ht="15" customHeight="1" x14ac:dyDescent="0.25"/>
    <row r="18286" customFormat="1" ht="15" customHeight="1" x14ac:dyDescent="0.25"/>
    <row r="18287" customFormat="1" ht="15" customHeight="1" x14ac:dyDescent="0.25"/>
    <row r="18288" customFormat="1" ht="15" customHeight="1" x14ac:dyDescent="0.25"/>
    <row r="18289" customFormat="1" ht="15" customHeight="1" x14ac:dyDescent="0.25"/>
    <row r="18290" customFormat="1" ht="15" customHeight="1" x14ac:dyDescent="0.25"/>
    <row r="18291" customFormat="1" ht="15" customHeight="1" x14ac:dyDescent="0.25"/>
    <row r="18292" customFormat="1" ht="15" customHeight="1" x14ac:dyDescent="0.25"/>
    <row r="18293" customFormat="1" ht="15" customHeight="1" x14ac:dyDescent="0.25"/>
    <row r="18294" customFormat="1" ht="15" customHeight="1" x14ac:dyDescent="0.25"/>
    <row r="18295" customFormat="1" ht="15" customHeight="1" x14ac:dyDescent="0.25"/>
    <row r="18296" customFormat="1" ht="15" customHeight="1" x14ac:dyDescent="0.25"/>
    <row r="18297" customFormat="1" ht="15" customHeight="1" x14ac:dyDescent="0.25"/>
    <row r="18298" customFormat="1" ht="15" customHeight="1" x14ac:dyDescent="0.25"/>
    <row r="18299" customFormat="1" ht="15" customHeight="1" x14ac:dyDescent="0.25"/>
    <row r="18300" customFormat="1" ht="15" customHeight="1" x14ac:dyDescent="0.25"/>
    <row r="18301" customFormat="1" ht="15" customHeight="1" x14ac:dyDescent="0.25"/>
    <row r="18302" customFormat="1" ht="15" customHeight="1" x14ac:dyDescent="0.25"/>
    <row r="18303" customFormat="1" ht="15" customHeight="1" x14ac:dyDescent="0.25"/>
    <row r="18304" customFormat="1" ht="15" customHeight="1" x14ac:dyDescent="0.25"/>
    <row r="18305" customFormat="1" ht="15" customHeight="1" x14ac:dyDescent="0.25"/>
    <row r="18306" customFormat="1" ht="15" customHeight="1" x14ac:dyDescent="0.25"/>
    <row r="18307" customFormat="1" ht="15" customHeight="1" x14ac:dyDescent="0.25"/>
    <row r="18308" customFormat="1" ht="15" customHeight="1" x14ac:dyDescent="0.25"/>
    <row r="18309" customFormat="1" ht="15" customHeight="1" x14ac:dyDescent="0.25"/>
    <row r="18310" customFormat="1" ht="15" customHeight="1" x14ac:dyDescent="0.25"/>
    <row r="18311" customFormat="1" ht="15" customHeight="1" x14ac:dyDescent="0.25"/>
    <row r="18312" customFormat="1" ht="15" customHeight="1" x14ac:dyDescent="0.25"/>
    <row r="18313" customFormat="1" ht="15" customHeight="1" x14ac:dyDescent="0.25"/>
    <row r="18314" customFormat="1" ht="15" customHeight="1" x14ac:dyDescent="0.25"/>
    <row r="18315" customFormat="1" ht="15" customHeight="1" x14ac:dyDescent="0.25"/>
    <row r="18316" customFormat="1" ht="15" customHeight="1" x14ac:dyDescent="0.25"/>
    <row r="18317" customFormat="1" ht="15" customHeight="1" x14ac:dyDescent="0.25"/>
    <row r="18318" customFormat="1" ht="15" customHeight="1" x14ac:dyDescent="0.25"/>
    <row r="18319" customFormat="1" ht="15" customHeight="1" x14ac:dyDescent="0.25"/>
    <row r="18320" customFormat="1" ht="15" customHeight="1" x14ac:dyDescent="0.25"/>
    <row r="18321" customFormat="1" ht="15" customHeight="1" x14ac:dyDescent="0.25"/>
    <row r="18322" customFormat="1" ht="15" customHeight="1" x14ac:dyDescent="0.25"/>
    <row r="18323" customFormat="1" ht="15" customHeight="1" x14ac:dyDescent="0.25"/>
    <row r="18324" customFormat="1" ht="15" customHeight="1" x14ac:dyDescent="0.25"/>
    <row r="18325" customFormat="1" ht="15" customHeight="1" x14ac:dyDescent="0.25"/>
    <row r="18326" customFormat="1" ht="15" customHeight="1" x14ac:dyDescent="0.25"/>
    <row r="18327" customFormat="1" ht="15" customHeight="1" x14ac:dyDescent="0.25"/>
    <row r="18328" customFormat="1" ht="15" customHeight="1" x14ac:dyDescent="0.25"/>
    <row r="18329" customFormat="1" ht="15" customHeight="1" x14ac:dyDescent="0.25"/>
    <row r="18330" customFormat="1" ht="15" customHeight="1" x14ac:dyDescent="0.25"/>
    <row r="18331" customFormat="1" ht="15" customHeight="1" x14ac:dyDescent="0.25"/>
    <row r="18332" customFormat="1" ht="15" customHeight="1" x14ac:dyDescent="0.25"/>
    <row r="18333" customFormat="1" ht="15" customHeight="1" x14ac:dyDescent="0.25"/>
    <row r="18334" customFormat="1" ht="15" customHeight="1" x14ac:dyDescent="0.25"/>
    <row r="18335" customFormat="1" ht="15" customHeight="1" x14ac:dyDescent="0.25"/>
    <row r="18336" customFormat="1" ht="15" customHeight="1" x14ac:dyDescent="0.25"/>
    <row r="18337" customFormat="1" ht="15" customHeight="1" x14ac:dyDescent="0.25"/>
    <row r="18338" customFormat="1" ht="15" customHeight="1" x14ac:dyDescent="0.25"/>
    <row r="18339" customFormat="1" ht="15" customHeight="1" x14ac:dyDescent="0.25"/>
    <row r="18340" customFormat="1" ht="15" customHeight="1" x14ac:dyDescent="0.25"/>
    <row r="18341" customFormat="1" ht="15" customHeight="1" x14ac:dyDescent="0.25"/>
    <row r="18342" customFormat="1" ht="15" customHeight="1" x14ac:dyDescent="0.25"/>
    <row r="18343" customFormat="1" ht="15" customHeight="1" x14ac:dyDescent="0.25"/>
    <row r="18344" customFormat="1" ht="15" customHeight="1" x14ac:dyDescent="0.25"/>
    <row r="18345" customFormat="1" ht="15" customHeight="1" x14ac:dyDescent="0.25"/>
    <row r="18346" customFormat="1" ht="15" customHeight="1" x14ac:dyDescent="0.25"/>
    <row r="18347" customFormat="1" ht="15" customHeight="1" x14ac:dyDescent="0.25"/>
    <row r="18348" customFormat="1" ht="15" customHeight="1" x14ac:dyDescent="0.25"/>
    <row r="18349" customFormat="1" ht="15" customHeight="1" x14ac:dyDescent="0.25"/>
    <row r="18350" customFormat="1" ht="15" customHeight="1" x14ac:dyDescent="0.25"/>
    <row r="18351" customFormat="1" ht="15" customHeight="1" x14ac:dyDescent="0.25"/>
    <row r="18352" customFormat="1" ht="15" customHeight="1" x14ac:dyDescent="0.25"/>
    <row r="18353" customFormat="1" ht="15" customHeight="1" x14ac:dyDescent="0.25"/>
    <row r="18354" customFormat="1" ht="15" customHeight="1" x14ac:dyDescent="0.25"/>
    <row r="18355" customFormat="1" ht="15" customHeight="1" x14ac:dyDescent="0.25"/>
    <row r="18356" customFormat="1" ht="15" customHeight="1" x14ac:dyDescent="0.25"/>
    <row r="18357" customFormat="1" ht="15" customHeight="1" x14ac:dyDescent="0.25"/>
    <row r="18358" customFormat="1" ht="15" customHeight="1" x14ac:dyDescent="0.25"/>
    <row r="18359" customFormat="1" ht="15" customHeight="1" x14ac:dyDescent="0.25"/>
    <row r="18360" customFormat="1" ht="15" customHeight="1" x14ac:dyDescent="0.25"/>
    <row r="18361" customFormat="1" ht="15" customHeight="1" x14ac:dyDescent="0.25"/>
    <row r="18362" customFormat="1" ht="15" customHeight="1" x14ac:dyDescent="0.25"/>
    <row r="18363" customFormat="1" ht="15" customHeight="1" x14ac:dyDescent="0.25"/>
    <row r="18364" customFormat="1" ht="15" customHeight="1" x14ac:dyDescent="0.25"/>
    <row r="18365" customFormat="1" ht="15" customHeight="1" x14ac:dyDescent="0.25"/>
    <row r="18366" customFormat="1" ht="15" customHeight="1" x14ac:dyDescent="0.25"/>
    <row r="18367" customFormat="1" ht="15" customHeight="1" x14ac:dyDescent="0.25"/>
    <row r="18368" customFormat="1" ht="15" customHeight="1" x14ac:dyDescent="0.25"/>
    <row r="18369" customFormat="1" ht="15" customHeight="1" x14ac:dyDescent="0.25"/>
    <row r="18370" customFormat="1" ht="15" customHeight="1" x14ac:dyDescent="0.25"/>
    <row r="18371" customFormat="1" ht="15" customHeight="1" x14ac:dyDescent="0.25"/>
    <row r="18372" customFormat="1" ht="15" customHeight="1" x14ac:dyDescent="0.25"/>
    <row r="18373" customFormat="1" ht="15" customHeight="1" x14ac:dyDescent="0.25"/>
    <row r="18374" customFormat="1" ht="15" customHeight="1" x14ac:dyDescent="0.25"/>
    <row r="18375" customFormat="1" ht="15" customHeight="1" x14ac:dyDescent="0.25"/>
    <row r="18376" customFormat="1" ht="15" customHeight="1" x14ac:dyDescent="0.25"/>
    <row r="18377" customFormat="1" ht="15" customHeight="1" x14ac:dyDescent="0.25"/>
    <row r="18378" customFormat="1" ht="15" customHeight="1" x14ac:dyDescent="0.25"/>
    <row r="18379" customFormat="1" ht="15" customHeight="1" x14ac:dyDescent="0.25"/>
    <row r="18380" customFormat="1" ht="15" customHeight="1" x14ac:dyDescent="0.25"/>
    <row r="18381" customFormat="1" ht="15" customHeight="1" x14ac:dyDescent="0.25"/>
    <row r="18382" customFormat="1" ht="15" customHeight="1" x14ac:dyDescent="0.25"/>
    <row r="18383" customFormat="1" ht="15" customHeight="1" x14ac:dyDescent="0.25"/>
    <row r="18384" customFormat="1" ht="15" customHeight="1" x14ac:dyDescent="0.25"/>
    <row r="18385" customFormat="1" ht="15" customHeight="1" x14ac:dyDescent="0.25"/>
    <row r="18386" customFormat="1" ht="15" customHeight="1" x14ac:dyDescent="0.25"/>
    <row r="18387" customFormat="1" ht="15" customHeight="1" x14ac:dyDescent="0.25"/>
    <row r="18388" customFormat="1" ht="15" customHeight="1" x14ac:dyDescent="0.25"/>
    <row r="18389" customFormat="1" ht="15" customHeight="1" x14ac:dyDescent="0.25"/>
    <row r="18390" customFormat="1" ht="15" customHeight="1" x14ac:dyDescent="0.25"/>
    <row r="18391" customFormat="1" ht="15" customHeight="1" x14ac:dyDescent="0.25"/>
    <row r="18392" customFormat="1" ht="15" customHeight="1" x14ac:dyDescent="0.25"/>
    <row r="18393" customFormat="1" ht="15" customHeight="1" x14ac:dyDescent="0.25"/>
    <row r="18394" customFormat="1" ht="15" customHeight="1" x14ac:dyDescent="0.25"/>
    <row r="18395" customFormat="1" ht="15" customHeight="1" x14ac:dyDescent="0.25"/>
    <row r="18396" customFormat="1" ht="15" customHeight="1" x14ac:dyDescent="0.25"/>
    <row r="18397" customFormat="1" ht="15" customHeight="1" x14ac:dyDescent="0.25"/>
    <row r="18398" customFormat="1" ht="15" customHeight="1" x14ac:dyDescent="0.25"/>
    <row r="18399" customFormat="1" ht="15" customHeight="1" x14ac:dyDescent="0.25"/>
    <row r="18400" customFormat="1" ht="15" customHeight="1" x14ac:dyDescent="0.25"/>
    <row r="18401" customFormat="1" ht="15" customHeight="1" x14ac:dyDescent="0.25"/>
    <row r="18402" customFormat="1" ht="15" customHeight="1" x14ac:dyDescent="0.25"/>
    <row r="18403" customFormat="1" ht="15" customHeight="1" x14ac:dyDescent="0.25"/>
    <row r="18404" customFormat="1" ht="15" customHeight="1" x14ac:dyDescent="0.25"/>
    <row r="18405" customFormat="1" ht="15" customHeight="1" x14ac:dyDescent="0.25"/>
    <row r="18406" customFormat="1" ht="15" customHeight="1" x14ac:dyDescent="0.25"/>
    <row r="18407" customFormat="1" ht="15" customHeight="1" x14ac:dyDescent="0.25"/>
    <row r="18408" customFormat="1" ht="15" customHeight="1" x14ac:dyDescent="0.25"/>
    <row r="18409" customFormat="1" ht="15" customHeight="1" x14ac:dyDescent="0.25"/>
    <row r="18410" customFormat="1" ht="15" customHeight="1" x14ac:dyDescent="0.25"/>
    <row r="18411" customFormat="1" ht="15" customHeight="1" x14ac:dyDescent="0.25"/>
    <row r="18412" customFormat="1" ht="15" customHeight="1" x14ac:dyDescent="0.25"/>
    <row r="18413" customFormat="1" ht="15" customHeight="1" x14ac:dyDescent="0.25"/>
    <row r="18414" customFormat="1" ht="15" customHeight="1" x14ac:dyDescent="0.25"/>
    <row r="18415" customFormat="1" ht="15" customHeight="1" x14ac:dyDescent="0.25"/>
    <row r="18416" customFormat="1" ht="15" customHeight="1" x14ac:dyDescent="0.25"/>
    <row r="18417" customFormat="1" ht="15" customHeight="1" x14ac:dyDescent="0.25"/>
    <row r="18418" customFormat="1" ht="15" customHeight="1" x14ac:dyDescent="0.25"/>
    <row r="18419" customFormat="1" ht="15" customHeight="1" x14ac:dyDescent="0.25"/>
    <row r="18420" customFormat="1" ht="15" customHeight="1" x14ac:dyDescent="0.25"/>
    <row r="18421" customFormat="1" ht="15" customHeight="1" x14ac:dyDescent="0.25"/>
    <row r="18422" customFormat="1" ht="15" customHeight="1" x14ac:dyDescent="0.25"/>
    <row r="18423" customFormat="1" ht="15" customHeight="1" x14ac:dyDescent="0.25"/>
    <row r="18424" customFormat="1" ht="15" customHeight="1" x14ac:dyDescent="0.25"/>
    <row r="18425" customFormat="1" ht="15" customHeight="1" x14ac:dyDescent="0.25"/>
    <row r="18426" customFormat="1" ht="15" customHeight="1" x14ac:dyDescent="0.25"/>
    <row r="18427" customFormat="1" ht="15" customHeight="1" x14ac:dyDescent="0.25"/>
    <row r="18428" customFormat="1" ht="15" customHeight="1" x14ac:dyDescent="0.25"/>
    <row r="18429" customFormat="1" ht="15" customHeight="1" x14ac:dyDescent="0.25"/>
    <row r="18430" customFormat="1" ht="15" customHeight="1" x14ac:dyDescent="0.25"/>
    <row r="18431" customFormat="1" ht="15" customHeight="1" x14ac:dyDescent="0.25"/>
    <row r="18432" customFormat="1" ht="15" customHeight="1" x14ac:dyDescent="0.25"/>
    <row r="18433" customFormat="1" ht="15" customHeight="1" x14ac:dyDescent="0.25"/>
    <row r="18434" customFormat="1" ht="15" customHeight="1" x14ac:dyDescent="0.25"/>
    <row r="18435" customFormat="1" ht="15" customHeight="1" x14ac:dyDescent="0.25"/>
    <row r="18436" customFormat="1" ht="15" customHeight="1" x14ac:dyDescent="0.25"/>
    <row r="18437" customFormat="1" ht="15" customHeight="1" x14ac:dyDescent="0.25"/>
    <row r="18438" customFormat="1" ht="15" customHeight="1" x14ac:dyDescent="0.25"/>
    <row r="18439" customFormat="1" ht="15" customHeight="1" x14ac:dyDescent="0.25"/>
    <row r="18440" customFormat="1" ht="15" customHeight="1" x14ac:dyDescent="0.25"/>
    <row r="18441" customFormat="1" ht="15" customHeight="1" x14ac:dyDescent="0.25"/>
    <row r="18442" customFormat="1" ht="15" customHeight="1" x14ac:dyDescent="0.25"/>
    <row r="18443" customFormat="1" ht="15" customHeight="1" x14ac:dyDescent="0.25"/>
    <row r="18444" customFormat="1" ht="15" customHeight="1" x14ac:dyDescent="0.25"/>
    <row r="18445" customFormat="1" ht="15" customHeight="1" x14ac:dyDescent="0.25"/>
    <row r="18446" customFormat="1" ht="15" customHeight="1" x14ac:dyDescent="0.25"/>
    <row r="18447" customFormat="1" ht="15" customHeight="1" x14ac:dyDescent="0.25"/>
    <row r="18448" customFormat="1" ht="15" customHeight="1" x14ac:dyDescent="0.25"/>
    <row r="18449" customFormat="1" ht="15" customHeight="1" x14ac:dyDescent="0.25"/>
    <row r="18450" customFormat="1" ht="15" customHeight="1" x14ac:dyDescent="0.25"/>
    <row r="18451" customFormat="1" ht="15" customHeight="1" x14ac:dyDescent="0.25"/>
    <row r="18452" customFormat="1" ht="15" customHeight="1" x14ac:dyDescent="0.25"/>
    <row r="18453" customFormat="1" ht="15" customHeight="1" x14ac:dyDescent="0.25"/>
    <row r="18454" customFormat="1" ht="15" customHeight="1" x14ac:dyDescent="0.25"/>
    <row r="18455" customFormat="1" ht="15" customHeight="1" x14ac:dyDescent="0.25"/>
    <row r="18456" customFormat="1" ht="15" customHeight="1" x14ac:dyDescent="0.25"/>
    <row r="18457" customFormat="1" ht="15" customHeight="1" x14ac:dyDescent="0.25"/>
    <row r="18458" customFormat="1" ht="15" customHeight="1" x14ac:dyDescent="0.25"/>
    <row r="18459" customFormat="1" ht="15" customHeight="1" x14ac:dyDescent="0.25"/>
    <row r="18460" customFormat="1" ht="15" customHeight="1" x14ac:dyDescent="0.25"/>
    <row r="18461" customFormat="1" ht="15" customHeight="1" x14ac:dyDescent="0.25"/>
    <row r="18462" customFormat="1" ht="15" customHeight="1" x14ac:dyDescent="0.25"/>
    <row r="18463" customFormat="1" ht="15" customHeight="1" x14ac:dyDescent="0.25"/>
    <row r="18464" customFormat="1" ht="15" customHeight="1" x14ac:dyDescent="0.25"/>
    <row r="18465" customFormat="1" ht="15" customHeight="1" x14ac:dyDescent="0.25"/>
    <row r="18466" customFormat="1" ht="15" customHeight="1" x14ac:dyDescent="0.25"/>
    <row r="18467" customFormat="1" ht="15" customHeight="1" x14ac:dyDescent="0.25"/>
    <row r="18468" customFormat="1" ht="15" customHeight="1" x14ac:dyDescent="0.25"/>
    <row r="18469" customFormat="1" ht="15" customHeight="1" x14ac:dyDescent="0.25"/>
    <row r="18470" customFormat="1" ht="15" customHeight="1" x14ac:dyDescent="0.25"/>
    <row r="18471" customFormat="1" ht="15" customHeight="1" x14ac:dyDescent="0.25"/>
    <row r="18472" customFormat="1" ht="15" customHeight="1" x14ac:dyDescent="0.25"/>
    <row r="18473" customFormat="1" ht="15" customHeight="1" x14ac:dyDescent="0.25"/>
    <row r="18474" customFormat="1" ht="15" customHeight="1" x14ac:dyDescent="0.25"/>
    <row r="18475" customFormat="1" ht="15" customHeight="1" x14ac:dyDescent="0.25"/>
    <row r="18476" customFormat="1" ht="15" customHeight="1" x14ac:dyDescent="0.25"/>
    <row r="18477" customFormat="1" ht="15" customHeight="1" x14ac:dyDescent="0.25"/>
    <row r="18478" customFormat="1" ht="15" customHeight="1" x14ac:dyDescent="0.25"/>
    <row r="18479" customFormat="1" ht="15" customHeight="1" x14ac:dyDescent="0.25"/>
    <row r="18480" customFormat="1" ht="15" customHeight="1" x14ac:dyDescent="0.25"/>
    <row r="18481" customFormat="1" ht="15" customHeight="1" x14ac:dyDescent="0.25"/>
    <row r="18482" customFormat="1" ht="15" customHeight="1" x14ac:dyDescent="0.25"/>
    <row r="18483" customFormat="1" ht="15" customHeight="1" x14ac:dyDescent="0.25"/>
    <row r="18484" customFormat="1" ht="15" customHeight="1" x14ac:dyDescent="0.25"/>
    <row r="18485" customFormat="1" ht="15" customHeight="1" x14ac:dyDescent="0.25"/>
    <row r="18486" customFormat="1" ht="15" customHeight="1" x14ac:dyDescent="0.25"/>
    <row r="18487" customFormat="1" ht="15" customHeight="1" x14ac:dyDescent="0.25"/>
    <row r="18488" customFormat="1" ht="15" customHeight="1" x14ac:dyDescent="0.25"/>
    <row r="18489" customFormat="1" ht="15" customHeight="1" x14ac:dyDescent="0.25"/>
    <row r="18490" customFormat="1" ht="15" customHeight="1" x14ac:dyDescent="0.25"/>
    <row r="18491" customFormat="1" ht="15" customHeight="1" x14ac:dyDescent="0.25"/>
    <row r="18492" customFormat="1" ht="15" customHeight="1" x14ac:dyDescent="0.25"/>
    <row r="18493" customFormat="1" ht="15" customHeight="1" x14ac:dyDescent="0.25"/>
    <row r="18494" customFormat="1" ht="15" customHeight="1" x14ac:dyDescent="0.25"/>
    <row r="18495" customFormat="1" ht="15" customHeight="1" x14ac:dyDescent="0.25"/>
    <row r="18496" customFormat="1" ht="15" customHeight="1" x14ac:dyDescent="0.25"/>
    <row r="18497" customFormat="1" ht="15" customHeight="1" x14ac:dyDescent="0.25"/>
    <row r="18498" customFormat="1" ht="15" customHeight="1" x14ac:dyDescent="0.25"/>
    <row r="18499" customFormat="1" ht="15" customHeight="1" x14ac:dyDescent="0.25"/>
    <row r="18500" customFormat="1" ht="15" customHeight="1" x14ac:dyDescent="0.25"/>
    <row r="18501" customFormat="1" ht="15" customHeight="1" x14ac:dyDescent="0.25"/>
    <row r="18502" customFormat="1" ht="15" customHeight="1" x14ac:dyDescent="0.25"/>
    <row r="18503" customFormat="1" ht="15" customHeight="1" x14ac:dyDescent="0.25"/>
    <row r="18504" customFormat="1" ht="15" customHeight="1" x14ac:dyDescent="0.25"/>
    <row r="18505" customFormat="1" ht="15" customHeight="1" x14ac:dyDescent="0.25"/>
    <row r="18506" customFormat="1" ht="15" customHeight="1" x14ac:dyDescent="0.25"/>
    <row r="18507" customFormat="1" ht="15" customHeight="1" x14ac:dyDescent="0.25"/>
    <row r="18508" customFormat="1" ht="15" customHeight="1" x14ac:dyDescent="0.25"/>
    <row r="18509" customFormat="1" ht="15" customHeight="1" x14ac:dyDescent="0.25"/>
    <row r="18510" customFormat="1" ht="15" customHeight="1" x14ac:dyDescent="0.25"/>
    <row r="18511" customFormat="1" ht="15" customHeight="1" x14ac:dyDescent="0.25"/>
    <row r="18512" customFormat="1" ht="15" customHeight="1" x14ac:dyDescent="0.25"/>
    <row r="18513" customFormat="1" ht="15" customHeight="1" x14ac:dyDescent="0.25"/>
    <row r="18514" customFormat="1" ht="15" customHeight="1" x14ac:dyDescent="0.25"/>
    <row r="18515" customFormat="1" ht="15" customHeight="1" x14ac:dyDescent="0.25"/>
    <row r="18516" customFormat="1" ht="15" customHeight="1" x14ac:dyDescent="0.25"/>
    <row r="18517" customFormat="1" ht="15" customHeight="1" x14ac:dyDescent="0.25"/>
    <row r="18518" customFormat="1" ht="15" customHeight="1" x14ac:dyDescent="0.25"/>
    <row r="18519" customFormat="1" ht="15" customHeight="1" x14ac:dyDescent="0.25"/>
    <row r="18520" customFormat="1" ht="15" customHeight="1" x14ac:dyDescent="0.25"/>
    <row r="18521" customFormat="1" ht="15" customHeight="1" x14ac:dyDescent="0.25"/>
    <row r="18522" customFormat="1" ht="15" customHeight="1" x14ac:dyDescent="0.25"/>
    <row r="18523" customFormat="1" ht="15" customHeight="1" x14ac:dyDescent="0.25"/>
    <row r="18524" customFormat="1" ht="15" customHeight="1" x14ac:dyDescent="0.25"/>
    <row r="18525" customFormat="1" ht="15" customHeight="1" x14ac:dyDescent="0.25"/>
    <row r="18526" customFormat="1" ht="15" customHeight="1" x14ac:dyDescent="0.25"/>
    <row r="18527" customFormat="1" ht="15" customHeight="1" x14ac:dyDescent="0.25"/>
    <row r="18528" customFormat="1" ht="15" customHeight="1" x14ac:dyDescent="0.25"/>
    <row r="18529" customFormat="1" ht="15" customHeight="1" x14ac:dyDescent="0.25"/>
    <row r="18530" customFormat="1" ht="15" customHeight="1" x14ac:dyDescent="0.25"/>
    <row r="18531" customFormat="1" ht="15" customHeight="1" x14ac:dyDescent="0.25"/>
    <row r="18532" customFormat="1" ht="15" customHeight="1" x14ac:dyDescent="0.25"/>
    <row r="18533" customFormat="1" ht="15" customHeight="1" x14ac:dyDescent="0.25"/>
    <row r="18534" customFormat="1" ht="15" customHeight="1" x14ac:dyDescent="0.25"/>
    <row r="18535" customFormat="1" ht="15" customHeight="1" x14ac:dyDescent="0.25"/>
    <row r="18536" customFormat="1" ht="15" customHeight="1" x14ac:dyDescent="0.25"/>
    <row r="18537" customFormat="1" ht="15" customHeight="1" x14ac:dyDescent="0.25"/>
    <row r="18538" customFormat="1" ht="15" customHeight="1" x14ac:dyDescent="0.25"/>
    <row r="18539" customFormat="1" ht="15" customHeight="1" x14ac:dyDescent="0.25"/>
    <row r="18540" customFormat="1" ht="15" customHeight="1" x14ac:dyDescent="0.25"/>
    <row r="18541" customFormat="1" ht="15" customHeight="1" x14ac:dyDescent="0.25"/>
    <row r="18542" customFormat="1" ht="15" customHeight="1" x14ac:dyDescent="0.25"/>
    <row r="18543" customFormat="1" ht="15" customHeight="1" x14ac:dyDescent="0.25"/>
    <row r="18544" customFormat="1" ht="15" customHeight="1" x14ac:dyDescent="0.25"/>
    <row r="18545" customFormat="1" ht="15" customHeight="1" x14ac:dyDescent="0.25"/>
    <row r="18546" customFormat="1" ht="15" customHeight="1" x14ac:dyDescent="0.25"/>
    <row r="18547" customFormat="1" ht="15" customHeight="1" x14ac:dyDescent="0.25"/>
    <row r="18548" customFormat="1" ht="15" customHeight="1" x14ac:dyDescent="0.25"/>
    <row r="18549" customFormat="1" ht="15" customHeight="1" x14ac:dyDescent="0.25"/>
    <row r="18550" customFormat="1" ht="15" customHeight="1" x14ac:dyDescent="0.25"/>
    <row r="18551" customFormat="1" ht="15" customHeight="1" x14ac:dyDescent="0.25"/>
    <row r="18552" customFormat="1" ht="15" customHeight="1" x14ac:dyDescent="0.25"/>
    <row r="18553" customFormat="1" ht="15" customHeight="1" x14ac:dyDescent="0.25"/>
    <row r="18554" customFormat="1" ht="15" customHeight="1" x14ac:dyDescent="0.25"/>
    <row r="18555" customFormat="1" ht="15" customHeight="1" x14ac:dyDescent="0.25"/>
    <row r="18556" customFormat="1" ht="15" customHeight="1" x14ac:dyDescent="0.25"/>
    <row r="18557" customFormat="1" ht="15" customHeight="1" x14ac:dyDescent="0.25"/>
    <row r="18558" customFormat="1" ht="15" customHeight="1" x14ac:dyDescent="0.25"/>
    <row r="18559" customFormat="1" ht="15" customHeight="1" x14ac:dyDescent="0.25"/>
    <row r="18560" customFormat="1" ht="15" customHeight="1" x14ac:dyDescent="0.25"/>
    <row r="18561" customFormat="1" ht="15" customHeight="1" x14ac:dyDescent="0.25"/>
    <row r="18562" customFormat="1" ht="15" customHeight="1" x14ac:dyDescent="0.25"/>
    <row r="18563" customFormat="1" ht="15" customHeight="1" x14ac:dyDescent="0.25"/>
    <row r="18564" customFormat="1" ht="15" customHeight="1" x14ac:dyDescent="0.25"/>
    <row r="18565" customFormat="1" ht="15" customHeight="1" x14ac:dyDescent="0.25"/>
    <row r="18566" customFormat="1" ht="15" customHeight="1" x14ac:dyDescent="0.25"/>
    <row r="18567" customFormat="1" ht="15" customHeight="1" x14ac:dyDescent="0.25"/>
    <row r="18568" customFormat="1" ht="15" customHeight="1" x14ac:dyDescent="0.25"/>
    <row r="18569" customFormat="1" ht="15" customHeight="1" x14ac:dyDescent="0.25"/>
    <row r="18570" customFormat="1" ht="15" customHeight="1" x14ac:dyDescent="0.25"/>
    <row r="18571" customFormat="1" ht="15" customHeight="1" x14ac:dyDescent="0.25"/>
    <row r="18572" customFormat="1" ht="15" customHeight="1" x14ac:dyDescent="0.25"/>
    <row r="18573" customFormat="1" ht="15" customHeight="1" x14ac:dyDescent="0.25"/>
    <row r="18574" customFormat="1" ht="15" customHeight="1" x14ac:dyDescent="0.25"/>
    <row r="18575" customFormat="1" ht="15" customHeight="1" x14ac:dyDescent="0.25"/>
    <row r="18576" customFormat="1" ht="15" customHeight="1" x14ac:dyDescent="0.25"/>
    <row r="18577" customFormat="1" ht="15" customHeight="1" x14ac:dyDescent="0.25"/>
    <row r="18578" customFormat="1" ht="15" customHeight="1" x14ac:dyDescent="0.25"/>
    <row r="18579" customFormat="1" ht="15" customHeight="1" x14ac:dyDescent="0.25"/>
    <row r="18580" customFormat="1" ht="15" customHeight="1" x14ac:dyDescent="0.25"/>
    <row r="18581" customFormat="1" ht="15" customHeight="1" x14ac:dyDescent="0.25"/>
    <row r="18582" customFormat="1" ht="15" customHeight="1" x14ac:dyDescent="0.25"/>
    <row r="18583" customFormat="1" ht="15" customHeight="1" x14ac:dyDescent="0.25"/>
    <row r="18584" customFormat="1" ht="15" customHeight="1" x14ac:dyDescent="0.25"/>
    <row r="18585" customFormat="1" ht="15" customHeight="1" x14ac:dyDescent="0.25"/>
    <row r="18586" customFormat="1" ht="15" customHeight="1" x14ac:dyDescent="0.25"/>
    <row r="18587" customFormat="1" ht="15" customHeight="1" x14ac:dyDescent="0.25"/>
    <row r="18588" customFormat="1" ht="15" customHeight="1" x14ac:dyDescent="0.25"/>
    <row r="18589" customFormat="1" ht="15" customHeight="1" x14ac:dyDescent="0.25"/>
    <row r="18590" customFormat="1" ht="15" customHeight="1" x14ac:dyDescent="0.25"/>
    <row r="18591" customFormat="1" ht="15" customHeight="1" x14ac:dyDescent="0.25"/>
    <row r="18592" customFormat="1" ht="15" customHeight="1" x14ac:dyDescent="0.25"/>
    <row r="18593" customFormat="1" ht="15" customHeight="1" x14ac:dyDescent="0.25"/>
    <row r="18594" customFormat="1" ht="15" customHeight="1" x14ac:dyDescent="0.25"/>
    <row r="18595" customFormat="1" ht="15" customHeight="1" x14ac:dyDescent="0.25"/>
    <row r="18596" customFormat="1" ht="15" customHeight="1" x14ac:dyDescent="0.25"/>
    <row r="18597" customFormat="1" ht="15" customHeight="1" x14ac:dyDescent="0.25"/>
    <row r="18598" customFormat="1" ht="15" customHeight="1" x14ac:dyDescent="0.25"/>
    <row r="18599" customFormat="1" ht="15" customHeight="1" x14ac:dyDescent="0.25"/>
    <row r="18600" customFormat="1" ht="15" customHeight="1" x14ac:dyDescent="0.25"/>
    <row r="18601" customFormat="1" ht="15" customHeight="1" x14ac:dyDescent="0.25"/>
    <row r="18602" customFormat="1" ht="15" customHeight="1" x14ac:dyDescent="0.25"/>
    <row r="18603" customFormat="1" ht="15" customHeight="1" x14ac:dyDescent="0.25"/>
    <row r="18604" customFormat="1" ht="15" customHeight="1" x14ac:dyDescent="0.25"/>
    <row r="18605" customFormat="1" ht="15" customHeight="1" x14ac:dyDescent="0.25"/>
    <row r="18606" customFormat="1" ht="15" customHeight="1" x14ac:dyDescent="0.25"/>
    <row r="18607" customFormat="1" ht="15" customHeight="1" x14ac:dyDescent="0.25"/>
    <row r="18608" customFormat="1" ht="15" customHeight="1" x14ac:dyDescent="0.25"/>
    <row r="18609" customFormat="1" ht="15" customHeight="1" x14ac:dyDescent="0.25"/>
    <row r="18610" customFormat="1" ht="15" customHeight="1" x14ac:dyDescent="0.25"/>
    <row r="18611" customFormat="1" ht="15" customHeight="1" x14ac:dyDescent="0.25"/>
    <row r="18612" customFormat="1" ht="15" customHeight="1" x14ac:dyDescent="0.25"/>
    <row r="18613" customFormat="1" ht="15" customHeight="1" x14ac:dyDescent="0.25"/>
    <row r="18614" customFormat="1" ht="15" customHeight="1" x14ac:dyDescent="0.25"/>
    <row r="18615" customFormat="1" ht="15" customHeight="1" x14ac:dyDescent="0.25"/>
    <row r="18616" customFormat="1" ht="15" customHeight="1" x14ac:dyDescent="0.25"/>
    <row r="18617" customFormat="1" ht="15" customHeight="1" x14ac:dyDescent="0.25"/>
    <row r="18618" customFormat="1" ht="15" customHeight="1" x14ac:dyDescent="0.25"/>
    <row r="18619" customFormat="1" ht="15" customHeight="1" x14ac:dyDescent="0.25"/>
    <row r="18620" customFormat="1" ht="15" customHeight="1" x14ac:dyDescent="0.25"/>
    <row r="18621" customFormat="1" ht="15" customHeight="1" x14ac:dyDescent="0.25"/>
    <row r="18622" customFormat="1" ht="15" customHeight="1" x14ac:dyDescent="0.25"/>
    <row r="18623" customFormat="1" ht="15" customHeight="1" x14ac:dyDescent="0.25"/>
    <row r="18624" customFormat="1" ht="15" customHeight="1" x14ac:dyDescent="0.25"/>
    <row r="18625" customFormat="1" ht="15" customHeight="1" x14ac:dyDescent="0.25"/>
    <row r="18626" customFormat="1" ht="15" customHeight="1" x14ac:dyDescent="0.25"/>
    <row r="18627" customFormat="1" ht="15" customHeight="1" x14ac:dyDescent="0.25"/>
    <row r="18628" customFormat="1" ht="15" customHeight="1" x14ac:dyDescent="0.25"/>
    <row r="18629" customFormat="1" ht="15" customHeight="1" x14ac:dyDescent="0.25"/>
    <row r="18630" customFormat="1" ht="15" customHeight="1" x14ac:dyDescent="0.25"/>
    <row r="18631" customFormat="1" ht="15" customHeight="1" x14ac:dyDescent="0.25"/>
    <row r="18632" customFormat="1" ht="15" customHeight="1" x14ac:dyDescent="0.25"/>
    <row r="18633" customFormat="1" ht="15" customHeight="1" x14ac:dyDescent="0.25"/>
    <row r="18634" customFormat="1" ht="15" customHeight="1" x14ac:dyDescent="0.25"/>
    <row r="18635" customFormat="1" ht="15" customHeight="1" x14ac:dyDescent="0.25"/>
    <row r="18636" customFormat="1" ht="15" customHeight="1" x14ac:dyDescent="0.25"/>
    <row r="18637" customFormat="1" ht="15" customHeight="1" x14ac:dyDescent="0.25"/>
    <row r="18638" customFormat="1" ht="15" customHeight="1" x14ac:dyDescent="0.25"/>
    <row r="18639" customFormat="1" ht="15" customHeight="1" x14ac:dyDescent="0.25"/>
    <row r="18640" customFormat="1" ht="15" customHeight="1" x14ac:dyDescent="0.25"/>
    <row r="18641" customFormat="1" ht="15" customHeight="1" x14ac:dyDescent="0.25"/>
    <row r="18642" customFormat="1" ht="15" customHeight="1" x14ac:dyDescent="0.25"/>
    <row r="18643" customFormat="1" ht="15" customHeight="1" x14ac:dyDescent="0.25"/>
    <row r="18644" customFormat="1" ht="15" customHeight="1" x14ac:dyDescent="0.25"/>
    <row r="18645" customFormat="1" ht="15" customHeight="1" x14ac:dyDescent="0.25"/>
    <row r="18646" customFormat="1" ht="15" customHeight="1" x14ac:dyDescent="0.25"/>
    <row r="18647" customFormat="1" ht="15" customHeight="1" x14ac:dyDescent="0.25"/>
    <row r="18648" customFormat="1" ht="15" customHeight="1" x14ac:dyDescent="0.25"/>
    <row r="18649" customFormat="1" ht="15" customHeight="1" x14ac:dyDescent="0.25"/>
    <row r="18650" customFormat="1" ht="15" customHeight="1" x14ac:dyDescent="0.25"/>
    <row r="18651" customFormat="1" ht="15" customHeight="1" x14ac:dyDescent="0.25"/>
    <row r="18652" customFormat="1" ht="15" customHeight="1" x14ac:dyDescent="0.25"/>
    <row r="18653" customFormat="1" ht="15" customHeight="1" x14ac:dyDescent="0.25"/>
    <row r="18654" customFormat="1" ht="15" customHeight="1" x14ac:dyDescent="0.25"/>
    <row r="18655" customFormat="1" ht="15" customHeight="1" x14ac:dyDescent="0.25"/>
    <row r="18656" customFormat="1" ht="15" customHeight="1" x14ac:dyDescent="0.25"/>
    <row r="18657" customFormat="1" ht="15" customHeight="1" x14ac:dyDescent="0.25"/>
    <row r="18658" customFormat="1" ht="15" customHeight="1" x14ac:dyDescent="0.25"/>
    <row r="18659" customFormat="1" ht="15" customHeight="1" x14ac:dyDescent="0.25"/>
    <row r="18660" customFormat="1" ht="15" customHeight="1" x14ac:dyDescent="0.25"/>
    <row r="18661" customFormat="1" ht="15" customHeight="1" x14ac:dyDescent="0.25"/>
    <row r="18662" customFormat="1" ht="15" customHeight="1" x14ac:dyDescent="0.25"/>
    <row r="18663" customFormat="1" ht="15" customHeight="1" x14ac:dyDescent="0.25"/>
    <row r="18664" customFormat="1" ht="15" customHeight="1" x14ac:dyDescent="0.25"/>
    <row r="18665" customFormat="1" ht="15" customHeight="1" x14ac:dyDescent="0.25"/>
    <row r="18666" customFormat="1" ht="15" customHeight="1" x14ac:dyDescent="0.25"/>
    <row r="18667" customFormat="1" ht="15" customHeight="1" x14ac:dyDescent="0.25"/>
    <row r="18668" customFormat="1" ht="15" customHeight="1" x14ac:dyDescent="0.25"/>
    <row r="18669" customFormat="1" ht="15" customHeight="1" x14ac:dyDescent="0.25"/>
    <row r="18670" customFormat="1" ht="15" customHeight="1" x14ac:dyDescent="0.25"/>
    <row r="18671" customFormat="1" ht="15" customHeight="1" x14ac:dyDescent="0.25"/>
    <row r="18672" customFormat="1" ht="15" customHeight="1" x14ac:dyDescent="0.25"/>
    <row r="18673" customFormat="1" ht="15" customHeight="1" x14ac:dyDescent="0.25"/>
    <row r="18674" customFormat="1" ht="15" customHeight="1" x14ac:dyDescent="0.25"/>
    <row r="18675" customFormat="1" ht="15" customHeight="1" x14ac:dyDescent="0.25"/>
    <row r="18676" customFormat="1" ht="15" customHeight="1" x14ac:dyDescent="0.25"/>
    <row r="18677" customFormat="1" ht="15" customHeight="1" x14ac:dyDescent="0.25"/>
    <row r="18678" customFormat="1" ht="15" customHeight="1" x14ac:dyDescent="0.25"/>
    <row r="18679" customFormat="1" ht="15" customHeight="1" x14ac:dyDescent="0.25"/>
    <row r="18680" customFormat="1" ht="15" customHeight="1" x14ac:dyDescent="0.25"/>
    <row r="18681" customFormat="1" ht="15" customHeight="1" x14ac:dyDescent="0.25"/>
    <row r="18682" customFormat="1" ht="15" customHeight="1" x14ac:dyDescent="0.25"/>
    <row r="18683" customFormat="1" ht="15" customHeight="1" x14ac:dyDescent="0.25"/>
    <row r="18684" customFormat="1" ht="15" customHeight="1" x14ac:dyDescent="0.25"/>
    <row r="18685" customFormat="1" ht="15" customHeight="1" x14ac:dyDescent="0.25"/>
    <row r="18686" customFormat="1" ht="15" customHeight="1" x14ac:dyDescent="0.25"/>
    <row r="18687" customFormat="1" ht="15" customHeight="1" x14ac:dyDescent="0.25"/>
    <row r="18688" customFormat="1" ht="15" customHeight="1" x14ac:dyDescent="0.25"/>
    <row r="18689" customFormat="1" ht="15" customHeight="1" x14ac:dyDescent="0.25"/>
    <row r="18690" customFormat="1" ht="15" customHeight="1" x14ac:dyDescent="0.25"/>
    <row r="18691" customFormat="1" ht="15" customHeight="1" x14ac:dyDescent="0.25"/>
    <row r="18692" customFormat="1" ht="15" customHeight="1" x14ac:dyDescent="0.25"/>
    <row r="18693" customFormat="1" ht="15" customHeight="1" x14ac:dyDescent="0.25"/>
    <row r="18694" customFormat="1" ht="15" customHeight="1" x14ac:dyDescent="0.25"/>
    <row r="18695" customFormat="1" ht="15" customHeight="1" x14ac:dyDescent="0.25"/>
    <row r="18696" customFormat="1" ht="15" customHeight="1" x14ac:dyDescent="0.25"/>
    <row r="18697" customFormat="1" ht="15" customHeight="1" x14ac:dyDescent="0.25"/>
    <row r="18698" customFormat="1" ht="15" customHeight="1" x14ac:dyDescent="0.25"/>
    <row r="18699" customFormat="1" ht="15" customHeight="1" x14ac:dyDescent="0.25"/>
    <row r="18700" customFormat="1" ht="15" customHeight="1" x14ac:dyDescent="0.25"/>
    <row r="18701" customFormat="1" ht="15" customHeight="1" x14ac:dyDescent="0.25"/>
    <row r="18702" customFormat="1" ht="15" customHeight="1" x14ac:dyDescent="0.25"/>
    <row r="18703" customFormat="1" ht="15" customHeight="1" x14ac:dyDescent="0.25"/>
    <row r="18704" customFormat="1" ht="15" customHeight="1" x14ac:dyDescent="0.25"/>
    <row r="18705" customFormat="1" ht="15" customHeight="1" x14ac:dyDescent="0.25"/>
    <row r="18706" customFormat="1" ht="15" customHeight="1" x14ac:dyDescent="0.25"/>
    <row r="18707" customFormat="1" ht="15" customHeight="1" x14ac:dyDescent="0.25"/>
    <row r="18708" customFormat="1" ht="15" customHeight="1" x14ac:dyDescent="0.25"/>
    <row r="18709" customFormat="1" ht="15" customHeight="1" x14ac:dyDescent="0.25"/>
    <row r="18710" customFormat="1" ht="15" customHeight="1" x14ac:dyDescent="0.25"/>
    <row r="18711" customFormat="1" ht="15" customHeight="1" x14ac:dyDescent="0.25"/>
    <row r="18712" customFormat="1" ht="15" customHeight="1" x14ac:dyDescent="0.25"/>
    <row r="18713" customFormat="1" ht="15" customHeight="1" x14ac:dyDescent="0.25"/>
    <row r="18714" customFormat="1" ht="15" customHeight="1" x14ac:dyDescent="0.25"/>
    <row r="18715" customFormat="1" ht="15" customHeight="1" x14ac:dyDescent="0.25"/>
    <row r="18716" customFormat="1" ht="15" customHeight="1" x14ac:dyDescent="0.25"/>
    <row r="18717" customFormat="1" ht="15" customHeight="1" x14ac:dyDescent="0.25"/>
    <row r="18718" customFormat="1" ht="15" customHeight="1" x14ac:dyDescent="0.25"/>
    <row r="18719" customFormat="1" ht="15" customHeight="1" x14ac:dyDescent="0.25"/>
    <row r="18720" customFormat="1" ht="15" customHeight="1" x14ac:dyDescent="0.25"/>
    <row r="18721" customFormat="1" ht="15" customHeight="1" x14ac:dyDescent="0.25"/>
    <row r="18722" customFormat="1" ht="15" customHeight="1" x14ac:dyDescent="0.25"/>
    <row r="18723" customFormat="1" ht="15" customHeight="1" x14ac:dyDescent="0.25"/>
    <row r="18724" customFormat="1" ht="15" customHeight="1" x14ac:dyDescent="0.25"/>
    <row r="18725" customFormat="1" ht="15" customHeight="1" x14ac:dyDescent="0.25"/>
    <row r="18726" customFormat="1" ht="15" customHeight="1" x14ac:dyDescent="0.25"/>
    <row r="18727" customFormat="1" ht="15" customHeight="1" x14ac:dyDescent="0.25"/>
    <row r="18728" customFormat="1" ht="15" customHeight="1" x14ac:dyDescent="0.25"/>
    <row r="18729" customFormat="1" ht="15" customHeight="1" x14ac:dyDescent="0.25"/>
    <row r="18730" customFormat="1" ht="15" customHeight="1" x14ac:dyDescent="0.25"/>
    <row r="18731" customFormat="1" ht="15" customHeight="1" x14ac:dyDescent="0.25"/>
    <row r="18732" customFormat="1" ht="15" customHeight="1" x14ac:dyDescent="0.25"/>
    <row r="18733" customFormat="1" ht="15" customHeight="1" x14ac:dyDescent="0.25"/>
    <row r="18734" customFormat="1" ht="15" customHeight="1" x14ac:dyDescent="0.25"/>
    <row r="18735" customFormat="1" ht="15" customHeight="1" x14ac:dyDescent="0.25"/>
    <row r="18736" customFormat="1" ht="15" customHeight="1" x14ac:dyDescent="0.25"/>
    <row r="18737" customFormat="1" ht="15" customHeight="1" x14ac:dyDescent="0.25"/>
    <row r="18738" customFormat="1" ht="15" customHeight="1" x14ac:dyDescent="0.25"/>
    <row r="18739" customFormat="1" ht="15" customHeight="1" x14ac:dyDescent="0.25"/>
    <row r="18740" customFormat="1" ht="15" customHeight="1" x14ac:dyDescent="0.25"/>
    <row r="18741" customFormat="1" ht="15" customHeight="1" x14ac:dyDescent="0.25"/>
    <row r="18742" customFormat="1" ht="15" customHeight="1" x14ac:dyDescent="0.25"/>
    <row r="18743" customFormat="1" ht="15" customHeight="1" x14ac:dyDescent="0.25"/>
    <row r="18744" customFormat="1" ht="15" customHeight="1" x14ac:dyDescent="0.25"/>
    <row r="18745" customFormat="1" ht="15" customHeight="1" x14ac:dyDescent="0.25"/>
    <row r="18746" customFormat="1" ht="15" customHeight="1" x14ac:dyDescent="0.25"/>
    <row r="18747" customFormat="1" ht="15" customHeight="1" x14ac:dyDescent="0.25"/>
    <row r="18748" customFormat="1" ht="15" customHeight="1" x14ac:dyDescent="0.25"/>
    <row r="18749" customFormat="1" ht="15" customHeight="1" x14ac:dyDescent="0.25"/>
    <row r="18750" customFormat="1" ht="15" customHeight="1" x14ac:dyDescent="0.25"/>
    <row r="18751" customFormat="1" ht="15" customHeight="1" x14ac:dyDescent="0.25"/>
    <row r="18752" customFormat="1" ht="15" customHeight="1" x14ac:dyDescent="0.25"/>
    <row r="18753" customFormat="1" ht="15" customHeight="1" x14ac:dyDescent="0.25"/>
    <row r="18754" customFormat="1" ht="15" customHeight="1" x14ac:dyDescent="0.25"/>
    <row r="18755" customFormat="1" ht="15" customHeight="1" x14ac:dyDescent="0.25"/>
    <row r="18756" customFormat="1" ht="15" customHeight="1" x14ac:dyDescent="0.25"/>
    <row r="18757" customFormat="1" ht="15" customHeight="1" x14ac:dyDescent="0.25"/>
    <row r="18758" customFormat="1" ht="15" customHeight="1" x14ac:dyDescent="0.25"/>
    <row r="18759" customFormat="1" ht="15" customHeight="1" x14ac:dyDescent="0.25"/>
    <row r="18760" customFormat="1" ht="15" customHeight="1" x14ac:dyDescent="0.25"/>
    <row r="18761" customFormat="1" ht="15" customHeight="1" x14ac:dyDescent="0.25"/>
    <row r="18762" customFormat="1" ht="15" customHeight="1" x14ac:dyDescent="0.25"/>
    <row r="18763" customFormat="1" ht="15" customHeight="1" x14ac:dyDescent="0.25"/>
    <row r="18764" customFormat="1" ht="15" customHeight="1" x14ac:dyDescent="0.25"/>
    <row r="18765" customFormat="1" ht="15" customHeight="1" x14ac:dyDescent="0.25"/>
    <row r="18766" customFormat="1" ht="15" customHeight="1" x14ac:dyDescent="0.25"/>
    <row r="18767" customFormat="1" ht="15" customHeight="1" x14ac:dyDescent="0.25"/>
    <row r="18768" customFormat="1" ht="15" customHeight="1" x14ac:dyDescent="0.25"/>
    <row r="18769" customFormat="1" ht="15" customHeight="1" x14ac:dyDescent="0.25"/>
    <row r="18770" customFormat="1" ht="15" customHeight="1" x14ac:dyDescent="0.25"/>
    <row r="18771" customFormat="1" ht="15" customHeight="1" x14ac:dyDescent="0.25"/>
    <row r="18772" customFormat="1" ht="15" customHeight="1" x14ac:dyDescent="0.25"/>
    <row r="18773" customFormat="1" ht="15" customHeight="1" x14ac:dyDescent="0.25"/>
    <row r="18774" customFormat="1" ht="15" customHeight="1" x14ac:dyDescent="0.25"/>
    <row r="18775" customFormat="1" ht="15" customHeight="1" x14ac:dyDescent="0.25"/>
    <row r="18776" customFormat="1" ht="15" customHeight="1" x14ac:dyDescent="0.25"/>
    <row r="18777" customFormat="1" ht="15" customHeight="1" x14ac:dyDescent="0.25"/>
    <row r="18778" customFormat="1" ht="15" customHeight="1" x14ac:dyDescent="0.25"/>
    <row r="18779" customFormat="1" ht="15" customHeight="1" x14ac:dyDescent="0.25"/>
    <row r="18780" customFormat="1" ht="15" customHeight="1" x14ac:dyDescent="0.25"/>
    <row r="18781" customFormat="1" ht="15" customHeight="1" x14ac:dyDescent="0.25"/>
    <row r="18782" customFormat="1" ht="15" customHeight="1" x14ac:dyDescent="0.25"/>
    <row r="18783" customFormat="1" ht="15" customHeight="1" x14ac:dyDescent="0.25"/>
    <row r="18784" customFormat="1" ht="15" customHeight="1" x14ac:dyDescent="0.25"/>
    <row r="18785" customFormat="1" ht="15" customHeight="1" x14ac:dyDescent="0.25"/>
    <row r="18786" customFormat="1" ht="15" customHeight="1" x14ac:dyDescent="0.25"/>
    <row r="18787" customFormat="1" ht="15" customHeight="1" x14ac:dyDescent="0.25"/>
    <row r="18788" customFormat="1" ht="15" customHeight="1" x14ac:dyDescent="0.25"/>
    <row r="18789" customFormat="1" ht="15" customHeight="1" x14ac:dyDescent="0.25"/>
    <row r="18790" customFormat="1" ht="15" customHeight="1" x14ac:dyDescent="0.25"/>
    <row r="18791" customFormat="1" ht="15" customHeight="1" x14ac:dyDescent="0.25"/>
    <row r="18792" customFormat="1" ht="15" customHeight="1" x14ac:dyDescent="0.25"/>
    <row r="18793" customFormat="1" ht="15" customHeight="1" x14ac:dyDescent="0.25"/>
    <row r="18794" customFormat="1" ht="15" customHeight="1" x14ac:dyDescent="0.25"/>
    <row r="18795" customFormat="1" ht="15" customHeight="1" x14ac:dyDescent="0.25"/>
    <row r="18796" customFormat="1" ht="15" customHeight="1" x14ac:dyDescent="0.25"/>
    <row r="18797" customFormat="1" ht="15" customHeight="1" x14ac:dyDescent="0.25"/>
    <row r="18798" customFormat="1" ht="15" customHeight="1" x14ac:dyDescent="0.25"/>
    <row r="18799" customFormat="1" ht="15" customHeight="1" x14ac:dyDescent="0.25"/>
    <row r="18800" customFormat="1" ht="15" customHeight="1" x14ac:dyDescent="0.25"/>
    <row r="18801" customFormat="1" ht="15" customHeight="1" x14ac:dyDescent="0.25"/>
    <row r="18802" customFormat="1" ht="15" customHeight="1" x14ac:dyDescent="0.25"/>
    <row r="18803" customFormat="1" ht="15" customHeight="1" x14ac:dyDescent="0.25"/>
    <row r="18804" customFormat="1" ht="15" customHeight="1" x14ac:dyDescent="0.25"/>
    <row r="18805" customFormat="1" ht="15" customHeight="1" x14ac:dyDescent="0.25"/>
    <row r="18806" customFormat="1" ht="15" customHeight="1" x14ac:dyDescent="0.25"/>
    <row r="18807" customFormat="1" ht="15" customHeight="1" x14ac:dyDescent="0.25"/>
    <row r="18808" customFormat="1" ht="15" customHeight="1" x14ac:dyDescent="0.25"/>
    <row r="18809" customFormat="1" ht="15" customHeight="1" x14ac:dyDescent="0.25"/>
    <row r="18810" customFormat="1" ht="15" customHeight="1" x14ac:dyDescent="0.25"/>
    <row r="18811" customFormat="1" ht="15" customHeight="1" x14ac:dyDescent="0.25"/>
    <row r="18812" customFormat="1" ht="15" customHeight="1" x14ac:dyDescent="0.25"/>
    <row r="18813" customFormat="1" ht="15" customHeight="1" x14ac:dyDescent="0.25"/>
    <row r="18814" customFormat="1" ht="15" customHeight="1" x14ac:dyDescent="0.25"/>
    <row r="18815" customFormat="1" ht="15" customHeight="1" x14ac:dyDescent="0.25"/>
    <row r="18816" customFormat="1" ht="15" customHeight="1" x14ac:dyDescent="0.25"/>
    <row r="18817" customFormat="1" ht="15" customHeight="1" x14ac:dyDescent="0.25"/>
    <row r="18818" customFormat="1" ht="15" customHeight="1" x14ac:dyDescent="0.25"/>
    <row r="18819" customFormat="1" ht="15" customHeight="1" x14ac:dyDescent="0.25"/>
    <row r="18820" customFormat="1" ht="15" customHeight="1" x14ac:dyDescent="0.25"/>
    <row r="18821" customFormat="1" ht="15" customHeight="1" x14ac:dyDescent="0.25"/>
    <row r="18822" customFormat="1" ht="15" customHeight="1" x14ac:dyDescent="0.25"/>
    <row r="18823" customFormat="1" ht="15" customHeight="1" x14ac:dyDescent="0.25"/>
    <row r="18824" customFormat="1" ht="15" customHeight="1" x14ac:dyDescent="0.25"/>
    <row r="18825" customFormat="1" ht="15" customHeight="1" x14ac:dyDescent="0.25"/>
    <row r="18826" customFormat="1" ht="15" customHeight="1" x14ac:dyDescent="0.25"/>
    <row r="18827" customFormat="1" ht="15" customHeight="1" x14ac:dyDescent="0.25"/>
    <row r="18828" customFormat="1" ht="15" customHeight="1" x14ac:dyDescent="0.25"/>
    <row r="18829" customFormat="1" ht="15" customHeight="1" x14ac:dyDescent="0.25"/>
    <row r="18830" customFormat="1" ht="15" customHeight="1" x14ac:dyDescent="0.25"/>
    <row r="18831" customFormat="1" ht="15" customHeight="1" x14ac:dyDescent="0.25"/>
    <row r="18832" customFormat="1" ht="15" customHeight="1" x14ac:dyDescent="0.25"/>
    <row r="18833" customFormat="1" ht="15" customHeight="1" x14ac:dyDescent="0.25"/>
    <row r="18834" customFormat="1" ht="15" customHeight="1" x14ac:dyDescent="0.25"/>
    <row r="18835" customFormat="1" ht="15" customHeight="1" x14ac:dyDescent="0.25"/>
    <row r="18836" customFormat="1" ht="15" customHeight="1" x14ac:dyDescent="0.25"/>
    <row r="18837" customFormat="1" ht="15" customHeight="1" x14ac:dyDescent="0.25"/>
    <row r="18838" customFormat="1" ht="15" customHeight="1" x14ac:dyDescent="0.25"/>
    <row r="18839" customFormat="1" ht="15" customHeight="1" x14ac:dyDescent="0.25"/>
    <row r="18840" customFormat="1" ht="15" customHeight="1" x14ac:dyDescent="0.25"/>
    <row r="18841" customFormat="1" ht="15" customHeight="1" x14ac:dyDescent="0.25"/>
    <row r="18842" customFormat="1" ht="15" customHeight="1" x14ac:dyDescent="0.25"/>
    <row r="18843" customFormat="1" ht="15" customHeight="1" x14ac:dyDescent="0.25"/>
    <row r="18844" customFormat="1" ht="15" customHeight="1" x14ac:dyDescent="0.25"/>
    <row r="18845" customFormat="1" ht="15" customHeight="1" x14ac:dyDescent="0.25"/>
    <row r="18846" customFormat="1" ht="15" customHeight="1" x14ac:dyDescent="0.25"/>
    <row r="18847" customFormat="1" ht="15" customHeight="1" x14ac:dyDescent="0.25"/>
    <row r="18848" customFormat="1" ht="15" customHeight="1" x14ac:dyDescent="0.25"/>
    <row r="18849" customFormat="1" ht="15" customHeight="1" x14ac:dyDescent="0.25"/>
    <row r="18850" customFormat="1" ht="15" customHeight="1" x14ac:dyDescent="0.25"/>
    <row r="18851" customFormat="1" ht="15" customHeight="1" x14ac:dyDescent="0.25"/>
    <row r="18852" customFormat="1" ht="15" customHeight="1" x14ac:dyDescent="0.25"/>
    <row r="18853" customFormat="1" ht="15" customHeight="1" x14ac:dyDescent="0.25"/>
    <row r="18854" customFormat="1" ht="15" customHeight="1" x14ac:dyDescent="0.25"/>
    <row r="18855" customFormat="1" ht="15" customHeight="1" x14ac:dyDescent="0.25"/>
    <row r="18856" customFormat="1" ht="15" customHeight="1" x14ac:dyDescent="0.25"/>
    <row r="18857" customFormat="1" ht="15" customHeight="1" x14ac:dyDescent="0.25"/>
    <row r="18858" customFormat="1" ht="15" customHeight="1" x14ac:dyDescent="0.25"/>
    <row r="18859" customFormat="1" ht="15" customHeight="1" x14ac:dyDescent="0.25"/>
    <row r="18860" customFormat="1" ht="15" customHeight="1" x14ac:dyDescent="0.25"/>
    <row r="18861" customFormat="1" ht="15" customHeight="1" x14ac:dyDescent="0.25"/>
    <row r="18862" customFormat="1" ht="15" customHeight="1" x14ac:dyDescent="0.25"/>
    <row r="18863" customFormat="1" ht="15" customHeight="1" x14ac:dyDescent="0.25"/>
    <row r="18864" customFormat="1" ht="15" customHeight="1" x14ac:dyDescent="0.25"/>
    <row r="18865" customFormat="1" ht="15" customHeight="1" x14ac:dyDescent="0.25"/>
    <row r="18866" customFormat="1" ht="15" customHeight="1" x14ac:dyDescent="0.25"/>
    <row r="18867" customFormat="1" ht="15" customHeight="1" x14ac:dyDescent="0.25"/>
    <row r="18868" customFormat="1" ht="15" customHeight="1" x14ac:dyDescent="0.25"/>
    <row r="18869" customFormat="1" ht="15" customHeight="1" x14ac:dyDescent="0.25"/>
    <row r="18870" customFormat="1" ht="15" customHeight="1" x14ac:dyDescent="0.25"/>
    <row r="18871" customFormat="1" ht="15" customHeight="1" x14ac:dyDescent="0.25"/>
    <row r="18872" customFormat="1" ht="15" customHeight="1" x14ac:dyDescent="0.25"/>
    <row r="18873" customFormat="1" ht="15" customHeight="1" x14ac:dyDescent="0.25"/>
    <row r="18874" customFormat="1" ht="15" customHeight="1" x14ac:dyDescent="0.25"/>
    <row r="18875" customFormat="1" ht="15" customHeight="1" x14ac:dyDescent="0.25"/>
    <row r="18876" customFormat="1" ht="15" customHeight="1" x14ac:dyDescent="0.25"/>
    <row r="18877" customFormat="1" ht="15" customHeight="1" x14ac:dyDescent="0.25"/>
    <row r="18878" customFormat="1" ht="15" customHeight="1" x14ac:dyDescent="0.25"/>
    <row r="18879" customFormat="1" ht="15" customHeight="1" x14ac:dyDescent="0.25"/>
    <row r="18880" customFormat="1" ht="15" customHeight="1" x14ac:dyDescent="0.25"/>
    <row r="18881" customFormat="1" ht="15" customHeight="1" x14ac:dyDescent="0.25"/>
    <row r="18882" customFormat="1" ht="15" customHeight="1" x14ac:dyDescent="0.25"/>
    <row r="18883" customFormat="1" ht="15" customHeight="1" x14ac:dyDescent="0.25"/>
    <row r="18884" customFormat="1" ht="15" customHeight="1" x14ac:dyDescent="0.25"/>
    <row r="18885" customFormat="1" ht="15" customHeight="1" x14ac:dyDescent="0.25"/>
    <row r="18886" customFormat="1" ht="15" customHeight="1" x14ac:dyDescent="0.25"/>
    <row r="18887" customFormat="1" ht="15" customHeight="1" x14ac:dyDescent="0.25"/>
    <row r="18888" customFormat="1" ht="15" customHeight="1" x14ac:dyDescent="0.25"/>
    <row r="18889" customFormat="1" ht="15" customHeight="1" x14ac:dyDescent="0.25"/>
    <row r="18890" customFormat="1" ht="15" customHeight="1" x14ac:dyDescent="0.25"/>
    <row r="18891" customFormat="1" ht="15" customHeight="1" x14ac:dyDescent="0.25"/>
    <row r="18892" customFormat="1" ht="15" customHeight="1" x14ac:dyDescent="0.25"/>
    <row r="18893" customFormat="1" ht="15" customHeight="1" x14ac:dyDescent="0.25"/>
    <row r="18894" customFormat="1" ht="15" customHeight="1" x14ac:dyDescent="0.25"/>
    <row r="18895" customFormat="1" ht="15" customHeight="1" x14ac:dyDescent="0.25"/>
    <row r="18896" customFormat="1" ht="15" customHeight="1" x14ac:dyDescent="0.25"/>
    <row r="18897" customFormat="1" ht="15" customHeight="1" x14ac:dyDescent="0.25"/>
    <row r="18898" customFormat="1" ht="15" customHeight="1" x14ac:dyDescent="0.25"/>
    <row r="18899" customFormat="1" ht="15" customHeight="1" x14ac:dyDescent="0.25"/>
    <row r="18900" customFormat="1" ht="15" customHeight="1" x14ac:dyDescent="0.25"/>
    <row r="18901" customFormat="1" ht="15" customHeight="1" x14ac:dyDescent="0.25"/>
    <row r="18902" customFormat="1" ht="15" customHeight="1" x14ac:dyDescent="0.25"/>
    <row r="18903" customFormat="1" ht="15" customHeight="1" x14ac:dyDescent="0.25"/>
    <row r="18904" customFormat="1" ht="15" customHeight="1" x14ac:dyDescent="0.25"/>
    <row r="18905" customFormat="1" ht="15" customHeight="1" x14ac:dyDescent="0.25"/>
    <row r="18906" customFormat="1" ht="15" customHeight="1" x14ac:dyDescent="0.25"/>
    <row r="18907" customFormat="1" ht="15" customHeight="1" x14ac:dyDescent="0.25"/>
    <row r="18908" customFormat="1" ht="15" customHeight="1" x14ac:dyDescent="0.25"/>
    <row r="18909" customFormat="1" ht="15" customHeight="1" x14ac:dyDescent="0.25"/>
    <row r="18910" customFormat="1" ht="15" customHeight="1" x14ac:dyDescent="0.25"/>
    <row r="18911" customFormat="1" ht="15" customHeight="1" x14ac:dyDescent="0.25"/>
    <row r="18912" customFormat="1" ht="15" customHeight="1" x14ac:dyDescent="0.25"/>
    <row r="18913" customFormat="1" ht="15" customHeight="1" x14ac:dyDescent="0.25"/>
    <row r="18914" customFormat="1" ht="15" customHeight="1" x14ac:dyDescent="0.25"/>
    <row r="18915" customFormat="1" ht="15" customHeight="1" x14ac:dyDescent="0.25"/>
    <row r="18916" customFormat="1" ht="15" customHeight="1" x14ac:dyDescent="0.25"/>
    <row r="18917" customFormat="1" ht="15" customHeight="1" x14ac:dyDescent="0.25"/>
    <row r="18918" customFormat="1" ht="15" customHeight="1" x14ac:dyDescent="0.25"/>
    <row r="18919" customFormat="1" ht="15" customHeight="1" x14ac:dyDescent="0.25"/>
    <row r="18920" customFormat="1" ht="15" customHeight="1" x14ac:dyDescent="0.25"/>
    <row r="18921" customFormat="1" ht="15" customHeight="1" x14ac:dyDescent="0.25"/>
    <row r="18922" customFormat="1" ht="15" customHeight="1" x14ac:dyDescent="0.25"/>
    <row r="18923" customFormat="1" ht="15" customHeight="1" x14ac:dyDescent="0.25"/>
    <row r="18924" customFormat="1" ht="15" customHeight="1" x14ac:dyDescent="0.25"/>
    <row r="18925" customFormat="1" ht="15" customHeight="1" x14ac:dyDescent="0.25"/>
    <row r="18926" customFormat="1" ht="15" customHeight="1" x14ac:dyDescent="0.25"/>
    <row r="18927" customFormat="1" ht="15" customHeight="1" x14ac:dyDescent="0.25"/>
    <row r="18928" customFormat="1" ht="15" customHeight="1" x14ac:dyDescent="0.25"/>
    <row r="18929" customFormat="1" ht="15" customHeight="1" x14ac:dyDescent="0.25"/>
    <row r="18930" customFormat="1" ht="15" customHeight="1" x14ac:dyDescent="0.25"/>
    <row r="18931" customFormat="1" ht="15" customHeight="1" x14ac:dyDescent="0.25"/>
    <row r="18932" customFormat="1" ht="15" customHeight="1" x14ac:dyDescent="0.25"/>
    <row r="18933" customFormat="1" ht="15" customHeight="1" x14ac:dyDescent="0.25"/>
    <row r="18934" customFormat="1" ht="15" customHeight="1" x14ac:dyDescent="0.25"/>
    <row r="18935" customFormat="1" ht="15" customHeight="1" x14ac:dyDescent="0.25"/>
    <row r="18936" customFormat="1" ht="15" customHeight="1" x14ac:dyDescent="0.25"/>
    <row r="18937" customFormat="1" ht="15" customHeight="1" x14ac:dyDescent="0.25"/>
    <row r="18938" customFormat="1" ht="15" customHeight="1" x14ac:dyDescent="0.25"/>
    <row r="18939" customFormat="1" ht="15" customHeight="1" x14ac:dyDescent="0.25"/>
    <row r="18940" customFormat="1" ht="15" customHeight="1" x14ac:dyDescent="0.25"/>
    <row r="18941" customFormat="1" ht="15" customHeight="1" x14ac:dyDescent="0.25"/>
    <row r="18942" customFormat="1" ht="15" customHeight="1" x14ac:dyDescent="0.25"/>
    <row r="18943" customFormat="1" ht="15" customHeight="1" x14ac:dyDescent="0.25"/>
    <row r="18944" customFormat="1" ht="15" customHeight="1" x14ac:dyDescent="0.25"/>
    <row r="18945" customFormat="1" ht="15" customHeight="1" x14ac:dyDescent="0.25"/>
    <row r="18946" customFormat="1" ht="15" customHeight="1" x14ac:dyDescent="0.25"/>
    <row r="18947" customFormat="1" ht="15" customHeight="1" x14ac:dyDescent="0.25"/>
    <row r="18948" customFormat="1" ht="15" customHeight="1" x14ac:dyDescent="0.25"/>
    <row r="18949" customFormat="1" ht="15" customHeight="1" x14ac:dyDescent="0.25"/>
    <row r="18950" customFormat="1" ht="15" customHeight="1" x14ac:dyDescent="0.25"/>
    <row r="18951" customFormat="1" ht="15" customHeight="1" x14ac:dyDescent="0.25"/>
    <row r="18952" customFormat="1" ht="15" customHeight="1" x14ac:dyDescent="0.25"/>
    <row r="18953" customFormat="1" ht="15" customHeight="1" x14ac:dyDescent="0.25"/>
    <row r="18954" customFormat="1" ht="15" customHeight="1" x14ac:dyDescent="0.25"/>
    <row r="18955" customFormat="1" ht="15" customHeight="1" x14ac:dyDescent="0.25"/>
    <row r="18956" customFormat="1" ht="15" customHeight="1" x14ac:dyDescent="0.25"/>
    <row r="18957" customFormat="1" ht="15" customHeight="1" x14ac:dyDescent="0.25"/>
    <row r="18958" customFormat="1" ht="15" customHeight="1" x14ac:dyDescent="0.25"/>
    <row r="18959" customFormat="1" ht="15" customHeight="1" x14ac:dyDescent="0.25"/>
    <row r="18960" customFormat="1" ht="15" customHeight="1" x14ac:dyDescent="0.25"/>
    <row r="18961" customFormat="1" ht="15" customHeight="1" x14ac:dyDescent="0.25"/>
    <row r="18962" customFormat="1" ht="15" customHeight="1" x14ac:dyDescent="0.25"/>
    <row r="18963" customFormat="1" ht="15" customHeight="1" x14ac:dyDescent="0.25"/>
    <row r="18964" customFormat="1" ht="15" customHeight="1" x14ac:dyDescent="0.25"/>
    <row r="18965" customFormat="1" ht="15" customHeight="1" x14ac:dyDescent="0.25"/>
    <row r="18966" customFormat="1" ht="15" customHeight="1" x14ac:dyDescent="0.25"/>
    <row r="18967" customFormat="1" ht="15" customHeight="1" x14ac:dyDescent="0.25"/>
    <row r="18968" customFormat="1" ht="15" customHeight="1" x14ac:dyDescent="0.25"/>
    <row r="18969" customFormat="1" ht="15" customHeight="1" x14ac:dyDescent="0.25"/>
    <row r="18970" customFormat="1" ht="15" customHeight="1" x14ac:dyDescent="0.25"/>
    <row r="18971" customFormat="1" ht="15" customHeight="1" x14ac:dyDescent="0.25"/>
    <row r="18972" customFormat="1" ht="15" customHeight="1" x14ac:dyDescent="0.25"/>
    <row r="18973" customFormat="1" ht="15" customHeight="1" x14ac:dyDescent="0.25"/>
    <row r="18974" customFormat="1" ht="15" customHeight="1" x14ac:dyDescent="0.25"/>
    <row r="18975" customFormat="1" ht="15" customHeight="1" x14ac:dyDescent="0.25"/>
    <row r="18976" customFormat="1" ht="15" customHeight="1" x14ac:dyDescent="0.25"/>
    <row r="18977" customFormat="1" ht="15" customHeight="1" x14ac:dyDescent="0.25"/>
    <row r="18978" customFormat="1" ht="15" customHeight="1" x14ac:dyDescent="0.25"/>
    <row r="18979" customFormat="1" ht="15" customHeight="1" x14ac:dyDescent="0.25"/>
    <row r="18980" customFormat="1" ht="15" customHeight="1" x14ac:dyDescent="0.25"/>
    <row r="18981" customFormat="1" ht="15" customHeight="1" x14ac:dyDescent="0.25"/>
    <row r="18982" customFormat="1" ht="15" customHeight="1" x14ac:dyDescent="0.25"/>
    <row r="18983" customFormat="1" ht="15" customHeight="1" x14ac:dyDescent="0.25"/>
    <row r="18984" customFormat="1" ht="15" customHeight="1" x14ac:dyDescent="0.25"/>
    <row r="18985" customFormat="1" ht="15" customHeight="1" x14ac:dyDescent="0.25"/>
    <row r="18986" customFormat="1" ht="15" customHeight="1" x14ac:dyDescent="0.25"/>
    <row r="18987" customFormat="1" ht="15" customHeight="1" x14ac:dyDescent="0.25"/>
    <row r="18988" customFormat="1" ht="15" customHeight="1" x14ac:dyDescent="0.25"/>
    <row r="18989" customFormat="1" ht="15" customHeight="1" x14ac:dyDescent="0.25"/>
    <row r="18990" customFormat="1" ht="15" customHeight="1" x14ac:dyDescent="0.25"/>
    <row r="18991" customFormat="1" ht="15" customHeight="1" x14ac:dyDescent="0.25"/>
    <row r="18992" customFormat="1" ht="15" customHeight="1" x14ac:dyDescent="0.25"/>
    <row r="18993" customFormat="1" ht="15" customHeight="1" x14ac:dyDescent="0.25"/>
    <row r="18994" customFormat="1" ht="15" customHeight="1" x14ac:dyDescent="0.25"/>
    <row r="18995" customFormat="1" ht="15" customHeight="1" x14ac:dyDescent="0.25"/>
    <row r="18996" customFormat="1" ht="15" customHeight="1" x14ac:dyDescent="0.25"/>
    <row r="18997" customFormat="1" ht="15" customHeight="1" x14ac:dyDescent="0.25"/>
    <row r="18998" customFormat="1" ht="15" customHeight="1" x14ac:dyDescent="0.25"/>
    <row r="18999" customFormat="1" ht="15" customHeight="1" x14ac:dyDescent="0.25"/>
    <row r="19000" customFormat="1" ht="15" customHeight="1" x14ac:dyDescent="0.25"/>
    <row r="19001" customFormat="1" ht="15" customHeight="1" x14ac:dyDescent="0.25"/>
    <row r="19002" customFormat="1" ht="15" customHeight="1" x14ac:dyDescent="0.25"/>
    <row r="19003" customFormat="1" ht="15" customHeight="1" x14ac:dyDescent="0.25"/>
    <row r="19004" customFormat="1" ht="15" customHeight="1" x14ac:dyDescent="0.25"/>
    <row r="19005" customFormat="1" ht="15" customHeight="1" x14ac:dyDescent="0.25"/>
    <row r="19006" customFormat="1" ht="15" customHeight="1" x14ac:dyDescent="0.25"/>
    <row r="19007" customFormat="1" ht="15" customHeight="1" x14ac:dyDescent="0.25"/>
    <row r="19008" customFormat="1" ht="15" customHeight="1" x14ac:dyDescent="0.25"/>
    <row r="19009" customFormat="1" ht="15" customHeight="1" x14ac:dyDescent="0.25"/>
    <row r="19010" customFormat="1" ht="15" customHeight="1" x14ac:dyDescent="0.25"/>
    <row r="19011" customFormat="1" ht="15" customHeight="1" x14ac:dyDescent="0.25"/>
    <row r="19012" customFormat="1" ht="15" customHeight="1" x14ac:dyDescent="0.25"/>
    <row r="19013" customFormat="1" ht="15" customHeight="1" x14ac:dyDescent="0.25"/>
    <row r="19014" customFormat="1" ht="15" customHeight="1" x14ac:dyDescent="0.25"/>
    <row r="19015" customFormat="1" ht="15" customHeight="1" x14ac:dyDescent="0.25"/>
    <row r="19016" customFormat="1" ht="15" customHeight="1" x14ac:dyDescent="0.25"/>
    <row r="19017" customFormat="1" ht="15" customHeight="1" x14ac:dyDescent="0.25"/>
    <row r="19018" customFormat="1" ht="15" customHeight="1" x14ac:dyDescent="0.25"/>
    <row r="19019" customFormat="1" ht="15" customHeight="1" x14ac:dyDescent="0.25"/>
    <row r="19020" customFormat="1" ht="15" customHeight="1" x14ac:dyDescent="0.25"/>
    <row r="19021" customFormat="1" ht="15" customHeight="1" x14ac:dyDescent="0.25"/>
    <row r="19022" customFormat="1" ht="15" customHeight="1" x14ac:dyDescent="0.25"/>
    <row r="19023" customFormat="1" ht="15" customHeight="1" x14ac:dyDescent="0.25"/>
    <row r="19024" customFormat="1" ht="15" customHeight="1" x14ac:dyDescent="0.25"/>
    <row r="19025" customFormat="1" ht="15" customHeight="1" x14ac:dyDescent="0.25"/>
    <row r="19026" customFormat="1" ht="15" customHeight="1" x14ac:dyDescent="0.25"/>
    <row r="19027" customFormat="1" ht="15" customHeight="1" x14ac:dyDescent="0.25"/>
    <row r="19028" customFormat="1" ht="15" customHeight="1" x14ac:dyDescent="0.25"/>
    <row r="19029" customFormat="1" ht="15" customHeight="1" x14ac:dyDescent="0.25"/>
    <row r="19030" customFormat="1" ht="15" customHeight="1" x14ac:dyDescent="0.25"/>
    <row r="19031" customFormat="1" ht="15" customHeight="1" x14ac:dyDescent="0.25"/>
    <row r="19032" customFormat="1" ht="15" customHeight="1" x14ac:dyDescent="0.25"/>
    <row r="19033" customFormat="1" ht="15" customHeight="1" x14ac:dyDescent="0.25"/>
    <row r="19034" customFormat="1" ht="15" customHeight="1" x14ac:dyDescent="0.25"/>
    <row r="19035" customFormat="1" ht="15" customHeight="1" x14ac:dyDescent="0.25"/>
    <row r="19036" customFormat="1" ht="15" customHeight="1" x14ac:dyDescent="0.25"/>
    <row r="19037" customFormat="1" ht="15" customHeight="1" x14ac:dyDescent="0.25"/>
    <row r="19038" customFormat="1" ht="15" customHeight="1" x14ac:dyDescent="0.25"/>
    <row r="19039" customFormat="1" ht="15" customHeight="1" x14ac:dyDescent="0.25"/>
    <row r="19040" customFormat="1" ht="15" customHeight="1" x14ac:dyDescent="0.25"/>
    <row r="19041" customFormat="1" ht="15" customHeight="1" x14ac:dyDescent="0.25"/>
    <row r="19042" customFormat="1" ht="15" customHeight="1" x14ac:dyDescent="0.25"/>
    <row r="19043" customFormat="1" ht="15" customHeight="1" x14ac:dyDescent="0.25"/>
    <row r="19044" customFormat="1" ht="15" customHeight="1" x14ac:dyDescent="0.25"/>
    <row r="19045" customFormat="1" ht="15" customHeight="1" x14ac:dyDescent="0.25"/>
    <row r="19046" customFormat="1" ht="15" customHeight="1" x14ac:dyDescent="0.25"/>
    <row r="19047" customFormat="1" ht="15" customHeight="1" x14ac:dyDescent="0.25"/>
    <row r="19048" customFormat="1" ht="15" customHeight="1" x14ac:dyDescent="0.25"/>
    <row r="19049" customFormat="1" ht="15" customHeight="1" x14ac:dyDescent="0.25"/>
    <row r="19050" customFormat="1" ht="15" customHeight="1" x14ac:dyDescent="0.25"/>
    <row r="19051" customFormat="1" ht="15" customHeight="1" x14ac:dyDescent="0.25"/>
    <row r="19052" customFormat="1" ht="15" customHeight="1" x14ac:dyDescent="0.25"/>
    <row r="19053" customFormat="1" ht="15" customHeight="1" x14ac:dyDescent="0.25"/>
    <row r="19054" customFormat="1" ht="15" customHeight="1" x14ac:dyDescent="0.25"/>
    <row r="19055" customFormat="1" ht="15" customHeight="1" x14ac:dyDescent="0.25"/>
    <row r="19056" customFormat="1" ht="15" customHeight="1" x14ac:dyDescent="0.25"/>
    <row r="19057" customFormat="1" ht="15" customHeight="1" x14ac:dyDescent="0.25"/>
    <row r="19058" customFormat="1" ht="15" customHeight="1" x14ac:dyDescent="0.25"/>
    <row r="19059" customFormat="1" ht="15" customHeight="1" x14ac:dyDescent="0.25"/>
    <row r="19060" customFormat="1" ht="15" customHeight="1" x14ac:dyDescent="0.25"/>
    <row r="19061" customFormat="1" ht="15" customHeight="1" x14ac:dyDescent="0.25"/>
    <row r="19062" customFormat="1" ht="15" customHeight="1" x14ac:dyDescent="0.25"/>
    <row r="19063" customFormat="1" ht="15" customHeight="1" x14ac:dyDescent="0.25"/>
    <row r="19064" customFormat="1" ht="15" customHeight="1" x14ac:dyDescent="0.25"/>
    <row r="19065" customFormat="1" ht="15" customHeight="1" x14ac:dyDescent="0.25"/>
    <row r="19066" customFormat="1" ht="15" customHeight="1" x14ac:dyDescent="0.25"/>
    <row r="19067" customFormat="1" ht="15" customHeight="1" x14ac:dyDescent="0.25"/>
    <row r="19068" customFormat="1" ht="15" customHeight="1" x14ac:dyDescent="0.25"/>
    <row r="19069" customFormat="1" ht="15" customHeight="1" x14ac:dyDescent="0.25"/>
    <row r="19070" customFormat="1" ht="15" customHeight="1" x14ac:dyDescent="0.25"/>
    <row r="19071" customFormat="1" ht="15" customHeight="1" x14ac:dyDescent="0.25"/>
    <row r="19072" customFormat="1" ht="15" customHeight="1" x14ac:dyDescent="0.25"/>
    <row r="19073" customFormat="1" ht="15" customHeight="1" x14ac:dyDescent="0.25"/>
    <row r="19074" customFormat="1" ht="15" customHeight="1" x14ac:dyDescent="0.25"/>
    <row r="19075" customFormat="1" ht="15" customHeight="1" x14ac:dyDescent="0.25"/>
    <row r="19076" customFormat="1" ht="15" customHeight="1" x14ac:dyDescent="0.25"/>
    <row r="19077" customFormat="1" ht="15" customHeight="1" x14ac:dyDescent="0.25"/>
    <row r="19078" customFormat="1" ht="15" customHeight="1" x14ac:dyDescent="0.25"/>
    <row r="19079" customFormat="1" ht="15" customHeight="1" x14ac:dyDescent="0.25"/>
    <row r="19080" customFormat="1" ht="15" customHeight="1" x14ac:dyDescent="0.25"/>
    <row r="19081" customFormat="1" ht="15" customHeight="1" x14ac:dyDescent="0.25"/>
    <row r="19082" customFormat="1" ht="15" customHeight="1" x14ac:dyDescent="0.25"/>
    <row r="19083" customFormat="1" ht="15" customHeight="1" x14ac:dyDescent="0.25"/>
    <row r="19084" customFormat="1" ht="15" customHeight="1" x14ac:dyDescent="0.25"/>
    <row r="19085" customFormat="1" ht="15" customHeight="1" x14ac:dyDescent="0.25"/>
    <row r="19086" customFormat="1" ht="15" customHeight="1" x14ac:dyDescent="0.25"/>
    <row r="19087" customFormat="1" ht="15" customHeight="1" x14ac:dyDescent="0.25"/>
    <row r="19088" customFormat="1" ht="15" customHeight="1" x14ac:dyDescent="0.25"/>
    <row r="19089" customFormat="1" ht="15" customHeight="1" x14ac:dyDescent="0.25"/>
    <row r="19090" customFormat="1" ht="15" customHeight="1" x14ac:dyDescent="0.25"/>
    <row r="19091" customFormat="1" ht="15" customHeight="1" x14ac:dyDescent="0.25"/>
    <row r="19092" customFormat="1" ht="15" customHeight="1" x14ac:dyDescent="0.25"/>
    <row r="19093" customFormat="1" ht="15" customHeight="1" x14ac:dyDescent="0.25"/>
    <row r="19094" customFormat="1" ht="15" customHeight="1" x14ac:dyDescent="0.25"/>
    <row r="19095" customFormat="1" ht="15" customHeight="1" x14ac:dyDescent="0.25"/>
    <row r="19096" customFormat="1" ht="15" customHeight="1" x14ac:dyDescent="0.25"/>
    <row r="19097" customFormat="1" ht="15" customHeight="1" x14ac:dyDescent="0.25"/>
    <row r="19098" customFormat="1" ht="15" customHeight="1" x14ac:dyDescent="0.25"/>
    <row r="19099" customFormat="1" ht="15" customHeight="1" x14ac:dyDescent="0.25"/>
    <row r="19100" customFormat="1" ht="15" customHeight="1" x14ac:dyDescent="0.25"/>
    <row r="19101" customFormat="1" ht="15" customHeight="1" x14ac:dyDescent="0.25"/>
    <row r="19102" customFormat="1" ht="15" customHeight="1" x14ac:dyDescent="0.25"/>
    <row r="19103" customFormat="1" ht="15" customHeight="1" x14ac:dyDescent="0.25"/>
    <row r="19104" customFormat="1" ht="15" customHeight="1" x14ac:dyDescent="0.25"/>
    <row r="19105" customFormat="1" ht="15" customHeight="1" x14ac:dyDescent="0.25"/>
    <row r="19106" customFormat="1" ht="15" customHeight="1" x14ac:dyDescent="0.25"/>
    <row r="19107" customFormat="1" ht="15" customHeight="1" x14ac:dyDescent="0.25"/>
    <row r="19108" customFormat="1" ht="15" customHeight="1" x14ac:dyDescent="0.25"/>
    <row r="19109" customFormat="1" ht="15" customHeight="1" x14ac:dyDescent="0.25"/>
    <row r="19110" customFormat="1" ht="15" customHeight="1" x14ac:dyDescent="0.25"/>
    <row r="19111" customFormat="1" ht="15" customHeight="1" x14ac:dyDescent="0.25"/>
    <row r="19112" customFormat="1" ht="15" customHeight="1" x14ac:dyDescent="0.25"/>
    <row r="19113" customFormat="1" ht="15" customHeight="1" x14ac:dyDescent="0.25"/>
    <row r="19114" customFormat="1" ht="15" customHeight="1" x14ac:dyDescent="0.25"/>
    <row r="19115" customFormat="1" ht="15" customHeight="1" x14ac:dyDescent="0.25"/>
    <row r="19116" customFormat="1" ht="15" customHeight="1" x14ac:dyDescent="0.25"/>
    <row r="19117" customFormat="1" ht="15" customHeight="1" x14ac:dyDescent="0.25"/>
    <row r="19118" customFormat="1" ht="15" customHeight="1" x14ac:dyDescent="0.25"/>
    <row r="19119" customFormat="1" ht="15" customHeight="1" x14ac:dyDescent="0.25"/>
    <row r="19120" customFormat="1" ht="15" customHeight="1" x14ac:dyDescent="0.25"/>
    <row r="19121" customFormat="1" ht="15" customHeight="1" x14ac:dyDescent="0.25"/>
    <row r="19122" customFormat="1" ht="15" customHeight="1" x14ac:dyDescent="0.25"/>
    <row r="19123" customFormat="1" ht="15" customHeight="1" x14ac:dyDescent="0.25"/>
    <row r="19124" customFormat="1" ht="15" customHeight="1" x14ac:dyDescent="0.25"/>
    <row r="19125" customFormat="1" ht="15" customHeight="1" x14ac:dyDescent="0.25"/>
    <row r="19126" customFormat="1" ht="15" customHeight="1" x14ac:dyDescent="0.25"/>
    <row r="19127" customFormat="1" ht="15" customHeight="1" x14ac:dyDescent="0.25"/>
    <row r="19128" customFormat="1" ht="15" customHeight="1" x14ac:dyDescent="0.25"/>
    <row r="19129" customFormat="1" ht="15" customHeight="1" x14ac:dyDescent="0.25"/>
    <row r="19130" customFormat="1" ht="15" customHeight="1" x14ac:dyDescent="0.25"/>
    <row r="19131" customFormat="1" ht="15" customHeight="1" x14ac:dyDescent="0.25"/>
    <row r="19132" customFormat="1" ht="15" customHeight="1" x14ac:dyDescent="0.25"/>
    <row r="19133" customFormat="1" ht="15" customHeight="1" x14ac:dyDescent="0.25"/>
    <row r="19134" customFormat="1" ht="15" customHeight="1" x14ac:dyDescent="0.25"/>
    <row r="19135" customFormat="1" ht="15" customHeight="1" x14ac:dyDescent="0.25"/>
    <row r="19136" customFormat="1" ht="15" customHeight="1" x14ac:dyDescent="0.25"/>
    <row r="19137" customFormat="1" ht="15" customHeight="1" x14ac:dyDescent="0.25"/>
    <row r="19138" customFormat="1" ht="15" customHeight="1" x14ac:dyDescent="0.25"/>
    <row r="19139" customFormat="1" ht="15" customHeight="1" x14ac:dyDescent="0.25"/>
    <row r="19140" customFormat="1" ht="15" customHeight="1" x14ac:dyDescent="0.25"/>
    <row r="19141" customFormat="1" ht="15" customHeight="1" x14ac:dyDescent="0.25"/>
    <row r="19142" customFormat="1" ht="15" customHeight="1" x14ac:dyDescent="0.25"/>
    <row r="19143" customFormat="1" ht="15" customHeight="1" x14ac:dyDescent="0.25"/>
    <row r="19144" customFormat="1" ht="15" customHeight="1" x14ac:dyDescent="0.25"/>
    <row r="19145" customFormat="1" ht="15" customHeight="1" x14ac:dyDescent="0.25"/>
    <row r="19146" customFormat="1" ht="15" customHeight="1" x14ac:dyDescent="0.25"/>
    <row r="19147" customFormat="1" ht="15" customHeight="1" x14ac:dyDescent="0.25"/>
    <row r="19148" customFormat="1" ht="15" customHeight="1" x14ac:dyDescent="0.25"/>
    <row r="19149" customFormat="1" ht="15" customHeight="1" x14ac:dyDescent="0.25"/>
    <row r="19150" customFormat="1" ht="15" customHeight="1" x14ac:dyDescent="0.25"/>
    <row r="19151" customFormat="1" ht="15" customHeight="1" x14ac:dyDescent="0.25"/>
    <row r="19152" customFormat="1" ht="15" customHeight="1" x14ac:dyDescent="0.25"/>
    <row r="19153" customFormat="1" ht="15" customHeight="1" x14ac:dyDescent="0.25"/>
    <row r="19154" customFormat="1" ht="15" customHeight="1" x14ac:dyDescent="0.25"/>
    <row r="19155" customFormat="1" ht="15" customHeight="1" x14ac:dyDescent="0.25"/>
    <row r="19156" customFormat="1" ht="15" customHeight="1" x14ac:dyDescent="0.25"/>
    <row r="19157" customFormat="1" ht="15" customHeight="1" x14ac:dyDescent="0.25"/>
    <row r="19158" customFormat="1" ht="15" customHeight="1" x14ac:dyDescent="0.25"/>
    <row r="19159" customFormat="1" ht="15" customHeight="1" x14ac:dyDescent="0.25"/>
    <row r="19160" customFormat="1" ht="15" customHeight="1" x14ac:dyDescent="0.25"/>
    <row r="19161" customFormat="1" ht="15" customHeight="1" x14ac:dyDescent="0.25"/>
    <row r="19162" customFormat="1" ht="15" customHeight="1" x14ac:dyDescent="0.25"/>
    <row r="19163" customFormat="1" ht="15" customHeight="1" x14ac:dyDescent="0.25"/>
    <row r="19164" customFormat="1" ht="15" customHeight="1" x14ac:dyDescent="0.25"/>
    <row r="19165" customFormat="1" ht="15" customHeight="1" x14ac:dyDescent="0.25"/>
    <row r="19166" customFormat="1" ht="15" customHeight="1" x14ac:dyDescent="0.25"/>
    <row r="19167" customFormat="1" ht="15" customHeight="1" x14ac:dyDescent="0.25"/>
    <row r="19168" customFormat="1" ht="15" customHeight="1" x14ac:dyDescent="0.25"/>
    <row r="19169" customFormat="1" ht="15" customHeight="1" x14ac:dyDescent="0.25"/>
    <row r="19170" customFormat="1" ht="15" customHeight="1" x14ac:dyDescent="0.25"/>
    <row r="19171" customFormat="1" ht="15" customHeight="1" x14ac:dyDescent="0.25"/>
    <row r="19172" customFormat="1" ht="15" customHeight="1" x14ac:dyDescent="0.25"/>
    <row r="19173" customFormat="1" ht="15" customHeight="1" x14ac:dyDescent="0.25"/>
    <row r="19174" customFormat="1" ht="15" customHeight="1" x14ac:dyDescent="0.25"/>
    <row r="19175" customFormat="1" ht="15" customHeight="1" x14ac:dyDescent="0.25"/>
    <row r="19176" customFormat="1" ht="15" customHeight="1" x14ac:dyDescent="0.25"/>
    <row r="19177" customFormat="1" ht="15" customHeight="1" x14ac:dyDescent="0.25"/>
    <row r="19178" customFormat="1" ht="15" customHeight="1" x14ac:dyDescent="0.25"/>
    <row r="19179" customFormat="1" ht="15" customHeight="1" x14ac:dyDescent="0.25"/>
    <row r="19180" customFormat="1" ht="15" customHeight="1" x14ac:dyDescent="0.25"/>
    <row r="19181" customFormat="1" ht="15" customHeight="1" x14ac:dyDescent="0.25"/>
    <row r="19182" customFormat="1" ht="15" customHeight="1" x14ac:dyDescent="0.25"/>
    <row r="19183" customFormat="1" ht="15" customHeight="1" x14ac:dyDescent="0.25"/>
    <row r="19184" customFormat="1" ht="15" customHeight="1" x14ac:dyDescent="0.25"/>
    <row r="19185" customFormat="1" ht="15" customHeight="1" x14ac:dyDescent="0.25"/>
    <row r="19186" customFormat="1" ht="15" customHeight="1" x14ac:dyDescent="0.25"/>
    <row r="19187" customFormat="1" ht="15" customHeight="1" x14ac:dyDescent="0.25"/>
    <row r="19188" customFormat="1" ht="15" customHeight="1" x14ac:dyDescent="0.25"/>
    <row r="19189" customFormat="1" ht="15" customHeight="1" x14ac:dyDescent="0.25"/>
    <row r="19190" customFormat="1" ht="15" customHeight="1" x14ac:dyDescent="0.25"/>
    <row r="19191" customFormat="1" ht="15" customHeight="1" x14ac:dyDescent="0.25"/>
    <row r="19192" customFormat="1" ht="15" customHeight="1" x14ac:dyDescent="0.25"/>
    <row r="19193" customFormat="1" ht="15" customHeight="1" x14ac:dyDescent="0.25"/>
    <row r="19194" customFormat="1" ht="15" customHeight="1" x14ac:dyDescent="0.25"/>
    <row r="19195" customFormat="1" ht="15" customHeight="1" x14ac:dyDescent="0.25"/>
    <row r="19196" customFormat="1" ht="15" customHeight="1" x14ac:dyDescent="0.25"/>
    <row r="19197" customFormat="1" ht="15" customHeight="1" x14ac:dyDescent="0.25"/>
    <row r="19198" customFormat="1" ht="15" customHeight="1" x14ac:dyDescent="0.25"/>
    <row r="19199" customFormat="1" ht="15" customHeight="1" x14ac:dyDescent="0.25"/>
    <row r="19200" customFormat="1" ht="15" customHeight="1" x14ac:dyDescent="0.25"/>
    <row r="19201" customFormat="1" ht="15" customHeight="1" x14ac:dyDescent="0.25"/>
    <row r="19202" customFormat="1" ht="15" customHeight="1" x14ac:dyDescent="0.25"/>
    <row r="19203" customFormat="1" ht="15" customHeight="1" x14ac:dyDescent="0.25"/>
    <row r="19204" customFormat="1" ht="15" customHeight="1" x14ac:dyDescent="0.25"/>
    <row r="19205" customFormat="1" ht="15" customHeight="1" x14ac:dyDescent="0.25"/>
    <row r="19206" customFormat="1" ht="15" customHeight="1" x14ac:dyDescent="0.25"/>
    <row r="19207" customFormat="1" ht="15" customHeight="1" x14ac:dyDescent="0.25"/>
    <row r="19208" customFormat="1" ht="15" customHeight="1" x14ac:dyDescent="0.25"/>
    <row r="19209" customFormat="1" ht="15" customHeight="1" x14ac:dyDescent="0.25"/>
    <row r="19210" customFormat="1" ht="15" customHeight="1" x14ac:dyDescent="0.25"/>
    <row r="19211" customFormat="1" ht="15" customHeight="1" x14ac:dyDescent="0.25"/>
    <row r="19212" customFormat="1" ht="15" customHeight="1" x14ac:dyDescent="0.25"/>
    <row r="19213" customFormat="1" ht="15" customHeight="1" x14ac:dyDescent="0.25"/>
    <row r="19214" customFormat="1" ht="15" customHeight="1" x14ac:dyDescent="0.25"/>
    <row r="19215" customFormat="1" ht="15" customHeight="1" x14ac:dyDescent="0.25"/>
    <row r="19216" customFormat="1" ht="15" customHeight="1" x14ac:dyDescent="0.25"/>
    <row r="19217" customFormat="1" ht="15" customHeight="1" x14ac:dyDescent="0.25"/>
    <row r="19218" customFormat="1" ht="15" customHeight="1" x14ac:dyDescent="0.25"/>
    <row r="19219" customFormat="1" ht="15" customHeight="1" x14ac:dyDescent="0.25"/>
    <row r="19220" customFormat="1" ht="15" customHeight="1" x14ac:dyDescent="0.25"/>
    <row r="19221" customFormat="1" ht="15" customHeight="1" x14ac:dyDescent="0.25"/>
    <row r="19222" customFormat="1" ht="15" customHeight="1" x14ac:dyDescent="0.25"/>
    <row r="19223" customFormat="1" ht="15" customHeight="1" x14ac:dyDescent="0.25"/>
    <row r="19224" customFormat="1" ht="15" customHeight="1" x14ac:dyDescent="0.25"/>
    <row r="19225" customFormat="1" ht="15" customHeight="1" x14ac:dyDescent="0.25"/>
    <row r="19226" customFormat="1" ht="15" customHeight="1" x14ac:dyDescent="0.25"/>
    <row r="19227" customFormat="1" ht="15" customHeight="1" x14ac:dyDescent="0.25"/>
    <row r="19228" customFormat="1" ht="15" customHeight="1" x14ac:dyDescent="0.25"/>
    <row r="19229" customFormat="1" ht="15" customHeight="1" x14ac:dyDescent="0.25"/>
    <row r="19230" customFormat="1" ht="15" customHeight="1" x14ac:dyDescent="0.25"/>
    <row r="19231" customFormat="1" ht="15" customHeight="1" x14ac:dyDescent="0.25"/>
    <row r="19232" customFormat="1" ht="15" customHeight="1" x14ac:dyDescent="0.25"/>
    <row r="19233" customFormat="1" ht="15" customHeight="1" x14ac:dyDescent="0.25"/>
    <row r="19234" customFormat="1" ht="15" customHeight="1" x14ac:dyDescent="0.25"/>
    <row r="19235" customFormat="1" ht="15" customHeight="1" x14ac:dyDescent="0.25"/>
    <row r="19236" customFormat="1" ht="15" customHeight="1" x14ac:dyDescent="0.25"/>
    <row r="19237" customFormat="1" ht="15" customHeight="1" x14ac:dyDescent="0.25"/>
    <row r="19238" customFormat="1" ht="15" customHeight="1" x14ac:dyDescent="0.25"/>
    <row r="19239" customFormat="1" ht="15" customHeight="1" x14ac:dyDescent="0.25"/>
    <row r="19240" customFormat="1" ht="15" customHeight="1" x14ac:dyDescent="0.25"/>
    <row r="19241" customFormat="1" ht="15" customHeight="1" x14ac:dyDescent="0.25"/>
    <row r="19242" customFormat="1" ht="15" customHeight="1" x14ac:dyDescent="0.25"/>
    <row r="19243" customFormat="1" ht="15" customHeight="1" x14ac:dyDescent="0.25"/>
    <row r="19244" customFormat="1" ht="15" customHeight="1" x14ac:dyDescent="0.25"/>
    <row r="19245" customFormat="1" ht="15" customHeight="1" x14ac:dyDescent="0.25"/>
    <row r="19246" customFormat="1" ht="15" customHeight="1" x14ac:dyDescent="0.25"/>
    <row r="19247" customFormat="1" ht="15" customHeight="1" x14ac:dyDescent="0.25"/>
    <row r="19248" customFormat="1" ht="15" customHeight="1" x14ac:dyDescent="0.25"/>
    <row r="19249" customFormat="1" ht="15" customHeight="1" x14ac:dyDescent="0.25"/>
    <row r="19250" customFormat="1" ht="15" customHeight="1" x14ac:dyDescent="0.25"/>
    <row r="19251" customFormat="1" ht="15" customHeight="1" x14ac:dyDescent="0.25"/>
    <row r="19252" customFormat="1" ht="15" customHeight="1" x14ac:dyDescent="0.25"/>
    <row r="19253" customFormat="1" ht="15" customHeight="1" x14ac:dyDescent="0.25"/>
    <row r="19254" customFormat="1" ht="15" customHeight="1" x14ac:dyDescent="0.25"/>
    <row r="19255" customFormat="1" ht="15" customHeight="1" x14ac:dyDescent="0.25"/>
    <row r="19256" customFormat="1" ht="15" customHeight="1" x14ac:dyDescent="0.25"/>
    <row r="19257" customFormat="1" ht="15" customHeight="1" x14ac:dyDescent="0.25"/>
    <row r="19258" customFormat="1" ht="15" customHeight="1" x14ac:dyDescent="0.25"/>
    <row r="19259" customFormat="1" ht="15" customHeight="1" x14ac:dyDescent="0.25"/>
    <row r="19260" customFormat="1" ht="15" customHeight="1" x14ac:dyDescent="0.25"/>
    <row r="19261" customFormat="1" ht="15" customHeight="1" x14ac:dyDescent="0.25"/>
    <row r="19262" customFormat="1" ht="15" customHeight="1" x14ac:dyDescent="0.25"/>
    <row r="19263" customFormat="1" ht="15" customHeight="1" x14ac:dyDescent="0.25"/>
    <row r="19264" customFormat="1" ht="15" customHeight="1" x14ac:dyDescent="0.25"/>
    <row r="19265" customFormat="1" ht="15" customHeight="1" x14ac:dyDescent="0.25"/>
    <row r="19266" customFormat="1" ht="15" customHeight="1" x14ac:dyDescent="0.25"/>
    <row r="19267" customFormat="1" ht="15" customHeight="1" x14ac:dyDescent="0.25"/>
    <row r="19268" customFormat="1" ht="15" customHeight="1" x14ac:dyDescent="0.25"/>
    <row r="19269" customFormat="1" ht="15" customHeight="1" x14ac:dyDescent="0.25"/>
    <row r="19270" customFormat="1" ht="15" customHeight="1" x14ac:dyDescent="0.25"/>
    <row r="19271" customFormat="1" ht="15" customHeight="1" x14ac:dyDescent="0.25"/>
    <row r="19272" customFormat="1" ht="15" customHeight="1" x14ac:dyDescent="0.25"/>
    <row r="19273" customFormat="1" ht="15" customHeight="1" x14ac:dyDescent="0.25"/>
    <row r="19274" customFormat="1" ht="15" customHeight="1" x14ac:dyDescent="0.25"/>
    <row r="19275" customFormat="1" ht="15" customHeight="1" x14ac:dyDescent="0.25"/>
    <row r="19276" customFormat="1" ht="15" customHeight="1" x14ac:dyDescent="0.25"/>
    <row r="19277" customFormat="1" ht="15" customHeight="1" x14ac:dyDescent="0.25"/>
    <row r="19278" customFormat="1" ht="15" customHeight="1" x14ac:dyDescent="0.25"/>
    <row r="19279" customFormat="1" ht="15" customHeight="1" x14ac:dyDescent="0.25"/>
    <row r="19280" customFormat="1" ht="15" customHeight="1" x14ac:dyDescent="0.25"/>
    <row r="19281" customFormat="1" ht="15" customHeight="1" x14ac:dyDescent="0.25"/>
    <row r="19282" customFormat="1" ht="15" customHeight="1" x14ac:dyDescent="0.25"/>
    <row r="19283" customFormat="1" ht="15" customHeight="1" x14ac:dyDescent="0.25"/>
    <row r="19284" customFormat="1" ht="15" customHeight="1" x14ac:dyDescent="0.25"/>
    <row r="19285" customFormat="1" ht="15" customHeight="1" x14ac:dyDescent="0.25"/>
    <row r="19286" customFormat="1" ht="15" customHeight="1" x14ac:dyDescent="0.25"/>
    <row r="19287" customFormat="1" ht="15" customHeight="1" x14ac:dyDescent="0.25"/>
    <row r="19288" customFormat="1" ht="15" customHeight="1" x14ac:dyDescent="0.25"/>
    <row r="19289" customFormat="1" ht="15" customHeight="1" x14ac:dyDescent="0.25"/>
    <row r="19290" customFormat="1" ht="15" customHeight="1" x14ac:dyDescent="0.25"/>
    <row r="19291" customFormat="1" ht="15" customHeight="1" x14ac:dyDescent="0.25"/>
    <row r="19292" customFormat="1" ht="15" customHeight="1" x14ac:dyDescent="0.25"/>
    <row r="19293" customFormat="1" ht="15" customHeight="1" x14ac:dyDescent="0.25"/>
    <row r="19294" customFormat="1" ht="15" customHeight="1" x14ac:dyDescent="0.25"/>
    <row r="19295" customFormat="1" ht="15" customHeight="1" x14ac:dyDescent="0.25"/>
    <row r="19296" customFormat="1" ht="15" customHeight="1" x14ac:dyDescent="0.25"/>
    <row r="19297" customFormat="1" ht="15" customHeight="1" x14ac:dyDescent="0.25"/>
    <row r="19298" customFormat="1" ht="15" customHeight="1" x14ac:dyDescent="0.25"/>
    <row r="19299" customFormat="1" ht="15" customHeight="1" x14ac:dyDescent="0.25"/>
    <row r="19300" customFormat="1" ht="15" customHeight="1" x14ac:dyDescent="0.25"/>
    <row r="19301" customFormat="1" ht="15" customHeight="1" x14ac:dyDescent="0.25"/>
    <row r="19302" customFormat="1" ht="15" customHeight="1" x14ac:dyDescent="0.25"/>
    <row r="19303" customFormat="1" ht="15" customHeight="1" x14ac:dyDescent="0.25"/>
    <row r="19304" customFormat="1" ht="15" customHeight="1" x14ac:dyDescent="0.25"/>
    <row r="19305" customFormat="1" ht="15" customHeight="1" x14ac:dyDescent="0.25"/>
    <row r="19306" customFormat="1" ht="15" customHeight="1" x14ac:dyDescent="0.25"/>
    <row r="19307" customFormat="1" ht="15" customHeight="1" x14ac:dyDescent="0.25"/>
    <row r="19308" customFormat="1" ht="15" customHeight="1" x14ac:dyDescent="0.25"/>
    <row r="19309" customFormat="1" ht="15" customHeight="1" x14ac:dyDescent="0.25"/>
    <row r="19310" customFormat="1" ht="15" customHeight="1" x14ac:dyDescent="0.25"/>
    <row r="19311" customFormat="1" ht="15" customHeight="1" x14ac:dyDescent="0.25"/>
    <row r="19312" customFormat="1" ht="15" customHeight="1" x14ac:dyDescent="0.25"/>
    <row r="19313" customFormat="1" ht="15" customHeight="1" x14ac:dyDescent="0.25"/>
    <row r="19314" customFormat="1" ht="15" customHeight="1" x14ac:dyDescent="0.25"/>
    <row r="19315" customFormat="1" ht="15" customHeight="1" x14ac:dyDescent="0.25"/>
    <row r="19316" customFormat="1" ht="15" customHeight="1" x14ac:dyDescent="0.25"/>
    <row r="19317" customFormat="1" ht="15" customHeight="1" x14ac:dyDescent="0.25"/>
    <row r="19318" customFormat="1" ht="15" customHeight="1" x14ac:dyDescent="0.25"/>
    <row r="19319" customFormat="1" ht="15" customHeight="1" x14ac:dyDescent="0.25"/>
    <row r="19320" customFormat="1" ht="15" customHeight="1" x14ac:dyDescent="0.25"/>
    <row r="19321" customFormat="1" ht="15" customHeight="1" x14ac:dyDescent="0.25"/>
    <row r="19322" customFormat="1" ht="15" customHeight="1" x14ac:dyDescent="0.25"/>
    <row r="19323" customFormat="1" ht="15" customHeight="1" x14ac:dyDescent="0.25"/>
    <row r="19324" customFormat="1" ht="15" customHeight="1" x14ac:dyDescent="0.25"/>
    <row r="19325" customFormat="1" ht="15" customHeight="1" x14ac:dyDescent="0.25"/>
    <row r="19326" customFormat="1" ht="15" customHeight="1" x14ac:dyDescent="0.25"/>
    <row r="19327" customFormat="1" ht="15" customHeight="1" x14ac:dyDescent="0.25"/>
    <row r="19328" customFormat="1" ht="15" customHeight="1" x14ac:dyDescent="0.25"/>
    <row r="19329" customFormat="1" ht="15" customHeight="1" x14ac:dyDescent="0.25"/>
    <row r="19330" customFormat="1" ht="15" customHeight="1" x14ac:dyDescent="0.25"/>
    <row r="19331" customFormat="1" ht="15" customHeight="1" x14ac:dyDescent="0.25"/>
    <row r="19332" customFormat="1" ht="15" customHeight="1" x14ac:dyDescent="0.25"/>
    <row r="19333" customFormat="1" ht="15" customHeight="1" x14ac:dyDescent="0.25"/>
    <row r="19334" customFormat="1" ht="15" customHeight="1" x14ac:dyDescent="0.25"/>
    <row r="19335" customFormat="1" ht="15" customHeight="1" x14ac:dyDescent="0.25"/>
    <row r="19336" customFormat="1" ht="15" customHeight="1" x14ac:dyDescent="0.25"/>
    <row r="19337" customFormat="1" ht="15" customHeight="1" x14ac:dyDescent="0.25"/>
    <row r="19338" customFormat="1" ht="15" customHeight="1" x14ac:dyDescent="0.25"/>
    <row r="19339" customFormat="1" ht="15" customHeight="1" x14ac:dyDescent="0.25"/>
    <row r="19340" customFormat="1" ht="15" customHeight="1" x14ac:dyDescent="0.25"/>
    <row r="19341" customFormat="1" ht="15" customHeight="1" x14ac:dyDescent="0.25"/>
    <row r="19342" customFormat="1" ht="15" customHeight="1" x14ac:dyDescent="0.25"/>
    <row r="19343" customFormat="1" ht="15" customHeight="1" x14ac:dyDescent="0.25"/>
    <row r="19344" customFormat="1" ht="15" customHeight="1" x14ac:dyDescent="0.25"/>
    <row r="19345" customFormat="1" ht="15" customHeight="1" x14ac:dyDescent="0.25"/>
    <row r="19346" customFormat="1" ht="15" customHeight="1" x14ac:dyDescent="0.25"/>
    <row r="19347" customFormat="1" ht="15" customHeight="1" x14ac:dyDescent="0.25"/>
    <row r="19348" customFormat="1" ht="15" customHeight="1" x14ac:dyDescent="0.25"/>
    <row r="19349" customFormat="1" ht="15" customHeight="1" x14ac:dyDescent="0.25"/>
    <row r="19350" customFormat="1" ht="15" customHeight="1" x14ac:dyDescent="0.25"/>
    <row r="19351" customFormat="1" ht="15" customHeight="1" x14ac:dyDescent="0.25"/>
    <row r="19352" customFormat="1" ht="15" customHeight="1" x14ac:dyDescent="0.25"/>
    <row r="19353" customFormat="1" ht="15" customHeight="1" x14ac:dyDescent="0.25"/>
    <row r="19354" customFormat="1" ht="15" customHeight="1" x14ac:dyDescent="0.25"/>
    <row r="19355" customFormat="1" ht="15" customHeight="1" x14ac:dyDescent="0.25"/>
    <row r="19356" customFormat="1" ht="15" customHeight="1" x14ac:dyDescent="0.25"/>
    <row r="19357" customFormat="1" ht="15" customHeight="1" x14ac:dyDescent="0.25"/>
    <row r="19358" customFormat="1" ht="15" customHeight="1" x14ac:dyDescent="0.25"/>
    <row r="19359" customFormat="1" ht="15" customHeight="1" x14ac:dyDescent="0.25"/>
    <row r="19360" customFormat="1" ht="15" customHeight="1" x14ac:dyDescent="0.25"/>
    <row r="19361" customFormat="1" ht="15" customHeight="1" x14ac:dyDescent="0.25"/>
    <row r="19362" customFormat="1" ht="15" customHeight="1" x14ac:dyDescent="0.25"/>
    <row r="19363" customFormat="1" ht="15" customHeight="1" x14ac:dyDescent="0.25"/>
    <row r="19364" customFormat="1" ht="15" customHeight="1" x14ac:dyDescent="0.25"/>
    <row r="19365" customFormat="1" ht="15" customHeight="1" x14ac:dyDescent="0.25"/>
    <row r="19366" customFormat="1" ht="15" customHeight="1" x14ac:dyDescent="0.25"/>
    <row r="19367" customFormat="1" ht="15" customHeight="1" x14ac:dyDescent="0.25"/>
    <row r="19368" customFormat="1" ht="15" customHeight="1" x14ac:dyDescent="0.25"/>
    <row r="19369" customFormat="1" ht="15" customHeight="1" x14ac:dyDescent="0.25"/>
    <row r="19370" customFormat="1" ht="15" customHeight="1" x14ac:dyDescent="0.25"/>
    <row r="19371" customFormat="1" ht="15" customHeight="1" x14ac:dyDescent="0.25"/>
    <row r="19372" customFormat="1" ht="15" customHeight="1" x14ac:dyDescent="0.25"/>
    <row r="19373" customFormat="1" ht="15" customHeight="1" x14ac:dyDescent="0.25"/>
    <row r="19374" customFormat="1" ht="15" customHeight="1" x14ac:dyDescent="0.25"/>
    <row r="19375" customFormat="1" ht="15" customHeight="1" x14ac:dyDescent="0.25"/>
    <row r="19376" customFormat="1" ht="15" customHeight="1" x14ac:dyDescent="0.25"/>
    <row r="19377" customFormat="1" ht="15" customHeight="1" x14ac:dyDescent="0.25"/>
    <row r="19378" customFormat="1" ht="15" customHeight="1" x14ac:dyDescent="0.25"/>
    <row r="19379" customFormat="1" ht="15" customHeight="1" x14ac:dyDescent="0.25"/>
    <row r="19380" customFormat="1" ht="15" customHeight="1" x14ac:dyDescent="0.25"/>
    <row r="19381" customFormat="1" ht="15" customHeight="1" x14ac:dyDescent="0.25"/>
    <row r="19382" customFormat="1" ht="15" customHeight="1" x14ac:dyDescent="0.25"/>
    <row r="19383" customFormat="1" ht="15" customHeight="1" x14ac:dyDescent="0.25"/>
    <row r="19384" customFormat="1" ht="15" customHeight="1" x14ac:dyDescent="0.25"/>
    <row r="19385" customFormat="1" ht="15" customHeight="1" x14ac:dyDescent="0.25"/>
    <row r="19386" customFormat="1" ht="15" customHeight="1" x14ac:dyDescent="0.25"/>
    <row r="19387" customFormat="1" ht="15" customHeight="1" x14ac:dyDescent="0.25"/>
    <row r="19388" customFormat="1" ht="15" customHeight="1" x14ac:dyDescent="0.25"/>
    <row r="19389" customFormat="1" ht="15" customHeight="1" x14ac:dyDescent="0.25"/>
    <row r="19390" customFormat="1" ht="15" customHeight="1" x14ac:dyDescent="0.25"/>
    <row r="19391" customFormat="1" ht="15" customHeight="1" x14ac:dyDescent="0.25"/>
    <row r="19392" customFormat="1" ht="15" customHeight="1" x14ac:dyDescent="0.25"/>
    <row r="19393" customFormat="1" ht="15" customHeight="1" x14ac:dyDescent="0.25"/>
    <row r="19394" customFormat="1" ht="15" customHeight="1" x14ac:dyDescent="0.25"/>
    <row r="19395" customFormat="1" ht="15" customHeight="1" x14ac:dyDescent="0.25"/>
    <row r="19396" customFormat="1" ht="15" customHeight="1" x14ac:dyDescent="0.25"/>
    <row r="19397" customFormat="1" ht="15" customHeight="1" x14ac:dyDescent="0.25"/>
    <row r="19398" customFormat="1" ht="15" customHeight="1" x14ac:dyDescent="0.25"/>
    <row r="19399" customFormat="1" ht="15" customHeight="1" x14ac:dyDescent="0.25"/>
    <row r="19400" customFormat="1" ht="15" customHeight="1" x14ac:dyDescent="0.25"/>
    <row r="19401" customFormat="1" ht="15" customHeight="1" x14ac:dyDescent="0.25"/>
    <row r="19402" customFormat="1" ht="15" customHeight="1" x14ac:dyDescent="0.25"/>
    <row r="19403" customFormat="1" ht="15" customHeight="1" x14ac:dyDescent="0.25"/>
    <row r="19404" customFormat="1" ht="15" customHeight="1" x14ac:dyDescent="0.25"/>
    <row r="19405" customFormat="1" ht="15" customHeight="1" x14ac:dyDescent="0.25"/>
    <row r="19406" customFormat="1" ht="15" customHeight="1" x14ac:dyDescent="0.25"/>
    <row r="19407" customFormat="1" ht="15" customHeight="1" x14ac:dyDescent="0.25"/>
    <row r="19408" customFormat="1" ht="15" customHeight="1" x14ac:dyDescent="0.25"/>
    <row r="19409" customFormat="1" ht="15" customHeight="1" x14ac:dyDescent="0.25"/>
    <row r="19410" customFormat="1" ht="15" customHeight="1" x14ac:dyDescent="0.25"/>
    <row r="19411" customFormat="1" ht="15" customHeight="1" x14ac:dyDescent="0.25"/>
    <row r="19412" customFormat="1" ht="15" customHeight="1" x14ac:dyDescent="0.25"/>
    <row r="19413" customFormat="1" ht="15" customHeight="1" x14ac:dyDescent="0.25"/>
    <row r="19414" customFormat="1" ht="15" customHeight="1" x14ac:dyDescent="0.25"/>
    <row r="19415" customFormat="1" ht="15" customHeight="1" x14ac:dyDescent="0.25"/>
    <row r="19416" customFormat="1" ht="15" customHeight="1" x14ac:dyDescent="0.25"/>
    <row r="19417" customFormat="1" ht="15" customHeight="1" x14ac:dyDescent="0.25"/>
    <row r="19418" customFormat="1" ht="15" customHeight="1" x14ac:dyDescent="0.25"/>
    <row r="19419" customFormat="1" ht="15" customHeight="1" x14ac:dyDescent="0.25"/>
    <row r="19420" customFormat="1" ht="15" customHeight="1" x14ac:dyDescent="0.25"/>
    <row r="19421" customFormat="1" ht="15" customHeight="1" x14ac:dyDescent="0.25"/>
    <row r="19422" customFormat="1" ht="15" customHeight="1" x14ac:dyDescent="0.25"/>
    <row r="19423" customFormat="1" ht="15" customHeight="1" x14ac:dyDescent="0.25"/>
    <row r="19424" customFormat="1" ht="15" customHeight="1" x14ac:dyDescent="0.25"/>
    <row r="19425" customFormat="1" ht="15" customHeight="1" x14ac:dyDescent="0.25"/>
    <row r="19426" customFormat="1" ht="15" customHeight="1" x14ac:dyDescent="0.25"/>
    <row r="19427" customFormat="1" ht="15" customHeight="1" x14ac:dyDescent="0.25"/>
    <row r="19428" customFormat="1" ht="15" customHeight="1" x14ac:dyDescent="0.25"/>
    <row r="19429" customFormat="1" ht="15" customHeight="1" x14ac:dyDescent="0.25"/>
    <row r="19430" customFormat="1" ht="15" customHeight="1" x14ac:dyDescent="0.25"/>
    <row r="19431" customFormat="1" ht="15" customHeight="1" x14ac:dyDescent="0.25"/>
    <row r="19432" customFormat="1" ht="15" customHeight="1" x14ac:dyDescent="0.25"/>
    <row r="19433" customFormat="1" ht="15" customHeight="1" x14ac:dyDescent="0.25"/>
    <row r="19434" customFormat="1" ht="15" customHeight="1" x14ac:dyDescent="0.25"/>
    <row r="19435" customFormat="1" ht="15" customHeight="1" x14ac:dyDescent="0.25"/>
    <row r="19436" customFormat="1" ht="15" customHeight="1" x14ac:dyDescent="0.25"/>
    <row r="19437" customFormat="1" ht="15" customHeight="1" x14ac:dyDescent="0.25"/>
    <row r="19438" customFormat="1" ht="15" customHeight="1" x14ac:dyDescent="0.25"/>
    <row r="19439" customFormat="1" ht="15" customHeight="1" x14ac:dyDescent="0.25"/>
    <row r="19440" customFormat="1" ht="15" customHeight="1" x14ac:dyDescent="0.25"/>
    <row r="19441" customFormat="1" ht="15" customHeight="1" x14ac:dyDescent="0.25"/>
    <row r="19442" customFormat="1" ht="15" customHeight="1" x14ac:dyDescent="0.25"/>
    <row r="19443" customFormat="1" ht="15" customHeight="1" x14ac:dyDescent="0.25"/>
    <row r="19444" customFormat="1" ht="15" customHeight="1" x14ac:dyDescent="0.25"/>
    <row r="19445" customFormat="1" ht="15" customHeight="1" x14ac:dyDescent="0.25"/>
    <row r="19446" customFormat="1" ht="15" customHeight="1" x14ac:dyDescent="0.25"/>
    <row r="19447" customFormat="1" ht="15" customHeight="1" x14ac:dyDescent="0.25"/>
    <row r="19448" customFormat="1" ht="15" customHeight="1" x14ac:dyDescent="0.25"/>
    <row r="19449" customFormat="1" ht="15" customHeight="1" x14ac:dyDescent="0.25"/>
    <row r="19450" customFormat="1" ht="15" customHeight="1" x14ac:dyDescent="0.25"/>
    <row r="19451" customFormat="1" ht="15" customHeight="1" x14ac:dyDescent="0.25"/>
    <row r="19452" customFormat="1" ht="15" customHeight="1" x14ac:dyDescent="0.25"/>
    <row r="19453" customFormat="1" ht="15" customHeight="1" x14ac:dyDescent="0.25"/>
    <row r="19454" customFormat="1" ht="15" customHeight="1" x14ac:dyDescent="0.25"/>
    <row r="19455" customFormat="1" ht="15" customHeight="1" x14ac:dyDescent="0.25"/>
    <row r="19456" customFormat="1" ht="15" customHeight="1" x14ac:dyDescent="0.25"/>
    <row r="19457" customFormat="1" ht="15" customHeight="1" x14ac:dyDescent="0.25"/>
    <row r="19458" customFormat="1" ht="15" customHeight="1" x14ac:dyDescent="0.25"/>
    <row r="19459" customFormat="1" ht="15" customHeight="1" x14ac:dyDescent="0.25"/>
    <row r="19460" customFormat="1" ht="15" customHeight="1" x14ac:dyDescent="0.25"/>
    <row r="19461" customFormat="1" ht="15" customHeight="1" x14ac:dyDescent="0.25"/>
    <row r="19462" customFormat="1" ht="15" customHeight="1" x14ac:dyDescent="0.25"/>
    <row r="19463" customFormat="1" ht="15" customHeight="1" x14ac:dyDescent="0.25"/>
    <row r="19464" customFormat="1" ht="15" customHeight="1" x14ac:dyDescent="0.25"/>
    <row r="19465" customFormat="1" ht="15" customHeight="1" x14ac:dyDescent="0.25"/>
    <row r="19466" customFormat="1" ht="15" customHeight="1" x14ac:dyDescent="0.25"/>
    <row r="19467" customFormat="1" ht="15" customHeight="1" x14ac:dyDescent="0.25"/>
    <row r="19468" customFormat="1" ht="15" customHeight="1" x14ac:dyDescent="0.25"/>
    <row r="19469" customFormat="1" ht="15" customHeight="1" x14ac:dyDescent="0.25"/>
    <row r="19470" customFormat="1" ht="15" customHeight="1" x14ac:dyDescent="0.25"/>
    <row r="19471" customFormat="1" ht="15" customHeight="1" x14ac:dyDescent="0.25"/>
    <row r="19472" customFormat="1" ht="15" customHeight="1" x14ac:dyDescent="0.25"/>
    <row r="19473" customFormat="1" ht="15" customHeight="1" x14ac:dyDescent="0.25"/>
    <row r="19474" customFormat="1" ht="15" customHeight="1" x14ac:dyDescent="0.25"/>
    <row r="19475" customFormat="1" ht="15" customHeight="1" x14ac:dyDescent="0.25"/>
    <row r="19476" customFormat="1" ht="15" customHeight="1" x14ac:dyDescent="0.25"/>
    <row r="19477" customFormat="1" ht="15" customHeight="1" x14ac:dyDescent="0.25"/>
    <row r="19478" customFormat="1" ht="15" customHeight="1" x14ac:dyDescent="0.25"/>
    <row r="19479" customFormat="1" ht="15" customHeight="1" x14ac:dyDescent="0.25"/>
    <row r="19480" customFormat="1" ht="15" customHeight="1" x14ac:dyDescent="0.25"/>
    <row r="19481" customFormat="1" ht="15" customHeight="1" x14ac:dyDescent="0.25"/>
    <row r="19482" customFormat="1" ht="15" customHeight="1" x14ac:dyDescent="0.25"/>
    <row r="19483" customFormat="1" ht="15" customHeight="1" x14ac:dyDescent="0.25"/>
    <row r="19484" customFormat="1" ht="15" customHeight="1" x14ac:dyDescent="0.25"/>
    <row r="19485" customFormat="1" ht="15" customHeight="1" x14ac:dyDescent="0.25"/>
    <row r="19486" customFormat="1" ht="15" customHeight="1" x14ac:dyDescent="0.25"/>
    <row r="19487" customFormat="1" ht="15" customHeight="1" x14ac:dyDescent="0.25"/>
    <row r="19488" customFormat="1" ht="15" customHeight="1" x14ac:dyDescent="0.25"/>
    <row r="19489" customFormat="1" ht="15" customHeight="1" x14ac:dyDescent="0.25"/>
    <row r="19490" customFormat="1" ht="15" customHeight="1" x14ac:dyDescent="0.25"/>
    <row r="19491" customFormat="1" ht="15" customHeight="1" x14ac:dyDescent="0.25"/>
    <row r="19492" customFormat="1" ht="15" customHeight="1" x14ac:dyDescent="0.25"/>
    <row r="19493" customFormat="1" ht="15" customHeight="1" x14ac:dyDescent="0.25"/>
    <row r="19494" customFormat="1" ht="15" customHeight="1" x14ac:dyDescent="0.25"/>
    <row r="19495" customFormat="1" ht="15" customHeight="1" x14ac:dyDescent="0.25"/>
    <row r="19496" customFormat="1" ht="15" customHeight="1" x14ac:dyDescent="0.25"/>
    <row r="19497" customFormat="1" ht="15" customHeight="1" x14ac:dyDescent="0.25"/>
    <row r="19498" customFormat="1" ht="15" customHeight="1" x14ac:dyDescent="0.25"/>
    <row r="19499" customFormat="1" ht="15" customHeight="1" x14ac:dyDescent="0.25"/>
    <row r="19500" customFormat="1" ht="15" customHeight="1" x14ac:dyDescent="0.25"/>
    <row r="19501" customFormat="1" ht="15" customHeight="1" x14ac:dyDescent="0.25"/>
    <row r="19502" customFormat="1" ht="15" customHeight="1" x14ac:dyDescent="0.25"/>
    <row r="19503" customFormat="1" ht="15" customHeight="1" x14ac:dyDescent="0.25"/>
    <row r="19504" customFormat="1" ht="15" customHeight="1" x14ac:dyDescent="0.25"/>
    <row r="19505" customFormat="1" ht="15" customHeight="1" x14ac:dyDescent="0.25"/>
    <row r="19506" customFormat="1" ht="15" customHeight="1" x14ac:dyDescent="0.25"/>
    <row r="19507" customFormat="1" ht="15" customHeight="1" x14ac:dyDescent="0.25"/>
    <row r="19508" customFormat="1" ht="15" customHeight="1" x14ac:dyDescent="0.25"/>
    <row r="19509" customFormat="1" ht="15" customHeight="1" x14ac:dyDescent="0.25"/>
    <row r="19510" customFormat="1" ht="15" customHeight="1" x14ac:dyDescent="0.25"/>
    <row r="19511" customFormat="1" ht="15" customHeight="1" x14ac:dyDescent="0.25"/>
    <row r="19512" customFormat="1" ht="15" customHeight="1" x14ac:dyDescent="0.25"/>
    <row r="19513" customFormat="1" ht="15" customHeight="1" x14ac:dyDescent="0.25"/>
    <row r="19514" customFormat="1" ht="15" customHeight="1" x14ac:dyDescent="0.25"/>
    <row r="19515" customFormat="1" ht="15" customHeight="1" x14ac:dyDescent="0.25"/>
    <row r="19516" customFormat="1" ht="15" customHeight="1" x14ac:dyDescent="0.25"/>
    <row r="19517" customFormat="1" ht="15" customHeight="1" x14ac:dyDescent="0.25"/>
    <row r="19518" customFormat="1" ht="15" customHeight="1" x14ac:dyDescent="0.25"/>
    <row r="19519" customFormat="1" ht="15" customHeight="1" x14ac:dyDescent="0.25"/>
    <row r="19520" customFormat="1" ht="15" customHeight="1" x14ac:dyDescent="0.25"/>
    <row r="19521" customFormat="1" ht="15" customHeight="1" x14ac:dyDescent="0.25"/>
    <row r="19522" customFormat="1" ht="15" customHeight="1" x14ac:dyDescent="0.25"/>
    <row r="19523" customFormat="1" ht="15" customHeight="1" x14ac:dyDescent="0.25"/>
    <row r="19524" customFormat="1" ht="15" customHeight="1" x14ac:dyDescent="0.25"/>
    <row r="19525" customFormat="1" ht="15" customHeight="1" x14ac:dyDescent="0.25"/>
    <row r="19526" customFormat="1" ht="15" customHeight="1" x14ac:dyDescent="0.25"/>
    <row r="19527" customFormat="1" ht="15" customHeight="1" x14ac:dyDescent="0.25"/>
    <row r="19528" customFormat="1" ht="15" customHeight="1" x14ac:dyDescent="0.25"/>
    <row r="19529" customFormat="1" ht="15" customHeight="1" x14ac:dyDescent="0.25"/>
    <row r="19530" customFormat="1" ht="15" customHeight="1" x14ac:dyDescent="0.25"/>
    <row r="19531" customFormat="1" ht="15" customHeight="1" x14ac:dyDescent="0.25"/>
    <row r="19532" customFormat="1" ht="15" customHeight="1" x14ac:dyDescent="0.25"/>
    <row r="19533" customFormat="1" ht="15" customHeight="1" x14ac:dyDescent="0.25"/>
    <row r="19534" customFormat="1" ht="15" customHeight="1" x14ac:dyDescent="0.25"/>
    <row r="19535" customFormat="1" ht="15" customHeight="1" x14ac:dyDescent="0.25"/>
    <row r="19536" customFormat="1" ht="15" customHeight="1" x14ac:dyDescent="0.25"/>
    <row r="19537" customFormat="1" ht="15" customHeight="1" x14ac:dyDescent="0.25"/>
    <row r="19538" customFormat="1" ht="15" customHeight="1" x14ac:dyDescent="0.25"/>
    <row r="19539" customFormat="1" ht="15" customHeight="1" x14ac:dyDescent="0.25"/>
    <row r="19540" customFormat="1" ht="15" customHeight="1" x14ac:dyDescent="0.25"/>
    <row r="19541" customFormat="1" ht="15" customHeight="1" x14ac:dyDescent="0.25"/>
    <row r="19542" customFormat="1" ht="15" customHeight="1" x14ac:dyDescent="0.25"/>
    <row r="19543" customFormat="1" ht="15" customHeight="1" x14ac:dyDescent="0.25"/>
    <row r="19544" customFormat="1" ht="15" customHeight="1" x14ac:dyDescent="0.25"/>
    <row r="19545" customFormat="1" ht="15" customHeight="1" x14ac:dyDescent="0.25"/>
    <row r="19546" customFormat="1" ht="15" customHeight="1" x14ac:dyDescent="0.25"/>
    <row r="19547" customFormat="1" ht="15" customHeight="1" x14ac:dyDescent="0.25"/>
    <row r="19548" customFormat="1" ht="15" customHeight="1" x14ac:dyDescent="0.25"/>
    <row r="19549" customFormat="1" ht="15" customHeight="1" x14ac:dyDescent="0.25"/>
    <row r="19550" customFormat="1" ht="15" customHeight="1" x14ac:dyDescent="0.25"/>
    <row r="19551" customFormat="1" ht="15" customHeight="1" x14ac:dyDescent="0.25"/>
    <row r="19552" customFormat="1" ht="15" customHeight="1" x14ac:dyDescent="0.25"/>
    <row r="19553" customFormat="1" ht="15" customHeight="1" x14ac:dyDescent="0.25"/>
    <row r="19554" customFormat="1" ht="15" customHeight="1" x14ac:dyDescent="0.25"/>
    <row r="19555" customFormat="1" ht="15" customHeight="1" x14ac:dyDescent="0.25"/>
    <row r="19556" customFormat="1" ht="15" customHeight="1" x14ac:dyDescent="0.25"/>
    <row r="19557" customFormat="1" ht="15" customHeight="1" x14ac:dyDescent="0.25"/>
    <row r="19558" customFormat="1" ht="15" customHeight="1" x14ac:dyDescent="0.25"/>
    <row r="19559" customFormat="1" ht="15" customHeight="1" x14ac:dyDescent="0.25"/>
    <row r="19560" customFormat="1" ht="15" customHeight="1" x14ac:dyDescent="0.25"/>
    <row r="19561" customFormat="1" ht="15" customHeight="1" x14ac:dyDescent="0.25"/>
    <row r="19562" customFormat="1" ht="15" customHeight="1" x14ac:dyDescent="0.25"/>
    <row r="19563" customFormat="1" ht="15" customHeight="1" x14ac:dyDescent="0.25"/>
    <row r="19564" customFormat="1" ht="15" customHeight="1" x14ac:dyDescent="0.25"/>
    <row r="19565" customFormat="1" ht="15" customHeight="1" x14ac:dyDescent="0.25"/>
    <row r="19566" customFormat="1" ht="15" customHeight="1" x14ac:dyDescent="0.25"/>
    <row r="19567" customFormat="1" ht="15" customHeight="1" x14ac:dyDescent="0.25"/>
    <row r="19568" customFormat="1" ht="15" customHeight="1" x14ac:dyDescent="0.25"/>
    <row r="19569" customFormat="1" ht="15" customHeight="1" x14ac:dyDescent="0.25"/>
    <row r="19570" customFormat="1" ht="15" customHeight="1" x14ac:dyDescent="0.25"/>
    <row r="19571" customFormat="1" ht="15" customHeight="1" x14ac:dyDescent="0.25"/>
    <row r="19572" customFormat="1" ht="15" customHeight="1" x14ac:dyDescent="0.25"/>
    <row r="19573" customFormat="1" ht="15" customHeight="1" x14ac:dyDescent="0.25"/>
    <row r="19574" customFormat="1" ht="15" customHeight="1" x14ac:dyDescent="0.25"/>
    <row r="19575" customFormat="1" ht="15" customHeight="1" x14ac:dyDescent="0.25"/>
    <row r="19576" customFormat="1" ht="15" customHeight="1" x14ac:dyDescent="0.25"/>
    <row r="19577" customFormat="1" ht="15" customHeight="1" x14ac:dyDescent="0.25"/>
    <row r="19578" customFormat="1" ht="15" customHeight="1" x14ac:dyDescent="0.25"/>
    <row r="19579" customFormat="1" ht="15" customHeight="1" x14ac:dyDescent="0.25"/>
    <row r="19580" customFormat="1" ht="15" customHeight="1" x14ac:dyDescent="0.25"/>
    <row r="19581" customFormat="1" ht="15" customHeight="1" x14ac:dyDescent="0.25"/>
    <row r="19582" customFormat="1" ht="15" customHeight="1" x14ac:dyDescent="0.25"/>
    <row r="19583" customFormat="1" ht="15" customHeight="1" x14ac:dyDescent="0.25"/>
    <row r="19584" customFormat="1" ht="15" customHeight="1" x14ac:dyDescent="0.25"/>
    <row r="19585" customFormat="1" ht="15" customHeight="1" x14ac:dyDescent="0.25"/>
    <row r="19586" customFormat="1" ht="15" customHeight="1" x14ac:dyDescent="0.25"/>
    <row r="19587" customFormat="1" ht="15" customHeight="1" x14ac:dyDescent="0.25"/>
    <row r="19588" customFormat="1" ht="15" customHeight="1" x14ac:dyDescent="0.25"/>
    <row r="19589" customFormat="1" ht="15" customHeight="1" x14ac:dyDescent="0.25"/>
    <row r="19590" customFormat="1" ht="15" customHeight="1" x14ac:dyDescent="0.25"/>
    <row r="19591" customFormat="1" ht="15" customHeight="1" x14ac:dyDescent="0.25"/>
    <row r="19592" customFormat="1" ht="15" customHeight="1" x14ac:dyDescent="0.25"/>
    <row r="19593" customFormat="1" ht="15" customHeight="1" x14ac:dyDescent="0.25"/>
    <row r="19594" customFormat="1" ht="15" customHeight="1" x14ac:dyDescent="0.25"/>
    <row r="19595" customFormat="1" ht="15" customHeight="1" x14ac:dyDescent="0.25"/>
    <row r="19596" customFormat="1" ht="15" customHeight="1" x14ac:dyDescent="0.25"/>
    <row r="19597" customFormat="1" ht="15" customHeight="1" x14ac:dyDescent="0.25"/>
    <row r="19598" customFormat="1" ht="15" customHeight="1" x14ac:dyDescent="0.25"/>
    <row r="19599" customFormat="1" ht="15" customHeight="1" x14ac:dyDescent="0.25"/>
    <row r="19600" customFormat="1" ht="15" customHeight="1" x14ac:dyDescent="0.25"/>
    <row r="19601" customFormat="1" ht="15" customHeight="1" x14ac:dyDescent="0.25"/>
    <row r="19602" customFormat="1" ht="15" customHeight="1" x14ac:dyDescent="0.25"/>
    <row r="19603" customFormat="1" ht="15" customHeight="1" x14ac:dyDescent="0.25"/>
    <row r="19604" customFormat="1" ht="15" customHeight="1" x14ac:dyDescent="0.25"/>
    <row r="19605" customFormat="1" ht="15" customHeight="1" x14ac:dyDescent="0.25"/>
    <row r="19606" customFormat="1" ht="15" customHeight="1" x14ac:dyDescent="0.25"/>
    <row r="19607" customFormat="1" ht="15" customHeight="1" x14ac:dyDescent="0.25"/>
    <row r="19608" customFormat="1" ht="15" customHeight="1" x14ac:dyDescent="0.25"/>
    <row r="19609" customFormat="1" ht="15" customHeight="1" x14ac:dyDescent="0.25"/>
    <row r="19610" customFormat="1" ht="15" customHeight="1" x14ac:dyDescent="0.25"/>
    <row r="19611" customFormat="1" ht="15" customHeight="1" x14ac:dyDescent="0.25"/>
    <row r="19612" customFormat="1" ht="15" customHeight="1" x14ac:dyDescent="0.25"/>
    <row r="19613" customFormat="1" ht="15" customHeight="1" x14ac:dyDescent="0.25"/>
    <row r="19614" customFormat="1" ht="15" customHeight="1" x14ac:dyDescent="0.25"/>
    <row r="19615" customFormat="1" ht="15" customHeight="1" x14ac:dyDescent="0.25"/>
    <row r="19616" customFormat="1" ht="15" customHeight="1" x14ac:dyDescent="0.25"/>
    <row r="19617" customFormat="1" ht="15" customHeight="1" x14ac:dyDescent="0.25"/>
    <row r="19618" customFormat="1" ht="15" customHeight="1" x14ac:dyDescent="0.25"/>
    <row r="19619" customFormat="1" ht="15" customHeight="1" x14ac:dyDescent="0.25"/>
    <row r="19620" customFormat="1" ht="15" customHeight="1" x14ac:dyDescent="0.25"/>
    <row r="19621" customFormat="1" ht="15" customHeight="1" x14ac:dyDescent="0.25"/>
    <row r="19622" customFormat="1" ht="15" customHeight="1" x14ac:dyDescent="0.25"/>
    <row r="19623" customFormat="1" ht="15" customHeight="1" x14ac:dyDescent="0.25"/>
    <row r="19624" customFormat="1" ht="15" customHeight="1" x14ac:dyDescent="0.25"/>
    <row r="19625" customFormat="1" ht="15" customHeight="1" x14ac:dyDescent="0.25"/>
    <row r="19626" customFormat="1" ht="15" customHeight="1" x14ac:dyDescent="0.25"/>
    <row r="19627" customFormat="1" ht="15" customHeight="1" x14ac:dyDescent="0.25"/>
    <row r="19628" customFormat="1" ht="15" customHeight="1" x14ac:dyDescent="0.25"/>
    <row r="19629" customFormat="1" ht="15" customHeight="1" x14ac:dyDescent="0.25"/>
    <row r="19630" customFormat="1" ht="15" customHeight="1" x14ac:dyDescent="0.25"/>
    <row r="19631" customFormat="1" ht="15" customHeight="1" x14ac:dyDescent="0.25"/>
    <row r="19632" customFormat="1" ht="15" customHeight="1" x14ac:dyDescent="0.25"/>
    <row r="19633" customFormat="1" ht="15" customHeight="1" x14ac:dyDescent="0.25"/>
    <row r="19634" customFormat="1" ht="15" customHeight="1" x14ac:dyDescent="0.25"/>
    <row r="19635" customFormat="1" ht="15" customHeight="1" x14ac:dyDescent="0.25"/>
    <row r="19636" customFormat="1" ht="15" customHeight="1" x14ac:dyDescent="0.25"/>
    <row r="19637" customFormat="1" ht="15" customHeight="1" x14ac:dyDescent="0.25"/>
    <row r="19638" customFormat="1" ht="15" customHeight="1" x14ac:dyDescent="0.25"/>
    <row r="19639" customFormat="1" ht="15" customHeight="1" x14ac:dyDescent="0.25"/>
    <row r="19640" customFormat="1" ht="15" customHeight="1" x14ac:dyDescent="0.25"/>
    <row r="19641" customFormat="1" ht="15" customHeight="1" x14ac:dyDescent="0.25"/>
    <row r="19642" customFormat="1" ht="15" customHeight="1" x14ac:dyDescent="0.25"/>
    <row r="19643" customFormat="1" ht="15" customHeight="1" x14ac:dyDescent="0.25"/>
    <row r="19644" customFormat="1" ht="15" customHeight="1" x14ac:dyDescent="0.25"/>
    <row r="19645" customFormat="1" ht="15" customHeight="1" x14ac:dyDescent="0.25"/>
    <row r="19646" customFormat="1" ht="15" customHeight="1" x14ac:dyDescent="0.25"/>
    <row r="19647" customFormat="1" ht="15" customHeight="1" x14ac:dyDescent="0.25"/>
    <row r="19648" customFormat="1" ht="15" customHeight="1" x14ac:dyDescent="0.25"/>
    <row r="19649" customFormat="1" ht="15" customHeight="1" x14ac:dyDescent="0.25"/>
    <row r="19650" customFormat="1" ht="15" customHeight="1" x14ac:dyDescent="0.25"/>
    <row r="19651" customFormat="1" ht="15" customHeight="1" x14ac:dyDescent="0.25"/>
    <row r="19652" customFormat="1" ht="15" customHeight="1" x14ac:dyDescent="0.25"/>
    <row r="19653" customFormat="1" ht="15" customHeight="1" x14ac:dyDescent="0.25"/>
    <row r="19654" customFormat="1" ht="15" customHeight="1" x14ac:dyDescent="0.25"/>
    <row r="19655" customFormat="1" ht="15" customHeight="1" x14ac:dyDescent="0.25"/>
    <row r="19656" customFormat="1" ht="15" customHeight="1" x14ac:dyDescent="0.25"/>
    <row r="19657" customFormat="1" ht="15" customHeight="1" x14ac:dyDescent="0.25"/>
    <row r="19658" customFormat="1" ht="15" customHeight="1" x14ac:dyDescent="0.25"/>
    <row r="19659" customFormat="1" ht="15" customHeight="1" x14ac:dyDescent="0.25"/>
    <row r="19660" customFormat="1" ht="15" customHeight="1" x14ac:dyDescent="0.25"/>
    <row r="19661" customFormat="1" ht="15" customHeight="1" x14ac:dyDescent="0.25"/>
    <row r="19662" customFormat="1" ht="15" customHeight="1" x14ac:dyDescent="0.25"/>
    <row r="19663" customFormat="1" ht="15" customHeight="1" x14ac:dyDescent="0.25"/>
    <row r="19664" customFormat="1" ht="15" customHeight="1" x14ac:dyDescent="0.25"/>
    <row r="19665" customFormat="1" ht="15" customHeight="1" x14ac:dyDescent="0.25"/>
    <row r="19666" customFormat="1" ht="15" customHeight="1" x14ac:dyDescent="0.25"/>
    <row r="19667" customFormat="1" ht="15" customHeight="1" x14ac:dyDescent="0.25"/>
    <row r="19668" customFormat="1" ht="15" customHeight="1" x14ac:dyDescent="0.25"/>
    <row r="19669" customFormat="1" ht="15" customHeight="1" x14ac:dyDescent="0.25"/>
    <row r="19670" customFormat="1" ht="15" customHeight="1" x14ac:dyDescent="0.25"/>
    <row r="19671" customFormat="1" ht="15" customHeight="1" x14ac:dyDescent="0.25"/>
    <row r="19672" customFormat="1" ht="15" customHeight="1" x14ac:dyDescent="0.25"/>
    <row r="19673" customFormat="1" ht="15" customHeight="1" x14ac:dyDescent="0.25"/>
    <row r="19674" customFormat="1" ht="15" customHeight="1" x14ac:dyDescent="0.25"/>
    <row r="19675" customFormat="1" ht="15" customHeight="1" x14ac:dyDescent="0.25"/>
    <row r="19676" customFormat="1" ht="15" customHeight="1" x14ac:dyDescent="0.25"/>
    <row r="19677" customFormat="1" ht="15" customHeight="1" x14ac:dyDescent="0.25"/>
    <row r="19678" customFormat="1" ht="15" customHeight="1" x14ac:dyDescent="0.25"/>
    <row r="19679" customFormat="1" ht="15" customHeight="1" x14ac:dyDescent="0.25"/>
    <row r="19680" customFormat="1" ht="15" customHeight="1" x14ac:dyDescent="0.25"/>
    <row r="19681" customFormat="1" ht="15" customHeight="1" x14ac:dyDescent="0.25"/>
    <row r="19682" customFormat="1" ht="15" customHeight="1" x14ac:dyDescent="0.25"/>
    <row r="19683" customFormat="1" ht="15" customHeight="1" x14ac:dyDescent="0.25"/>
    <row r="19684" customFormat="1" ht="15" customHeight="1" x14ac:dyDescent="0.25"/>
    <row r="19685" customFormat="1" ht="15" customHeight="1" x14ac:dyDescent="0.25"/>
    <row r="19686" customFormat="1" ht="15" customHeight="1" x14ac:dyDescent="0.25"/>
    <row r="19687" customFormat="1" ht="15" customHeight="1" x14ac:dyDescent="0.25"/>
    <row r="19688" customFormat="1" ht="15" customHeight="1" x14ac:dyDescent="0.25"/>
    <row r="19689" customFormat="1" ht="15" customHeight="1" x14ac:dyDescent="0.25"/>
    <row r="19690" customFormat="1" ht="15" customHeight="1" x14ac:dyDescent="0.25"/>
    <row r="19691" customFormat="1" ht="15" customHeight="1" x14ac:dyDescent="0.25"/>
    <row r="19692" customFormat="1" ht="15" customHeight="1" x14ac:dyDescent="0.25"/>
    <row r="19693" customFormat="1" ht="15" customHeight="1" x14ac:dyDescent="0.25"/>
    <row r="19694" customFormat="1" ht="15" customHeight="1" x14ac:dyDescent="0.25"/>
    <row r="19695" customFormat="1" ht="15" customHeight="1" x14ac:dyDescent="0.25"/>
    <row r="19696" customFormat="1" ht="15" customHeight="1" x14ac:dyDescent="0.25"/>
    <row r="19697" customFormat="1" ht="15" customHeight="1" x14ac:dyDescent="0.25"/>
    <row r="19698" customFormat="1" ht="15" customHeight="1" x14ac:dyDescent="0.25"/>
    <row r="19699" customFormat="1" ht="15" customHeight="1" x14ac:dyDescent="0.25"/>
    <row r="19700" customFormat="1" ht="15" customHeight="1" x14ac:dyDescent="0.25"/>
    <row r="19701" customFormat="1" ht="15" customHeight="1" x14ac:dyDescent="0.25"/>
    <row r="19702" customFormat="1" ht="15" customHeight="1" x14ac:dyDescent="0.25"/>
    <row r="19703" customFormat="1" ht="15" customHeight="1" x14ac:dyDescent="0.25"/>
    <row r="19704" customFormat="1" ht="15" customHeight="1" x14ac:dyDescent="0.25"/>
    <row r="19705" customFormat="1" ht="15" customHeight="1" x14ac:dyDescent="0.25"/>
    <row r="19706" customFormat="1" ht="15" customHeight="1" x14ac:dyDescent="0.25"/>
    <row r="19707" customFormat="1" ht="15" customHeight="1" x14ac:dyDescent="0.25"/>
    <row r="19708" customFormat="1" ht="15" customHeight="1" x14ac:dyDescent="0.25"/>
    <row r="19709" customFormat="1" ht="15" customHeight="1" x14ac:dyDescent="0.25"/>
    <row r="19710" customFormat="1" ht="15" customHeight="1" x14ac:dyDescent="0.25"/>
    <row r="19711" customFormat="1" ht="15" customHeight="1" x14ac:dyDescent="0.25"/>
    <row r="19712" customFormat="1" ht="15" customHeight="1" x14ac:dyDescent="0.25"/>
    <row r="19713" customFormat="1" ht="15" customHeight="1" x14ac:dyDescent="0.25"/>
    <row r="19714" customFormat="1" ht="15" customHeight="1" x14ac:dyDescent="0.25"/>
    <row r="19715" customFormat="1" ht="15" customHeight="1" x14ac:dyDescent="0.25"/>
    <row r="19716" customFormat="1" ht="15" customHeight="1" x14ac:dyDescent="0.25"/>
    <row r="19717" customFormat="1" ht="15" customHeight="1" x14ac:dyDescent="0.25"/>
    <row r="19718" customFormat="1" ht="15" customHeight="1" x14ac:dyDescent="0.25"/>
    <row r="19719" customFormat="1" ht="15" customHeight="1" x14ac:dyDescent="0.25"/>
    <row r="19720" customFormat="1" ht="15" customHeight="1" x14ac:dyDescent="0.25"/>
    <row r="19721" customFormat="1" ht="15" customHeight="1" x14ac:dyDescent="0.25"/>
    <row r="19722" customFormat="1" ht="15" customHeight="1" x14ac:dyDescent="0.25"/>
    <row r="19723" customFormat="1" ht="15" customHeight="1" x14ac:dyDescent="0.25"/>
    <row r="19724" customFormat="1" ht="15" customHeight="1" x14ac:dyDescent="0.25"/>
    <row r="19725" customFormat="1" ht="15" customHeight="1" x14ac:dyDescent="0.25"/>
    <row r="19726" customFormat="1" ht="15" customHeight="1" x14ac:dyDescent="0.25"/>
    <row r="19727" customFormat="1" ht="15" customHeight="1" x14ac:dyDescent="0.25"/>
    <row r="19728" customFormat="1" ht="15" customHeight="1" x14ac:dyDescent="0.25"/>
    <row r="19729" customFormat="1" ht="15" customHeight="1" x14ac:dyDescent="0.25"/>
    <row r="19730" customFormat="1" ht="15" customHeight="1" x14ac:dyDescent="0.25"/>
    <row r="19731" customFormat="1" ht="15" customHeight="1" x14ac:dyDescent="0.25"/>
    <row r="19732" customFormat="1" ht="15" customHeight="1" x14ac:dyDescent="0.25"/>
    <row r="19733" customFormat="1" ht="15" customHeight="1" x14ac:dyDescent="0.25"/>
    <row r="19734" customFormat="1" ht="15" customHeight="1" x14ac:dyDescent="0.25"/>
    <row r="19735" customFormat="1" ht="15" customHeight="1" x14ac:dyDescent="0.25"/>
    <row r="19736" customFormat="1" ht="15" customHeight="1" x14ac:dyDescent="0.25"/>
    <row r="19737" customFormat="1" ht="15" customHeight="1" x14ac:dyDescent="0.25"/>
    <row r="19738" customFormat="1" ht="15" customHeight="1" x14ac:dyDescent="0.25"/>
    <row r="19739" customFormat="1" ht="15" customHeight="1" x14ac:dyDescent="0.25"/>
    <row r="19740" customFormat="1" ht="15" customHeight="1" x14ac:dyDescent="0.25"/>
    <row r="19741" customFormat="1" ht="15" customHeight="1" x14ac:dyDescent="0.25"/>
    <row r="19742" customFormat="1" ht="15" customHeight="1" x14ac:dyDescent="0.25"/>
    <row r="19743" customFormat="1" ht="15" customHeight="1" x14ac:dyDescent="0.25"/>
    <row r="19744" customFormat="1" ht="15" customHeight="1" x14ac:dyDescent="0.25"/>
    <row r="19745" customFormat="1" ht="15" customHeight="1" x14ac:dyDescent="0.25"/>
    <row r="19746" customFormat="1" ht="15" customHeight="1" x14ac:dyDescent="0.25"/>
    <row r="19747" customFormat="1" ht="15" customHeight="1" x14ac:dyDescent="0.25"/>
    <row r="19748" customFormat="1" ht="15" customHeight="1" x14ac:dyDescent="0.25"/>
    <row r="19749" customFormat="1" ht="15" customHeight="1" x14ac:dyDescent="0.25"/>
    <row r="19750" customFormat="1" ht="15" customHeight="1" x14ac:dyDescent="0.25"/>
    <row r="19751" customFormat="1" ht="15" customHeight="1" x14ac:dyDescent="0.25"/>
    <row r="19752" customFormat="1" ht="15" customHeight="1" x14ac:dyDescent="0.25"/>
    <row r="19753" customFormat="1" ht="15" customHeight="1" x14ac:dyDescent="0.25"/>
    <row r="19754" customFormat="1" ht="15" customHeight="1" x14ac:dyDescent="0.25"/>
    <row r="19755" customFormat="1" ht="15" customHeight="1" x14ac:dyDescent="0.25"/>
    <row r="19756" customFormat="1" ht="15" customHeight="1" x14ac:dyDescent="0.25"/>
    <row r="19757" customFormat="1" ht="15" customHeight="1" x14ac:dyDescent="0.25"/>
    <row r="19758" customFormat="1" ht="15" customHeight="1" x14ac:dyDescent="0.25"/>
    <row r="19759" customFormat="1" ht="15" customHeight="1" x14ac:dyDescent="0.25"/>
    <row r="19760" customFormat="1" ht="15" customHeight="1" x14ac:dyDescent="0.25"/>
    <row r="19761" customFormat="1" ht="15" customHeight="1" x14ac:dyDescent="0.25"/>
    <row r="19762" customFormat="1" ht="15" customHeight="1" x14ac:dyDescent="0.25"/>
    <row r="19763" customFormat="1" ht="15" customHeight="1" x14ac:dyDescent="0.25"/>
    <row r="19764" customFormat="1" ht="15" customHeight="1" x14ac:dyDescent="0.25"/>
    <row r="19765" customFormat="1" ht="15" customHeight="1" x14ac:dyDescent="0.25"/>
    <row r="19766" customFormat="1" ht="15" customHeight="1" x14ac:dyDescent="0.25"/>
    <row r="19767" customFormat="1" ht="15" customHeight="1" x14ac:dyDescent="0.25"/>
    <row r="19768" customFormat="1" ht="15" customHeight="1" x14ac:dyDescent="0.25"/>
    <row r="19769" customFormat="1" ht="15" customHeight="1" x14ac:dyDescent="0.25"/>
    <row r="19770" customFormat="1" ht="15" customHeight="1" x14ac:dyDescent="0.25"/>
    <row r="19771" customFormat="1" ht="15" customHeight="1" x14ac:dyDescent="0.25"/>
    <row r="19772" customFormat="1" ht="15" customHeight="1" x14ac:dyDescent="0.25"/>
    <row r="19773" customFormat="1" ht="15" customHeight="1" x14ac:dyDescent="0.25"/>
    <row r="19774" customFormat="1" ht="15" customHeight="1" x14ac:dyDescent="0.25"/>
    <row r="19775" customFormat="1" ht="15" customHeight="1" x14ac:dyDescent="0.25"/>
    <row r="19776" customFormat="1" ht="15" customHeight="1" x14ac:dyDescent="0.25"/>
    <row r="19777" customFormat="1" ht="15" customHeight="1" x14ac:dyDescent="0.25"/>
    <row r="19778" customFormat="1" ht="15" customHeight="1" x14ac:dyDescent="0.25"/>
    <row r="19779" customFormat="1" ht="15" customHeight="1" x14ac:dyDescent="0.25"/>
    <row r="19780" customFormat="1" ht="15" customHeight="1" x14ac:dyDescent="0.25"/>
    <row r="19781" customFormat="1" ht="15" customHeight="1" x14ac:dyDescent="0.25"/>
    <row r="19782" customFormat="1" ht="15" customHeight="1" x14ac:dyDescent="0.25"/>
    <row r="19783" customFormat="1" ht="15" customHeight="1" x14ac:dyDescent="0.25"/>
    <row r="19784" customFormat="1" ht="15" customHeight="1" x14ac:dyDescent="0.25"/>
    <row r="19785" customFormat="1" ht="15" customHeight="1" x14ac:dyDescent="0.25"/>
    <row r="19786" customFormat="1" ht="15" customHeight="1" x14ac:dyDescent="0.25"/>
    <row r="19787" customFormat="1" ht="15" customHeight="1" x14ac:dyDescent="0.25"/>
    <row r="19788" customFormat="1" ht="15" customHeight="1" x14ac:dyDescent="0.25"/>
    <row r="19789" customFormat="1" ht="15" customHeight="1" x14ac:dyDescent="0.25"/>
    <row r="19790" customFormat="1" ht="15" customHeight="1" x14ac:dyDescent="0.25"/>
    <row r="19791" customFormat="1" ht="15" customHeight="1" x14ac:dyDescent="0.25"/>
    <row r="19792" customFormat="1" ht="15" customHeight="1" x14ac:dyDescent="0.25"/>
    <row r="19793" customFormat="1" ht="15" customHeight="1" x14ac:dyDescent="0.25"/>
    <row r="19794" customFormat="1" ht="15" customHeight="1" x14ac:dyDescent="0.25"/>
    <row r="19795" customFormat="1" ht="15" customHeight="1" x14ac:dyDescent="0.25"/>
    <row r="19796" customFormat="1" ht="15" customHeight="1" x14ac:dyDescent="0.25"/>
    <row r="19797" customFormat="1" ht="15" customHeight="1" x14ac:dyDescent="0.25"/>
    <row r="19798" customFormat="1" ht="15" customHeight="1" x14ac:dyDescent="0.25"/>
    <row r="19799" customFormat="1" ht="15" customHeight="1" x14ac:dyDescent="0.25"/>
    <row r="19800" customFormat="1" ht="15" customHeight="1" x14ac:dyDescent="0.25"/>
    <row r="19801" customFormat="1" ht="15" customHeight="1" x14ac:dyDescent="0.25"/>
    <row r="19802" customFormat="1" ht="15" customHeight="1" x14ac:dyDescent="0.25"/>
    <row r="19803" customFormat="1" ht="15" customHeight="1" x14ac:dyDescent="0.25"/>
    <row r="19804" customFormat="1" ht="15" customHeight="1" x14ac:dyDescent="0.25"/>
    <row r="19805" customFormat="1" ht="15" customHeight="1" x14ac:dyDescent="0.25"/>
    <row r="19806" customFormat="1" ht="15" customHeight="1" x14ac:dyDescent="0.25"/>
    <row r="19807" customFormat="1" ht="15" customHeight="1" x14ac:dyDescent="0.25"/>
    <row r="19808" customFormat="1" ht="15" customHeight="1" x14ac:dyDescent="0.25"/>
    <row r="19809" customFormat="1" ht="15" customHeight="1" x14ac:dyDescent="0.25"/>
    <row r="19810" customFormat="1" ht="15" customHeight="1" x14ac:dyDescent="0.25"/>
    <row r="19811" customFormat="1" ht="15" customHeight="1" x14ac:dyDescent="0.25"/>
    <row r="19812" customFormat="1" ht="15" customHeight="1" x14ac:dyDescent="0.25"/>
    <row r="19813" customFormat="1" ht="15" customHeight="1" x14ac:dyDescent="0.25"/>
    <row r="19814" customFormat="1" ht="15" customHeight="1" x14ac:dyDescent="0.25"/>
    <row r="19815" customFormat="1" ht="15" customHeight="1" x14ac:dyDescent="0.25"/>
    <row r="19816" customFormat="1" ht="15" customHeight="1" x14ac:dyDescent="0.25"/>
    <row r="19817" customFormat="1" ht="15" customHeight="1" x14ac:dyDescent="0.25"/>
    <row r="19818" customFormat="1" ht="15" customHeight="1" x14ac:dyDescent="0.25"/>
    <row r="19819" customFormat="1" ht="15" customHeight="1" x14ac:dyDescent="0.25"/>
    <row r="19820" customFormat="1" ht="15" customHeight="1" x14ac:dyDescent="0.25"/>
    <row r="19821" customFormat="1" ht="15" customHeight="1" x14ac:dyDescent="0.25"/>
    <row r="19822" customFormat="1" ht="15" customHeight="1" x14ac:dyDescent="0.25"/>
    <row r="19823" customFormat="1" ht="15" customHeight="1" x14ac:dyDescent="0.25"/>
    <row r="19824" customFormat="1" ht="15" customHeight="1" x14ac:dyDescent="0.25"/>
    <row r="19825" customFormat="1" ht="15" customHeight="1" x14ac:dyDescent="0.25"/>
    <row r="19826" customFormat="1" ht="15" customHeight="1" x14ac:dyDescent="0.25"/>
    <row r="19827" customFormat="1" ht="15" customHeight="1" x14ac:dyDescent="0.25"/>
    <row r="19828" customFormat="1" ht="15" customHeight="1" x14ac:dyDescent="0.25"/>
    <row r="19829" customFormat="1" ht="15" customHeight="1" x14ac:dyDescent="0.25"/>
    <row r="19830" customFormat="1" ht="15" customHeight="1" x14ac:dyDescent="0.25"/>
    <row r="19831" customFormat="1" ht="15" customHeight="1" x14ac:dyDescent="0.25"/>
    <row r="19832" customFormat="1" ht="15" customHeight="1" x14ac:dyDescent="0.25"/>
    <row r="19833" customFormat="1" ht="15" customHeight="1" x14ac:dyDescent="0.25"/>
    <row r="19834" customFormat="1" ht="15" customHeight="1" x14ac:dyDescent="0.25"/>
    <row r="19835" customFormat="1" ht="15" customHeight="1" x14ac:dyDescent="0.25"/>
    <row r="19836" customFormat="1" ht="15" customHeight="1" x14ac:dyDescent="0.25"/>
    <row r="19837" customFormat="1" ht="15" customHeight="1" x14ac:dyDescent="0.25"/>
    <row r="19838" customFormat="1" ht="15" customHeight="1" x14ac:dyDescent="0.25"/>
    <row r="19839" customFormat="1" ht="15" customHeight="1" x14ac:dyDescent="0.25"/>
    <row r="19840" customFormat="1" ht="15" customHeight="1" x14ac:dyDescent="0.25"/>
    <row r="19841" customFormat="1" ht="15" customHeight="1" x14ac:dyDescent="0.25"/>
    <row r="19842" customFormat="1" ht="15" customHeight="1" x14ac:dyDescent="0.25"/>
    <row r="19843" customFormat="1" ht="15" customHeight="1" x14ac:dyDescent="0.25"/>
    <row r="19844" customFormat="1" ht="15" customHeight="1" x14ac:dyDescent="0.25"/>
    <row r="19845" customFormat="1" ht="15" customHeight="1" x14ac:dyDescent="0.25"/>
    <row r="19846" customFormat="1" ht="15" customHeight="1" x14ac:dyDescent="0.25"/>
    <row r="19847" customFormat="1" ht="15" customHeight="1" x14ac:dyDescent="0.25"/>
    <row r="19848" customFormat="1" ht="15" customHeight="1" x14ac:dyDescent="0.25"/>
    <row r="19849" customFormat="1" ht="15" customHeight="1" x14ac:dyDescent="0.25"/>
    <row r="19850" customFormat="1" ht="15" customHeight="1" x14ac:dyDescent="0.25"/>
    <row r="19851" customFormat="1" ht="15" customHeight="1" x14ac:dyDescent="0.25"/>
    <row r="19852" customFormat="1" ht="15" customHeight="1" x14ac:dyDescent="0.25"/>
    <row r="19853" customFormat="1" ht="15" customHeight="1" x14ac:dyDescent="0.25"/>
    <row r="19854" customFormat="1" ht="15" customHeight="1" x14ac:dyDescent="0.25"/>
    <row r="19855" customFormat="1" ht="15" customHeight="1" x14ac:dyDescent="0.25"/>
    <row r="19856" customFormat="1" ht="15" customHeight="1" x14ac:dyDescent="0.25"/>
    <row r="19857" customFormat="1" ht="15" customHeight="1" x14ac:dyDescent="0.25"/>
    <row r="19858" customFormat="1" ht="15" customHeight="1" x14ac:dyDescent="0.25"/>
    <row r="19859" customFormat="1" ht="15" customHeight="1" x14ac:dyDescent="0.25"/>
    <row r="19860" customFormat="1" ht="15" customHeight="1" x14ac:dyDescent="0.25"/>
    <row r="19861" customFormat="1" ht="15" customHeight="1" x14ac:dyDescent="0.25"/>
    <row r="19862" customFormat="1" ht="15" customHeight="1" x14ac:dyDescent="0.25"/>
    <row r="19863" customFormat="1" ht="15" customHeight="1" x14ac:dyDescent="0.25"/>
    <row r="19864" customFormat="1" ht="15" customHeight="1" x14ac:dyDescent="0.25"/>
    <row r="19865" customFormat="1" ht="15" customHeight="1" x14ac:dyDescent="0.25"/>
    <row r="19866" customFormat="1" ht="15" customHeight="1" x14ac:dyDescent="0.25"/>
    <row r="19867" customFormat="1" ht="15" customHeight="1" x14ac:dyDescent="0.25"/>
    <row r="19868" customFormat="1" ht="15" customHeight="1" x14ac:dyDescent="0.25"/>
    <row r="19869" customFormat="1" ht="15" customHeight="1" x14ac:dyDescent="0.25"/>
    <row r="19870" customFormat="1" ht="15" customHeight="1" x14ac:dyDescent="0.25"/>
    <row r="19871" customFormat="1" ht="15" customHeight="1" x14ac:dyDescent="0.25"/>
    <row r="19872" customFormat="1" ht="15" customHeight="1" x14ac:dyDescent="0.25"/>
    <row r="19873" customFormat="1" ht="15" customHeight="1" x14ac:dyDescent="0.25"/>
    <row r="19874" customFormat="1" ht="15" customHeight="1" x14ac:dyDescent="0.25"/>
    <row r="19875" customFormat="1" ht="15" customHeight="1" x14ac:dyDescent="0.25"/>
    <row r="19876" customFormat="1" ht="15" customHeight="1" x14ac:dyDescent="0.25"/>
    <row r="19877" customFormat="1" ht="15" customHeight="1" x14ac:dyDescent="0.25"/>
    <row r="19878" customFormat="1" ht="15" customHeight="1" x14ac:dyDescent="0.25"/>
    <row r="19879" customFormat="1" ht="15" customHeight="1" x14ac:dyDescent="0.25"/>
    <row r="19880" customFormat="1" ht="15" customHeight="1" x14ac:dyDescent="0.25"/>
    <row r="19881" customFormat="1" ht="15" customHeight="1" x14ac:dyDescent="0.25"/>
    <row r="19882" customFormat="1" ht="15" customHeight="1" x14ac:dyDescent="0.25"/>
    <row r="19883" customFormat="1" ht="15" customHeight="1" x14ac:dyDescent="0.25"/>
    <row r="19884" customFormat="1" ht="15" customHeight="1" x14ac:dyDescent="0.25"/>
    <row r="19885" customFormat="1" ht="15" customHeight="1" x14ac:dyDescent="0.25"/>
    <row r="19886" customFormat="1" ht="15" customHeight="1" x14ac:dyDescent="0.25"/>
    <row r="19887" customFormat="1" ht="15" customHeight="1" x14ac:dyDescent="0.25"/>
    <row r="19888" customFormat="1" ht="15" customHeight="1" x14ac:dyDescent="0.25"/>
    <row r="19889" customFormat="1" ht="15" customHeight="1" x14ac:dyDescent="0.25"/>
    <row r="19890" customFormat="1" ht="15" customHeight="1" x14ac:dyDescent="0.25"/>
    <row r="19891" customFormat="1" ht="15" customHeight="1" x14ac:dyDescent="0.25"/>
    <row r="19892" customFormat="1" ht="15" customHeight="1" x14ac:dyDescent="0.25"/>
    <row r="19893" customFormat="1" ht="15" customHeight="1" x14ac:dyDescent="0.25"/>
    <row r="19894" customFormat="1" ht="15" customHeight="1" x14ac:dyDescent="0.25"/>
    <row r="19895" customFormat="1" ht="15" customHeight="1" x14ac:dyDescent="0.25"/>
    <row r="19896" customFormat="1" ht="15" customHeight="1" x14ac:dyDescent="0.25"/>
    <row r="19897" customFormat="1" ht="15" customHeight="1" x14ac:dyDescent="0.25"/>
    <row r="19898" customFormat="1" ht="15" customHeight="1" x14ac:dyDescent="0.25"/>
    <row r="19899" customFormat="1" ht="15" customHeight="1" x14ac:dyDescent="0.25"/>
    <row r="19900" customFormat="1" ht="15" customHeight="1" x14ac:dyDescent="0.25"/>
    <row r="19901" customFormat="1" ht="15" customHeight="1" x14ac:dyDescent="0.25"/>
    <row r="19902" customFormat="1" ht="15" customHeight="1" x14ac:dyDescent="0.25"/>
    <row r="19903" customFormat="1" ht="15" customHeight="1" x14ac:dyDescent="0.25"/>
    <row r="19904" customFormat="1" ht="15" customHeight="1" x14ac:dyDescent="0.25"/>
    <row r="19905" customFormat="1" ht="15" customHeight="1" x14ac:dyDescent="0.25"/>
    <row r="19906" customFormat="1" ht="15" customHeight="1" x14ac:dyDescent="0.25"/>
    <row r="19907" customFormat="1" ht="15" customHeight="1" x14ac:dyDescent="0.25"/>
    <row r="19908" customFormat="1" ht="15" customHeight="1" x14ac:dyDescent="0.25"/>
    <row r="19909" customFormat="1" ht="15" customHeight="1" x14ac:dyDescent="0.25"/>
    <row r="19910" customFormat="1" ht="15" customHeight="1" x14ac:dyDescent="0.25"/>
    <row r="19911" customFormat="1" ht="15" customHeight="1" x14ac:dyDescent="0.25"/>
    <row r="19912" customFormat="1" ht="15" customHeight="1" x14ac:dyDescent="0.25"/>
    <row r="19913" customFormat="1" ht="15" customHeight="1" x14ac:dyDescent="0.25"/>
    <row r="19914" customFormat="1" ht="15" customHeight="1" x14ac:dyDescent="0.25"/>
    <row r="19915" customFormat="1" ht="15" customHeight="1" x14ac:dyDescent="0.25"/>
    <row r="19916" customFormat="1" ht="15" customHeight="1" x14ac:dyDescent="0.25"/>
    <row r="19917" customFormat="1" ht="15" customHeight="1" x14ac:dyDescent="0.25"/>
    <row r="19918" customFormat="1" ht="15" customHeight="1" x14ac:dyDescent="0.25"/>
    <row r="19919" customFormat="1" ht="15" customHeight="1" x14ac:dyDescent="0.25"/>
    <row r="19920" customFormat="1" ht="15" customHeight="1" x14ac:dyDescent="0.25"/>
    <row r="19921" customFormat="1" ht="15" customHeight="1" x14ac:dyDescent="0.25"/>
    <row r="19922" customFormat="1" ht="15" customHeight="1" x14ac:dyDescent="0.25"/>
    <row r="19923" customFormat="1" ht="15" customHeight="1" x14ac:dyDescent="0.25"/>
    <row r="19924" customFormat="1" ht="15" customHeight="1" x14ac:dyDescent="0.25"/>
    <row r="19925" customFormat="1" ht="15" customHeight="1" x14ac:dyDescent="0.25"/>
    <row r="19926" customFormat="1" ht="15" customHeight="1" x14ac:dyDescent="0.25"/>
    <row r="19927" customFormat="1" ht="15" customHeight="1" x14ac:dyDescent="0.25"/>
    <row r="19928" customFormat="1" ht="15" customHeight="1" x14ac:dyDescent="0.25"/>
    <row r="19929" customFormat="1" ht="15" customHeight="1" x14ac:dyDescent="0.25"/>
    <row r="19930" customFormat="1" ht="15" customHeight="1" x14ac:dyDescent="0.25"/>
    <row r="19931" customFormat="1" ht="15" customHeight="1" x14ac:dyDescent="0.25"/>
    <row r="19932" customFormat="1" ht="15" customHeight="1" x14ac:dyDescent="0.25"/>
    <row r="19933" customFormat="1" ht="15" customHeight="1" x14ac:dyDescent="0.25"/>
    <row r="19934" customFormat="1" ht="15" customHeight="1" x14ac:dyDescent="0.25"/>
    <row r="19935" customFormat="1" ht="15" customHeight="1" x14ac:dyDescent="0.25"/>
    <row r="19936" customFormat="1" ht="15" customHeight="1" x14ac:dyDescent="0.25"/>
    <row r="19937" customFormat="1" ht="15" customHeight="1" x14ac:dyDescent="0.25"/>
    <row r="19938" customFormat="1" ht="15" customHeight="1" x14ac:dyDescent="0.25"/>
    <row r="19939" customFormat="1" ht="15" customHeight="1" x14ac:dyDescent="0.25"/>
    <row r="19940" customFormat="1" ht="15" customHeight="1" x14ac:dyDescent="0.25"/>
    <row r="19941" customFormat="1" ht="15" customHeight="1" x14ac:dyDescent="0.25"/>
    <row r="19942" customFormat="1" ht="15" customHeight="1" x14ac:dyDescent="0.25"/>
    <row r="19943" customFormat="1" ht="15" customHeight="1" x14ac:dyDescent="0.25"/>
    <row r="19944" customFormat="1" ht="15" customHeight="1" x14ac:dyDescent="0.25"/>
    <row r="19945" customFormat="1" ht="15" customHeight="1" x14ac:dyDescent="0.25"/>
    <row r="19946" customFormat="1" ht="15" customHeight="1" x14ac:dyDescent="0.25"/>
    <row r="19947" customFormat="1" ht="15" customHeight="1" x14ac:dyDescent="0.25"/>
    <row r="19948" customFormat="1" ht="15" customHeight="1" x14ac:dyDescent="0.25"/>
    <row r="19949" customFormat="1" ht="15" customHeight="1" x14ac:dyDescent="0.25"/>
    <row r="19950" customFormat="1" ht="15" customHeight="1" x14ac:dyDescent="0.25"/>
    <row r="19951" customFormat="1" ht="15" customHeight="1" x14ac:dyDescent="0.25"/>
    <row r="19952" customFormat="1" ht="15" customHeight="1" x14ac:dyDescent="0.25"/>
    <row r="19953" customFormat="1" ht="15" customHeight="1" x14ac:dyDescent="0.25"/>
    <row r="19954" customFormat="1" ht="15" customHeight="1" x14ac:dyDescent="0.25"/>
    <row r="19955" customFormat="1" ht="15" customHeight="1" x14ac:dyDescent="0.25"/>
    <row r="19956" customFormat="1" ht="15" customHeight="1" x14ac:dyDescent="0.25"/>
    <row r="19957" customFormat="1" ht="15" customHeight="1" x14ac:dyDescent="0.25"/>
    <row r="19958" customFormat="1" ht="15" customHeight="1" x14ac:dyDescent="0.25"/>
    <row r="19959" customFormat="1" ht="15" customHeight="1" x14ac:dyDescent="0.25"/>
    <row r="19960" customFormat="1" ht="15" customHeight="1" x14ac:dyDescent="0.25"/>
    <row r="19961" customFormat="1" ht="15" customHeight="1" x14ac:dyDescent="0.25"/>
    <row r="19962" customFormat="1" ht="15" customHeight="1" x14ac:dyDescent="0.25"/>
    <row r="19963" customFormat="1" ht="15" customHeight="1" x14ac:dyDescent="0.25"/>
    <row r="19964" customFormat="1" ht="15" customHeight="1" x14ac:dyDescent="0.25"/>
    <row r="19965" customFormat="1" ht="15" customHeight="1" x14ac:dyDescent="0.25"/>
    <row r="19966" customFormat="1" ht="15" customHeight="1" x14ac:dyDescent="0.25"/>
    <row r="19967" customFormat="1" ht="15" customHeight="1" x14ac:dyDescent="0.25"/>
    <row r="19968" customFormat="1" ht="15" customHeight="1" x14ac:dyDescent="0.25"/>
    <row r="19969" customFormat="1" ht="15" customHeight="1" x14ac:dyDescent="0.25"/>
    <row r="19970" customFormat="1" ht="15" customHeight="1" x14ac:dyDescent="0.25"/>
    <row r="19971" customFormat="1" ht="15" customHeight="1" x14ac:dyDescent="0.25"/>
    <row r="19972" customFormat="1" ht="15" customHeight="1" x14ac:dyDescent="0.25"/>
    <row r="19973" customFormat="1" ht="15" customHeight="1" x14ac:dyDescent="0.25"/>
    <row r="19974" customFormat="1" ht="15" customHeight="1" x14ac:dyDescent="0.25"/>
    <row r="19975" customFormat="1" ht="15" customHeight="1" x14ac:dyDescent="0.25"/>
    <row r="19976" customFormat="1" ht="15" customHeight="1" x14ac:dyDescent="0.25"/>
    <row r="19977" customFormat="1" ht="15" customHeight="1" x14ac:dyDescent="0.25"/>
    <row r="19978" customFormat="1" ht="15" customHeight="1" x14ac:dyDescent="0.25"/>
    <row r="19979" customFormat="1" ht="15" customHeight="1" x14ac:dyDescent="0.25"/>
    <row r="19980" customFormat="1" ht="15" customHeight="1" x14ac:dyDescent="0.25"/>
    <row r="19981" customFormat="1" ht="15" customHeight="1" x14ac:dyDescent="0.25"/>
    <row r="19982" customFormat="1" ht="15" customHeight="1" x14ac:dyDescent="0.25"/>
    <row r="19983" customFormat="1" ht="15" customHeight="1" x14ac:dyDescent="0.25"/>
    <row r="19984" customFormat="1" ht="15" customHeight="1" x14ac:dyDescent="0.25"/>
    <row r="19985" customFormat="1" ht="15" customHeight="1" x14ac:dyDescent="0.25"/>
    <row r="19986" customFormat="1" ht="15" customHeight="1" x14ac:dyDescent="0.25"/>
    <row r="19987" customFormat="1" ht="15" customHeight="1" x14ac:dyDescent="0.25"/>
    <row r="19988" customFormat="1" ht="15" customHeight="1" x14ac:dyDescent="0.25"/>
    <row r="19989" customFormat="1" ht="15" customHeight="1" x14ac:dyDescent="0.25"/>
    <row r="19990" customFormat="1" ht="15" customHeight="1" x14ac:dyDescent="0.25"/>
    <row r="19991" customFormat="1" ht="15" customHeight="1" x14ac:dyDescent="0.25"/>
    <row r="19992" customFormat="1" ht="15" customHeight="1" x14ac:dyDescent="0.25"/>
    <row r="19993" customFormat="1" ht="15" customHeight="1" x14ac:dyDescent="0.25"/>
    <row r="19994" customFormat="1" ht="15" customHeight="1" x14ac:dyDescent="0.25"/>
    <row r="19995" customFormat="1" ht="15" customHeight="1" x14ac:dyDescent="0.25"/>
    <row r="19996" customFormat="1" ht="15" customHeight="1" x14ac:dyDescent="0.25"/>
    <row r="19997" customFormat="1" ht="15" customHeight="1" x14ac:dyDescent="0.25"/>
    <row r="19998" customFormat="1" ht="15" customHeight="1" x14ac:dyDescent="0.25"/>
    <row r="19999" customFormat="1" ht="15" customHeight="1" x14ac:dyDescent="0.25"/>
    <row r="20000" customFormat="1" ht="15" customHeight="1" x14ac:dyDescent="0.25"/>
    <row r="20001" customFormat="1" ht="15" customHeight="1" x14ac:dyDescent="0.25"/>
    <row r="20002" customFormat="1" ht="15" customHeight="1" x14ac:dyDescent="0.25"/>
    <row r="20003" customFormat="1" ht="15" customHeight="1" x14ac:dyDescent="0.25"/>
    <row r="20004" customFormat="1" ht="15" customHeight="1" x14ac:dyDescent="0.25"/>
    <row r="20005" customFormat="1" ht="15" customHeight="1" x14ac:dyDescent="0.25"/>
    <row r="20006" customFormat="1" ht="15" customHeight="1" x14ac:dyDescent="0.25"/>
    <row r="20007" customFormat="1" ht="15" customHeight="1" x14ac:dyDescent="0.25"/>
    <row r="20008" customFormat="1" ht="15" customHeight="1" x14ac:dyDescent="0.25"/>
    <row r="20009" customFormat="1" ht="15" customHeight="1" x14ac:dyDescent="0.25"/>
    <row r="20010" customFormat="1" ht="15" customHeight="1" x14ac:dyDescent="0.25"/>
    <row r="20011" customFormat="1" ht="15" customHeight="1" x14ac:dyDescent="0.25"/>
    <row r="20012" customFormat="1" ht="15" customHeight="1" x14ac:dyDescent="0.25"/>
    <row r="20013" customFormat="1" ht="15" customHeight="1" x14ac:dyDescent="0.25"/>
    <row r="20014" customFormat="1" ht="15" customHeight="1" x14ac:dyDescent="0.25"/>
    <row r="20015" customFormat="1" ht="15" customHeight="1" x14ac:dyDescent="0.25"/>
    <row r="20016" customFormat="1" ht="15" customHeight="1" x14ac:dyDescent="0.25"/>
    <row r="20017" customFormat="1" ht="15" customHeight="1" x14ac:dyDescent="0.25"/>
    <row r="20018" customFormat="1" ht="15" customHeight="1" x14ac:dyDescent="0.25"/>
    <row r="20019" customFormat="1" ht="15" customHeight="1" x14ac:dyDescent="0.25"/>
    <row r="20020" customFormat="1" ht="15" customHeight="1" x14ac:dyDescent="0.25"/>
    <row r="20021" customFormat="1" ht="15" customHeight="1" x14ac:dyDescent="0.25"/>
    <row r="20022" customFormat="1" ht="15" customHeight="1" x14ac:dyDescent="0.25"/>
    <row r="20023" customFormat="1" ht="15" customHeight="1" x14ac:dyDescent="0.25"/>
    <row r="20024" customFormat="1" ht="15" customHeight="1" x14ac:dyDescent="0.25"/>
    <row r="20025" customFormat="1" ht="15" customHeight="1" x14ac:dyDescent="0.25"/>
    <row r="20026" customFormat="1" ht="15" customHeight="1" x14ac:dyDescent="0.25"/>
    <row r="20027" customFormat="1" ht="15" customHeight="1" x14ac:dyDescent="0.25"/>
    <row r="20028" customFormat="1" ht="15" customHeight="1" x14ac:dyDescent="0.25"/>
    <row r="20029" customFormat="1" ht="15" customHeight="1" x14ac:dyDescent="0.25"/>
    <row r="20030" customFormat="1" ht="15" customHeight="1" x14ac:dyDescent="0.25"/>
    <row r="20031" customFormat="1" ht="15" customHeight="1" x14ac:dyDescent="0.25"/>
    <row r="20032" customFormat="1" ht="15" customHeight="1" x14ac:dyDescent="0.25"/>
    <row r="20033" customFormat="1" ht="15" customHeight="1" x14ac:dyDescent="0.25"/>
    <row r="20034" customFormat="1" ht="15" customHeight="1" x14ac:dyDescent="0.25"/>
    <row r="20035" customFormat="1" ht="15" customHeight="1" x14ac:dyDescent="0.25"/>
    <row r="20036" customFormat="1" ht="15" customHeight="1" x14ac:dyDescent="0.25"/>
    <row r="20037" customFormat="1" ht="15" customHeight="1" x14ac:dyDescent="0.25"/>
    <row r="20038" customFormat="1" ht="15" customHeight="1" x14ac:dyDescent="0.25"/>
    <row r="20039" customFormat="1" ht="15" customHeight="1" x14ac:dyDescent="0.25"/>
    <row r="20040" customFormat="1" ht="15" customHeight="1" x14ac:dyDescent="0.25"/>
    <row r="20041" customFormat="1" ht="15" customHeight="1" x14ac:dyDescent="0.25"/>
    <row r="20042" customFormat="1" ht="15" customHeight="1" x14ac:dyDescent="0.25"/>
    <row r="20043" customFormat="1" ht="15" customHeight="1" x14ac:dyDescent="0.25"/>
    <row r="20044" customFormat="1" ht="15" customHeight="1" x14ac:dyDescent="0.25"/>
    <row r="20045" customFormat="1" ht="15" customHeight="1" x14ac:dyDescent="0.25"/>
    <row r="20046" customFormat="1" ht="15" customHeight="1" x14ac:dyDescent="0.25"/>
    <row r="20047" customFormat="1" ht="15" customHeight="1" x14ac:dyDescent="0.25"/>
    <row r="20048" customFormat="1" ht="15" customHeight="1" x14ac:dyDescent="0.25"/>
    <row r="20049" customFormat="1" ht="15" customHeight="1" x14ac:dyDescent="0.25"/>
    <row r="20050" customFormat="1" ht="15" customHeight="1" x14ac:dyDescent="0.25"/>
    <row r="20051" customFormat="1" ht="15" customHeight="1" x14ac:dyDescent="0.25"/>
    <row r="20052" customFormat="1" ht="15" customHeight="1" x14ac:dyDescent="0.25"/>
    <row r="20053" customFormat="1" ht="15" customHeight="1" x14ac:dyDescent="0.25"/>
    <row r="20054" customFormat="1" ht="15" customHeight="1" x14ac:dyDescent="0.25"/>
    <row r="20055" customFormat="1" ht="15" customHeight="1" x14ac:dyDescent="0.25"/>
    <row r="20056" customFormat="1" ht="15" customHeight="1" x14ac:dyDescent="0.25"/>
    <row r="20057" customFormat="1" ht="15" customHeight="1" x14ac:dyDescent="0.25"/>
    <row r="20058" customFormat="1" ht="15" customHeight="1" x14ac:dyDescent="0.25"/>
    <row r="20059" customFormat="1" ht="15" customHeight="1" x14ac:dyDescent="0.25"/>
    <row r="20060" customFormat="1" ht="15" customHeight="1" x14ac:dyDescent="0.25"/>
    <row r="20061" customFormat="1" ht="15" customHeight="1" x14ac:dyDescent="0.25"/>
    <row r="20062" customFormat="1" ht="15" customHeight="1" x14ac:dyDescent="0.25"/>
    <row r="20063" customFormat="1" ht="15" customHeight="1" x14ac:dyDescent="0.25"/>
    <row r="20064" customFormat="1" ht="15" customHeight="1" x14ac:dyDescent="0.25"/>
    <row r="20065" customFormat="1" ht="15" customHeight="1" x14ac:dyDescent="0.25"/>
    <row r="20066" customFormat="1" ht="15" customHeight="1" x14ac:dyDescent="0.25"/>
    <row r="20067" customFormat="1" ht="15" customHeight="1" x14ac:dyDescent="0.25"/>
    <row r="20068" customFormat="1" ht="15" customHeight="1" x14ac:dyDescent="0.25"/>
    <row r="20069" customFormat="1" ht="15" customHeight="1" x14ac:dyDescent="0.25"/>
    <row r="20070" customFormat="1" ht="15" customHeight="1" x14ac:dyDescent="0.25"/>
    <row r="20071" customFormat="1" ht="15" customHeight="1" x14ac:dyDescent="0.25"/>
    <row r="20072" customFormat="1" ht="15" customHeight="1" x14ac:dyDescent="0.25"/>
    <row r="20073" customFormat="1" ht="15" customHeight="1" x14ac:dyDescent="0.25"/>
    <row r="20074" customFormat="1" ht="15" customHeight="1" x14ac:dyDescent="0.25"/>
    <row r="20075" customFormat="1" ht="15" customHeight="1" x14ac:dyDescent="0.25"/>
    <row r="20076" customFormat="1" ht="15" customHeight="1" x14ac:dyDescent="0.25"/>
    <row r="20077" customFormat="1" ht="15" customHeight="1" x14ac:dyDescent="0.25"/>
    <row r="20078" customFormat="1" ht="15" customHeight="1" x14ac:dyDescent="0.25"/>
    <row r="20079" customFormat="1" ht="15" customHeight="1" x14ac:dyDescent="0.25"/>
    <row r="20080" customFormat="1" ht="15" customHeight="1" x14ac:dyDescent="0.25"/>
    <row r="20081" customFormat="1" ht="15" customHeight="1" x14ac:dyDescent="0.25"/>
    <row r="20082" customFormat="1" ht="15" customHeight="1" x14ac:dyDescent="0.25"/>
    <row r="20083" customFormat="1" ht="15" customHeight="1" x14ac:dyDescent="0.25"/>
    <row r="20084" customFormat="1" ht="15" customHeight="1" x14ac:dyDescent="0.25"/>
    <row r="20085" customFormat="1" ht="15" customHeight="1" x14ac:dyDescent="0.25"/>
    <row r="20086" customFormat="1" ht="15" customHeight="1" x14ac:dyDescent="0.25"/>
    <row r="20087" customFormat="1" ht="15" customHeight="1" x14ac:dyDescent="0.25"/>
    <row r="20088" customFormat="1" ht="15" customHeight="1" x14ac:dyDescent="0.25"/>
    <row r="20089" customFormat="1" ht="15" customHeight="1" x14ac:dyDescent="0.25"/>
    <row r="20090" customFormat="1" ht="15" customHeight="1" x14ac:dyDescent="0.25"/>
    <row r="20091" customFormat="1" ht="15" customHeight="1" x14ac:dyDescent="0.25"/>
    <row r="20092" customFormat="1" ht="15" customHeight="1" x14ac:dyDescent="0.25"/>
    <row r="20093" customFormat="1" ht="15" customHeight="1" x14ac:dyDescent="0.25"/>
    <row r="20094" customFormat="1" ht="15" customHeight="1" x14ac:dyDescent="0.25"/>
    <row r="20095" customFormat="1" ht="15" customHeight="1" x14ac:dyDescent="0.25"/>
    <row r="20096" customFormat="1" ht="15" customHeight="1" x14ac:dyDescent="0.25"/>
    <row r="20097" customFormat="1" ht="15" customHeight="1" x14ac:dyDescent="0.25"/>
    <row r="20098" customFormat="1" ht="15" customHeight="1" x14ac:dyDescent="0.25"/>
    <row r="20099" customFormat="1" ht="15" customHeight="1" x14ac:dyDescent="0.25"/>
    <row r="20100" customFormat="1" ht="15" customHeight="1" x14ac:dyDescent="0.25"/>
    <row r="20101" customFormat="1" ht="15" customHeight="1" x14ac:dyDescent="0.25"/>
    <row r="20102" customFormat="1" ht="15" customHeight="1" x14ac:dyDescent="0.25"/>
    <row r="20103" customFormat="1" ht="15" customHeight="1" x14ac:dyDescent="0.25"/>
    <row r="20104" customFormat="1" ht="15" customHeight="1" x14ac:dyDescent="0.25"/>
    <row r="20105" customFormat="1" ht="15" customHeight="1" x14ac:dyDescent="0.25"/>
    <row r="20106" customFormat="1" ht="15" customHeight="1" x14ac:dyDescent="0.25"/>
    <row r="20107" customFormat="1" ht="15" customHeight="1" x14ac:dyDescent="0.25"/>
    <row r="20108" customFormat="1" ht="15" customHeight="1" x14ac:dyDescent="0.25"/>
    <row r="20109" customFormat="1" ht="15" customHeight="1" x14ac:dyDescent="0.25"/>
    <row r="20110" customFormat="1" ht="15" customHeight="1" x14ac:dyDescent="0.25"/>
    <row r="20111" customFormat="1" ht="15" customHeight="1" x14ac:dyDescent="0.25"/>
    <row r="20112" customFormat="1" ht="15" customHeight="1" x14ac:dyDescent="0.25"/>
    <row r="20113" customFormat="1" ht="15" customHeight="1" x14ac:dyDescent="0.25"/>
    <row r="20114" customFormat="1" ht="15" customHeight="1" x14ac:dyDescent="0.25"/>
    <row r="20115" customFormat="1" ht="15" customHeight="1" x14ac:dyDescent="0.25"/>
    <row r="20116" customFormat="1" ht="15" customHeight="1" x14ac:dyDescent="0.25"/>
    <row r="20117" customFormat="1" ht="15" customHeight="1" x14ac:dyDescent="0.25"/>
    <row r="20118" customFormat="1" ht="15" customHeight="1" x14ac:dyDescent="0.25"/>
    <row r="20119" customFormat="1" ht="15" customHeight="1" x14ac:dyDescent="0.25"/>
    <row r="20120" customFormat="1" ht="15" customHeight="1" x14ac:dyDescent="0.25"/>
    <row r="20121" customFormat="1" ht="15" customHeight="1" x14ac:dyDescent="0.25"/>
    <row r="20122" customFormat="1" ht="15" customHeight="1" x14ac:dyDescent="0.25"/>
    <row r="20123" customFormat="1" ht="15" customHeight="1" x14ac:dyDescent="0.25"/>
    <row r="20124" customFormat="1" ht="15" customHeight="1" x14ac:dyDescent="0.25"/>
    <row r="20125" customFormat="1" ht="15" customHeight="1" x14ac:dyDescent="0.25"/>
    <row r="20126" customFormat="1" ht="15" customHeight="1" x14ac:dyDescent="0.25"/>
    <row r="20127" customFormat="1" ht="15" customHeight="1" x14ac:dyDescent="0.25"/>
    <row r="20128" customFormat="1" ht="15" customHeight="1" x14ac:dyDescent="0.25"/>
    <row r="20129" customFormat="1" ht="15" customHeight="1" x14ac:dyDescent="0.25"/>
    <row r="20130" customFormat="1" ht="15" customHeight="1" x14ac:dyDescent="0.25"/>
    <row r="20131" customFormat="1" ht="15" customHeight="1" x14ac:dyDescent="0.25"/>
    <row r="20132" customFormat="1" ht="15" customHeight="1" x14ac:dyDescent="0.25"/>
    <row r="20133" customFormat="1" ht="15" customHeight="1" x14ac:dyDescent="0.25"/>
    <row r="20134" customFormat="1" ht="15" customHeight="1" x14ac:dyDescent="0.25"/>
    <row r="20135" customFormat="1" ht="15" customHeight="1" x14ac:dyDescent="0.25"/>
    <row r="20136" customFormat="1" ht="15" customHeight="1" x14ac:dyDescent="0.25"/>
    <row r="20137" customFormat="1" ht="15" customHeight="1" x14ac:dyDescent="0.25"/>
    <row r="20138" customFormat="1" ht="15" customHeight="1" x14ac:dyDescent="0.25"/>
    <row r="20139" customFormat="1" ht="15" customHeight="1" x14ac:dyDescent="0.25"/>
    <row r="20140" customFormat="1" ht="15" customHeight="1" x14ac:dyDescent="0.25"/>
    <row r="20141" customFormat="1" ht="15" customHeight="1" x14ac:dyDescent="0.25"/>
    <row r="20142" customFormat="1" ht="15" customHeight="1" x14ac:dyDescent="0.25"/>
    <row r="20143" customFormat="1" ht="15" customHeight="1" x14ac:dyDescent="0.25"/>
    <row r="20144" customFormat="1" ht="15" customHeight="1" x14ac:dyDescent="0.25"/>
    <row r="20145" customFormat="1" ht="15" customHeight="1" x14ac:dyDescent="0.25"/>
    <row r="20146" customFormat="1" ht="15" customHeight="1" x14ac:dyDescent="0.25"/>
    <row r="20147" customFormat="1" ht="15" customHeight="1" x14ac:dyDescent="0.25"/>
    <row r="20148" customFormat="1" ht="15" customHeight="1" x14ac:dyDescent="0.25"/>
    <row r="20149" customFormat="1" ht="15" customHeight="1" x14ac:dyDescent="0.25"/>
    <row r="20150" customFormat="1" ht="15" customHeight="1" x14ac:dyDescent="0.25"/>
    <row r="20151" customFormat="1" ht="15" customHeight="1" x14ac:dyDescent="0.25"/>
    <row r="20152" customFormat="1" ht="15" customHeight="1" x14ac:dyDescent="0.25"/>
    <row r="20153" customFormat="1" ht="15" customHeight="1" x14ac:dyDescent="0.25"/>
    <row r="20154" customFormat="1" ht="15" customHeight="1" x14ac:dyDescent="0.25"/>
    <row r="20155" customFormat="1" ht="15" customHeight="1" x14ac:dyDescent="0.25"/>
    <row r="20156" customFormat="1" ht="15" customHeight="1" x14ac:dyDescent="0.25"/>
    <row r="20157" customFormat="1" ht="15" customHeight="1" x14ac:dyDescent="0.25"/>
    <row r="20158" customFormat="1" ht="15" customHeight="1" x14ac:dyDescent="0.25"/>
    <row r="20159" customFormat="1" ht="15" customHeight="1" x14ac:dyDescent="0.25"/>
    <row r="20160" customFormat="1" ht="15" customHeight="1" x14ac:dyDescent="0.25"/>
    <row r="20161" customFormat="1" ht="15" customHeight="1" x14ac:dyDescent="0.25"/>
    <row r="20162" customFormat="1" ht="15" customHeight="1" x14ac:dyDescent="0.25"/>
    <row r="20163" customFormat="1" ht="15" customHeight="1" x14ac:dyDescent="0.25"/>
    <row r="20164" customFormat="1" ht="15" customHeight="1" x14ac:dyDescent="0.25"/>
    <row r="20165" customFormat="1" ht="15" customHeight="1" x14ac:dyDescent="0.25"/>
    <row r="20166" customFormat="1" ht="15" customHeight="1" x14ac:dyDescent="0.25"/>
    <row r="20167" customFormat="1" ht="15" customHeight="1" x14ac:dyDescent="0.25"/>
    <row r="20168" customFormat="1" ht="15" customHeight="1" x14ac:dyDescent="0.25"/>
    <row r="20169" customFormat="1" ht="15" customHeight="1" x14ac:dyDescent="0.25"/>
    <row r="20170" customFormat="1" ht="15" customHeight="1" x14ac:dyDescent="0.25"/>
    <row r="20171" customFormat="1" ht="15" customHeight="1" x14ac:dyDescent="0.25"/>
    <row r="20172" customFormat="1" ht="15" customHeight="1" x14ac:dyDescent="0.25"/>
    <row r="20173" customFormat="1" ht="15" customHeight="1" x14ac:dyDescent="0.25"/>
    <row r="20174" customFormat="1" ht="15" customHeight="1" x14ac:dyDescent="0.25"/>
    <row r="20175" customFormat="1" ht="15" customHeight="1" x14ac:dyDescent="0.25"/>
    <row r="20176" customFormat="1" ht="15" customHeight="1" x14ac:dyDescent="0.25"/>
    <row r="20177" customFormat="1" ht="15" customHeight="1" x14ac:dyDescent="0.25"/>
    <row r="20178" customFormat="1" ht="15" customHeight="1" x14ac:dyDescent="0.25"/>
    <row r="20179" customFormat="1" ht="15" customHeight="1" x14ac:dyDescent="0.25"/>
    <row r="20180" customFormat="1" ht="15" customHeight="1" x14ac:dyDescent="0.25"/>
    <row r="20181" customFormat="1" ht="15" customHeight="1" x14ac:dyDescent="0.25"/>
    <row r="20182" customFormat="1" ht="15" customHeight="1" x14ac:dyDescent="0.25"/>
    <row r="20183" customFormat="1" ht="15" customHeight="1" x14ac:dyDescent="0.25"/>
    <row r="20184" customFormat="1" ht="15" customHeight="1" x14ac:dyDescent="0.25"/>
    <row r="20185" customFormat="1" ht="15" customHeight="1" x14ac:dyDescent="0.25"/>
    <row r="20186" customFormat="1" ht="15" customHeight="1" x14ac:dyDescent="0.25"/>
    <row r="20187" customFormat="1" ht="15" customHeight="1" x14ac:dyDescent="0.25"/>
    <row r="20188" customFormat="1" ht="15" customHeight="1" x14ac:dyDescent="0.25"/>
    <row r="20189" customFormat="1" ht="15" customHeight="1" x14ac:dyDescent="0.25"/>
    <row r="20190" customFormat="1" ht="15" customHeight="1" x14ac:dyDescent="0.25"/>
    <row r="20191" customFormat="1" ht="15" customHeight="1" x14ac:dyDescent="0.25"/>
    <row r="20192" customFormat="1" ht="15" customHeight="1" x14ac:dyDescent="0.25"/>
    <row r="20193" customFormat="1" ht="15" customHeight="1" x14ac:dyDescent="0.25"/>
    <row r="20194" customFormat="1" ht="15" customHeight="1" x14ac:dyDescent="0.25"/>
    <row r="20195" customFormat="1" ht="15" customHeight="1" x14ac:dyDescent="0.25"/>
    <row r="20196" customFormat="1" ht="15" customHeight="1" x14ac:dyDescent="0.25"/>
    <row r="20197" customFormat="1" ht="15" customHeight="1" x14ac:dyDescent="0.25"/>
    <row r="20198" customFormat="1" ht="15" customHeight="1" x14ac:dyDescent="0.25"/>
    <row r="20199" customFormat="1" ht="15" customHeight="1" x14ac:dyDescent="0.25"/>
    <row r="20200" customFormat="1" ht="15" customHeight="1" x14ac:dyDescent="0.25"/>
    <row r="20201" customFormat="1" ht="15" customHeight="1" x14ac:dyDescent="0.25"/>
    <row r="20202" customFormat="1" ht="15" customHeight="1" x14ac:dyDescent="0.25"/>
    <row r="20203" customFormat="1" ht="15" customHeight="1" x14ac:dyDescent="0.25"/>
    <row r="20204" customFormat="1" ht="15" customHeight="1" x14ac:dyDescent="0.25"/>
    <row r="20205" customFormat="1" ht="15" customHeight="1" x14ac:dyDescent="0.25"/>
    <row r="20206" customFormat="1" ht="15" customHeight="1" x14ac:dyDescent="0.25"/>
    <row r="20207" customFormat="1" ht="15" customHeight="1" x14ac:dyDescent="0.25"/>
    <row r="20208" customFormat="1" ht="15" customHeight="1" x14ac:dyDescent="0.25"/>
    <row r="20209" customFormat="1" ht="15" customHeight="1" x14ac:dyDescent="0.25"/>
    <row r="20210" customFormat="1" ht="15" customHeight="1" x14ac:dyDescent="0.25"/>
    <row r="20211" customFormat="1" ht="15" customHeight="1" x14ac:dyDescent="0.25"/>
    <row r="20212" customFormat="1" ht="15" customHeight="1" x14ac:dyDescent="0.25"/>
    <row r="20213" customFormat="1" ht="15" customHeight="1" x14ac:dyDescent="0.25"/>
    <row r="20214" customFormat="1" ht="15" customHeight="1" x14ac:dyDescent="0.25"/>
    <row r="20215" customFormat="1" ht="15" customHeight="1" x14ac:dyDescent="0.25"/>
    <row r="20216" customFormat="1" ht="15" customHeight="1" x14ac:dyDescent="0.25"/>
    <row r="20217" customFormat="1" ht="15" customHeight="1" x14ac:dyDescent="0.25"/>
    <row r="20218" customFormat="1" ht="15" customHeight="1" x14ac:dyDescent="0.25"/>
    <row r="20219" customFormat="1" ht="15" customHeight="1" x14ac:dyDescent="0.25"/>
    <row r="20220" customFormat="1" ht="15" customHeight="1" x14ac:dyDescent="0.25"/>
    <row r="20221" customFormat="1" ht="15" customHeight="1" x14ac:dyDescent="0.25"/>
    <row r="20222" customFormat="1" ht="15" customHeight="1" x14ac:dyDescent="0.25"/>
    <row r="20223" customFormat="1" ht="15" customHeight="1" x14ac:dyDescent="0.25"/>
    <row r="20224" customFormat="1" ht="15" customHeight="1" x14ac:dyDescent="0.25"/>
    <row r="20225" customFormat="1" ht="15" customHeight="1" x14ac:dyDescent="0.25"/>
    <row r="20226" customFormat="1" ht="15" customHeight="1" x14ac:dyDescent="0.25"/>
    <row r="20227" customFormat="1" ht="15" customHeight="1" x14ac:dyDescent="0.25"/>
    <row r="20228" customFormat="1" ht="15" customHeight="1" x14ac:dyDescent="0.25"/>
    <row r="20229" customFormat="1" ht="15" customHeight="1" x14ac:dyDescent="0.25"/>
    <row r="20230" customFormat="1" ht="15" customHeight="1" x14ac:dyDescent="0.25"/>
    <row r="20231" customFormat="1" ht="15" customHeight="1" x14ac:dyDescent="0.25"/>
    <row r="20232" customFormat="1" ht="15" customHeight="1" x14ac:dyDescent="0.25"/>
    <row r="20233" customFormat="1" ht="15" customHeight="1" x14ac:dyDescent="0.25"/>
    <row r="20234" customFormat="1" ht="15" customHeight="1" x14ac:dyDescent="0.25"/>
    <row r="20235" customFormat="1" ht="15" customHeight="1" x14ac:dyDescent="0.25"/>
    <row r="20236" customFormat="1" ht="15" customHeight="1" x14ac:dyDescent="0.25"/>
    <row r="20237" customFormat="1" ht="15" customHeight="1" x14ac:dyDescent="0.25"/>
    <row r="20238" customFormat="1" ht="15" customHeight="1" x14ac:dyDescent="0.25"/>
    <row r="20239" customFormat="1" ht="15" customHeight="1" x14ac:dyDescent="0.25"/>
    <row r="20240" customFormat="1" ht="15" customHeight="1" x14ac:dyDescent="0.25"/>
    <row r="20241" customFormat="1" ht="15" customHeight="1" x14ac:dyDescent="0.25"/>
    <row r="20242" customFormat="1" ht="15" customHeight="1" x14ac:dyDescent="0.25"/>
    <row r="20243" customFormat="1" ht="15" customHeight="1" x14ac:dyDescent="0.25"/>
    <row r="20244" customFormat="1" ht="15" customHeight="1" x14ac:dyDescent="0.25"/>
    <row r="20245" customFormat="1" ht="15" customHeight="1" x14ac:dyDescent="0.25"/>
    <row r="20246" customFormat="1" ht="15" customHeight="1" x14ac:dyDescent="0.25"/>
    <row r="20247" customFormat="1" ht="15" customHeight="1" x14ac:dyDescent="0.25"/>
    <row r="20248" customFormat="1" ht="15" customHeight="1" x14ac:dyDescent="0.25"/>
    <row r="20249" customFormat="1" ht="15" customHeight="1" x14ac:dyDescent="0.25"/>
    <row r="20250" customFormat="1" ht="15" customHeight="1" x14ac:dyDescent="0.25"/>
    <row r="20251" customFormat="1" ht="15" customHeight="1" x14ac:dyDescent="0.25"/>
    <row r="20252" customFormat="1" ht="15" customHeight="1" x14ac:dyDescent="0.25"/>
    <row r="20253" customFormat="1" ht="15" customHeight="1" x14ac:dyDescent="0.25"/>
    <row r="20254" customFormat="1" ht="15" customHeight="1" x14ac:dyDescent="0.25"/>
    <row r="20255" customFormat="1" ht="15" customHeight="1" x14ac:dyDescent="0.25"/>
    <row r="20256" customFormat="1" ht="15" customHeight="1" x14ac:dyDescent="0.25"/>
    <row r="20257" customFormat="1" ht="15" customHeight="1" x14ac:dyDescent="0.25"/>
    <row r="20258" customFormat="1" ht="15" customHeight="1" x14ac:dyDescent="0.25"/>
    <row r="20259" customFormat="1" ht="15" customHeight="1" x14ac:dyDescent="0.25"/>
    <row r="20260" customFormat="1" ht="15" customHeight="1" x14ac:dyDescent="0.25"/>
    <row r="20261" customFormat="1" ht="15" customHeight="1" x14ac:dyDescent="0.25"/>
    <row r="20262" customFormat="1" ht="15" customHeight="1" x14ac:dyDescent="0.25"/>
    <row r="20263" customFormat="1" ht="15" customHeight="1" x14ac:dyDescent="0.25"/>
    <row r="20264" customFormat="1" ht="15" customHeight="1" x14ac:dyDescent="0.25"/>
    <row r="20265" customFormat="1" ht="15" customHeight="1" x14ac:dyDescent="0.25"/>
    <row r="20266" customFormat="1" ht="15" customHeight="1" x14ac:dyDescent="0.25"/>
    <row r="20267" customFormat="1" ht="15" customHeight="1" x14ac:dyDescent="0.25"/>
    <row r="20268" customFormat="1" ht="15" customHeight="1" x14ac:dyDescent="0.25"/>
    <row r="20269" customFormat="1" ht="15" customHeight="1" x14ac:dyDescent="0.25"/>
    <row r="20270" customFormat="1" ht="15" customHeight="1" x14ac:dyDescent="0.25"/>
    <row r="20271" customFormat="1" ht="15" customHeight="1" x14ac:dyDescent="0.25"/>
    <row r="20272" customFormat="1" ht="15" customHeight="1" x14ac:dyDescent="0.25"/>
    <row r="20273" customFormat="1" ht="15" customHeight="1" x14ac:dyDescent="0.25"/>
    <row r="20274" customFormat="1" ht="15" customHeight="1" x14ac:dyDescent="0.25"/>
    <row r="20275" customFormat="1" ht="15" customHeight="1" x14ac:dyDescent="0.25"/>
    <row r="20276" customFormat="1" ht="15" customHeight="1" x14ac:dyDescent="0.25"/>
    <row r="20277" customFormat="1" ht="15" customHeight="1" x14ac:dyDescent="0.25"/>
    <row r="20278" customFormat="1" ht="15" customHeight="1" x14ac:dyDescent="0.25"/>
    <row r="20279" customFormat="1" ht="15" customHeight="1" x14ac:dyDescent="0.25"/>
    <row r="20280" customFormat="1" ht="15" customHeight="1" x14ac:dyDescent="0.25"/>
    <row r="20281" customFormat="1" ht="15" customHeight="1" x14ac:dyDescent="0.25"/>
    <row r="20282" customFormat="1" ht="15" customHeight="1" x14ac:dyDescent="0.25"/>
    <row r="20283" customFormat="1" ht="15" customHeight="1" x14ac:dyDescent="0.25"/>
    <row r="20284" customFormat="1" ht="15" customHeight="1" x14ac:dyDescent="0.25"/>
    <row r="20285" customFormat="1" ht="15" customHeight="1" x14ac:dyDescent="0.25"/>
    <row r="20286" customFormat="1" ht="15" customHeight="1" x14ac:dyDescent="0.25"/>
    <row r="20287" customFormat="1" ht="15" customHeight="1" x14ac:dyDescent="0.25"/>
    <row r="20288" customFormat="1" ht="15" customHeight="1" x14ac:dyDescent="0.25"/>
    <row r="20289" customFormat="1" ht="15" customHeight="1" x14ac:dyDescent="0.25"/>
    <row r="20290" customFormat="1" ht="15" customHeight="1" x14ac:dyDescent="0.25"/>
    <row r="20291" customFormat="1" ht="15" customHeight="1" x14ac:dyDescent="0.25"/>
    <row r="20292" customFormat="1" ht="15" customHeight="1" x14ac:dyDescent="0.25"/>
    <row r="20293" customFormat="1" ht="15" customHeight="1" x14ac:dyDescent="0.25"/>
    <row r="20294" customFormat="1" ht="15" customHeight="1" x14ac:dyDescent="0.25"/>
    <row r="20295" customFormat="1" ht="15" customHeight="1" x14ac:dyDescent="0.25"/>
    <row r="20296" customFormat="1" ht="15" customHeight="1" x14ac:dyDescent="0.25"/>
    <row r="20297" customFormat="1" ht="15" customHeight="1" x14ac:dyDescent="0.25"/>
    <row r="20298" customFormat="1" ht="15" customHeight="1" x14ac:dyDescent="0.25"/>
    <row r="20299" customFormat="1" ht="15" customHeight="1" x14ac:dyDescent="0.25"/>
    <row r="20300" customFormat="1" ht="15" customHeight="1" x14ac:dyDescent="0.25"/>
    <row r="20301" customFormat="1" ht="15" customHeight="1" x14ac:dyDescent="0.25"/>
    <row r="20302" customFormat="1" ht="15" customHeight="1" x14ac:dyDescent="0.25"/>
    <row r="20303" customFormat="1" ht="15" customHeight="1" x14ac:dyDescent="0.25"/>
    <row r="20304" customFormat="1" ht="15" customHeight="1" x14ac:dyDescent="0.25"/>
    <row r="20305" customFormat="1" ht="15" customHeight="1" x14ac:dyDescent="0.25"/>
    <row r="20306" customFormat="1" ht="15" customHeight="1" x14ac:dyDescent="0.25"/>
    <row r="20307" customFormat="1" ht="15" customHeight="1" x14ac:dyDescent="0.25"/>
    <row r="20308" customFormat="1" ht="15" customHeight="1" x14ac:dyDescent="0.25"/>
    <row r="20309" customFormat="1" ht="15" customHeight="1" x14ac:dyDescent="0.25"/>
    <row r="20310" customFormat="1" ht="15" customHeight="1" x14ac:dyDescent="0.25"/>
    <row r="20311" customFormat="1" ht="15" customHeight="1" x14ac:dyDescent="0.25"/>
    <row r="20312" customFormat="1" ht="15" customHeight="1" x14ac:dyDescent="0.25"/>
    <row r="20313" customFormat="1" ht="15" customHeight="1" x14ac:dyDescent="0.25"/>
    <row r="20314" customFormat="1" ht="15" customHeight="1" x14ac:dyDescent="0.25"/>
    <row r="20315" customFormat="1" ht="15" customHeight="1" x14ac:dyDescent="0.25"/>
    <row r="20316" customFormat="1" ht="15" customHeight="1" x14ac:dyDescent="0.25"/>
    <row r="20317" customFormat="1" ht="15" customHeight="1" x14ac:dyDescent="0.25"/>
    <row r="20318" customFormat="1" ht="15" customHeight="1" x14ac:dyDescent="0.25"/>
    <row r="20319" customFormat="1" ht="15" customHeight="1" x14ac:dyDescent="0.25"/>
    <row r="20320" customFormat="1" ht="15" customHeight="1" x14ac:dyDescent="0.25"/>
    <row r="20321" customFormat="1" ht="15" customHeight="1" x14ac:dyDescent="0.25"/>
    <row r="20322" customFormat="1" ht="15" customHeight="1" x14ac:dyDescent="0.25"/>
    <row r="20323" customFormat="1" ht="15" customHeight="1" x14ac:dyDescent="0.25"/>
    <row r="20324" customFormat="1" ht="15" customHeight="1" x14ac:dyDescent="0.25"/>
    <row r="20325" customFormat="1" ht="15" customHeight="1" x14ac:dyDescent="0.25"/>
    <row r="20326" customFormat="1" ht="15" customHeight="1" x14ac:dyDescent="0.25"/>
    <row r="20327" customFormat="1" ht="15" customHeight="1" x14ac:dyDescent="0.25"/>
    <row r="20328" customFormat="1" ht="15" customHeight="1" x14ac:dyDescent="0.25"/>
    <row r="20329" customFormat="1" ht="15" customHeight="1" x14ac:dyDescent="0.25"/>
    <row r="20330" customFormat="1" ht="15" customHeight="1" x14ac:dyDescent="0.25"/>
    <row r="20331" customFormat="1" ht="15" customHeight="1" x14ac:dyDescent="0.25"/>
    <row r="20332" customFormat="1" ht="15" customHeight="1" x14ac:dyDescent="0.25"/>
    <row r="20333" customFormat="1" ht="15" customHeight="1" x14ac:dyDescent="0.25"/>
    <row r="20334" customFormat="1" ht="15" customHeight="1" x14ac:dyDescent="0.25"/>
    <row r="20335" customFormat="1" ht="15" customHeight="1" x14ac:dyDescent="0.25"/>
    <row r="20336" customFormat="1" ht="15" customHeight="1" x14ac:dyDescent="0.25"/>
    <row r="20337" customFormat="1" ht="15" customHeight="1" x14ac:dyDescent="0.25"/>
    <row r="20338" customFormat="1" ht="15" customHeight="1" x14ac:dyDescent="0.25"/>
    <row r="20339" customFormat="1" ht="15" customHeight="1" x14ac:dyDescent="0.25"/>
    <row r="20340" customFormat="1" ht="15" customHeight="1" x14ac:dyDescent="0.25"/>
    <row r="20341" customFormat="1" ht="15" customHeight="1" x14ac:dyDescent="0.25"/>
    <row r="20342" customFormat="1" ht="15" customHeight="1" x14ac:dyDescent="0.25"/>
    <row r="20343" customFormat="1" ht="15" customHeight="1" x14ac:dyDescent="0.25"/>
    <row r="20344" customFormat="1" ht="15" customHeight="1" x14ac:dyDescent="0.25"/>
    <row r="20345" customFormat="1" ht="15" customHeight="1" x14ac:dyDescent="0.25"/>
    <row r="20346" customFormat="1" ht="15" customHeight="1" x14ac:dyDescent="0.25"/>
    <row r="20347" customFormat="1" ht="15" customHeight="1" x14ac:dyDescent="0.25"/>
    <row r="20348" customFormat="1" ht="15" customHeight="1" x14ac:dyDescent="0.25"/>
    <row r="20349" customFormat="1" ht="15" customHeight="1" x14ac:dyDescent="0.25"/>
    <row r="20350" customFormat="1" ht="15" customHeight="1" x14ac:dyDescent="0.25"/>
    <row r="20351" customFormat="1" ht="15" customHeight="1" x14ac:dyDescent="0.25"/>
    <row r="20352" customFormat="1" ht="15" customHeight="1" x14ac:dyDescent="0.25"/>
    <row r="20353" customFormat="1" ht="15" customHeight="1" x14ac:dyDescent="0.25"/>
    <row r="20354" customFormat="1" ht="15" customHeight="1" x14ac:dyDescent="0.25"/>
    <row r="20355" customFormat="1" ht="15" customHeight="1" x14ac:dyDescent="0.25"/>
    <row r="20356" customFormat="1" ht="15" customHeight="1" x14ac:dyDescent="0.25"/>
    <row r="20357" customFormat="1" ht="15" customHeight="1" x14ac:dyDescent="0.25"/>
    <row r="20358" customFormat="1" ht="15" customHeight="1" x14ac:dyDescent="0.25"/>
    <row r="20359" customFormat="1" ht="15" customHeight="1" x14ac:dyDescent="0.25"/>
    <row r="20360" customFormat="1" ht="15" customHeight="1" x14ac:dyDescent="0.25"/>
    <row r="20361" customFormat="1" ht="15" customHeight="1" x14ac:dyDescent="0.25"/>
    <row r="20362" customFormat="1" ht="15" customHeight="1" x14ac:dyDescent="0.25"/>
    <row r="20363" customFormat="1" ht="15" customHeight="1" x14ac:dyDescent="0.25"/>
    <row r="20364" customFormat="1" ht="15" customHeight="1" x14ac:dyDescent="0.25"/>
    <row r="20365" customFormat="1" ht="15" customHeight="1" x14ac:dyDescent="0.25"/>
    <row r="20366" customFormat="1" ht="15" customHeight="1" x14ac:dyDescent="0.25"/>
    <row r="20367" customFormat="1" ht="15" customHeight="1" x14ac:dyDescent="0.25"/>
    <row r="20368" customFormat="1" ht="15" customHeight="1" x14ac:dyDescent="0.25"/>
    <row r="20369" customFormat="1" ht="15" customHeight="1" x14ac:dyDescent="0.25"/>
    <row r="20370" customFormat="1" ht="15" customHeight="1" x14ac:dyDescent="0.25"/>
    <row r="20371" customFormat="1" ht="15" customHeight="1" x14ac:dyDescent="0.25"/>
    <row r="20372" customFormat="1" ht="15" customHeight="1" x14ac:dyDescent="0.25"/>
    <row r="20373" customFormat="1" ht="15" customHeight="1" x14ac:dyDescent="0.25"/>
    <row r="20374" customFormat="1" ht="15" customHeight="1" x14ac:dyDescent="0.25"/>
    <row r="20375" customFormat="1" ht="15" customHeight="1" x14ac:dyDescent="0.25"/>
    <row r="20376" customFormat="1" ht="15" customHeight="1" x14ac:dyDescent="0.25"/>
    <row r="20377" customFormat="1" ht="15" customHeight="1" x14ac:dyDescent="0.25"/>
    <row r="20378" customFormat="1" ht="15" customHeight="1" x14ac:dyDescent="0.25"/>
    <row r="20379" customFormat="1" ht="15" customHeight="1" x14ac:dyDescent="0.25"/>
    <row r="20380" customFormat="1" ht="15" customHeight="1" x14ac:dyDescent="0.25"/>
    <row r="20381" customFormat="1" ht="15" customHeight="1" x14ac:dyDescent="0.25"/>
    <row r="20382" customFormat="1" ht="15" customHeight="1" x14ac:dyDescent="0.25"/>
    <row r="20383" customFormat="1" ht="15" customHeight="1" x14ac:dyDescent="0.25"/>
    <row r="20384" customFormat="1" ht="15" customHeight="1" x14ac:dyDescent="0.25"/>
    <row r="20385" customFormat="1" ht="15" customHeight="1" x14ac:dyDescent="0.25"/>
    <row r="20386" customFormat="1" ht="15" customHeight="1" x14ac:dyDescent="0.25"/>
    <row r="20387" customFormat="1" ht="15" customHeight="1" x14ac:dyDescent="0.25"/>
    <row r="20388" customFormat="1" ht="15" customHeight="1" x14ac:dyDescent="0.25"/>
    <row r="20389" customFormat="1" ht="15" customHeight="1" x14ac:dyDescent="0.25"/>
    <row r="20390" customFormat="1" ht="15" customHeight="1" x14ac:dyDescent="0.25"/>
    <row r="20391" customFormat="1" ht="15" customHeight="1" x14ac:dyDescent="0.25"/>
    <row r="20392" customFormat="1" ht="15" customHeight="1" x14ac:dyDescent="0.25"/>
    <row r="20393" customFormat="1" ht="15" customHeight="1" x14ac:dyDescent="0.25"/>
    <row r="20394" customFormat="1" ht="15" customHeight="1" x14ac:dyDescent="0.25"/>
    <row r="20395" customFormat="1" ht="15" customHeight="1" x14ac:dyDescent="0.25"/>
    <row r="20396" customFormat="1" ht="15" customHeight="1" x14ac:dyDescent="0.25"/>
    <row r="20397" customFormat="1" ht="15" customHeight="1" x14ac:dyDescent="0.25"/>
    <row r="20398" customFormat="1" ht="15" customHeight="1" x14ac:dyDescent="0.25"/>
    <row r="20399" customFormat="1" ht="15" customHeight="1" x14ac:dyDescent="0.25"/>
    <row r="20400" customFormat="1" ht="15" customHeight="1" x14ac:dyDescent="0.25"/>
    <row r="20401" customFormat="1" ht="15" customHeight="1" x14ac:dyDescent="0.25"/>
    <row r="20402" customFormat="1" ht="15" customHeight="1" x14ac:dyDescent="0.25"/>
    <row r="20403" customFormat="1" ht="15" customHeight="1" x14ac:dyDescent="0.25"/>
    <row r="20404" customFormat="1" ht="15" customHeight="1" x14ac:dyDescent="0.25"/>
    <row r="20405" customFormat="1" ht="15" customHeight="1" x14ac:dyDescent="0.25"/>
    <row r="20406" customFormat="1" ht="15" customHeight="1" x14ac:dyDescent="0.25"/>
    <row r="20407" customFormat="1" ht="15" customHeight="1" x14ac:dyDescent="0.25"/>
    <row r="20408" customFormat="1" ht="15" customHeight="1" x14ac:dyDescent="0.25"/>
    <row r="20409" customFormat="1" ht="15" customHeight="1" x14ac:dyDescent="0.25"/>
    <row r="20410" customFormat="1" ht="15" customHeight="1" x14ac:dyDescent="0.25"/>
    <row r="20411" customFormat="1" ht="15" customHeight="1" x14ac:dyDescent="0.25"/>
    <row r="20412" customFormat="1" ht="15" customHeight="1" x14ac:dyDescent="0.25"/>
    <row r="20413" customFormat="1" ht="15" customHeight="1" x14ac:dyDescent="0.25"/>
    <row r="20414" customFormat="1" ht="15" customHeight="1" x14ac:dyDescent="0.25"/>
    <row r="20415" customFormat="1" ht="15" customHeight="1" x14ac:dyDescent="0.25"/>
    <row r="20416" customFormat="1" ht="15" customHeight="1" x14ac:dyDescent="0.25"/>
    <row r="20417" customFormat="1" ht="15" customHeight="1" x14ac:dyDescent="0.25"/>
    <row r="20418" customFormat="1" ht="15" customHeight="1" x14ac:dyDescent="0.25"/>
    <row r="20419" customFormat="1" ht="15" customHeight="1" x14ac:dyDescent="0.25"/>
    <row r="20420" customFormat="1" ht="15" customHeight="1" x14ac:dyDescent="0.25"/>
    <row r="20421" customFormat="1" ht="15" customHeight="1" x14ac:dyDescent="0.25"/>
    <row r="20422" customFormat="1" ht="15" customHeight="1" x14ac:dyDescent="0.25"/>
    <row r="20423" customFormat="1" ht="15" customHeight="1" x14ac:dyDescent="0.25"/>
    <row r="20424" customFormat="1" ht="15" customHeight="1" x14ac:dyDescent="0.25"/>
    <row r="20425" customFormat="1" ht="15" customHeight="1" x14ac:dyDescent="0.25"/>
    <row r="20426" customFormat="1" ht="15" customHeight="1" x14ac:dyDescent="0.25"/>
    <row r="20427" customFormat="1" ht="15" customHeight="1" x14ac:dyDescent="0.25"/>
    <row r="20428" customFormat="1" ht="15" customHeight="1" x14ac:dyDescent="0.25"/>
    <row r="20429" customFormat="1" ht="15" customHeight="1" x14ac:dyDescent="0.25"/>
    <row r="20430" customFormat="1" ht="15" customHeight="1" x14ac:dyDescent="0.25"/>
    <row r="20431" customFormat="1" ht="15" customHeight="1" x14ac:dyDescent="0.25"/>
    <row r="20432" customFormat="1" ht="15" customHeight="1" x14ac:dyDescent="0.25"/>
    <row r="20433" customFormat="1" ht="15" customHeight="1" x14ac:dyDescent="0.25"/>
    <row r="20434" customFormat="1" ht="15" customHeight="1" x14ac:dyDescent="0.25"/>
    <row r="20435" customFormat="1" ht="15" customHeight="1" x14ac:dyDescent="0.25"/>
    <row r="20436" customFormat="1" ht="15" customHeight="1" x14ac:dyDescent="0.25"/>
    <row r="20437" customFormat="1" ht="15" customHeight="1" x14ac:dyDescent="0.25"/>
    <row r="20438" customFormat="1" ht="15" customHeight="1" x14ac:dyDescent="0.25"/>
    <row r="20439" customFormat="1" ht="15" customHeight="1" x14ac:dyDescent="0.25"/>
    <row r="20440" customFormat="1" ht="15" customHeight="1" x14ac:dyDescent="0.25"/>
    <row r="20441" customFormat="1" ht="15" customHeight="1" x14ac:dyDescent="0.25"/>
    <row r="20442" customFormat="1" ht="15" customHeight="1" x14ac:dyDescent="0.25"/>
    <row r="20443" customFormat="1" ht="15" customHeight="1" x14ac:dyDescent="0.25"/>
    <row r="20444" customFormat="1" ht="15" customHeight="1" x14ac:dyDescent="0.25"/>
    <row r="20445" customFormat="1" ht="15" customHeight="1" x14ac:dyDescent="0.25"/>
    <row r="20446" customFormat="1" ht="15" customHeight="1" x14ac:dyDescent="0.25"/>
    <row r="20447" customFormat="1" ht="15" customHeight="1" x14ac:dyDescent="0.25"/>
    <row r="20448" customFormat="1" ht="15" customHeight="1" x14ac:dyDescent="0.25"/>
    <row r="20449" customFormat="1" ht="15" customHeight="1" x14ac:dyDescent="0.25"/>
    <row r="20450" customFormat="1" ht="15" customHeight="1" x14ac:dyDescent="0.25"/>
    <row r="20451" customFormat="1" ht="15" customHeight="1" x14ac:dyDescent="0.25"/>
    <row r="20452" customFormat="1" ht="15" customHeight="1" x14ac:dyDescent="0.25"/>
    <row r="20453" customFormat="1" ht="15" customHeight="1" x14ac:dyDescent="0.25"/>
    <row r="20454" customFormat="1" ht="15" customHeight="1" x14ac:dyDescent="0.25"/>
    <row r="20455" customFormat="1" ht="15" customHeight="1" x14ac:dyDescent="0.25"/>
    <row r="20456" customFormat="1" ht="15" customHeight="1" x14ac:dyDescent="0.25"/>
    <row r="20457" customFormat="1" ht="15" customHeight="1" x14ac:dyDescent="0.25"/>
    <row r="20458" customFormat="1" ht="15" customHeight="1" x14ac:dyDescent="0.25"/>
    <row r="20459" customFormat="1" ht="15" customHeight="1" x14ac:dyDescent="0.25"/>
    <row r="20460" customFormat="1" ht="15" customHeight="1" x14ac:dyDescent="0.25"/>
    <row r="20461" customFormat="1" ht="15" customHeight="1" x14ac:dyDescent="0.25"/>
    <row r="20462" customFormat="1" ht="15" customHeight="1" x14ac:dyDescent="0.25"/>
    <row r="20463" customFormat="1" ht="15" customHeight="1" x14ac:dyDescent="0.25"/>
    <row r="20464" customFormat="1" ht="15" customHeight="1" x14ac:dyDescent="0.25"/>
    <row r="20465" customFormat="1" ht="15" customHeight="1" x14ac:dyDescent="0.25"/>
    <row r="20466" customFormat="1" ht="15" customHeight="1" x14ac:dyDescent="0.25"/>
    <row r="20467" customFormat="1" ht="15" customHeight="1" x14ac:dyDescent="0.25"/>
    <row r="20468" customFormat="1" ht="15" customHeight="1" x14ac:dyDescent="0.25"/>
    <row r="20469" customFormat="1" ht="15" customHeight="1" x14ac:dyDescent="0.25"/>
    <row r="20470" customFormat="1" ht="15" customHeight="1" x14ac:dyDescent="0.25"/>
    <row r="20471" customFormat="1" ht="15" customHeight="1" x14ac:dyDescent="0.25"/>
    <row r="20472" customFormat="1" ht="15" customHeight="1" x14ac:dyDescent="0.25"/>
    <row r="20473" customFormat="1" ht="15" customHeight="1" x14ac:dyDescent="0.25"/>
    <row r="20474" customFormat="1" ht="15" customHeight="1" x14ac:dyDescent="0.25"/>
    <row r="20475" customFormat="1" ht="15" customHeight="1" x14ac:dyDescent="0.25"/>
    <row r="20476" customFormat="1" ht="15" customHeight="1" x14ac:dyDescent="0.25"/>
    <row r="20477" customFormat="1" ht="15" customHeight="1" x14ac:dyDescent="0.25"/>
    <row r="20478" customFormat="1" ht="15" customHeight="1" x14ac:dyDescent="0.25"/>
    <row r="20479" customFormat="1" ht="15" customHeight="1" x14ac:dyDescent="0.25"/>
    <row r="20480" customFormat="1" ht="15" customHeight="1" x14ac:dyDescent="0.25"/>
    <row r="20481" customFormat="1" ht="15" customHeight="1" x14ac:dyDescent="0.25"/>
    <row r="20482" customFormat="1" ht="15" customHeight="1" x14ac:dyDescent="0.25"/>
    <row r="20483" customFormat="1" ht="15" customHeight="1" x14ac:dyDescent="0.25"/>
    <row r="20484" customFormat="1" ht="15" customHeight="1" x14ac:dyDescent="0.25"/>
    <row r="20485" customFormat="1" ht="15" customHeight="1" x14ac:dyDescent="0.25"/>
    <row r="20486" customFormat="1" ht="15" customHeight="1" x14ac:dyDescent="0.25"/>
    <row r="20487" customFormat="1" ht="15" customHeight="1" x14ac:dyDescent="0.25"/>
    <row r="20488" customFormat="1" ht="15" customHeight="1" x14ac:dyDescent="0.25"/>
    <row r="20489" customFormat="1" ht="15" customHeight="1" x14ac:dyDescent="0.25"/>
    <row r="20490" customFormat="1" ht="15" customHeight="1" x14ac:dyDescent="0.25"/>
    <row r="20491" customFormat="1" ht="15" customHeight="1" x14ac:dyDescent="0.25"/>
    <row r="20492" customFormat="1" ht="15" customHeight="1" x14ac:dyDescent="0.25"/>
    <row r="20493" customFormat="1" ht="15" customHeight="1" x14ac:dyDescent="0.25"/>
    <row r="20494" customFormat="1" ht="15" customHeight="1" x14ac:dyDescent="0.25"/>
    <row r="20495" customFormat="1" ht="15" customHeight="1" x14ac:dyDescent="0.25"/>
    <row r="20496" customFormat="1" ht="15" customHeight="1" x14ac:dyDescent="0.25"/>
    <row r="20497" customFormat="1" ht="15" customHeight="1" x14ac:dyDescent="0.25"/>
    <row r="20498" customFormat="1" ht="15" customHeight="1" x14ac:dyDescent="0.25"/>
    <row r="20499" customFormat="1" ht="15" customHeight="1" x14ac:dyDescent="0.25"/>
    <row r="20500" customFormat="1" ht="15" customHeight="1" x14ac:dyDescent="0.25"/>
    <row r="20501" customFormat="1" ht="15" customHeight="1" x14ac:dyDescent="0.25"/>
    <row r="20502" customFormat="1" ht="15" customHeight="1" x14ac:dyDescent="0.25"/>
    <row r="20503" customFormat="1" ht="15" customHeight="1" x14ac:dyDescent="0.25"/>
    <row r="20504" customFormat="1" ht="15" customHeight="1" x14ac:dyDescent="0.25"/>
    <row r="20505" customFormat="1" ht="15" customHeight="1" x14ac:dyDescent="0.25"/>
    <row r="20506" customFormat="1" ht="15" customHeight="1" x14ac:dyDescent="0.25"/>
    <row r="20507" customFormat="1" ht="15" customHeight="1" x14ac:dyDescent="0.25"/>
    <row r="20508" customFormat="1" ht="15" customHeight="1" x14ac:dyDescent="0.25"/>
    <row r="20509" customFormat="1" ht="15" customHeight="1" x14ac:dyDescent="0.25"/>
    <row r="20510" customFormat="1" ht="15" customHeight="1" x14ac:dyDescent="0.25"/>
    <row r="20511" customFormat="1" ht="15" customHeight="1" x14ac:dyDescent="0.25"/>
    <row r="20512" customFormat="1" ht="15" customHeight="1" x14ac:dyDescent="0.25"/>
    <row r="20513" customFormat="1" ht="15" customHeight="1" x14ac:dyDescent="0.25"/>
    <row r="20514" customFormat="1" ht="15" customHeight="1" x14ac:dyDescent="0.25"/>
    <row r="20515" customFormat="1" ht="15" customHeight="1" x14ac:dyDescent="0.25"/>
    <row r="20516" customFormat="1" ht="15" customHeight="1" x14ac:dyDescent="0.25"/>
    <row r="20517" customFormat="1" ht="15" customHeight="1" x14ac:dyDescent="0.25"/>
    <row r="20518" customFormat="1" ht="15" customHeight="1" x14ac:dyDescent="0.25"/>
    <row r="20519" customFormat="1" ht="15" customHeight="1" x14ac:dyDescent="0.25"/>
    <row r="20520" customFormat="1" ht="15" customHeight="1" x14ac:dyDescent="0.25"/>
    <row r="20521" customFormat="1" ht="15" customHeight="1" x14ac:dyDescent="0.25"/>
    <row r="20522" customFormat="1" ht="15" customHeight="1" x14ac:dyDescent="0.25"/>
    <row r="20523" customFormat="1" ht="15" customHeight="1" x14ac:dyDescent="0.25"/>
    <row r="20524" customFormat="1" ht="15" customHeight="1" x14ac:dyDescent="0.25"/>
    <row r="20525" customFormat="1" ht="15" customHeight="1" x14ac:dyDescent="0.25"/>
    <row r="20526" customFormat="1" ht="15" customHeight="1" x14ac:dyDescent="0.25"/>
    <row r="20527" customFormat="1" ht="15" customHeight="1" x14ac:dyDescent="0.25"/>
    <row r="20528" customFormat="1" ht="15" customHeight="1" x14ac:dyDescent="0.25"/>
    <row r="20529" customFormat="1" ht="15" customHeight="1" x14ac:dyDescent="0.25"/>
    <row r="20530" customFormat="1" ht="15" customHeight="1" x14ac:dyDescent="0.25"/>
    <row r="20531" customFormat="1" ht="15" customHeight="1" x14ac:dyDescent="0.25"/>
    <row r="20532" customFormat="1" ht="15" customHeight="1" x14ac:dyDescent="0.25"/>
    <row r="20533" customFormat="1" ht="15" customHeight="1" x14ac:dyDescent="0.25"/>
    <row r="20534" customFormat="1" ht="15" customHeight="1" x14ac:dyDescent="0.25"/>
    <row r="20535" customFormat="1" ht="15" customHeight="1" x14ac:dyDescent="0.25"/>
    <row r="20536" customFormat="1" ht="15" customHeight="1" x14ac:dyDescent="0.25"/>
    <row r="20537" customFormat="1" ht="15" customHeight="1" x14ac:dyDescent="0.25"/>
    <row r="20538" customFormat="1" ht="15" customHeight="1" x14ac:dyDescent="0.25"/>
    <row r="20539" customFormat="1" ht="15" customHeight="1" x14ac:dyDescent="0.25"/>
    <row r="20540" customFormat="1" ht="15" customHeight="1" x14ac:dyDescent="0.25"/>
    <row r="20541" customFormat="1" ht="15" customHeight="1" x14ac:dyDescent="0.25"/>
    <row r="20542" customFormat="1" ht="15" customHeight="1" x14ac:dyDescent="0.25"/>
    <row r="20543" customFormat="1" ht="15" customHeight="1" x14ac:dyDescent="0.25"/>
    <row r="20544" customFormat="1" ht="15" customHeight="1" x14ac:dyDescent="0.25"/>
    <row r="20545" customFormat="1" ht="15" customHeight="1" x14ac:dyDescent="0.25"/>
    <row r="20546" customFormat="1" ht="15" customHeight="1" x14ac:dyDescent="0.25"/>
    <row r="20547" customFormat="1" ht="15" customHeight="1" x14ac:dyDescent="0.25"/>
    <row r="20548" customFormat="1" ht="15" customHeight="1" x14ac:dyDescent="0.25"/>
    <row r="20549" customFormat="1" ht="15" customHeight="1" x14ac:dyDescent="0.25"/>
    <row r="20550" customFormat="1" ht="15" customHeight="1" x14ac:dyDescent="0.25"/>
    <row r="20551" customFormat="1" ht="15" customHeight="1" x14ac:dyDescent="0.25"/>
    <row r="20552" customFormat="1" ht="15" customHeight="1" x14ac:dyDescent="0.25"/>
    <row r="20553" customFormat="1" ht="15" customHeight="1" x14ac:dyDescent="0.25"/>
    <row r="20554" customFormat="1" ht="15" customHeight="1" x14ac:dyDescent="0.25"/>
    <row r="20555" customFormat="1" ht="15" customHeight="1" x14ac:dyDescent="0.25"/>
    <row r="20556" customFormat="1" ht="15" customHeight="1" x14ac:dyDescent="0.25"/>
    <row r="20557" customFormat="1" ht="15" customHeight="1" x14ac:dyDescent="0.25"/>
    <row r="20558" customFormat="1" ht="15" customHeight="1" x14ac:dyDescent="0.25"/>
    <row r="20559" customFormat="1" ht="15" customHeight="1" x14ac:dyDescent="0.25"/>
    <row r="20560" customFormat="1" ht="15" customHeight="1" x14ac:dyDescent="0.25"/>
    <row r="20561" customFormat="1" ht="15" customHeight="1" x14ac:dyDescent="0.25"/>
    <row r="20562" customFormat="1" ht="15" customHeight="1" x14ac:dyDescent="0.25"/>
    <row r="20563" customFormat="1" ht="15" customHeight="1" x14ac:dyDescent="0.25"/>
    <row r="20564" customFormat="1" ht="15" customHeight="1" x14ac:dyDescent="0.25"/>
    <row r="20565" customFormat="1" ht="15" customHeight="1" x14ac:dyDescent="0.25"/>
    <row r="20566" customFormat="1" ht="15" customHeight="1" x14ac:dyDescent="0.25"/>
    <row r="20567" customFormat="1" ht="15" customHeight="1" x14ac:dyDescent="0.25"/>
    <row r="20568" customFormat="1" ht="15" customHeight="1" x14ac:dyDescent="0.25"/>
    <row r="20569" customFormat="1" ht="15" customHeight="1" x14ac:dyDescent="0.25"/>
    <row r="20570" customFormat="1" ht="15" customHeight="1" x14ac:dyDescent="0.25"/>
    <row r="20571" customFormat="1" ht="15" customHeight="1" x14ac:dyDescent="0.25"/>
    <row r="20572" customFormat="1" ht="15" customHeight="1" x14ac:dyDescent="0.25"/>
    <row r="20573" customFormat="1" ht="15" customHeight="1" x14ac:dyDescent="0.25"/>
    <row r="20574" customFormat="1" ht="15" customHeight="1" x14ac:dyDescent="0.25"/>
    <row r="20575" customFormat="1" ht="15" customHeight="1" x14ac:dyDescent="0.25"/>
    <row r="20576" customFormat="1" ht="15" customHeight="1" x14ac:dyDescent="0.25"/>
    <row r="20577" customFormat="1" ht="15" customHeight="1" x14ac:dyDescent="0.25"/>
    <row r="20578" customFormat="1" ht="15" customHeight="1" x14ac:dyDescent="0.25"/>
    <row r="20579" customFormat="1" ht="15" customHeight="1" x14ac:dyDescent="0.25"/>
    <row r="20580" customFormat="1" ht="15" customHeight="1" x14ac:dyDescent="0.25"/>
    <row r="20581" customFormat="1" ht="15" customHeight="1" x14ac:dyDescent="0.25"/>
    <row r="20582" customFormat="1" ht="15" customHeight="1" x14ac:dyDescent="0.25"/>
    <row r="20583" customFormat="1" ht="15" customHeight="1" x14ac:dyDescent="0.25"/>
    <row r="20584" customFormat="1" ht="15" customHeight="1" x14ac:dyDescent="0.25"/>
    <row r="20585" customFormat="1" ht="15" customHeight="1" x14ac:dyDescent="0.25"/>
    <row r="20586" customFormat="1" ht="15" customHeight="1" x14ac:dyDescent="0.25"/>
    <row r="20587" customFormat="1" ht="15" customHeight="1" x14ac:dyDescent="0.25"/>
    <row r="20588" customFormat="1" ht="15" customHeight="1" x14ac:dyDescent="0.25"/>
    <row r="20589" customFormat="1" ht="15" customHeight="1" x14ac:dyDescent="0.25"/>
    <row r="20590" customFormat="1" ht="15" customHeight="1" x14ac:dyDescent="0.25"/>
    <row r="20591" customFormat="1" ht="15" customHeight="1" x14ac:dyDescent="0.25"/>
    <row r="20592" customFormat="1" ht="15" customHeight="1" x14ac:dyDescent="0.25"/>
    <row r="20593" customFormat="1" ht="15" customHeight="1" x14ac:dyDescent="0.25"/>
    <row r="20594" customFormat="1" ht="15" customHeight="1" x14ac:dyDescent="0.25"/>
    <row r="20595" customFormat="1" ht="15" customHeight="1" x14ac:dyDescent="0.25"/>
    <row r="20596" customFormat="1" ht="15" customHeight="1" x14ac:dyDescent="0.25"/>
    <row r="20597" customFormat="1" ht="15" customHeight="1" x14ac:dyDescent="0.25"/>
    <row r="20598" customFormat="1" ht="15" customHeight="1" x14ac:dyDescent="0.25"/>
    <row r="20599" customFormat="1" ht="15" customHeight="1" x14ac:dyDescent="0.25"/>
    <row r="20600" customFormat="1" ht="15" customHeight="1" x14ac:dyDescent="0.25"/>
    <row r="20601" customFormat="1" ht="15" customHeight="1" x14ac:dyDescent="0.25"/>
    <row r="20602" customFormat="1" ht="15" customHeight="1" x14ac:dyDescent="0.25"/>
    <row r="20603" customFormat="1" ht="15" customHeight="1" x14ac:dyDescent="0.25"/>
    <row r="20604" customFormat="1" ht="15" customHeight="1" x14ac:dyDescent="0.25"/>
    <row r="20605" customFormat="1" ht="15" customHeight="1" x14ac:dyDescent="0.25"/>
    <row r="20606" customFormat="1" ht="15" customHeight="1" x14ac:dyDescent="0.25"/>
    <row r="20607" customFormat="1" ht="15" customHeight="1" x14ac:dyDescent="0.25"/>
    <row r="20608" customFormat="1" ht="15" customHeight="1" x14ac:dyDescent="0.25"/>
    <row r="20609" customFormat="1" ht="15" customHeight="1" x14ac:dyDescent="0.25"/>
    <row r="20610" customFormat="1" ht="15" customHeight="1" x14ac:dyDescent="0.25"/>
    <row r="20611" customFormat="1" ht="15" customHeight="1" x14ac:dyDescent="0.25"/>
    <row r="20612" customFormat="1" ht="15" customHeight="1" x14ac:dyDescent="0.25"/>
    <row r="20613" customFormat="1" ht="15" customHeight="1" x14ac:dyDescent="0.25"/>
    <row r="20614" customFormat="1" ht="15" customHeight="1" x14ac:dyDescent="0.25"/>
    <row r="20615" customFormat="1" ht="15" customHeight="1" x14ac:dyDescent="0.25"/>
    <row r="20616" customFormat="1" ht="15" customHeight="1" x14ac:dyDescent="0.25"/>
    <row r="20617" customFormat="1" ht="15" customHeight="1" x14ac:dyDescent="0.25"/>
    <row r="20618" customFormat="1" ht="15" customHeight="1" x14ac:dyDescent="0.25"/>
    <row r="20619" customFormat="1" ht="15" customHeight="1" x14ac:dyDescent="0.25"/>
    <row r="20620" customFormat="1" ht="15" customHeight="1" x14ac:dyDescent="0.25"/>
    <row r="20621" customFormat="1" ht="15" customHeight="1" x14ac:dyDescent="0.25"/>
    <row r="20622" customFormat="1" ht="15" customHeight="1" x14ac:dyDescent="0.25"/>
    <row r="20623" customFormat="1" ht="15" customHeight="1" x14ac:dyDescent="0.25"/>
    <row r="20624" customFormat="1" ht="15" customHeight="1" x14ac:dyDescent="0.25"/>
    <row r="20625" customFormat="1" ht="15" customHeight="1" x14ac:dyDescent="0.25"/>
    <row r="20626" customFormat="1" ht="15" customHeight="1" x14ac:dyDescent="0.25"/>
    <row r="20627" customFormat="1" ht="15" customHeight="1" x14ac:dyDescent="0.25"/>
    <row r="20628" customFormat="1" ht="15" customHeight="1" x14ac:dyDescent="0.25"/>
    <row r="20629" customFormat="1" ht="15" customHeight="1" x14ac:dyDescent="0.25"/>
    <row r="20630" customFormat="1" ht="15" customHeight="1" x14ac:dyDescent="0.25"/>
    <row r="20631" customFormat="1" ht="15" customHeight="1" x14ac:dyDescent="0.25"/>
    <row r="20632" customFormat="1" ht="15" customHeight="1" x14ac:dyDescent="0.25"/>
    <row r="20633" customFormat="1" ht="15" customHeight="1" x14ac:dyDescent="0.25"/>
    <row r="20634" customFormat="1" ht="15" customHeight="1" x14ac:dyDescent="0.25"/>
    <row r="20635" customFormat="1" ht="15" customHeight="1" x14ac:dyDescent="0.25"/>
    <row r="20636" customFormat="1" ht="15" customHeight="1" x14ac:dyDescent="0.25"/>
    <row r="20637" customFormat="1" ht="15" customHeight="1" x14ac:dyDescent="0.25"/>
    <row r="20638" customFormat="1" ht="15" customHeight="1" x14ac:dyDescent="0.25"/>
    <row r="20639" customFormat="1" ht="15" customHeight="1" x14ac:dyDescent="0.25"/>
    <row r="20640" customFormat="1" ht="15" customHeight="1" x14ac:dyDescent="0.25"/>
    <row r="20641" customFormat="1" ht="15" customHeight="1" x14ac:dyDescent="0.25"/>
    <row r="20642" customFormat="1" ht="15" customHeight="1" x14ac:dyDescent="0.25"/>
    <row r="20643" customFormat="1" ht="15" customHeight="1" x14ac:dyDescent="0.25"/>
    <row r="20644" customFormat="1" ht="15" customHeight="1" x14ac:dyDescent="0.25"/>
    <row r="20645" customFormat="1" ht="15" customHeight="1" x14ac:dyDescent="0.25"/>
    <row r="20646" customFormat="1" ht="15" customHeight="1" x14ac:dyDescent="0.25"/>
    <row r="20647" customFormat="1" ht="15" customHeight="1" x14ac:dyDescent="0.25"/>
    <row r="20648" customFormat="1" ht="15" customHeight="1" x14ac:dyDescent="0.25"/>
    <row r="20649" customFormat="1" ht="15" customHeight="1" x14ac:dyDescent="0.25"/>
    <row r="20650" customFormat="1" ht="15" customHeight="1" x14ac:dyDescent="0.25"/>
    <row r="20651" customFormat="1" ht="15" customHeight="1" x14ac:dyDescent="0.25"/>
    <row r="20652" customFormat="1" ht="15" customHeight="1" x14ac:dyDescent="0.25"/>
    <row r="20653" customFormat="1" ht="15" customHeight="1" x14ac:dyDescent="0.25"/>
    <row r="20654" customFormat="1" ht="15" customHeight="1" x14ac:dyDescent="0.25"/>
    <row r="20655" customFormat="1" ht="15" customHeight="1" x14ac:dyDescent="0.25"/>
    <row r="20656" customFormat="1" ht="15" customHeight="1" x14ac:dyDescent="0.25"/>
    <row r="20657" customFormat="1" ht="15" customHeight="1" x14ac:dyDescent="0.25"/>
    <row r="20658" customFormat="1" ht="15" customHeight="1" x14ac:dyDescent="0.25"/>
    <row r="20659" customFormat="1" ht="15" customHeight="1" x14ac:dyDescent="0.25"/>
    <row r="20660" customFormat="1" ht="15" customHeight="1" x14ac:dyDescent="0.25"/>
    <row r="20661" customFormat="1" ht="15" customHeight="1" x14ac:dyDescent="0.25"/>
    <row r="20662" customFormat="1" ht="15" customHeight="1" x14ac:dyDescent="0.25"/>
    <row r="20663" customFormat="1" ht="15" customHeight="1" x14ac:dyDescent="0.25"/>
    <row r="20664" customFormat="1" ht="15" customHeight="1" x14ac:dyDescent="0.25"/>
    <row r="20665" customFormat="1" ht="15" customHeight="1" x14ac:dyDescent="0.25"/>
    <row r="20666" customFormat="1" ht="15" customHeight="1" x14ac:dyDescent="0.25"/>
    <row r="20667" customFormat="1" ht="15" customHeight="1" x14ac:dyDescent="0.25"/>
    <row r="20668" customFormat="1" ht="15" customHeight="1" x14ac:dyDescent="0.25"/>
    <row r="20669" customFormat="1" ht="15" customHeight="1" x14ac:dyDescent="0.25"/>
    <row r="20670" customFormat="1" ht="15" customHeight="1" x14ac:dyDescent="0.25"/>
    <row r="20671" customFormat="1" ht="15" customHeight="1" x14ac:dyDescent="0.25"/>
    <row r="20672" customFormat="1" ht="15" customHeight="1" x14ac:dyDescent="0.25"/>
    <row r="20673" customFormat="1" ht="15" customHeight="1" x14ac:dyDescent="0.25"/>
    <row r="20674" customFormat="1" ht="15" customHeight="1" x14ac:dyDescent="0.25"/>
    <row r="20675" customFormat="1" ht="15" customHeight="1" x14ac:dyDescent="0.25"/>
    <row r="20676" customFormat="1" ht="15" customHeight="1" x14ac:dyDescent="0.25"/>
    <row r="20677" customFormat="1" ht="15" customHeight="1" x14ac:dyDescent="0.25"/>
    <row r="20678" customFormat="1" ht="15" customHeight="1" x14ac:dyDescent="0.25"/>
    <row r="20679" customFormat="1" ht="15" customHeight="1" x14ac:dyDescent="0.25"/>
    <row r="20680" customFormat="1" ht="15" customHeight="1" x14ac:dyDescent="0.25"/>
    <row r="20681" customFormat="1" ht="15" customHeight="1" x14ac:dyDescent="0.25"/>
    <row r="20682" customFormat="1" ht="15" customHeight="1" x14ac:dyDescent="0.25"/>
    <row r="20683" customFormat="1" ht="15" customHeight="1" x14ac:dyDescent="0.25"/>
    <row r="20684" customFormat="1" ht="15" customHeight="1" x14ac:dyDescent="0.25"/>
    <row r="20685" customFormat="1" ht="15" customHeight="1" x14ac:dyDescent="0.25"/>
    <row r="20686" customFormat="1" ht="15" customHeight="1" x14ac:dyDescent="0.25"/>
    <row r="20687" customFormat="1" ht="15" customHeight="1" x14ac:dyDescent="0.25"/>
    <row r="20688" customFormat="1" ht="15" customHeight="1" x14ac:dyDescent="0.25"/>
    <row r="20689" customFormat="1" ht="15" customHeight="1" x14ac:dyDescent="0.25"/>
    <row r="20690" customFormat="1" ht="15" customHeight="1" x14ac:dyDescent="0.25"/>
    <row r="20691" customFormat="1" ht="15" customHeight="1" x14ac:dyDescent="0.25"/>
    <row r="20692" customFormat="1" ht="15" customHeight="1" x14ac:dyDescent="0.25"/>
    <row r="20693" customFormat="1" ht="15" customHeight="1" x14ac:dyDescent="0.25"/>
    <row r="20694" customFormat="1" ht="15" customHeight="1" x14ac:dyDescent="0.25"/>
    <row r="20695" customFormat="1" ht="15" customHeight="1" x14ac:dyDescent="0.25"/>
    <row r="20696" customFormat="1" ht="15" customHeight="1" x14ac:dyDescent="0.25"/>
    <row r="20697" customFormat="1" ht="15" customHeight="1" x14ac:dyDescent="0.25"/>
    <row r="20698" customFormat="1" ht="15" customHeight="1" x14ac:dyDescent="0.25"/>
    <row r="20699" customFormat="1" ht="15" customHeight="1" x14ac:dyDescent="0.25"/>
    <row r="20700" customFormat="1" ht="15" customHeight="1" x14ac:dyDescent="0.25"/>
    <row r="20701" customFormat="1" ht="15" customHeight="1" x14ac:dyDescent="0.25"/>
    <row r="20702" customFormat="1" ht="15" customHeight="1" x14ac:dyDescent="0.25"/>
    <row r="20703" customFormat="1" ht="15" customHeight="1" x14ac:dyDescent="0.25"/>
    <row r="20704" customFormat="1" ht="15" customHeight="1" x14ac:dyDescent="0.25"/>
    <row r="20705" customFormat="1" ht="15" customHeight="1" x14ac:dyDescent="0.25"/>
    <row r="20706" customFormat="1" ht="15" customHeight="1" x14ac:dyDescent="0.25"/>
    <row r="20707" customFormat="1" ht="15" customHeight="1" x14ac:dyDescent="0.25"/>
    <row r="20708" customFormat="1" ht="15" customHeight="1" x14ac:dyDescent="0.25"/>
    <row r="20709" customFormat="1" ht="15" customHeight="1" x14ac:dyDescent="0.25"/>
    <row r="20710" customFormat="1" ht="15" customHeight="1" x14ac:dyDescent="0.25"/>
    <row r="20711" customFormat="1" ht="15" customHeight="1" x14ac:dyDescent="0.25"/>
    <row r="20712" customFormat="1" ht="15" customHeight="1" x14ac:dyDescent="0.25"/>
    <row r="20713" customFormat="1" ht="15" customHeight="1" x14ac:dyDescent="0.25"/>
    <row r="20714" customFormat="1" ht="15" customHeight="1" x14ac:dyDescent="0.25"/>
    <row r="20715" customFormat="1" ht="15" customHeight="1" x14ac:dyDescent="0.25"/>
    <row r="20716" customFormat="1" ht="15" customHeight="1" x14ac:dyDescent="0.25"/>
    <row r="20717" customFormat="1" ht="15" customHeight="1" x14ac:dyDescent="0.25"/>
    <row r="20718" customFormat="1" ht="15" customHeight="1" x14ac:dyDescent="0.25"/>
    <row r="20719" customFormat="1" ht="15" customHeight="1" x14ac:dyDescent="0.25"/>
    <row r="20720" customFormat="1" ht="15" customHeight="1" x14ac:dyDescent="0.25"/>
    <row r="20721" customFormat="1" ht="15" customHeight="1" x14ac:dyDescent="0.25"/>
    <row r="20722" customFormat="1" ht="15" customHeight="1" x14ac:dyDescent="0.25"/>
    <row r="20723" customFormat="1" ht="15" customHeight="1" x14ac:dyDescent="0.25"/>
    <row r="20724" customFormat="1" ht="15" customHeight="1" x14ac:dyDescent="0.25"/>
    <row r="20725" customFormat="1" ht="15" customHeight="1" x14ac:dyDescent="0.25"/>
    <row r="20726" customFormat="1" ht="15" customHeight="1" x14ac:dyDescent="0.25"/>
    <row r="20727" customFormat="1" ht="15" customHeight="1" x14ac:dyDescent="0.25"/>
    <row r="20728" customFormat="1" ht="15" customHeight="1" x14ac:dyDescent="0.25"/>
    <row r="20729" customFormat="1" ht="15" customHeight="1" x14ac:dyDescent="0.25"/>
    <row r="20730" customFormat="1" ht="15" customHeight="1" x14ac:dyDescent="0.25"/>
    <row r="20731" customFormat="1" ht="15" customHeight="1" x14ac:dyDescent="0.25"/>
    <row r="20732" customFormat="1" ht="15" customHeight="1" x14ac:dyDescent="0.25"/>
    <row r="20733" customFormat="1" ht="15" customHeight="1" x14ac:dyDescent="0.25"/>
    <row r="20734" customFormat="1" ht="15" customHeight="1" x14ac:dyDescent="0.25"/>
    <row r="20735" customFormat="1" ht="15" customHeight="1" x14ac:dyDescent="0.25"/>
    <row r="20736" customFormat="1" ht="15" customHeight="1" x14ac:dyDescent="0.25"/>
    <row r="20737" customFormat="1" ht="15" customHeight="1" x14ac:dyDescent="0.25"/>
    <row r="20738" customFormat="1" ht="15" customHeight="1" x14ac:dyDescent="0.25"/>
    <row r="20739" customFormat="1" ht="15" customHeight="1" x14ac:dyDescent="0.25"/>
    <row r="20740" customFormat="1" ht="15" customHeight="1" x14ac:dyDescent="0.25"/>
    <row r="20741" customFormat="1" ht="15" customHeight="1" x14ac:dyDescent="0.25"/>
    <row r="20742" customFormat="1" ht="15" customHeight="1" x14ac:dyDescent="0.25"/>
    <row r="20743" customFormat="1" ht="15" customHeight="1" x14ac:dyDescent="0.25"/>
    <row r="20744" customFormat="1" ht="15" customHeight="1" x14ac:dyDescent="0.25"/>
    <row r="20745" customFormat="1" ht="15" customHeight="1" x14ac:dyDescent="0.25"/>
    <row r="20746" customFormat="1" ht="15" customHeight="1" x14ac:dyDescent="0.25"/>
    <row r="20747" customFormat="1" ht="15" customHeight="1" x14ac:dyDescent="0.25"/>
    <row r="20748" customFormat="1" ht="15" customHeight="1" x14ac:dyDescent="0.25"/>
    <row r="20749" customFormat="1" ht="15" customHeight="1" x14ac:dyDescent="0.25"/>
    <row r="20750" customFormat="1" ht="15" customHeight="1" x14ac:dyDescent="0.25"/>
    <row r="20751" customFormat="1" ht="15" customHeight="1" x14ac:dyDescent="0.25"/>
    <row r="20752" customFormat="1" ht="15" customHeight="1" x14ac:dyDescent="0.25"/>
    <row r="20753" customFormat="1" ht="15" customHeight="1" x14ac:dyDescent="0.25"/>
    <row r="20754" customFormat="1" ht="15" customHeight="1" x14ac:dyDescent="0.25"/>
    <row r="20755" customFormat="1" ht="15" customHeight="1" x14ac:dyDescent="0.25"/>
    <row r="20756" customFormat="1" ht="15" customHeight="1" x14ac:dyDescent="0.25"/>
    <row r="20757" customFormat="1" ht="15" customHeight="1" x14ac:dyDescent="0.25"/>
    <row r="20758" customFormat="1" ht="15" customHeight="1" x14ac:dyDescent="0.25"/>
    <row r="20759" customFormat="1" ht="15" customHeight="1" x14ac:dyDescent="0.25"/>
    <row r="20760" customFormat="1" ht="15" customHeight="1" x14ac:dyDescent="0.25"/>
    <row r="20761" customFormat="1" ht="15" customHeight="1" x14ac:dyDescent="0.25"/>
    <row r="20762" customFormat="1" ht="15" customHeight="1" x14ac:dyDescent="0.25"/>
    <row r="20763" customFormat="1" ht="15" customHeight="1" x14ac:dyDescent="0.25"/>
    <row r="20764" customFormat="1" ht="15" customHeight="1" x14ac:dyDescent="0.25"/>
    <row r="20765" customFormat="1" ht="15" customHeight="1" x14ac:dyDescent="0.25"/>
    <row r="20766" customFormat="1" ht="15" customHeight="1" x14ac:dyDescent="0.25"/>
    <row r="20767" customFormat="1" ht="15" customHeight="1" x14ac:dyDescent="0.25"/>
    <row r="20768" customFormat="1" ht="15" customHeight="1" x14ac:dyDescent="0.25"/>
    <row r="20769" customFormat="1" ht="15" customHeight="1" x14ac:dyDescent="0.25"/>
    <row r="20770" customFormat="1" ht="15" customHeight="1" x14ac:dyDescent="0.25"/>
    <row r="20771" customFormat="1" ht="15" customHeight="1" x14ac:dyDescent="0.25"/>
    <row r="20772" customFormat="1" ht="15" customHeight="1" x14ac:dyDescent="0.25"/>
    <row r="20773" customFormat="1" ht="15" customHeight="1" x14ac:dyDescent="0.25"/>
    <row r="20774" customFormat="1" ht="15" customHeight="1" x14ac:dyDescent="0.25"/>
    <row r="20775" customFormat="1" ht="15" customHeight="1" x14ac:dyDescent="0.25"/>
    <row r="20776" customFormat="1" ht="15" customHeight="1" x14ac:dyDescent="0.25"/>
    <row r="20777" customFormat="1" ht="15" customHeight="1" x14ac:dyDescent="0.25"/>
    <row r="20778" customFormat="1" ht="15" customHeight="1" x14ac:dyDescent="0.25"/>
    <row r="20779" customFormat="1" ht="15" customHeight="1" x14ac:dyDescent="0.25"/>
    <row r="20780" customFormat="1" ht="15" customHeight="1" x14ac:dyDescent="0.25"/>
    <row r="20781" customFormat="1" ht="15" customHeight="1" x14ac:dyDescent="0.25"/>
    <row r="20782" customFormat="1" ht="15" customHeight="1" x14ac:dyDescent="0.25"/>
    <row r="20783" customFormat="1" ht="15" customHeight="1" x14ac:dyDescent="0.25"/>
    <row r="20784" customFormat="1" ht="15" customHeight="1" x14ac:dyDescent="0.25"/>
    <row r="20785" customFormat="1" ht="15" customHeight="1" x14ac:dyDescent="0.25"/>
    <row r="20786" customFormat="1" ht="15" customHeight="1" x14ac:dyDescent="0.25"/>
    <row r="20787" customFormat="1" ht="15" customHeight="1" x14ac:dyDescent="0.25"/>
    <row r="20788" customFormat="1" ht="15" customHeight="1" x14ac:dyDescent="0.25"/>
    <row r="20789" customFormat="1" ht="15" customHeight="1" x14ac:dyDescent="0.25"/>
    <row r="20790" customFormat="1" ht="15" customHeight="1" x14ac:dyDescent="0.25"/>
    <row r="20791" customFormat="1" ht="15" customHeight="1" x14ac:dyDescent="0.25"/>
    <row r="20792" customFormat="1" ht="15" customHeight="1" x14ac:dyDescent="0.25"/>
    <row r="20793" customFormat="1" ht="15" customHeight="1" x14ac:dyDescent="0.25"/>
    <row r="20794" customFormat="1" ht="15" customHeight="1" x14ac:dyDescent="0.25"/>
    <row r="20795" customFormat="1" ht="15" customHeight="1" x14ac:dyDescent="0.25"/>
    <row r="20796" customFormat="1" ht="15" customHeight="1" x14ac:dyDescent="0.25"/>
    <row r="20797" customFormat="1" ht="15" customHeight="1" x14ac:dyDescent="0.25"/>
    <row r="20798" customFormat="1" ht="15" customHeight="1" x14ac:dyDescent="0.25"/>
    <row r="20799" customFormat="1" ht="15" customHeight="1" x14ac:dyDescent="0.25"/>
    <row r="20800" customFormat="1" ht="15" customHeight="1" x14ac:dyDescent="0.25"/>
    <row r="20801" customFormat="1" ht="15" customHeight="1" x14ac:dyDescent="0.25"/>
    <row r="20802" customFormat="1" ht="15" customHeight="1" x14ac:dyDescent="0.25"/>
    <row r="20803" customFormat="1" ht="15" customHeight="1" x14ac:dyDescent="0.25"/>
    <row r="20804" customFormat="1" ht="15" customHeight="1" x14ac:dyDescent="0.25"/>
    <row r="20805" customFormat="1" ht="15" customHeight="1" x14ac:dyDescent="0.25"/>
    <row r="20806" customFormat="1" ht="15" customHeight="1" x14ac:dyDescent="0.25"/>
    <row r="20807" customFormat="1" ht="15" customHeight="1" x14ac:dyDescent="0.25"/>
    <row r="20808" customFormat="1" ht="15" customHeight="1" x14ac:dyDescent="0.25"/>
    <row r="20809" customFormat="1" ht="15" customHeight="1" x14ac:dyDescent="0.25"/>
    <row r="20810" customFormat="1" ht="15" customHeight="1" x14ac:dyDescent="0.25"/>
    <row r="20811" customFormat="1" ht="15" customHeight="1" x14ac:dyDescent="0.25"/>
    <row r="20812" customFormat="1" ht="15" customHeight="1" x14ac:dyDescent="0.25"/>
    <row r="20813" customFormat="1" ht="15" customHeight="1" x14ac:dyDescent="0.25"/>
    <row r="20814" customFormat="1" ht="15" customHeight="1" x14ac:dyDescent="0.25"/>
    <row r="20815" customFormat="1" ht="15" customHeight="1" x14ac:dyDescent="0.25"/>
    <row r="20816" customFormat="1" ht="15" customHeight="1" x14ac:dyDescent="0.25"/>
    <row r="20817" customFormat="1" ht="15" customHeight="1" x14ac:dyDescent="0.25"/>
    <row r="20818" customFormat="1" ht="15" customHeight="1" x14ac:dyDescent="0.25"/>
    <row r="20819" customFormat="1" ht="15" customHeight="1" x14ac:dyDescent="0.25"/>
    <row r="20820" customFormat="1" ht="15" customHeight="1" x14ac:dyDescent="0.25"/>
    <row r="20821" customFormat="1" ht="15" customHeight="1" x14ac:dyDescent="0.25"/>
    <row r="20822" customFormat="1" ht="15" customHeight="1" x14ac:dyDescent="0.25"/>
    <row r="20823" customFormat="1" ht="15" customHeight="1" x14ac:dyDescent="0.25"/>
    <row r="20824" customFormat="1" ht="15" customHeight="1" x14ac:dyDescent="0.25"/>
    <row r="20825" customFormat="1" ht="15" customHeight="1" x14ac:dyDescent="0.25"/>
    <row r="20826" customFormat="1" ht="15" customHeight="1" x14ac:dyDescent="0.25"/>
    <row r="20827" customFormat="1" ht="15" customHeight="1" x14ac:dyDescent="0.25"/>
    <row r="20828" customFormat="1" ht="15" customHeight="1" x14ac:dyDescent="0.25"/>
    <row r="20829" customFormat="1" ht="15" customHeight="1" x14ac:dyDescent="0.25"/>
    <row r="20830" customFormat="1" ht="15" customHeight="1" x14ac:dyDescent="0.25"/>
    <row r="20831" customFormat="1" ht="15" customHeight="1" x14ac:dyDescent="0.25"/>
    <row r="20832" customFormat="1" ht="15" customHeight="1" x14ac:dyDescent="0.25"/>
    <row r="20833" customFormat="1" ht="15" customHeight="1" x14ac:dyDescent="0.25"/>
    <row r="20834" customFormat="1" ht="15" customHeight="1" x14ac:dyDescent="0.25"/>
    <row r="20835" customFormat="1" ht="15" customHeight="1" x14ac:dyDescent="0.25"/>
    <row r="20836" customFormat="1" ht="15" customHeight="1" x14ac:dyDescent="0.25"/>
    <row r="20837" customFormat="1" ht="15" customHeight="1" x14ac:dyDescent="0.25"/>
    <row r="20838" customFormat="1" ht="15" customHeight="1" x14ac:dyDescent="0.25"/>
    <row r="20839" customFormat="1" ht="15" customHeight="1" x14ac:dyDescent="0.25"/>
    <row r="20840" customFormat="1" ht="15" customHeight="1" x14ac:dyDescent="0.25"/>
    <row r="20841" customFormat="1" ht="15" customHeight="1" x14ac:dyDescent="0.25"/>
    <row r="20842" customFormat="1" ht="15" customHeight="1" x14ac:dyDescent="0.25"/>
    <row r="20843" customFormat="1" ht="15" customHeight="1" x14ac:dyDescent="0.25"/>
    <row r="20844" customFormat="1" ht="15" customHeight="1" x14ac:dyDescent="0.25"/>
    <row r="20845" customFormat="1" ht="15" customHeight="1" x14ac:dyDescent="0.25"/>
    <row r="20846" customFormat="1" ht="15" customHeight="1" x14ac:dyDescent="0.25"/>
    <row r="20847" customFormat="1" ht="15" customHeight="1" x14ac:dyDescent="0.25"/>
    <row r="20848" customFormat="1" ht="15" customHeight="1" x14ac:dyDescent="0.25"/>
    <row r="20849" customFormat="1" ht="15" customHeight="1" x14ac:dyDescent="0.25"/>
    <row r="20850" customFormat="1" ht="15" customHeight="1" x14ac:dyDescent="0.25"/>
    <row r="20851" customFormat="1" ht="15" customHeight="1" x14ac:dyDescent="0.25"/>
    <row r="20852" customFormat="1" ht="15" customHeight="1" x14ac:dyDescent="0.25"/>
    <row r="20853" customFormat="1" ht="15" customHeight="1" x14ac:dyDescent="0.25"/>
    <row r="20854" customFormat="1" ht="15" customHeight="1" x14ac:dyDescent="0.25"/>
    <row r="20855" customFormat="1" ht="15" customHeight="1" x14ac:dyDescent="0.25"/>
    <row r="20856" customFormat="1" ht="15" customHeight="1" x14ac:dyDescent="0.25"/>
    <row r="20857" customFormat="1" ht="15" customHeight="1" x14ac:dyDescent="0.25"/>
    <row r="20858" customFormat="1" ht="15" customHeight="1" x14ac:dyDescent="0.25"/>
    <row r="20859" customFormat="1" ht="15" customHeight="1" x14ac:dyDescent="0.25"/>
    <row r="20860" customFormat="1" ht="15" customHeight="1" x14ac:dyDescent="0.25"/>
    <row r="20861" customFormat="1" ht="15" customHeight="1" x14ac:dyDescent="0.25"/>
    <row r="20862" customFormat="1" ht="15" customHeight="1" x14ac:dyDescent="0.25"/>
    <row r="20863" customFormat="1" ht="15" customHeight="1" x14ac:dyDescent="0.25"/>
    <row r="20864" customFormat="1" ht="15" customHeight="1" x14ac:dyDescent="0.25"/>
    <row r="20865" customFormat="1" ht="15" customHeight="1" x14ac:dyDescent="0.25"/>
    <row r="20866" customFormat="1" ht="15" customHeight="1" x14ac:dyDescent="0.25"/>
    <row r="20867" customFormat="1" ht="15" customHeight="1" x14ac:dyDescent="0.25"/>
    <row r="20868" customFormat="1" ht="15" customHeight="1" x14ac:dyDescent="0.25"/>
    <row r="20869" customFormat="1" ht="15" customHeight="1" x14ac:dyDescent="0.25"/>
    <row r="20870" customFormat="1" ht="15" customHeight="1" x14ac:dyDescent="0.25"/>
    <row r="20871" customFormat="1" ht="15" customHeight="1" x14ac:dyDescent="0.25"/>
    <row r="20872" customFormat="1" ht="15" customHeight="1" x14ac:dyDescent="0.25"/>
    <row r="20873" customFormat="1" ht="15" customHeight="1" x14ac:dyDescent="0.25"/>
    <row r="20874" customFormat="1" ht="15" customHeight="1" x14ac:dyDescent="0.25"/>
    <row r="20875" customFormat="1" ht="15" customHeight="1" x14ac:dyDescent="0.25"/>
    <row r="20876" customFormat="1" ht="15" customHeight="1" x14ac:dyDescent="0.25"/>
    <row r="20877" customFormat="1" ht="15" customHeight="1" x14ac:dyDescent="0.25"/>
    <row r="20878" customFormat="1" ht="15" customHeight="1" x14ac:dyDescent="0.25"/>
    <row r="20879" customFormat="1" ht="15" customHeight="1" x14ac:dyDescent="0.25"/>
    <row r="20880" customFormat="1" ht="15" customHeight="1" x14ac:dyDescent="0.25"/>
    <row r="20881" customFormat="1" ht="15" customHeight="1" x14ac:dyDescent="0.25"/>
    <row r="20882" customFormat="1" ht="15" customHeight="1" x14ac:dyDescent="0.25"/>
    <row r="20883" customFormat="1" ht="15" customHeight="1" x14ac:dyDescent="0.25"/>
    <row r="20884" customFormat="1" ht="15" customHeight="1" x14ac:dyDescent="0.25"/>
    <row r="20885" customFormat="1" ht="15" customHeight="1" x14ac:dyDescent="0.25"/>
    <row r="20886" customFormat="1" ht="15" customHeight="1" x14ac:dyDescent="0.25"/>
    <row r="20887" customFormat="1" ht="15" customHeight="1" x14ac:dyDescent="0.25"/>
    <row r="20888" customFormat="1" ht="15" customHeight="1" x14ac:dyDescent="0.25"/>
    <row r="20889" customFormat="1" ht="15" customHeight="1" x14ac:dyDescent="0.25"/>
    <row r="20890" customFormat="1" ht="15" customHeight="1" x14ac:dyDescent="0.25"/>
    <row r="20891" customFormat="1" ht="15" customHeight="1" x14ac:dyDescent="0.25"/>
    <row r="20892" customFormat="1" ht="15" customHeight="1" x14ac:dyDescent="0.25"/>
    <row r="20893" customFormat="1" ht="15" customHeight="1" x14ac:dyDescent="0.25"/>
    <row r="20894" customFormat="1" ht="15" customHeight="1" x14ac:dyDescent="0.25"/>
    <row r="20895" customFormat="1" ht="15" customHeight="1" x14ac:dyDescent="0.25"/>
    <row r="20896" customFormat="1" ht="15" customHeight="1" x14ac:dyDescent="0.25"/>
    <row r="20897" customFormat="1" ht="15" customHeight="1" x14ac:dyDescent="0.25"/>
    <row r="20898" customFormat="1" ht="15" customHeight="1" x14ac:dyDescent="0.25"/>
    <row r="20899" customFormat="1" ht="15" customHeight="1" x14ac:dyDescent="0.25"/>
    <row r="20900" customFormat="1" ht="15" customHeight="1" x14ac:dyDescent="0.25"/>
    <row r="20901" customFormat="1" ht="15" customHeight="1" x14ac:dyDescent="0.25"/>
    <row r="20902" customFormat="1" ht="15" customHeight="1" x14ac:dyDescent="0.25"/>
    <row r="20903" customFormat="1" ht="15" customHeight="1" x14ac:dyDescent="0.25"/>
    <row r="20904" customFormat="1" ht="15" customHeight="1" x14ac:dyDescent="0.25"/>
    <row r="20905" customFormat="1" ht="15" customHeight="1" x14ac:dyDescent="0.25"/>
    <row r="20906" customFormat="1" ht="15" customHeight="1" x14ac:dyDescent="0.25"/>
    <row r="20907" customFormat="1" ht="15" customHeight="1" x14ac:dyDescent="0.25"/>
    <row r="20908" customFormat="1" ht="15" customHeight="1" x14ac:dyDescent="0.25"/>
    <row r="20909" customFormat="1" ht="15" customHeight="1" x14ac:dyDescent="0.25"/>
    <row r="20910" customFormat="1" ht="15" customHeight="1" x14ac:dyDescent="0.25"/>
    <row r="20911" customFormat="1" ht="15" customHeight="1" x14ac:dyDescent="0.25"/>
    <row r="20912" customFormat="1" ht="15" customHeight="1" x14ac:dyDescent="0.25"/>
    <row r="20913" customFormat="1" ht="15" customHeight="1" x14ac:dyDescent="0.25"/>
    <row r="20914" customFormat="1" ht="15" customHeight="1" x14ac:dyDescent="0.25"/>
    <row r="20915" customFormat="1" ht="15" customHeight="1" x14ac:dyDescent="0.25"/>
    <row r="20916" customFormat="1" ht="15" customHeight="1" x14ac:dyDescent="0.25"/>
    <row r="20917" customFormat="1" ht="15" customHeight="1" x14ac:dyDescent="0.25"/>
    <row r="20918" customFormat="1" ht="15" customHeight="1" x14ac:dyDescent="0.25"/>
    <row r="20919" customFormat="1" ht="15" customHeight="1" x14ac:dyDescent="0.25"/>
    <row r="20920" customFormat="1" ht="15" customHeight="1" x14ac:dyDescent="0.25"/>
    <row r="20921" customFormat="1" ht="15" customHeight="1" x14ac:dyDescent="0.25"/>
    <row r="20922" customFormat="1" ht="15" customHeight="1" x14ac:dyDescent="0.25"/>
    <row r="20923" customFormat="1" ht="15" customHeight="1" x14ac:dyDescent="0.25"/>
    <row r="20924" customFormat="1" ht="15" customHeight="1" x14ac:dyDescent="0.25"/>
    <row r="20925" customFormat="1" ht="15" customHeight="1" x14ac:dyDescent="0.25"/>
    <row r="20926" customFormat="1" ht="15" customHeight="1" x14ac:dyDescent="0.25"/>
    <row r="20927" customFormat="1" ht="15" customHeight="1" x14ac:dyDescent="0.25"/>
    <row r="20928" customFormat="1" ht="15" customHeight="1" x14ac:dyDescent="0.25"/>
    <row r="20929" customFormat="1" ht="15" customHeight="1" x14ac:dyDescent="0.25"/>
    <row r="20930" customFormat="1" ht="15" customHeight="1" x14ac:dyDescent="0.25"/>
    <row r="20931" customFormat="1" ht="15" customHeight="1" x14ac:dyDescent="0.25"/>
    <row r="20932" customFormat="1" ht="15" customHeight="1" x14ac:dyDescent="0.25"/>
    <row r="20933" customFormat="1" ht="15" customHeight="1" x14ac:dyDescent="0.25"/>
    <row r="20934" customFormat="1" ht="15" customHeight="1" x14ac:dyDescent="0.25"/>
    <row r="20935" customFormat="1" ht="15" customHeight="1" x14ac:dyDescent="0.25"/>
    <row r="20936" customFormat="1" ht="15" customHeight="1" x14ac:dyDescent="0.25"/>
    <row r="20937" customFormat="1" ht="15" customHeight="1" x14ac:dyDescent="0.25"/>
    <row r="20938" customFormat="1" ht="15" customHeight="1" x14ac:dyDescent="0.25"/>
    <row r="20939" customFormat="1" ht="15" customHeight="1" x14ac:dyDescent="0.25"/>
    <row r="20940" customFormat="1" ht="15" customHeight="1" x14ac:dyDescent="0.25"/>
    <row r="20941" customFormat="1" ht="15" customHeight="1" x14ac:dyDescent="0.25"/>
    <row r="20942" customFormat="1" ht="15" customHeight="1" x14ac:dyDescent="0.25"/>
    <row r="20943" customFormat="1" ht="15" customHeight="1" x14ac:dyDescent="0.25"/>
    <row r="20944" customFormat="1" ht="15" customHeight="1" x14ac:dyDescent="0.25"/>
    <row r="20945" customFormat="1" ht="15" customHeight="1" x14ac:dyDescent="0.25"/>
    <row r="20946" customFormat="1" ht="15" customHeight="1" x14ac:dyDescent="0.25"/>
    <row r="20947" customFormat="1" ht="15" customHeight="1" x14ac:dyDescent="0.25"/>
    <row r="20948" customFormat="1" ht="15" customHeight="1" x14ac:dyDescent="0.25"/>
    <row r="20949" customFormat="1" ht="15" customHeight="1" x14ac:dyDescent="0.25"/>
    <row r="20950" customFormat="1" ht="15" customHeight="1" x14ac:dyDescent="0.25"/>
    <row r="20951" customFormat="1" ht="15" customHeight="1" x14ac:dyDescent="0.25"/>
    <row r="20952" customFormat="1" ht="15" customHeight="1" x14ac:dyDescent="0.25"/>
    <row r="20953" customFormat="1" ht="15" customHeight="1" x14ac:dyDescent="0.25"/>
    <row r="20954" customFormat="1" ht="15" customHeight="1" x14ac:dyDescent="0.25"/>
    <row r="20955" customFormat="1" ht="15" customHeight="1" x14ac:dyDescent="0.25"/>
    <row r="20956" customFormat="1" ht="15" customHeight="1" x14ac:dyDescent="0.25"/>
    <row r="20957" customFormat="1" ht="15" customHeight="1" x14ac:dyDescent="0.25"/>
    <row r="20958" customFormat="1" ht="15" customHeight="1" x14ac:dyDescent="0.25"/>
    <row r="20959" customFormat="1" ht="15" customHeight="1" x14ac:dyDescent="0.25"/>
    <row r="20960" customFormat="1" ht="15" customHeight="1" x14ac:dyDescent="0.25"/>
    <row r="20961" customFormat="1" ht="15" customHeight="1" x14ac:dyDescent="0.25"/>
    <row r="20962" customFormat="1" ht="15" customHeight="1" x14ac:dyDescent="0.25"/>
    <row r="20963" customFormat="1" ht="15" customHeight="1" x14ac:dyDescent="0.25"/>
    <row r="20964" customFormat="1" ht="15" customHeight="1" x14ac:dyDescent="0.25"/>
    <row r="20965" customFormat="1" ht="15" customHeight="1" x14ac:dyDescent="0.25"/>
    <row r="20966" customFormat="1" ht="15" customHeight="1" x14ac:dyDescent="0.25"/>
    <row r="20967" customFormat="1" ht="15" customHeight="1" x14ac:dyDescent="0.25"/>
    <row r="20968" customFormat="1" ht="15" customHeight="1" x14ac:dyDescent="0.25"/>
    <row r="20969" customFormat="1" ht="15" customHeight="1" x14ac:dyDescent="0.25"/>
    <row r="20970" customFormat="1" ht="15" customHeight="1" x14ac:dyDescent="0.25"/>
    <row r="20971" customFormat="1" ht="15" customHeight="1" x14ac:dyDescent="0.25"/>
    <row r="20972" customFormat="1" ht="15" customHeight="1" x14ac:dyDescent="0.25"/>
    <row r="20973" customFormat="1" ht="15" customHeight="1" x14ac:dyDescent="0.25"/>
    <row r="20974" customFormat="1" ht="15" customHeight="1" x14ac:dyDescent="0.25"/>
    <row r="20975" customFormat="1" ht="15" customHeight="1" x14ac:dyDescent="0.25"/>
    <row r="20976" customFormat="1" ht="15" customHeight="1" x14ac:dyDescent="0.25"/>
    <row r="20977" customFormat="1" ht="15" customHeight="1" x14ac:dyDescent="0.25"/>
    <row r="20978" customFormat="1" ht="15" customHeight="1" x14ac:dyDescent="0.25"/>
    <row r="20979" customFormat="1" ht="15" customHeight="1" x14ac:dyDescent="0.25"/>
    <row r="20980" customFormat="1" ht="15" customHeight="1" x14ac:dyDescent="0.25"/>
    <row r="20981" customFormat="1" ht="15" customHeight="1" x14ac:dyDescent="0.25"/>
    <row r="20982" customFormat="1" ht="15" customHeight="1" x14ac:dyDescent="0.25"/>
    <row r="20983" customFormat="1" ht="15" customHeight="1" x14ac:dyDescent="0.25"/>
    <row r="20984" customFormat="1" ht="15" customHeight="1" x14ac:dyDescent="0.25"/>
    <row r="20985" customFormat="1" ht="15" customHeight="1" x14ac:dyDescent="0.25"/>
    <row r="20986" customFormat="1" ht="15" customHeight="1" x14ac:dyDescent="0.25"/>
    <row r="20987" customFormat="1" ht="15" customHeight="1" x14ac:dyDescent="0.25"/>
    <row r="20988" customFormat="1" ht="15" customHeight="1" x14ac:dyDescent="0.25"/>
    <row r="20989" customFormat="1" ht="15" customHeight="1" x14ac:dyDescent="0.25"/>
    <row r="20990" customFormat="1" ht="15" customHeight="1" x14ac:dyDescent="0.25"/>
    <row r="20991" customFormat="1" ht="15" customHeight="1" x14ac:dyDescent="0.25"/>
    <row r="20992" customFormat="1" ht="15" customHeight="1" x14ac:dyDescent="0.25"/>
    <row r="20993" customFormat="1" ht="15" customHeight="1" x14ac:dyDescent="0.25"/>
    <row r="20994" customFormat="1" ht="15" customHeight="1" x14ac:dyDescent="0.25"/>
    <row r="20995" customFormat="1" ht="15" customHeight="1" x14ac:dyDescent="0.25"/>
    <row r="20996" customFormat="1" ht="15" customHeight="1" x14ac:dyDescent="0.25"/>
    <row r="20997" customFormat="1" ht="15" customHeight="1" x14ac:dyDescent="0.25"/>
    <row r="20998" customFormat="1" ht="15" customHeight="1" x14ac:dyDescent="0.25"/>
    <row r="20999" customFormat="1" ht="15" customHeight="1" x14ac:dyDescent="0.25"/>
    <row r="21000" customFormat="1" ht="15" customHeight="1" x14ac:dyDescent="0.25"/>
    <row r="21001" customFormat="1" ht="15" customHeight="1" x14ac:dyDescent="0.25"/>
    <row r="21002" customFormat="1" ht="15" customHeight="1" x14ac:dyDescent="0.25"/>
    <row r="21003" customFormat="1" ht="15" customHeight="1" x14ac:dyDescent="0.25"/>
    <row r="21004" customFormat="1" ht="15" customHeight="1" x14ac:dyDescent="0.25"/>
    <row r="21005" customFormat="1" ht="15" customHeight="1" x14ac:dyDescent="0.25"/>
    <row r="21006" customFormat="1" ht="15" customHeight="1" x14ac:dyDescent="0.25"/>
    <row r="21007" customFormat="1" ht="15" customHeight="1" x14ac:dyDescent="0.25"/>
    <row r="21008" customFormat="1" ht="15" customHeight="1" x14ac:dyDescent="0.25"/>
    <row r="21009" customFormat="1" ht="15" customHeight="1" x14ac:dyDescent="0.25"/>
    <row r="21010" customFormat="1" ht="15" customHeight="1" x14ac:dyDescent="0.25"/>
    <row r="21011" customFormat="1" ht="15" customHeight="1" x14ac:dyDescent="0.25"/>
    <row r="21012" customFormat="1" ht="15" customHeight="1" x14ac:dyDescent="0.25"/>
    <row r="21013" customFormat="1" ht="15" customHeight="1" x14ac:dyDescent="0.25"/>
    <row r="21014" customFormat="1" ht="15" customHeight="1" x14ac:dyDescent="0.25"/>
    <row r="21015" customFormat="1" ht="15" customHeight="1" x14ac:dyDescent="0.25"/>
    <row r="21016" customFormat="1" ht="15" customHeight="1" x14ac:dyDescent="0.25"/>
    <row r="21017" customFormat="1" ht="15" customHeight="1" x14ac:dyDescent="0.25"/>
    <row r="21018" customFormat="1" ht="15" customHeight="1" x14ac:dyDescent="0.25"/>
    <row r="21019" customFormat="1" ht="15" customHeight="1" x14ac:dyDescent="0.25"/>
    <row r="21020" customFormat="1" ht="15" customHeight="1" x14ac:dyDescent="0.25"/>
    <row r="21021" customFormat="1" ht="15" customHeight="1" x14ac:dyDescent="0.25"/>
    <row r="21022" customFormat="1" ht="15" customHeight="1" x14ac:dyDescent="0.25"/>
    <row r="21023" customFormat="1" ht="15" customHeight="1" x14ac:dyDescent="0.25"/>
    <row r="21024" customFormat="1" ht="15" customHeight="1" x14ac:dyDescent="0.25"/>
    <row r="21025" customFormat="1" ht="15" customHeight="1" x14ac:dyDescent="0.25"/>
    <row r="21026" customFormat="1" ht="15" customHeight="1" x14ac:dyDescent="0.25"/>
    <row r="21027" customFormat="1" ht="15" customHeight="1" x14ac:dyDescent="0.25"/>
    <row r="21028" customFormat="1" ht="15" customHeight="1" x14ac:dyDescent="0.25"/>
    <row r="21029" customFormat="1" ht="15" customHeight="1" x14ac:dyDescent="0.25"/>
    <row r="21030" customFormat="1" ht="15" customHeight="1" x14ac:dyDescent="0.25"/>
    <row r="21031" customFormat="1" ht="15" customHeight="1" x14ac:dyDescent="0.25"/>
    <row r="21032" customFormat="1" ht="15" customHeight="1" x14ac:dyDescent="0.25"/>
    <row r="21033" customFormat="1" ht="15" customHeight="1" x14ac:dyDescent="0.25"/>
    <row r="21034" customFormat="1" ht="15" customHeight="1" x14ac:dyDescent="0.25"/>
    <row r="21035" customFormat="1" ht="15" customHeight="1" x14ac:dyDescent="0.25"/>
    <row r="21036" customFormat="1" ht="15" customHeight="1" x14ac:dyDescent="0.25"/>
    <row r="21037" customFormat="1" ht="15" customHeight="1" x14ac:dyDescent="0.25"/>
    <row r="21038" customFormat="1" ht="15" customHeight="1" x14ac:dyDescent="0.25"/>
    <row r="21039" customFormat="1" ht="15" customHeight="1" x14ac:dyDescent="0.25"/>
    <row r="21040" customFormat="1" ht="15" customHeight="1" x14ac:dyDescent="0.25"/>
    <row r="21041" customFormat="1" ht="15" customHeight="1" x14ac:dyDescent="0.25"/>
    <row r="21042" customFormat="1" ht="15" customHeight="1" x14ac:dyDescent="0.25"/>
    <row r="21043" customFormat="1" ht="15" customHeight="1" x14ac:dyDescent="0.25"/>
    <row r="21044" customFormat="1" ht="15" customHeight="1" x14ac:dyDescent="0.25"/>
    <row r="21045" customFormat="1" ht="15" customHeight="1" x14ac:dyDescent="0.25"/>
    <row r="21046" customFormat="1" ht="15" customHeight="1" x14ac:dyDescent="0.25"/>
    <row r="21047" customFormat="1" ht="15" customHeight="1" x14ac:dyDescent="0.25"/>
    <row r="21048" customFormat="1" ht="15" customHeight="1" x14ac:dyDescent="0.25"/>
    <row r="21049" customFormat="1" ht="15" customHeight="1" x14ac:dyDescent="0.25"/>
    <row r="21050" customFormat="1" ht="15" customHeight="1" x14ac:dyDescent="0.25"/>
    <row r="21051" customFormat="1" ht="15" customHeight="1" x14ac:dyDescent="0.25"/>
    <row r="21052" customFormat="1" ht="15" customHeight="1" x14ac:dyDescent="0.25"/>
    <row r="21053" customFormat="1" ht="15" customHeight="1" x14ac:dyDescent="0.25"/>
    <row r="21054" customFormat="1" ht="15" customHeight="1" x14ac:dyDescent="0.25"/>
    <row r="21055" customFormat="1" ht="15" customHeight="1" x14ac:dyDescent="0.25"/>
    <row r="21056" customFormat="1" ht="15" customHeight="1" x14ac:dyDescent="0.25"/>
    <row r="21057" customFormat="1" ht="15" customHeight="1" x14ac:dyDescent="0.25"/>
    <row r="21058" customFormat="1" ht="15" customHeight="1" x14ac:dyDescent="0.25"/>
    <row r="21059" customFormat="1" ht="15" customHeight="1" x14ac:dyDescent="0.25"/>
    <row r="21060" customFormat="1" ht="15" customHeight="1" x14ac:dyDescent="0.25"/>
    <row r="21061" customFormat="1" ht="15" customHeight="1" x14ac:dyDescent="0.25"/>
    <row r="21062" customFormat="1" ht="15" customHeight="1" x14ac:dyDescent="0.25"/>
    <row r="21063" customFormat="1" ht="15" customHeight="1" x14ac:dyDescent="0.25"/>
    <row r="21064" customFormat="1" ht="15" customHeight="1" x14ac:dyDescent="0.25"/>
    <row r="21065" customFormat="1" ht="15" customHeight="1" x14ac:dyDescent="0.25"/>
    <row r="21066" customFormat="1" ht="15" customHeight="1" x14ac:dyDescent="0.25"/>
    <row r="21067" customFormat="1" ht="15" customHeight="1" x14ac:dyDescent="0.25"/>
    <row r="21068" customFormat="1" ht="15" customHeight="1" x14ac:dyDescent="0.25"/>
    <row r="21069" customFormat="1" ht="15" customHeight="1" x14ac:dyDescent="0.25"/>
    <row r="21070" customFormat="1" ht="15" customHeight="1" x14ac:dyDescent="0.25"/>
    <row r="21071" customFormat="1" ht="15" customHeight="1" x14ac:dyDescent="0.25"/>
    <row r="21072" customFormat="1" ht="15" customHeight="1" x14ac:dyDescent="0.25"/>
    <row r="21073" customFormat="1" ht="15" customHeight="1" x14ac:dyDescent="0.25"/>
    <row r="21074" customFormat="1" ht="15" customHeight="1" x14ac:dyDescent="0.25"/>
    <row r="21075" customFormat="1" ht="15" customHeight="1" x14ac:dyDescent="0.25"/>
    <row r="21076" customFormat="1" ht="15" customHeight="1" x14ac:dyDescent="0.25"/>
    <row r="21077" customFormat="1" ht="15" customHeight="1" x14ac:dyDescent="0.25"/>
    <row r="21078" customFormat="1" ht="15" customHeight="1" x14ac:dyDescent="0.25"/>
    <row r="21079" customFormat="1" ht="15" customHeight="1" x14ac:dyDescent="0.25"/>
    <row r="21080" customFormat="1" ht="15" customHeight="1" x14ac:dyDescent="0.25"/>
    <row r="21081" customFormat="1" ht="15" customHeight="1" x14ac:dyDescent="0.25"/>
    <row r="21082" customFormat="1" ht="15" customHeight="1" x14ac:dyDescent="0.25"/>
    <row r="21083" customFormat="1" ht="15" customHeight="1" x14ac:dyDescent="0.25"/>
    <row r="21084" customFormat="1" ht="15" customHeight="1" x14ac:dyDescent="0.25"/>
    <row r="21085" customFormat="1" ht="15" customHeight="1" x14ac:dyDescent="0.25"/>
    <row r="21086" customFormat="1" ht="15" customHeight="1" x14ac:dyDescent="0.25"/>
    <row r="21087" customFormat="1" ht="15" customHeight="1" x14ac:dyDescent="0.25"/>
    <row r="21088" customFormat="1" ht="15" customHeight="1" x14ac:dyDescent="0.25"/>
    <row r="21089" customFormat="1" ht="15" customHeight="1" x14ac:dyDescent="0.25"/>
    <row r="21090" customFormat="1" ht="15" customHeight="1" x14ac:dyDescent="0.25"/>
    <row r="21091" customFormat="1" ht="15" customHeight="1" x14ac:dyDescent="0.25"/>
    <row r="21092" customFormat="1" ht="15" customHeight="1" x14ac:dyDescent="0.25"/>
    <row r="21093" customFormat="1" ht="15" customHeight="1" x14ac:dyDescent="0.25"/>
    <row r="21094" customFormat="1" ht="15" customHeight="1" x14ac:dyDescent="0.25"/>
    <row r="21095" customFormat="1" ht="15" customHeight="1" x14ac:dyDescent="0.25"/>
    <row r="21096" customFormat="1" ht="15" customHeight="1" x14ac:dyDescent="0.25"/>
    <row r="21097" customFormat="1" ht="15" customHeight="1" x14ac:dyDescent="0.25"/>
    <row r="21098" customFormat="1" ht="15" customHeight="1" x14ac:dyDescent="0.25"/>
    <row r="21099" customFormat="1" ht="15" customHeight="1" x14ac:dyDescent="0.25"/>
    <row r="21100" customFormat="1" ht="15" customHeight="1" x14ac:dyDescent="0.25"/>
    <row r="21101" customFormat="1" ht="15" customHeight="1" x14ac:dyDescent="0.25"/>
    <row r="21102" customFormat="1" ht="15" customHeight="1" x14ac:dyDescent="0.25"/>
    <row r="21103" customFormat="1" ht="15" customHeight="1" x14ac:dyDescent="0.25"/>
    <row r="21104" customFormat="1" ht="15" customHeight="1" x14ac:dyDescent="0.25"/>
    <row r="21105" customFormat="1" ht="15" customHeight="1" x14ac:dyDescent="0.25"/>
    <row r="21106" customFormat="1" ht="15" customHeight="1" x14ac:dyDescent="0.25"/>
    <row r="21107" customFormat="1" ht="15" customHeight="1" x14ac:dyDescent="0.25"/>
    <row r="21108" customFormat="1" ht="15" customHeight="1" x14ac:dyDescent="0.25"/>
    <row r="21109" customFormat="1" ht="15" customHeight="1" x14ac:dyDescent="0.25"/>
    <row r="21110" customFormat="1" ht="15" customHeight="1" x14ac:dyDescent="0.25"/>
    <row r="21111" customFormat="1" ht="15" customHeight="1" x14ac:dyDescent="0.25"/>
    <row r="21112" customFormat="1" ht="15" customHeight="1" x14ac:dyDescent="0.25"/>
    <row r="21113" customFormat="1" ht="15" customHeight="1" x14ac:dyDescent="0.25"/>
    <row r="21114" customFormat="1" ht="15" customHeight="1" x14ac:dyDescent="0.25"/>
    <row r="21115" customFormat="1" ht="15" customHeight="1" x14ac:dyDescent="0.25"/>
    <row r="21116" customFormat="1" ht="15" customHeight="1" x14ac:dyDescent="0.25"/>
    <row r="21117" customFormat="1" ht="15" customHeight="1" x14ac:dyDescent="0.25"/>
    <row r="21118" customFormat="1" ht="15" customHeight="1" x14ac:dyDescent="0.25"/>
    <row r="21119" customFormat="1" ht="15" customHeight="1" x14ac:dyDescent="0.25"/>
    <row r="21120" customFormat="1" ht="15" customHeight="1" x14ac:dyDescent="0.25"/>
    <row r="21121" customFormat="1" ht="15" customHeight="1" x14ac:dyDescent="0.25"/>
    <row r="21122" customFormat="1" ht="15" customHeight="1" x14ac:dyDescent="0.25"/>
    <row r="21123" customFormat="1" ht="15" customHeight="1" x14ac:dyDescent="0.25"/>
    <row r="21124" customFormat="1" ht="15" customHeight="1" x14ac:dyDescent="0.25"/>
    <row r="21125" customFormat="1" ht="15" customHeight="1" x14ac:dyDescent="0.25"/>
    <row r="21126" customFormat="1" ht="15" customHeight="1" x14ac:dyDescent="0.25"/>
    <row r="21127" customFormat="1" ht="15" customHeight="1" x14ac:dyDescent="0.25"/>
    <row r="21128" customFormat="1" ht="15" customHeight="1" x14ac:dyDescent="0.25"/>
    <row r="21129" customFormat="1" ht="15" customHeight="1" x14ac:dyDescent="0.25"/>
    <row r="21130" customFormat="1" ht="15" customHeight="1" x14ac:dyDescent="0.25"/>
    <row r="21131" customFormat="1" ht="15" customHeight="1" x14ac:dyDescent="0.25"/>
    <row r="21132" customFormat="1" ht="15" customHeight="1" x14ac:dyDescent="0.25"/>
    <row r="21133" customFormat="1" ht="15" customHeight="1" x14ac:dyDescent="0.25"/>
    <row r="21134" customFormat="1" ht="15" customHeight="1" x14ac:dyDescent="0.25"/>
    <row r="21135" customFormat="1" ht="15" customHeight="1" x14ac:dyDescent="0.25"/>
    <row r="21136" customFormat="1" ht="15" customHeight="1" x14ac:dyDescent="0.25"/>
    <row r="21137" customFormat="1" ht="15" customHeight="1" x14ac:dyDescent="0.25"/>
    <row r="21138" customFormat="1" ht="15" customHeight="1" x14ac:dyDescent="0.25"/>
    <row r="21139" customFormat="1" ht="15" customHeight="1" x14ac:dyDescent="0.25"/>
    <row r="21140" customFormat="1" ht="15" customHeight="1" x14ac:dyDescent="0.25"/>
    <row r="21141" customFormat="1" ht="15" customHeight="1" x14ac:dyDescent="0.25"/>
    <row r="21142" customFormat="1" ht="15" customHeight="1" x14ac:dyDescent="0.25"/>
    <row r="21143" customFormat="1" ht="15" customHeight="1" x14ac:dyDescent="0.25"/>
    <row r="21144" customFormat="1" ht="15" customHeight="1" x14ac:dyDescent="0.25"/>
    <row r="21145" customFormat="1" ht="15" customHeight="1" x14ac:dyDescent="0.25"/>
    <row r="21146" customFormat="1" ht="15" customHeight="1" x14ac:dyDescent="0.25"/>
    <row r="21147" customFormat="1" ht="15" customHeight="1" x14ac:dyDescent="0.25"/>
    <row r="21148" customFormat="1" ht="15" customHeight="1" x14ac:dyDescent="0.25"/>
    <row r="21149" customFormat="1" ht="15" customHeight="1" x14ac:dyDescent="0.25"/>
    <row r="21150" customFormat="1" ht="15" customHeight="1" x14ac:dyDescent="0.25"/>
    <row r="21151" customFormat="1" ht="15" customHeight="1" x14ac:dyDescent="0.25"/>
    <row r="21152" customFormat="1" ht="15" customHeight="1" x14ac:dyDescent="0.25"/>
    <row r="21153" customFormat="1" ht="15" customHeight="1" x14ac:dyDescent="0.25"/>
    <row r="21154" customFormat="1" ht="15" customHeight="1" x14ac:dyDescent="0.25"/>
    <row r="21155" customFormat="1" ht="15" customHeight="1" x14ac:dyDescent="0.25"/>
    <row r="21156" customFormat="1" ht="15" customHeight="1" x14ac:dyDescent="0.25"/>
    <row r="21157" customFormat="1" ht="15" customHeight="1" x14ac:dyDescent="0.25"/>
    <row r="21158" customFormat="1" ht="15" customHeight="1" x14ac:dyDescent="0.25"/>
    <row r="21159" customFormat="1" ht="15" customHeight="1" x14ac:dyDescent="0.25"/>
    <row r="21160" customFormat="1" ht="15" customHeight="1" x14ac:dyDescent="0.25"/>
    <row r="21161" customFormat="1" ht="15" customHeight="1" x14ac:dyDescent="0.25"/>
    <row r="21162" customFormat="1" ht="15" customHeight="1" x14ac:dyDescent="0.25"/>
    <row r="21163" customFormat="1" ht="15" customHeight="1" x14ac:dyDescent="0.25"/>
    <row r="21164" customFormat="1" ht="15" customHeight="1" x14ac:dyDescent="0.25"/>
    <row r="21165" customFormat="1" ht="15" customHeight="1" x14ac:dyDescent="0.25"/>
    <row r="21166" customFormat="1" ht="15" customHeight="1" x14ac:dyDescent="0.25"/>
    <row r="21167" customFormat="1" ht="15" customHeight="1" x14ac:dyDescent="0.25"/>
    <row r="21168" customFormat="1" ht="15" customHeight="1" x14ac:dyDescent="0.25"/>
    <row r="21169" customFormat="1" ht="15" customHeight="1" x14ac:dyDescent="0.25"/>
    <row r="21170" customFormat="1" ht="15" customHeight="1" x14ac:dyDescent="0.25"/>
    <row r="21171" customFormat="1" ht="15" customHeight="1" x14ac:dyDescent="0.25"/>
    <row r="21172" customFormat="1" ht="15" customHeight="1" x14ac:dyDescent="0.25"/>
    <row r="21173" customFormat="1" ht="15" customHeight="1" x14ac:dyDescent="0.25"/>
    <row r="21174" customFormat="1" ht="15" customHeight="1" x14ac:dyDescent="0.25"/>
    <row r="21175" customFormat="1" ht="15" customHeight="1" x14ac:dyDescent="0.25"/>
    <row r="21176" customFormat="1" ht="15" customHeight="1" x14ac:dyDescent="0.25"/>
    <row r="21177" customFormat="1" ht="15" customHeight="1" x14ac:dyDescent="0.25"/>
    <row r="21178" customFormat="1" ht="15" customHeight="1" x14ac:dyDescent="0.25"/>
    <row r="21179" customFormat="1" ht="15" customHeight="1" x14ac:dyDescent="0.25"/>
    <row r="21180" customFormat="1" ht="15" customHeight="1" x14ac:dyDescent="0.25"/>
    <row r="21181" customFormat="1" ht="15" customHeight="1" x14ac:dyDescent="0.25"/>
    <row r="21182" customFormat="1" ht="15" customHeight="1" x14ac:dyDescent="0.25"/>
    <row r="21183" customFormat="1" ht="15" customHeight="1" x14ac:dyDescent="0.25"/>
    <row r="21184" customFormat="1" ht="15" customHeight="1" x14ac:dyDescent="0.25"/>
    <row r="21185" customFormat="1" ht="15" customHeight="1" x14ac:dyDescent="0.25"/>
    <row r="21186" customFormat="1" ht="15" customHeight="1" x14ac:dyDescent="0.25"/>
    <row r="21187" customFormat="1" ht="15" customHeight="1" x14ac:dyDescent="0.25"/>
    <row r="21188" customFormat="1" ht="15" customHeight="1" x14ac:dyDescent="0.25"/>
    <row r="21189" customFormat="1" ht="15" customHeight="1" x14ac:dyDescent="0.25"/>
    <row r="21190" customFormat="1" ht="15" customHeight="1" x14ac:dyDescent="0.25"/>
    <row r="21191" customFormat="1" ht="15" customHeight="1" x14ac:dyDescent="0.25"/>
    <row r="21192" customFormat="1" ht="15" customHeight="1" x14ac:dyDescent="0.25"/>
    <row r="21193" customFormat="1" ht="15" customHeight="1" x14ac:dyDescent="0.25"/>
    <row r="21194" customFormat="1" ht="15" customHeight="1" x14ac:dyDescent="0.25"/>
    <row r="21195" customFormat="1" ht="15" customHeight="1" x14ac:dyDescent="0.25"/>
    <row r="21196" customFormat="1" ht="15" customHeight="1" x14ac:dyDescent="0.25"/>
    <row r="21197" customFormat="1" ht="15" customHeight="1" x14ac:dyDescent="0.25"/>
    <row r="21198" customFormat="1" ht="15" customHeight="1" x14ac:dyDescent="0.25"/>
    <row r="21199" customFormat="1" ht="15" customHeight="1" x14ac:dyDescent="0.25"/>
    <row r="21200" customFormat="1" ht="15" customHeight="1" x14ac:dyDescent="0.25"/>
    <row r="21201" customFormat="1" ht="15" customHeight="1" x14ac:dyDescent="0.25"/>
    <row r="21202" customFormat="1" ht="15" customHeight="1" x14ac:dyDescent="0.25"/>
    <row r="21203" customFormat="1" ht="15" customHeight="1" x14ac:dyDescent="0.25"/>
    <row r="21204" customFormat="1" ht="15" customHeight="1" x14ac:dyDescent="0.25"/>
    <row r="21205" customFormat="1" ht="15" customHeight="1" x14ac:dyDescent="0.25"/>
    <row r="21206" customFormat="1" ht="15" customHeight="1" x14ac:dyDescent="0.25"/>
    <row r="21207" customFormat="1" ht="15" customHeight="1" x14ac:dyDescent="0.25"/>
    <row r="21208" customFormat="1" ht="15" customHeight="1" x14ac:dyDescent="0.25"/>
    <row r="21209" customFormat="1" ht="15" customHeight="1" x14ac:dyDescent="0.25"/>
    <row r="21210" customFormat="1" ht="15" customHeight="1" x14ac:dyDescent="0.25"/>
    <row r="21211" customFormat="1" ht="15" customHeight="1" x14ac:dyDescent="0.25"/>
    <row r="21212" customFormat="1" ht="15" customHeight="1" x14ac:dyDescent="0.25"/>
    <row r="21213" customFormat="1" ht="15" customHeight="1" x14ac:dyDescent="0.25"/>
    <row r="21214" customFormat="1" ht="15" customHeight="1" x14ac:dyDescent="0.25"/>
    <row r="21215" customFormat="1" ht="15" customHeight="1" x14ac:dyDescent="0.25"/>
    <row r="21216" customFormat="1" ht="15" customHeight="1" x14ac:dyDescent="0.25"/>
    <row r="21217" customFormat="1" ht="15" customHeight="1" x14ac:dyDescent="0.25"/>
    <row r="21218" customFormat="1" ht="15" customHeight="1" x14ac:dyDescent="0.25"/>
    <row r="21219" customFormat="1" ht="15" customHeight="1" x14ac:dyDescent="0.25"/>
    <row r="21220" customFormat="1" ht="15" customHeight="1" x14ac:dyDescent="0.25"/>
    <row r="21221" customFormat="1" ht="15" customHeight="1" x14ac:dyDescent="0.25"/>
    <row r="21222" customFormat="1" ht="15" customHeight="1" x14ac:dyDescent="0.25"/>
    <row r="21223" customFormat="1" ht="15" customHeight="1" x14ac:dyDescent="0.25"/>
    <row r="21224" customFormat="1" ht="15" customHeight="1" x14ac:dyDescent="0.25"/>
    <row r="21225" customFormat="1" ht="15" customHeight="1" x14ac:dyDescent="0.25"/>
    <row r="21226" customFormat="1" ht="15" customHeight="1" x14ac:dyDescent="0.25"/>
    <row r="21227" customFormat="1" ht="15" customHeight="1" x14ac:dyDescent="0.25"/>
    <row r="21228" customFormat="1" ht="15" customHeight="1" x14ac:dyDescent="0.25"/>
    <row r="21229" customFormat="1" ht="15" customHeight="1" x14ac:dyDescent="0.25"/>
    <row r="21230" customFormat="1" ht="15" customHeight="1" x14ac:dyDescent="0.25"/>
    <row r="21231" customFormat="1" ht="15" customHeight="1" x14ac:dyDescent="0.25"/>
    <row r="21232" customFormat="1" ht="15" customHeight="1" x14ac:dyDescent="0.25"/>
    <row r="21233" customFormat="1" ht="15" customHeight="1" x14ac:dyDescent="0.25"/>
    <row r="21234" customFormat="1" ht="15" customHeight="1" x14ac:dyDescent="0.25"/>
    <row r="21235" customFormat="1" ht="15" customHeight="1" x14ac:dyDescent="0.25"/>
    <row r="21236" customFormat="1" ht="15" customHeight="1" x14ac:dyDescent="0.25"/>
    <row r="21237" customFormat="1" ht="15" customHeight="1" x14ac:dyDescent="0.25"/>
    <row r="21238" customFormat="1" ht="15" customHeight="1" x14ac:dyDescent="0.25"/>
    <row r="21239" customFormat="1" ht="15" customHeight="1" x14ac:dyDescent="0.25"/>
    <row r="21240" customFormat="1" ht="15" customHeight="1" x14ac:dyDescent="0.25"/>
    <row r="21241" customFormat="1" ht="15" customHeight="1" x14ac:dyDescent="0.25"/>
    <row r="21242" customFormat="1" ht="15" customHeight="1" x14ac:dyDescent="0.25"/>
    <row r="21243" customFormat="1" ht="15" customHeight="1" x14ac:dyDescent="0.25"/>
    <row r="21244" customFormat="1" ht="15" customHeight="1" x14ac:dyDescent="0.25"/>
    <row r="21245" customFormat="1" ht="15" customHeight="1" x14ac:dyDescent="0.25"/>
    <row r="21246" customFormat="1" ht="15" customHeight="1" x14ac:dyDescent="0.25"/>
    <row r="21247" customFormat="1" ht="15" customHeight="1" x14ac:dyDescent="0.25"/>
    <row r="21248" customFormat="1" ht="15" customHeight="1" x14ac:dyDescent="0.25"/>
    <row r="21249" customFormat="1" ht="15" customHeight="1" x14ac:dyDescent="0.25"/>
    <row r="21250" customFormat="1" ht="15" customHeight="1" x14ac:dyDescent="0.25"/>
    <row r="21251" customFormat="1" ht="15" customHeight="1" x14ac:dyDescent="0.25"/>
    <row r="21252" customFormat="1" ht="15" customHeight="1" x14ac:dyDescent="0.25"/>
    <row r="21253" customFormat="1" ht="15" customHeight="1" x14ac:dyDescent="0.25"/>
    <row r="21254" customFormat="1" ht="15" customHeight="1" x14ac:dyDescent="0.25"/>
    <row r="21255" customFormat="1" ht="15" customHeight="1" x14ac:dyDescent="0.25"/>
    <row r="21256" customFormat="1" ht="15" customHeight="1" x14ac:dyDescent="0.25"/>
    <row r="21257" customFormat="1" ht="15" customHeight="1" x14ac:dyDescent="0.25"/>
    <row r="21258" customFormat="1" ht="15" customHeight="1" x14ac:dyDescent="0.25"/>
    <row r="21259" customFormat="1" ht="15" customHeight="1" x14ac:dyDescent="0.25"/>
    <row r="21260" customFormat="1" ht="15" customHeight="1" x14ac:dyDescent="0.25"/>
    <row r="21261" customFormat="1" ht="15" customHeight="1" x14ac:dyDescent="0.25"/>
    <row r="21262" customFormat="1" ht="15" customHeight="1" x14ac:dyDescent="0.25"/>
    <row r="21263" customFormat="1" ht="15" customHeight="1" x14ac:dyDescent="0.25"/>
    <row r="21264" customFormat="1" ht="15" customHeight="1" x14ac:dyDescent="0.25"/>
    <row r="21265" customFormat="1" ht="15" customHeight="1" x14ac:dyDescent="0.25"/>
    <row r="21266" customFormat="1" ht="15" customHeight="1" x14ac:dyDescent="0.25"/>
    <row r="21267" customFormat="1" ht="15" customHeight="1" x14ac:dyDescent="0.25"/>
    <row r="21268" customFormat="1" ht="15" customHeight="1" x14ac:dyDescent="0.25"/>
    <row r="21269" customFormat="1" ht="15" customHeight="1" x14ac:dyDescent="0.25"/>
    <row r="21270" customFormat="1" ht="15" customHeight="1" x14ac:dyDescent="0.25"/>
    <row r="21271" customFormat="1" ht="15" customHeight="1" x14ac:dyDescent="0.25"/>
    <row r="21272" customFormat="1" ht="15" customHeight="1" x14ac:dyDescent="0.25"/>
    <row r="21273" customFormat="1" ht="15" customHeight="1" x14ac:dyDescent="0.25"/>
    <row r="21274" customFormat="1" ht="15" customHeight="1" x14ac:dyDescent="0.25"/>
    <row r="21275" customFormat="1" ht="15" customHeight="1" x14ac:dyDescent="0.25"/>
    <row r="21276" customFormat="1" ht="15" customHeight="1" x14ac:dyDescent="0.25"/>
    <row r="21277" customFormat="1" ht="15" customHeight="1" x14ac:dyDescent="0.25"/>
    <row r="21278" customFormat="1" ht="15" customHeight="1" x14ac:dyDescent="0.25"/>
    <row r="21279" customFormat="1" ht="15" customHeight="1" x14ac:dyDescent="0.25"/>
    <row r="21280" customFormat="1" ht="15" customHeight="1" x14ac:dyDescent="0.25"/>
    <row r="21281" customFormat="1" ht="15" customHeight="1" x14ac:dyDescent="0.25"/>
    <row r="21282" customFormat="1" ht="15" customHeight="1" x14ac:dyDescent="0.25"/>
    <row r="21283" customFormat="1" ht="15" customHeight="1" x14ac:dyDescent="0.25"/>
    <row r="21284" customFormat="1" ht="15" customHeight="1" x14ac:dyDescent="0.25"/>
    <row r="21285" customFormat="1" ht="15" customHeight="1" x14ac:dyDescent="0.25"/>
    <row r="21286" customFormat="1" ht="15" customHeight="1" x14ac:dyDescent="0.25"/>
    <row r="21287" customFormat="1" ht="15" customHeight="1" x14ac:dyDescent="0.25"/>
    <row r="21288" customFormat="1" ht="15" customHeight="1" x14ac:dyDescent="0.25"/>
    <row r="21289" customFormat="1" ht="15" customHeight="1" x14ac:dyDescent="0.25"/>
    <row r="21290" customFormat="1" ht="15" customHeight="1" x14ac:dyDescent="0.25"/>
    <row r="21291" customFormat="1" ht="15" customHeight="1" x14ac:dyDescent="0.25"/>
    <row r="21292" customFormat="1" ht="15" customHeight="1" x14ac:dyDescent="0.25"/>
    <row r="21293" customFormat="1" ht="15" customHeight="1" x14ac:dyDescent="0.25"/>
    <row r="21294" customFormat="1" ht="15" customHeight="1" x14ac:dyDescent="0.25"/>
    <row r="21295" customFormat="1" ht="15" customHeight="1" x14ac:dyDescent="0.25"/>
    <row r="21296" customFormat="1" ht="15" customHeight="1" x14ac:dyDescent="0.25"/>
    <row r="21297" customFormat="1" ht="15" customHeight="1" x14ac:dyDescent="0.25"/>
    <row r="21298" customFormat="1" ht="15" customHeight="1" x14ac:dyDescent="0.25"/>
    <row r="21299" customFormat="1" ht="15" customHeight="1" x14ac:dyDescent="0.25"/>
    <row r="21300" customFormat="1" ht="15" customHeight="1" x14ac:dyDescent="0.25"/>
    <row r="21301" customFormat="1" ht="15" customHeight="1" x14ac:dyDescent="0.25"/>
    <row r="21302" customFormat="1" ht="15" customHeight="1" x14ac:dyDescent="0.25"/>
    <row r="21303" customFormat="1" ht="15" customHeight="1" x14ac:dyDescent="0.25"/>
    <row r="21304" customFormat="1" ht="15" customHeight="1" x14ac:dyDescent="0.25"/>
    <row r="21305" customFormat="1" ht="15" customHeight="1" x14ac:dyDescent="0.25"/>
    <row r="21306" customFormat="1" ht="15" customHeight="1" x14ac:dyDescent="0.25"/>
    <row r="21307" customFormat="1" ht="15" customHeight="1" x14ac:dyDescent="0.25"/>
    <row r="21308" customFormat="1" ht="15" customHeight="1" x14ac:dyDescent="0.25"/>
    <row r="21309" customFormat="1" ht="15" customHeight="1" x14ac:dyDescent="0.25"/>
    <row r="21310" customFormat="1" ht="15" customHeight="1" x14ac:dyDescent="0.25"/>
    <row r="21311" customFormat="1" ht="15" customHeight="1" x14ac:dyDescent="0.25"/>
    <row r="21312" customFormat="1" ht="15" customHeight="1" x14ac:dyDescent="0.25"/>
    <row r="21313" customFormat="1" ht="15" customHeight="1" x14ac:dyDescent="0.25"/>
    <row r="21314" customFormat="1" ht="15" customHeight="1" x14ac:dyDescent="0.25"/>
    <row r="21315" customFormat="1" ht="15" customHeight="1" x14ac:dyDescent="0.25"/>
    <row r="21316" customFormat="1" ht="15" customHeight="1" x14ac:dyDescent="0.25"/>
    <row r="21317" customFormat="1" ht="15" customHeight="1" x14ac:dyDescent="0.25"/>
    <row r="21318" customFormat="1" ht="15" customHeight="1" x14ac:dyDescent="0.25"/>
    <row r="21319" customFormat="1" ht="15" customHeight="1" x14ac:dyDescent="0.25"/>
    <row r="21320" customFormat="1" ht="15" customHeight="1" x14ac:dyDescent="0.25"/>
    <row r="21321" customFormat="1" ht="15" customHeight="1" x14ac:dyDescent="0.25"/>
    <row r="21322" customFormat="1" ht="15" customHeight="1" x14ac:dyDescent="0.25"/>
    <row r="21323" customFormat="1" ht="15" customHeight="1" x14ac:dyDescent="0.25"/>
    <row r="21324" customFormat="1" ht="15" customHeight="1" x14ac:dyDescent="0.25"/>
    <row r="21325" customFormat="1" ht="15" customHeight="1" x14ac:dyDescent="0.25"/>
    <row r="21326" customFormat="1" ht="15" customHeight="1" x14ac:dyDescent="0.25"/>
    <row r="21327" customFormat="1" ht="15" customHeight="1" x14ac:dyDescent="0.25"/>
    <row r="21328" customFormat="1" ht="15" customHeight="1" x14ac:dyDescent="0.25"/>
    <row r="21329" customFormat="1" ht="15" customHeight="1" x14ac:dyDescent="0.25"/>
    <row r="21330" customFormat="1" ht="15" customHeight="1" x14ac:dyDescent="0.25"/>
    <row r="21331" customFormat="1" ht="15" customHeight="1" x14ac:dyDescent="0.25"/>
    <row r="21332" customFormat="1" ht="15" customHeight="1" x14ac:dyDescent="0.25"/>
    <row r="21333" customFormat="1" ht="15" customHeight="1" x14ac:dyDescent="0.25"/>
    <row r="21334" customFormat="1" ht="15" customHeight="1" x14ac:dyDescent="0.25"/>
    <row r="21335" customFormat="1" ht="15" customHeight="1" x14ac:dyDescent="0.25"/>
    <row r="21336" customFormat="1" ht="15" customHeight="1" x14ac:dyDescent="0.25"/>
    <row r="21337" customFormat="1" ht="15" customHeight="1" x14ac:dyDescent="0.25"/>
    <row r="21338" customFormat="1" ht="15" customHeight="1" x14ac:dyDescent="0.25"/>
    <row r="21339" customFormat="1" ht="15" customHeight="1" x14ac:dyDescent="0.25"/>
    <row r="21340" customFormat="1" ht="15" customHeight="1" x14ac:dyDescent="0.25"/>
    <row r="21341" customFormat="1" ht="15" customHeight="1" x14ac:dyDescent="0.25"/>
    <row r="21342" customFormat="1" ht="15" customHeight="1" x14ac:dyDescent="0.25"/>
    <row r="21343" customFormat="1" ht="15" customHeight="1" x14ac:dyDescent="0.25"/>
    <row r="21344" customFormat="1" ht="15" customHeight="1" x14ac:dyDescent="0.25"/>
    <row r="21345" customFormat="1" ht="15" customHeight="1" x14ac:dyDescent="0.25"/>
    <row r="21346" customFormat="1" ht="15" customHeight="1" x14ac:dyDescent="0.25"/>
    <row r="21347" customFormat="1" ht="15" customHeight="1" x14ac:dyDescent="0.25"/>
    <row r="21348" customFormat="1" ht="15" customHeight="1" x14ac:dyDescent="0.25"/>
    <row r="21349" customFormat="1" ht="15" customHeight="1" x14ac:dyDescent="0.25"/>
    <row r="21350" customFormat="1" ht="15" customHeight="1" x14ac:dyDescent="0.25"/>
    <row r="21351" customFormat="1" ht="15" customHeight="1" x14ac:dyDescent="0.25"/>
    <row r="21352" customFormat="1" ht="15" customHeight="1" x14ac:dyDescent="0.25"/>
    <row r="21353" customFormat="1" ht="15" customHeight="1" x14ac:dyDescent="0.25"/>
    <row r="21354" customFormat="1" ht="15" customHeight="1" x14ac:dyDescent="0.25"/>
    <row r="21355" customFormat="1" ht="15" customHeight="1" x14ac:dyDescent="0.25"/>
    <row r="21356" customFormat="1" ht="15" customHeight="1" x14ac:dyDescent="0.25"/>
    <row r="21357" customFormat="1" ht="15" customHeight="1" x14ac:dyDescent="0.25"/>
    <row r="21358" customFormat="1" ht="15" customHeight="1" x14ac:dyDescent="0.25"/>
    <row r="21359" customFormat="1" ht="15" customHeight="1" x14ac:dyDescent="0.25"/>
    <row r="21360" customFormat="1" ht="15" customHeight="1" x14ac:dyDescent="0.25"/>
    <row r="21361" customFormat="1" ht="15" customHeight="1" x14ac:dyDescent="0.25"/>
    <row r="21362" customFormat="1" ht="15" customHeight="1" x14ac:dyDescent="0.25"/>
    <row r="21363" customFormat="1" ht="15" customHeight="1" x14ac:dyDescent="0.25"/>
    <row r="21364" customFormat="1" ht="15" customHeight="1" x14ac:dyDescent="0.25"/>
    <row r="21365" customFormat="1" ht="15" customHeight="1" x14ac:dyDescent="0.25"/>
    <row r="21366" customFormat="1" ht="15" customHeight="1" x14ac:dyDescent="0.25"/>
    <row r="21367" customFormat="1" ht="15" customHeight="1" x14ac:dyDescent="0.25"/>
    <row r="21368" customFormat="1" ht="15" customHeight="1" x14ac:dyDescent="0.25"/>
    <row r="21369" customFormat="1" ht="15" customHeight="1" x14ac:dyDescent="0.25"/>
    <row r="21370" customFormat="1" ht="15" customHeight="1" x14ac:dyDescent="0.25"/>
    <row r="21371" customFormat="1" ht="15" customHeight="1" x14ac:dyDescent="0.25"/>
    <row r="21372" customFormat="1" ht="15" customHeight="1" x14ac:dyDescent="0.25"/>
    <row r="21373" customFormat="1" ht="15" customHeight="1" x14ac:dyDescent="0.25"/>
    <row r="21374" customFormat="1" ht="15" customHeight="1" x14ac:dyDescent="0.25"/>
    <row r="21375" customFormat="1" ht="15" customHeight="1" x14ac:dyDescent="0.25"/>
    <row r="21376" customFormat="1" ht="15" customHeight="1" x14ac:dyDescent="0.25"/>
    <row r="21377" customFormat="1" ht="15" customHeight="1" x14ac:dyDescent="0.25"/>
    <row r="21378" customFormat="1" ht="15" customHeight="1" x14ac:dyDescent="0.25"/>
    <row r="21379" customFormat="1" ht="15" customHeight="1" x14ac:dyDescent="0.25"/>
    <row r="21380" customFormat="1" ht="15" customHeight="1" x14ac:dyDescent="0.25"/>
    <row r="21381" customFormat="1" ht="15" customHeight="1" x14ac:dyDescent="0.25"/>
    <row r="21382" customFormat="1" ht="15" customHeight="1" x14ac:dyDescent="0.25"/>
    <row r="21383" customFormat="1" ht="15" customHeight="1" x14ac:dyDescent="0.25"/>
    <row r="21384" customFormat="1" ht="15" customHeight="1" x14ac:dyDescent="0.25"/>
    <row r="21385" customFormat="1" ht="15" customHeight="1" x14ac:dyDescent="0.25"/>
    <row r="21386" customFormat="1" ht="15" customHeight="1" x14ac:dyDescent="0.25"/>
    <row r="21387" customFormat="1" ht="15" customHeight="1" x14ac:dyDescent="0.25"/>
    <row r="21388" customFormat="1" ht="15" customHeight="1" x14ac:dyDescent="0.25"/>
    <row r="21389" customFormat="1" ht="15" customHeight="1" x14ac:dyDescent="0.25"/>
    <row r="21390" customFormat="1" ht="15" customHeight="1" x14ac:dyDescent="0.25"/>
    <row r="21391" customFormat="1" ht="15" customHeight="1" x14ac:dyDescent="0.25"/>
    <row r="21392" customFormat="1" ht="15" customHeight="1" x14ac:dyDescent="0.25"/>
    <row r="21393" customFormat="1" ht="15" customHeight="1" x14ac:dyDescent="0.25"/>
    <row r="21394" customFormat="1" ht="15" customHeight="1" x14ac:dyDescent="0.25"/>
    <row r="21395" customFormat="1" ht="15" customHeight="1" x14ac:dyDescent="0.25"/>
    <row r="21396" customFormat="1" ht="15" customHeight="1" x14ac:dyDescent="0.25"/>
    <row r="21397" customFormat="1" ht="15" customHeight="1" x14ac:dyDescent="0.25"/>
    <row r="21398" customFormat="1" ht="15" customHeight="1" x14ac:dyDescent="0.25"/>
    <row r="21399" customFormat="1" ht="15" customHeight="1" x14ac:dyDescent="0.25"/>
    <row r="21400" customFormat="1" ht="15" customHeight="1" x14ac:dyDescent="0.25"/>
    <row r="21401" customFormat="1" ht="15" customHeight="1" x14ac:dyDescent="0.25"/>
    <row r="21402" customFormat="1" ht="15" customHeight="1" x14ac:dyDescent="0.25"/>
    <row r="21403" customFormat="1" ht="15" customHeight="1" x14ac:dyDescent="0.25"/>
    <row r="21404" customFormat="1" ht="15" customHeight="1" x14ac:dyDescent="0.25"/>
    <row r="21405" customFormat="1" ht="15" customHeight="1" x14ac:dyDescent="0.25"/>
    <row r="21406" customFormat="1" ht="15" customHeight="1" x14ac:dyDescent="0.25"/>
    <row r="21407" customFormat="1" ht="15" customHeight="1" x14ac:dyDescent="0.25"/>
    <row r="21408" customFormat="1" ht="15" customHeight="1" x14ac:dyDescent="0.25"/>
    <row r="21409" customFormat="1" ht="15" customHeight="1" x14ac:dyDescent="0.25"/>
    <row r="21410" customFormat="1" ht="15" customHeight="1" x14ac:dyDescent="0.25"/>
    <row r="21411" customFormat="1" ht="15" customHeight="1" x14ac:dyDescent="0.25"/>
    <row r="21412" customFormat="1" ht="15" customHeight="1" x14ac:dyDescent="0.25"/>
    <row r="21413" customFormat="1" ht="15" customHeight="1" x14ac:dyDescent="0.25"/>
    <row r="21414" customFormat="1" ht="15" customHeight="1" x14ac:dyDescent="0.25"/>
    <row r="21415" customFormat="1" ht="15" customHeight="1" x14ac:dyDescent="0.25"/>
    <row r="21416" customFormat="1" ht="15" customHeight="1" x14ac:dyDescent="0.25"/>
    <row r="21417" customFormat="1" ht="15" customHeight="1" x14ac:dyDescent="0.25"/>
    <row r="21418" customFormat="1" ht="15" customHeight="1" x14ac:dyDescent="0.25"/>
    <row r="21419" customFormat="1" ht="15" customHeight="1" x14ac:dyDescent="0.25"/>
    <row r="21420" customFormat="1" ht="15" customHeight="1" x14ac:dyDescent="0.25"/>
    <row r="21421" customFormat="1" ht="15" customHeight="1" x14ac:dyDescent="0.25"/>
    <row r="21422" customFormat="1" ht="15" customHeight="1" x14ac:dyDescent="0.25"/>
    <row r="21423" customFormat="1" ht="15" customHeight="1" x14ac:dyDescent="0.25"/>
    <row r="21424" customFormat="1" ht="15" customHeight="1" x14ac:dyDescent="0.25"/>
    <row r="21425" customFormat="1" ht="15" customHeight="1" x14ac:dyDescent="0.25"/>
    <row r="21426" customFormat="1" ht="15" customHeight="1" x14ac:dyDescent="0.25"/>
    <row r="21427" customFormat="1" ht="15" customHeight="1" x14ac:dyDescent="0.25"/>
    <row r="21428" customFormat="1" ht="15" customHeight="1" x14ac:dyDescent="0.25"/>
    <row r="21429" customFormat="1" ht="15" customHeight="1" x14ac:dyDescent="0.25"/>
    <row r="21430" customFormat="1" ht="15" customHeight="1" x14ac:dyDescent="0.25"/>
    <row r="21431" customFormat="1" ht="15" customHeight="1" x14ac:dyDescent="0.25"/>
    <row r="21432" customFormat="1" ht="15" customHeight="1" x14ac:dyDescent="0.25"/>
    <row r="21433" customFormat="1" ht="15" customHeight="1" x14ac:dyDescent="0.25"/>
    <row r="21434" customFormat="1" ht="15" customHeight="1" x14ac:dyDescent="0.25"/>
    <row r="21435" customFormat="1" ht="15" customHeight="1" x14ac:dyDescent="0.25"/>
    <row r="21436" customFormat="1" ht="15" customHeight="1" x14ac:dyDescent="0.25"/>
    <row r="21437" customFormat="1" ht="15" customHeight="1" x14ac:dyDescent="0.25"/>
    <row r="21438" customFormat="1" ht="15" customHeight="1" x14ac:dyDescent="0.25"/>
    <row r="21439" customFormat="1" ht="15" customHeight="1" x14ac:dyDescent="0.25"/>
    <row r="21440" customFormat="1" ht="15" customHeight="1" x14ac:dyDescent="0.25"/>
    <row r="21441" customFormat="1" ht="15" customHeight="1" x14ac:dyDescent="0.25"/>
    <row r="21442" customFormat="1" ht="15" customHeight="1" x14ac:dyDescent="0.25"/>
    <row r="21443" customFormat="1" ht="15" customHeight="1" x14ac:dyDescent="0.25"/>
    <row r="21444" customFormat="1" ht="15" customHeight="1" x14ac:dyDescent="0.25"/>
    <row r="21445" customFormat="1" ht="15" customHeight="1" x14ac:dyDescent="0.25"/>
    <row r="21446" customFormat="1" ht="15" customHeight="1" x14ac:dyDescent="0.25"/>
    <row r="21447" customFormat="1" ht="15" customHeight="1" x14ac:dyDescent="0.25"/>
    <row r="21448" customFormat="1" ht="15" customHeight="1" x14ac:dyDescent="0.25"/>
    <row r="21449" customFormat="1" ht="15" customHeight="1" x14ac:dyDescent="0.25"/>
    <row r="21450" customFormat="1" ht="15" customHeight="1" x14ac:dyDescent="0.25"/>
    <row r="21451" customFormat="1" ht="15" customHeight="1" x14ac:dyDescent="0.25"/>
    <row r="21452" customFormat="1" ht="15" customHeight="1" x14ac:dyDescent="0.25"/>
    <row r="21453" customFormat="1" ht="15" customHeight="1" x14ac:dyDescent="0.25"/>
    <row r="21454" customFormat="1" ht="15" customHeight="1" x14ac:dyDescent="0.25"/>
    <row r="21455" customFormat="1" ht="15" customHeight="1" x14ac:dyDescent="0.25"/>
    <row r="21456" customFormat="1" ht="15" customHeight="1" x14ac:dyDescent="0.25"/>
    <row r="21457" customFormat="1" ht="15" customHeight="1" x14ac:dyDescent="0.25"/>
    <row r="21458" customFormat="1" ht="15" customHeight="1" x14ac:dyDescent="0.25"/>
    <row r="21459" customFormat="1" ht="15" customHeight="1" x14ac:dyDescent="0.25"/>
    <row r="21460" customFormat="1" ht="15" customHeight="1" x14ac:dyDescent="0.25"/>
    <row r="21461" customFormat="1" ht="15" customHeight="1" x14ac:dyDescent="0.25"/>
    <row r="21462" customFormat="1" ht="15" customHeight="1" x14ac:dyDescent="0.25"/>
    <row r="21463" customFormat="1" ht="15" customHeight="1" x14ac:dyDescent="0.25"/>
    <row r="21464" customFormat="1" ht="15" customHeight="1" x14ac:dyDescent="0.25"/>
    <row r="21465" customFormat="1" ht="15" customHeight="1" x14ac:dyDescent="0.25"/>
    <row r="21466" customFormat="1" ht="15" customHeight="1" x14ac:dyDescent="0.25"/>
    <row r="21467" customFormat="1" ht="15" customHeight="1" x14ac:dyDescent="0.25"/>
    <row r="21468" customFormat="1" ht="15" customHeight="1" x14ac:dyDescent="0.25"/>
    <row r="21469" customFormat="1" ht="15" customHeight="1" x14ac:dyDescent="0.25"/>
    <row r="21470" customFormat="1" ht="15" customHeight="1" x14ac:dyDescent="0.25"/>
    <row r="21471" customFormat="1" ht="15" customHeight="1" x14ac:dyDescent="0.25"/>
    <row r="21472" customFormat="1" ht="15" customHeight="1" x14ac:dyDescent="0.25"/>
    <row r="21473" customFormat="1" ht="15" customHeight="1" x14ac:dyDescent="0.25"/>
    <row r="21474" customFormat="1" ht="15" customHeight="1" x14ac:dyDescent="0.25"/>
    <row r="21475" customFormat="1" ht="15" customHeight="1" x14ac:dyDescent="0.25"/>
    <row r="21476" customFormat="1" ht="15" customHeight="1" x14ac:dyDescent="0.25"/>
    <row r="21477" customFormat="1" ht="15" customHeight="1" x14ac:dyDescent="0.25"/>
    <row r="21478" customFormat="1" ht="15" customHeight="1" x14ac:dyDescent="0.25"/>
    <row r="21479" customFormat="1" ht="15" customHeight="1" x14ac:dyDescent="0.25"/>
    <row r="21480" customFormat="1" ht="15" customHeight="1" x14ac:dyDescent="0.25"/>
    <row r="21481" customFormat="1" ht="15" customHeight="1" x14ac:dyDescent="0.25"/>
    <row r="21482" customFormat="1" ht="15" customHeight="1" x14ac:dyDescent="0.25"/>
    <row r="21483" customFormat="1" ht="15" customHeight="1" x14ac:dyDescent="0.25"/>
    <row r="21484" customFormat="1" ht="15" customHeight="1" x14ac:dyDescent="0.25"/>
    <row r="21485" customFormat="1" ht="15" customHeight="1" x14ac:dyDescent="0.25"/>
    <row r="21486" customFormat="1" ht="15" customHeight="1" x14ac:dyDescent="0.25"/>
    <row r="21487" customFormat="1" ht="15" customHeight="1" x14ac:dyDescent="0.25"/>
    <row r="21488" customFormat="1" ht="15" customHeight="1" x14ac:dyDescent="0.25"/>
    <row r="21489" customFormat="1" ht="15" customHeight="1" x14ac:dyDescent="0.25"/>
    <row r="21490" customFormat="1" ht="15" customHeight="1" x14ac:dyDescent="0.25"/>
    <row r="21491" customFormat="1" ht="15" customHeight="1" x14ac:dyDescent="0.25"/>
    <row r="21492" customFormat="1" ht="15" customHeight="1" x14ac:dyDescent="0.25"/>
    <row r="21493" customFormat="1" ht="15" customHeight="1" x14ac:dyDescent="0.25"/>
    <row r="21494" customFormat="1" ht="15" customHeight="1" x14ac:dyDescent="0.25"/>
    <row r="21495" customFormat="1" ht="15" customHeight="1" x14ac:dyDescent="0.25"/>
    <row r="21496" customFormat="1" ht="15" customHeight="1" x14ac:dyDescent="0.25"/>
    <row r="21497" customFormat="1" ht="15" customHeight="1" x14ac:dyDescent="0.25"/>
    <row r="21498" customFormat="1" ht="15" customHeight="1" x14ac:dyDescent="0.25"/>
    <row r="21499" customFormat="1" ht="15" customHeight="1" x14ac:dyDescent="0.25"/>
    <row r="21500" customFormat="1" ht="15" customHeight="1" x14ac:dyDescent="0.25"/>
    <row r="21501" customFormat="1" ht="15" customHeight="1" x14ac:dyDescent="0.25"/>
    <row r="21502" customFormat="1" ht="15" customHeight="1" x14ac:dyDescent="0.25"/>
    <row r="21503" customFormat="1" ht="15" customHeight="1" x14ac:dyDescent="0.25"/>
    <row r="21504" customFormat="1" ht="15" customHeight="1" x14ac:dyDescent="0.25"/>
    <row r="21505" customFormat="1" ht="15" customHeight="1" x14ac:dyDescent="0.25"/>
    <row r="21506" customFormat="1" ht="15" customHeight="1" x14ac:dyDescent="0.25"/>
    <row r="21507" customFormat="1" ht="15" customHeight="1" x14ac:dyDescent="0.25"/>
    <row r="21508" customFormat="1" ht="15" customHeight="1" x14ac:dyDescent="0.25"/>
    <row r="21509" customFormat="1" ht="15" customHeight="1" x14ac:dyDescent="0.25"/>
    <row r="21510" customFormat="1" ht="15" customHeight="1" x14ac:dyDescent="0.25"/>
    <row r="21511" customFormat="1" ht="15" customHeight="1" x14ac:dyDescent="0.25"/>
    <row r="21512" customFormat="1" ht="15" customHeight="1" x14ac:dyDescent="0.25"/>
    <row r="21513" customFormat="1" ht="15" customHeight="1" x14ac:dyDescent="0.25"/>
    <row r="21514" customFormat="1" ht="15" customHeight="1" x14ac:dyDescent="0.25"/>
    <row r="21515" customFormat="1" ht="15" customHeight="1" x14ac:dyDescent="0.25"/>
    <row r="21516" customFormat="1" ht="15" customHeight="1" x14ac:dyDescent="0.25"/>
    <row r="21517" customFormat="1" ht="15" customHeight="1" x14ac:dyDescent="0.25"/>
    <row r="21518" customFormat="1" ht="15" customHeight="1" x14ac:dyDescent="0.25"/>
    <row r="21519" customFormat="1" ht="15" customHeight="1" x14ac:dyDescent="0.25"/>
    <row r="21520" customFormat="1" ht="15" customHeight="1" x14ac:dyDescent="0.25"/>
    <row r="21521" customFormat="1" ht="15" customHeight="1" x14ac:dyDescent="0.25"/>
    <row r="21522" customFormat="1" ht="15" customHeight="1" x14ac:dyDescent="0.25"/>
    <row r="21523" customFormat="1" ht="15" customHeight="1" x14ac:dyDescent="0.25"/>
    <row r="21524" customFormat="1" ht="15" customHeight="1" x14ac:dyDescent="0.25"/>
    <row r="21525" customFormat="1" ht="15" customHeight="1" x14ac:dyDescent="0.25"/>
    <row r="21526" customFormat="1" ht="15" customHeight="1" x14ac:dyDescent="0.25"/>
    <row r="21527" customFormat="1" ht="15" customHeight="1" x14ac:dyDescent="0.25"/>
    <row r="21528" customFormat="1" ht="15" customHeight="1" x14ac:dyDescent="0.25"/>
    <row r="21529" customFormat="1" ht="15" customHeight="1" x14ac:dyDescent="0.25"/>
    <row r="21530" customFormat="1" ht="15" customHeight="1" x14ac:dyDescent="0.25"/>
    <row r="21531" customFormat="1" ht="15" customHeight="1" x14ac:dyDescent="0.25"/>
    <row r="21532" customFormat="1" ht="15" customHeight="1" x14ac:dyDescent="0.25"/>
    <row r="21533" customFormat="1" ht="15" customHeight="1" x14ac:dyDescent="0.25"/>
    <row r="21534" customFormat="1" ht="15" customHeight="1" x14ac:dyDescent="0.25"/>
    <row r="21535" customFormat="1" ht="15" customHeight="1" x14ac:dyDescent="0.25"/>
    <row r="21536" customFormat="1" ht="15" customHeight="1" x14ac:dyDescent="0.25"/>
    <row r="21537" customFormat="1" ht="15" customHeight="1" x14ac:dyDescent="0.25"/>
    <row r="21538" customFormat="1" ht="15" customHeight="1" x14ac:dyDescent="0.25"/>
    <row r="21539" customFormat="1" ht="15" customHeight="1" x14ac:dyDescent="0.25"/>
    <row r="21540" customFormat="1" ht="15" customHeight="1" x14ac:dyDescent="0.25"/>
    <row r="21541" customFormat="1" ht="15" customHeight="1" x14ac:dyDescent="0.25"/>
    <row r="21542" customFormat="1" ht="15" customHeight="1" x14ac:dyDescent="0.25"/>
    <row r="21543" customFormat="1" ht="15" customHeight="1" x14ac:dyDescent="0.25"/>
    <row r="21544" customFormat="1" ht="15" customHeight="1" x14ac:dyDescent="0.25"/>
    <row r="21545" customFormat="1" ht="15" customHeight="1" x14ac:dyDescent="0.25"/>
    <row r="21546" customFormat="1" ht="15" customHeight="1" x14ac:dyDescent="0.25"/>
    <row r="21547" customFormat="1" ht="15" customHeight="1" x14ac:dyDescent="0.25"/>
    <row r="21548" customFormat="1" ht="15" customHeight="1" x14ac:dyDescent="0.25"/>
    <row r="21549" customFormat="1" ht="15" customHeight="1" x14ac:dyDescent="0.25"/>
    <row r="21550" customFormat="1" ht="15" customHeight="1" x14ac:dyDescent="0.25"/>
    <row r="21551" customFormat="1" ht="15" customHeight="1" x14ac:dyDescent="0.25"/>
    <row r="21552" customFormat="1" ht="15" customHeight="1" x14ac:dyDescent="0.25"/>
    <row r="21553" customFormat="1" ht="15" customHeight="1" x14ac:dyDescent="0.25"/>
    <row r="21554" customFormat="1" ht="15" customHeight="1" x14ac:dyDescent="0.25"/>
    <row r="21555" customFormat="1" ht="15" customHeight="1" x14ac:dyDescent="0.25"/>
    <row r="21556" customFormat="1" ht="15" customHeight="1" x14ac:dyDescent="0.25"/>
    <row r="21557" customFormat="1" ht="15" customHeight="1" x14ac:dyDescent="0.25"/>
    <row r="21558" customFormat="1" ht="15" customHeight="1" x14ac:dyDescent="0.25"/>
    <row r="21559" customFormat="1" ht="15" customHeight="1" x14ac:dyDescent="0.25"/>
    <row r="21560" customFormat="1" ht="15" customHeight="1" x14ac:dyDescent="0.25"/>
    <row r="21561" customFormat="1" ht="15" customHeight="1" x14ac:dyDescent="0.25"/>
    <row r="21562" customFormat="1" ht="15" customHeight="1" x14ac:dyDescent="0.25"/>
    <row r="21563" customFormat="1" ht="15" customHeight="1" x14ac:dyDescent="0.25"/>
    <row r="21564" customFormat="1" ht="15" customHeight="1" x14ac:dyDescent="0.25"/>
    <row r="21565" customFormat="1" ht="15" customHeight="1" x14ac:dyDescent="0.25"/>
    <row r="21566" customFormat="1" ht="15" customHeight="1" x14ac:dyDescent="0.25"/>
    <row r="21567" customFormat="1" ht="15" customHeight="1" x14ac:dyDescent="0.25"/>
    <row r="21568" customFormat="1" ht="15" customHeight="1" x14ac:dyDescent="0.25"/>
    <row r="21569" customFormat="1" ht="15" customHeight="1" x14ac:dyDescent="0.25"/>
    <row r="21570" customFormat="1" ht="15" customHeight="1" x14ac:dyDescent="0.25"/>
    <row r="21571" customFormat="1" ht="15" customHeight="1" x14ac:dyDescent="0.25"/>
    <row r="21572" customFormat="1" ht="15" customHeight="1" x14ac:dyDescent="0.25"/>
    <row r="21573" customFormat="1" ht="15" customHeight="1" x14ac:dyDescent="0.25"/>
    <row r="21574" customFormat="1" ht="15" customHeight="1" x14ac:dyDescent="0.25"/>
    <row r="21575" customFormat="1" ht="15" customHeight="1" x14ac:dyDescent="0.25"/>
    <row r="21576" customFormat="1" ht="15" customHeight="1" x14ac:dyDescent="0.25"/>
    <row r="21577" customFormat="1" ht="15" customHeight="1" x14ac:dyDescent="0.25"/>
    <row r="21578" customFormat="1" ht="15" customHeight="1" x14ac:dyDescent="0.25"/>
    <row r="21579" customFormat="1" ht="15" customHeight="1" x14ac:dyDescent="0.25"/>
    <row r="21580" customFormat="1" ht="15" customHeight="1" x14ac:dyDescent="0.25"/>
    <row r="21581" customFormat="1" ht="15" customHeight="1" x14ac:dyDescent="0.25"/>
    <row r="21582" customFormat="1" ht="15" customHeight="1" x14ac:dyDescent="0.25"/>
    <row r="21583" customFormat="1" ht="15" customHeight="1" x14ac:dyDescent="0.25"/>
    <row r="21584" customFormat="1" ht="15" customHeight="1" x14ac:dyDescent="0.25"/>
    <row r="21585" customFormat="1" ht="15" customHeight="1" x14ac:dyDescent="0.25"/>
    <row r="21586" customFormat="1" ht="15" customHeight="1" x14ac:dyDescent="0.25"/>
    <row r="21587" customFormat="1" ht="15" customHeight="1" x14ac:dyDescent="0.25"/>
    <row r="21588" customFormat="1" ht="15" customHeight="1" x14ac:dyDescent="0.25"/>
    <row r="21589" customFormat="1" ht="15" customHeight="1" x14ac:dyDescent="0.25"/>
    <row r="21590" customFormat="1" ht="15" customHeight="1" x14ac:dyDescent="0.25"/>
    <row r="21591" customFormat="1" ht="15" customHeight="1" x14ac:dyDescent="0.25"/>
    <row r="21592" customFormat="1" ht="15" customHeight="1" x14ac:dyDescent="0.25"/>
    <row r="21593" customFormat="1" ht="15" customHeight="1" x14ac:dyDescent="0.25"/>
    <row r="21594" customFormat="1" ht="15" customHeight="1" x14ac:dyDescent="0.25"/>
    <row r="21595" customFormat="1" ht="15" customHeight="1" x14ac:dyDescent="0.25"/>
    <row r="21596" customFormat="1" ht="15" customHeight="1" x14ac:dyDescent="0.25"/>
    <row r="21597" customFormat="1" ht="15" customHeight="1" x14ac:dyDescent="0.25"/>
    <row r="21598" customFormat="1" ht="15" customHeight="1" x14ac:dyDescent="0.25"/>
    <row r="21599" customFormat="1" ht="15" customHeight="1" x14ac:dyDescent="0.25"/>
    <row r="21600" customFormat="1" ht="15" customHeight="1" x14ac:dyDescent="0.25"/>
    <row r="21601" customFormat="1" ht="15" customHeight="1" x14ac:dyDescent="0.25"/>
    <row r="21602" customFormat="1" ht="15" customHeight="1" x14ac:dyDescent="0.25"/>
    <row r="21603" customFormat="1" ht="15" customHeight="1" x14ac:dyDescent="0.25"/>
    <row r="21604" customFormat="1" ht="15" customHeight="1" x14ac:dyDescent="0.25"/>
    <row r="21605" customFormat="1" ht="15" customHeight="1" x14ac:dyDescent="0.25"/>
    <row r="21606" customFormat="1" ht="15" customHeight="1" x14ac:dyDescent="0.25"/>
    <row r="21607" customFormat="1" ht="15" customHeight="1" x14ac:dyDescent="0.25"/>
    <row r="21608" customFormat="1" ht="15" customHeight="1" x14ac:dyDescent="0.25"/>
    <row r="21609" customFormat="1" ht="15" customHeight="1" x14ac:dyDescent="0.25"/>
    <row r="21610" customFormat="1" ht="15" customHeight="1" x14ac:dyDescent="0.25"/>
    <row r="21611" customFormat="1" ht="15" customHeight="1" x14ac:dyDescent="0.25"/>
    <row r="21612" customFormat="1" ht="15" customHeight="1" x14ac:dyDescent="0.25"/>
    <row r="21613" customFormat="1" ht="15" customHeight="1" x14ac:dyDescent="0.25"/>
    <row r="21614" customFormat="1" ht="15" customHeight="1" x14ac:dyDescent="0.25"/>
    <row r="21615" customFormat="1" ht="15" customHeight="1" x14ac:dyDescent="0.25"/>
    <row r="21616" customFormat="1" ht="15" customHeight="1" x14ac:dyDescent="0.25"/>
    <row r="21617" customFormat="1" ht="15" customHeight="1" x14ac:dyDescent="0.25"/>
    <row r="21618" customFormat="1" ht="15" customHeight="1" x14ac:dyDescent="0.25"/>
    <row r="21619" customFormat="1" ht="15" customHeight="1" x14ac:dyDescent="0.25"/>
    <row r="21620" customFormat="1" ht="15" customHeight="1" x14ac:dyDescent="0.25"/>
    <row r="21621" customFormat="1" ht="15" customHeight="1" x14ac:dyDescent="0.25"/>
    <row r="21622" customFormat="1" ht="15" customHeight="1" x14ac:dyDescent="0.25"/>
    <row r="21623" customFormat="1" ht="15" customHeight="1" x14ac:dyDescent="0.25"/>
    <row r="21624" customFormat="1" ht="15" customHeight="1" x14ac:dyDescent="0.25"/>
    <row r="21625" customFormat="1" ht="15" customHeight="1" x14ac:dyDescent="0.25"/>
    <row r="21626" customFormat="1" ht="15" customHeight="1" x14ac:dyDescent="0.25"/>
    <row r="21627" customFormat="1" ht="15" customHeight="1" x14ac:dyDescent="0.25"/>
    <row r="21628" customFormat="1" ht="15" customHeight="1" x14ac:dyDescent="0.25"/>
    <row r="21629" customFormat="1" ht="15" customHeight="1" x14ac:dyDescent="0.25"/>
    <row r="21630" customFormat="1" ht="15" customHeight="1" x14ac:dyDescent="0.25"/>
    <row r="21631" customFormat="1" ht="15" customHeight="1" x14ac:dyDescent="0.25"/>
    <row r="21632" customFormat="1" ht="15" customHeight="1" x14ac:dyDescent="0.25"/>
    <row r="21633" customFormat="1" ht="15" customHeight="1" x14ac:dyDescent="0.25"/>
    <row r="21634" customFormat="1" ht="15" customHeight="1" x14ac:dyDescent="0.25"/>
    <row r="21635" customFormat="1" ht="15" customHeight="1" x14ac:dyDescent="0.25"/>
    <row r="21636" customFormat="1" ht="15" customHeight="1" x14ac:dyDescent="0.25"/>
    <row r="21637" customFormat="1" ht="15" customHeight="1" x14ac:dyDescent="0.25"/>
    <row r="21638" customFormat="1" ht="15" customHeight="1" x14ac:dyDescent="0.25"/>
    <row r="21639" customFormat="1" ht="15" customHeight="1" x14ac:dyDescent="0.25"/>
    <row r="21640" customFormat="1" ht="15" customHeight="1" x14ac:dyDescent="0.25"/>
    <row r="21641" customFormat="1" ht="15" customHeight="1" x14ac:dyDescent="0.25"/>
    <row r="21642" customFormat="1" ht="15" customHeight="1" x14ac:dyDescent="0.25"/>
    <row r="21643" customFormat="1" ht="15" customHeight="1" x14ac:dyDescent="0.25"/>
    <row r="21644" customFormat="1" ht="15" customHeight="1" x14ac:dyDescent="0.25"/>
    <row r="21645" customFormat="1" ht="15" customHeight="1" x14ac:dyDescent="0.25"/>
    <row r="21646" customFormat="1" ht="15" customHeight="1" x14ac:dyDescent="0.25"/>
    <row r="21647" customFormat="1" ht="15" customHeight="1" x14ac:dyDescent="0.25"/>
    <row r="21648" customFormat="1" ht="15" customHeight="1" x14ac:dyDescent="0.25"/>
    <row r="21649" customFormat="1" ht="15" customHeight="1" x14ac:dyDescent="0.25"/>
    <row r="21650" customFormat="1" ht="15" customHeight="1" x14ac:dyDescent="0.25"/>
    <row r="21651" customFormat="1" ht="15" customHeight="1" x14ac:dyDescent="0.25"/>
    <row r="21652" customFormat="1" ht="15" customHeight="1" x14ac:dyDescent="0.25"/>
    <row r="21653" customFormat="1" ht="15" customHeight="1" x14ac:dyDescent="0.25"/>
    <row r="21654" customFormat="1" ht="15" customHeight="1" x14ac:dyDescent="0.25"/>
    <row r="21655" customFormat="1" ht="15" customHeight="1" x14ac:dyDescent="0.25"/>
    <row r="21656" customFormat="1" ht="15" customHeight="1" x14ac:dyDescent="0.25"/>
    <row r="21657" customFormat="1" ht="15" customHeight="1" x14ac:dyDescent="0.25"/>
    <row r="21658" customFormat="1" ht="15" customHeight="1" x14ac:dyDescent="0.25"/>
    <row r="21659" customFormat="1" ht="15" customHeight="1" x14ac:dyDescent="0.25"/>
    <row r="21660" customFormat="1" ht="15" customHeight="1" x14ac:dyDescent="0.25"/>
    <row r="21661" customFormat="1" ht="15" customHeight="1" x14ac:dyDescent="0.25"/>
    <row r="21662" customFormat="1" ht="15" customHeight="1" x14ac:dyDescent="0.25"/>
    <row r="21663" customFormat="1" ht="15" customHeight="1" x14ac:dyDescent="0.25"/>
    <row r="21664" customFormat="1" ht="15" customHeight="1" x14ac:dyDescent="0.25"/>
    <row r="21665" customFormat="1" ht="15" customHeight="1" x14ac:dyDescent="0.25"/>
    <row r="21666" customFormat="1" ht="15" customHeight="1" x14ac:dyDescent="0.25"/>
    <row r="21667" customFormat="1" ht="15" customHeight="1" x14ac:dyDescent="0.25"/>
    <row r="21668" customFormat="1" ht="15" customHeight="1" x14ac:dyDescent="0.25"/>
    <row r="21669" customFormat="1" ht="15" customHeight="1" x14ac:dyDescent="0.25"/>
    <row r="21670" customFormat="1" ht="15" customHeight="1" x14ac:dyDescent="0.25"/>
    <row r="21671" customFormat="1" ht="15" customHeight="1" x14ac:dyDescent="0.25"/>
    <row r="21672" customFormat="1" ht="15" customHeight="1" x14ac:dyDescent="0.25"/>
    <row r="21673" customFormat="1" ht="15" customHeight="1" x14ac:dyDescent="0.25"/>
    <row r="21674" customFormat="1" ht="15" customHeight="1" x14ac:dyDescent="0.25"/>
    <row r="21675" customFormat="1" ht="15" customHeight="1" x14ac:dyDescent="0.25"/>
    <row r="21676" customFormat="1" ht="15" customHeight="1" x14ac:dyDescent="0.25"/>
    <row r="21677" customFormat="1" ht="15" customHeight="1" x14ac:dyDescent="0.25"/>
    <row r="21678" customFormat="1" ht="15" customHeight="1" x14ac:dyDescent="0.25"/>
    <row r="21679" customFormat="1" ht="15" customHeight="1" x14ac:dyDescent="0.25"/>
    <row r="21680" customFormat="1" ht="15" customHeight="1" x14ac:dyDescent="0.25"/>
    <row r="21681" customFormat="1" ht="15" customHeight="1" x14ac:dyDescent="0.25"/>
    <row r="21682" customFormat="1" ht="15" customHeight="1" x14ac:dyDescent="0.25"/>
    <row r="21683" customFormat="1" ht="15" customHeight="1" x14ac:dyDescent="0.25"/>
    <row r="21684" customFormat="1" ht="15" customHeight="1" x14ac:dyDescent="0.25"/>
    <row r="21685" customFormat="1" ht="15" customHeight="1" x14ac:dyDescent="0.25"/>
    <row r="21686" customFormat="1" ht="15" customHeight="1" x14ac:dyDescent="0.25"/>
    <row r="21687" customFormat="1" ht="15" customHeight="1" x14ac:dyDescent="0.25"/>
    <row r="21688" customFormat="1" ht="15" customHeight="1" x14ac:dyDescent="0.25"/>
    <row r="21689" customFormat="1" ht="15" customHeight="1" x14ac:dyDescent="0.25"/>
    <row r="21690" customFormat="1" ht="15" customHeight="1" x14ac:dyDescent="0.25"/>
    <row r="21691" customFormat="1" ht="15" customHeight="1" x14ac:dyDescent="0.25"/>
    <row r="21692" customFormat="1" ht="15" customHeight="1" x14ac:dyDescent="0.25"/>
    <row r="21693" customFormat="1" ht="15" customHeight="1" x14ac:dyDescent="0.25"/>
    <row r="21694" customFormat="1" ht="15" customHeight="1" x14ac:dyDescent="0.25"/>
    <row r="21695" customFormat="1" ht="15" customHeight="1" x14ac:dyDescent="0.25"/>
    <row r="21696" customFormat="1" ht="15" customHeight="1" x14ac:dyDescent="0.25"/>
    <row r="21697" customFormat="1" ht="15" customHeight="1" x14ac:dyDescent="0.25"/>
    <row r="21698" customFormat="1" ht="15" customHeight="1" x14ac:dyDescent="0.25"/>
    <row r="21699" customFormat="1" ht="15" customHeight="1" x14ac:dyDescent="0.25"/>
    <row r="21700" customFormat="1" ht="15" customHeight="1" x14ac:dyDescent="0.25"/>
    <row r="21701" customFormat="1" ht="15" customHeight="1" x14ac:dyDescent="0.25"/>
    <row r="21702" customFormat="1" ht="15" customHeight="1" x14ac:dyDescent="0.25"/>
    <row r="21703" customFormat="1" ht="15" customHeight="1" x14ac:dyDescent="0.25"/>
    <row r="21704" customFormat="1" ht="15" customHeight="1" x14ac:dyDescent="0.25"/>
    <row r="21705" customFormat="1" ht="15" customHeight="1" x14ac:dyDescent="0.25"/>
    <row r="21706" customFormat="1" ht="15" customHeight="1" x14ac:dyDescent="0.25"/>
    <row r="21707" customFormat="1" ht="15" customHeight="1" x14ac:dyDescent="0.25"/>
    <row r="21708" customFormat="1" ht="15" customHeight="1" x14ac:dyDescent="0.25"/>
    <row r="21709" customFormat="1" ht="15" customHeight="1" x14ac:dyDescent="0.25"/>
    <row r="21710" customFormat="1" ht="15" customHeight="1" x14ac:dyDescent="0.25"/>
    <row r="21711" customFormat="1" ht="15" customHeight="1" x14ac:dyDescent="0.25"/>
    <row r="21712" customFormat="1" ht="15" customHeight="1" x14ac:dyDescent="0.25"/>
    <row r="21713" customFormat="1" ht="15" customHeight="1" x14ac:dyDescent="0.25"/>
    <row r="21714" customFormat="1" ht="15" customHeight="1" x14ac:dyDescent="0.25"/>
    <row r="21715" customFormat="1" ht="15" customHeight="1" x14ac:dyDescent="0.25"/>
    <row r="21716" customFormat="1" ht="15" customHeight="1" x14ac:dyDescent="0.25"/>
    <row r="21717" customFormat="1" ht="15" customHeight="1" x14ac:dyDescent="0.25"/>
    <row r="21718" customFormat="1" ht="15" customHeight="1" x14ac:dyDescent="0.25"/>
    <row r="21719" customFormat="1" ht="15" customHeight="1" x14ac:dyDescent="0.25"/>
    <row r="21720" customFormat="1" ht="15" customHeight="1" x14ac:dyDescent="0.25"/>
    <row r="21721" customFormat="1" ht="15" customHeight="1" x14ac:dyDescent="0.25"/>
    <row r="21722" customFormat="1" ht="15" customHeight="1" x14ac:dyDescent="0.25"/>
    <row r="21723" customFormat="1" ht="15" customHeight="1" x14ac:dyDescent="0.25"/>
    <row r="21724" customFormat="1" ht="15" customHeight="1" x14ac:dyDescent="0.25"/>
    <row r="21725" customFormat="1" ht="15" customHeight="1" x14ac:dyDescent="0.25"/>
    <row r="21726" customFormat="1" ht="15" customHeight="1" x14ac:dyDescent="0.25"/>
    <row r="21727" customFormat="1" ht="15" customHeight="1" x14ac:dyDescent="0.25"/>
    <row r="21728" customFormat="1" ht="15" customHeight="1" x14ac:dyDescent="0.25"/>
    <row r="21729" customFormat="1" ht="15" customHeight="1" x14ac:dyDescent="0.25"/>
    <row r="21730" customFormat="1" ht="15" customHeight="1" x14ac:dyDescent="0.25"/>
    <row r="21731" customFormat="1" ht="15" customHeight="1" x14ac:dyDescent="0.25"/>
    <row r="21732" customFormat="1" ht="15" customHeight="1" x14ac:dyDescent="0.25"/>
    <row r="21733" customFormat="1" ht="15" customHeight="1" x14ac:dyDescent="0.25"/>
    <row r="21734" customFormat="1" ht="15" customHeight="1" x14ac:dyDescent="0.25"/>
    <row r="21735" customFormat="1" ht="15" customHeight="1" x14ac:dyDescent="0.25"/>
    <row r="21736" customFormat="1" ht="15" customHeight="1" x14ac:dyDescent="0.25"/>
    <row r="21737" customFormat="1" ht="15" customHeight="1" x14ac:dyDescent="0.25"/>
    <row r="21738" customFormat="1" ht="15" customHeight="1" x14ac:dyDescent="0.25"/>
    <row r="21739" customFormat="1" ht="15" customHeight="1" x14ac:dyDescent="0.25"/>
    <row r="21740" customFormat="1" ht="15" customHeight="1" x14ac:dyDescent="0.25"/>
    <row r="21741" customFormat="1" ht="15" customHeight="1" x14ac:dyDescent="0.25"/>
    <row r="21742" customFormat="1" ht="15" customHeight="1" x14ac:dyDescent="0.25"/>
    <row r="21743" customFormat="1" ht="15" customHeight="1" x14ac:dyDescent="0.25"/>
    <row r="21744" customFormat="1" ht="15" customHeight="1" x14ac:dyDescent="0.25"/>
    <row r="21745" customFormat="1" ht="15" customHeight="1" x14ac:dyDescent="0.25"/>
    <row r="21746" customFormat="1" ht="15" customHeight="1" x14ac:dyDescent="0.25"/>
    <row r="21747" customFormat="1" ht="15" customHeight="1" x14ac:dyDescent="0.25"/>
    <row r="21748" customFormat="1" ht="15" customHeight="1" x14ac:dyDescent="0.25"/>
    <row r="21749" customFormat="1" ht="15" customHeight="1" x14ac:dyDescent="0.25"/>
    <row r="21750" customFormat="1" ht="15" customHeight="1" x14ac:dyDescent="0.25"/>
    <row r="21751" customFormat="1" ht="15" customHeight="1" x14ac:dyDescent="0.25"/>
    <row r="21752" customFormat="1" ht="15" customHeight="1" x14ac:dyDescent="0.25"/>
    <row r="21753" customFormat="1" ht="15" customHeight="1" x14ac:dyDescent="0.25"/>
    <row r="21754" customFormat="1" ht="15" customHeight="1" x14ac:dyDescent="0.25"/>
    <row r="21755" customFormat="1" ht="15" customHeight="1" x14ac:dyDescent="0.25"/>
    <row r="21756" customFormat="1" ht="15" customHeight="1" x14ac:dyDescent="0.25"/>
    <row r="21757" customFormat="1" ht="15" customHeight="1" x14ac:dyDescent="0.25"/>
    <row r="21758" customFormat="1" ht="15" customHeight="1" x14ac:dyDescent="0.25"/>
    <row r="21759" customFormat="1" ht="15" customHeight="1" x14ac:dyDescent="0.25"/>
    <row r="21760" customFormat="1" ht="15" customHeight="1" x14ac:dyDescent="0.25"/>
    <row r="21761" customFormat="1" ht="15" customHeight="1" x14ac:dyDescent="0.25"/>
    <row r="21762" customFormat="1" ht="15" customHeight="1" x14ac:dyDescent="0.25"/>
    <row r="21763" customFormat="1" ht="15" customHeight="1" x14ac:dyDescent="0.25"/>
    <row r="21764" customFormat="1" ht="15" customHeight="1" x14ac:dyDescent="0.25"/>
    <row r="21765" customFormat="1" ht="15" customHeight="1" x14ac:dyDescent="0.25"/>
    <row r="21766" customFormat="1" ht="15" customHeight="1" x14ac:dyDescent="0.25"/>
    <row r="21767" customFormat="1" ht="15" customHeight="1" x14ac:dyDescent="0.25"/>
    <row r="21768" customFormat="1" ht="15" customHeight="1" x14ac:dyDescent="0.25"/>
    <row r="21769" customFormat="1" ht="15" customHeight="1" x14ac:dyDescent="0.25"/>
    <row r="21770" customFormat="1" ht="15" customHeight="1" x14ac:dyDescent="0.25"/>
    <row r="21771" customFormat="1" ht="15" customHeight="1" x14ac:dyDescent="0.25"/>
    <row r="21772" customFormat="1" ht="15" customHeight="1" x14ac:dyDescent="0.25"/>
    <row r="21773" customFormat="1" ht="15" customHeight="1" x14ac:dyDescent="0.25"/>
    <row r="21774" customFormat="1" ht="15" customHeight="1" x14ac:dyDescent="0.25"/>
    <row r="21775" customFormat="1" ht="15" customHeight="1" x14ac:dyDescent="0.25"/>
    <row r="21776" customFormat="1" ht="15" customHeight="1" x14ac:dyDescent="0.25"/>
    <row r="21777" customFormat="1" ht="15" customHeight="1" x14ac:dyDescent="0.25"/>
    <row r="21778" customFormat="1" ht="15" customHeight="1" x14ac:dyDescent="0.25"/>
    <row r="21779" customFormat="1" ht="15" customHeight="1" x14ac:dyDescent="0.25"/>
    <row r="21780" customFormat="1" ht="15" customHeight="1" x14ac:dyDescent="0.25"/>
    <row r="21781" customFormat="1" ht="15" customHeight="1" x14ac:dyDescent="0.25"/>
    <row r="21782" customFormat="1" ht="15" customHeight="1" x14ac:dyDescent="0.25"/>
    <row r="21783" customFormat="1" ht="15" customHeight="1" x14ac:dyDescent="0.25"/>
    <row r="21784" customFormat="1" ht="15" customHeight="1" x14ac:dyDescent="0.25"/>
    <row r="21785" customFormat="1" ht="15" customHeight="1" x14ac:dyDescent="0.25"/>
    <row r="21786" customFormat="1" ht="15" customHeight="1" x14ac:dyDescent="0.25"/>
    <row r="21787" customFormat="1" ht="15" customHeight="1" x14ac:dyDescent="0.25"/>
    <row r="21788" customFormat="1" ht="15" customHeight="1" x14ac:dyDescent="0.25"/>
    <row r="21789" customFormat="1" ht="15" customHeight="1" x14ac:dyDescent="0.25"/>
    <row r="21790" customFormat="1" ht="15" customHeight="1" x14ac:dyDescent="0.25"/>
    <row r="21791" customFormat="1" ht="15" customHeight="1" x14ac:dyDescent="0.25"/>
    <row r="21792" customFormat="1" ht="15" customHeight="1" x14ac:dyDescent="0.25"/>
    <row r="21793" customFormat="1" ht="15" customHeight="1" x14ac:dyDescent="0.25"/>
    <row r="21794" customFormat="1" ht="15" customHeight="1" x14ac:dyDescent="0.25"/>
    <row r="21795" customFormat="1" ht="15" customHeight="1" x14ac:dyDescent="0.25"/>
    <row r="21796" customFormat="1" ht="15" customHeight="1" x14ac:dyDescent="0.25"/>
    <row r="21797" customFormat="1" ht="15" customHeight="1" x14ac:dyDescent="0.25"/>
    <row r="21798" customFormat="1" ht="15" customHeight="1" x14ac:dyDescent="0.25"/>
    <row r="21799" customFormat="1" ht="15" customHeight="1" x14ac:dyDescent="0.25"/>
    <row r="21800" customFormat="1" ht="15" customHeight="1" x14ac:dyDescent="0.25"/>
    <row r="21801" customFormat="1" ht="15" customHeight="1" x14ac:dyDescent="0.25"/>
    <row r="21802" customFormat="1" ht="15" customHeight="1" x14ac:dyDescent="0.25"/>
    <row r="21803" customFormat="1" ht="15" customHeight="1" x14ac:dyDescent="0.25"/>
    <row r="21804" customFormat="1" ht="15" customHeight="1" x14ac:dyDescent="0.25"/>
    <row r="21805" customFormat="1" ht="15" customHeight="1" x14ac:dyDescent="0.25"/>
    <row r="21806" customFormat="1" ht="15" customHeight="1" x14ac:dyDescent="0.25"/>
    <row r="21807" customFormat="1" ht="15" customHeight="1" x14ac:dyDescent="0.25"/>
    <row r="21808" customFormat="1" ht="15" customHeight="1" x14ac:dyDescent="0.25"/>
    <row r="21809" customFormat="1" ht="15" customHeight="1" x14ac:dyDescent="0.25"/>
    <row r="21810" customFormat="1" ht="15" customHeight="1" x14ac:dyDescent="0.25"/>
    <row r="21811" customFormat="1" ht="15" customHeight="1" x14ac:dyDescent="0.25"/>
    <row r="21812" customFormat="1" ht="15" customHeight="1" x14ac:dyDescent="0.25"/>
    <row r="21813" customFormat="1" ht="15" customHeight="1" x14ac:dyDescent="0.25"/>
    <row r="21814" customFormat="1" ht="15" customHeight="1" x14ac:dyDescent="0.25"/>
    <row r="21815" customFormat="1" ht="15" customHeight="1" x14ac:dyDescent="0.25"/>
    <row r="21816" customFormat="1" ht="15" customHeight="1" x14ac:dyDescent="0.25"/>
    <row r="21817" customFormat="1" ht="15" customHeight="1" x14ac:dyDescent="0.25"/>
    <row r="21818" customFormat="1" ht="15" customHeight="1" x14ac:dyDescent="0.25"/>
    <row r="21819" customFormat="1" ht="15" customHeight="1" x14ac:dyDescent="0.25"/>
    <row r="21820" customFormat="1" ht="15" customHeight="1" x14ac:dyDescent="0.25"/>
    <row r="21821" customFormat="1" ht="15" customHeight="1" x14ac:dyDescent="0.25"/>
    <row r="21822" customFormat="1" ht="15" customHeight="1" x14ac:dyDescent="0.25"/>
    <row r="21823" customFormat="1" ht="15" customHeight="1" x14ac:dyDescent="0.25"/>
    <row r="21824" customFormat="1" ht="15" customHeight="1" x14ac:dyDescent="0.25"/>
    <row r="21825" customFormat="1" ht="15" customHeight="1" x14ac:dyDescent="0.25"/>
    <row r="21826" customFormat="1" ht="15" customHeight="1" x14ac:dyDescent="0.25"/>
    <row r="21827" customFormat="1" ht="15" customHeight="1" x14ac:dyDescent="0.25"/>
    <row r="21828" customFormat="1" ht="15" customHeight="1" x14ac:dyDescent="0.25"/>
    <row r="21829" customFormat="1" ht="15" customHeight="1" x14ac:dyDescent="0.25"/>
    <row r="21830" customFormat="1" ht="15" customHeight="1" x14ac:dyDescent="0.25"/>
    <row r="21831" customFormat="1" ht="15" customHeight="1" x14ac:dyDescent="0.25"/>
    <row r="21832" customFormat="1" ht="15" customHeight="1" x14ac:dyDescent="0.25"/>
    <row r="21833" customFormat="1" ht="15" customHeight="1" x14ac:dyDescent="0.25"/>
    <row r="21834" customFormat="1" ht="15" customHeight="1" x14ac:dyDescent="0.25"/>
    <row r="21835" customFormat="1" ht="15" customHeight="1" x14ac:dyDescent="0.25"/>
    <row r="21836" customFormat="1" ht="15" customHeight="1" x14ac:dyDescent="0.25"/>
    <row r="21837" customFormat="1" ht="15" customHeight="1" x14ac:dyDescent="0.25"/>
    <row r="21838" customFormat="1" ht="15" customHeight="1" x14ac:dyDescent="0.25"/>
    <row r="21839" customFormat="1" ht="15" customHeight="1" x14ac:dyDescent="0.25"/>
    <row r="21840" customFormat="1" ht="15" customHeight="1" x14ac:dyDescent="0.25"/>
    <row r="21841" customFormat="1" ht="15" customHeight="1" x14ac:dyDescent="0.25"/>
    <row r="21842" customFormat="1" ht="15" customHeight="1" x14ac:dyDescent="0.25"/>
    <row r="21843" customFormat="1" ht="15" customHeight="1" x14ac:dyDescent="0.25"/>
    <row r="21844" customFormat="1" ht="15" customHeight="1" x14ac:dyDescent="0.25"/>
    <row r="21845" customFormat="1" ht="15" customHeight="1" x14ac:dyDescent="0.25"/>
    <row r="21846" customFormat="1" ht="15" customHeight="1" x14ac:dyDescent="0.25"/>
    <row r="21847" customFormat="1" ht="15" customHeight="1" x14ac:dyDescent="0.25"/>
    <row r="21848" customFormat="1" ht="15" customHeight="1" x14ac:dyDescent="0.25"/>
    <row r="21849" customFormat="1" ht="15" customHeight="1" x14ac:dyDescent="0.25"/>
    <row r="21850" customFormat="1" ht="15" customHeight="1" x14ac:dyDescent="0.25"/>
    <row r="21851" customFormat="1" ht="15" customHeight="1" x14ac:dyDescent="0.25"/>
    <row r="21852" customFormat="1" ht="15" customHeight="1" x14ac:dyDescent="0.25"/>
    <row r="21853" customFormat="1" ht="15" customHeight="1" x14ac:dyDescent="0.25"/>
    <row r="21854" customFormat="1" ht="15" customHeight="1" x14ac:dyDescent="0.25"/>
    <row r="21855" customFormat="1" ht="15" customHeight="1" x14ac:dyDescent="0.25"/>
    <row r="21856" customFormat="1" ht="15" customHeight="1" x14ac:dyDescent="0.25"/>
    <row r="21857" customFormat="1" ht="15" customHeight="1" x14ac:dyDescent="0.25"/>
    <row r="21858" customFormat="1" ht="15" customHeight="1" x14ac:dyDescent="0.25"/>
    <row r="21859" customFormat="1" ht="15" customHeight="1" x14ac:dyDescent="0.25"/>
    <row r="21860" customFormat="1" ht="15" customHeight="1" x14ac:dyDescent="0.25"/>
    <row r="21861" customFormat="1" ht="15" customHeight="1" x14ac:dyDescent="0.25"/>
    <row r="21862" customFormat="1" ht="15" customHeight="1" x14ac:dyDescent="0.25"/>
    <row r="21863" customFormat="1" ht="15" customHeight="1" x14ac:dyDescent="0.25"/>
    <row r="21864" customFormat="1" ht="15" customHeight="1" x14ac:dyDescent="0.25"/>
    <row r="21865" customFormat="1" ht="15" customHeight="1" x14ac:dyDescent="0.25"/>
    <row r="21866" customFormat="1" ht="15" customHeight="1" x14ac:dyDescent="0.25"/>
    <row r="21867" customFormat="1" ht="15" customHeight="1" x14ac:dyDescent="0.25"/>
    <row r="21868" customFormat="1" ht="15" customHeight="1" x14ac:dyDescent="0.25"/>
    <row r="21869" customFormat="1" ht="15" customHeight="1" x14ac:dyDescent="0.25"/>
    <row r="21870" customFormat="1" ht="15" customHeight="1" x14ac:dyDescent="0.25"/>
    <row r="21871" customFormat="1" ht="15" customHeight="1" x14ac:dyDescent="0.25"/>
    <row r="21872" customFormat="1" ht="15" customHeight="1" x14ac:dyDescent="0.25"/>
    <row r="21873" customFormat="1" ht="15" customHeight="1" x14ac:dyDescent="0.25"/>
    <row r="21874" customFormat="1" ht="15" customHeight="1" x14ac:dyDescent="0.25"/>
    <row r="21875" customFormat="1" ht="15" customHeight="1" x14ac:dyDescent="0.25"/>
    <row r="21876" customFormat="1" ht="15" customHeight="1" x14ac:dyDescent="0.25"/>
    <row r="21877" customFormat="1" ht="15" customHeight="1" x14ac:dyDescent="0.25"/>
    <row r="21878" customFormat="1" ht="15" customHeight="1" x14ac:dyDescent="0.25"/>
    <row r="21879" customFormat="1" ht="15" customHeight="1" x14ac:dyDescent="0.25"/>
    <row r="21880" customFormat="1" ht="15" customHeight="1" x14ac:dyDescent="0.25"/>
    <row r="21881" customFormat="1" ht="15" customHeight="1" x14ac:dyDescent="0.25"/>
    <row r="21882" customFormat="1" ht="15" customHeight="1" x14ac:dyDescent="0.25"/>
    <row r="21883" customFormat="1" ht="15" customHeight="1" x14ac:dyDescent="0.25"/>
    <row r="21884" customFormat="1" ht="15" customHeight="1" x14ac:dyDescent="0.25"/>
    <row r="21885" customFormat="1" ht="15" customHeight="1" x14ac:dyDescent="0.25"/>
    <row r="21886" customFormat="1" ht="15" customHeight="1" x14ac:dyDescent="0.25"/>
    <row r="21887" customFormat="1" ht="15" customHeight="1" x14ac:dyDescent="0.25"/>
    <row r="21888" customFormat="1" ht="15" customHeight="1" x14ac:dyDescent="0.25"/>
    <row r="21889" customFormat="1" ht="15" customHeight="1" x14ac:dyDescent="0.25"/>
    <row r="21890" customFormat="1" ht="15" customHeight="1" x14ac:dyDescent="0.25"/>
    <row r="21891" customFormat="1" ht="15" customHeight="1" x14ac:dyDescent="0.25"/>
    <row r="21892" customFormat="1" ht="15" customHeight="1" x14ac:dyDescent="0.25"/>
    <row r="21893" customFormat="1" ht="15" customHeight="1" x14ac:dyDescent="0.25"/>
    <row r="21894" customFormat="1" ht="15" customHeight="1" x14ac:dyDescent="0.25"/>
    <row r="21895" customFormat="1" ht="15" customHeight="1" x14ac:dyDescent="0.25"/>
    <row r="21896" customFormat="1" ht="15" customHeight="1" x14ac:dyDescent="0.25"/>
    <row r="21897" customFormat="1" ht="15" customHeight="1" x14ac:dyDescent="0.25"/>
    <row r="21898" customFormat="1" ht="15" customHeight="1" x14ac:dyDescent="0.25"/>
    <row r="21899" customFormat="1" ht="15" customHeight="1" x14ac:dyDescent="0.25"/>
    <row r="21900" customFormat="1" ht="15" customHeight="1" x14ac:dyDescent="0.25"/>
    <row r="21901" customFormat="1" ht="15" customHeight="1" x14ac:dyDescent="0.25"/>
    <row r="21902" customFormat="1" ht="15" customHeight="1" x14ac:dyDescent="0.25"/>
    <row r="21903" customFormat="1" ht="15" customHeight="1" x14ac:dyDescent="0.25"/>
    <row r="21904" customFormat="1" ht="15" customHeight="1" x14ac:dyDescent="0.25"/>
    <row r="21905" customFormat="1" ht="15" customHeight="1" x14ac:dyDescent="0.25"/>
    <row r="21906" customFormat="1" ht="15" customHeight="1" x14ac:dyDescent="0.25"/>
    <row r="21907" customFormat="1" ht="15" customHeight="1" x14ac:dyDescent="0.25"/>
    <row r="21908" customFormat="1" ht="15" customHeight="1" x14ac:dyDescent="0.25"/>
    <row r="21909" customFormat="1" ht="15" customHeight="1" x14ac:dyDescent="0.25"/>
    <row r="21910" customFormat="1" ht="15" customHeight="1" x14ac:dyDescent="0.25"/>
    <row r="21911" customFormat="1" ht="15" customHeight="1" x14ac:dyDescent="0.25"/>
    <row r="21912" customFormat="1" ht="15" customHeight="1" x14ac:dyDescent="0.25"/>
    <row r="21913" customFormat="1" ht="15" customHeight="1" x14ac:dyDescent="0.25"/>
    <row r="21914" customFormat="1" ht="15" customHeight="1" x14ac:dyDescent="0.25"/>
    <row r="21915" customFormat="1" ht="15" customHeight="1" x14ac:dyDescent="0.25"/>
    <row r="21916" customFormat="1" ht="15" customHeight="1" x14ac:dyDescent="0.25"/>
    <row r="21917" customFormat="1" ht="15" customHeight="1" x14ac:dyDescent="0.25"/>
    <row r="21918" customFormat="1" ht="15" customHeight="1" x14ac:dyDescent="0.25"/>
    <row r="21919" customFormat="1" ht="15" customHeight="1" x14ac:dyDescent="0.25"/>
    <row r="21920" customFormat="1" ht="15" customHeight="1" x14ac:dyDescent="0.25"/>
    <row r="21921" customFormat="1" ht="15" customHeight="1" x14ac:dyDescent="0.25"/>
    <row r="21922" customFormat="1" ht="15" customHeight="1" x14ac:dyDescent="0.25"/>
    <row r="21923" customFormat="1" ht="15" customHeight="1" x14ac:dyDescent="0.25"/>
    <row r="21924" customFormat="1" ht="15" customHeight="1" x14ac:dyDescent="0.25"/>
    <row r="21925" customFormat="1" ht="15" customHeight="1" x14ac:dyDescent="0.25"/>
    <row r="21926" customFormat="1" ht="15" customHeight="1" x14ac:dyDescent="0.25"/>
    <row r="21927" customFormat="1" ht="15" customHeight="1" x14ac:dyDescent="0.25"/>
    <row r="21928" customFormat="1" ht="15" customHeight="1" x14ac:dyDescent="0.25"/>
    <row r="21929" customFormat="1" ht="15" customHeight="1" x14ac:dyDescent="0.25"/>
    <row r="21930" customFormat="1" ht="15" customHeight="1" x14ac:dyDescent="0.25"/>
    <row r="21931" customFormat="1" ht="15" customHeight="1" x14ac:dyDescent="0.25"/>
    <row r="21932" customFormat="1" ht="15" customHeight="1" x14ac:dyDescent="0.25"/>
    <row r="21933" customFormat="1" ht="15" customHeight="1" x14ac:dyDescent="0.25"/>
    <row r="21934" customFormat="1" ht="15" customHeight="1" x14ac:dyDescent="0.25"/>
    <row r="21935" customFormat="1" ht="15" customHeight="1" x14ac:dyDescent="0.25"/>
    <row r="21936" customFormat="1" ht="15" customHeight="1" x14ac:dyDescent="0.25"/>
    <row r="21937" customFormat="1" ht="15" customHeight="1" x14ac:dyDescent="0.25"/>
    <row r="21938" customFormat="1" ht="15" customHeight="1" x14ac:dyDescent="0.25"/>
    <row r="21939" customFormat="1" ht="15" customHeight="1" x14ac:dyDescent="0.25"/>
    <row r="21940" customFormat="1" ht="15" customHeight="1" x14ac:dyDescent="0.25"/>
    <row r="21941" customFormat="1" ht="15" customHeight="1" x14ac:dyDescent="0.25"/>
    <row r="21942" customFormat="1" ht="15" customHeight="1" x14ac:dyDescent="0.25"/>
    <row r="21943" customFormat="1" ht="15" customHeight="1" x14ac:dyDescent="0.25"/>
    <row r="21944" customFormat="1" ht="15" customHeight="1" x14ac:dyDescent="0.25"/>
    <row r="21945" customFormat="1" ht="15" customHeight="1" x14ac:dyDescent="0.25"/>
    <row r="21946" customFormat="1" ht="15" customHeight="1" x14ac:dyDescent="0.25"/>
    <row r="21947" customFormat="1" ht="15" customHeight="1" x14ac:dyDescent="0.25"/>
    <row r="21948" customFormat="1" ht="15" customHeight="1" x14ac:dyDescent="0.25"/>
    <row r="21949" customFormat="1" ht="15" customHeight="1" x14ac:dyDescent="0.25"/>
    <row r="21950" customFormat="1" ht="15" customHeight="1" x14ac:dyDescent="0.25"/>
    <row r="21951" customFormat="1" ht="15" customHeight="1" x14ac:dyDescent="0.25"/>
    <row r="21952" customFormat="1" ht="15" customHeight="1" x14ac:dyDescent="0.25"/>
    <row r="21953" customFormat="1" ht="15" customHeight="1" x14ac:dyDescent="0.25"/>
    <row r="21954" customFormat="1" ht="15" customHeight="1" x14ac:dyDescent="0.25"/>
    <row r="21955" customFormat="1" ht="15" customHeight="1" x14ac:dyDescent="0.25"/>
    <row r="21956" customFormat="1" ht="15" customHeight="1" x14ac:dyDescent="0.25"/>
    <row r="21957" customFormat="1" ht="15" customHeight="1" x14ac:dyDescent="0.25"/>
    <row r="21958" customFormat="1" ht="15" customHeight="1" x14ac:dyDescent="0.25"/>
    <row r="21959" customFormat="1" ht="15" customHeight="1" x14ac:dyDescent="0.25"/>
    <row r="21960" customFormat="1" ht="15" customHeight="1" x14ac:dyDescent="0.25"/>
    <row r="21961" customFormat="1" ht="15" customHeight="1" x14ac:dyDescent="0.25"/>
    <row r="21962" customFormat="1" ht="15" customHeight="1" x14ac:dyDescent="0.25"/>
    <row r="21963" customFormat="1" ht="15" customHeight="1" x14ac:dyDescent="0.25"/>
    <row r="21964" customFormat="1" ht="15" customHeight="1" x14ac:dyDescent="0.25"/>
    <row r="21965" customFormat="1" ht="15" customHeight="1" x14ac:dyDescent="0.25"/>
    <row r="21966" customFormat="1" ht="15" customHeight="1" x14ac:dyDescent="0.25"/>
    <row r="21967" customFormat="1" ht="15" customHeight="1" x14ac:dyDescent="0.25"/>
    <row r="21968" customFormat="1" ht="15" customHeight="1" x14ac:dyDescent="0.25"/>
    <row r="21969" customFormat="1" ht="15" customHeight="1" x14ac:dyDescent="0.25"/>
    <row r="21970" customFormat="1" ht="15" customHeight="1" x14ac:dyDescent="0.25"/>
    <row r="21971" customFormat="1" ht="15" customHeight="1" x14ac:dyDescent="0.25"/>
    <row r="21972" customFormat="1" ht="15" customHeight="1" x14ac:dyDescent="0.25"/>
    <row r="21973" customFormat="1" ht="15" customHeight="1" x14ac:dyDescent="0.25"/>
    <row r="21974" customFormat="1" ht="15" customHeight="1" x14ac:dyDescent="0.25"/>
    <row r="21975" customFormat="1" ht="15" customHeight="1" x14ac:dyDescent="0.25"/>
    <row r="21976" customFormat="1" ht="15" customHeight="1" x14ac:dyDescent="0.25"/>
    <row r="21977" customFormat="1" ht="15" customHeight="1" x14ac:dyDescent="0.25"/>
    <row r="21978" customFormat="1" ht="15" customHeight="1" x14ac:dyDescent="0.25"/>
    <row r="21979" customFormat="1" ht="15" customHeight="1" x14ac:dyDescent="0.25"/>
    <row r="21980" customFormat="1" ht="15" customHeight="1" x14ac:dyDescent="0.25"/>
    <row r="21981" customFormat="1" ht="15" customHeight="1" x14ac:dyDescent="0.25"/>
    <row r="21982" customFormat="1" ht="15" customHeight="1" x14ac:dyDescent="0.25"/>
    <row r="21983" customFormat="1" ht="15" customHeight="1" x14ac:dyDescent="0.25"/>
    <row r="21984" customFormat="1" ht="15" customHeight="1" x14ac:dyDescent="0.25"/>
    <row r="21985" customFormat="1" ht="15" customHeight="1" x14ac:dyDescent="0.25"/>
    <row r="21986" customFormat="1" ht="15" customHeight="1" x14ac:dyDescent="0.25"/>
    <row r="21987" customFormat="1" ht="15" customHeight="1" x14ac:dyDescent="0.25"/>
    <row r="21988" customFormat="1" ht="15" customHeight="1" x14ac:dyDescent="0.25"/>
    <row r="21989" customFormat="1" ht="15" customHeight="1" x14ac:dyDescent="0.25"/>
    <row r="21990" customFormat="1" ht="15" customHeight="1" x14ac:dyDescent="0.25"/>
    <row r="21991" customFormat="1" ht="15" customHeight="1" x14ac:dyDescent="0.25"/>
    <row r="21992" customFormat="1" ht="15" customHeight="1" x14ac:dyDescent="0.25"/>
    <row r="21993" customFormat="1" ht="15" customHeight="1" x14ac:dyDescent="0.25"/>
    <row r="21994" customFormat="1" ht="15" customHeight="1" x14ac:dyDescent="0.25"/>
    <row r="21995" customFormat="1" ht="15" customHeight="1" x14ac:dyDescent="0.25"/>
    <row r="21996" customFormat="1" ht="15" customHeight="1" x14ac:dyDescent="0.25"/>
    <row r="21997" customFormat="1" ht="15" customHeight="1" x14ac:dyDescent="0.25"/>
    <row r="21998" customFormat="1" ht="15" customHeight="1" x14ac:dyDescent="0.25"/>
    <row r="21999" customFormat="1" ht="15" customHeight="1" x14ac:dyDescent="0.25"/>
    <row r="22000" customFormat="1" ht="15" customHeight="1" x14ac:dyDescent="0.25"/>
    <row r="22001" customFormat="1" ht="15" customHeight="1" x14ac:dyDescent="0.25"/>
    <row r="22002" customFormat="1" ht="15" customHeight="1" x14ac:dyDescent="0.25"/>
    <row r="22003" customFormat="1" ht="15" customHeight="1" x14ac:dyDescent="0.25"/>
    <row r="22004" customFormat="1" ht="15" customHeight="1" x14ac:dyDescent="0.25"/>
    <row r="22005" customFormat="1" ht="15" customHeight="1" x14ac:dyDescent="0.25"/>
    <row r="22006" customFormat="1" ht="15" customHeight="1" x14ac:dyDescent="0.25"/>
    <row r="22007" customFormat="1" ht="15" customHeight="1" x14ac:dyDescent="0.25"/>
    <row r="22008" customFormat="1" ht="15" customHeight="1" x14ac:dyDescent="0.25"/>
    <row r="22009" customFormat="1" ht="15" customHeight="1" x14ac:dyDescent="0.25"/>
    <row r="22010" customFormat="1" ht="15" customHeight="1" x14ac:dyDescent="0.25"/>
    <row r="22011" customFormat="1" ht="15" customHeight="1" x14ac:dyDescent="0.25"/>
    <row r="22012" customFormat="1" ht="15" customHeight="1" x14ac:dyDescent="0.25"/>
    <row r="22013" customFormat="1" ht="15" customHeight="1" x14ac:dyDescent="0.25"/>
    <row r="22014" customFormat="1" ht="15" customHeight="1" x14ac:dyDescent="0.25"/>
    <row r="22015" customFormat="1" ht="15" customHeight="1" x14ac:dyDescent="0.25"/>
    <row r="22016" customFormat="1" ht="15" customHeight="1" x14ac:dyDescent="0.25"/>
    <row r="22017" customFormat="1" ht="15" customHeight="1" x14ac:dyDescent="0.25"/>
    <row r="22018" customFormat="1" ht="15" customHeight="1" x14ac:dyDescent="0.25"/>
    <row r="22019" customFormat="1" ht="15" customHeight="1" x14ac:dyDescent="0.25"/>
    <row r="22020" customFormat="1" ht="15" customHeight="1" x14ac:dyDescent="0.25"/>
    <row r="22021" customFormat="1" ht="15" customHeight="1" x14ac:dyDescent="0.25"/>
    <row r="22022" customFormat="1" ht="15" customHeight="1" x14ac:dyDescent="0.25"/>
    <row r="22023" customFormat="1" ht="15" customHeight="1" x14ac:dyDescent="0.25"/>
    <row r="22024" customFormat="1" ht="15" customHeight="1" x14ac:dyDescent="0.25"/>
    <row r="22025" customFormat="1" ht="15" customHeight="1" x14ac:dyDescent="0.25"/>
    <row r="22026" customFormat="1" ht="15" customHeight="1" x14ac:dyDescent="0.25"/>
    <row r="22027" customFormat="1" ht="15" customHeight="1" x14ac:dyDescent="0.25"/>
    <row r="22028" customFormat="1" ht="15" customHeight="1" x14ac:dyDescent="0.25"/>
    <row r="22029" customFormat="1" ht="15" customHeight="1" x14ac:dyDescent="0.25"/>
    <row r="22030" customFormat="1" ht="15" customHeight="1" x14ac:dyDescent="0.25"/>
    <row r="22031" customFormat="1" ht="15" customHeight="1" x14ac:dyDescent="0.25"/>
    <row r="22032" customFormat="1" ht="15" customHeight="1" x14ac:dyDescent="0.25"/>
    <row r="22033" customFormat="1" ht="15" customHeight="1" x14ac:dyDescent="0.25"/>
    <row r="22034" customFormat="1" ht="15" customHeight="1" x14ac:dyDescent="0.25"/>
    <row r="22035" customFormat="1" ht="15" customHeight="1" x14ac:dyDescent="0.25"/>
    <row r="22036" customFormat="1" ht="15" customHeight="1" x14ac:dyDescent="0.25"/>
    <row r="22037" customFormat="1" ht="15" customHeight="1" x14ac:dyDescent="0.25"/>
    <row r="22038" customFormat="1" ht="15" customHeight="1" x14ac:dyDescent="0.25"/>
    <row r="22039" customFormat="1" ht="15" customHeight="1" x14ac:dyDescent="0.25"/>
    <row r="22040" customFormat="1" ht="15" customHeight="1" x14ac:dyDescent="0.25"/>
    <row r="22041" customFormat="1" ht="15" customHeight="1" x14ac:dyDescent="0.25"/>
    <row r="22042" customFormat="1" ht="15" customHeight="1" x14ac:dyDescent="0.25"/>
    <row r="22043" customFormat="1" ht="15" customHeight="1" x14ac:dyDescent="0.25"/>
    <row r="22044" customFormat="1" ht="15" customHeight="1" x14ac:dyDescent="0.25"/>
    <row r="22045" customFormat="1" ht="15" customHeight="1" x14ac:dyDescent="0.25"/>
    <row r="22046" customFormat="1" ht="15" customHeight="1" x14ac:dyDescent="0.25"/>
    <row r="22047" customFormat="1" ht="15" customHeight="1" x14ac:dyDescent="0.25"/>
    <row r="22048" customFormat="1" ht="15" customHeight="1" x14ac:dyDescent="0.25"/>
    <row r="22049" customFormat="1" ht="15" customHeight="1" x14ac:dyDescent="0.25"/>
    <row r="22050" customFormat="1" ht="15" customHeight="1" x14ac:dyDescent="0.25"/>
    <row r="22051" customFormat="1" ht="15" customHeight="1" x14ac:dyDescent="0.25"/>
    <row r="22052" customFormat="1" ht="15" customHeight="1" x14ac:dyDescent="0.25"/>
    <row r="22053" customFormat="1" ht="15" customHeight="1" x14ac:dyDescent="0.25"/>
    <row r="22054" customFormat="1" ht="15" customHeight="1" x14ac:dyDescent="0.25"/>
    <row r="22055" customFormat="1" ht="15" customHeight="1" x14ac:dyDescent="0.25"/>
    <row r="22056" customFormat="1" ht="15" customHeight="1" x14ac:dyDescent="0.25"/>
    <row r="22057" customFormat="1" ht="15" customHeight="1" x14ac:dyDescent="0.25"/>
    <row r="22058" customFormat="1" ht="15" customHeight="1" x14ac:dyDescent="0.25"/>
    <row r="22059" customFormat="1" ht="15" customHeight="1" x14ac:dyDescent="0.25"/>
    <row r="22060" customFormat="1" ht="15" customHeight="1" x14ac:dyDescent="0.25"/>
    <row r="22061" customFormat="1" ht="15" customHeight="1" x14ac:dyDescent="0.25"/>
    <row r="22062" customFormat="1" ht="15" customHeight="1" x14ac:dyDescent="0.25"/>
    <row r="22063" customFormat="1" ht="15" customHeight="1" x14ac:dyDescent="0.25"/>
    <row r="22064" customFormat="1" ht="15" customHeight="1" x14ac:dyDescent="0.25"/>
    <row r="22065" customFormat="1" ht="15" customHeight="1" x14ac:dyDescent="0.25"/>
    <row r="22066" customFormat="1" ht="15" customHeight="1" x14ac:dyDescent="0.25"/>
    <row r="22067" customFormat="1" ht="15" customHeight="1" x14ac:dyDescent="0.25"/>
    <row r="22068" customFormat="1" ht="15" customHeight="1" x14ac:dyDescent="0.25"/>
    <row r="22069" customFormat="1" ht="15" customHeight="1" x14ac:dyDescent="0.25"/>
    <row r="22070" customFormat="1" ht="15" customHeight="1" x14ac:dyDescent="0.25"/>
    <row r="22071" customFormat="1" ht="15" customHeight="1" x14ac:dyDescent="0.25"/>
    <row r="22072" customFormat="1" ht="15" customHeight="1" x14ac:dyDescent="0.25"/>
    <row r="22073" customFormat="1" ht="15" customHeight="1" x14ac:dyDescent="0.25"/>
    <row r="22074" customFormat="1" ht="15" customHeight="1" x14ac:dyDescent="0.25"/>
    <row r="22075" customFormat="1" ht="15" customHeight="1" x14ac:dyDescent="0.25"/>
    <row r="22076" customFormat="1" ht="15" customHeight="1" x14ac:dyDescent="0.25"/>
    <row r="22077" customFormat="1" ht="15" customHeight="1" x14ac:dyDescent="0.25"/>
    <row r="22078" customFormat="1" ht="15" customHeight="1" x14ac:dyDescent="0.25"/>
    <row r="22079" customFormat="1" ht="15" customHeight="1" x14ac:dyDescent="0.25"/>
    <row r="22080" customFormat="1" ht="15" customHeight="1" x14ac:dyDescent="0.25"/>
    <row r="22081" customFormat="1" ht="15" customHeight="1" x14ac:dyDescent="0.25"/>
    <row r="22082" customFormat="1" ht="15" customHeight="1" x14ac:dyDescent="0.25"/>
    <row r="22083" customFormat="1" ht="15" customHeight="1" x14ac:dyDescent="0.25"/>
    <row r="22084" customFormat="1" ht="15" customHeight="1" x14ac:dyDescent="0.25"/>
    <row r="22085" customFormat="1" ht="15" customHeight="1" x14ac:dyDescent="0.25"/>
    <row r="22086" customFormat="1" ht="15" customHeight="1" x14ac:dyDescent="0.25"/>
    <row r="22087" customFormat="1" ht="15" customHeight="1" x14ac:dyDescent="0.25"/>
    <row r="22088" customFormat="1" ht="15" customHeight="1" x14ac:dyDescent="0.25"/>
    <row r="22089" customFormat="1" ht="15" customHeight="1" x14ac:dyDescent="0.25"/>
    <row r="22090" customFormat="1" ht="15" customHeight="1" x14ac:dyDescent="0.25"/>
    <row r="22091" customFormat="1" ht="15" customHeight="1" x14ac:dyDescent="0.25"/>
    <row r="22092" customFormat="1" ht="15" customHeight="1" x14ac:dyDescent="0.25"/>
    <row r="22093" customFormat="1" ht="15" customHeight="1" x14ac:dyDescent="0.25"/>
    <row r="22094" customFormat="1" ht="15" customHeight="1" x14ac:dyDescent="0.25"/>
    <row r="22095" customFormat="1" ht="15" customHeight="1" x14ac:dyDescent="0.25"/>
    <row r="22096" customFormat="1" ht="15" customHeight="1" x14ac:dyDescent="0.25"/>
    <row r="22097" customFormat="1" ht="15" customHeight="1" x14ac:dyDescent="0.25"/>
    <row r="22098" customFormat="1" ht="15" customHeight="1" x14ac:dyDescent="0.25"/>
    <row r="22099" customFormat="1" ht="15" customHeight="1" x14ac:dyDescent="0.25"/>
    <row r="22100" customFormat="1" ht="15" customHeight="1" x14ac:dyDescent="0.25"/>
    <row r="22101" customFormat="1" ht="15" customHeight="1" x14ac:dyDescent="0.25"/>
    <row r="22102" customFormat="1" ht="15" customHeight="1" x14ac:dyDescent="0.25"/>
    <row r="22103" customFormat="1" ht="15" customHeight="1" x14ac:dyDescent="0.25"/>
    <row r="22104" customFormat="1" ht="15" customHeight="1" x14ac:dyDescent="0.25"/>
    <row r="22105" customFormat="1" ht="15" customHeight="1" x14ac:dyDescent="0.25"/>
    <row r="22106" customFormat="1" ht="15" customHeight="1" x14ac:dyDescent="0.25"/>
    <row r="22107" customFormat="1" ht="15" customHeight="1" x14ac:dyDescent="0.25"/>
    <row r="22108" customFormat="1" ht="15" customHeight="1" x14ac:dyDescent="0.25"/>
    <row r="22109" customFormat="1" ht="15" customHeight="1" x14ac:dyDescent="0.25"/>
    <row r="22110" customFormat="1" ht="15" customHeight="1" x14ac:dyDescent="0.25"/>
    <row r="22111" customFormat="1" ht="15" customHeight="1" x14ac:dyDescent="0.25"/>
    <row r="22112" customFormat="1" ht="15" customHeight="1" x14ac:dyDescent="0.25"/>
    <row r="22113" customFormat="1" ht="15" customHeight="1" x14ac:dyDescent="0.25"/>
    <row r="22114" customFormat="1" ht="15" customHeight="1" x14ac:dyDescent="0.25"/>
    <row r="22115" customFormat="1" ht="15" customHeight="1" x14ac:dyDescent="0.25"/>
    <row r="22116" customFormat="1" ht="15" customHeight="1" x14ac:dyDescent="0.25"/>
    <row r="22117" customFormat="1" ht="15" customHeight="1" x14ac:dyDescent="0.25"/>
    <row r="22118" customFormat="1" ht="15" customHeight="1" x14ac:dyDescent="0.25"/>
    <row r="22119" customFormat="1" ht="15" customHeight="1" x14ac:dyDescent="0.25"/>
    <row r="22120" customFormat="1" ht="15" customHeight="1" x14ac:dyDescent="0.25"/>
    <row r="22121" customFormat="1" ht="15" customHeight="1" x14ac:dyDescent="0.25"/>
    <row r="22122" customFormat="1" ht="15" customHeight="1" x14ac:dyDescent="0.25"/>
    <row r="22123" customFormat="1" ht="15" customHeight="1" x14ac:dyDescent="0.25"/>
    <row r="22124" customFormat="1" ht="15" customHeight="1" x14ac:dyDescent="0.25"/>
    <row r="22125" customFormat="1" ht="15" customHeight="1" x14ac:dyDescent="0.25"/>
    <row r="22126" customFormat="1" ht="15" customHeight="1" x14ac:dyDescent="0.25"/>
    <row r="22127" customFormat="1" ht="15" customHeight="1" x14ac:dyDescent="0.25"/>
    <row r="22128" customFormat="1" ht="15" customHeight="1" x14ac:dyDescent="0.25"/>
    <row r="22129" customFormat="1" ht="15" customHeight="1" x14ac:dyDescent="0.25"/>
    <row r="22130" customFormat="1" ht="15" customHeight="1" x14ac:dyDescent="0.25"/>
    <row r="22131" customFormat="1" ht="15" customHeight="1" x14ac:dyDescent="0.25"/>
    <row r="22132" customFormat="1" ht="15" customHeight="1" x14ac:dyDescent="0.25"/>
    <row r="22133" customFormat="1" ht="15" customHeight="1" x14ac:dyDescent="0.25"/>
    <row r="22134" customFormat="1" ht="15" customHeight="1" x14ac:dyDescent="0.25"/>
    <row r="22135" customFormat="1" ht="15" customHeight="1" x14ac:dyDescent="0.25"/>
    <row r="22136" customFormat="1" ht="15" customHeight="1" x14ac:dyDescent="0.25"/>
    <row r="22137" customFormat="1" ht="15" customHeight="1" x14ac:dyDescent="0.25"/>
    <row r="22138" customFormat="1" ht="15" customHeight="1" x14ac:dyDescent="0.25"/>
    <row r="22139" customFormat="1" ht="15" customHeight="1" x14ac:dyDescent="0.25"/>
    <row r="22140" customFormat="1" ht="15" customHeight="1" x14ac:dyDescent="0.25"/>
    <row r="22141" customFormat="1" ht="15" customHeight="1" x14ac:dyDescent="0.25"/>
    <row r="22142" customFormat="1" ht="15" customHeight="1" x14ac:dyDescent="0.25"/>
    <row r="22143" customFormat="1" ht="15" customHeight="1" x14ac:dyDescent="0.25"/>
    <row r="22144" customFormat="1" ht="15" customHeight="1" x14ac:dyDescent="0.25"/>
    <row r="22145" customFormat="1" ht="15" customHeight="1" x14ac:dyDescent="0.25"/>
    <row r="22146" customFormat="1" ht="15" customHeight="1" x14ac:dyDescent="0.25"/>
    <row r="22147" customFormat="1" ht="15" customHeight="1" x14ac:dyDescent="0.25"/>
    <row r="22148" customFormat="1" ht="15" customHeight="1" x14ac:dyDescent="0.25"/>
    <row r="22149" customFormat="1" ht="15" customHeight="1" x14ac:dyDescent="0.25"/>
    <row r="22150" customFormat="1" ht="15" customHeight="1" x14ac:dyDescent="0.25"/>
    <row r="22151" customFormat="1" ht="15" customHeight="1" x14ac:dyDescent="0.25"/>
    <row r="22152" customFormat="1" ht="15" customHeight="1" x14ac:dyDescent="0.25"/>
    <row r="22153" customFormat="1" ht="15" customHeight="1" x14ac:dyDescent="0.25"/>
    <row r="22154" customFormat="1" ht="15" customHeight="1" x14ac:dyDescent="0.25"/>
    <row r="22155" customFormat="1" ht="15" customHeight="1" x14ac:dyDescent="0.25"/>
    <row r="22156" customFormat="1" ht="15" customHeight="1" x14ac:dyDescent="0.25"/>
    <row r="22157" customFormat="1" ht="15" customHeight="1" x14ac:dyDescent="0.25"/>
    <row r="22158" customFormat="1" ht="15" customHeight="1" x14ac:dyDescent="0.25"/>
    <row r="22159" customFormat="1" ht="15" customHeight="1" x14ac:dyDescent="0.25"/>
    <row r="22160" customFormat="1" ht="15" customHeight="1" x14ac:dyDescent="0.25"/>
    <row r="22161" customFormat="1" ht="15" customHeight="1" x14ac:dyDescent="0.25"/>
    <row r="22162" customFormat="1" ht="15" customHeight="1" x14ac:dyDescent="0.25"/>
    <row r="22163" customFormat="1" ht="15" customHeight="1" x14ac:dyDescent="0.25"/>
    <row r="22164" customFormat="1" ht="15" customHeight="1" x14ac:dyDescent="0.25"/>
    <row r="22165" customFormat="1" ht="15" customHeight="1" x14ac:dyDescent="0.25"/>
    <row r="22166" customFormat="1" ht="15" customHeight="1" x14ac:dyDescent="0.25"/>
    <row r="22167" customFormat="1" ht="15" customHeight="1" x14ac:dyDescent="0.25"/>
    <row r="22168" customFormat="1" ht="15" customHeight="1" x14ac:dyDescent="0.25"/>
    <row r="22169" customFormat="1" ht="15" customHeight="1" x14ac:dyDescent="0.25"/>
    <row r="22170" customFormat="1" ht="15" customHeight="1" x14ac:dyDescent="0.25"/>
    <row r="22171" customFormat="1" ht="15" customHeight="1" x14ac:dyDescent="0.25"/>
    <row r="22172" customFormat="1" ht="15" customHeight="1" x14ac:dyDescent="0.25"/>
    <row r="22173" customFormat="1" ht="15" customHeight="1" x14ac:dyDescent="0.25"/>
    <row r="22174" customFormat="1" ht="15" customHeight="1" x14ac:dyDescent="0.25"/>
    <row r="22175" customFormat="1" ht="15" customHeight="1" x14ac:dyDescent="0.25"/>
    <row r="22176" customFormat="1" ht="15" customHeight="1" x14ac:dyDescent="0.25"/>
    <row r="22177" customFormat="1" ht="15" customHeight="1" x14ac:dyDescent="0.25"/>
    <row r="22178" customFormat="1" ht="15" customHeight="1" x14ac:dyDescent="0.25"/>
    <row r="22179" customFormat="1" ht="15" customHeight="1" x14ac:dyDescent="0.25"/>
    <row r="22180" customFormat="1" ht="15" customHeight="1" x14ac:dyDescent="0.25"/>
    <row r="22181" customFormat="1" ht="15" customHeight="1" x14ac:dyDescent="0.25"/>
    <row r="22182" customFormat="1" ht="15" customHeight="1" x14ac:dyDescent="0.25"/>
    <row r="22183" customFormat="1" ht="15" customHeight="1" x14ac:dyDescent="0.25"/>
    <row r="22184" customFormat="1" ht="15" customHeight="1" x14ac:dyDescent="0.25"/>
    <row r="22185" customFormat="1" ht="15" customHeight="1" x14ac:dyDescent="0.25"/>
    <row r="22186" customFormat="1" ht="15" customHeight="1" x14ac:dyDescent="0.25"/>
    <row r="22187" customFormat="1" ht="15" customHeight="1" x14ac:dyDescent="0.25"/>
    <row r="22188" customFormat="1" ht="15" customHeight="1" x14ac:dyDescent="0.25"/>
    <row r="22189" customFormat="1" ht="15" customHeight="1" x14ac:dyDescent="0.25"/>
    <row r="22190" customFormat="1" ht="15" customHeight="1" x14ac:dyDescent="0.25"/>
    <row r="22191" customFormat="1" ht="15" customHeight="1" x14ac:dyDescent="0.25"/>
    <row r="22192" customFormat="1" ht="15" customHeight="1" x14ac:dyDescent="0.25"/>
    <row r="22193" customFormat="1" ht="15" customHeight="1" x14ac:dyDescent="0.25"/>
    <row r="22194" customFormat="1" ht="15" customHeight="1" x14ac:dyDescent="0.25"/>
    <row r="22195" customFormat="1" ht="15" customHeight="1" x14ac:dyDescent="0.25"/>
    <row r="22196" customFormat="1" ht="15" customHeight="1" x14ac:dyDescent="0.25"/>
    <row r="22197" customFormat="1" ht="15" customHeight="1" x14ac:dyDescent="0.25"/>
    <row r="22198" customFormat="1" ht="15" customHeight="1" x14ac:dyDescent="0.25"/>
    <row r="22199" customFormat="1" ht="15" customHeight="1" x14ac:dyDescent="0.25"/>
    <row r="22200" customFormat="1" ht="15" customHeight="1" x14ac:dyDescent="0.25"/>
    <row r="22201" customFormat="1" ht="15" customHeight="1" x14ac:dyDescent="0.25"/>
    <row r="22202" customFormat="1" ht="15" customHeight="1" x14ac:dyDescent="0.25"/>
    <row r="22203" customFormat="1" ht="15" customHeight="1" x14ac:dyDescent="0.25"/>
    <row r="22204" customFormat="1" ht="15" customHeight="1" x14ac:dyDescent="0.25"/>
    <row r="22205" customFormat="1" ht="15" customHeight="1" x14ac:dyDescent="0.25"/>
    <row r="22206" customFormat="1" ht="15" customHeight="1" x14ac:dyDescent="0.25"/>
    <row r="22207" customFormat="1" ht="15" customHeight="1" x14ac:dyDescent="0.25"/>
    <row r="22208" customFormat="1" ht="15" customHeight="1" x14ac:dyDescent="0.25"/>
    <row r="22209" customFormat="1" ht="15" customHeight="1" x14ac:dyDescent="0.25"/>
    <row r="22210" customFormat="1" ht="15" customHeight="1" x14ac:dyDescent="0.25"/>
    <row r="22211" customFormat="1" ht="15" customHeight="1" x14ac:dyDescent="0.25"/>
    <row r="22212" customFormat="1" ht="15" customHeight="1" x14ac:dyDescent="0.25"/>
    <row r="22213" customFormat="1" ht="15" customHeight="1" x14ac:dyDescent="0.25"/>
    <row r="22214" customFormat="1" ht="15" customHeight="1" x14ac:dyDescent="0.25"/>
    <row r="22215" customFormat="1" ht="15" customHeight="1" x14ac:dyDescent="0.25"/>
    <row r="22216" customFormat="1" ht="15" customHeight="1" x14ac:dyDescent="0.25"/>
    <row r="22217" customFormat="1" ht="15" customHeight="1" x14ac:dyDescent="0.25"/>
    <row r="22218" customFormat="1" ht="15" customHeight="1" x14ac:dyDescent="0.25"/>
    <row r="22219" customFormat="1" ht="15" customHeight="1" x14ac:dyDescent="0.25"/>
    <row r="22220" customFormat="1" ht="15" customHeight="1" x14ac:dyDescent="0.25"/>
    <row r="22221" customFormat="1" ht="15" customHeight="1" x14ac:dyDescent="0.25"/>
    <row r="22222" customFormat="1" ht="15" customHeight="1" x14ac:dyDescent="0.25"/>
    <row r="22223" customFormat="1" ht="15" customHeight="1" x14ac:dyDescent="0.25"/>
    <row r="22224" customFormat="1" ht="15" customHeight="1" x14ac:dyDescent="0.25"/>
    <row r="22225" customFormat="1" ht="15" customHeight="1" x14ac:dyDescent="0.25"/>
    <row r="22226" customFormat="1" ht="15" customHeight="1" x14ac:dyDescent="0.25"/>
    <row r="22227" customFormat="1" ht="15" customHeight="1" x14ac:dyDescent="0.25"/>
    <row r="22228" customFormat="1" ht="15" customHeight="1" x14ac:dyDescent="0.25"/>
    <row r="22229" customFormat="1" ht="15" customHeight="1" x14ac:dyDescent="0.25"/>
    <row r="22230" customFormat="1" ht="15" customHeight="1" x14ac:dyDescent="0.25"/>
    <row r="22231" customFormat="1" ht="15" customHeight="1" x14ac:dyDescent="0.25"/>
    <row r="22232" customFormat="1" ht="15" customHeight="1" x14ac:dyDescent="0.25"/>
    <row r="22233" customFormat="1" ht="15" customHeight="1" x14ac:dyDescent="0.25"/>
    <row r="22234" customFormat="1" ht="15" customHeight="1" x14ac:dyDescent="0.25"/>
    <row r="22235" customFormat="1" ht="15" customHeight="1" x14ac:dyDescent="0.25"/>
    <row r="22236" customFormat="1" ht="15" customHeight="1" x14ac:dyDescent="0.25"/>
    <row r="22237" customFormat="1" ht="15" customHeight="1" x14ac:dyDescent="0.25"/>
    <row r="22238" customFormat="1" ht="15" customHeight="1" x14ac:dyDescent="0.25"/>
    <row r="22239" customFormat="1" ht="15" customHeight="1" x14ac:dyDescent="0.25"/>
    <row r="22240" customFormat="1" ht="15" customHeight="1" x14ac:dyDescent="0.25"/>
    <row r="22241" customFormat="1" ht="15" customHeight="1" x14ac:dyDescent="0.25"/>
    <row r="22242" customFormat="1" ht="15" customHeight="1" x14ac:dyDescent="0.25"/>
    <row r="22243" customFormat="1" ht="15" customHeight="1" x14ac:dyDescent="0.25"/>
    <row r="22244" customFormat="1" ht="15" customHeight="1" x14ac:dyDescent="0.25"/>
    <row r="22245" customFormat="1" ht="15" customHeight="1" x14ac:dyDescent="0.25"/>
    <row r="22246" customFormat="1" ht="15" customHeight="1" x14ac:dyDescent="0.25"/>
    <row r="22247" customFormat="1" ht="15" customHeight="1" x14ac:dyDescent="0.25"/>
    <row r="22248" customFormat="1" ht="15" customHeight="1" x14ac:dyDescent="0.25"/>
    <row r="22249" customFormat="1" ht="15" customHeight="1" x14ac:dyDescent="0.25"/>
    <row r="22250" customFormat="1" ht="15" customHeight="1" x14ac:dyDescent="0.25"/>
    <row r="22251" customFormat="1" ht="15" customHeight="1" x14ac:dyDescent="0.25"/>
    <row r="22252" customFormat="1" ht="15" customHeight="1" x14ac:dyDescent="0.25"/>
    <row r="22253" customFormat="1" ht="15" customHeight="1" x14ac:dyDescent="0.25"/>
    <row r="22254" customFormat="1" ht="15" customHeight="1" x14ac:dyDescent="0.25"/>
    <row r="22255" customFormat="1" ht="15" customHeight="1" x14ac:dyDescent="0.25"/>
    <row r="22256" customFormat="1" ht="15" customHeight="1" x14ac:dyDescent="0.25"/>
    <row r="22257" customFormat="1" ht="15" customHeight="1" x14ac:dyDescent="0.25"/>
    <row r="22258" customFormat="1" ht="15" customHeight="1" x14ac:dyDescent="0.25"/>
    <row r="22259" customFormat="1" ht="15" customHeight="1" x14ac:dyDescent="0.25"/>
    <row r="22260" customFormat="1" ht="15" customHeight="1" x14ac:dyDescent="0.25"/>
    <row r="22261" customFormat="1" ht="15" customHeight="1" x14ac:dyDescent="0.25"/>
    <row r="22262" customFormat="1" ht="15" customHeight="1" x14ac:dyDescent="0.25"/>
    <row r="22263" customFormat="1" ht="15" customHeight="1" x14ac:dyDescent="0.25"/>
    <row r="22264" customFormat="1" ht="15" customHeight="1" x14ac:dyDescent="0.25"/>
    <row r="22265" customFormat="1" ht="15" customHeight="1" x14ac:dyDescent="0.25"/>
    <row r="22266" customFormat="1" ht="15" customHeight="1" x14ac:dyDescent="0.25"/>
    <row r="22267" customFormat="1" ht="15" customHeight="1" x14ac:dyDescent="0.25"/>
    <row r="22268" customFormat="1" ht="15" customHeight="1" x14ac:dyDescent="0.25"/>
    <row r="22269" customFormat="1" ht="15" customHeight="1" x14ac:dyDescent="0.25"/>
    <row r="22270" customFormat="1" ht="15" customHeight="1" x14ac:dyDescent="0.25"/>
    <row r="22271" customFormat="1" ht="15" customHeight="1" x14ac:dyDescent="0.25"/>
    <row r="22272" customFormat="1" ht="15" customHeight="1" x14ac:dyDescent="0.25"/>
    <row r="22273" customFormat="1" ht="15" customHeight="1" x14ac:dyDescent="0.25"/>
    <row r="22274" customFormat="1" ht="15" customHeight="1" x14ac:dyDescent="0.25"/>
    <row r="22275" customFormat="1" ht="15" customHeight="1" x14ac:dyDescent="0.25"/>
    <row r="22276" customFormat="1" ht="15" customHeight="1" x14ac:dyDescent="0.25"/>
    <row r="22277" customFormat="1" ht="15" customHeight="1" x14ac:dyDescent="0.25"/>
    <row r="22278" customFormat="1" ht="15" customHeight="1" x14ac:dyDescent="0.25"/>
    <row r="22279" customFormat="1" ht="15" customHeight="1" x14ac:dyDescent="0.25"/>
    <row r="22280" customFormat="1" ht="15" customHeight="1" x14ac:dyDescent="0.25"/>
    <row r="22281" customFormat="1" ht="15" customHeight="1" x14ac:dyDescent="0.25"/>
    <row r="22282" customFormat="1" ht="15" customHeight="1" x14ac:dyDescent="0.25"/>
    <row r="22283" customFormat="1" ht="15" customHeight="1" x14ac:dyDescent="0.25"/>
    <row r="22284" customFormat="1" ht="15" customHeight="1" x14ac:dyDescent="0.25"/>
    <row r="22285" customFormat="1" ht="15" customHeight="1" x14ac:dyDescent="0.25"/>
    <row r="22286" customFormat="1" ht="15" customHeight="1" x14ac:dyDescent="0.25"/>
    <row r="22287" customFormat="1" ht="15" customHeight="1" x14ac:dyDescent="0.25"/>
    <row r="22288" customFormat="1" ht="15" customHeight="1" x14ac:dyDescent="0.25"/>
    <row r="22289" customFormat="1" ht="15" customHeight="1" x14ac:dyDescent="0.25"/>
    <row r="22290" customFormat="1" ht="15" customHeight="1" x14ac:dyDescent="0.25"/>
    <row r="22291" customFormat="1" ht="15" customHeight="1" x14ac:dyDescent="0.25"/>
    <row r="22292" customFormat="1" ht="15" customHeight="1" x14ac:dyDescent="0.25"/>
    <row r="22293" customFormat="1" ht="15" customHeight="1" x14ac:dyDescent="0.25"/>
    <row r="22294" customFormat="1" ht="15" customHeight="1" x14ac:dyDescent="0.25"/>
    <row r="22295" customFormat="1" ht="15" customHeight="1" x14ac:dyDescent="0.25"/>
    <row r="22296" customFormat="1" ht="15" customHeight="1" x14ac:dyDescent="0.25"/>
    <row r="22297" customFormat="1" ht="15" customHeight="1" x14ac:dyDescent="0.25"/>
    <row r="22298" customFormat="1" ht="15" customHeight="1" x14ac:dyDescent="0.25"/>
    <row r="22299" customFormat="1" ht="15" customHeight="1" x14ac:dyDescent="0.25"/>
    <row r="22300" customFormat="1" ht="15" customHeight="1" x14ac:dyDescent="0.25"/>
    <row r="22301" customFormat="1" ht="15" customHeight="1" x14ac:dyDescent="0.25"/>
    <row r="22302" customFormat="1" ht="15" customHeight="1" x14ac:dyDescent="0.25"/>
    <row r="22303" customFormat="1" ht="15" customHeight="1" x14ac:dyDescent="0.25"/>
    <row r="22304" customFormat="1" ht="15" customHeight="1" x14ac:dyDescent="0.25"/>
    <row r="22305" customFormat="1" ht="15" customHeight="1" x14ac:dyDescent="0.25"/>
    <row r="22306" customFormat="1" ht="15" customHeight="1" x14ac:dyDescent="0.25"/>
    <row r="22307" customFormat="1" ht="15" customHeight="1" x14ac:dyDescent="0.25"/>
    <row r="22308" customFormat="1" ht="15" customHeight="1" x14ac:dyDescent="0.25"/>
    <row r="22309" customFormat="1" ht="15" customHeight="1" x14ac:dyDescent="0.25"/>
    <row r="22310" customFormat="1" ht="15" customHeight="1" x14ac:dyDescent="0.25"/>
    <row r="22311" customFormat="1" ht="15" customHeight="1" x14ac:dyDescent="0.25"/>
    <row r="22312" customFormat="1" ht="15" customHeight="1" x14ac:dyDescent="0.25"/>
    <row r="22313" customFormat="1" ht="15" customHeight="1" x14ac:dyDescent="0.25"/>
    <row r="22314" customFormat="1" ht="15" customHeight="1" x14ac:dyDescent="0.25"/>
    <row r="22315" customFormat="1" ht="15" customHeight="1" x14ac:dyDescent="0.25"/>
    <row r="22316" customFormat="1" ht="15" customHeight="1" x14ac:dyDescent="0.25"/>
    <row r="22317" customFormat="1" ht="15" customHeight="1" x14ac:dyDescent="0.25"/>
    <row r="22318" customFormat="1" ht="15" customHeight="1" x14ac:dyDescent="0.25"/>
    <row r="22319" customFormat="1" ht="15" customHeight="1" x14ac:dyDescent="0.25"/>
    <row r="22320" customFormat="1" ht="15" customHeight="1" x14ac:dyDescent="0.25"/>
    <row r="22321" customFormat="1" ht="15" customHeight="1" x14ac:dyDescent="0.25"/>
    <row r="22322" customFormat="1" ht="15" customHeight="1" x14ac:dyDescent="0.25"/>
    <row r="22323" customFormat="1" ht="15" customHeight="1" x14ac:dyDescent="0.25"/>
    <row r="22324" customFormat="1" ht="15" customHeight="1" x14ac:dyDescent="0.25"/>
    <row r="22325" customFormat="1" ht="15" customHeight="1" x14ac:dyDescent="0.25"/>
    <row r="22326" customFormat="1" ht="15" customHeight="1" x14ac:dyDescent="0.25"/>
    <row r="22327" customFormat="1" ht="15" customHeight="1" x14ac:dyDescent="0.25"/>
    <row r="22328" customFormat="1" ht="15" customHeight="1" x14ac:dyDescent="0.25"/>
    <row r="22329" customFormat="1" ht="15" customHeight="1" x14ac:dyDescent="0.25"/>
    <row r="22330" customFormat="1" ht="15" customHeight="1" x14ac:dyDescent="0.25"/>
    <row r="22331" customFormat="1" ht="15" customHeight="1" x14ac:dyDescent="0.25"/>
    <row r="22332" customFormat="1" ht="15" customHeight="1" x14ac:dyDescent="0.25"/>
    <row r="22333" customFormat="1" ht="15" customHeight="1" x14ac:dyDescent="0.25"/>
    <row r="22334" customFormat="1" ht="15" customHeight="1" x14ac:dyDescent="0.25"/>
    <row r="22335" customFormat="1" ht="15" customHeight="1" x14ac:dyDescent="0.25"/>
    <row r="22336" customFormat="1" ht="15" customHeight="1" x14ac:dyDescent="0.25"/>
    <row r="22337" customFormat="1" ht="15" customHeight="1" x14ac:dyDescent="0.25"/>
    <row r="22338" customFormat="1" ht="15" customHeight="1" x14ac:dyDescent="0.25"/>
    <row r="22339" customFormat="1" ht="15" customHeight="1" x14ac:dyDescent="0.25"/>
    <row r="22340" customFormat="1" ht="15" customHeight="1" x14ac:dyDescent="0.25"/>
    <row r="22341" customFormat="1" ht="15" customHeight="1" x14ac:dyDescent="0.25"/>
    <row r="22342" customFormat="1" ht="15" customHeight="1" x14ac:dyDescent="0.25"/>
    <row r="22343" customFormat="1" ht="15" customHeight="1" x14ac:dyDescent="0.25"/>
    <row r="22344" customFormat="1" ht="15" customHeight="1" x14ac:dyDescent="0.25"/>
    <row r="22345" customFormat="1" ht="15" customHeight="1" x14ac:dyDescent="0.25"/>
    <row r="22346" customFormat="1" ht="15" customHeight="1" x14ac:dyDescent="0.25"/>
    <row r="22347" customFormat="1" ht="15" customHeight="1" x14ac:dyDescent="0.25"/>
    <row r="22348" customFormat="1" ht="15" customHeight="1" x14ac:dyDescent="0.25"/>
    <row r="22349" customFormat="1" ht="15" customHeight="1" x14ac:dyDescent="0.25"/>
    <row r="22350" customFormat="1" ht="15" customHeight="1" x14ac:dyDescent="0.25"/>
    <row r="22351" customFormat="1" ht="15" customHeight="1" x14ac:dyDescent="0.25"/>
    <row r="22352" customFormat="1" ht="15" customHeight="1" x14ac:dyDescent="0.25"/>
    <row r="22353" customFormat="1" ht="15" customHeight="1" x14ac:dyDescent="0.25"/>
    <row r="22354" customFormat="1" ht="15" customHeight="1" x14ac:dyDescent="0.25"/>
    <row r="22355" customFormat="1" ht="15" customHeight="1" x14ac:dyDescent="0.25"/>
    <row r="22356" customFormat="1" ht="15" customHeight="1" x14ac:dyDescent="0.25"/>
    <row r="22357" customFormat="1" ht="15" customHeight="1" x14ac:dyDescent="0.25"/>
    <row r="22358" customFormat="1" ht="15" customHeight="1" x14ac:dyDescent="0.25"/>
    <row r="22359" customFormat="1" ht="15" customHeight="1" x14ac:dyDescent="0.25"/>
    <row r="22360" customFormat="1" ht="15" customHeight="1" x14ac:dyDescent="0.25"/>
    <row r="22361" customFormat="1" ht="15" customHeight="1" x14ac:dyDescent="0.25"/>
    <row r="22362" customFormat="1" ht="15" customHeight="1" x14ac:dyDescent="0.25"/>
    <row r="22363" customFormat="1" ht="15" customHeight="1" x14ac:dyDescent="0.25"/>
    <row r="22364" customFormat="1" ht="15" customHeight="1" x14ac:dyDescent="0.25"/>
    <row r="22365" customFormat="1" ht="15" customHeight="1" x14ac:dyDescent="0.25"/>
    <row r="22366" customFormat="1" ht="15" customHeight="1" x14ac:dyDescent="0.25"/>
    <row r="22367" customFormat="1" ht="15" customHeight="1" x14ac:dyDescent="0.25"/>
    <row r="22368" customFormat="1" ht="15" customHeight="1" x14ac:dyDescent="0.25"/>
    <row r="22369" customFormat="1" ht="15" customHeight="1" x14ac:dyDescent="0.25"/>
    <row r="22370" customFormat="1" ht="15" customHeight="1" x14ac:dyDescent="0.25"/>
    <row r="22371" customFormat="1" ht="15" customHeight="1" x14ac:dyDescent="0.25"/>
    <row r="22372" customFormat="1" ht="15" customHeight="1" x14ac:dyDescent="0.25"/>
    <row r="22373" customFormat="1" ht="15" customHeight="1" x14ac:dyDescent="0.25"/>
    <row r="22374" customFormat="1" ht="15" customHeight="1" x14ac:dyDescent="0.25"/>
    <row r="22375" customFormat="1" ht="15" customHeight="1" x14ac:dyDescent="0.25"/>
    <row r="22376" customFormat="1" ht="15" customHeight="1" x14ac:dyDescent="0.25"/>
    <row r="22377" customFormat="1" ht="15" customHeight="1" x14ac:dyDescent="0.25"/>
    <row r="22378" customFormat="1" ht="15" customHeight="1" x14ac:dyDescent="0.25"/>
    <row r="22379" customFormat="1" ht="15" customHeight="1" x14ac:dyDescent="0.25"/>
    <row r="22380" customFormat="1" ht="15" customHeight="1" x14ac:dyDescent="0.25"/>
    <row r="22381" customFormat="1" ht="15" customHeight="1" x14ac:dyDescent="0.25"/>
    <row r="22382" customFormat="1" ht="15" customHeight="1" x14ac:dyDescent="0.25"/>
    <row r="22383" customFormat="1" ht="15" customHeight="1" x14ac:dyDescent="0.25"/>
    <row r="22384" customFormat="1" ht="15" customHeight="1" x14ac:dyDescent="0.25"/>
    <row r="22385" customFormat="1" ht="15" customHeight="1" x14ac:dyDescent="0.25"/>
    <row r="22386" customFormat="1" ht="15" customHeight="1" x14ac:dyDescent="0.25"/>
    <row r="22387" customFormat="1" ht="15" customHeight="1" x14ac:dyDescent="0.25"/>
    <row r="22388" customFormat="1" ht="15" customHeight="1" x14ac:dyDescent="0.25"/>
    <row r="22389" customFormat="1" ht="15" customHeight="1" x14ac:dyDescent="0.25"/>
    <row r="22390" customFormat="1" ht="15" customHeight="1" x14ac:dyDescent="0.25"/>
    <row r="22391" customFormat="1" ht="15" customHeight="1" x14ac:dyDescent="0.25"/>
    <row r="22392" customFormat="1" ht="15" customHeight="1" x14ac:dyDescent="0.25"/>
    <row r="22393" customFormat="1" ht="15" customHeight="1" x14ac:dyDescent="0.25"/>
    <row r="22394" customFormat="1" ht="15" customHeight="1" x14ac:dyDescent="0.25"/>
    <row r="22395" customFormat="1" ht="15" customHeight="1" x14ac:dyDescent="0.25"/>
    <row r="22396" customFormat="1" ht="15" customHeight="1" x14ac:dyDescent="0.25"/>
    <row r="22397" customFormat="1" ht="15" customHeight="1" x14ac:dyDescent="0.25"/>
    <row r="22398" customFormat="1" ht="15" customHeight="1" x14ac:dyDescent="0.25"/>
    <row r="22399" customFormat="1" ht="15" customHeight="1" x14ac:dyDescent="0.25"/>
    <row r="22400" customFormat="1" ht="15" customHeight="1" x14ac:dyDescent="0.25"/>
    <row r="22401" customFormat="1" ht="15" customHeight="1" x14ac:dyDescent="0.25"/>
    <row r="22402" customFormat="1" ht="15" customHeight="1" x14ac:dyDescent="0.25"/>
    <row r="22403" customFormat="1" ht="15" customHeight="1" x14ac:dyDescent="0.25"/>
    <row r="22404" customFormat="1" ht="15" customHeight="1" x14ac:dyDescent="0.25"/>
    <row r="22405" customFormat="1" ht="15" customHeight="1" x14ac:dyDescent="0.25"/>
    <row r="22406" customFormat="1" ht="15" customHeight="1" x14ac:dyDescent="0.25"/>
    <row r="22407" customFormat="1" ht="15" customHeight="1" x14ac:dyDescent="0.25"/>
    <row r="22408" customFormat="1" ht="15" customHeight="1" x14ac:dyDescent="0.25"/>
    <row r="22409" customFormat="1" ht="15" customHeight="1" x14ac:dyDescent="0.25"/>
    <row r="22410" customFormat="1" ht="15" customHeight="1" x14ac:dyDescent="0.25"/>
    <row r="22411" customFormat="1" ht="15" customHeight="1" x14ac:dyDescent="0.25"/>
    <row r="22412" customFormat="1" ht="15" customHeight="1" x14ac:dyDescent="0.25"/>
    <row r="22413" customFormat="1" ht="15" customHeight="1" x14ac:dyDescent="0.25"/>
    <row r="22414" customFormat="1" ht="15" customHeight="1" x14ac:dyDescent="0.25"/>
    <row r="22415" customFormat="1" ht="15" customHeight="1" x14ac:dyDescent="0.25"/>
    <row r="22416" customFormat="1" ht="15" customHeight="1" x14ac:dyDescent="0.25"/>
    <row r="22417" customFormat="1" ht="15" customHeight="1" x14ac:dyDescent="0.25"/>
    <row r="22418" customFormat="1" ht="15" customHeight="1" x14ac:dyDescent="0.25"/>
    <row r="22419" customFormat="1" ht="15" customHeight="1" x14ac:dyDescent="0.25"/>
    <row r="22420" customFormat="1" ht="15" customHeight="1" x14ac:dyDescent="0.25"/>
    <row r="22421" customFormat="1" ht="15" customHeight="1" x14ac:dyDescent="0.25"/>
    <row r="22422" customFormat="1" ht="15" customHeight="1" x14ac:dyDescent="0.25"/>
    <row r="22423" customFormat="1" ht="15" customHeight="1" x14ac:dyDescent="0.25"/>
    <row r="22424" customFormat="1" ht="15" customHeight="1" x14ac:dyDescent="0.25"/>
    <row r="22425" customFormat="1" ht="15" customHeight="1" x14ac:dyDescent="0.25"/>
    <row r="22426" customFormat="1" ht="15" customHeight="1" x14ac:dyDescent="0.25"/>
    <row r="22427" customFormat="1" ht="15" customHeight="1" x14ac:dyDescent="0.25"/>
    <row r="22428" customFormat="1" ht="15" customHeight="1" x14ac:dyDescent="0.25"/>
    <row r="22429" customFormat="1" ht="15" customHeight="1" x14ac:dyDescent="0.25"/>
    <row r="22430" customFormat="1" ht="15" customHeight="1" x14ac:dyDescent="0.25"/>
    <row r="22431" customFormat="1" ht="15" customHeight="1" x14ac:dyDescent="0.25"/>
    <row r="22432" customFormat="1" ht="15" customHeight="1" x14ac:dyDescent="0.25"/>
    <row r="22433" customFormat="1" ht="15" customHeight="1" x14ac:dyDescent="0.25"/>
    <row r="22434" customFormat="1" ht="15" customHeight="1" x14ac:dyDescent="0.25"/>
    <row r="22435" customFormat="1" ht="15" customHeight="1" x14ac:dyDescent="0.25"/>
    <row r="22436" customFormat="1" ht="15" customHeight="1" x14ac:dyDescent="0.25"/>
    <row r="22437" customFormat="1" ht="15" customHeight="1" x14ac:dyDescent="0.25"/>
    <row r="22438" customFormat="1" ht="15" customHeight="1" x14ac:dyDescent="0.25"/>
    <row r="22439" customFormat="1" ht="15" customHeight="1" x14ac:dyDescent="0.25"/>
    <row r="22440" customFormat="1" ht="15" customHeight="1" x14ac:dyDescent="0.25"/>
    <row r="22441" customFormat="1" ht="15" customHeight="1" x14ac:dyDescent="0.25"/>
    <row r="22442" customFormat="1" ht="15" customHeight="1" x14ac:dyDescent="0.25"/>
    <row r="22443" customFormat="1" ht="15" customHeight="1" x14ac:dyDescent="0.25"/>
    <row r="22444" customFormat="1" ht="15" customHeight="1" x14ac:dyDescent="0.25"/>
    <row r="22445" customFormat="1" ht="15" customHeight="1" x14ac:dyDescent="0.25"/>
    <row r="22446" customFormat="1" ht="15" customHeight="1" x14ac:dyDescent="0.25"/>
    <row r="22447" customFormat="1" ht="15" customHeight="1" x14ac:dyDescent="0.25"/>
    <row r="22448" customFormat="1" ht="15" customHeight="1" x14ac:dyDescent="0.25"/>
    <row r="22449" customFormat="1" ht="15" customHeight="1" x14ac:dyDescent="0.25"/>
    <row r="22450" customFormat="1" ht="15" customHeight="1" x14ac:dyDescent="0.25"/>
    <row r="22451" customFormat="1" ht="15" customHeight="1" x14ac:dyDescent="0.25"/>
    <row r="22452" customFormat="1" ht="15" customHeight="1" x14ac:dyDescent="0.25"/>
    <row r="22453" customFormat="1" ht="15" customHeight="1" x14ac:dyDescent="0.25"/>
    <row r="22454" customFormat="1" ht="15" customHeight="1" x14ac:dyDescent="0.25"/>
    <row r="22455" customFormat="1" ht="15" customHeight="1" x14ac:dyDescent="0.25"/>
    <row r="22456" customFormat="1" ht="15" customHeight="1" x14ac:dyDescent="0.25"/>
    <row r="22457" customFormat="1" ht="15" customHeight="1" x14ac:dyDescent="0.25"/>
    <row r="22458" customFormat="1" ht="15" customHeight="1" x14ac:dyDescent="0.25"/>
    <row r="22459" customFormat="1" ht="15" customHeight="1" x14ac:dyDescent="0.25"/>
    <row r="22460" customFormat="1" ht="15" customHeight="1" x14ac:dyDescent="0.25"/>
    <row r="22461" customFormat="1" ht="15" customHeight="1" x14ac:dyDescent="0.25"/>
    <row r="22462" customFormat="1" ht="15" customHeight="1" x14ac:dyDescent="0.25"/>
    <row r="22463" customFormat="1" ht="15" customHeight="1" x14ac:dyDescent="0.25"/>
    <row r="22464" customFormat="1" ht="15" customHeight="1" x14ac:dyDescent="0.25"/>
    <row r="22465" customFormat="1" ht="15" customHeight="1" x14ac:dyDescent="0.25"/>
    <row r="22466" customFormat="1" ht="15" customHeight="1" x14ac:dyDescent="0.25"/>
    <row r="22467" customFormat="1" ht="15" customHeight="1" x14ac:dyDescent="0.25"/>
    <row r="22468" customFormat="1" ht="15" customHeight="1" x14ac:dyDescent="0.25"/>
    <row r="22469" customFormat="1" ht="15" customHeight="1" x14ac:dyDescent="0.25"/>
    <row r="22470" customFormat="1" ht="15" customHeight="1" x14ac:dyDescent="0.25"/>
    <row r="22471" customFormat="1" ht="15" customHeight="1" x14ac:dyDescent="0.25"/>
    <row r="22472" customFormat="1" ht="15" customHeight="1" x14ac:dyDescent="0.25"/>
    <row r="22473" customFormat="1" ht="15" customHeight="1" x14ac:dyDescent="0.25"/>
    <row r="22474" customFormat="1" ht="15" customHeight="1" x14ac:dyDescent="0.25"/>
    <row r="22475" customFormat="1" ht="15" customHeight="1" x14ac:dyDescent="0.25"/>
    <row r="22476" customFormat="1" ht="15" customHeight="1" x14ac:dyDescent="0.25"/>
    <row r="22477" customFormat="1" ht="15" customHeight="1" x14ac:dyDescent="0.25"/>
    <row r="22478" customFormat="1" ht="15" customHeight="1" x14ac:dyDescent="0.25"/>
    <row r="22479" customFormat="1" ht="15" customHeight="1" x14ac:dyDescent="0.25"/>
    <row r="22480" customFormat="1" ht="15" customHeight="1" x14ac:dyDescent="0.25"/>
    <row r="22481" customFormat="1" ht="15" customHeight="1" x14ac:dyDescent="0.25"/>
    <row r="22482" customFormat="1" ht="15" customHeight="1" x14ac:dyDescent="0.25"/>
    <row r="22483" customFormat="1" ht="15" customHeight="1" x14ac:dyDescent="0.25"/>
    <row r="22484" customFormat="1" ht="15" customHeight="1" x14ac:dyDescent="0.25"/>
    <row r="22485" customFormat="1" ht="15" customHeight="1" x14ac:dyDescent="0.25"/>
    <row r="22486" customFormat="1" ht="15" customHeight="1" x14ac:dyDescent="0.25"/>
    <row r="22487" customFormat="1" ht="15" customHeight="1" x14ac:dyDescent="0.25"/>
    <row r="22488" customFormat="1" ht="15" customHeight="1" x14ac:dyDescent="0.25"/>
    <row r="22489" customFormat="1" ht="15" customHeight="1" x14ac:dyDescent="0.25"/>
    <row r="22490" customFormat="1" ht="15" customHeight="1" x14ac:dyDescent="0.25"/>
    <row r="22491" customFormat="1" ht="15" customHeight="1" x14ac:dyDescent="0.25"/>
    <row r="22492" customFormat="1" ht="15" customHeight="1" x14ac:dyDescent="0.25"/>
    <row r="22493" customFormat="1" ht="15" customHeight="1" x14ac:dyDescent="0.25"/>
    <row r="22494" customFormat="1" ht="15" customHeight="1" x14ac:dyDescent="0.25"/>
    <row r="22495" customFormat="1" ht="15" customHeight="1" x14ac:dyDescent="0.25"/>
    <row r="22496" customFormat="1" ht="15" customHeight="1" x14ac:dyDescent="0.25"/>
    <row r="22497" customFormat="1" ht="15" customHeight="1" x14ac:dyDescent="0.25"/>
    <row r="22498" customFormat="1" ht="15" customHeight="1" x14ac:dyDescent="0.25"/>
    <row r="22499" customFormat="1" ht="15" customHeight="1" x14ac:dyDescent="0.25"/>
    <row r="22500" customFormat="1" ht="15" customHeight="1" x14ac:dyDescent="0.25"/>
    <row r="22501" customFormat="1" ht="15" customHeight="1" x14ac:dyDescent="0.25"/>
    <row r="22502" customFormat="1" ht="15" customHeight="1" x14ac:dyDescent="0.25"/>
    <row r="22503" customFormat="1" ht="15" customHeight="1" x14ac:dyDescent="0.25"/>
    <row r="22504" customFormat="1" ht="15" customHeight="1" x14ac:dyDescent="0.25"/>
    <row r="22505" customFormat="1" ht="15" customHeight="1" x14ac:dyDescent="0.25"/>
    <row r="22506" customFormat="1" ht="15" customHeight="1" x14ac:dyDescent="0.25"/>
    <row r="22507" customFormat="1" ht="15" customHeight="1" x14ac:dyDescent="0.25"/>
    <row r="22508" customFormat="1" ht="15" customHeight="1" x14ac:dyDescent="0.25"/>
    <row r="22509" customFormat="1" ht="15" customHeight="1" x14ac:dyDescent="0.25"/>
    <row r="22510" customFormat="1" ht="15" customHeight="1" x14ac:dyDescent="0.25"/>
    <row r="22511" customFormat="1" ht="15" customHeight="1" x14ac:dyDescent="0.25"/>
    <row r="22512" customFormat="1" ht="15" customHeight="1" x14ac:dyDescent="0.25"/>
    <row r="22513" customFormat="1" ht="15" customHeight="1" x14ac:dyDescent="0.25"/>
    <row r="22514" customFormat="1" ht="15" customHeight="1" x14ac:dyDescent="0.25"/>
    <row r="22515" customFormat="1" ht="15" customHeight="1" x14ac:dyDescent="0.25"/>
    <row r="22516" customFormat="1" ht="15" customHeight="1" x14ac:dyDescent="0.25"/>
    <row r="22517" customFormat="1" ht="15" customHeight="1" x14ac:dyDescent="0.25"/>
    <row r="22518" customFormat="1" ht="15" customHeight="1" x14ac:dyDescent="0.25"/>
    <row r="22519" customFormat="1" ht="15" customHeight="1" x14ac:dyDescent="0.25"/>
    <row r="22520" customFormat="1" ht="15" customHeight="1" x14ac:dyDescent="0.25"/>
    <row r="22521" customFormat="1" ht="15" customHeight="1" x14ac:dyDescent="0.25"/>
    <row r="22522" customFormat="1" ht="15" customHeight="1" x14ac:dyDescent="0.25"/>
    <row r="22523" customFormat="1" ht="15" customHeight="1" x14ac:dyDescent="0.25"/>
    <row r="22524" customFormat="1" ht="15" customHeight="1" x14ac:dyDescent="0.25"/>
    <row r="22525" customFormat="1" ht="15" customHeight="1" x14ac:dyDescent="0.25"/>
    <row r="22526" customFormat="1" ht="15" customHeight="1" x14ac:dyDescent="0.25"/>
    <row r="22527" customFormat="1" ht="15" customHeight="1" x14ac:dyDescent="0.25"/>
    <row r="22528" customFormat="1" ht="15" customHeight="1" x14ac:dyDescent="0.25"/>
    <row r="22529" customFormat="1" ht="15" customHeight="1" x14ac:dyDescent="0.25"/>
    <row r="22530" customFormat="1" ht="15" customHeight="1" x14ac:dyDescent="0.25"/>
    <row r="22531" customFormat="1" ht="15" customHeight="1" x14ac:dyDescent="0.25"/>
    <row r="22532" customFormat="1" ht="15" customHeight="1" x14ac:dyDescent="0.25"/>
    <row r="22533" customFormat="1" ht="15" customHeight="1" x14ac:dyDescent="0.25"/>
    <row r="22534" customFormat="1" ht="15" customHeight="1" x14ac:dyDescent="0.25"/>
    <row r="22535" customFormat="1" ht="15" customHeight="1" x14ac:dyDescent="0.25"/>
    <row r="22536" customFormat="1" ht="15" customHeight="1" x14ac:dyDescent="0.25"/>
    <row r="22537" customFormat="1" ht="15" customHeight="1" x14ac:dyDescent="0.25"/>
    <row r="22538" customFormat="1" ht="15" customHeight="1" x14ac:dyDescent="0.25"/>
    <row r="22539" customFormat="1" ht="15" customHeight="1" x14ac:dyDescent="0.25"/>
    <row r="22540" customFormat="1" ht="15" customHeight="1" x14ac:dyDescent="0.25"/>
    <row r="22541" customFormat="1" ht="15" customHeight="1" x14ac:dyDescent="0.25"/>
    <row r="22542" customFormat="1" ht="15" customHeight="1" x14ac:dyDescent="0.25"/>
    <row r="22543" customFormat="1" ht="15" customHeight="1" x14ac:dyDescent="0.25"/>
    <row r="22544" customFormat="1" ht="15" customHeight="1" x14ac:dyDescent="0.25"/>
    <row r="22545" customFormat="1" ht="15" customHeight="1" x14ac:dyDescent="0.25"/>
    <row r="22546" customFormat="1" ht="15" customHeight="1" x14ac:dyDescent="0.25"/>
    <row r="22547" customFormat="1" ht="15" customHeight="1" x14ac:dyDescent="0.25"/>
    <row r="22548" customFormat="1" ht="15" customHeight="1" x14ac:dyDescent="0.25"/>
    <row r="22549" customFormat="1" ht="15" customHeight="1" x14ac:dyDescent="0.25"/>
    <row r="22550" customFormat="1" ht="15" customHeight="1" x14ac:dyDescent="0.25"/>
    <row r="22551" customFormat="1" ht="15" customHeight="1" x14ac:dyDescent="0.25"/>
    <row r="22552" customFormat="1" ht="15" customHeight="1" x14ac:dyDescent="0.25"/>
    <row r="22553" customFormat="1" ht="15" customHeight="1" x14ac:dyDescent="0.25"/>
    <row r="22554" customFormat="1" ht="15" customHeight="1" x14ac:dyDescent="0.25"/>
    <row r="22555" customFormat="1" ht="15" customHeight="1" x14ac:dyDescent="0.25"/>
    <row r="22556" customFormat="1" ht="15" customHeight="1" x14ac:dyDescent="0.25"/>
    <row r="22557" customFormat="1" ht="15" customHeight="1" x14ac:dyDescent="0.25"/>
    <row r="22558" customFormat="1" ht="15" customHeight="1" x14ac:dyDescent="0.25"/>
    <row r="22559" customFormat="1" ht="15" customHeight="1" x14ac:dyDescent="0.25"/>
    <row r="22560" customFormat="1" ht="15" customHeight="1" x14ac:dyDescent="0.25"/>
    <row r="22561" customFormat="1" ht="15" customHeight="1" x14ac:dyDescent="0.25"/>
    <row r="22562" customFormat="1" ht="15" customHeight="1" x14ac:dyDescent="0.25"/>
    <row r="22563" customFormat="1" ht="15" customHeight="1" x14ac:dyDescent="0.25"/>
    <row r="22564" customFormat="1" ht="15" customHeight="1" x14ac:dyDescent="0.25"/>
    <row r="22565" customFormat="1" ht="15" customHeight="1" x14ac:dyDescent="0.25"/>
    <row r="22566" customFormat="1" ht="15" customHeight="1" x14ac:dyDescent="0.25"/>
    <row r="22567" customFormat="1" ht="15" customHeight="1" x14ac:dyDescent="0.25"/>
    <row r="22568" customFormat="1" ht="15" customHeight="1" x14ac:dyDescent="0.25"/>
    <row r="22569" customFormat="1" ht="15" customHeight="1" x14ac:dyDescent="0.25"/>
    <row r="22570" customFormat="1" ht="15" customHeight="1" x14ac:dyDescent="0.25"/>
    <row r="22571" customFormat="1" ht="15" customHeight="1" x14ac:dyDescent="0.25"/>
    <row r="22572" customFormat="1" ht="15" customHeight="1" x14ac:dyDescent="0.25"/>
    <row r="22573" customFormat="1" ht="15" customHeight="1" x14ac:dyDescent="0.25"/>
    <row r="22574" customFormat="1" ht="15" customHeight="1" x14ac:dyDescent="0.25"/>
    <row r="22575" customFormat="1" ht="15" customHeight="1" x14ac:dyDescent="0.25"/>
    <row r="22576" customFormat="1" ht="15" customHeight="1" x14ac:dyDescent="0.25"/>
    <row r="22577" customFormat="1" ht="15" customHeight="1" x14ac:dyDescent="0.25"/>
    <row r="22578" customFormat="1" ht="15" customHeight="1" x14ac:dyDescent="0.25"/>
    <row r="22579" customFormat="1" ht="15" customHeight="1" x14ac:dyDescent="0.25"/>
    <row r="22580" customFormat="1" ht="15" customHeight="1" x14ac:dyDescent="0.25"/>
    <row r="22581" customFormat="1" ht="15" customHeight="1" x14ac:dyDescent="0.25"/>
    <row r="22582" customFormat="1" ht="15" customHeight="1" x14ac:dyDescent="0.25"/>
    <row r="22583" customFormat="1" ht="15" customHeight="1" x14ac:dyDescent="0.25"/>
    <row r="22584" customFormat="1" ht="15" customHeight="1" x14ac:dyDescent="0.25"/>
    <row r="22585" customFormat="1" ht="15" customHeight="1" x14ac:dyDescent="0.25"/>
    <row r="22586" customFormat="1" ht="15" customHeight="1" x14ac:dyDescent="0.25"/>
    <row r="22587" customFormat="1" ht="15" customHeight="1" x14ac:dyDescent="0.25"/>
    <row r="22588" customFormat="1" ht="15" customHeight="1" x14ac:dyDescent="0.25"/>
    <row r="22589" customFormat="1" ht="15" customHeight="1" x14ac:dyDescent="0.25"/>
    <row r="22590" customFormat="1" ht="15" customHeight="1" x14ac:dyDescent="0.25"/>
    <row r="22591" customFormat="1" ht="15" customHeight="1" x14ac:dyDescent="0.25"/>
    <row r="22592" customFormat="1" ht="15" customHeight="1" x14ac:dyDescent="0.25"/>
    <row r="22593" customFormat="1" ht="15" customHeight="1" x14ac:dyDescent="0.25"/>
    <row r="22594" customFormat="1" ht="15" customHeight="1" x14ac:dyDescent="0.25"/>
    <row r="22595" customFormat="1" ht="15" customHeight="1" x14ac:dyDescent="0.25"/>
    <row r="22596" customFormat="1" ht="15" customHeight="1" x14ac:dyDescent="0.25"/>
    <row r="22597" customFormat="1" ht="15" customHeight="1" x14ac:dyDescent="0.25"/>
    <row r="22598" customFormat="1" ht="15" customHeight="1" x14ac:dyDescent="0.25"/>
    <row r="22599" customFormat="1" ht="15" customHeight="1" x14ac:dyDescent="0.25"/>
    <row r="22600" customFormat="1" ht="15" customHeight="1" x14ac:dyDescent="0.25"/>
    <row r="22601" customFormat="1" ht="15" customHeight="1" x14ac:dyDescent="0.25"/>
    <row r="22602" customFormat="1" ht="15" customHeight="1" x14ac:dyDescent="0.25"/>
    <row r="22603" customFormat="1" ht="15" customHeight="1" x14ac:dyDescent="0.25"/>
    <row r="22604" customFormat="1" ht="15" customHeight="1" x14ac:dyDescent="0.25"/>
    <row r="22605" customFormat="1" ht="15" customHeight="1" x14ac:dyDescent="0.25"/>
    <row r="22606" customFormat="1" ht="15" customHeight="1" x14ac:dyDescent="0.25"/>
    <row r="22607" customFormat="1" ht="15" customHeight="1" x14ac:dyDescent="0.25"/>
    <row r="22608" customFormat="1" ht="15" customHeight="1" x14ac:dyDescent="0.25"/>
    <row r="22609" customFormat="1" ht="15" customHeight="1" x14ac:dyDescent="0.25"/>
    <row r="22610" customFormat="1" ht="15" customHeight="1" x14ac:dyDescent="0.25"/>
    <row r="22611" customFormat="1" ht="15" customHeight="1" x14ac:dyDescent="0.25"/>
    <row r="22612" customFormat="1" ht="15" customHeight="1" x14ac:dyDescent="0.25"/>
    <row r="22613" customFormat="1" ht="15" customHeight="1" x14ac:dyDescent="0.25"/>
    <row r="22614" customFormat="1" ht="15" customHeight="1" x14ac:dyDescent="0.25"/>
    <row r="22615" customFormat="1" ht="15" customHeight="1" x14ac:dyDescent="0.25"/>
    <row r="22616" customFormat="1" ht="15" customHeight="1" x14ac:dyDescent="0.25"/>
    <row r="22617" customFormat="1" ht="15" customHeight="1" x14ac:dyDescent="0.25"/>
    <row r="22618" customFormat="1" ht="15" customHeight="1" x14ac:dyDescent="0.25"/>
    <row r="22619" customFormat="1" ht="15" customHeight="1" x14ac:dyDescent="0.25"/>
    <row r="22620" customFormat="1" ht="15" customHeight="1" x14ac:dyDescent="0.25"/>
    <row r="22621" customFormat="1" ht="15" customHeight="1" x14ac:dyDescent="0.25"/>
    <row r="22622" customFormat="1" ht="15" customHeight="1" x14ac:dyDescent="0.25"/>
    <row r="22623" customFormat="1" ht="15" customHeight="1" x14ac:dyDescent="0.25"/>
    <row r="22624" customFormat="1" ht="15" customHeight="1" x14ac:dyDescent="0.25"/>
    <row r="22625" customFormat="1" ht="15" customHeight="1" x14ac:dyDescent="0.25"/>
    <row r="22626" customFormat="1" ht="15" customHeight="1" x14ac:dyDescent="0.25"/>
    <row r="22627" customFormat="1" ht="15" customHeight="1" x14ac:dyDescent="0.25"/>
    <row r="22628" customFormat="1" ht="15" customHeight="1" x14ac:dyDescent="0.25"/>
    <row r="22629" customFormat="1" ht="15" customHeight="1" x14ac:dyDescent="0.25"/>
    <row r="22630" customFormat="1" ht="15" customHeight="1" x14ac:dyDescent="0.25"/>
    <row r="22631" customFormat="1" ht="15" customHeight="1" x14ac:dyDescent="0.25"/>
    <row r="22632" customFormat="1" ht="15" customHeight="1" x14ac:dyDescent="0.25"/>
    <row r="22633" customFormat="1" ht="15" customHeight="1" x14ac:dyDescent="0.25"/>
    <row r="22634" customFormat="1" ht="15" customHeight="1" x14ac:dyDescent="0.25"/>
    <row r="22635" customFormat="1" ht="15" customHeight="1" x14ac:dyDescent="0.25"/>
    <row r="22636" customFormat="1" ht="15" customHeight="1" x14ac:dyDescent="0.25"/>
    <row r="22637" customFormat="1" ht="15" customHeight="1" x14ac:dyDescent="0.25"/>
    <row r="22638" customFormat="1" ht="15" customHeight="1" x14ac:dyDescent="0.25"/>
    <row r="22639" customFormat="1" ht="15" customHeight="1" x14ac:dyDescent="0.25"/>
    <row r="22640" customFormat="1" ht="15" customHeight="1" x14ac:dyDescent="0.25"/>
    <row r="22641" customFormat="1" ht="15" customHeight="1" x14ac:dyDescent="0.25"/>
    <row r="22642" customFormat="1" ht="15" customHeight="1" x14ac:dyDescent="0.25"/>
    <row r="22643" customFormat="1" ht="15" customHeight="1" x14ac:dyDescent="0.25"/>
    <row r="22644" customFormat="1" ht="15" customHeight="1" x14ac:dyDescent="0.25"/>
    <row r="22645" customFormat="1" ht="15" customHeight="1" x14ac:dyDescent="0.25"/>
    <row r="22646" customFormat="1" ht="15" customHeight="1" x14ac:dyDescent="0.25"/>
    <row r="22647" customFormat="1" ht="15" customHeight="1" x14ac:dyDescent="0.25"/>
    <row r="22648" customFormat="1" ht="15" customHeight="1" x14ac:dyDescent="0.25"/>
    <row r="22649" customFormat="1" ht="15" customHeight="1" x14ac:dyDescent="0.25"/>
    <row r="22650" customFormat="1" ht="15" customHeight="1" x14ac:dyDescent="0.25"/>
    <row r="22651" customFormat="1" ht="15" customHeight="1" x14ac:dyDescent="0.25"/>
    <row r="22652" customFormat="1" ht="15" customHeight="1" x14ac:dyDescent="0.25"/>
    <row r="22653" customFormat="1" ht="15" customHeight="1" x14ac:dyDescent="0.25"/>
    <row r="22654" customFormat="1" ht="15" customHeight="1" x14ac:dyDescent="0.25"/>
    <row r="22655" customFormat="1" ht="15" customHeight="1" x14ac:dyDescent="0.25"/>
    <row r="22656" customFormat="1" ht="15" customHeight="1" x14ac:dyDescent="0.25"/>
    <row r="22657" customFormat="1" ht="15" customHeight="1" x14ac:dyDescent="0.25"/>
    <row r="22658" customFormat="1" ht="15" customHeight="1" x14ac:dyDescent="0.25"/>
    <row r="22659" customFormat="1" ht="15" customHeight="1" x14ac:dyDescent="0.25"/>
    <row r="22660" customFormat="1" ht="15" customHeight="1" x14ac:dyDescent="0.25"/>
    <row r="22661" customFormat="1" ht="15" customHeight="1" x14ac:dyDescent="0.25"/>
    <row r="22662" customFormat="1" ht="15" customHeight="1" x14ac:dyDescent="0.25"/>
    <row r="22663" customFormat="1" ht="15" customHeight="1" x14ac:dyDescent="0.25"/>
    <row r="22664" customFormat="1" ht="15" customHeight="1" x14ac:dyDescent="0.25"/>
    <row r="22665" customFormat="1" ht="15" customHeight="1" x14ac:dyDescent="0.25"/>
    <row r="22666" customFormat="1" ht="15" customHeight="1" x14ac:dyDescent="0.25"/>
    <row r="22667" customFormat="1" ht="15" customHeight="1" x14ac:dyDescent="0.25"/>
    <row r="22668" customFormat="1" ht="15" customHeight="1" x14ac:dyDescent="0.25"/>
    <row r="22669" customFormat="1" ht="15" customHeight="1" x14ac:dyDescent="0.25"/>
    <row r="22670" customFormat="1" ht="15" customHeight="1" x14ac:dyDescent="0.25"/>
    <row r="22671" customFormat="1" ht="15" customHeight="1" x14ac:dyDescent="0.25"/>
    <row r="22672" customFormat="1" ht="15" customHeight="1" x14ac:dyDescent="0.25"/>
    <row r="22673" customFormat="1" ht="15" customHeight="1" x14ac:dyDescent="0.25"/>
    <row r="22674" customFormat="1" ht="15" customHeight="1" x14ac:dyDescent="0.25"/>
    <row r="22675" customFormat="1" ht="15" customHeight="1" x14ac:dyDescent="0.25"/>
    <row r="22676" customFormat="1" ht="15" customHeight="1" x14ac:dyDescent="0.25"/>
    <row r="22677" customFormat="1" ht="15" customHeight="1" x14ac:dyDescent="0.25"/>
    <row r="22678" customFormat="1" ht="15" customHeight="1" x14ac:dyDescent="0.25"/>
    <row r="22679" customFormat="1" ht="15" customHeight="1" x14ac:dyDescent="0.25"/>
    <row r="22680" customFormat="1" ht="15" customHeight="1" x14ac:dyDescent="0.25"/>
    <row r="22681" customFormat="1" ht="15" customHeight="1" x14ac:dyDescent="0.25"/>
    <row r="22682" customFormat="1" ht="15" customHeight="1" x14ac:dyDescent="0.25"/>
    <row r="22683" customFormat="1" ht="15" customHeight="1" x14ac:dyDescent="0.25"/>
    <row r="22684" customFormat="1" ht="15" customHeight="1" x14ac:dyDescent="0.25"/>
    <row r="22685" customFormat="1" ht="15" customHeight="1" x14ac:dyDescent="0.25"/>
    <row r="22686" customFormat="1" ht="15" customHeight="1" x14ac:dyDescent="0.25"/>
    <row r="22687" customFormat="1" ht="15" customHeight="1" x14ac:dyDescent="0.25"/>
    <row r="22688" customFormat="1" ht="15" customHeight="1" x14ac:dyDescent="0.25"/>
    <row r="22689" customFormat="1" ht="15" customHeight="1" x14ac:dyDescent="0.25"/>
    <row r="22690" customFormat="1" ht="15" customHeight="1" x14ac:dyDescent="0.25"/>
    <row r="22691" customFormat="1" ht="15" customHeight="1" x14ac:dyDescent="0.25"/>
    <row r="22692" customFormat="1" ht="15" customHeight="1" x14ac:dyDescent="0.25"/>
    <row r="22693" customFormat="1" ht="15" customHeight="1" x14ac:dyDescent="0.25"/>
    <row r="22694" customFormat="1" ht="15" customHeight="1" x14ac:dyDescent="0.25"/>
    <row r="22695" customFormat="1" ht="15" customHeight="1" x14ac:dyDescent="0.25"/>
    <row r="22696" customFormat="1" ht="15" customHeight="1" x14ac:dyDescent="0.25"/>
    <row r="22697" customFormat="1" ht="15" customHeight="1" x14ac:dyDescent="0.25"/>
    <row r="22698" customFormat="1" ht="15" customHeight="1" x14ac:dyDescent="0.25"/>
    <row r="22699" customFormat="1" ht="15" customHeight="1" x14ac:dyDescent="0.25"/>
    <row r="22700" customFormat="1" ht="15" customHeight="1" x14ac:dyDescent="0.25"/>
    <row r="22701" customFormat="1" ht="15" customHeight="1" x14ac:dyDescent="0.25"/>
    <row r="22702" customFormat="1" ht="15" customHeight="1" x14ac:dyDescent="0.25"/>
    <row r="22703" customFormat="1" ht="15" customHeight="1" x14ac:dyDescent="0.25"/>
    <row r="22704" customFormat="1" ht="15" customHeight="1" x14ac:dyDescent="0.25"/>
    <row r="22705" customFormat="1" ht="15" customHeight="1" x14ac:dyDescent="0.25"/>
    <row r="22706" customFormat="1" ht="15" customHeight="1" x14ac:dyDescent="0.25"/>
    <row r="22707" customFormat="1" ht="15" customHeight="1" x14ac:dyDescent="0.25"/>
    <row r="22708" customFormat="1" ht="15" customHeight="1" x14ac:dyDescent="0.25"/>
    <row r="22709" customFormat="1" ht="15" customHeight="1" x14ac:dyDescent="0.25"/>
    <row r="22710" customFormat="1" ht="15" customHeight="1" x14ac:dyDescent="0.25"/>
    <row r="22711" customFormat="1" ht="15" customHeight="1" x14ac:dyDescent="0.25"/>
    <row r="22712" customFormat="1" ht="15" customHeight="1" x14ac:dyDescent="0.25"/>
    <row r="22713" customFormat="1" ht="15" customHeight="1" x14ac:dyDescent="0.25"/>
    <row r="22714" customFormat="1" ht="15" customHeight="1" x14ac:dyDescent="0.25"/>
    <row r="22715" customFormat="1" ht="15" customHeight="1" x14ac:dyDescent="0.25"/>
    <row r="22716" customFormat="1" ht="15" customHeight="1" x14ac:dyDescent="0.25"/>
    <row r="22717" customFormat="1" ht="15" customHeight="1" x14ac:dyDescent="0.25"/>
    <row r="22718" customFormat="1" ht="15" customHeight="1" x14ac:dyDescent="0.25"/>
    <row r="22719" customFormat="1" ht="15" customHeight="1" x14ac:dyDescent="0.25"/>
    <row r="22720" customFormat="1" ht="15" customHeight="1" x14ac:dyDescent="0.25"/>
    <row r="22721" customFormat="1" ht="15" customHeight="1" x14ac:dyDescent="0.25"/>
    <row r="22722" customFormat="1" ht="15" customHeight="1" x14ac:dyDescent="0.25"/>
    <row r="22723" customFormat="1" ht="15" customHeight="1" x14ac:dyDescent="0.25"/>
    <row r="22724" customFormat="1" ht="15" customHeight="1" x14ac:dyDescent="0.25"/>
    <row r="22725" customFormat="1" ht="15" customHeight="1" x14ac:dyDescent="0.25"/>
    <row r="22726" customFormat="1" ht="15" customHeight="1" x14ac:dyDescent="0.25"/>
    <row r="22727" customFormat="1" ht="15" customHeight="1" x14ac:dyDescent="0.25"/>
    <row r="22728" customFormat="1" ht="15" customHeight="1" x14ac:dyDescent="0.25"/>
    <row r="22729" customFormat="1" ht="15" customHeight="1" x14ac:dyDescent="0.25"/>
    <row r="22730" customFormat="1" ht="15" customHeight="1" x14ac:dyDescent="0.25"/>
    <row r="22731" customFormat="1" ht="15" customHeight="1" x14ac:dyDescent="0.25"/>
    <row r="22732" customFormat="1" ht="15" customHeight="1" x14ac:dyDescent="0.25"/>
    <row r="22733" customFormat="1" ht="15" customHeight="1" x14ac:dyDescent="0.25"/>
    <row r="22734" customFormat="1" ht="15" customHeight="1" x14ac:dyDescent="0.25"/>
    <row r="22735" customFormat="1" ht="15" customHeight="1" x14ac:dyDescent="0.25"/>
    <row r="22736" customFormat="1" ht="15" customHeight="1" x14ac:dyDescent="0.25"/>
    <row r="22737" customFormat="1" ht="15" customHeight="1" x14ac:dyDescent="0.25"/>
    <row r="22738" customFormat="1" ht="15" customHeight="1" x14ac:dyDescent="0.25"/>
    <row r="22739" customFormat="1" ht="15" customHeight="1" x14ac:dyDescent="0.25"/>
    <row r="22740" customFormat="1" ht="15" customHeight="1" x14ac:dyDescent="0.25"/>
    <row r="22741" customFormat="1" ht="15" customHeight="1" x14ac:dyDescent="0.25"/>
    <row r="22742" customFormat="1" ht="15" customHeight="1" x14ac:dyDescent="0.25"/>
    <row r="22743" customFormat="1" ht="15" customHeight="1" x14ac:dyDescent="0.25"/>
    <row r="22744" customFormat="1" ht="15" customHeight="1" x14ac:dyDescent="0.25"/>
    <row r="22745" customFormat="1" ht="15" customHeight="1" x14ac:dyDescent="0.25"/>
    <row r="22746" customFormat="1" ht="15" customHeight="1" x14ac:dyDescent="0.25"/>
    <row r="22747" customFormat="1" ht="15" customHeight="1" x14ac:dyDescent="0.25"/>
    <row r="22748" customFormat="1" ht="15" customHeight="1" x14ac:dyDescent="0.25"/>
    <row r="22749" customFormat="1" ht="15" customHeight="1" x14ac:dyDescent="0.25"/>
    <row r="22750" customFormat="1" ht="15" customHeight="1" x14ac:dyDescent="0.25"/>
    <row r="22751" customFormat="1" ht="15" customHeight="1" x14ac:dyDescent="0.25"/>
    <row r="22752" customFormat="1" ht="15" customHeight="1" x14ac:dyDescent="0.25"/>
    <row r="22753" customFormat="1" ht="15" customHeight="1" x14ac:dyDescent="0.25"/>
    <row r="22754" customFormat="1" ht="15" customHeight="1" x14ac:dyDescent="0.25"/>
    <row r="22755" customFormat="1" ht="15" customHeight="1" x14ac:dyDescent="0.25"/>
    <row r="22756" customFormat="1" ht="15" customHeight="1" x14ac:dyDescent="0.25"/>
    <row r="22757" customFormat="1" ht="15" customHeight="1" x14ac:dyDescent="0.25"/>
    <row r="22758" customFormat="1" ht="15" customHeight="1" x14ac:dyDescent="0.25"/>
    <row r="22759" customFormat="1" ht="15" customHeight="1" x14ac:dyDescent="0.25"/>
    <row r="22760" customFormat="1" ht="15" customHeight="1" x14ac:dyDescent="0.25"/>
    <row r="22761" customFormat="1" ht="15" customHeight="1" x14ac:dyDescent="0.25"/>
    <row r="22762" customFormat="1" ht="15" customHeight="1" x14ac:dyDescent="0.25"/>
    <row r="22763" customFormat="1" ht="15" customHeight="1" x14ac:dyDescent="0.25"/>
    <row r="22764" customFormat="1" ht="15" customHeight="1" x14ac:dyDescent="0.25"/>
    <row r="22765" customFormat="1" ht="15" customHeight="1" x14ac:dyDescent="0.25"/>
    <row r="22766" customFormat="1" ht="15" customHeight="1" x14ac:dyDescent="0.25"/>
    <row r="22767" customFormat="1" ht="15" customHeight="1" x14ac:dyDescent="0.25"/>
    <row r="22768" customFormat="1" ht="15" customHeight="1" x14ac:dyDescent="0.25"/>
    <row r="22769" customFormat="1" ht="15" customHeight="1" x14ac:dyDescent="0.25"/>
    <row r="22770" customFormat="1" ht="15" customHeight="1" x14ac:dyDescent="0.25"/>
    <row r="22771" customFormat="1" ht="15" customHeight="1" x14ac:dyDescent="0.25"/>
    <row r="22772" customFormat="1" ht="15" customHeight="1" x14ac:dyDescent="0.25"/>
    <row r="22773" customFormat="1" ht="15" customHeight="1" x14ac:dyDescent="0.25"/>
    <row r="22774" customFormat="1" ht="15" customHeight="1" x14ac:dyDescent="0.25"/>
    <row r="22775" customFormat="1" ht="15" customHeight="1" x14ac:dyDescent="0.25"/>
    <row r="22776" customFormat="1" ht="15" customHeight="1" x14ac:dyDescent="0.25"/>
    <row r="22777" customFormat="1" ht="15" customHeight="1" x14ac:dyDescent="0.25"/>
    <row r="22778" customFormat="1" ht="15" customHeight="1" x14ac:dyDescent="0.25"/>
    <row r="22779" customFormat="1" ht="15" customHeight="1" x14ac:dyDescent="0.25"/>
    <row r="22780" customFormat="1" ht="15" customHeight="1" x14ac:dyDescent="0.25"/>
    <row r="22781" customFormat="1" ht="15" customHeight="1" x14ac:dyDescent="0.25"/>
    <row r="22782" customFormat="1" ht="15" customHeight="1" x14ac:dyDescent="0.25"/>
    <row r="22783" customFormat="1" ht="15" customHeight="1" x14ac:dyDescent="0.25"/>
    <row r="22784" customFormat="1" ht="15" customHeight="1" x14ac:dyDescent="0.25"/>
    <row r="22785" customFormat="1" ht="15" customHeight="1" x14ac:dyDescent="0.25"/>
    <row r="22786" customFormat="1" ht="15" customHeight="1" x14ac:dyDescent="0.25"/>
    <row r="22787" customFormat="1" ht="15" customHeight="1" x14ac:dyDescent="0.25"/>
    <row r="22788" customFormat="1" ht="15" customHeight="1" x14ac:dyDescent="0.25"/>
    <row r="22789" customFormat="1" ht="15" customHeight="1" x14ac:dyDescent="0.25"/>
    <row r="22790" customFormat="1" ht="15" customHeight="1" x14ac:dyDescent="0.25"/>
    <row r="22791" customFormat="1" ht="15" customHeight="1" x14ac:dyDescent="0.25"/>
    <row r="22792" customFormat="1" ht="15" customHeight="1" x14ac:dyDescent="0.25"/>
    <row r="22793" customFormat="1" ht="15" customHeight="1" x14ac:dyDescent="0.25"/>
    <row r="22794" customFormat="1" ht="15" customHeight="1" x14ac:dyDescent="0.25"/>
    <row r="22795" customFormat="1" ht="15" customHeight="1" x14ac:dyDescent="0.25"/>
    <row r="22796" customFormat="1" ht="15" customHeight="1" x14ac:dyDescent="0.25"/>
    <row r="22797" customFormat="1" ht="15" customHeight="1" x14ac:dyDescent="0.25"/>
    <row r="22798" customFormat="1" ht="15" customHeight="1" x14ac:dyDescent="0.25"/>
    <row r="22799" customFormat="1" ht="15" customHeight="1" x14ac:dyDescent="0.25"/>
    <row r="22800" customFormat="1" ht="15" customHeight="1" x14ac:dyDescent="0.25"/>
    <row r="22801" customFormat="1" ht="15" customHeight="1" x14ac:dyDescent="0.25"/>
    <row r="22802" customFormat="1" ht="15" customHeight="1" x14ac:dyDescent="0.25"/>
    <row r="22803" customFormat="1" ht="15" customHeight="1" x14ac:dyDescent="0.25"/>
    <row r="22804" customFormat="1" ht="15" customHeight="1" x14ac:dyDescent="0.25"/>
    <row r="22805" customFormat="1" ht="15" customHeight="1" x14ac:dyDescent="0.25"/>
    <row r="22806" customFormat="1" ht="15" customHeight="1" x14ac:dyDescent="0.25"/>
    <row r="22807" customFormat="1" ht="15" customHeight="1" x14ac:dyDescent="0.25"/>
    <row r="22808" customFormat="1" ht="15" customHeight="1" x14ac:dyDescent="0.25"/>
    <row r="22809" customFormat="1" ht="15" customHeight="1" x14ac:dyDescent="0.25"/>
    <row r="22810" customFormat="1" ht="15" customHeight="1" x14ac:dyDescent="0.25"/>
    <row r="22811" customFormat="1" ht="15" customHeight="1" x14ac:dyDescent="0.25"/>
    <row r="22812" customFormat="1" ht="15" customHeight="1" x14ac:dyDescent="0.25"/>
    <row r="22813" customFormat="1" ht="15" customHeight="1" x14ac:dyDescent="0.25"/>
    <row r="22814" customFormat="1" ht="15" customHeight="1" x14ac:dyDescent="0.25"/>
    <row r="22815" customFormat="1" ht="15" customHeight="1" x14ac:dyDescent="0.25"/>
    <row r="22816" customFormat="1" ht="15" customHeight="1" x14ac:dyDescent="0.25"/>
    <row r="22817" customFormat="1" ht="15" customHeight="1" x14ac:dyDescent="0.25"/>
    <row r="22818" customFormat="1" ht="15" customHeight="1" x14ac:dyDescent="0.25"/>
    <row r="22819" customFormat="1" ht="15" customHeight="1" x14ac:dyDescent="0.25"/>
    <row r="22820" customFormat="1" ht="15" customHeight="1" x14ac:dyDescent="0.25"/>
    <row r="22821" customFormat="1" ht="15" customHeight="1" x14ac:dyDescent="0.25"/>
    <row r="22822" customFormat="1" ht="15" customHeight="1" x14ac:dyDescent="0.25"/>
    <row r="22823" customFormat="1" ht="15" customHeight="1" x14ac:dyDescent="0.25"/>
    <row r="22824" customFormat="1" ht="15" customHeight="1" x14ac:dyDescent="0.25"/>
    <row r="22825" customFormat="1" ht="15" customHeight="1" x14ac:dyDescent="0.25"/>
    <row r="22826" customFormat="1" ht="15" customHeight="1" x14ac:dyDescent="0.25"/>
    <row r="22827" customFormat="1" ht="15" customHeight="1" x14ac:dyDescent="0.25"/>
    <row r="22828" customFormat="1" ht="15" customHeight="1" x14ac:dyDescent="0.25"/>
    <row r="22829" customFormat="1" ht="15" customHeight="1" x14ac:dyDescent="0.25"/>
    <row r="22830" customFormat="1" ht="15" customHeight="1" x14ac:dyDescent="0.25"/>
    <row r="22831" customFormat="1" ht="15" customHeight="1" x14ac:dyDescent="0.25"/>
    <row r="22832" customFormat="1" ht="15" customHeight="1" x14ac:dyDescent="0.25"/>
    <row r="22833" customFormat="1" ht="15" customHeight="1" x14ac:dyDescent="0.25"/>
    <row r="22834" customFormat="1" ht="15" customHeight="1" x14ac:dyDescent="0.25"/>
    <row r="22835" customFormat="1" ht="15" customHeight="1" x14ac:dyDescent="0.25"/>
    <row r="22836" customFormat="1" ht="15" customHeight="1" x14ac:dyDescent="0.25"/>
    <row r="22837" customFormat="1" ht="15" customHeight="1" x14ac:dyDescent="0.25"/>
    <row r="22838" customFormat="1" ht="15" customHeight="1" x14ac:dyDescent="0.25"/>
    <row r="22839" customFormat="1" ht="15" customHeight="1" x14ac:dyDescent="0.25"/>
    <row r="22840" customFormat="1" ht="15" customHeight="1" x14ac:dyDescent="0.25"/>
    <row r="22841" customFormat="1" ht="15" customHeight="1" x14ac:dyDescent="0.25"/>
    <row r="22842" customFormat="1" ht="15" customHeight="1" x14ac:dyDescent="0.25"/>
    <row r="22843" customFormat="1" ht="15" customHeight="1" x14ac:dyDescent="0.25"/>
    <row r="22844" customFormat="1" ht="15" customHeight="1" x14ac:dyDescent="0.25"/>
    <row r="22845" customFormat="1" ht="15" customHeight="1" x14ac:dyDescent="0.25"/>
    <row r="22846" customFormat="1" ht="15" customHeight="1" x14ac:dyDescent="0.25"/>
    <row r="22847" customFormat="1" ht="15" customHeight="1" x14ac:dyDescent="0.25"/>
    <row r="22848" customFormat="1" ht="15" customHeight="1" x14ac:dyDescent="0.25"/>
    <row r="22849" customFormat="1" ht="15" customHeight="1" x14ac:dyDescent="0.25"/>
    <row r="22850" customFormat="1" ht="15" customHeight="1" x14ac:dyDescent="0.25"/>
    <row r="22851" customFormat="1" ht="15" customHeight="1" x14ac:dyDescent="0.25"/>
    <row r="22852" customFormat="1" ht="15" customHeight="1" x14ac:dyDescent="0.25"/>
    <row r="22853" customFormat="1" ht="15" customHeight="1" x14ac:dyDescent="0.25"/>
    <row r="22854" customFormat="1" ht="15" customHeight="1" x14ac:dyDescent="0.25"/>
    <row r="22855" customFormat="1" ht="15" customHeight="1" x14ac:dyDescent="0.25"/>
    <row r="22856" customFormat="1" ht="15" customHeight="1" x14ac:dyDescent="0.25"/>
    <row r="22857" customFormat="1" ht="15" customHeight="1" x14ac:dyDescent="0.25"/>
    <row r="22858" customFormat="1" ht="15" customHeight="1" x14ac:dyDescent="0.25"/>
    <row r="22859" customFormat="1" ht="15" customHeight="1" x14ac:dyDescent="0.25"/>
    <row r="22860" customFormat="1" ht="15" customHeight="1" x14ac:dyDescent="0.25"/>
    <row r="22861" customFormat="1" ht="15" customHeight="1" x14ac:dyDescent="0.25"/>
    <row r="22862" customFormat="1" ht="15" customHeight="1" x14ac:dyDescent="0.25"/>
    <row r="22863" customFormat="1" ht="15" customHeight="1" x14ac:dyDescent="0.25"/>
    <row r="22864" customFormat="1" ht="15" customHeight="1" x14ac:dyDescent="0.25"/>
    <row r="22865" customFormat="1" ht="15" customHeight="1" x14ac:dyDescent="0.25"/>
    <row r="22866" customFormat="1" ht="15" customHeight="1" x14ac:dyDescent="0.25"/>
    <row r="22867" customFormat="1" ht="15" customHeight="1" x14ac:dyDescent="0.25"/>
    <row r="22868" customFormat="1" ht="15" customHeight="1" x14ac:dyDescent="0.25"/>
    <row r="22869" customFormat="1" ht="15" customHeight="1" x14ac:dyDescent="0.25"/>
    <row r="22870" customFormat="1" ht="15" customHeight="1" x14ac:dyDescent="0.25"/>
    <row r="22871" customFormat="1" ht="15" customHeight="1" x14ac:dyDescent="0.25"/>
    <row r="22872" customFormat="1" ht="15" customHeight="1" x14ac:dyDescent="0.25"/>
    <row r="22873" customFormat="1" ht="15" customHeight="1" x14ac:dyDescent="0.25"/>
    <row r="22874" customFormat="1" ht="15" customHeight="1" x14ac:dyDescent="0.25"/>
    <row r="22875" customFormat="1" ht="15" customHeight="1" x14ac:dyDescent="0.25"/>
    <row r="22876" customFormat="1" ht="15" customHeight="1" x14ac:dyDescent="0.25"/>
    <row r="22877" customFormat="1" ht="15" customHeight="1" x14ac:dyDescent="0.25"/>
    <row r="22878" customFormat="1" ht="15" customHeight="1" x14ac:dyDescent="0.25"/>
    <row r="22879" customFormat="1" ht="15" customHeight="1" x14ac:dyDescent="0.25"/>
    <row r="22880" customFormat="1" ht="15" customHeight="1" x14ac:dyDescent="0.25"/>
    <row r="22881" customFormat="1" ht="15" customHeight="1" x14ac:dyDescent="0.25"/>
    <row r="22882" customFormat="1" ht="15" customHeight="1" x14ac:dyDescent="0.25"/>
    <row r="22883" customFormat="1" ht="15" customHeight="1" x14ac:dyDescent="0.25"/>
    <row r="22884" customFormat="1" ht="15" customHeight="1" x14ac:dyDescent="0.25"/>
    <row r="22885" customFormat="1" ht="15" customHeight="1" x14ac:dyDescent="0.25"/>
    <row r="22886" customFormat="1" ht="15" customHeight="1" x14ac:dyDescent="0.25"/>
    <row r="22887" customFormat="1" ht="15" customHeight="1" x14ac:dyDescent="0.25"/>
    <row r="22888" customFormat="1" ht="15" customHeight="1" x14ac:dyDescent="0.25"/>
    <row r="22889" customFormat="1" ht="15" customHeight="1" x14ac:dyDescent="0.25"/>
    <row r="22890" customFormat="1" ht="15" customHeight="1" x14ac:dyDescent="0.25"/>
    <row r="22891" customFormat="1" ht="15" customHeight="1" x14ac:dyDescent="0.25"/>
    <row r="22892" customFormat="1" ht="15" customHeight="1" x14ac:dyDescent="0.25"/>
    <row r="22893" customFormat="1" ht="15" customHeight="1" x14ac:dyDescent="0.25"/>
    <row r="22894" customFormat="1" ht="15" customHeight="1" x14ac:dyDescent="0.25"/>
    <row r="22895" customFormat="1" ht="15" customHeight="1" x14ac:dyDescent="0.25"/>
    <row r="22896" customFormat="1" ht="15" customHeight="1" x14ac:dyDescent="0.25"/>
    <row r="22897" customFormat="1" ht="15" customHeight="1" x14ac:dyDescent="0.25"/>
    <row r="22898" customFormat="1" ht="15" customHeight="1" x14ac:dyDescent="0.25"/>
    <row r="22899" customFormat="1" ht="15" customHeight="1" x14ac:dyDescent="0.25"/>
    <row r="22900" customFormat="1" ht="15" customHeight="1" x14ac:dyDescent="0.25"/>
    <row r="22901" customFormat="1" ht="15" customHeight="1" x14ac:dyDescent="0.25"/>
    <row r="22902" customFormat="1" ht="15" customHeight="1" x14ac:dyDescent="0.25"/>
    <row r="22903" customFormat="1" ht="15" customHeight="1" x14ac:dyDescent="0.25"/>
    <row r="22904" customFormat="1" ht="15" customHeight="1" x14ac:dyDescent="0.25"/>
    <row r="22905" customFormat="1" ht="15" customHeight="1" x14ac:dyDescent="0.25"/>
    <row r="22906" customFormat="1" ht="15" customHeight="1" x14ac:dyDescent="0.25"/>
    <row r="22907" customFormat="1" ht="15" customHeight="1" x14ac:dyDescent="0.25"/>
    <row r="22908" customFormat="1" ht="15" customHeight="1" x14ac:dyDescent="0.25"/>
    <row r="22909" customFormat="1" ht="15" customHeight="1" x14ac:dyDescent="0.25"/>
    <row r="22910" customFormat="1" ht="15" customHeight="1" x14ac:dyDescent="0.25"/>
    <row r="22911" customFormat="1" ht="15" customHeight="1" x14ac:dyDescent="0.25"/>
    <row r="22912" customFormat="1" ht="15" customHeight="1" x14ac:dyDescent="0.25"/>
    <row r="22913" customFormat="1" ht="15" customHeight="1" x14ac:dyDescent="0.25"/>
    <row r="22914" customFormat="1" ht="15" customHeight="1" x14ac:dyDescent="0.25"/>
    <row r="22915" customFormat="1" ht="15" customHeight="1" x14ac:dyDescent="0.25"/>
    <row r="22916" customFormat="1" ht="15" customHeight="1" x14ac:dyDescent="0.25"/>
    <row r="22917" customFormat="1" ht="15" customHeight="1" x14ac:dyDescent="0.25"/>
    <row r="22918" customFormat="1" ht="15" customHeight="1" x14ac:dyDescent="0.25"/>
    <row r="22919" customFormat="1" ht="15" customHeight="1" x14ac:dyDescent="0.25"/>
    <row r="22920" customFormat="1" ht="15" customHeight="1" x14ac:dyDescent="0.25"/>
    <row r="22921" customFormat="1" ht="15" customHeight="1" x14ac:dyDescent="0.25"/>
    <row r="22922" customFormat="1" ht="15" customHeight="1" x14ac:dyDescent="0.25"/>
    <row r="22923" customFormat="1" ht="15" customHeight="1" x14ac:dyDescent="0.25"/>
    <row r="22924" customFormat="1" ht="15" customHeight="1" x14ac:dyDescent="0.25"/>
    <row r="22925" customFormat="1" ht="15" customHeight="1" x14ac:dyDescent="0.25"/>
    <row r="22926" customFormat="1" ht="15" customHeight="1" x14ac:dyDescent="0.25"/>
    <row r="22927" customFormat="1" ht="15" customHeight="1" x14ac:dyDescent="0.25"/>
    <row r="22928" customFormat="1" ht="15" customHeight="1" x14ac:dyDescent="0.25"/>
    <row r="22929" customFormat="1" ht="15" customHeight="1" x14ac:dyDescent="0.25"/>
    <row r="22930" customFormat="1" ht="15" customHeight="1" x14ac:dyDescent="0.25"/>
    <row r="22931" customFormat="1" ht="15" customHeight="1" x14ac:dyDescent="0.25"/>
    <row r="22932" customFormat="1" ht="15" customHeight="1" x14ac:dyDescent="0.25"/>
    <row r="22933" customFormat="1" ht="15" customHeight="1" x14ac:dyDescent="0.25"/>
    <row r="22934" customFormat="1" ht="15" customHeight="1" x14ac:dyDescent="0.25"/>
    <row r="22935" customFormat="1" ht="15" customHeight="1" x14ac:dyDescent="0.25"/>
    <row r="22936" customFormat="1" ht="15" customHeight="1" x14ac:dyDescent="0.25"/>
    <row r="22937" customFormat="1" ht="15" customHeight="1" x14ac:dyDescent="0.25"/>
    <row r="22938" customFormat="1" ht="15" customHeight="1" x14ac:dyDescent="0.25"/>
    <row r="22939" customFormat="1" ht="15" customHeight="1" x14ac:dyDescent="0.25"/>
    <row r="22940" customFormat="1" ht="15" customHeight="1" x14ac:dyDescent="0.25"/>
    <row r="22941" customFormat="1" ht="15" customHeight="1" x14ac:dyDescent="0.25"/>
    <row r="22942" customFormat="1" ht="15" customHeight="1" x14ac:dyDescent="0.25"/>
    <row r="22943" customFormat="1" ht="15" customHeight="1" x14ac:dyDescent="0.25"/>
    <row r="22944" customFormat="1" ht="15" customHeight="1" x14ac:dyDescent="0.25"/>
    <row r="22945" customFormat="1" ht="15" customHeight="1" x14ac:dyDescent="0.25"/>
    <row r="22946" customFormat="1" ht="15" customHeight="1" x14ac:dyDescent="0.25"/>
    <row r="22947" customFormat="1" ht="15" customHeight="1" x14ac:dyDescent="0.25"/>
    <row r="22948" customFormat="1" ht="15" customHeight="1" x14ac:dyDescent="0.25"/>
    <row r="22949" customFormat="1" ht="15" customHeight="1" x14ac:dyDescent="0.25"/>
    <row r="22950" customFormat="1" ht="15" customHeight="1" x14ac:dyDescent="0.25"/>
    <row r="22951" customFormat="1" ht="15" customHeight="1" x14ac:dyDescent="0.25"/>
    <row r="22952" customFormat="1" ht="15" customHeight="1" x14ac:dyDescent="0.25"/>
    <row r="22953" customFormat="1" ht="15" customHeight="1" x14ac:dyDescent="0.25"/>
    <row r="22954" customFormat="1" ht="15" customHeight="1" x14ac:dyDescent="0.25"/>
    <row r="22955" customFormat="1" ht="15" customHeight="1" x14ac:dyDescent="0.25"/>
    <row r="22956" customFormat="1" ht="15" customHeight="1" x14ac:dyDescent="0.25"/>
    <row r="22957" customFormat="1" ht="15" customHeight="1" x14ac:dyDescent="0.25"/>
    <row r="22958" customFormat="1" ht="15" customHeight="1" x14ac:dyDescent="0.25"/>
    <row r="22959" customFormat="1" ht="15" customHeight="1" x14ac:dyDescent="0.25"/>
    <row r="22960" customFormat="1" ht="15" customHeight="1" x14ac:dyDescent="0.25"/>
    <row r="22961" customFormat="1" ht="15" customHeight="1" x14ac:dyDescent="0.25"/>
    <row r="22962" customFormat="1" ht="15" customHeight="1" x14ac:dyDescent="0.25"/>
    <row r="22963" customFormat="1" ht="15" customHeight="1" x14ac:dyDescent="0.25"/>
    <row r="22964" customFormat="1" ht="15" customHeight="1" x14ac:dyDescent="0.25"/>
    <row r="22965" customFormat="1" ht="15" customHeight="1" x14ac:dyDescent="0.25"/>
    <row r="22966" customFormat="1" ht="15" customHeight="1" x14ac:dyDescent="0.25"/>
    <row r="22967" customFormat="1" ht="15" customHeight="1" x14ac:dyDescent="0.25"/>
    <row r="22968" customFormat="1" ht="15" customHeight="1" x14ac:dyDescent="0.25"/>
    <row r="22969" customFormat="1" ht="15" customHeight="1" x14ac:dyDescent="0.25"/>
    <row r="22970" customFormat="1" ht="15" customHeight="1" x14ac:dyDescent="0.25"/>
    <row r="22971" customFormat="1" ht="15" customHeight="1" x14ac:dyDescent="0.25"/>
    <row r="22972" customFormat="1" ht="15" customHeight="1" x14ac:dyDescent="0.25"/>
    <row r="22973" customFormat="1" ht="15" customHeight="1" x14ac:dyDescent="0.25"/>
    <row r="22974" customFormat="1" ht="15" customHeight="1" x14ac:dyDescent="0.25"/>
    <row r="22975" customFormat="1" ht="15" customHeight="1" x14ac:dyDescent="0.25"/>
    <row r="22976" customFormat="1" ht="15" customHeight="1" x14ac:dyDescent="0.25"/>
    <row r="22977" customFormat="1" ht="15" customHeight="1" x14ac:dyDescent="0.25"/>
    <row r="22978" customFormat="1" ht="15" customHeight="1" x14ac:dyDescent="0.25"/>
    <row r="22979" customFormat="1" ht="15" customHeight="1" x14ac:dyDescent="0.25"/>
    <row r="22980" customFormat="1" ht="15" customHeight="1" x14ac:dyDescent="0.25"/>
    <row r="22981" customFormat="1" ht="15" customHeight="1" x14ac:dyDescent="0.25"/>
    <row r="22982" customFormat="1" ht="15" customHeight="1" x14ac:dyDescent="0.25"/>
    <row r="22983" customFormat="1" ht="15" customHeight="1" x14ac:dyDescent="0.25"/>
    <row r="22984" customFormat="1" ht="15" customHeight="1" x14ac:dyDescent="0.25"/>
    <row r="22985" customFormat="1" ht="15" customHeight="1" x14ac:dyDescent="0.25"/>
    <row r="22986" customFormat="1" ht="15" customHeight="1" x14ac:dyDescent="0.25"/>
    <row r="22987" customFormat="1" ht="15" customHeight="1" x14ac:dyDescent="0.25"/>
    <row r="22988" customFormat="1" ht="15" customHeight="1" x14ac:dyDescent="0.25"/>
    <row r="22989" customFormat="1" ht="15" customHeight="1" x14ac:dyDescent="0.25"/>
    <row r="22990" customFormat="1" ht="15" customHeight="1" x14ac:dyDescent="0.25"/>
    <row r="22991" customFormat="1" ht="15" customHeight="1" x14ac:dyDescent="0.25"/>
    <row r="22992" customFormat="1" ht="15" customHeight="1" x14ac:dyDescent="0.25"/>
    <row r="22993" customFormat="1" ht="15" customHeight="1" x14ac:dyDescent="0.25"/>
    <row r="22994" customFormat="1" ht="15" customHeight="1" x14ac:dyDescent="0.25"/>
    <row r="22995" customFormat="1" ht="15" customHeight="1" x14ac:dyDescent="0.25"/>
    <row r="22996" customFormat="1" ht="15" customHeight="1" x14ac:dyDescent="0.25"/>
    <row r="22997" customFormat="1" ht="15" customHeight="1" x14ac:dyDescent="0.25"/>
    <row r="22998" customFormat="1" ht="15" customHeight="1" x14ac:dyDescent="0.25"/>
    <row r="22999" customFormat="1" ht="15" customHeight="1" x14ac:dyDescent="0.25"/>
    <row r="23000" customFormat="1" ht="15" customHeight="1" x14ac:dyDescent="0.25"/>
    <row r="23001" customFormat="1" ht="15" customHeight="1" x14ac:dyDescent="0.25"/>
    <row r="23002" customFormat="1" ht="15" customHeight="1" x14ac:dyDescent="0.25"/>
    <row r="23003" customFormat="1" ht="15" customHeight="1" x14ac:dyDescent="0.25"/>
    <row r="23004" customFormat="1" ht="15" customHeight="1" x14ac:dyDescent="0.25"/>
    <row r="23005" customFormat="1" ht="15" customHeight="1" x14ac:dyDescent="0.25"/>
    <row r="23006" customFormat="1" ht="15" customHeight="1" x14ac:dyDescent="0.25"/>
    <row r="23007" customFormat="1" ht="15" customHeight="1" x14ac:dyDescent="0.25"/>
    <row r="23008" customFormat="1" ht="15" customHeight="1" x14ac:dyDescent="0.25"/>
    <row r="23009" customFormat="1" ht="15" customHeight="1" x14ac:dyDescent="0.25"/>
    <row r="23010" customFormat="1" ht="15" customHeight="1" x14ac:dyDescent="0.25"/>
    <row r="23011" customFormat="1" ht="15" customHeight="1" x14ac:dyDescent="0.25"/>
    <row r="23012" customFormat="1" ht="15" customHeight="1" x14ac:dyDescent="0.25"/>
    <row r="23013" customFormat="1" ht="15" customHeight="1" x14ac:dyDescent="0.25"/>
    <row r="23014" customFormat="1" ht="15" customHeight="1" x14ac:dyDescent="0.25"/>
    <row r="23015" customFormat="1" ht="15" customHeight="1" x14ac:dyDescent="0.25"/>
    <row r="23016" customFormat="1" ht="15" customHeight="1" x14ac:dyDescent="0.25"/>
    <row r="23017" customFormat="1" ht="15" customHeight="1" x14ac:dyDescent="0.25"/>
    <row r="23018" customFormat="1" ht="15" customHeight="1" x14ac:dyDescent="0.25"/>
    <row r="23019" customFormat="1" ht="15" customHeight="1" x14ac:dyDescent="0.25"/>
    <row r="23020" customFormat="1" ht="15" customHeight="1" x14ac:dyDescent="0.25"/>
    <row r="23021" customFormat="1" ht="15" customHeight="1" x14ac:dyDescent="0.25"/>
    <row r="23022" customFormat="1" ht="15" customHeight="1" x14ac:dyDescent="0.25"/>
    <row r="23023" customFormat="1" ht="15" customHeight="1" x14ac:dyDescent="0.25"/>
    <row r="23024" customFormat="1" ht="15" customHeight="1" x14ac:dyDescent="0.25"/>
    <row r="23025" customFormat="1" ht="15" customHeight="1" x14ac:dyDescent="0.25"/>
    <row r="23026" customFormat="1" ht="15" customHeight="1" x14ac:dyDescent="0.25"/>
    <row r="23027" customFormat="1" ht="15" customHeight="1" x14ac:dyDescent="0.25"/>
    <row r="23028" customFormat="1" ht="15" customHeight="1" x14ac:dyDescent="0.25"/>
    <row r="23029" customFormat="1" ht="15" customHeight="1" x14ac:dyDescent="0.25"/>
    <row r="23030" customFormat="1" ht="15" customHeight="1" x14ac:dyDescent="0.25"/>
    <row r="23031" customFormat="1" ht="15" customHeight="1" x14ac:dyDescent="0.25"/>
    <row r="23032" customFormat="1" ht="15" customHeight="1" x14ac:dyDescent="0.25"/>
    <row r="23033" customFormat="1" ht="15" customHeight="1" x14ac:dyDescent="0.25"/>
    <row r="23034" customFormat="1" ht="15" customHeight="1" x14ac:dyDescent="0.25"/>
    <row r="23035" customFormat="1" ht="15" customHeight="1" x14ac:dyDescent="0.25"/>
    <row r="23036" customFormat="1" ht="15" customHeight="1" x14ac:dyDescent="0.25"/>
    <row r="23037" customFormat="1" ht="15" customHeight="1" x14ac:dyDescent="0.25"/>
    <row r="23038" customFormat="1" ht="15" customHeight="1" x14ac:dyDescent="0.25"/>
    <row r="23039" customFormat="1" ht="15" customHeight="1" x14ac:dyDescent="0.25"/>
    <row r="23040" customFormat="1" ht="15" customHeight="1" x14ac:dyDescent="0.25"/>
    <row r="23041" customFormat="1" ht="15" customHeight="1" x14ac:dyDescent="0.25"/>
    <row r="23042" customFormat="1" ht="15" customHeight="1" x14ac:dyDescent="0.25"/>
    <row r="23043" customFormat="1" ht="15" customHeight="1" x14ac:dyDescent="0.25"/>
    <row r="23044" customFormat="1" ht="15" customHeight="1" x14ac:dyDescent="0.25"/>
    <row r="23045" customFormat="1" ht="15" customHeight="1" x14ac:dyDescent="0.25"/>
    <row r="23046" customFormat="1" ht="15" customHeight="1" x14ac:dyDescent="0.25"/>
    <row r="23047" customFormat="1" ht="15" customHeight="1" x14ac:dyDescent="0.25"/>
    <row r="23048" customFormat="1" ht="15" customHeight="1" x14ac:dyDescent="0.25"/>
    <row r="23049" customFormat="1" ht="15" customHeight="1" x14ac:dyDescent="0.25"/>
    <row r="23050" customFormat="1" ht="15" customHeight="1" x14ac:dyDescent="0.25"/>
    <row r="23051" customFormat="1" ht="15" customHeight="1" x14ac:dyDescent="0.25"/>
    <row r="23052" customFormat="1" ht="15" customHeight="1" x14ac:dyDescent="0.25"/>
    <row r="23053" customFormat="1" ht="15" customHeight="1" x14ac:dyDescent="0.25"/>
    <row r="23054" customFormat="1" ht="15" customHeight="1" x14ac:dyDescent="0.25"/>
    <row r="23055" customFormat="1" ht="15" customHeight="1" x14ac:dyDescent="0.25"/>
    <row r="23056" customFormat="1" ht="15" customHeight="1" x14ac:dyDescent="0.25"/>
    <row r="23057" customFormat="1" ht="15" customHeight="1" x14ac:dyDescent="0.25"/>
    <row r="23058" customFormat="1" ht="15" customHeight="1" x14ac:dyDescent="0.25"/>
    <row r="23059" customFormat="1" ht="15" customHeight="1" x14ac:dyDescent="0.25"/>
    <row r="23060" customFormat="1" ht="15" customHeight="1" x14ac:dyDescent="0.25"/>
    <row r="23061" customFormat="1" ht="15" customHeight="1" x14ac:dyDescent="0.25"/>
    <row r="23062" customFormat="1" ht="15" customHeight="1" x14ac:dyDescent="0.25"/>
    <row r="23063" customFormat="1" ht="15" customHeight="1" x14ac:dyDescent="0.25"/>
    <row r="23064" customFormat="1" ht="15" customHeight="1" x14ac:dyDescent="0.25"/>
    <row r="23065" customFormat="1" ht="15" customHeight="1" x14ac:dyDescent="0.25"/>
    <row r="23066" customFormat="1" ht="15" customHeight="1" x14ac:dyDescent="0.25"/>
    <row r="23067" customFormat="1" ht="15" customHeight="1" x14ac:dyDescent="0.25"/>
    <row r="23068" customFormat="1" ht="15" customHeight="1" x14ac:dyDescent="0.25"/>
    <row r="23069" customFormat="1" ht="15" customHeight="1" x14ac:dyDescent="0.25"/>
    <row r="23070" customFormat="1" ht="15" customHeight="1" x14ac:dyDescent="0.25"/>
    <row r="23071" customFormat="1" ht="15" customHeight="1" x14ac:dyDescent="0.25"/>
    <row r="23072" customFormat="1" ht="15" customHeight="1" x14ac:dyDescent="0.25"/>
    <row r="23073" customFormat="1" ht="15" customHeight="1" x14ac:dyDescent="0.25"/>
    <row r="23074" customFormat="1" ht="15" customHeight="1" x14ac:dyDescent="0.25"/>
    <row r="23075" customFormat="1" ht="15" customHeight="1" x14ac:dyDescent="0.25"/>
    <row r="23076" customFormat="1" ht="15" customHeight="1" x14ac:dyDescent="0.25"/>
    <row r="23077" customFormat="1" ht="15" customHeight="1" x14ac:dyDescent="0.25"/>
    <row r="23078" customFormat="1" ht="15" customHeight="1" x14ac:dyDescent="0.25"/>
    <row r="23079" customFormat="1" ht="15" customHeight="1" x14ac:dyDescent="0.25"/>
    <row r="23080" customFormat="1" ht="15" customHeight="1" x14ac:dyDescent="0.25"/>
    <row r="23081" customFormat="1" ht="15" customHeight="1" x14ac:dyDescent="0.25"/>
    <row r="23082" customFormat="1" ht="15" customHeight="1" x14ac:dyDescent="0.25"/>
    <row r="23083" customFormat="1" ht="15" customHeight="1" x14ac:dyDescent="0.25"/>
    <row r="23084" customFormat="1" ht="15" customHeight="1" x14ac:dyDescent="0.25"/>
    <row r="23085" customFormat="1" ht="15" customHeight="1" x14ac:dyDescent="0.25"/>
    <row r="23086" customFormat="1" ht="15" customHeight="1" x14ac:dyDescent="0.25"/>
    <row r="23087" customFormat="1" ht="15" customHeight="1" x14ac:dyDescent="0.25"/>
    <row r="23088" customFormat="1" ht="15" customHeight="1" x14ac:dyDescent="0.25"/>
    <row r="23089" customFormat="1" ht="15" customHeight="1" x14ac:dyDescent="0.25"/>
    <row r="23090" customFormat="1" ht="15" customHeight="1" x14ac:dyDescent="0.25"/>
    <row r="23091" customFormat="1" ht="15" customHeight="1" x14ac:dyDescent="0.25"/>
    <row r="23092" customFormat="1" ht="15" customHeight="1" x14ac:dyDescent="0.25"/>
    <row r="23093" customFormat="1" ht="15" customHeight="1" x14ac:dyDescent="0.25"/>
    <row r="23094" customFormat="1" ht="15" customHeight="1" x14ac:dyDescent="0.25"/>
    <row r="23095" customFormat="1" ht="15" customHeight="1" x14ac:dyDescent="0.25"/>
    <row r="23096" customFormat="1" ht="15" customHeight="1" x14ac:dyDescent="0.25"/>
    <row r="23097" customFormat="1" ht="15" customHeight="1" x14ac:dyDescent="0.25"/>
    <row r="23098" customFormat="1" ht="15" customHeight="1" x14ac:dyDescent="0.25"/>
    <row r="23099" customFormat="1" ht="15" customHeight="1" x14ac:dyDescent="0.25"/>
    <row r="23100" customFormat="1" ht="15" customHeight="1" x14ac:dyDescent="0.25"/>
    <row r="23101" customFormat="1" ht="15" customHeight="1" x14ac:dyDescent="0.25"/>
    <row r="23102" customFormat="1" ht="15" customHeight="1" x14ac:dyDescent="0.25"/>
    <row r="23103" customFormat="1" ht="15" customHeight="1" x14ac:dyDescent="0.25"/>
    <row r="23104" customFormat="1" ht="15" customHeight="1" x14ac:dyDescent="0.25"/>
    <row r="23105" customFormat="1" ht="15" customHeight="1" x14ac:dyDescent="0.25"/>
    <row r="23106" customFormat="1" ht="15" customHeight="1" x14ac:dyDescent="0.25"/>
    <row r="23107" customFormat="1" ht="15" customHeight="1" x14ac:dyDescent="0.25"/>
    <row r="23108" customFormat="1" ht="15" customHeight="1" x14ac:dyDescent="0.25"/>
    <row r="23109" customFormat="1" ht="15" customHeight="1" x14ac:dyDescent="0.25"/>
    <row r="23110" customFormat="1" ht="15" customHeight="1" x14ac:dyDescent="0.25"/>
    <row r="23111" customFormat="1" ht="15" customHeight="1" x14ac:dyDescent="0.25"/>
    <row r="23112" customFormat="1" ht="15" customHeight="1" x14ac:dyDescent="0.25"/>
    <row r="23113" customFormat="1" ht="15" customHeight="1" x14ac:dyDescent="0.25"/>
    <row r="23114" customFormat="1" ht="15" customHeight="1" x14ac:dyDescent="0.25"/>
    <row r="23115" customFormat="1" ht="15" customHeight="1" x14ac:dyDescent="0.25"/>
    <row r="23116" customFormat="1" ht="15" customHeight="1" x14ac:dyDescent="0.25"/>
    <row r="23117" customFormat="1" ht="15" customHeight="1" x14ac:dyDescent="0.25"/>
    <row r="23118" customFormat="1" ht="15" customHeight="1" x14ac:dyDescent="0.25"/>
    <row r="23119" customFormat="1" ht="15" customHeight="1" x14ac:dyDescent="0.25"/>
    <row r="23120" customFormat="1" ht="15" customHeight="1" x14ac:dyDescent="0.25"/>
    <row r="23121" customFormat="1" ht="15" customHeight="1" x14ac:dyDescent="0.25"/>
    <row r="23122" customFormat="1" ht="15" customHeight="1" x14ac:dyDescent="0.25"/>
    <row r="23123" customFormat="1" ht="15" customHeight="1" x14ac:dyDescent="0.25"/>
    <row r="23124" customFormat="1" ht="15" customHeight="1" x14ac:dyDescent="0.25"/>
    <row r="23125" customFormat="1" ht="15" customHeight="1" x14ac:dyDescent="0.25"/>
    <row r="23126" customFormat="1" ht="15" customHeight="1" x14ac:dyDescent="0.25"/>
    <row r="23127" customFormat="1" ht="15" customHeight="1" x14ac:dyDescent="0.25"/>
    <row r="23128" customFormat="1" ht="15" customHeight="1" x14ac:dyDescent="0.25"/>
    <row r="23129" customFormat="1" ht="15" customHeight="1" x14ac:dyDescent="0.25"/>
    <row r="23130" customFormat="1" ht="15" customHeight="1" x14ac:dyDescent="0.25"/>
    <row r="23131" customFormat="1" ht="15" customHeight="1" x14ac:dyDescent="0.25"/>
    <row r="23132" customFormat="1" ht="15" customHeight="1" x14ac:dyDescent="0.25"/>
    <row r="23133" customFormat="1" ht="15" customHeight="1" x14ac:dyDescent="0.25"/>
    <row r="23134" customFormat="1" ht="15" customHeight="1" x14ac:dyDescent="0.25"/>
    <row r="23135" customFormat="1" ht="15" customHeight="1" x14ac:dyDescent="0.25"/>
    <row r="23136" customFormat="1" ht="15" customHeight="1" x14ac:dyDescent="0.25"/>
    <row r="23137" customFormat="1" ht="15" customHeight="1" x14ac:dyDescent="0.25"/>
    <row r="23138" customFormat="1" ht="15" customHeight="1" x14ac:dyDescent="0.25"/>
    <row r="23139" customFormat="1" ht="15" customHeight="1" x14ac:dyDescent="0.25"/>
    <row r="23140" customFormat="1" ht="15" customHeight="1" x14ac:dyDescent="0.25"/>
    <row r="23141" customFormat="1" ht="15" customHeight="1" x14ac:dyDescent="0.25"/>
    <row r="23142" customFormat="1" ht="15" customHeight="1" x14ac:dyDescent="0.25"/>
    <row r="23143" customFormat="1" ht="15" customHeight="1" x14ac:dyDescent="0.25"/>
    <row r="23144" customFormat="1" ht="15" customHeight="1" x14ac:dyDescent="0.25"/>
    <row r="23145" customFormat="1" ht="15" customHeight="1" x14ac:dyDescent="0.25"/>
    <row r="23146" customFormat="1" ht="15" customHeight="1" x14ac:dyDescent="0.25"/>
    <row r="23147" customFormat="1" ht="15" customHeight="1" x14ac:dyDescent="0.25"/>
    <row r="23148" customFormat="1" ht="15" customHeight="1" x14ac:dyDescent="0.25"/>
    <row r="23149" customFormat="1" ht="15" customHeight="1" x14ac:dyDescent="0.25"/>
    <row r="23150" customFormat="1" ht="15" customHeight="1" x14ac:dyDescent="0.25"/>
    <row r="23151" customFormat="1" ht="15" customHeight="1" x14ac:dyDescent="0.25"/>
    <row r="23152" customFormat="1" ht="15" customHeight="1" x14ac:dyDescent="0.25"/>
    <row r="23153" customFormat="1" ht="15" customHeight="1" x14ac:dyDescent="0.25"/>
    <row r="23154" customFormat="1" ht="15" customHeight="1" x14ac:dyDescent="0.25"/>
    <row r="23155" customFormat="1" ht="15" customHeight="1" x14ac:dyDescent="0.25"/>
    <row r="23156" customFormat="1" ht="15" customHeight="1" x14ac:dyDescent="0.25"/>
    <row r="23157" customFormat="1" ht="15" customHeight="1" x14ac:dyDescent="0.25"/>
    <row r="23158" customFormat="1" ht="15" customHeight="1" x14ac:dyDescent="0.25"/>
    <row r="23159" customFormat="1" ht="15" customHeight="1" x14ac:dyDescent="0.25"/>
    <row r="23160" customFormat="1" ht="15" customHeight="1" x14ac:dyDescent="0.25"/>
    <row r="23161" customFormat="1" ht="15" customHeight="1" x14ac:dyDescent="0.25"/>
    <row r="23162" customFormat="1" ht="15" customHeight="1" x14ac:dyDescent="0.25"/>
    <row r="23163" customFormat="1" ht="15" customHeight="1" x14ac:dyDescent="0.25"/>
    <row r="23164" customFormat="1" ht="15" customHeight="1" x14ac:dyDescent="0.25"/>
    <row r="23165" customFormat="1" ht="15" customHeight="1" x14ac:dyDescent="0.25"/>
    <row r="23166" customFormat="1" ht="15" customHeight="1" x14ac:dyDescent="0.25"/>
    <row r="23167" customFormat="1" ht="15" customHeight="1" x14ac:dyDescent="0.25"/>
    <row r="23168" customFormat="1" ht="15" customHeight="1" x14ac:dyDescent="0.25"/>
    <row r="23169" customFormat="1" ht="15" customHeight="1" x14ac:dyDescent="0.25"/>
    <row r="23170" customFormat="1" ht="15" customHeight="1" x14ac:dyDescent="0.25"/>
    <row r="23171" customFormat="1" ht="15" customHeight="1" x14ac:dyDescent="0.25"/>
    <row r="23172" customFormat="1" ht="15" customHeight="1" x14ac:dyDescent="0.25"/>
    <row r="23173" customFormat="1" ht="15" customHeight="1" x14ac:dyDescent="0.25"/>
    <row r="23174" customFormat="1" ht="15" customHeight="1" x14ac:dyDescent="0.25"/>
    <row r="23175" customFormat="1" ht="15" customHeight="1" x14ac:dyDescent="0.25"/>
    <row r="23176" customFormat="1" ht="15" customHeight="1" x14ac:dyDescent="0.25"/>
    <row r="23177" customFormat="1" ht="15" customHeight="1" x14ac:dyDescent="0.25"/>
    <row r="23178" customFormat="1" ht="15" customHeight="1" x14ac:dyDescent="0.25"/>
    <row r="23179" customFormat="1" ht="15" customHeight="1" x14ac:dyDescent="0.25"/>
    <row r="23180" customFormat="1" ht="15" customHeight="1" x14ac:dyDescent="0.25"/>
    <row r="23181" customFormat="1" ht="15" customHeight="1" x14ac:dyDescent="0.25"/>
    <row r="23182" customFormat="1" ht="15" customHeight="1" x14ac:dyDescent="0.25"/>
    <row r="23183" customFormat="1" ht="15" customHeight="1" x14ac:dyDescent="0.25"/>
    <row r="23184" customFormat="1" ht="15" customHeight="1" x14ac:dyDescent="0.25"/>
    <row r="23185" customFormat="1" ht="15" customHeight="1" x14ac:dyDescent="0.25"/>
    <row r="23186" customFormat="1" ht="15" customHeight="1" x14ac:dyDescent="0.25"/>
    <row r="23187" customFormat="1" ht="15" customHeight="1" x14ac:dyDescent="0.25"/>
    <row r="23188" customFormat="1" ht="15" customHeight="1" x14ac:dyDescent="0.25"/>
    <row r="23189" customFormat="1" ht="15" customHeight="1" x14ac:dyDescent="0.25"/>
    <row r="23190" customFormat="1" ht="15" customHeight="1" x14ac:dyDescent="0.25"/>
    <row r="23191" customFormat="1" ht="15" customHeight="1" x14ac:dyDescent="0.25"/>
    <row r="23192" customFormat="1" ht="15" customHeight="1" x14ac:dyDescent="0.25"/>
    <row r="23193" customFormat="1" ht="15" customHeight="1" x14ac:dyDescent="0.25"/>
    <row r="23194" customFormat="1" ht="15" customHeight="1" x14ac:dyDescent="0.25"/>
    <row r="23195" customFormat="1" ht="15" customHeight="1" x14ac:dyDescent="0.25"/>
    <row r="23196" customFormat="1" ht="15" customHeight="1" x14ac:dyDescent="0.25"/>
    <row r="23197" customFormat="1" ht="15" customHeight="1" x14ac:dyDescent="0.25"/>
    <row r="23198" customFormat="1" ht="15" customHeight="1" x14ac:dyDescent="0.25"/>
    <row r="23199" customFormat="1" ht="15" customHeight="1" x14ac:dyDescent="0.25"/>
    <row r="23200" customFormat="1" ht="15" customHeight="1" x14ac:dyDescent="0.25"/>
    <row r="23201" customFormat="1" ht="15" customHeight="1" x14ac:dyDescent="0.25"/>
    <row r="23202" customFormat="1" ht="15" customHeight="1" x14ac:dyDescent="0.25"/>
    <row r="23203" customFormat="1" ht="15" customHeight="1" x14ac:dyDescent="0.25"/>
    <row r="23204" customFormat="1" ht="15" customHeight="1" x14ac:dyDescent="0.25"/>
    <row r="23205" customFormat="1" ht="15" customHeight="1" x14ac:dyDescent="0.25"/>
    <row r="23206" customFormat="1" ht="15" customHeight="1" x14ac:dyDescent="0.25"/>
    <row r="23207" customFormat="1" ht="15" customHeight="1" x14ac:dyDescent="0.25"/>
    <row r="23208" customFormat="1" ht="15" customHeight="1" x14ac:dyDescent="0.25"/>
    <row r="23209" customFormat="1" ht="15" customHeight="1" x14ac:dyDescent="0.25"/>
    <row r="23210" customFormat="1" ht="15" customHeight="1" x14ac:dyDescent="0.25"/>
    <row r="23211" customFormat="1" ht="15" customHeight="1" x14ac:dyDescent="0.25"/>
    <row r="23212" customFormat="1" ht="15" customHeight="1" x14ac:dyDescent="0.25"/>
    <row r="23213" customFormat="1" ht="15" customHeight="1" x14ac:dyDescent="0.25"/>
    <row r="23214" customFormat="1" ht="15" customHeight="1" x14ac:dyDescent="0.25"/>
    <row r="23215" customFormat="1" ht="15" customHeight="1" x14ac:dyDescent="0.25"/>
    <row r="23216" customFormat="1" ht="15" customHeight="1" x14ac:dyDescent="0.25"/>
    <row r="23217" customFormat="1" ht="15" customHeight="1" x14ac:dyDescent="0.25"/>
    <row r="23218" customFormat="1" ht="15" customHeight="1" x14ac:dyDescent="0.25"/>
    <row r="23219" customFormat="1" ht="15" customHeight="1" x14ac:dyDescent="0.25"/>
    <row r="23220" customFormat="1" ht="15" customHeight="1" x14ac:dyDescent="0.25"/>
    <row r="23221" customFormat="1" ht="15" customHeight="1" x14ac:dyDescent="0.25"/>
    <row r="23222" customFormat="1" ht="15" customHeight="1" x14ac:dyDescent="0.25"/>
    <row r="23223" customFormat="1" ht="15" customHeight="1" x14ac:dyDescent="0.25"/>
    <row r="23224" customFormat="1" ht="15" customHeight="1" x14ac:dyDescent="0.25"/>
    <row r="23225" customFormat="1" ht="15" customHeight="1" x14ac:dyDescent="0.25"/>
    <row r="23226" customFormat="1" ht="15" customHeight="1" x14ac:dyDescent="0.25"/>
    <row r="23227" customFormat="1" ht="15" customHeight="1" x14ac:dyDescent="0.25"/>
    <row r="23228" customFormat="1" ht="15" customHeight="1" x14ac:dyDescent="0.25"/>
    <row r="23229" customFormat="1" ht="15" customHeight="1" x14ac:dyDescent="0.25"/>
    <row r="23230" customFormat="1" ht="15" customHeight="1" x14ac:dyDescent="0.25"/>
    <row r="23231" customFormat="1" ht="15" customHeight="1" x14ac:dyDescent="0.25"/>
    <row r="23232" customFormat="1" ht="15" customHeight="1" x14ac:dyDescent="0.25"/>
    <row r="23233" customFormat="1" ht="15" customHeight="1" x14ac:dyDescent="0.25"/>
    <row r="23234" customFormat="1" ht="15" customHeight="1" x14ac:dyDescent="0.25"/>
    <row r="23235" customFormat="1" ht="15" customHeight="1" x14ac:dyDescent="0.25"/>
    <row r="23236" customFormat="1" ht="15" customHeight="1" x14ac:dyDescent="0.25"/>
    <row r="23237" customFormat="1" ht="15" customHeight="1" x14ac:dyDescent="0.25"/>
    <row r="23238" customFormat="1" ht="15" customHeight="1" x14ac:dyDescent="0.25"/>
    <row r="23239" customFormat="1" ht="15" customHeight="1" x14ac:dyDescent="0.25"/>
    <row r="23240" customFormat="1" ht="15" customHeight="1" x14ac:dyDescent="0.25"/>
    <row r="23241" customFormat="1" ht="15" customHeight="1" x14ac:dyDescent="0.25"/>
    <row r="23242" customFormat="1" ht="15" customHeight="1" x14ac:dyDescent="0.25"/>
    <row r="23243" customFormat="1" ht="15" customHeight="1" x14ac:dyDescent="0.25"/>
    <row r="23244" customFormat="1" ht="15" customHeight="1" x14ac:dyDescent="0.25"/>
    <row r="23245" customFormat="1" ht="15" customHeight="1" x14ac:dyDescent="0.25"/>
    <row r="23246" customFormat="1" ht="15" customHeight="1" x14ac:dyDescent="0.25"/>
    <row r="23247" customFormat="1" ht="15" customHeight="1" x14ac:dyDescent="0.25"/>
    <row r="23248" customFormat="1" ht="15" customHeight="1" x14ac:dyDescent="0.25"/>
    <row r="23249" customFormat="1" ht="15" customHeight="1" x14ac:dyDescent="0.25"/>
    <row r="23250" customFormat="1" ht="15" customHeight="1" x14ac:dyDescent="0.25"/>
    <row r="23251" customFormat="1" ht="15" customHeight="1" x14ac:dyDescent="0.25"/>
    <row r="23252" customFormat="1" ht="15" customHeight="1" x14ac:dyDescent="0.25"/>
    <row r="23253" customFormat="1" ht="15" customHeight="1" x14ac:dyDescent="0.25"/>
    <row r="23254" customFormat="1" ht="15" customHeight="1" x14ac:dyDescent="0.25"/>
    <row r="23255" customFormat="1" ht="15" customHeight="1" x14ac:dyDescent="0.25"/>
    <row r="23256" customFormat="1" ht="15" customHeight="1" x14ac:dyDescent="0.25"/>
    <row r="23257" customFormat="1" ht="15" customHeight="1" x14ac:dyDescent="0.25"/>
    <row r="23258" customFormat="1" ht="15" customHeight="1" x14ac:dyDescent="0.25"/>
    <row r="23259" customFormat="1" ht="15" customHeight="1" x14ac:dyDescent="0.25"/>
    <row r="23260" customFormat="1" ht="15" customHeight="1" x14ac:dyDescent="0.25"/>
    <row r="23261" customFormat="1" ht="15" customHeight="1" x14ac:dyDescent="0.25"/>
    <row r="23262" customFormat="1" ht="15" customHeight="1" x14ac:dyDescent="0.25"/>
    <row r="23263" customFormat="1" ht="15" customHeight="1" x14ac:dyDescent="0.25"/>
    <row r="23264" customFormat="1" ht="15" customHeight="1" x14ac:dyDescent="0.25"/>
    <row r="23265" customFormat="1" ht="15" customHeight="1" x14ac:dyDescent="0.25"/>
    <row r="23266" customFormat="1" ht="15" customHeight="1" x14ac:dyDescent="0.25"/>
    <row r="23267" customFormat="1" ht="15" customHeight="1" x14ac:dyDescent="0.25"/>
    <row r="23268" customFormat="1" ht="15" customHeight="1" x14ac:dyDescent="0.25"/>
    <row r="23269" customFormat="1" ht="15" customHeight="1" x14ac:dyDescent="0.25"/>
    <row r="23270" customFormat="1" ht="15" customHeight="1" x14ac:dyDescent="0.25"/>
    <row r="23271" customFormat="1" ht="15" customHeight="1" x14ac:dyDescent="0.25"/>
    <row r="23272" customFormat="1" ht="15" customHeight="1" x14ac:dyDescent="0.25"/>
    <row r="23273" customFormat="1" ht="15" customHeight="1" x14ac:dyDescent="0.25"/>
    <row r="23274" customFormat="1" ht="15" customHeight="1" x14ac:dyDescent="0.25"/>
    <row r="23275" customFormat="1" ht="15" customHeight="1" x14ac:dyDescent="0.25"/>
    <row r="23276" customFormat="1" ht="15" customHeight="1" x14ac:dyDescent="0.25"/>
    <row r="23277" customFormat="1" ht="15" customHeight="1" x14ac:dyDescent="0.25"/>
    <row r="23278" customFormat="1" ht="15" customHeight="1" x14ac:dyDescent="0.25"/>
    <row r="23279" customFormat="1" ht="15" customHeight="1" x14ac:dyDescent="0.25"/>
    <row r="23280" customFormat="1" ht="15" customHeight="1" x14ac:dyDescent="0.25"/>
    <row r="23281" customFormat="1" ht="15" customHeight="1" x14ac:dyDescent="0.25"/>
    <row r="23282" customFormat="1" ht="15" customHeight="1" x14ac:dyDescent="0.25"/>
    <row r="23283" customFormat="1" ht="15" customHeight="1" x14ac:dyDescent="0.25"/>
    <row r="23284" customFormat="1" ht="15" customHeight="1" x14ac:dyDescent="0.25"/>
    <row r="23285" customFormat="1" ht="15" customHeight="1" x14ac:dyDescent="0.25"/>
    <row r="23286" customFormat="1" ht="15" customHeight="1" x14ac:dyDescent="0.25"/>
    <row r="23287" customFormat="1" ht="15" customHeight="1" x14ac:dyDescent="0.25"/>
    <row r="23288" customFormat="1" ht="15" customHeight="1" x14ac:dyDescent="0.25"/>
    <row r="23289" customFormat="1" ht="15" customHeight="1" x14ac:dyDescent="0.25"/>
    <row r="23290" customFormat="1" ht="15" customHeight="1" x14ac:dyDescent="0.25"/>
    <row r="23291" customFormat="1" ht="15" customHeight="1" x14ac:dyDescent="0.25"/>
    <row r="23292" customFormat="1" ht="15" customHeight="1" x14ac:dyDescent="0.25"/>
    <row r="23293" customFormat="1" ht="15" customHeight="1" x14ac:dyDescent="0.25"/>
    <row r="23294" customFormat="1" ht="15" customHeight="1" x14ac:dyDescent="0.25"/>
    <row r="23295" customFormat="1" ht="15" customHeight="1" x14ac:dyDescent="0.25"/>
    <row r="23296" customFormat="1" ht="15" customHeight="1" x14ac:dyDescent="0.25"/>
    <row r="23297" customFormat="1" ht="15" customHeight="1" x14ac:dyDescent="0.25"/>
    <row r="23298" customFormat="1" ht="15" customHeight="1" x14ac:dyDescent="0.25"/>
    <row r="23299" customFormat="1" ht="15" customHeight="1" x14ac:dyDescent="0.25"/>
    <row r="23300" customFormat="1" ht="15" customHeight="1" x14ac:dyDescent="0.25"/>
    <row r="23301" customFormat="1" ht="15" customHeight="1" x14ac:dyDescent="0.25"/>
    <row r="23302" customFormat="1" ht="15" customHeight="1" x14ac:dyDescent="0.25"/>
    <row r="23303" customFormat="1" ht="15" customHeight="1" x14ac:dyDescent="0.25"/>
    <row r="23304" customFormat="1" ht="15" customHeight="1" x14ac:dyDescent="0.25"/>
    <row r="23305" customFormat="1" ht="15" customHeight="1" x14ac:dyDescent="0.25"/>
    <row r="23306" customFormat="1" ht="15" customHeight="1" x14ac:dyDescent="0.25"/>
    <row r="23307" customFormat="1" ht="15" customHeight="1" x14ac:dyDescent="0.25"/>
    <row r="23308" customFormat="1" ht="15" customHeight="1" x14ac:dyDescent="0.25"/>
    <row r="23309" customFormat="1" ht="15" customHeight="1" x14ac:dyDescent="0.25"/>
    <row r="23310" customFormat="1" ht="15" customHeight="1" x14ac:dyDescent="0.25"/>
    <row r="23311" customFormat="1" ht="15" customHeight="1" x14ac:dyDescent="0.25"/>
    <row r="23312" customFormat="1" ht="15" customHeight="1" x14ac:dyDescent="0.25"/>
    <row r="23313" customFormat="1" ht="15" customHeight="1" x14ac:dyDescent="0.25"/>
    <row r="23314" customFormat="1" ht="15" customHeight="1" x14ac:dyDescent="0.25"/>
    <row r="23315" customFormat="1" ht="15" customHeight="1" x14ac:dyDescent="0.25"/>
    <row r="23316" customFormat="1" ht="15" customHeight="1" x14ac:dyDescent="0.25"/>
    <row r="23317" customFormat="1" ht="15" customHeight="1" x14ac:dyDescent="0.25"/>
    <row r="23318" customFormat="1" ht="15" customHeight="1" x14ac:dyDescent="0.25"/>
    <row r="23319" customFormat="1" ht="15" customHeight="1" x14ac:dyDescent="0.25"/>
    <row r="23320" customFormat="1" ht="15" customHeight="1" x14ac:dyDescent="0.25"/>
    <row r="23321" customFormat="1" ht="15" customHeight="1" x14ac:dyDescent="0.25"/>
    <row r="23322" customFormat="1" ht="15" customHeight="1" x14ac:dyDescent="0.25"/>
    <row r="23323" customFormat="1" ht="15" customHeight="1" x14ac:dyDescent="0.25"/>
    <row r="23324" customFormat="1" ht="15" customHeight="1" x14ac:dyDescent="0.25"/>
    <row r="23325" customFormat="1" ht="15" customHeight="1" x14ac:dyDescent="0.25"/>
    <row r="23326" customFormat="1" ht="15" customHeight="1" x14ac:dyDescent="0.25"/>
    <row r="23327" customFormat="1" ht="15" customHeight="1" x14ac:dyDescent="0.25"/>
    <row r="23328" customFormat="1" ht="15" customHeight="1" x14ac:dyDescent="0.25"/>
    <row r="23329" customFormat="1" ht="15" customHeight="1" x14ac:dyDescent="0.25"/>
    <row r="23330" customFormat="1" ht="15" customHeight="1" x14ac:dyDescent="0.25"/>
    <row r="23331" customFormat="1" ht="15" customHeight="1" x14ac:dyDescent="0.25"/>
    <row r="23332" customFormat="1" ht="15" customHeight="1" x14ac:dyDescent="0.25"/>
    <row r="23333" customFormat="1" ht="15" customHeight="1" x14ac:dyDescent="0.25"/>
    <row r="23334" customFormat="1" ht="15" customHeight="1" x14ac:dyDescent="0.25"/>
    <row r="23335" customFormat="1" ht="15" customHeight="1" x14ac:dyDescent="0.25"/>
    <row r="23336" customFormat="1" ht="15" customHeight="1" x14ac:dyDescent="0.25"/>
    <row r="23337" customFormat="1" ht="15" customHeight="1" x14ac:dyDescent="0.25"/>
    <row r="23338" customFormat="1" ht="15" customHeight="1" x14ac:dyDescent="0.25"/>
    <row r="23339" customFormat="1" ht="15" customHeight="1" x14ac:dyDescent="0.25"/>
    <row r="23340" customFormat="1" ht="15" customHeight="1" x14ac:dyDescent="0.25"/>
    <row r="23341" customFormat="1" ht="15" customHeight="1" x14ac:dyDescent="0.25"/>
    <row r="23342" customFormat="1" ht="15" customHeight="1" x14ac:dyDescent="0.25"/>
    <row r="23343" customFormat="1" ht="15" customHeight="1" x14ac:dyDescent="0.25"/>
    <row r="23344" customFormat="1" ht="15" customHeight="1" x14ac:dyDescent="0.25"/>
    <row r="23345" customFormat="1" ht="15" customHeight="1" x14ac:dyDescent="0.25"/>
    <row r="23346" customFormat="1" ht="15" customHeight="1" x14ac:dyDescent="0.25"/>
    <row r="23347" customFormat="1" ht="15" customHeight="1" x14ac:dyDescent="0.25"/>
    <row r="23348" customFormat="1" ht="15" customHeight="1" x14ac:dyDescent="0.25"/>
    <row r="23349" customFormat="1" ht="15" customHeight="1" x14ac:dyDescent="0.25"/>
    <row r="23350" customFormat="1" ht="15" customHeight="1" x14ac:dyDescent="0.25"/>
    <row r="23351" customFormat="1" ht="15" customHeight="1" x14ac:dyDescent="0.25"/>
    <row r="23352" customFormat="1" ht="15" customHeight="1" x14ac:dyDescent="0.25"/>
    <row r="23353" customFormat="1" ht="15" customHeight="1" x14ac:dyDescent="0.25"/>
    <row r="23354" customFormat="1" ht="15" customHeight="1" x14ac:dyDescent="0.25"/>
    <row r="23355" customFormat="1" ht="15" customHeight="1" x14ac:dyDescent="0.25"/>
    <row r="23356" customFormat="1" ht="15" customHeight="1" x14ac:dyDescent="0.25"/>
    <row r="23357" customFormat="1" ht="15" customHeight="1" x14ac:dyDescent="0.25"/>
    <row r="23358" customFormat="1" ht="15" customHeight="1" x14ac:dyDescent="0.25"/>
    <row r="23359" customFormat="1" ht="15" customHeight="1" x14ac:dyDescent="0.25"/>
    <row r="23360" customFormat="1" ht="15" customHeight="1" x14ac:dyDescent="0.25"/>
    <row r="23361" customFormat="1" ht="15" customHeight="1" x14ac:dyDescent="0.25"/>
    <row r="23362" customFormat="1" ht="15" customHeight="1" x14ac:dyDescent="0.25"/>
    <row r="23363" customFormat="1" ht="15" customHeight="1" x14ac:dyDescent="0.25"/>
    <row r="23364" customFormat="1" ht="15" customHeight="1" x14ac:dyDescent="0.25"/>
    <row r="23365" customFormat="1" ht="15" customHeight="1" x14ac:dyDescent="0.25"/>
    <row r="23366" customFormat="1" ht="15" customHeight="1" x14ac:dyDescent="0.25"/>
    <row r="23367" customFormat="1" ht="15" customHeight="1" x14ac:dyDescent="0.25"/>
    <row r="23368" customFormat="1" ht="15" customHeight="1" x14ac:dyDescent="0.25"/>
    <row r="23369" customFormat="1" ht="15" customHeight="1" x14ac:dyDescent="0.25"/>
    <row r="23370" customFormat="1" ht="15" customHeight="1" x14ac:dyDescent="0.25"/>
    <row r="23371" customFormat="1" ht="15" customHeight="1" x14ac:dyDescent="0.25"/>
    <row r="23372" customFormat="1" ht="15" customHeight="1" x14ac:dyDescent="0.25"/>
    <row r="23373" customFormat="1" ht="15" customHeight="1" x14ac:dyDescent="0.25"/>
    <row r="23374" customFormat="1" ht="15" customHeight="1" x14ac:dyDescent="0.25"/>
    <row r="23375" customFormat="1" ht="15" customHeight="1" x14ac:dyDescent="0.25"/>
    <row r="23376" customFormat="1" ht="15" customHeight="1" x14ac:dyDescent="0.25"/>
    <row r="23377" customFormat="1" ht="15" customHeight="1" x14ac:dyDescent="0.25"/>
    <row r="23378" customFormat="1" ht="15" customHeight="1" x14ac:dyDescent="0.25"/>
    <row r="23379" customFormat="1" ht="15" customHeight="1" x14ac:dyDescent="0.25"/>
    <row r="23380" customFormat="1" ht="15" customHeight="1" x14ac:dyDescent="0.25"/>
    <row r="23381" customFormat="1" ht="15" customHeight="1" x14ac:dyDescent="0.25"/>
    <row r="23382" customFormat="1" ht="15" customHeight="1" x14ac:dyDescent="0.25"/>
    <row r="23383" customFormat="1" ht="15" customHeight="1" x14ac:dyDescent="0.25"/>
    <row r="23384" customFormat="1" ht="15" customHeight="1" x14ac:dyDescent="0.25"/>
    <row r="23385" customFormat="1" ht="15" customHeight="1" x14ac:dyDescent="0.25"/>
    <row r="23386" customFormat="1" ht="15" customHeight="1" x14ac:dyDescent="0.25"/>
    <row r="23387" customFormat="1" ht="15" customHeight="1" x14ac:dyDescent="0.25"/>
    <row r="23388" customFormat="1" ht="15" customHeight="1" x14ac:dyDescent="0.25"/>
    <row r="23389" customFormat="1" ht="15" customHeight="1" x14ac:dyDescent="0.25"/>
    <row r="23390" customFormat="1" ht="15" customHeight="1" x14ac:dyDescent="0.25"/>
    <row r="23391" customFormat="1" ht="15" customHeight="1" x14ac:dyDescent="0.25"/>
    <row r="23392" customFormat="1" ht="15" customHeight="1" x14ac:dyDescent="0.25"/>
    <row r="23393" customFormat="1" ht="15" customHeight="1" x14ac:dyDescent="0.25"/>
    <row r="23394" customFormat="1" ht="15" customHeight="1" x14ac:dyDescent="0.25"/>
    <row r="23395" customFormat="1" ht="15" customHeight="1" x14ac:dyDescent="0.25"/>
    <row r="23396" customFormat="1" ht="15" customHeight="1" x14ac:dyDescent="0.25"/>
    <row r="23397" customFormat="1" ht="15" customHeight="1" x14ac:dyDescent="0.25"/>
    <row r="23398" customFormat="1" ht="15" customHeight="1" x14ac:dyDescent="0.25"/>
    <row r="23399" customFormat="1" ht="15" customHeight="1" x14ac:dyDescent="0.25"/>
    <row r="23400" customFormat="1" ht="15" customHeight="1" x14ac:dyDescent="0.25"/>
    <row r="23401" customFormat="1" ht="15" customHeight="1" x14ac:dyDescent="0.25"/>
    <row r="23402" customFormat="1" ht="15" customHeight="1" x14ac:dyDescent="0.25"/>
    <row r="23403" customFormat="1" ht="15" customHeight="1" x14ac:dyDescent="0.25"/>
    <row r="23404" customFormat="1" ht="15" customHeight="1" x14ac:dyDescent="0.25"/>
    <row r="23405" customFormat="1" ht="15" customHeight="1" x14ac:dyDescent="0.25"/>
    <row r="23406" customFormat="1" ht="15" customHeight="1" x14ac:dyDescent="0.25"/>
    <row r="23407" customFormat="1" ht="15" customHeight="1" x14ac:dyDescent="0.25"/>
    <row r="23408" customFormat="1" ht="15" customHeight="1" x14ac:dyDescent="0.25"/>
    <row r="23409" customFormat="1" ht="15" customHeight="1" x14ac:dyDescent="0.25"/>
    <row r="23410" customFormat="1" ht="15" customHeight="1" x14ac:dyDescent="0.25"/>
    <row r="23411" customFormat="1" ht="15" customHeight="1" x14ac:dyDescent="0.25"/>
    <row r="23412" customFormat="1" ht="15" customHeight="1" x14ac:dyDescent="0.25"/>
    <row r="23413" customFormat="1" ht="15" customHeight="1" x14ac:dyDescent="0.25"/>
    <row r="23414" customFormat="1" ht="15" customHeight="1" x14ac:dyDescent="0.25"/>
    <row r="23415" customFormat="1" ht="15" customHeight="1" x14ac:dyDescent="0.25"/>
    <row r="23416" customFormat="1" ht="15" customHeight="1" x14ac:dyDescent="0.25"/>
    <row r="23417" customFormat="1" ht="15" customHeight="1" x14ac:dyDescent="0.25"/>
    <row r="23418" customFormat="1" ht="15" customHeight="1" x14ac:dyDescent="0.25"/>
    <row r="23419" customFormat="1" ht="15" customHeight="1" x14ac:dyDescent="0.25"/>
    <row r="23420" customFormat="1" ht="15" customHeight="1" x14ac:dyDescent="0.25"/>
    <row r="23421" customFormat="1" ht="15" customHeight="1" x14ac:dyDescent="0.25"/>
    <row r="23422" customFormat="1" ht="15" customHeight="1" x14ac:dyDescent="0.25"/>
    <row r="23423" customFormat="1" ht="15" customHeight="1" x14ac:dyDescent="0.25"/>
    <row r="23424" customFormat="1" ht="15" customHeight="1" x14ac:dyDescent="0.25"/>
    <row r="23425" customFormat="1" ht="15" customHeight="1" x14ac:dyDescent="0.25"/>
    <row r="23426" customFormat="1" ht="15" customHeight="1" x14ac:dyDescent="0.25"/>
    <row r="23427" customFormat="1" ht="15" customHeight="1" x14ac:dyDescent="0.25"/>
    <row r="23428" customFormat="1" ht="15" customHeight="1" x14ac:dyDescent="0.25"/>
    <row r="23429" customFormat="1" ht="15" customHeight="1" x14ac:dyDescent="0.25"/>
    <row r="23430" customFormat="1" ht="15" customHeight="1" x14ac:dyDescent="0.25"/>
    <row r="23431" customFormat="1" ht="15" customHeight="1" x14ac:dyDescent="0.25"/>
    <row r="23432" customFormat="1" ht="15" customHeight="1" x14ac:dyDescent="0.25"/>
    <row r="23433" customFormat="1" ht="15" customHeight="1" x14ac:dyDescent="0.25"/>
    <row r="23434" customFormat="1" ht="15" customHeight="1" x14ac:dyDescent="0.25"/>
    <row r="23435" customFormat="1" ht="15" customHeight="1" x14ac:dyDescent="0.25"/>
    <row r="23436" customFormat="1" ht="15" customHeight="1" x14ac:dyDescent="0.25"/>
    <row r="23437" customFormat="1" ht="15" customHeight="1" x14ac:dyDescent="0.25"/>
    <row r="23438" customFormat="1" ht="15" customHeight="1" x14ac:dyDescent="0.25"/>
    <row r="23439" customFormat="1" ht="15" customHeight="1" x14ac:dyDescent="0.25"/>
    <row r="23440" customFormat="1" ht="15" customHeight="1" x14ac:dyDescent="0.25"/>
    <row r="23441" customFormat="1" ht="15" customHeight="1" x14ac:dyDescent="0.25"/>
    <row r="23442" customFormat="1" ht="15" customHeight="1" x14ac:dyDescent="0.25"/>
    <row r="23443" customFormat="1" ht="15" customHeight="1" x14ac:dyDescent="0.25"/>
    <row r="23444" customFormat="1" ht="15" customHeight="1" x14ac:dyDescent="0.25"/>
    <row r="23445" customFormat="1" ht="15" customHeight="1" x14ac:dyDescent="0.25"/>
    <row r="23446" customFormat="1" ht="15" customHeight="1" x14ac:dyDescent="0.25"/>
    <row r="23447" customFormat="1" ht="15" customHeight="1" x14ac:dyDescent="0.25"/>
    <row r="23448" customFormat="1" ht="15" customHeight="1" x14ac:dyDescent="0.25"/>
    <row r="23449" customFormat="1" ht="15" customHeight="1" x14ac:dyDescent="0.25"/>
    <row r="23450" customFormat="1" ht="15" customHeight="1" x14ac:dyDescent="0.25"/>
    <row r="23451" customFormat="1" ht="15" customHeight="1" x14ac:dyDescent="0.25"/>
    <row r="23452" customFormat="1" ht="15" customHeight="1" x14ac:dyDescent="0.25"/>
    <row r="23453" customFormat="1" ht="15" customHeight="1" x14ac:dyDescent="0.25"/>
    <row r="23454" customFormat="1" ht="15" customHeight="1" x14ac:dyDescent="0.25"/>
    <row r="23455" customFormat="1" ht="15" customHeight="1" x14ac:dyDescent="0.25"/>
    <row r="23456" customFormat="1" ht="15" customHeight="1" x14ac:dyDescent="0.25"/>
    <row r="23457" customFormat="1" ht="15" customHeight="1" x14ac:dyDescent="0.25"/>
    <row r="23458" customFormat="1" ht="15" customHeight="1" x14ac:dyDescent="0.25"/>
    <row r="23459" customFormat="1" ht="15" customHeight="1" x14ac:dyDescent="0.25"/>
    <row r="23460" customFormat="1" ht="15" customHeight="1" x14ac:dyDescent="0.25"/>
    <row r="23461" customFormat="1" ht="15" customHeight="1" x14ac:dyDescent="0.25"/>
    <row r="23462" customFormat="1" ht="15" customHeight="1" x14ac:dyDescent="0.25"/>
    <row r="23463" customFormat="1" ht="15" customHeight="1" x14ac:dyDescent="0.25"/>
    <row r="23464" customFormat="1" ht="15" customHeight="1" x14ac:dyDescent="0.25"/>
    <row r="23465" customFormat="1" ht="15" customHeight="1" x14ac:dyDescent="0.25"/>
    <row r="23466" customFormat="1" ht="15" customHeight="1" x14ac:dyDescent="0.25"/>
    <row r="23467" customFormat="1" ht="15" customHeight="1" x14ac:dyDescent="0.25"/>
    <row r="23468" customFormat="1" ht="15" customHeight="1" x14ac:dyDescent="0.25"/>
    <row r="23469" customFormat="1" ht="15" customHeight="1" x14ac:dyDescent="0.25"/>
    <row r="23470" customFormat="1" ht="15" customHeight="1" x14ac:dyDescent="0.25"/>
    <row r="23471" customFormat="1" ht="15" customHeight="1" x14ac:dyDescent="0.25"/>
    <row r="23472" customFormat="1" ht="15" customHeight="1" x14ac:dyDescent="0.25"/>
    <row r="23473" customFormat="1" ht="15" customHeight="1" x14ac:dyDescent="0.25"/>
    <row r="23474" customFormat="1" ht="15" customHeight="1" x14ac:dyDescent="0.25"/>
    <row r="23475" customFormat="1" ht="15" customHeight="1" x14ac:dyDescent="0.25"/>
    <row r="23476" customFormat="1" ht="15" customHeight="1" x14ac:dyDescent="0.25"/>
    <row r="23477" customFormat="1" ht="15" customHeight="1" x14ac:dyDescent="0.25"/>
    <row r="23478" customFormat="1" ht="15" customHeight="1" x14ac:dyDescent="0.25"/>
    <row r="23479" customFormat="1" ht="15" customHeight="1" x14ac:dyDescent="0.25"/>
    <row r="23480" customFormat="1" ht="15" customHeight="1" x14ac:dyDescent="0.25"/>
    <row r="23481" customFormat="1" ht="15" customHeight="1" x14ac:dyDescent="0.25"/>
    <row r="23482" customFormat="1" ht="15" customHeight="1" x14ac:dyDescent="0.25"/>
    <row r="23483" customFormat="1" ht="15" customHeight="1" x14ac:dyDescent="0.25"/>
    <row r="23484" customFormat="1" ht="15" customHeight="1" x14ac:dyDescent="0.25"/>
    <row r="23485" customFormat="1" ht="15" customHeight="1" x14ac:dyDescent="0.25"/>
    <row r="23486" customFormat="1" ht="15" customHeight="1" x14ac:dyDescent="0.25"/>
    <row r="23487" customFormat="1" ht="15" customHeight="1" x14ac:dyDescent="0.25"/>
    <row r="23488" customFormat="1" ht="15" customHeight="1" x14ac:dyDescent="0.25"/>
    <row r="23489" customFormat="1" ht="15" customHeight="1" x14ac:dyDescent="0.25"/>
    <row r="23490" customFormat="1" ht="15" customHeight="1" x14ac:dyDescent="0.25"/>
    <row r="23491" customFormat="1" ht="15" customHeight="1" x14ac:dyDescent="0.25"/>
    <row r="23492" customFormat="1" ht="15" customHeight="1" x14ac:dyDescent="0.25"/>
    <row r="23493" customFormat="1" ht="15" customHeight="1" x14ac:dyDescent="0.25"/>
    <row r="23494" customFormat="1" ht="15" customHeight="1" x14ac:dyDescent="0.25"/>
    <row r="23495" customFormat="1" ht="15" customHeight="1" x14ac:dyDescent="0.25"/>
    <row r="23496" customFormat="1" ht="15" customHeight="1" x14ac:dyDescent="0.25"/>
    <row r="23497" customFormat="1" ht="15" customHeight="1" x14ac:dyDescent="0.25"/>
    <row r="23498" customFormat="1" ht="15" customHeight="1" x14ac:dyDescent="0.25"/>
    <row r="23499" customFormat="1" ht="15" customHeight="1" x14ac:dyDescent="0.25"/>
    <row r="23500" customFormat="1" ht="15" customHeight="1" x14ac:dyDescent="0.25"/>
    <row r="23501" customFormat="1" ht="15" customHeight="1" x14ac:dyDescent="0.25"/>
    <row r="23502" customFormat="1" ht="15" customHeight="1" x14ac:dyDescent="0.25"/>
    <row r="23503" customFormat="1" ht="15" customHeight="1" x14ac:dyDescent="0.25"/>
    <row r="23504" customFormat="1" ht="15" customHeight="1" x14ac:dyDescent="0.25"/>
    <row r="23505" customFormat="1" ht="15" customHeight="1" x14ac:dyDescent="0.25"/>
    <row r="23506" customFormat="1" ht="15" customHeight="1" x14ac:dyDescent="0.25"/>
    <row r="23507" customFormat="1" ht="15" customHeight="1" x14ac:dyDescent="0.25"/>
    <row r="23508" customFormat="1" ht="15" customHeight="1" x14ac:dyDescent="0.25"/>
    <row r="23509" customFormat="1" ht="15" customHeight="1" x14ac:dyDescent="0.25"/>
    <row r="23510" customFormat="1" ht="15" customHeight="1" x14ac:dyDescent="0.25"/>
    <row r="23511" customFormat="1" ht="15" customHeight="1" x14ac:dyDescent="0.25"/>
    <row r="23512" customFormat="1" ht="15" customHeight="1" x14ac:dyDescent="0.25"/>
    <row r="23513" customFormat="1" ht="15" customHeight="1" x14ac:dyDescent="0.25"/>
    <row r="23514" customFormat="1" ht="15" customHeight="1" x14ac:dyDescent="0.25"/>
    <row r="23515" customFormat="1" ht="15" customHeight="1" x14ac:dyDescent="0.25"/>
    <row r="23516" customFormat="1" ht="15" customHeight="1" x14ac:dyDescent="0.25"/>
    <row r="23517" customFormat="1" ht="15" customHeight="1" x14ac:dyDescent="0.25"/>
    <row r="23518" customFormat="1" ht="15" customHeight="1" x14ac:dyDescent="0.25"/>
    <row r="23519" customFormat="1" ht="15" customHeight="1" x14ac:dyDescent="0.25"/>
    <row r="23520" customFormat="1" ht="15" customHeight="1" x14ac:dyDescent="0.25"/>
    <row r="23521" customFormat="1" ht="15" customHeight="1" x14ac:dyDescent="0.25"/>
    <row r="23522" customFormat="1" ht="15" customHeight="1" x14ac:dyDescent="0.25"/>
    <row r="23523" customFormat="1" ht="15" customHeight="1" x14ac:dyDescent="0.25"/>
    <row r="23524" customFormat="1" ht="15" customHeight="1" x14ac:dyDescent="0.25"/>
    <row r="23525" customFormat="1" ht="15" customHeight="1" x14ac:dyDescent="0.25"/>
    <row r="23526" customFormat="1" ht="15" customHeight="1" x14ac:dyDescent="0.25"/>
    <row r="23527" customFormat="1" ht="15" customHeight="1" x14ac:dyDescent="0.25"/>
    <row r="23528" customFormat="1" ht="15" customHeight="1" x14ac:dyDescent="0.25"/>
    <row r="23529" customFormat="1" ht="15" customHeight="1" x14ac:dyDescent="0.25"/>
    <row r="23530" customFormat="1" ht="15" customHeight="1" x14ac:dyDescent="0.25"/>
    <row r="23531" customFormat="1" ht="15" customHeight="1" x14ac:dyDescent="0.25"/>
    <row r="23532" customFormat="1" ht="15" customHeight="1" x14ac:dyDescent="0.25"/>
    <row r="23533" customFormat="1" ht="15" customHeight="1" x14ac:dyDescent="0.25"/>
    <row r="23534" customFormat="1" ht="15" customHeight="1" x14ac:dyDescent="0.25"/>
    <row r="23535" customFormat="1" ht="15" customHeight="1" x14ac:dyDescent="0.25"/>
    <row r="23536" customFormat="1" ht="15" customHeight="1" x14ac:dyDescent="0.25"/>
    <row r="23537" customFormat="1" ht="15" customHeight="1" x14ac:dyDescent="0.25"/>
    <row r="23538" customFormat="1" ht="15" customHeight="1" x14ac:dyDescent="0.25"/>
    <row r="23539" customFormat="1" ht="15" customHeight="1" x14ac:dyDescent="0.25"/>
    <row r="23540" customFormat="1" ht="15" customHeight="1" x14ac:dyDescent="0.25"/>
    <row r="23541" customFormat="1" ht="15" customHeight="1" x14ac:dyDescent="0.25"/>
    <row r="23542" customFormat="1" ht="15" customHeight="1" x14ac:dyDescent="0.25"/>
    <row r="23543" customFormat="1" ht="15" customHeight="1" x14ac:dyDescent="0.25"/>
    <row r="23544" customFormat="1" ht="15" customHeight="1" x14ac:dyDescent="0.25"/>
    <row r="23545" customFormat="1" ht="15" customHeight="1" x14ac:dyDescent="0.25"/>
    <row r="23546" customFormat="1" ht="15" customHeight="1" x14ac:dyDescent="0.25"/>
    <row r="23547" customFormat="1" ht="15" customHeight="1" x14ac:dyDescent="0.25"/>
    <row r="23548" customFormat="1" ht="15" customHeight="1" x14ac:dyDescent="0.25"/>
    <row r="23549" customFormat="1" ht="15" customHeight="1" x14ac:dyDescent="0.25"/>
    <row r="23550" customFormat="1" ht="15" customHeight="1" x14ac:dyDescent="0.25"/>
    <row r="23551" customFormat="1" ht="15" customHeight="1" x14ac:dyDescent="0.25"/>
    <row r="23552" customFormat="1" ht="15" customHeight="1" x14ac:dyDescent="0.25"/>
    <row r="23553" customFormat="1" ht="15" customHeight="1" x14ac:dyDescent="0.25"/>
    <row r="23554" customFormat="1" ht="15" customHeight="1" x14ac:dyDescent="0.25"/>
    <row r="23555" customFormat="1" ht="15" customHeight="1" x14ac:dyDescent="0.25"/>
    <row r="23556" customFormat="1" ht="15" customHeight="1" x14ac:dyDescent="0.25"/>
    <row r="23557" customFormat="1" ht="15" customHeight="1" x14ac:dyDescent="0.25"/>
    <row r="23558" customFormat="1" ht="15" customHeight="1" x14ac:dyDescent="0.25"/>
    <row r="23559" customFormat="1" ht="15" customHeight="1" x14ac:dyDescent="0.25"/>
    <row r="23560" customFormat="1" ht="15" customHeight="1" x14ac:dyDescent="0.25"/>
    <row r="23561" customFormat="1" ht="15" customHeight="1" x14ac:dyDescent="0.25"/>
    <row r="23562" customFormat="1" ht="15" customHeight="1" x14ac:dyDescent="0.25"/>
    <row r="23563" customFormat="1" ht="15" customHeight="1" x14ac:dyDescent="0.25"/>
    <row r="23564" customFormat="1" ht="15" customHeight="1" x14ac:dyDescent="0.25"/>
    <row r="23565" customFormat="1" ht="15" customHeight="1" x14ac:dyDescent="0.25"/>
    <row r="23566" customFormat="1" ht="15" customHeight="1" x14ac:dyDescent="0.25"/>
    <row r="23567" customFormat="1" ht="15" customHeight="1" x14ac:dyDescent="0.25"/>
    <row r="23568" customFormat="1" ht="15" customHeight="1" x14ac:dyDescent="0.25"/>
    <row r="23569" customFormat="1" ht="15" customHeight="1" x14ac:dyDescent="0.25"/>
    <row r="23570" customFormat="1" ht="15" customHeight="1" x14ac:dyDescent="0.25"/>
    <row r="23571" customFormat="1" ht="15" customHeight="1" x14ac:dyDescent="0.25"/>
    <row r="23572" customFormat="1" ht="15" customHeight="1" x14ac:dyDescent="0.25"/>
    <row r="23573" customFormat="1" ht="15" customHeight="1" x14ac:dyDescent="0.25"/>
    <row r="23574" customFormat="1" ht="15" customHeight="1" x14ac:dyDescent="0.25"/>
    <row r="23575" customFormat="1" ht="15" customHeight="1" x14ac:dyDescent="0.25"/>
    <row r="23576" customFormat="1" ht="15" customHeight="1" x14ac:dyDescent="0.25"/>
    <row r="23577" customFormat="1" ht="15" customHeight="1" x14ac:dyDescent="0.25"/>
    <row r="23578" customFormat="1" ht="15" customHeight="1" x14ac:dyDescent="0.25"/>
    <row r="23579" customFormat="1" ht="15" customHeight="1" x14ac:dyDescent="0.25"/>
    <row r="23580" customFormat="1" ht="15" customHeight="1" x14ac:dyDescent="0.25"/>
    <row r="23581" customFormat="1" ht="15" customHeight="1" x14ac:dyDescent="0.25"/>
    <row r="23582" customFormat="1" ht="15" customHeight="1" x14ac:dyDescent="0.25"/>
    <row r="23583" customFormat="1" ht="15" customHeight="1" x14ac:dyDescent="0.25"/>
    <row r="23584" customFormat="1" ht="15" customHeight="1" x14ac:dyDescent="0.25"/>
    <row r="23585" customFormat="1" ht="15" customHeight="1" x14ac:dyDescent="0.25"/>
    <row r="23586" customFormat="1" ht="15" customHeight="1" x14ac:dyDescent="0.25"/>
    <row r="23587" customFormat="1" ht="15" customHeight="1" x14ac:dyDescent="0.25"/>
    <row r="23588" customFormat="1" ht="15" customHeight="1" x14ac:dyDescent="0.25"/>
    <row r="23589" customFormat="1" ht="15" customHeight="1" x14ac:dyDescent="0.25"/>
    <row r="23590" customFormat="1" ht="15" customHeight="1" x14ac:dyDescent="0.25"/>
    <row r="23591" customFormat="1" ht="15" customHeight="1" x14ac:dyDescent="0.25"/>
    <row r="23592" customFormat="1" ht="15" customHeight="1" x14ac:dyDescent="0.25"/>
    <row r="23593" customFormat="1" ht="15" customHeight="1" x14ac:dyDescent="0.25"/>
    <row r="23594" customFormat="1" ht="15" customHeight="1" x14ac:dyDescent="0.25"/>
    <row r="23595" customFormat="1" ht="15" customHeight="1" x14ac:dyDescent="0.25"/>
    <row r="23596" customFormat="1" ht="15" customHeight="1" x14ac:dyDescent="0.25"/>
    <row r="23597" customFormat="1" ht="15" customHeight="1" x14ac:dyDescent="0.25"/>
    <row r="23598" customFormat="1" ht="15" customHeight="1" x14ac:dyDescent="0.25"/>
    <row r="23599" customFormat="1" ht="15" customHeight="1" x14ac:dyDescent="0.25"/>
    <row r="23600" customFormat="1" ht="15" customHeight="1" x14ac:dyDescent="0.25"/>
    <row r="23601" customFormat="1" ht="15" customHeight="1" x14ac:dyDescent="0.25"/>
    <row r="23602" customFormat="1" ht="15" customHeight="1" x14ac:dyDescent="0.25"/>
    <row r="23603" customFormat="1" ht="15" customHeight="1" x14ac:dyDescent="0.25"/>
    <row r="23604" customFormat="1" ht="15" customHeight="1" x14ac:dyDescent="0.25"/>
    <row r="23605" customFormat="1" ht="15" customHeight="1" x14ac:dyDescent="0.25"/>
    <row r="23606" customFormat="1" ht="15" customHeight="1" x14ac:dyDescent="0.25"/>
    <row r="23607" customFormat="1" ht="15" customHeight="1" x14ac:dyDescent="0.25"/>
    <row r="23608" customFormat="1" ht="15" customHeight="1" x14ac:dyDescent="0.25"/>
    <row r="23609" customFormat="1" ht="15" customHeight="1" x14ac:dyDescent="0.25"/>
    <row r="23610" customFormat="1" ht="15" customHeight="1" x14ac:dyDescent="0.25"/>
    <row r="23611" customFormat="1" ht="15" customHeight="1" x14ac:dyDescent="0.25"/>
    <row r="23612" customFormat="1" ht="15" customHeight="1" x14ac:dyDescent="0.25"/>
    <row r="23613" customFormat="1" ht="15" customHeight="1" x14ac:dyDescent="0.25"/>
    <row r="23614" customFormat="1" ht="15" customHeight="1" x14ac:dyDescent="0.25"/>
    <row r="23615" customFormat="1" ht="15" customHeight="1" x14ac:dyDescent="0.25"/>
    <row r="23616" customFormat="1" ht="15" customHeight="1" x14ac:dyDescent="0.25"/>
    <row r="23617" customFormat="1" ht="15" customHeight="1" x14ac:dyDescent="0.25"/>
    <row r="23618" customFormat="1" ht="15" customHeight="1" x14ac:dyDescent="0.25"/>
    <row r="23619" customFormat="1" ht="15" customHeight="1" x14ac:dyDescent="0.25"/>
    <row r="23620" customFormat="1" ht="15" customHeight="1" x14ac:dyDescent="0.25"/>
    <row r="23621" customFormat="1" ht="15" customHeight="1" x14ac:dyDescent="0.25"/>
    <row r="23622" customFormat="1" ht="15" customHeight="1" x14ac:dyDescent="0.25"/>
    <row r="23623" customFormat="1" ht="15" customHeight="1" x14ac:dyDescent="0.25"/>
    <row r="23624" customFormat="1" ht="15" customHeight="1" x14ac:dyDescent="0.25"/>
    <row r="23625" customFormat="1" ht="15" customHeight="1" x14ac:dyDescent="0.25"/>
    <row r="23626" customFormat="1" ht="15" customHeight="1" x14ac:dyDescent="0.25"/>
    <row r="23627" customFormat="1" ht="15" customHeight="1" x14ac:dyDescent="0.25"/>
    <row r="23628" customFormat="1" ht="15" customHeight="1" x14ac:dyDescent="0.25"/>
    <row r="23629" customFormat="1" ht="15" customHeight="1" x14ac:dyDescent="0.25"/>
    <row r="23630" customFormat="1" ht="15" customHeight="1" x14ac:dyDescent="0.25"/>
    <row r="23631" customFormat="1" ht="15" customHeight="1" x14ac:dyDescent="0.25"/>
    <row r="23632" customFormat="1" ht="15" customHeight="1" x14ac:dyDescent="0.25"/>
    <row r="23633" customFormat="1" ht="15" customHeight="1" x14ac:dyDescent="0.25"/>
    <row r="23634" customFormat="1" ht="15" customHeight="1" x14ac:dyDescent="0.25"/>
    <row r="23635" customFormat="1" ht="15" customHeight="1" x14ac:dyDescent="0.25"/>
    <row r="23636" customFormat="1" ht="15" customHeight="1" x14ac:dyDescent="0.25"/>
    <row r="23637" customFormat="1" ht="15" customHeight="1" x14ac:dyDescent="0.25"/>
    <row r="23638" customFormat="1" ht="15" customHeight="1" x14ac:dyDescent="0.25"/>
    <row r="23639" customFormat="1" ht="15" customHeight="1" x14ac:dyDescent="0.25"/>
    <row r="23640" customFormat="1" ht="15" customHeight="1" x14ac:dyDescent="0.25"/>
    <row r="23641" customFormat="1" ht="15" customHeight="1" x14ac:dyDescent="0.25"/>
    <row r="23642" customFormat="1" ht="15" customHeight="1" x14ac:dyDescent="0.25"/>
    <row r="23643" customFormat="1" ht="15" customHeight="1" x14ac:dyDescent="0.25"/>
    <row r="23644" customFormat="1" ht="15" customHeight="1" x14ac:dyDescent="0.25"/>
    <row r="23645" customFormat="1" ht="15" customHeight="1" x14ac:dyDescent="0.25"/>
    <row r="23646" customFormat="1" ht="15" customHeight="1" x14ac:dyDescent="0.25"/>
    <row r="23647" customFormat="1" ht="15" customHeight="1" x14ac:dyDescent="0.25"/>
    <row r="23648" customFormat="1" ht="15" customHeight="1" x14ac:dyDescent="0.25"/>
    <row r="23649" customFormat="1" ht="15" customHeight="1" x14ac:dyDescent="0.25"/>
    <row r="23650" customFormat="1" ht="15" customHeight="1" x14ac:dyDescent="0.25"/>
    <row r="23651" customFormat="1" ht="15" customHeight="1" x14ac:dyDescent="0.25"/>
    <row r="23652" customFormat="1" ht="15" customHeight="1" x14ac:dyDescent="0.25"/>
    <row r="23653" customFormat="1" ht="15" customHeight="1" x14ac:dyDescent="0.25"/>
    <row r="23654" customFormat="1" ht="15" customHeight="1" x14ac:dyDescent="0.25"/>
    <row r="23655" customFormat="1" ht="15" customHeight="1" x14ac:dyDescent="0.25"/>
    <row r="23656" customFormat="1" ht="15" customHeight="1" x14ac:dyDescent="0.25"/>
    <row r="23657" customFormat="1" ht="15" customHeight="1" x14ac:dyDescent="0.25"/>
    <row r="23658" customFormat="1" ht="15" customHeight="1" x14ac:dyDescent="0.25"/>
    <row r="23659" customFormat="1" ht="15" customHeight="1" x14ac:dyDescent="0.25"/>
    <row r="23660" customFormat="1" ht="15" customHeight="1" x14ac:dyDescent="0.25"/>
    <row r="23661" customFormat="1" ht="15" customHeight="1" x14ac:dyDescent="0.25"/>
    <row r="23662" customFormat="1" ht="15" customHeight="1" x14ac:dyDescent="0.25"/>
    <row r="23663" customFormat="1" ht="15" customHeight="1" x14ac:dyDescent="0.25"/>
    <row r="23664" customFormat="1" ht="15" customHeight="1" x14ac:dyDescent="0.25"/>
    <row r="23665" customFormat="1" ht="15" customHeight="1" x14ac:dyDescent="0.25"/>
    <row r="23666" customFormat="1" ht="15" customHeight="1" x14ac:dyDescent="0.25"/>
    <row r="23667" customFormat="1" ht="15" customHeight="1" x14ac:dyDescent="0.25"/>
    <row r="23668" customFormat="1" ht="15" customHeight="1" x14ac:dyDescent="0.25"/>
    <row r="23669" customFormat="1" ht="15" customHeight="1" x14ac:dyDescent="0.25"/>
    <row r="23670" customFormat="1" ht="15" customHeight="1" x14ac:dyDescent="0.25"/>
    <row r="23671" customFormat="1" ht="15" customHeight="1" x14ac:dyDescent="0.25"/>
    <row r="23672" customFormat="1" ht="15" customHeight="1" x14ac:dyDescent="0.25"/>
    <row r="23673" customFormat="1" ht="15" customHeight="1" x14ac:dyDescent="0.25"/>
    <row r="23674" customFormat="1" ht="15" customHeight="1" x14ac:dyDescent="0.25"/>
    <row r="23675" customFormat="1" ht="15" customHeight="1" x14ac:dyDescent="0.25"/>
    <row r="23676" customFormat="1" ht="15" customHeight="1" x14ac:dyDescent="0.25"/>
    <row r="23677" customFormat="1" ht="15" customHeight="1" x14ac:dyDescent="0.25"/>
    <row r="23678" customFormat="1" ht="15" customHeight="1" x14ac:dyDescent="0.25"/>
    <row r="23679" customFormat="1" ht="15" customHeight="1" x14ac:dyDescent="0.25"/>
    <row r="23680" customFormat="1" ht="15" customHeight="1" x14ac:dyDescent="0.25"/>
    <row r="23681" customFormat="1" ht="15" customHeight="1" x14ac:dyDescent="0.25"/>
    <row r="23682" customFormat="1" ht="15" customHeight="1" x14ac:dyDescent="0.25"/>
    <row r="23683" customFormat="1" ht="15" customHeight="1" x14ac:dyDescent="0.25"/>
    <row r="23684" customFormat="1" ht="15" customHeight="1" x14ac:dyDescent="0.25"/>
    <row r="23685" customFormat="1" ht="15" customHeight="1" x14ac:dyDescent="0.25"/>
    <row r="23686" customFormat="1" ht="15" customHeight="1" x14ac:dyDescent="0.25"/>
    <row r="23687" customFormat="1" ht="15" customHeight="1" x14ac:dyDescent="0.25"/>
    <row r="23688" customFormat="1" ht="15" customHeight="1" x14ac:dyDescent="0.25"/>
    <row r="23689" customFormat="1" ht="15" customHeight="1" x14ac:dyDescent="0.25"/>
    <row r="23690" customFormat="1" ht="15" customHeight="1" x14ac:dyDescent="0.25"/>
    <row r="23691" customFormat="1" ht="15" customHeight="1" x14ac:dyDescent="0.25"/>
    <row r="23692" customFormat="1" ht="15" customHeight="1" x14ac:dyDescent="0.25"/>
    <row r="23693" customFormat="1" ht="15" customHeight="1" x14ac:dyDescent="0.25"/>
    <row r="23694" customFormat="1" ht="15" customHeight="1" x14ac:dyDescent="0.25"/>
    <row r="23695" customFormat="1" ht="15" customHeight="1" x14ac:dyDescent="0.25"/>
    <row r="23696" customFormat="1" ht="15" customHeight="1" x14ac:dyDescent="0.25"/>
    <row r="23697" customFormat="1" ht="15" customHeight="1" x14ac:dyDescent="0.25"/>
    <row r="23698" customFormat="1" ht="15" customHeight="1" x14ac:dyDescent="0.25"/>
    <row r="23699" customFormat="1" ht="15" customHeight="1" x14ac:dyDescent="0.25"/>
    <row r="23700" customFormat="1" ht="15" customHeight="1" x14ac:dyDescent="0.25"/>
    <row r="23701" customFormat="1" ht="15" customHeight="1" x14ac:dyDescent="0.25"/>
    <row r="23702" customFormat="1" ht="15" customHeight="1" x14ac:dyDescent="0.25"/>
    <row r="23703" customFormat="1" ht="15" customHeight="1" x14ac:dyDescent="0.25"/>
    <row r="23704" customFormat="1" ht="15" customHeight="1" x14ac:dyDescent="0.25"/>
    <row r="23705" customFormat="1" ht="15" customHeight="1" x14ac:dyDescent="0.25"/>
    <row r="23706" customFormat="1" ht="15" customHeight="1" x14ac:dyDescent="0.25"/>
    <row r="23707" customFormat="1" ht="15" customHeight="1" x14ac:dyDescent="0.25"/>
    <row r="23708" customFormat="1" ht="15" customHeight="1" x14ac:dyDescent="0.25"/>
    <row r="23709" customFormat="1" ht="15" customHeight="1" x14ac:dyDescent="0.25"/>
    <row r="23710" customFormat="1" ht="15" customHeight="1" x14ac:dyDescent="0.25"/>
    <row r="23711" customFormat="1" ht="15" customHeight="1" x14ac:dyDescent="0.25"/>
    <row r="23712" customFormat="1" ht="15" customHeight="1" x14ac:dyDescent="0.25"/>
    <row r="23713" customFormat="1" ht="15" customHeight="1" x14ac:dyDescent="0.25"/>
    <row r="23714" customFormat="1" ht="15" customHeight="1" x14ac:dyDescent="0.25"/>
    <row r="23715" customFormat="1" ht="15" customHeight="1" x14ac:dyDescent="0.25"/>
    <row r="23716" customFormat="1" ht="15" customHeight="1" x14ac:dyDescent="0.25"/>
    <row r="23717" customFormat="1" ht="15" customHeight="1" x14ac:dyDescent="0.25"/>
    <row r="23718" customFormat="1" ht="15" customHeight="1" x14ac:dyDescent="0.25"/>
    <row r="23719" customFormat="1" ht="15" customHeight="1" x14ac:dyDescent="0.25"/>
    <row r="23720" customFormat="1" ht="15" customHeight="1" x14ac:dyDescent="0.25"/>
    <row r="23721" customFormat="1" ht="15" customHeight="1" x14ac:dyDescent="0.25"/>
    <row r="23722" customFormat="1" ht="15" customHeight="1" x14ac:dyDescent="0.25"/>
    <row r="23723" customFormat="1" ht="15" customHeight="1" x14ac:dyDescent="0.25"/>
    <row r="23724" customFormat="1" ht="15" customHeight="1" x14ac:dyDescent="0.25"/>
    <row r="23725" customFormat="1" ht="15" customHeight="1" x14ac:dyDescent="0.25"/>
    <row r="23726" customFormat="1" ht="15" customHeight="1" x14ac:dyDescent="0.25"/>
    <row r="23727" customFormat="1" ht="15" customHeight="1" x14ac:dyDescent="0.25"/>
    <row r="23728" customFormat="1" ht="15" customHeight="1" x14ac:dyDescent="0.25"/>
    <row r="23729" customFormat="1" ht="15" customHeight="1" x14ac:dyDescent="0.25"/>
    <row r="23730" customFormat="1" ht="15" customHeight="1" x14ac:dyDescent="0.25"/>
    <row r="23731" customFormat="1" ht="15" customHeight="1" x14ac:dyDescent="0.25"/>
    <row r="23732" customFormat="1" ht="15" customHeight="1" x14ac:dyDescent="0.25"/>
    <row r="23733" customFormat="1" ht="15" customHeight="1" x14ac:dyDescent="0.25"/>
    <row r="23734" customFormat="1" ht="15" customHeight="1" x14ac:dyDescent="0.25"/>
    <row r="23735" customFormat="1" ht="15" customHeight="1" x14ac:dyDescent="0.25"/>
    <row r="23736" customFormat="1" ht="15" customHeight="1" x14ac:dyDescent="0.25"/>
    <row r="23737" customFormat="1" ht="15" customHeight="1" x14ac:dyDescent="0.25"/>
    <row r="23738" customFormat="1" ht="15" customHeight="1" x14ac:dyDescent="0.25"/>
    <row r="23739" customFormat="1" ht="15" customHeight="1" x14ac:dyDescent="0.25"/>
    <row r="23740" customFormat="1" ht="15" customHeight="1" x14ac:dyDescent="0.25"/>
    <row r="23741" customFormat="1" ht="15" customHeight="1" x14ac:dyDescent="0.25"/>
    <row r="23742" customFormat="1" ht="15" customHeight="1" x14ac:dyDescent="0.25"/>
    <row r="23743" customFormat="1" ht="15" customHeight="1" x14ac:dyDescent="0.25"/>
    <row r="23744" customFormat="1" ht="15" customHeight="1" x14ac:dyDescent="0.25"/>
    <row r="23745" customFormat="1" ht="15" customHeight="1" x14ac:dyDescent="0.25"/>
    <row r="23746" customFormat="1" ht="15" customHeight="1" x14ac:dyDescent="0.25"/>
    <row r="23747" customFormat="1" ht="15" customHeight="1" x14ac:dyDescent="0.25"/>
    <row r="23748" customFormat="1" ht="15" customHeight="1" x14ac:dyDescent="0.25"/>
    <row r="23749" customFormat="1" ht="15" customHeight="1" x14ac:dyDescent="0.25"/>
    <row r="23750" customFormat="1" ht="15" customHeight="1" x14ac:dyDescent="0.25"/>
    <row r="23751" customFormat="1" ht="15" customHeight="1" x14ac:dyDescent="0.25"/>
    <row r="23752" customFormat="1" ht="15" customHeight="1" x14ac:dyDescent="0.25"/>
    <row r="23753" customFormat="1" ht="15" customHeight="1" x14ac:dyDescent="0.25"/>
    <row r="23754" customFormat="1" ht="15" customHeight="1" x14ac:dyDescent="0.25"/>
    <row r="23755" customFormat="1" ht="15" customHeight="1" x14ac:dyDescent="0.25"/>
    <row r="23756" customFormat="1" ht="15" customHeight="1" x14ac:dyDescent="0.25"/>
    <row r="23757" customFormat="1" ht="15" customHeight="1" x14ac:dyDescent="0.25"/>
    <row r="23758" customFormat="1" ht="15" customHeight="1" x14ac:dyDescent="0.25"/>
    <row r="23759" customFormat="1" ht="15" customHeight="1" x14ac:dyDescent="0.25"/>
    <row r="23760" customFormat="1" ht="15" customHeight="1" x14ac:dyDescent="0.25"/>
    <row r="23761" customFormat="1" ht="15" customHeight="1" x14ac:dyDescent="0.25"/>
    <row r="23762" customFormat="1" ht="15" customHeight="1" x14ac:dyDescent="0.25"/>
    <row r="23763" customFormat="1" ht="15" customHeight="1" x14ac:dyDescent="0.25"/>
    <row r="23764" customFormat="1" ht="15" customHeight="1" x14ac:dyDescent="0.25"/>
    <row r="23765" customFormat="1" ht="15" customHeight="1" x14ac:dyDescent="0.25"/>
    <row r="23766" customFormat="1" ht="15" customHeight="1" x14ac:dyDescent="0.25"/>
    <row r="23767" customFormat="1" ht="15" customHeight="1" x14ac:dyDescent="0.25"/>
    <row r="23768" customFormat="1" ht="15" customHeight="1" x14ac:dyDescent="0.25"/>
    <row r="23769" customFormat="1" ht="15" customHeight="1" x14ac:dyDescent="0.25"/>
    <row r="23770" customFormat="1" ht="15" customHeight="1" x14ac:dyDescent="0.25"/>
    <row r="23771" customFormat="1" ht="15" customHeight="1" x14ac:dyDescent="0.25"/>
    <row r="23772" customFormat="1" ht="15" customHeight="1" x14ac:dyDescent="0.25"/>
    <row r="23773" customFormat="1" ht="15" customHeight="1" x14ac:dyDescent="0.25"/>
    <row r="23774" customFormat="1" ht="15" customHeight="1" x14ac:dyDescent="0.25"/>
    <row r="23775" customFormat="1" ht="15" customHeight="1" x14ac:dyDescent="0.25"/>
    <row r="23776" customFormat="1" ht="15" customHeight="1" x14ac:dyDescent="0.25"/>
    <row r="23777" customFormat="1" ht="15" customHeight="1" x14ac:dyDescent="0.25"/>
    <row r="23778" customFormat="1" ht="15" customHeight="1" x14ac:dyDescent="0.25"/>
    <row r="23779" customFormat="1" ht="15" customHeight="1" x14ac:dyDescent="0.25"/>
    <row r="23780" customFormat="1" ht="15" customHeight="1" x14ac:dyDescent="0.25"/>
    <row r="23781" customFormat="1" ht="15" customHeight="1" x14ac:dyDescent="0.25"/>
    <row r="23782" customFormat="1" ht="15" customHeight="1" x14ac:dyDescent="0.25"/>
    <row r="23783" customFormat="1" ht="15" customHeight="1" x14ac:dyDescent="0.25"/>
    <row r="23784" customFormat="1" ht="15" customHeight="1" x14ac:dyDescent="0.25"/>
    <row r="23785" customFormat="1" ht="15" customHeight="1" x14ac:dyDescent="0.25"/>
    <row r="23786" customFormat="1" ht="15" customHeight="1" x14ac:dyDescent="0.25"/>
    <row r="23787" customFormat="1" ht="15" customHeight="1" x14ac:dyDescent="0.25"/>
    <row r="23788" customFormat="1" ht="15" customHeight="1" x14ac:dyDescent="0.25"/>
    <row r="23789" customFormat="1" ht="15" customHeight="1" x14ac:dyDescent="0.25"/>
    <row r="23790" customFormat="1" ht="15" customHeight="1" x14ac:dyDescent="0.25"/>
    <row r="23791" customFormat="1" ht="15" customHeight="1" x14ac:dyDescent="0.25"/>
    <row r="23792" customFormat="1" ht="15" customHeight="1" x14ac:dyDescent="0.25"/>
    <row r="23793" customFormat="1" ht="15" customHeight="1" x14ac:dyDescent="0.25"/>
    <row r="23794" customFormat="1" ht="15" customHeight="1" x14ac:dyDescent="0.25"/>
    <row r="23795" customFormat="1" ht="15" customHeight="1" x14ac:dyDescent="0.25"/>
    <row r="23796" customFormat="1" ht="15" customHeight="1" x14ac:dyDescent="0.25"/>
    <row r="23797" customFormat="1" ht="15" customHeight="1" x14ac:dyDescent="0.25"/>
    <row r="23798" customFormat="1" ht="15" customHeight="1" x14ac:dyDescent="0.25"/>
    <row r="23799" customFormat="1" ht="15" customHeight="1" x14ac:dyDescent="0.25"/>
    <row r="23800" customFormat="1" ht="15" customHeight="1" x14ac:dyDescent="0.25"/>
    <row r="23801" customFormat="1" ht="15" customHeight="1" x14ac:dyDescent="0.25"/>
    <row r="23802" customFormat="1" ht="15" customHeight="1" x14ac:dyDescent="0.25"/>
    <row r="23803" customFormat="1" ht="15" customHeight="1" x14ac:dyDescent="0.25"/>
    <row r="23804" customFormat="1" ht="15" customHeight="1" x14ac:dyDescent="0.25"/>
    <row r="23805" customFormat="1" ht="15" customHeight="1" x14ac:dyDescent="0.25"/>
    <row r="23806" customFormat="1" ht="15" customHeight="1" x14ac:dyDescent="0.25"/>
    <row r="23807" customFormat="1" ht="15" customHeight="1" x14ac:dyDescent="0.25"/>
    <row r="23808" customFormat="1" ht="15" customHeight="1" x14ac:dyDescent="0.25"/>
    <row r="23809" customFormat="1" ht="15" customHeight="1" x14ac:dyDescent="0.25"/>
    <row r="23810" customFormat="1" ht="15" customHeight="1" x14ac:dyDescent="0.25"/>
    <row r="23811" customFormat="1" ht="15" customHeight="1" x14ac:dyDescent="0.25"/>
    <row r="23812" customFormat="1" ht="15" customHeight="1" x14ac:dyDescent="0.25"/>
    <row r="23813" customFormat="1" ht="15" customHeight="1" x14ac:dyDescent="0.25"/>
    <row r="23814" customFormat="1" ht="15" customHeight="1" x14ac:dyDescent="0.25"/>
    <row r="23815" customFormat="1" ht="15" customHeight="1" x14ac:dyDescent="0.25"/>
    <row r="23816" customFormat="1" ht="15" customHeight="1" x14ac:dyDescent="0.25"/>
    <row r="23817" customFormat="1" ht="15" customHeight="1" x14ac:dyDescent="0.25"/>
    <row r="23818" customFormat="1" ht="15" customHeight="1" x14ac:dyDescent="0.25"/>
    <row r="23819" customFormat="1" ht="15" customHeight="1" x14ac:dyDescent="0.25"/>
    <row r="23820" customFormat="1" ht="15" customHeight="1" x14ac:dyDescent="0.25"/>
    <row r="23821" customFormat="1" ht="15" customHeight="1" x14ac:dyDescent="0.25"/>
    <row r="23822" customFormat="1" ht="15" customHeight="1" x14ac:dyDescent="0.25"/>
    <row r="23823" customFormat="1" ht="15" customHeight="1" x14ac:dyDescent="0.25"/>
    <row r="23824" customFormat="1" ht="15" customHeight="1" x14ac:dyDescent="0.25"/>
    <row r="23825" customFormat="1" ht="15" customHeight="1" x14ac:dyDescent="0.25"/>
    <row r="23826" customFormat="1" ht="15" customHeight="1" x14ac:dyDescent="0.25"/>
    <row r="23827" customFormat="1" ht="15" customHeight="1" x14ac:dyDescent="0.25"/>
    <row r="23828" customFormat="1" ht="15" customHeight="1" x14ac:dyDescent="0.25"/>
    <row r="23829" customFormat="1" ht="15" customHeight="1" x14ac:dyDescent="0.25"/>
    <row r="23830" customFormat="1" ht="15" customHeight="1" x14ac:dyDescent="0.25"/>
    <row r="23831" customFormat="1" ht="15" customHeight="1" x14ac:dyDescent="0.25"/>
    <row r="23832" customFormat="1" ht="15" customHeight="1" x14ac:dyDescent="0.25"/>
    <row r="23833" customFormat="1" ht="15" customHeight="1" x14ac:dyDescent="0.25"/>
    <row r="23834" customFormat="1" ht="15" customHeight="1" x14ac:dyDescent="0.25"/>
    <row r="23835" customFormat="1" ht="15" customHeight="1" x14ac:dyDescent="0.25"/>
    <row r="23836" customFormat="1" ht="15" customHeight="1" x14ac:dyDescent="0.25"/>
    <row r="23837" customFormat="1" ht="15" customHeight="1" x14ac:dyDescent="0.25"/>
    <row r="23838" customFormat="1" ht="15" customHeight="1" x14ac:dyDescent="0.25"/>
    <row r="23839" customFormat="1" ht="15" customHeight="1" x14ac:dyDescent="0.25"/>
    <row r="23840" customFormat="1" ht="15" customHeight="1" x14ac:dyDescent="0.25"/>
    <row r="23841" customFormat="1" ht="15" customHeight="1" x14ac:dyDescent="0.25"/>
    <row r="23842" customFormat="1" ht="15" customHeight="1" x14ac:dyDescent="0.25"/>
    <row r="23843" customFormat="1" ht="15" customHeight="1" x14ac:dyDescent="0.25"/>
    <row r="23844" customFormat="1" ht="15" customHeight="1" x14ac:dyDescent="0.25"/>
    <row r="23845" customFormat="1" ht="15" customHeight="1" x14ac:dyDescent="0.25"/>
    <row r="23846" customFormat="1" ht="15" customHeight="1" x14ac:dyDescent="0.25"/>
    <row r="23847" customFormat="1" ht="15" customHeight="1" x14ac:dyDescent="0.25"/>
    <row r="23848" customFormat="1" ht="15" customHeight="1" x14ac:dyDescent="0.25"/>
    <row r="23849" customFormat="1" ht="15" customHeight="1" x14ac:dyDescent="0.25"/>
    <row r="23850" customFormat="1" ht="15" customHeight="1" x14ac:dyDescent="0.25"/>
    <row r="23851" customFormat="1" ht="15" customHeight="1" x14ac:dyDescent="0.25"/>
    <row r="23852" customFormat="1" ht="15" customHeight="1" x14ac:dyDescent="0.25"/>
    <row r="23853" customFormat="1" ht="15" customHeight="1" x14ac:dyDescent="0.25"/>
    <row r="23854" customFormat="1" ht="15" customHeight="1" x14ac:dyDescent="0.25"/>
    <row r="23855" customFormat="1" ht="15" customHeight="1" x14ac:dyDescent="0.25"/>
    <row r="23856" customFormat="1" ht="15" customHeight="1" x14ac:dyDescent="0.25"/>
    <row r="23857" customFormat="1" ht="15" customHeight="1" x14ac:dyDescent="0.25"/>
    <row r="23858" customFormat="1" ht="15" customHeight="1" x14ac:dyDescent="0.25"/>
    <row r="23859" customFormat="1" ht="15" customHeight="1" x14ac:dyDescent="0.25"/>
    <row r="23860" customFormat="1" ht="15" customHeight="1" x14ac:dyDescent="0.25"/>
    <row r="23861" customFormat="1" ht="15" customHeight="1" x14ac:dyDescent="0.25"/>
    <row r="23862" customFormat="1" ht="15" customHeight="1" x14ac:dyDescent="0.25"/>
    <row r="23863" customFormat="1" ht="15" customHeight="1" x14ac:dyDescent="0.25"/>
    <row r="23864" customFormat="1" ht="15" customHeight="1" x14ac:dyDescent="0.25"/>
    <row r="23865" customFormat="1" ht="15" customHeight="1" x14ac:dyDescent="0.25"/>
    <row r="23866" customFormat="1" ht="15" customHeight="1" x14ac:dyDescent="0.25"/>
    <row r="23867" customFormat="1" ht="15" customHeight="1" x14ac:dyDescent="0.25"/>
    <row r="23868" customFormat="1" ht="15" customHeight="1" x14ac:dyDescent="0.25"/>
    <row r="23869" customFormat="1" ht="15" customHeight="1" x14ac:dyDescent="0.25"/>
    <row r="23870" customFormat="1" ht="15" customHeight="1" x14ac:dyDescent="0.25"/>
    <row r="23871" customFormat="1" ht="15" customHeight="1" x14ac:dyDescent="0.25"/>
    <row r="23872" customFormat="1" ht="15" customHeight="1" x14ac:dyDescent="0.25"/>
    <row r="23873" customFormat="1" ht="15" customHeight="1" x14ac:dyDescent="0.25"/>
    <row r="23874" customFormat="1" ht="15" customHeight="1" x14ac:dyDescent="0.25"/>
    <row r="23875" customFormat="1" ht="15" customHeight="1" x14ac:dyDescent="0.25"/>
    <row r="23876" customFormat="1" ht="15" customHeight="1" x14ac:dyDescent="0.25"/>
    <row r="23877" customFormat="1" ht="15" customHeight="1" x14ac:dyDescent="0.25"/>
    <row r="23878" customFormat="1" ht="15" customHeight="1" x14ac:dyDescent="0.25"/>
    <row r="23879" customFormat="1" ht="15" customHeight="1" x14ac:dyDescent="0.25"/>
    <row r="23880" customFormat="1" ht="15" customHeight="1" x14ac:dyDescent="0.25"/>
    <row r="23881" customFormat="1" ht="15" customHeight="1" x14ac:dyDescent="0.25"/>
    <row r="23882" customFormat="1" ht="15" customHeight="1" x14ac:dyDescent="0.25"/>
    <row r="23883" customFormat="1" ht="15" customHeight="1" x14ac:dyDescent="0.25"/>
    <row r="23884" customFormat="1" ht="15" customHeight="1" x14ac:dyDescent="0.25"/>
    <row r="23885" customFormat="1" ht="15" customHeight="1" x14ac:dyDescent="0.25"/>
    <row r="23886" customFormat="1" ht="15" customHeight="1" x14ac:dyDescent="0.25"/>
    <row r="23887" customFormat="1" ht="15" customHeight="1" x14ac:dyDescent="0.25"/>
    <row r="23888" customFormat="1" ht="15" customHeight="1" x14ac:dyDescent="0.25"/>
    <row r="23889" customFormat="1" ht="15" customHeight="1" x14ac:dyDescent="0.25"/>
    <row r="23890" customFormat="1" ht="15" customHeight="1" x14ac:dyDescent="0.25"/>
    <row r="23891" customFormat="1" ht="15" customHeight="1" x14ac:dyDescent="0.25"/>
    <row r="23892" customFormat="1" ht="15" customHeight="1" x14ac:dyDescent="0.25"/>
    <row r="23893" customFormat="1" ht="15" customHeight="1" x14ac:dyDescent="0.25"/>
    <row r="23894" customFormat="1" ht="15" customHeight="1" x14ac:dyDescent="0.25"/>
    <row r="23895" customFormat="1" ht="15" customHeight="1" x14ac:dyDescent="0.25"/>
    <row r="23896" customFormat="1" ht="15" customHeight="1" x14ac:dyDescent="0.25"/>
    <row r="23897" customFormat="1" ht="15" customHeight="1" x14ac:dyDescent="0.25"/>
    <row r="23898" customFormat="1" ht="15" customHeight="1" x14ac:dyDescent="0.25"/>
    <row r="23899" customFormat="1" ht="15" customHeight="1" x14ac:dyDescent="0.25"/>
    <row r="23900" customFormat="1" ht="15" customHeight="1" x14ac:dyDescent="0.25"/>
    <row r="23901" customFormat="1" ht="15" customHeight="1" x14ac:dyDescent="0.25"/>
    <row r="23902" customFormat="1" ht="15" customHeight="1" x14ac:dyDescent="0.25"/>
    <row r="23903" customFormat="1" ht="15" customHeight="1" x14ac:dyDescent="0.25"/>
    <row r="23904" customFormat="1" ht="15" customHeight="1" x14ac:dyDescent="0.25"/>
    <row r="23905" customFormat="1" ht="15" customHeight="1" x14ac:dyDescent="0.25"/>
    <row r="23906" customFormat="1" ht="15" customHeight="1" x14ac:dyDescent="0.25"/>
    <row r="23907" customFormat="1" ht="15" customHeight="1" x14ac:dyDescent="0.25"/>
    <row r="23908" customFormat="1" ht="15" customHeight="1" x14ac:dyDescent="0.25"/>
    <row r="23909" customFormat="1" ht="15" customHeight="1" x14ac:dyDescent="0.25"/>
    <row r="23910" customFormat="1" ht="15" customHeight="1" x14ac:dyDescent="0.25"/>
    <row r="23911" customFormat="1" ht="15" customHeight="1" x14ac:dyDescent="0.25"/>
    <row r="23912" customFormat="1" ht="15" customHeight="1" x14ac:dyDescent="0.25"/>
    <row r="23913" customFormat="1" ht="15" customHeight="1" x14ac:dyDescent="0.25"/>
    <row r="23914" customFormat="1" ht="15" customHeight="1" x14ac:dyDescent="0.25"/>
    <row r="23915" customFormat="1" ht="15" customHeight="1" x14ac:dyDescent="0.25"/>
    <row r="23916" customFormat="1" ht="15" customHeight="1" x14ac:dyDescent="0.25"/>
    <row r="23917" customFormat="1" ht="15" customHeight="1" x14ac:dyDescent="0.25"/>
    <row r="23918" customFormat="1" ht="15" customHeight="1" x14ac:dyDescent="0.25"/>
    <row r="23919" customFormat="1" ht="15" customHeight="1" x14ac:dyDescent="0.25"/>
    <row r="23920" customFormat="1" ht="15" customHeight="1" x14ac:dyDescent="0.25"/>
    <row r="23921" customFormat="1" ht="15" customHeight="1" x14ac:dyDescent="0.25"/>
    <row r="23922" customFormat="1" ht="15" customHeight="1" x14ac:dyDescent="0.25"/>
    <row r="23923" customFormat="1" ht="15" customHeight="1" x14ac:dyDescent="0.25"/>
    <row r="23924" customFormat="1" ht="15" customHeight="1" x14ac:dyDescent="0.25"/>
    <row r="23925" customFormat="1" ht="15" customHeight="1" x14ac:dyDescent="0.25"/>
    <row r="23926" customFormat="1" ht="15" customHeight="1" x14ac:dyDescent="0.25"/>
    <row r="23927" customFormat="1" ht="15" customHeight="1" x14ac:dyDescent="0.25"/>
    <row r="23928" customFormat="1" ht="15" customHeight="1" x14ac:dyDescent="0.25"/>
    <row r="23929" customFormat="1" ht="15" customHeight="1" x14ac:dyDescent="0.25"/>
    <row r="23930" customFormat="1" ht="15" customHeight="1" x14ac:dyDescent="0.25"/>
    <row r="23931" customFormat="1" ht="15" customHeight="1" x14ac:dyDescent="0.25"/>
    <row r="23932" customFormat="1" ht="15" customHeight="1" x14ac:dyDescent="0.25"/>
    <row r="23933" customFormat="1" ht="15" customHeight="1" x14ac:dyDescent="0.25"/>
    <row r="23934" customFormat="1" ht="15" customHeight="1" x14ac:dyDescent="0.25"/>
    <row r="23935" customFormat="1" ht="15" customHeight="1" x14ac:dyDescent="0.25"/>
    <row r="23936" customFormat="1" ht="15" customHeight="1" x14ac:dyDescent="0.25"/>
    <row r="23937" customFormat="1" ht="15" customHeight="1" x14ac:dyDescent="0.25"/>
    <row r="23938" customFormat="1" ht="15" customHeight="1" x14ac:dyDescent="0.25"/>
    <row r="23939" customFormat="1" ht="15" customHeight="1" x14ac:dyDescent="0.25"/>
    <row r="23940" customFormat="1" ht="15" customHeight="1" x14ac:dyDescent="0.25"/>
    <row r="23941" customFormat="1" ht="15" customHeight="1" x14ac:dyDescent="0.25"/>
    <row r="23942" customFormat="1" ht="15" customHeight="1" x14ac:dyDescent="0.25"/>
    <row r="23943" customFormat="1" ht="15" customHeight="1" x14ac:dyDescent="0.25"/>
    <row r="23944" customFormat="1" ht="15" customHeight="1" x14ac:dyDescent="0.25"/>
    <row r="23945" customFormat="1" ht="15" customHeight="1" x14ac:dyDescent="0.25"/>
    <row r="23946" customFormat="1" ht="15" customHeight="1" x14ac:dyDescent="0.25"/>
    <row r="23947" customFormat="1" ht="15" customHeight="1" x14ac:dyDescent="0.25"/>
    <row r="23948" customFormat="1" ht="15" customHeight="1" x14ac:dyDescent="0.25"/>
    <row r="23949" customFormat="1" ht="15" customHeight="1" x14ac:dyDescent="0.25"/>
    <row r="23950" customFormat="1" ht="15" customHeight="1" x14ac:dyDescent="0.25"/>
    <row r="23951" customFormat="1" ht="15" customHeight="1" x14ac:dyDescent="0.25"/>
    <row r="23952" customFormat="1" ht="15" customHeight="1" x14ac:dyDescent="0.25"/>
    <row r="23953" customFormat="1" ht="15" customHeight="1" x14ac:dyDescent="0.25"/>
    <row r="23954" customFormat="1" ht="15" customHeight="1" x14ac:dyDescent="0.25"/>
    <row r="23955" customFormat="1" ht="15" customHeight="1" x14ac:dyDescent="0.25"/>
    <row r="23956" customFormat="1" ht="15" customHeight="1" x14ac:dyDescent="0.25"/>
    <row r="23957" customFormat="1" ht="15" customHeight="1" x14ac:dyDescent="0.25"/>
    <row r="23958" customFormat="1" ht="15" customHeight="1" x14ac:dyDescent="0.25"/>
    <row r="23959" customFormat="1" ht="15" customHeight="1" x14ac:dyDescent="0.25"/>
    <row r="23960" customFormat="1" ht="15" customHeight="1" x14ac:dyDescent="0.25"/>
    <row r="23961" customFormat="1" ht="15" customHeight="1" x14ac:dyDescent="0.25"/>
    <row r="23962" customFormat="1" ht="15" customHeight="1" x14ac:dyDescent="0.25"/>
    <row r="23963" customFormat="1" ht="15" customHeight="1" x14ac:dyDescent="0.25"/>
    <row r="23964" customFormat="1" ht="15" customHeight="1" x14ac:dyDescent="0.25"/>
    <row r="23965" customFormat="1" ht="15" customHeight="1" x14ac:dyDescent="0.25"/>
    <row r="23966" customFormat="1" ht="15" customHeight="1" x14ac:dyDescent="0.25"/>
    <row r="23967" customFormat="1" ht="15" customHeight="1" x14ac:dyDescent="0.25"/>
    <row r="23968" customFormat="1" ht="15" customHeight="1" x14ac:dyDescent="0.25"/>
    <row r="23969" customFormat="1" ht="15" customHeight="1" x14ac:dyDescent="0.25"/>
    <row r="23970" customFormat="1" ht="15" customHeight="1" x14ac:dyDescent="0.25"/>
    <row r="23971" customFormat="1" ht="15" customHeight="1" x14ac:dyDescent="0.25"/>
    <row r="23972" customFormat="1" ht="15" customHeight="1" x14ac:dyDescent="0.25"/>
    <row r="23973" customFormat="1" ht="15" customHeight="1" x14ac:dyDescent="0.25"/>
    <row r="23974" customFormat="1" ht="15" customHeight="1" x14ac:dyDescent="0.25"/>
    <row r="23975" customFormat="1" ht="15" customHeight="1" x14ac:dyDescent="0.25"/>
    <row r="23976" customFormat="1" ht="15" customHeight="1" x14ac:dyDescent="0.25"/>
    <row r="23977" customFormat="1" ht="15" customHeight="1" x14ac:dyDescent="0.25"/>
    <row r="23978" customFormat="1" ht="15" customHeight="1" x14ac:dyDescent="0.25"/>
    <row r="23979" customFormat="1" ht="15" customHeight="1" x14ac:dyDescent="0.25"/>
    <row r="23980" customFormat="1" ht="15" customHeight="1" x14ac:dyDescent="0.25"/>
    <row r="23981" customFormat="1" ht="15" customHeight="1" x14ac:dyDescent="0.25"/>
    <row r="23982" customFormat="1" ht="15" customHeight="1" x14ac:dyDescent="0.25"/>
    <row r="23983" customFormat="1" ht="15" customHeight="1" x14ac:dyDescent="0.25"/>
    <row r="23984" customFormat="1" ht="15" customHeight="1" x14ac:dyDescent="0.25"/>
    <row r="23985" customFormat="1" ht="15" customHeight="1" x14ac:dyDescent="0.25"/>
    <row r="23986" customFormat="1" ht="15" customHeight="1" x14ac:dyDescent="0.25"/>
    <row r="23987" customFormat="1" ht="15" customHeight="1" x14ac:dyDescent="0.25"/>
    <row r="23988" customFormat="1" ht="15" customHeight="1" x14ac:dyDescent="0.25"/>
    <row r="23989" customFormat="1" ht="15" customHeight="1" x14ac:dyDescent="0.25"/>
    <row r="23990" customFormat="1" ht="15" customHeight="1" x14ac:dyDescent="0.25"/>
    <row r="23991" customFormat="1" ht="15" customHeight="1" x14ac:dyDescent="0.25"/>
    <row r="23992" customFormat="1" ht="15" customHeight="1" x14ac:dyDescent="0.25"/>
    <row r="23993" customFormat="1" ht="15" customHeight="1" x14ac:dyDescent="0.25"/>
    <row r="23994" customFormat="1" ht="15" customHeight="1" x14ac:dyDescent="0.25"/>
    <row r="23995" customFormat="1" ht="15" customHeight="1" x14ac:dyDescent="0.25"/>
    <row r="23996" customFormat="1" ht="15" customHeight="1" x14ac:dyDescent="0.25"/>
    <row r="23997" customFormat="1" ht="15" customHeight="1" x14ac:dyDescent="0.25"/>
    <row r="23998" customFormat="1" ht="15" customHeight="1" x14ac:dyDescent="0.25"/>
    <row r="23999" customFormat="1" ht="15" customHeight="1" x14ac:dyDescent="0.25"/>
    <row r="24000" customFormat="1" ht="15" customHeight="1" x14ac:dyDescent="0.25"/>
    <row r="24001" customFormat="1" ht="15" customHeight="1" x14ac:dyDescent="0.25"/>
    <row r="24002" customFormat="1" ht="15" customHeight="1" x14ac:dyDescent="0.25"/>
    <row r="24003" customFormat="1" ht="15" customHeight="1" x14ac:dyDescent="0.25"/>
    <row r="24004" customFormat="1" ht="15" customHeight="1" x14ac:dyDescent="0.25"/>
    <row r="24005" customFormat="1" ht="15" customHeight="1" x14ac:dyDescent="0.25"/>
    <row r="24006" customFormat="1" ht="15" customHeight="1" x14ac:dyDescent="0.25"/>
    <row r="24007" customFormat="1" ht="15" customHeight="1" x14ac:dyDescent="0.25"/>
    <row r="24008" customFormat="1" ht="15" customHeight="1" x14ac:dyDescent="0.25"/>
    <row r="24009" customFormat="1" ht="15" customHeight="1" x14ac:dyDescent="0.25"/>
    <row r="24010" customFormat="1" ht="15" customHeight="1" x14ac:dyDescent="0.25"/>
    <row r="24011" customFormat="1" ht="15" customHeight="1" x14ac:dyDescent="0.25"/>
    <row r="24012" customFormat="1" ht="15" customHeight="1" x14ac:dyDescent="0.25"/>
    <row r="24013" customFormat="1" ht="15" customHeight="1" x14ac:dyDescent="0.25"/>
    <row r="24014" customFormat="1" ht="15" customHeight="1" x14ac:dyDescent="0.25"/>
    <row r="24015" customFormat="1" ht="15" customHeight="1" x14ac:dyDescent="0.25"/>
    <row r="24016" customFormat="1" ht="15" customHeight="1" x14ac:dyDescent="0.25"/>
    <row r="24017" customFormat="1" ht="15" customHeight="1" x14ac:dyDescent="0.25"/>
    <row r="24018" customFormat="1" ht="15" customHeight="1" x14ac:dyDescent="0.25"/>
    <row r="24019" customFormat="1" ht="15" customHeight="1" x14ac:dyDescent="0.25"/>
    <row r="24020" customFormat="1" ht="15" customHeight="1" x14ac:dyDescent="0.25"/>
    <row r="24021" customFormat="1" ht="15" customHeight="1" x14ac:dyDescent="0.25"/>
    <row r="24022" customFormat="1" ht="15" customHeight="1" x14ac:dyDescent="0.25"/>
    <row r="24023" customFormat="1" ht="15" customHeight="1" x14ac:dyDescent="0.25"/>
    <row r="24024" customFormat="1" ht="15" customHeight="1" x14ac:dyDescent="0.25"/>
    <row r="24025" customFormat="1" ht="15" customHeight="1" x14ac:dyDescent="0.25"/>
    <row r="24026" customFormat="1" ht="15" customHeight="1" x14ac:dyDescent="0.25"/>
    <row r="24027" customFormat="1" ht="15" customHeight="1" x14ac:dyDescent="0.25"/>
    <row r="24028" customFormat="1" ht="15" customHeight="1" x14ac:dyDescent="0.25"/>
    <row r="24029" customFormat="1" ht="15" customHeight="1" x14ac:dyDescent="0.25"/>
    <row r="24030" customFormat="1" ht="15" customHeight="1" x14ac:dyDescent="0.25"/>
    <row r="24031" customFormat="1" ht="15" customHeight="1" x14ac:dyDescent="0.25"/>
    <row r="24032" customFormat="1" ht="15" customHeight="1" x14ac:dyDescent="0.25"/>
    <row r="24033" customFormat="1" ht="15" customHeight="1" x14ac:dyDescent="0.25"/>
    <row r="24034" customFormat="1" ht="15" customHeight="1" x14ac:dyDescent="0.25"/>
    <row r="24035" customFormat="1" ht="15" customHeight="1" x14ac:dyDescent="0.25"/>
    <row r="24036" customFormat="1" ht="15" customHeight="1" x14ac:dyDescent="0.25"/>
    <row r="24037" customFormat="1" ht="15" customHeight="1" x14ac:dyDescent="0.25"/>
    <row r="24038" customFormat="1" ht="15" customHeight="1" x14ac:dyDescent="0.25"/>
    <row r="24039" customFormat="1" ht="15" customHeight="1" x14ac:dyDescent="0.25"/>
    <row r="24040" customFormat="1" ht="15" customHeight="1" x14ac:dyDescent="0.25"/>
    <row r="24041" customFormat="1" ht="15" customHeight="1" x14ac:dyDescent="0.25"/>
    <row r="24042" customFormat="1" ht="15" customHeight="1" x14ac:dyDescent="0.25"/>
    <row r="24043" customFormat="1" ht="15" customHeight="1" x14ac:dyDescent="0.25"/>
    <row r="24044" customFormat="1" ht="15" customHeight="1" x14ac:dyDescent="0.25"/>
    <row r="24045" customFormat="1" ht="15" customHeight="1" x14ac:dyDescent="0.25"/>
    <row r="24046" customFormat="1" ht="15" customHeight="1" x14ac:dyDescent="0.25"/>
    <row r="24047" customFormat="1" ht="15" customHeight="1" x14ac:dyDescent="0.25"/>
    <row r="24048" customFormat="1" ht="15" customHeight="1" x14ac:dyDescent="0.25"/>
    <row r="24049" customFormat="1" ht="15" customHeight="1" x14ac:dyDescent="0.25"/>
    <row r="24050" customFormat="1" ht="15" customHeight="1" x14ac:dyDescent="0.25"/>
    <row r="24051" customFormat="1" ht="15" customHeight="1" x14ac:dyDescent="0.25"/>
    <row r="24052" customFormat="1" ht="15" customHeight="1" x14ac:dyDescent="0.25"/>
    <row r="24053" customFormat="1" ht="15" customHeight="1" x14ac:dyDescent="0.25"/>
    <row r="24054" customFormat="1" ht="15" customHeight="1" x14ac:dyDescent="0.25"/>
    <row r="24055" customFormat="1" ht="15" customHeight="1" x14ac:dyDescent="0.25"/>
    <row r="24056" customFormat="1" ht="15" customHeight="1" x14ac:dyDescent="0.25"/>
    <row r="24057" customFormat="1" ht="15" customHeight="1" x14ac:dyDescent="0.25"/>
    <row r="24058" customFormat="1" ht="15" customHeight="1" x14ac:dyDescent="0.25"/>
    <row r="24059" customFormat="1" ht="15" customHeight="1" x14ac:dyDescent="0.25"/>
    <row r="24060" customFormat="1" ht="15" customHeight="1" x14ac:dyDescent="0.25"/>
    <row r="24061" customFormat="1" ht="15" customHeight="1" x14ac:dyDescent="0.25"/>
    <row r="24062" customFormat="1" ht="15" customHeight="1" x14ac:dyDescent="0.25"/>
    <row r="24063" customFormat="1" ht="15" customHeight="1" x14ac:dyDescent="0.25"/>
    <row r="24064" customFormat="1" ht="15" customHeight="1" x14ac:dyDescent="0.25"/>
    <row r="24065" customFormat="1" ht="15" customHeight="1" x14ac:dyDescent="0.25"/>
    <row r="24066" customFormat="1" ht="15" customHeight="1" x14ac:dyDescent="0.25"/>
    <row r="24067" customFormat="1" ht="15" customHeight="1" x14ac:dyDescent="0.25"/>
    <row r="24068" customFormat="1" ht="15" customHeight="1" x14ac:dyDescent="0.25"/>
    <row r="24069" customFormat="1" ht="15" customHeight="1" x14ac:dyDescent="0.25"/>
    <row r="24070" customFormat="1" ht="15" customHeight="1" x14ac:dyDescent="0.25"/>
    <row r="24071" customFormat="1" ht="15" customHeight="1" x14ac:dyDescent="0.25"/>
    <row r="24072" customFormat="1" ht="15" customHeight="1" x14ac:dyDescent="0.25"/>
    <row r="24073" customFormat="1" ht="15" customHeight="1" x14ac:dyDescent="0.25"/>
    <row r="24074" customFormat="1" ht="15" customHeight="1" x14ac:dyDescent="0.25"/>
    <row r="24075" customFormat="1" ht="15" customHeight="1" x14ac:dyDescent="0.25"/>
    <row r="24076" customFormat="1" ht="15" customHeight="1" x14ac:dyDescent="0.25"/>
    <row r="24077" customFormat="1" ht="15" customHeight="1" x14ac:dyDescent="0.25"/>
    <row r="24078" customFormat="1" ht="15" customHeight="1" x14ac:dyDescent="0.25"/>
    <row r="24079" customFormat="1" ht="15" customHeight="1" x14ac:dyDescent="0.25"/>
    <row r="24080" customFormat="1" ht="15" customHeight="1" x14ac:dyDescent="0.25"/>
    <row r="24081" customFormat="1" ht="15" customHeight="1" x14ac:dyDescent="0.25"/>
    <row r="24082" customFormat="1" ht="15" customHeight="1" x14ac:dyDescent="0.25"/>
    <row r="24083" customFormat="1" ht="15" customHeight="1" x14ac:dyDescent="0.25"/>
    <row r="24084" customFormat="1" ht="15" customHeight="1" x14ac:dyDescent="0.25"/>
    <row r="24085" customFormat="1" ht="15" customHeight="1" x14ac:dyDescent="0.25"/>
    <row r="24086" customFormat="1" ht="15" customHeight="1" x14ac:dyDescent="0.25"/>
    <row r="24087" customFormat="1" ht="15" customHeight="1" x14ac:dyDescent="0.25"/>
    <row r="24088" customFormat="1" ht="15" customHeight="1" x14ac:dyDescent="0.25"/>
    <row r="24089" customFormat="1" ht="15" customHeight="1" x14ac:dyDescent="0.25"/>
    <row r="24090" customFormat="1" ht="15" customHeight="1" x14ac:dyDescent="0.25"/>
    <row r="24091" customFormat="1" ht="15" customHeight="1" x14ac:dyDescent="0.25"/>
    <row r="24092" customFormat="1" ht="15" customHeight="1" x14ac:dyDescent="0.25"/>
    <row r="24093" customFormat="1" ht="15" customHeight="1" x14ac:dyDescent="0.25"/>
    <row r="24094" customFormat="1" ht="15" customHeight="1" x14ac:dyDescent="0.25"/>
    <row r="24095" customFormat="1" ht="15" customHeight="1" x14ac:dyDescent="0.25"/>
    <row r="24096" customFormat="1" ht="15" customHeight="1" x14ac:dyDescent="0.25"/>
    <row r="24097" customFormat="1" ht="15" customHeight="1" x14ac:dyDescent="0.25"/>
    <row r="24098" customFormat="1" ht="15" customHeight="1" x14ac:dyDescent="0.25"/>
    <row r="24099" customFormat="1" ht="15" customHeight="1" x14ac:dyDescent="0.25"/>
    <row r="24100" customFormat="1" ht="15" customHeight="1" x14ac:dyDescent="0.25"/>
    <row r="24101" customFormat="1" ht="15" customHeight="1" x14ac:dyDescent="0.25"/>
    <row r="24102" customFormat="1" ht="15" customHeight="1" x14ac:dyDescent="0.25"/>
    <row r="24103" customFormat="1" ht="15" customHeight="1" x14ac:dyDescent="0.25"/>
    <row r="24104" customFormat="1" ht="15" customHeight="1" x14ac:dyDescent="0.25"/>
    <row r="24105" customFormat="1" ht="15" customHeight="1" x14ac:dyDescent="0.25"/>
    <row r="24106" customFormat="1" ht="15" customHeight="1" x14ac:dyDescent="0.25"/>
    <row r="24107" customFormat="1" ht="15" customHeight="1" x14ac:dyDescent="0.25"/>
    <row r="24108" customFormat="1" ht="15" customHeight="1" x14ac:dyDescent="0.25"/>
    <row r="24109" customFormat="1" ht="15" customHeight="1" x14ac:dyDescent="0.25"/>
    <row r="24110" customFormat="1" ht="15" customHeight="1" x14ac:dyDescent="0.25"/>
    <row r="24111" customFormat="1" ht="15" customHeight="1" x14ac:dyDescent="0.25"/>
    <row r="24112" customFormat="1" ht="15" customHeight="1" x14ac:dyDescent="0.25"/>
    <row r="24113" customFormat="1" ht="15" customHeight="1" x14ac:dyDescent="0.25"/>
    <row r="24114" customFormat="1" ht="15" customHeight="1" x14ac:dyDescent="0.25"/>
    <row r="24115" customFormat="1" ht="15" customHeight="1" x14ac:dyDescent="0.25"/>
    <row r="24116" customFormat="1" ht="15" customHeight="1" x14ac:dyDescent="0.25"/>
    <row r="24117" customFormat="1" ht="15" customHeight="1" x14ac:dyDescent="0.25"/>
    <row r="24118" customFormat="1" ht="15" customHeight="1" x14ac:dyDescent="0.25"/>
    <row r="24119" customFormat="1" ht="15" customHeight="1" x14ac:dyDescent="0.25"/>
    <row r="24120" customFormat="1" ht="15" customHeight="1" x14ac:dyDescent="0.25"/>
    <row r="24121" customFormat="1" ht="15" customHeight="1" x14ac:dyDescent="0.25"/>
    <row r="24122" customFormat="1" ht="15" customHeight="1" x14ac:dyDescent="0.25"/>
    <row r="24123" customFormat="1" ht="15" customHeight="1" x14ac:dyDescent="0.25"/>
    <row r="24124" customFormat="1" ht="15" customHeight="1" x14ac:dyDescent="0.25"/>
    <row r="24125" customFormat="1" ht="15" customHeight="1" x14ac:dyDescent="0.25"/>
    <row r="24126" customFormat="1" ht="15" customHeight="1" x14ac:dyDescent="0.25"/>
    <row r="24127" customFormat="1" ht="15" customHeight="1" x14ac:dyDescent="0.25"/>
    <row r="24128" customFormat="1" ht="15" customHeight="1" x14ac:dyDescent="0.25"/>
    <row r="24129" customFormat="1" ht="15" customHeight="1" x14ac:dyDescent="0.25"/>
    <row r="24130" customFormat="1" ht="15" customHeight="1" x14ac:dyDescent="0.25"/>
    <row r="24131" customFormat="1" ht="15" customHeight="1" x14ac:dyDescent="0.25"/>
    <row r="24132" customFormat="1" ht="15" customHeight="1" x14ac:dyDescent="0.25"/>
    <row r="24133" customFormat="1" ht="15" customHeight="1" x14ac:dyDescent="0.25"/>
    <row r="24134" customFormat="1" ht="15" customHeight="1" x14ac:dyDescent="0.25"/>
    <row r="24135" customFormat="1" ht="15" customHeight="1" x14ac:dyDescent="0.25"/>
    <row r="24136" customFormat="1" ht="15" customHeight="1" x14ac:dyDescent="0.25"/>
    <row r="24137" customFormat="1" ht="15" customHeight="1" x14ac:dyDescent="0.25"/>
    <row r="24138" customFormat="1" ht="15" customHeight="1" x14ac:dyDescent="0.25"/>
    <row r="24139" customFormat="1" ht="15" customHeight="1" x14ac:dyDescent="0.25"/>
    <row r="24140" customFormat="1" ht="15" customHeight="1" x14ac:dyDescent="0.25"/>
    <row r="24141" customFormat="1" ht="15" customHeight="1" x14ac:dyDescent="0.25"/>
    <row r="24142" customFormat="1" ht="15" customHeight="1" x14ac:dyDescent="0.25"/>
    <row r="24143" customFormat="1" ht="15" customHeight="1" x14ac:dyDescent="0.25"/>
    <row r="24144" customFormat="1" ht="15" customHeight="1" x14ac:dyDescent="0.25"/>
    <row r="24145" customFormat="1" ht="15" customHeight="1" x14ac:dyDescent="0.25"/>
    <row r="24146" customFormat="1" ht="15" customHeight="1" x14ac:dyDescent="0.25"/>
    <row r="24147" customFormat="1" ht="15" customHeight="1" x14ac:dyDescent="0.25"/>
    <row r="24148" customFormat="1" ht="15" customHeight="1" x14ac:dyDescent="0.25"/>
    <row r="24149" customFormat="1" ht="15" customHeight="1" x14ac:dyDescent="0.25"/>
    <row r="24150" customFormat="1" ht="15" customHeight="1" x14ac:dyDescent="0.25"/>
    <row r="24151" customFormat="1" ht="15" customHeight="1" x14ac:dyDescent="0.25"/>
    <row r="24152" customFormat="1" ht="15" customHeight="1" x14ac:dyDescent="0.25"/>
    <row r="24153" customFormat="1" ht="15" customHeight="1" x14ac:dyDescent="0.25"/>
    <row r="24154" customFormat="1" ht="15" customHeight="1" x14ac:dyDescent="0.25"/>
    <row r="24155" customFormat="1" ht="15" customHeight="1" x14ac:dyDescent="0.25"/>
    <row r="24156" customFormat="1" ht="15" customHeight="1" x14ac:dyDescent="0.25"/>
    <row r="24157" customFormat="1" ht="15" customHeight="1" x14ac:dyDescent="0.25"/>
    <row r="24158" customFormat="1" ht="15" customHeight="1" x14ac:dyDescent="0.25"/>
    <row r="24159" customFormat="1" ht="15" customHeight="1" x14ac:dyDescent="0.25"/>
    <row r="24160" customFormat="1" ht="15" customHeight="1" x14ac:dyDescent="0.25"/>
    <row r="24161" customFormat="1" ht="15" customHeight="1" x14ac:dyDescent="0.25"/>
    <row r="24162" customFormat="1" ht="15" customHeight="1" x14ac:dyDescent="0.25"/>
    <row r="24163" customFormat="1" ht="15" customHeight="1" x14ac:dyDescent="0.25"/>
    <row r="24164" customFormat="1" ht="15" customHeight="1" x14ac:dyDescent="0.25"/>
    <row r="24165" customFormat="1" ht="15" customHeight="1" x14ac:dyDescent="0.25"/>
    <row r="24166" customFormat="1" ht="15" customHeight="1" x14ac:dyDescent="0.25"/>
    <row r="24167" customFormat="1" ht="15" customHeight="1" x14ac:dyDescent="0.25"/>
    <row r="24168" customFormat="1" ht="15" customHeight="1" x14ac:dyDescent="0.25"/>
    <row r="24169" customFormat="1" ht="15" customHeight="1" x14ac:dyDescent="0.25"/>
    <row r="24170" customFormat="1" ht="15" customHeight="1" x14ac:dyDescent="0.25"/>
    <row r="24171" customFormat="1" ht="15" customHeight="1" x14ac:dyDescent="0.25"/>
    <row r="24172" customFormat="1" ht="15" customHeight="1" x14ac:dyDescent="0.25"/>
    <row r="24173" customFormat="1" ht="15" customHeight="1" x14ac:dyDescent="0.25"/>
    <row r="24174" customFormat="1" ht="15" customHeight="1" x14ac:dyDescent="0.25"/>
    <row r="24175" customFormat="1" ht="15" customHeight="1" x14ac:dyDescent="0.25"/>
    <row r="24176" customFormat="1" ht="15" customHeight="1" x14ac:dyDescent="0.25"/>
    <row r="24177" customFormat="1" ht="15" customHeight="1" x14ac:dyDescent="0.25"/>
    <row r="24178" customFormat="1" ht="15" customHeight="1" x14ac:dyDescent="0.25"/>
    <row r="24179" customFormat="1" ht="15" customHeight="1" x14ac:dyDescent="0.25"/>
    <row r="24180" customFormat="1" ht="15" customHeight="1" x14ac:dyDescent="0.25"/>
    <row r="24181" customFormat="1" ht="15" customHeight="1" x14ac:dyDescent="0.25"/>
    <row r="24182" customFormat="1" ht="15" customHeight="1" x14ac:dyDescent="0.25"/>
    <row r="24183" customFormat="1" ht="15" customHeight="1" x14ac:dyDescent="0.25"/>
    <row r="24184" customFormat="1" ht="15" customHeight="1" x14ac:dyDescent="0.25"/>
    <row r="24185" customFormat="1" ht="15" customHeight="1" x14ac:dyDescent="0.25"/>
    <row r="24186" customFormat="1" ht="15" customHeight="1" x14ac:dyDescent="0.25"/>
    <row r="24187" customFormat="1" ht="15" customHeight="1" x14ac:dyDescent="0.25"/>
    <row r="24188" customFormat="1" ht="15" customHeight="1" x14ac:dyDescent="0.25"/>
    <row r="24189" customFormat="1" ht="15" customHeight="1" x14ac:dyDescent="0.25"/>
    <row r="24190" customFormat="1" ht="15" customHeight="1" x14ac:dyDescent="0.25"/>
    <row r="24191" customFormat="1" ht="15" customHeight="1" x14ac:dyDescent="0.25"/>
    <row r="24192" customFormat="1" ht="15" customHeight="1" x14ac:dyDescent="0.25"/>
    <row r="24193" customFormat="1" ht="15" customHeight="1" x14ac:dyDescent="0.25"/>
    <row r="24194" customFormat="1" ht="15" customHeight="1" x14ac:dyDescent="0.25"/>
    <row r="24195" customFormat="1" ht="15" customHeight="1" x14ac:dyDescent="0.25"/>
    <row r="24196" customFormat="1" ht="15" customHeight="1" x14ac:dyDescent="0.25"/>
    <row r="24197" customFormat="1" ht="15" customHeight="1" x14ac:dyDescent="0.25"/>
    <row r="24198" customFormat="1" ht="15" customHeight="1" x14ac:dyDescent="0.25"/>
    <row r="24199" customFormat="1" ht="15" customHeight="1" x14ac:dyDescent="0.25"/>
    <row r="24200" customFormat="1" ht="15" customHeight="1" x14ac:dyDescent="0.25"/>
    <row r="24201" customFormat="1" ht="15" customHeight="1" x14ac:dyDescent="0.25"/>
    <row r="24202" customFormat="1" ht="15" customHeight="1" x14ac:dyDescent="0.25"/>
    <row r="24203" customFormat="1" ht="15" customHeight="1" x14ac:dyDescent="0.25"/>
    <row r="24204" customFormat="1" ht="15" customHeight="1" x14ac:dyDescent="0.25"/>
    <row r="24205" customFormat="1" ht="15" customHeight="1" x14ac:dyDescent="0.25"/>
    <row r="24206" customFormat="1" ht="15" customHeight="1" x14ac:dyDescent="0.25"/>
    <row r="24207" customFormat="1" ht="15" customHeight="1" x14ac:dyDescent="0.25"/>
    <row r="24208" customFormat="1" ht="15" customHeight="1" x14ac:dyDescent="0.25"/>
    <row r="24209" customFormat="1" ht="15" customHeight="1" x14ac:dyDescent="0.25"/>
    <row r="24210" customFormat="1" ht="15" customHeight="1" x14ac:dyDescent="0.25"/>
    <row r="24211" customFormat="1" ht="15" customHeight="1" x14ac:dyDescent="0.25"/>
    <row r="24212" customFormat="1" ht="15" customHeight="1" x14ac:dyDescent="0.25"/>
    <row r="24213" customFormat="1" ht="15" customHeight="1" x14ac:dyDescent="0.25"/>
    <row r="24214" customFormat="1" ht="15" customHeight="1" x14ac:dyDescent="0.25"/>
    <row r="24215" customFormat="1" ht="15" customHeight="1" x14ac:dyDescent="0.25"/>
    <row r="24216" customFormat="1" ht="15" customHeight="1" x14ac:dyDescent="0.25"/>
    <row r="24217" customFormat="1" ht="15" customHeight="1" x14ac:dyDescent="0.25"/>
    <row r="24218" customFormat="1" ht="15" customHeight="1" x14ac:dyDescent="0.25"/>
    <row r="24219" customFormat="1" ht="15" customHeight="1" x14ac:dyDescent="0.25"/>
    <row r="24220" customFormat="1" ht="15" customHeight="1" x14ac:dyDescent="0.25"/>
    <row r="24221" customFormat="1" ht="15" customHeight="1" x14ac:dyDescent="0.25"/>
    <row r="24222" customFormat="1" ht="15" customHeight="1" x14ac:dyDescent="0.25"/>
    <row r="24223" customFormat="1" ht="15" customHeight="1" x14ac:dyDescent="0.25"/>
    <row r="24224" customFormat="1" ht="15" customHeight="1" x14ac:dyDescent="0.25"/>
    <row r="24225" customFormat="1" ht="15" customHeight="1" x14ac:dyDescent="0.25"/>
    <row r="24226" customFormat="1" ht="15" customHeight="1" x14ac:dyDescent="0.25"/>
    <row r="24227" customFormat="1" ht="15" customHeight="1" x14ac:dyDescent="0.25"/>
    <row r="24228" customFormat="1" ht="15" customHeight="1" x14ac:dyDescent="0.25"/>
    <row r="24229" customFormat="1" ht="15" customHeight="1" x14ac:dyDescent="0.25"/>
    <row r="24230" customFormat="1" ht="15" customHeight="1" x14ac:dyDescent="0.25"/>
    <row r="24231" customFormat="1" ht="15" customHeight="1" x14ac:dyDescent="0.25"/>
    <row r="24232" customFormat="1" ht="15" customHeight="1" x14ac:dyDescent="0.25"/>
    <row r="24233" customFormat="1" ht="15" customHeight="1" x14ac:dyDescent="0.25"/>
    <row r="24234" customFormat="1" ht="15" customHeight="1" x14ac:dyDescent="0.25"/>
    <row r="24235" customFormat="1" ht="15" customHeight="1" x14ac:dyDescent="0.25"/>
    <row r="24236" customFormat="1" ht="15" customHeight="1" x14ac:dyDescent="0.25"/>
    <row r="24237" customFormat="1" ht="15" customHeight="1" x14ac:dyDescent="0.25"/>
    <row r="24238" customFormat="1" ht="15" customHeight="1" x14ac:dyDescent="0.25"/>
    <row r="24239" customFormat="1" ht="15" customHeight="1" x14ac:dyDescent="0.25"/>
    <row r="24240" customFormat="1" ht="15" customHeight="1" x14ac:dyDescent="0.25"/>
    <row r="24241" customFormat="1" ht="15" customHeight="1" x14ac:dyDescent="0.25"/>
    <row r="24242" customFormat="1" ht="15" customHeight="1" x14ac:dyDescent="0.25"/>
    <row r="24243" customFormat="1" ht="15" customHeight="1" x14ac:dyDescent="0.25"/>
    <row r="24244" customFormat="1" ht="15" customHeight="1" x14ac:dyDescent="0.25"/>
    <row r="24245" customFormat="1" ht="15" customHeight="1" x14ac:dyDescent="0.25"/>
    <row r="24246" customFormat="1" ht="15" customHeight="1" x14ac:dyDescent="0.25"/>
    <row r="24247" customFormat="1" ht="15" customHeight="1" x14ac:dyDescent="0.25"/>
    <row r="24248" customFormat="1" ht="15" customHeight="1" x14ac:dyDescent="0.25"/>
    <row r="24249" customFormat="1" ht="15" customHeight="1" x14ac:dyDescent="0.25"/>
    <row r="24250" customFormat="1" ht="15" customHeight="1" x14ac:dyDescent="0.25"/>
    <row r="24251" customFormat="1" ht="15" customHeight="1" x14ac:dyDescent="0.25"/>
    <row r="24252" customFormat="1" ht="15" customHeight="1" x14ac:dyDescent="0.25"/>
    <row r="24253" customFormat="1" ht="15" customHeight="1" x14ac:dyDescent="0.25"/>
    <row r="24254" customFormat="1" ht="15" customHeight="1" x14ac:dyDescent="0.25"/>
    <row r="24255" customFormat="1" ht="15" customHeight="1" x14ac:dyDescent="0.25"/>
    <row r="24256" customFormat="1" ht="15" customHeight="1" x14ac:dyDescent="0.25"/>
    <row r="24257" customFormat="1" ht="15" customHeight="1" x14ac:dyDescent="0.25"/>
    <row r="24258" customFormat="1" ht="15" customHeight="1" x14ac:dyDescent="0.25"/>
    <row r="24259" customFormat="1" ht="15" customHeight="1" x14ac:dyDescent="0.25"/>
    <row r="24260" customFormat="1" ht="15" customHeight="1" x14ac:dyDescent="0.25"/>
    <row r="24261" customFormat="1" ht="15" customHeight="1" x14ac:dyDescent="0.25"/>
    <row r="24262" customFormat="1" ht="15" customHeight="1" x14ac:dyDescent="0.25"/>
    <row r="24263" customFormat="1" ht="15" customHeight="1" x14ac:dyDescent="0.25"/>
    <row r="24264" customFormat="1" ht="15" customHeight="1" x14ac:dyDescent="0.25"/>
    <row r="24265" customFormat="1" ht="15" customHeight="1" x14ac:dyDescent="0.25"/>
    <row r="24266" customFormat="1" ht="15" customHeight="1" x14ac:dyDescent="0.25"/>
    <row r="24267" customFormat="1" ht="15" customHeight="1" x14ac:dyDescent="0.25"/>
    <row r="24268" customFormat="1" ht="15" customHeight="1" x14ac:dyDescent="0.25"/>
    <row r="24269" customFormat="1" ht="15" customHeight="1" x14ac:dyDescent="0.25"/>
    <row r="24270" customFormat="1" ht="15" customHeight="1" x14ac:dyDescent="0.25"/>
    <row r="24271" customFormat="1" ht="15" customHeight="1" x14ac:dyDescent="0.25"/>
    <row r="24272" customFormat="1" ht="15" customHeight="1" x14ac:dyDescent="0.25"/>
    <row r="24273" customFormat="1" ht="15" customHeight="1" x14ac:dyDescent="0.25"/>
    <row r="24274" customFormat="1" ht="15" customHeight="1" x14ac:dyDescent="0.25"/>
    <row r="24275" customFormat="1" ht="15" customHeight="1" x14ac:dyDescent="0.25"/>
    <row r="24276" customFormat="1" ht="15" customHeight="1" x14ac:dyDescent="0.25"/>
    <row r="24277" customFormat="1" ht="15" customHeight="1" x14ac:dyDescent="0.25"/>
    <row r="24278" customFormat="1" ht="15" customHeight="1" x14ac:dyDescent="0.25"/>
    <row r="24279" customFormat="1" ht="15" customHeight="1" x14ac:dyDescent="0.25"/>
    <row r="24280" customFormat="1" ht="15" customHeight="1" x14ac:dyDescent="0.25"/>
    <row r="24281" customFormat="1" ht="15" customHeight="1" x14ac:dyDescent="0.25"/>
    <row r="24282" customFormat="1" ht="15" customHeight="1" x14ac:dyDescent="0.25"/>
    <row r="24283" customFormat="1" ht="15" customHeight="1" x14ac:dyDescent="0.25"/>
    <row r="24284" customFormat="1" ht="15" customHeight="1" x14ac:dyDescent="0.25"/>
    <row r="24285" customFormat="1" ht="15" customHeight="1" x14ac:dyDescent="0.25"/>
    <row r="24286" customFormat="1" ht="15" customHeight="1" x14ac:dyDescent="0.25"/>
    <row r="24287" customFormat="1" ht="15" customHeight="1" x14ac:dyDescent="0.25"/>
    <row r="24288" customFormat="1" ht="15" customHeight="1" x14ac:dyDescent="0.25"/>
    <row r="24289" customFormat="1" ht="15" customHeight="1" x14ac:dyDescent="0.25"/>
    <row r="24290" customFormat="1" ht="15" customHeight="1" x14ac:dyDescent="0.25"/>
    <row r="24291" customFormat="1" ht="15" customHeight="1" x14ac:dyDescent="0.25"/>
    <row r="24292" customFormat="1" ht="15" customHeight="1" x14ac:dyDescent="0.25"/>
    <row r="24293" customFormat="1" ht="15" customHeight="1" x14ac:dyDescent="0.25"/>
    <row r="24294" customFormat="1" ht="15" customHeight="1" x14ac:dyDescent="0.25"/>
    <row r="24295" customFormat="1" ht="15" customHeight="1" x14ac:dyDescent="0.25"/>
    <row r="24296" customFormat="1" ht="15" customHeight="1" x14ac:dyDescent="0.25"/>
    <row r="24297" customFormat="1" ht="15" customHeight="1" x14ac:dyDescent="0.25"/>
    <row r="24298" customFormat="1" ht="15" customHeight="1" x14ac:dyDescent="0.25"/>
    <row r="24299" customFormat="1" ht="15" customHeight="1" x14ac:dyDescent="0.25"/>
    <row r="24300" customFormat="1" ht="15" customHeight="1" x14ac:dyDescent="0.25"/>
    <row r="24301" customFormat="1" ht="15" customHeight="1" x14ac:dyDescent="0.25"/>
    <row r="24302" customFormat="1" ht="15" customHeight="1" x14ac:dyDescent="0.25"/>
    <row r="24303" customFormat="1" ht="15" customHeight="1" x14ac:dyDescent="0.25"/>
    <row r="24304" customFormat="1" ht="15" customHeight="1" x14ac:dyDescent="0.25"/>
    <row r="24305" customFormat="1" ht="15" customHeight="1" x14ac:dyDescent="0.25"/>
    <row r="24306" customFormat="1" ht="15" customHeight="1" x14ac:dyDescent="0.25"/>
    <row r="24307" customFormat="1" ht="15" customHeight="1" x14ac:dyDescent="0.25"/>
    <row r="24308" customFormat="1" ht="15" customHeight="1" x14ac:dyDescent="0.25"/>
    <row r="24309" customFormat="1" ht="15" customHeight="1" x14ac:dyDescent="0.25"/>
    <row r="24310" customFormat="1" ht="15" customHeight="1" x14ac:dyDescent="0.25"/>
    <row r="24311" customFormat="1" ht="15" customHeight="1" x14ac:dyDescent="0.25"/>
    <row r="24312" customFormat="1" ht="15" customHeight="1" x14ac:dyDescent="0.25"/>
    <row r="24313" customFormat="1" ht="15" customHeight="1" x14ac:dyDescent="0.25"/>
    <row r="24314" customFormat="1" ht="15" customHeight="1" x14ac:dyDescent="0.25"/>
    <row r="24315" customFormat="1" ht="15" customHeight="1" x14ac:dyDescent="0.25"/>
    <row r="24316" customFormat="1" ht="15" customHeight="1" x14ac:dyDescent="0.25"/>
    <row r="24317" customFormat="1" ht="15" customHeight="1" x14ac:dyDescent="0.25"/>
    <row r="24318" customFormat="1" ht="15" customHeight="1" x14ac:dyDescent="0.25"/>
    <row r="24319" customFormat="1" ht="15" customHeight="1" x14ac:dyDescent="0.25"/>
    <row r="24320" customFormat="1" ht="15" customHeight="1" x14ac:dyDescent="0.25"/>
    <row r="24321" customFormat="1" ht="15" customHeight="1" x14ac:dyDescent="0.25"/>
    <row r="24322" customFormat="1" ht="15" customHeight="1" x14ac:dyDescent="0.25"/>
    <row r="24323" customFormat="1" ht="15" customHeight="1" x14ac:dyDescent="0.25"/>
    <row r="24324" customFormat="1" ht="15" customHeight="1" x14ac:dyDescent="0.25"/>
    <row r="24325" customFormat="1" ht="15" customHeight="1" x14ac:dyDescent="0.25"/>
    <row r="24326" customFormat="1" ht="15" customHeight="1" x14ac:dyDescent="0.25"/>
    <row r="24327" customFormat="1" ht="15" customHeight="1" x14ac:dyDescent="0.25"/>
    <row r="24328" customFormat="1" ht="15" customHeight="1" x14ac:dyDescent="0.25"/>
    <row r="24329" customFormat="1" ht="15" customHeight="1" x14ac:dyDescent="0.25"/>
    <row r="24330" customFormat="1" ht="15" customHeight="1" x14ac:dyDescent="0.25"/>
    <row r="24331" customFormat="1" ht="15" customHeight="1" x14ac:dyDescent="0.25"/>
    <row r="24332" customFormat="1" ht="15" customHeight="1" x14ac:dyDescent="0.25"/>
    <row r="24333" customFormat="1" ht="15" customHeight="1" x14ac:dyDescent="0.25"/>
    <row r="24334" customFormat="1" ht="15" customHeight="1" x14ac:dyDescent="0.25"/>
    <row r="24335" customFormat="1" ht="15" customHeight="1" x14ac:dyDescent="0.25"/>
    <row r="24336" customFormat="1" ht="15" customHeight="1" x14ac:dyDescent="0.25"/>
    <row r="24337" customFormat="1" ht="15" customHeight="1" x14ac:dyDescent="0.25"/>
    <row r="24338" customFormat="1" ht="15" customHeight="1" x14ac:dyDescent="0.25"/>
    <row r="24339" customFormat="1" ht="15" customHeight="1" x14ac:dyDescent="0.25"/>
    <row r="24340" customFormat="1" ht="15" customHeight="1" x14ac:dyDescent="0.25"/>
    <row r="24341" customFormat="1" ht="15" customHeight="1" x14ac:dyDescent="0.25"/>
    <row r="24342" customFormat="1" ht="15" customHeight="1" x14ac:dyDescent="0.25"/>
    <row r="24343" customFormat="1" ht="15" customHeight="1" x14ac:dyDescent="0.25"/>
    <row r="24344" customFormat="1" ht="15" customHeight="1" x14ac:dyDescent="0.25"/>
    <row r="24345" customFormat="1" ht="15" customHeight="1" x14ac:dyDescent="0.25"/>
    <row r="24346" customFormat="1" ht="15" customHeight="1" x14ac:dyDescent="0.25"/>
    <row r="24347" customFormat="1" ht="15" customHeight="1" x14ac:dyDescent="0.25"/>
    <row r="24348" customFormat="1" ht="15" customHeight="1" x14ac:dyDescent="0.25"/>
    <row r="24349" customFormat="1" ht="15" customHeight="1" x14ac:dyDescent="0.25"/>
    <row r="24350" customFormat="1" ht="15" customHeight="1" x14ac:dyDescent="0.25"/>
    <row r="24351" customFormat="1" ht="15" customHeight="1" x14ac:dyDescent="0.25"/>
    <row r="24352" customFormat="1" ht="15" customHeight="1" x14ac:dyDescent="0.25"/>
    <row r="24353" customFormat="1" ht="15" customHeight="1" x14ac:dyDescent="0.25"/>
    <row r="24354" customFormat="1" ht="15" customHeight="1" x14ac:dyDescent="0.25"/>
    <row r="24355" customFormat="1" ht="15" customHeight="1" x14ac:dyDescent="0.25"/>
    <row r="24356" customFormat="1" ht="15" customHeight="1" x14ac:dyDescent="0.25"/>
    <row r="24357" customFormat="1" ht="15" customHeight="1" x14ac:dyDescent="0.25"/>
    <row r="24358" customFormat="1" ht="15" customHeight="1" x14ac:dyDescent="0.25"/>
    <row r="24359" customFormat="1" ht="15" customHeight="1" x14ac:dyDescent="0.25"/>
    <row r="24360" customFormat="1" ht="15" customHeight="1" x14ac:dyDescent="0.25"/>
    <row r="24361" customFormat="1" ht="15" customHeight="1" x14ac:dyDescent="0.25"/>
    <row r="24362" customFormat="1" ht="15" customHeight="1" x14ac:dyDescent="0.25"/>
    <row r="24363" customFormat="1" ht="15" customHeight="1" x14ac:dyDescent="0.25"/>
    <row r="24364" customFormat="1" ht="15" customHeight="1" x14ac:dyDescent="0.25"/>
    <row r="24365" customFormat="1" ht="15" customHeight="1" x14ac:dyDescent="0.25"/>
    <row r="24366" customFormat="1" ht="15" customHeight="1" x14ac:dyDescent="0.25"/>
    <row r="24367" customFormat="1" ht="15" customHeight="1" x14ac:dyDescent="0.25"/>
    <row r="24368" customFormat="1" ht="15" customHeight="1" x14ac:dyDescent="0.25"/>
    <row r="24369" customFormat="1" ht="15" customHeight="1" x14ac:dyDescent="0.25"/>
    <row r="24370" customFormat="1" ht="15" customHeight="1" x14ac:dyDescent="0.25"/>
    <row r="24371" customFormat="1" ht="15" customHeight="1" x14ac:dyDescent="0.25"/>
    <row r="24372" customFormat="1" ht="15" customHeight="1" x14ac:dyDescent="0.25"/>
    <row r="24373" customFormat="1" ht="15" customHeight="1" x14ac:dyDescent="0.25"/>
    <row r="24374" customFormat="1" ht="15" customHeight="1" x14ac:dyDescent="0.25"/>
    <row r="24375" customFormat="1" ht="15" customHeight="1" x14ac:dyDescent="0.25"/>
    <row r="24376" customFormat="1" ht="15" customHeight="1" x14ac:dyDescent="0.25"/>
    <row r="24377" customFormat="1" ht="15" customHeight="1" x14ac:dyDescent="0.25"/>
    <row r="24378" customFormat="1" ht="15" customHeight="1" x14ac:dyDescent="0.25"/>
    <row r="24379" customFormat="1" ht="15" customHeight="1" x14ac:dyDescent="0.25"/>
    <row r="24380" customFormat="1" ht="15" customHeight="1" x14ac:dyDescent="0.25"/>
    <row r="24381" customFormat="1" ht="15" customHeight="1" x14ac:dyDescent="0.25"/>
    <row r="24382" customFormat="1" ht="15" customHeight="1" x14ac:dyDescent="0.25"/>
    <row r="24383" customFormat="1" ht="15" customHeight="1" x14ac:dyDescent="0.25"/>
    <row r="24384" customFormat="1" ht="15" customHeight="1" x14ac:dyDescent="0.25"/>
    <row r="24385" customFormat="1" ht="15" customHeight="1" x14ac:dyDescent="0.25"/>
    <row r="24386" customFormat="1" ht="15" customHeight="1" x14ac:dyDescent="0.25"/>
    <row r="24387" customFormat="1" ht="15" customHeight="1" x14ac:dyDescent="0.25"/>
    <row r="24388" customFormat="1" ht="15" customHeight="1" x14ac:dyDescent="0.25"/>
    <row r="24389" customFormat="1" ht="15" customHeight="1" x14ac:dyDescent="0.25"/>
    <row r="24390" customFormat="1" ht="15" customHeight="1" x14ac:dyDescent="0.25"/>
    <row r="24391" customFormat="1" ht="15" customHeight="1" x14ac:dyDescent="0.25"/>
    <row r="24392" customFormat="1" ht="15" customHeight="1" x14ac:dyDescent="0.25"/>
    <row r="24393" customFormat="1" ht="15" customHeight="1" x14ac:dyDescent="0.25"/>
    <row r="24394" customFormat="1" ht="15" customHeight="1" x14ac:dyDescent="0.25"/>
    <row r="24395" customFormat="1" ht="15" customHeight="1" x14ac:dyDescent="0.25"/>
    <row r="24396" customFormat="1" ht="15" customHeight="1" x14ac:dyDescent="0.25"/>
    <row r="24397" customFormat="1" ht="15" customHeight="1" x14ac:dyDescent="0.25"/>
    <row r="24398" customFormat="1" ht="15" customHeight="1" x14ac:dyDescent="0.25"/>
    <row r="24399" customFormat="1" ht="15" customHeight="1" x14ac:dyDescent="0.25"/>
    <row r="24400" customFormat="1" ht="15" customHeight="1" x14ac:dyDescent="0.25"/>
    <row r="24401" customFormat="1" ht="15" customHeight="1" x14ac:dyDescent="0.25"/>
    <row r="24402" customFormat="1" ht="15" customHeight="1" x14ac:dyDescent="0.25"/>
    <row r="24403" customFormat="1" ht="15" customHeight="1" x14ac:dyDescent="0.25"/>
    <row r="24404" customFormat="1" ht="15" customHeight="1" x14ac:dyDescent="0.25"/>
    <row r="24405" customFormat="1" ht="15" customHeight="1" x14ac:dyDescent="0.25"/>
    <row r="24406" customFormat="1" ht="15" customHeight="1" x14ac:dyDescent="0.25"/>
    <row r="24407" customFormat="1" ht="15" customHeight="1" x14ac:dyDescent="0.25"/>
    <row r="24408" customFormat="1" ht="15" customHeight="1" x14ac:dyDescent="0.25"/>
    <row r="24409" customFormat="1" ht="15" customHeight="1" x14ac:dyDescent="0.25"/>
    <row r="24410" customFormat="1" ht="15" customHeight="1" x14ac:dyDescent="0.25"/>
    <row r="24411" customFormat="1" ht="15" customHeight="1" x14ac:dyDescent="0.25"/>
    <row r="24412" customFormat="1" ht="15" customHeight="1" x14ac:dyDescent="0.25"/>
    <row r="24413" customFormat="1" ht="15" customHeight="1" x14ac:dyDescent="0.25"/>
    <row r="24414" customFormat="1" ht="15" customHeight="1" x14ac:dyDescent="0.25"/>
    <row r="24415" customFormat="1" ht="15" customHeight="1" x14ac:dyDescent="0.25"/>
    <row r="24416" customFormat="1" ht="15" customHeight="1" x14ac:dyDescent="0.25"/>
    <row r="24417" customFormat="1" ht="15" customHeight="1" x14ac:dyDescent="0.25"/>
    <row r="24418" customFormat="1" ht="15" customHeight="1" x14ac:dyDescent="0.25"/>
    <row r="24419" customFormat="1" ht="15" customHeight="1" x14ac:dyDescent="0.25"/>
    <row r="24420" customFormat="1" ht="15" customHeight="1" x14ac:dyDescent="0.25"/>
    <row r="24421" customFormat="1" ht="15" customHeight="1" x14ac:dyDescent="0.25"/>
    <row r="24422" customFormat="1" ht="15" customHeight="1" x14ac:dyDescent="0.25"/>
    <row r="24423" customFormat="1" ht="15" customHeight="1" x14ac:dyDescent="0.25"/>
    <row r="24424" customFormat="1" ht="15" customHeight="1" x14ac:dyDescent="0.25"/>
    <row r="24425" customFormat="1" ht="15" customHeight="1" x14ac:dyDescent="0.25"/>
    <row r="24426" customFormat="1" ht="15" customHeight="1" x14ac:dyDescent="0.25"/>
    <row r="24427" customFormat="1" ht="15" customHeight="1" x14ac:dyDescent="0.25"/>
    <row r="24428" customFormat="1" ht="15" customHeight="1" x14ac:dyDescent="0.25"/>
    <row r="24429" customFormat="1" ht="15" customHeight="1" x14ac:dyDescent="0.25"/>
    <row r="24430" customFormat="1" ht="15" customHeight="1" x14ac:dyDescent="0.25"/>
    <row r="24431" customFormat="1" ht="15" customHeight="1" x14ac:dyDescent="0.25"/>
    <row r="24432" customFormat="1" ht="15" customHeight="1" x14ac:dyDescent="0.25"/>
    <row r="24433" customFormat="1" ht="15" customHeight="1" x14ac:dyDescent="0.25"/>
    <row r="24434" customFormat="1" ht="15" customHeight="1" x14ac:dyDescent="0.25"/>
    <row r="24435" customFormat="1" ht="15" customHeight="1" x14ac:dyDescent="0.25"/>
    <row r="24436" customFormat="1" ht="15" customHeight="1" x14ac:dyDescent="0.25"/>
    <row r="24437" customFormat="1" ht="15" customHeight="1" x14ac:dyDescent="0.25"/>
    <row r="24438" customFormat="1" ht="15" customHeight="1" x14ac:dyDescent="0.25"/>
    <row r="24439" customFormat="1" ht="15" customHeight="1" x14ac:dyDescent="0.25"/>
    <row r="24440" customFormat="1" ht="15" customHeight="1" x14ac:dyDescent="0.25"/>
    <row r="24441" customFormat="1" ht="15" customHeight="1" x14ac:dyDescent="0.25"/>
    <row r="24442" customFormat="1" ht="15" customHeight="1" x14ac:dyDescent="0.25"/>
    <row r="24443" customFormat="1" ht="15" customHeight="1" x14ac:dyDescent="0.25"/>
    <row r="24444" customFormat="1" ht="15" customHeight="1" x14ac:dyDescent="0.25"/>
    <row r="24445" customFormat="1" ht="15" customHeight="1" x14ac:dyDescent="0.25"/>
    <row r="24446" customFormat="1" ht="15" customHeight="1" x14ac:dyDescent="0.25"/>
    <row r="24447" customFormat="1" ht="15" customHeight="1" x14ac:dyDescent="0.25"/>
    <row r="24448" customFormat="1" ht="15" customHeight="1" x14ac:dyDescent="0.25"/>
    <row r="24449" customFormat="1" ht="15" customHeight="1" x14ac:dyDescent="0.25"/>
    <row r="24450" customFormat="1" ht="15" customHeight="1" x14ac:dyDescent="0.25"/>
    <row r="24451" customFormat="1" ht="15" customHeight="1" x14ac:dyDescent="0.25"/>
    <row r="24452" customFormat="1" ht="15" customHeight="1" x14ac:dyDescent="0.25"/>
    <row r="24453" customFormat="1" ht="15" customHeight="1" x14ac:dyDescent="0.25"/>
    <row r="24454" customFormat="1" ht="15" customHeight="1" x14ac:dyDescent="0.25"/>
    <row r="24455" customFormat="1" ht="15" customHeight="1" x14ac:dyDescent="0.25"/>
    <row r="24456" customFormat="1" ht="15" customHeight="1" x14ac:dyDescent="0.25"/>
    <row r="24457" customFormat="1" ht="15" customHeight="1" x14ac:dyDescent="0.25"/>
    <row r="24458" customFormat="1" ht="15" customHeight="1" x14ac:dyDescent="0.25"/>
    <row r="24459" customFormat="1" ht="15" customHeight="1" x14ac:dyDescent="0.25"/>
    <row r="24460" customFormat="1" ht="15" customHeight="1" x14ac:dyDescent="0.25"/>
    <row r="24461" customFormat="1" ht="15" customHeight="1" x14ac:dyDescent="0.25"/>
    <row r="24462" customFormat="1" ht="15" customHeight="1" x14ac:dyDescent="0.25"/>
    <row r="24463" customFormat="1" ht="15" customHeight="1" x14ac:dyDescent="0.25"/>
    <row r="24464" customFormat="1" ht="15" customHeight="1" x14ac:dyDescent="0.25"/>
    <row r="24465" customFormat="1" ht="15" customHeight="1" x14ac:dyDescent="0.25"/>
    <row r="24466" customFormat="1" ht="15" customHeight="1" x14ac:dyDescent="0.25"/>
    <row r="24467" customFormat="1" ht="15" customHeight="1" x14ac:dyDescent="0.25"/>
    <row r="24468" customFormat="1" ht="15" customHeight="1" x14ac:dyDescent="0.25"/>
    <row r="24469" customFormat="1" ht="15" customHeight="1" x14ac:dyDescent="0.25"/>
    <row r="24470" customFormat="1" ht="15" customHeight="1" x14ac:dyDescent="0.25"/>
    <row r="24471" customFormat="1" ht="15" customHeight="1" x14ac:dyDescent="0.25"/>
    <row r="24472" customFormat="1" ht="15" customHeight="1" x14ac:dyDescent="0.25"/>
    <row r="24473" customFormat="1" ht="15" customHeight="1" x14ac:dyDescent="0.25"/>
    <row r="24474" customFormat="1" ht="15" customHeight="1" x14ac:dyDescent="0.25"/>
    <row r="24475" customFormat="1" ht="15" customHeight="1" x14ac:dyDescent="0.25"/>
    <row r="24476" customFormat="1" ht="15" customHeight="1" x14ac:dyDescent="0.25"/>
    <row r="24477" customFormat="1" ht="15" customHeight="1" x14ac:dyDescent="0.25"/>
    <row r="24478" customFormat="1" ht="15" customHeight="1" x14ac:dyDescent="0.25"/>
    <row r="24479" customFormat="1" ht="15" customHeight="1" x14ac:dyDescent="0.25"/>
    <row r="24480" customFormat="1" ht="15" customHeight="1" x14ac:dyDescent="0.25"/>
    <row r="24481" customFormat="1" ht="15" customHeight="1" x14ac:dyDescent="0.25"/>
    <row r="24482" customFormat="1" ht="15" customHeight="1" x14ac:dyDescent="0.25"/>
    <row r="24483" customFormat="1" ht="15" customHeight="1" x14ac:dyDescent="0.25"/>
    <row r="24484" customFormat="1" ht="15" customHeight="1" x14ac:dyDescent="0.25"/>
    <row r="24485" customFormat="1" ht="15" customHeight="1" x14ac:dyDescent="0.25"/>
    <row r="24486" customFormat="1" ht="15" customHeight="1" x14ac:dyDescent="0.25"/>
    <row r="24487" customFormat="1" ht="15" customHeight="1" x14ac:dyDescent="0.25"/>
    <row r="24488" customFormat="1" ht="15" customHeight="1" x14ac:dyDescent="0.25"/>
    <row r="24489" customFormat="1" ht="15" customHeight="1" x14ac:dyDescent="0.25"/>
    <row r="24490" customFormat="1" ht="15" customHeight="1" x14ac:dyDescent="0.25"/>
    <row r="24491" customFormat="1" ht="15" customHeight="1" x14ac:dyDescent="0.25"/>
    <row r="24492" customFormat="1" ht="15" customHeight="1" x14ac:dyDescent="0.25"/>
    <row r="24493" customFormat="1" ht="15" customHeight="1" x14ac:dyDescent="0.25"/>
    <row r="24494" customFormat="1" ht="15" customHeight="1" x14ac:dyDescent="0.25"/>
    <row r="24495" customFormat="1" ht="15" customHeight="1" x14ac:dyDescent="0.25"/>
    <row r="24496" customFormat="1" ht="15" customHeight="1" x14ac:dyDescent="0.25"/>
    <row r="24497" customFormat="1" ht="15" customHeight="1" x14ac:dyDescent="0.25"/>
    <row r="24498" customFormat="1" ht="15" customHeight="1" x14ac:dyDescent="0.25"/>
    <row r="24499" customFormat="1" ht="15" customHeight="1" x14ac:dyDescent="0.25"/>
    <row r="24500" customFormat="1" ht="15" customHeight="1" x14ac:dyDescent="0.25"/>
    <row r="24501" customFormat="1" ht="15" customHeight="1" x14ac:dyDescent="0.25"/>
    <row r="24502" customFormat="1" ht="15" customHeight="1" x14ac:dyDescent="0.25"/>
    <row r="24503" customFormat="1" ht="15" customHeight="1" x14ac:dyDescent="0.25"/>
    <row r="24504" customFormat="1" ht="15" customHeight="1" x14ac:dyDescent="0.25"/>
    <row r="24505" customFormat="1" ht="15" customHeight="1" x14ac:dyDescent="0.25"/>
    <row r="24506" customFormat="1" ht="15" customHeight="1" x14ac:dyDescent="0.25"/>
    <row r="24507" customFormat="1" ht="15" customHeight="1" x14ac:dyDescent="0.25"/>
    <row r="24508" customFormat="1" ht="15" customHeight="1" x14ac:dyDescent="0.25"/>
    <row r="24509" customFormat="1" ht="15" customHeight="1" x14ac:dyDescent="0.25"/>
    <row r="24510" customFormat="1" ht="15" customHeight="1" x14ac:dyDescent="0.25"/>
    <row r="24511" customFormat="1" ht="15" customHeight="1" x14ac:dyDescent="0.25"/>
    <row r="24512" customFormat="1" ht="15" customHeight="1" x14ac:dyDescent="0.25"/>
    <row r="24513" customFormat="1" ht="15" customHeight="1" x14ac:dyDescent="0.25"/>
    <row r="24514" customFormat="1" ht="15" customHeight="1" x14ac:dyDescent="0.25"/>
    <row r="24515" customFormat="1" ht="15" customHeight="1" x14ac:dyDescent="0.25"/>
    <row r="24516" customFormat="1" ht="15" customHeight="1" x14ac:dyDescent="0.25"/>
    <row r="24517" customFormat="1" ht="15" customHeight="1" x14ac:dyDescent="0.25"/>
    <row r="24518" customFormat="1" ht="15" customHeight="1" x14ac:dyDescent="0.25"/>
    <row r="24519" customFormat="1" ht="15" customHeight="1" x14ac:dyDescent="0.25"/>
    <row r="24520" customFormat="1" ht="15" customHeight="1" x14ac:dyDescent="0.25"/>
    <row r="24521" customFormat="1" ht="15" customHeight="1" x14ac:dyDescent="0.25"/>
    <row r="24522" customFormat="1" ht="15" customHeight="1" x14ac:dyDescent="0.25"/>
    <row r="24523" customFormat="1" ht="15" customHeight="1" x14ac:dyDescent="0.25"/>
    <row r="24524" customFormat="1" ht="15" customHeight="1" x14ac:dyDescent="0.25"/>
    <row r="24525" customFormat="1" ht="15" customHeight="1" x14ac:dyDescent="0.25"/>
    <row r="24526" customFormat="1" ht="15" customHeight="1" x14ac:dyDescent="0.25"/>
    <row r="24527" customFormat="1" ht="15" customHeight="1" x14ac:dyDescent="0.25"/>
    <row r="24528" customFormat="1" ht="15" customHeight="1" x14ac:dyDescent="0.25"/>
    <row r="24529" customFormat="1" ht="15" customHeight="1" x14ac:dyDescent="0.25"/>
    <row r="24530" customFormat="1" ht="15" customHeight="1" x14ac:dyDescent="0.25"/>
    <row r="24531" customFormat="1" ht="15" customHeight="1" x14ac:dyDescent="0.25"/>
    <row r="24532" customFormat="1" ht="15" customHeight="1" x14ac:dyDescent="0.25"/>
    <row r="24533" customFormat="1" ht="15" customHeight="1" x14ac:dyDescent="0.25"/>
    <row r="24534" customFormat="1" ht="15" customHeight="1" x14ac:dyDescent="0.25"/>
    <row r="24535" customFormat="1" ht="15" customHeight="1" x14ac:dyDescent="0.25"/>
    <row r="24536" customFormat="1" ht="15" customHeight="1" x14ac:dyDescent="0.25"/>
    <row r="24537" customFormat="1" ht="15" customHeight="1" x14ac:dyDescent="0.25"/>
    <row r="24538" customFormat="1" ht="15" customHeight="1" x14ac:dyDescent="0.25"/>
    <row r="24539" customFormat="1" ht="15" customHeight="1" x14ac:dyDescent="0.25"/>
    <row r="24540" customFormat="1" ht="15" customHeight="1" x14ac:dyDescent="0.25"/>
    <row r="24541" customFormat="1" ht="15" customHeight="1" x14ac:dyDescent="0.25"/>
    <row r="24542" customFormat="1" ht="15" customHeight="1" x14ac:dyDescent="0.25"/>
    <row r="24543" customFormat="1" ht="15" customHeight="1" x14ac:dyDescent="0.25"/>
    <row r="24544" customFormat="1" ht="15" customHeight="1" x14ac:dyDescent="0.25"/>
    <row r="24545" customFormat="1" ht="15" customHeight="1" x14ac:dyDescent="0.25"/>
    <row r="24546" customFormat="1" ht="15" customHeight="1" x14ac:dyDescent="0.25"/>
    <row r="24547" customFormat="1" ht="15" customHeight="1" x14ac:dyDescent="0.25"/>
    <row r="24548" customFormat="1" ht="15" customHeight="1" x14ac:dyDescent="0.25"/>
    <row r="24549" customFormat="1" ht="15" customHeight="1" x14ac:dyDescent="0.25"/>
    <row r="24550" customFormat="1" ht="15" customHeight="1" x14ac:dyDescent="0.25"/>
    <row r="24551" customFormat="1" ht="15" customHeight="1" x14ac:dyDescent="0.25"/>
    <row r="24552" customFormat="1" ht="15" customHeight="1" x14ac:dyDescent="0.25"/>
    <row r="24553" customFormat="1" ht="15" customHeight="1" x14ac:dyDescent="0.25"/>
    <row r="24554" customFormat="1" ht="15" customHeight="1" x14ac:dyDescent="0.25"/>
    <row r="24555" customFormat="1" ht="15" customHeight="1" x14ac:dyDescent="0.25"/>
    <row r="24556" customFormat="1" ht="15" customHeight="1" x14ac:dyDescent="0.25"/>
    <row r="24557" customFormat="1" ht="15" customHeight="1" x14ac:dyDescent="0.25"/>
    <row r="24558" customFormat="1" ht="15" customHeight="1" x14ac:dyDescent="0.25"/>
    <row r="24559" customFormat="1" ht="15" customHeight="1" x14ac:dyDescent="0.25"/>
    <row r="24560" customFormat="1" ht="15" customHeight="1" x14ac:dyDescent="0.25"/>
    <row r="24561" customFormat="1" ht="15" customHeight="1" x14ac:dyDescent="0.25"/>
    <row r="24562" customFormat="1" ht="15" customHeight="1" x14ac:dyDescent="0.25"/>
    <row r="24563" customFormat="1" ht="15" customHeight="1" x14ac:dyDescent="0.25"/>
    <row r="24564" customFormat="1" ht="15" customHeight="1" x14ac:dyDescent="0.25"/>
    <row r="24565" customFormat="1" ht="15" customHeight="1" x14ac:dyDescent="0.25"/>
    <row r="24566" customFormat="1" ht="15" customHeight="1" x14ac:dyDescent="0.25"/>
    <row r="24567" customFormat="1" ht="15" customHeight="1" x14ac:dyDescent="0.25"/>
    <row r="24568" customFormat="1" ht="15" customHeight="1" x14ac:dyDescent="0.25"/>
    <row r="24569" customFormat="1" ht="15" customHeight="1" x14ac:dyDescent="0.25"/>
    <row r="24570" customFormat="1" ht="15" customHeight="1" x14ac:dyDescent="0.25"/>
    <row r="24571" customFormat="1" ht="15" customHeight="1" x14ac:dyDescent="0.25"/>
    <row r="24572" customFormat="1" ht="15" customHeight="1" x14ac:dyDescent="0.25"/>
    <row r="24573" customFormat="1" ht="15" customHeight="1" x14ac:dyDescent="0.25"/>
    <row r="24574" customFormat="1" ht="15" customHeight="1" x14ac:dyDescent="0.25"/>
    <row r="24575" customFormat="1" ht="15" customHeight="1" x14ac:dyDescent="0.25"/>
    <row r="24576" customFormat="1" ht="15" customHeight="1" x14ac:dyDescent="0.25"/>
    <row r="24577" customFormat="1" ht="15" customHeight="1" x14ac:dyDescent="0.25"/>
    <row r="24578" customFormat="1" ht="15" customHeight="1" x14ac:dyDescent="0.25"/>
    <row r="24579" customFormat="1" ht="15" customHeight="1" x14ac:dyDescent="0.25"/>
    <row r="24580" customFormat="1" ht="15" customHeight="1" x14ac:dyDescent="0.25"/>
    <row r="24581" customFormat="1" ht="15" customHeight="1" x14ac:dyDescent="0.25"/>
    <row r="24582" customFormat="1" ht="15" customHeight="1" x14ac:dyDescent="0.25"/>
    <row r="24583" customFormat="1" ht="15" customHeight="1" x14ac:dyDescent="0.25"/>
    <row r="24584" customFormat="1" ht="15" customHeight="1" x14ac:dyDescent="0.25"/>
    <row r="24585" customFormat="1" ht="15" customHeight="1" x14ac:dyDescent="0.25"/>
    <row r="24586" customFormat="1" ht="15" customHeight="1" x14ac:dyDescent="0.25"/>
    <row r="24587" customFormat="1" ht="15" customHeight="1" x14ac:dyDescent="0.25"/>
    <row r="24588" customFormat="1" ht="15" customHeight="1" x14ac:dyDescent="0.25"/>
    <row r="24589" customFormat="1" ht="15" customHeight="1" x14ac:dyDescent="0.25"/>
    <row r="24590" customFormat="1" ht="15" customHeight="1" x14ac:dyDescent="0.25"/>
    <row r="24591" customFormat="1" ht="15" customHeight="1" x14ac:dyDescent="0.25"/>
    <row r="24592" customFormat="1" ht="15" customHeight="1" x14ac:dyDescent="0.25"/>
    <row r="24593" customFormat="1" ht="15" customHeight="1" x14ac:dyDescent="0.25"/>
    <row r="24594" customFormat="1" ht="15" customHeight="1" x14ac:dyDescent="0.25"/>
    <row r="24595" customFormat="1" ht="15" customHeight="1" x14ac:dyDescent="0.25"/>
    <row r="24596" customFormat="1" ht="15" customHeight="1" x14ac:dyDescent="0.25"/>
    <row r="24597" customFormat="1" ht="15" customHeight="1" x14ac:dyDescent="0.25"/>
    <row r="24598" customFormat="1" ht="15" customHeight="1" x14ac:dyDescent="0.25"/>
    <row r="24599" customFormat="1" ht="15" customHeight="1" x14ac:dyDescent="0.25"/>
    <row r="24600" customFormat="1" ht="15" customHeight="1" x14ac:dyDescent="0.25"/>
    <row r="24601" customFormat="1" ht="15" customHeight="1" x14ac:dyDescent="0.25"/>
    <row r="24602" customFormat="1" ht="15" customHeight="1" x14ac:dyDescent="0.25"/>
    <row r="24603" customFormat="1" ht="15" customHeight="1" x14ac:dyDescent="0.25"/>
    <row r="24604" customFormat="1" ht="15" customHeight="1" x14ac:dyDescent="0.25"/>
    <row r="24605" customFormat="1" ht="15" customHeight="1" x14ac:dyDescent="0.25"/>
    <row r="24606" customFormat="1" ht="15" customHeight="1" x14ac:dyDescent="0.25"/>
    <row r="24607" customFormat="1" ht="15" customHeight="1" x14ac:dyDescent="0.25"/>
    <row r="24608" customFormat="1" ht="15" customHeight="1" x14ac:dyDescent="0.25"/>
    <row r="24609" customFormat="1" ht="15" customHeight="1" x14ac:dyDescent="0.25"/>
    <row r="24610" customFormat="1" ht="15" customHeight="1" x14ac:dyDescent="0.25"/>
    <row r="24611" customFormat="1" ht="15" customHeight="1" x14ac:dyDescent="0.25"/>
    <row r="24612" customFormat="1" ht="15" customHeight="1" x14ac:dyDescent="0.25"/>
    <row r="24613" customFormat="1" ht="15" customHeight="1" x14ac:dyDescent="0.25"/>
    <row r="24614" customFormat="1" ht="15" customHeight="1" x14ac:dyDescent="0.25"/>
    <row r="24615" customFormat="1" ht="15" customHeight="1" x14ac:dyDescent="0.25"/>
    <row r="24616" customFormat="1" ht="15" customHeight="1" x14ac:dyDescent="0.25"/>
    <row r="24617" customFormat="1" ht="15" customHeight="1" x14ac:dyDescent="0.25"/>
    <row r="24618" customFormat="1" ht="15" customHeight="1" x14ac:dyDescent="0.25"/>
    <row r="24619" customFormat="1" ht="15" customHeight="1" x14ac:dyDescent="0.25"/>
    <row r="24620" customFormat="1" ht="15" customHeight="1" x14ac:dyDescent="0.25"/>
    <row r="24621" customFormat="1" ht="15" customHeight="1" x14ac:dyDescent="0.25"/>
    <row r="24622" customFormat="1" ht="15" customHeight="1" x14ac:dyDescent="0.25"/>
    <row r="24623" customFormat="1" ht="15" customHeight="1" x14ac:dyDescent="0.25"/>
    <row r="24624" customFormat="1" ht="15" customHeight="1" x14ac:dyDescent="0.25"/>
    <row r="24625" customFormat="1" ht="15" customHeight="1" x14ac:dyDescent="0.25"/>
    <row r="24626" customFormat="1" ht="15" customHeight="1" x14ac:dyDescent="0.25"/>
    <row r="24627" customFormat="1" ht="15" customHeight="1" x14ac:dyDescent="0.25"/>
    <row r="24628" customFormat="1" ht="15" customHeight="1" x14ac:dyDescent="0.25"/>
    <row r="24629" customFormat="1" ht="15" customHeight="1" x14ac:dyDescent="0.25"/>
    <row r="24630" customFormat="1" ht="15" customHeight="1" x14ac:dyDescent="0.25"/>
    <row r="24631" customFormat="1" ht="15" customHeight="1" x14ac:dyDescent="0.25"/>
    <row r="24632" customFormat="1" ht="15" customHeight="1" x14ac:dyDescent="0.25"/>
    <row r="24633" customFormat="1" ht="15" customHeight="1" x14ac:dyDescent="0.25"/>
    <row r="24634" customFormat="1" ht="15" customHeight="1" x14ac:dyDescent="0.25"/>
    <row r="24635" customFormat="1" ht="15" customHeight="1" x14ac:dyDescent="0.25"/>
    <row r="24636" customFormat="1" ht="15" customHeight="1" x14ac:dyDescent="0.25"/>
    <row r="24637" customFormat="1" ht="15" customHeight="1" x14ac:dyDescent="0.25"/>
    <row r="24638" customFormat="1" ht="15" customHeight="1" x14ac:dyDescent="0.25"/>
    <row r="24639" customFormat="1" ht="15" customHeight="1" x14ac:dyDescent="0.25"/>
    <row r="24640" customFormat="1" ht="15" customHeight="1" x14ac:dyDescent="0.25"/>
    <row r="24641" customFormat="1" ht="15" customHeight="1" x14ac:dyDescent="0.25"/>
    <row r="24642" customFormat="1" ht="15" customHeight="1" x14ac:dyDescent="0.25"/>
    <row r="24643" customFormat="1" ht="15" customHeight="1" x14ac:dyDescent="0.25"/>
    <row r="24644" customFormat="1" ht="15" customHeight="1" x14ac:dyDescent="0.25"/>
    <row r="24645" customFormat="1" ht="15" customHeight="1" x14ac:dyDescent="0.25"/>
    <row r="24646" customFormat="1" ht="15" customHeight="1" x14ac:dyDescent="0.25"/>
    <row r="24647" customFormat="1" ht="15" customHeight="1" x14ac:dyDescent="0.25"/>
    <row r="24648" customFormat="1" ht="15" customHeight="1" x14ac:dyDescent="0.25"/>
    <row r="24649" customFormat="1" ht="15" customHeight="1" x14ac:dyDescent="0.25"/>
    <row r="24650" customFormat="1" ht="15" customHeight="1" x14ac:dyDescent="0.25"/>
    <row r="24651" customFormat="1" ht="15" customHeight="1" x14ac:dyDescent="0.25"/>
    <row r="24652" customFormat="1" ht="15" customHeight="1" x14ac:dyDescent="0.25"/>
    <row r="24653" customFormat="1" ht="15" customHeight="1" x14ac:dyDescent="0.25"/>
    <row r="24654" customFormat="1" ht="15" customHeight="1" x14ac:dyDescent="0.25"/>
    <row r="24655" customFormat="1" ht="15" customHeight="1" x14ac:dyDescent="0.25"/>
    <row r="24656" customFormat="1" ht="15" customHeight="1" x14ac:dyDescent="0.25"/>
    <row r="24657" customFormat="1" ht="15" customHeight="1" x14ac:dyDescent="0.25"/>
    <row r="24658" customFormat="1" ht="15" customHeight="1" x14ac:dyDescent="0.25"/>
    <row r="24659" customFormat="1" ht="15" customHeight="1" x14ac:dyDescent="0.25"/>
    <row r="24660" customFormat="1" ht="15" customHeight="1" x14ac:dyDescent="0.25"/>
    <row r="24661" customFormat="1" ht="15" customHeight="1" x14ac:dyDescent="0.25"/>
    <row r="24662" customFormat="1" ht="15" customHeight="1" x14ac:dyDescent="0.25"/>
    <row r="24663" customFormat="1" ht="15" customHeight="1" x14ac:dyDescent="0.25"/>
    <row r="24664" customFormat="1" ht="15" customHeight="1" x14ac:dyDescent="0.25"/>
    <row r="24665" customFormat="1" ht="15" customHeight="1" x14ac:dyDescent="0.25"/>
    <row r="24666" customFormat="1" ht="15" customHeight="1" x14ac:dyDescent="0.25"/>
    <row r="24667" customFormat="1" ht="15" customHeight="1" x14ac:dyDescent="0.25"/>
    <row r="24668" customFormat="1" ht="15" customHeight="1" x14ac:dyDescent="0.25"/>
    <row r="24669" customFormat="1" ht="15" customHeight="1" x14ac:dyDescent="0.25"/>
    <row r="24670" customFormat="1" ht="15" customHeight="1" x14ac:dyDescent="0.25"/>
    <row r="24671" customFormat="1" ht="15" customHeight="1" x14ac:dyDescent="0.25"/>
    <row r="24672" customFormat="1" ht="15" customHeight="1" x14ac:dyDescent="0.25"/>
    <row r="24673" customFormat="1" ht="15" customHeight="1" x14ac:dyDescent="0.25"/>
    <row r="24674" customFormat="1" ht="15" customHeight="1" x14ac:dyDescent="0.25"/>
    <row r="24675" customFormat="1" ht="15" customHeight="1" x14ac:dyDescent="0.25"/>
    <row r="24676" customFormat="1" ht="15" customHeight="1" x14ac:dyDescent="0.25"/>
    <row r="24677" customFormat="1" ht="15" customHeight="1" x14ac:dyDescent="0.25"/>
    <row r="24678" customFormat="1" ht="15" customHeight="1" x14ac:dyDescent="0.25"/>
    <row r="24679" customFormat="1" ht="15" customHeight="1" x14ac:dyDescent="0.25"/>
    <row r="24680" customFormat="1" ht="15" customHeight="1" x14ac:dyDescent="0.25"/>
    <row r="24681" customFormat="1" ht="15" customHeight="1" x14ac:dyDescent="0.25"/>
    <row r="24682" customFormat="1" ht="15" customHeight="1" x14ac:dyDescent="0.25"/>
    <row r="24683" customFormat="1" ht="15" customHeight="1" x14ac:dyDescent="0.25"/>
    <row r="24684" customFormat="1" ht="15" customHeight="1" x14ac:dyDescent="0.25"/>
    <row r="24685" customFormat="1" ht="15" customHeight="1" x14ac:dyDescent="0.25"/>
    <row r="24686" customFormat="1" ht="15" customHeight="1" x14ac:dyDescent="0.25"/>
    <row r="24687" customFormat="1" ht="15" customHeight="1" x14ac:dyDescent="0.25"/>
    <row r="24688" customFormat="1" ht="15" customHeight="1" x14ac:dyDescent="0.25"/>
    <row r="24689" customFormat="1" ht="15" customHeight="1" x14ac:dyDescent="0.25"/>
    <row r="24690" customFormat="1" ht="15" customHeight="1" x14ac:dyDescent="0.25"/>
    <row r="24691" customFormat="1" ht="15" customHeight="1" x14ac:dyDescent="0.25"/>
    <row r="24692" customFormat="1" ht="15" customHeight="1" x14ac:dyDescent="0.25"/>
    <row r="24693" customFormat="1" ht="15" customHeight="1" x14ac:dyDescent="0.25"/>
    <row r="24694" customFormat="1" ht="15" customHeight="1" x14ac:dyDescent="0.25"/>
    <row r="24695" customFormat="1" ht="15" customHeight="1" x14ac:dyDescent="0.25"/>
    <row r="24696" customFormat="1" ht="15" customHeight="1" x14ac:dyDescent="0.25"/>
    <row r="24697" customFormat="1" ht="15" customHeight="1" x14ac:dyDescent="0.25"/>
    <row r="24698" customFormat="1" ht="15" customHeight="1" x14ac:dyDescent="0.25"/>
    <row r="24699" customFormat="1" ht="15" customHeight="1" x14ac:dyDescent="0.25"/>
    <row r="24700" customFormat="1" ht="15" customHeight="1" x14ac:dyDescent="0.25"/>
    <row r="24701" customFormat="1" ht="15" customHeight="1" x14ac:dyDescent="0.25"/>
    <row r="24702" customFormat="1" ht="15" customHeight="1" x14ac:dyDescent="0.25"/>
    <row r="24703" customFormat="1" ht="15" customHeight="1" x14ac:dyDescent="0.25"/>
    <row r="24704" customFormat="1" ht="15" customHeight="1" x14ac:dyDescent="0.25"/>
    <row r="24705" customFormat="1" ht="15" customHeight="1" x14ac:dyDescent="0.25"/>
    <row r="24706" customFormat="1" ht="15" customHeight="1" x14ac:dyDescent="0.25"/>
    <row r="24707" customFormat="1" ht="15" customHeight="1" x14ac:dyDescent="0.25"/>
    <row r="24708" customFormat="1" ht="15" customHeight="1" x14ac:dyDescent="0.25"/>
    <row r="24709" customFormat="1" ht="15" customHeight="1" x14ac:dyDescent="0.25"/>
    <row r="24710" customFormat="1" ht="15" customHeight="1" x14ac:dyDescent="0.25"/>
    <row r="24711" customFormat="1" ht="15" customHeight="1" x14ac:dyDescent="0.25"/>
    <row r="24712" customFormat="1" ht="15" customHeight="1" x14ac:dyDescent="0.25"/>
    <row r="24713" customFormat="1" ht="15" customHeight="1" x14ac:dyDescent="0.25"/>
    <row r="24714" customFormat="1" ht="15" customHeight="1" x14ac:dyDescent="0.25"/>
    <row r="24715" customFormat="1" ht="15" customHeight="1" x14ac:dyDescent="0.25"/>
    <row r="24716" customFormat="1" ht="15" customHeight="1" x14ac:dyDescent="0.25"/>
    <row r="24717" customFormat="1" ht="15" customHeight="1" x14ac:dyDescent="0.25"/>
    <row r="24718" customFormat="1" ht="15" customHeight="1" x14ac:dyDescent="0.25"/>
    <row r="24719" customFormat="1" ht="15" customHeight="1" x14ac:dyDescent="0.25"/>
    <row r="24720" customFormat="1" ht="15" customHeight="1" x14ac:dyDescent="0.25"/>
    <row r="24721" customFormat="1" ht="15" customHeight="1" x14ac:dyDescent="0.25"/>
    <row r="24722" customFormat="1" ht="15" customHeight="1" x14ac:dyDescent="0.25"/>
    <row r="24723" customFormat="1" ht="15" customHeight="1" x14ac:dyDescent="0.25"/>
    <row r="24724" customFormat="1" ht="15" customHeight="1" x14ac:dyDescent="0.25"/>
    <row r="24725" customFormat="1" ht="15" customHeight="1" x14ac:dyDescent="0.25"/>
    <row r="24726" customFormat="1" ht="15" customHeight="1" x14ac:dyDescent="0.25"/>
    <row r="24727" customFormat="1" ht="15" customHeight="1" x14ac:dyDescent="0.25"/>
    <row r="24728" customFormat="1" ht="15" customHeight="1" x14ac:dyDescent="0.25"/>
    <row r="24729" customFormat="1" ht="15" customHeight="1" x14ac:dyDescent="0.25"/>
    <row r="24730" customFormat="1" ht="15" customHeight="1" x14ac:dyDescent="0.25"/>
    <row r="24731" customFormat="1" ht="15" customHeight="1" x14ac:dyDescent="0.25"/>
    <row r="24732" customFormat="1" ht="15" customHeight="1" x14ac:dyDescent="0.25"/>
    <row r="24733" customFormat="1" ht="15" customHeight="1" x14ac:dyDescent="0.25"/>
    <row r="24734" customFormat="1" ht="15" customHeight="1" x14ac:dyDescent="0.25"/>
    <row r="24735" customFormat="1" ht="15" customHeight="1" x14ac:dyDescent="0.25"/>
    <row r="24736" customFormat="1" ht="15" customHeight="1" x14ac:dyDescent="0.25"/>
    <row r="24737" customFormat="1" ht="15" customHeight="1" x14ac:dyDescent="0.25"/>
    <row r="24738" customFormat="1" ht="15" customHeight="1" x14ac:dyDescent="0.25"/>
    <row r="24739" customFormat="1" ht="15" customHeight="1" x14ac:dyDescent="0.25"/>
    <row r="24740" customFormat="1" ht="15" customHeight="1" x14ac:dyDescent="0.25"/>
    <row r="24741" customFormat="1" ht="15" customHeight="1" x14ac:dyDescent="0.25"/>
    <row r="24742" customFormat="1" ht="15" customHeight="1" x14ac:dyDescent="0.25"/>
    <row r="24743" customFormat="1" ht="15" customHeight="1" x14ac:dyDescent="0.25"/>
    <row r="24744" customFormat="1" ht="15" customHeight="1" x14ac:dyDescent="0.25"/>
    <row r="24745" customFormat="1" ht="15" customHeight="1" x14ac:dyDescent="0.25"/>
    <row r="24746" customFormat="1" ht="15" customHeight="1" x14ac:dyDescent="0.25"/>
    <row r="24747" customFormat="1" ht="15" customHeight="1" x14ac:dyDescent="0.25"/>
    <row r="24748" customFormat="1" ht="15" customHeight="1" x14ac:dyDescent="0.25"/>
    <row r="24749" customFormat="1" ht="15" customHeight="1" x14ac:dyDescent="0.25"/>
    <row r="24750" customFormat="1" ht="15" customHeight="1" x14ac:dyDescent="0.25"/>
    <row r="24751" customFormat="1" ht="15" customHeight="1" x14ac:dyDescent="0.25"/>
    <row r="24752" customFormat="1" ht="15" customHeight="1" x14ac:dyDescent="0.25"/>
    <row r="24753" customFormat="1" ht="15" customHeight="1" x14ac:dyDescent="0.25"/>
    <row r="24754" customFormat="1" ht="15" customHeight="1" x14ac:dyDescent="0.25"/>
    <row r="24755" customFormat="1" ht="15" customHeight="1" x14ac:dyDescent="0.25"/>
    <row r="24756" customFormat="1" ht="15" customHeight="1" x14ac:dyDescent="0.25"/>
    <row r="24757" customFormat="1" ht="15" customHeight="1" x14ac:dyDescent="0.25"/>
    <row r="24758" customFormat="1" ht="15" customHeight="1" x14ac:dyDescent="0.25"/>
    <row r="24759" customFormat="1" ht="15" customHeight="1" x14ac:dyDescent="0.25"/>
    <row r="24760" customFormat="1" ht="15" customHeight="1" x14ac:dyDescent="0.25"/>
    <row r="24761" customFormat="1" ht="15" customHeight="1" x14ac:dyDescent="0.25"/>
    <row r="24762" customFormat="1" ht="15" customHeight="1" x14ac:dyDescent="0.25"/>
    <row r="24763" customFormat="1" ht="15" customHeight="1" x14ac:dyDescent="0.25"/>
    <row r="24764" customFormat="1" ht="15" customHeight="1" x14ac:dyDescent="0.25"/>
    <row r="24765" customFormat="1" ht="15" customHeight="1" x14ac:dyDescent="0.25"/>
    <row r="24766" customFormat="1" ht="15" customHeight="1" x14ac:dyDescent="0.25"/>
    <row r="24767" customFormat="1" ht="15" customHeight="1" x14ac:dyDescent="0.25"/>
    <row r="24768" customFormat="1" ht="15" customHeight="1" x14ac:dyDescent="0.25"/>
    <row r="24769" customFormat="1" ht="15" customHeight="1" x14ac:dyDescent="0.25"/>
    <row r="24770" customFormat="1" ht="15" customHeight="1" x14ac:dyDescent="0.25"/>
    <row r="24771" customFormat="1" ht="15" customHeight="1" x14ac:dyDescent="0.25"/>
    <row r="24772" customFormat="1" ht="15" customHeight="1" x14ac:dyDescent="0.25"/>
    <row r="24773" customFormat="1" ht="15" customHeight="1" x14ac:dyDescent="0.25"/>
    <row r="24774" customFormat="1" ht="15" customHeight="1" x14ac:dyDescent="0.25"/>
    <row r="24775" customFormat="1" ht="15" customHeight="1" x14ac:dyDescent="0.25"/>
    <row r="24776" customFormat="1" ht="15" customHeight="1" x14ac:dyDescent="0.25"/>
    <row r="24777" customFormat="1" ht="15" customHeight="1" x14ac:dyDescent="0.25"/>
    <row r="24778" customFormat="1" ht="15" customHeight="1" x14ac:dyDescent="0.25"/>
    <row r="24779" customFormat="1" ht="15" customHeight="1" x14ac:dyDescent="0.25"/>
    <row r="24780" customFormat="1" ht="15" customHeight="1" x14ac:dyDescent="0.25"/>
    <row r="24781" customFormat="1" ht="15" customHeight="1" x14ac:dyDescent="0.25"/>
    <row r="24782" customFormat="1" ht="15" customHeight="1" x14ac:dyDescent="0.25"/>
    <row r="24783" customFormat="1" ht="15" customHeight="1" x14ac:dyDescent="0.25"/>
    <row r="24784" customFormat="1" ht="15" customHeight="1" x14ac:dyDescent="0.25"/>
    <row r="24785" customFormat="1" ht="15" customHeight="1" x14ac:dyDescent="0.25"/>
    <row r="24786" customFormat="1" ht="15" customHeight="1" x14ac:dyDescent="0.25"/>
    <row r="24787" customFormat="1" ht="15" customHeight="1" x14ac:dyDescent="0.25"/>
    <row r="24788" customFormat="1" ht="15" customHeight="1" x14ac:dyDescent="0.25"/>
    <row r="24789" customFormat="1" ht="15" customHeight="1" x14ac:dyDescent="0.25"/>
    <row r="24790" customFormat="1" ht="15" customHeight="1" x14ac:dyDescent="0.25"/>
    <row r="24791" customFormat="1" ht="15" customHeight="1" x14ac:dyDescent="0.25"/>
    <row r="24792" customFormat="1" ht="15" customHeight="1" x14ac:dyDescent="0.25"/>
    <row r="24793" customFormat="1" ht="15" customHeight="1" x14ac:dyDescent="0.25"/>
    <row r="24794" customFormat="1" ht="15" customHeight="1" x14ac:dyDescent="0.25"/>
    <row r="24795" customFormat="1" ht="15" customHeight="1" x14ac:dyDescent="0.25"/>
    <row r="24796" customFormat="1" ht="15" customHeight="1" x14ac:dyDescent="0.25"/>
    <row r="24797" customFormat="1" ht="15" customHeight="1" x14ac:dyDescent="0.25"/>
    <row r="24798" customFormat="1" ht="15" customHeight="1" x14ac:dyDescent="0.25"/>
    <row r="24799" customFormat="1" ht="15" customHeight="1" x14ac:dyDescent="0.25"/>
    <row r="24800" customFormat="1" ht="15" customHeight="1" x14ac:dyDescent="0.25"/>
    <row r="24801" customFormat="1" ht="15" customHeight="1" x14ac:dyDescent="0.25"/>
    <row r="24802" customFormat="1" ht="15" customHeight="1" x14ac:dyDescent="0.25"/>
    <row r="24803" customFormat="1" ht="15" customHeight="1" x14ac:dyDescent="0.25"/>
    <row r="24804" customFormat="1" ht="15" customHeight="1" x14ac:dyDescent="0.25"/>
    <row r="24805" customFormat="1" ht="15" customHeight="1" x14ac:dyDescent="0.25"/>
    <row r="24806" customFormat="1" ht="15" customHeight="1" x14ac:dyDescent="0.25"/>
    <row r="24807" customFormat="1" ht="15" customHeight="1" x14ac:dyDescent="0.25"/>
    <row r="24808" customFormat="1" ht="15" customHeight="1" x14ac:dyDescent="0.25"/>
    <row r="24809" customFormat="1" ht="15" customHeight="1" x14ac:dyDescent="0.25"/>
    <row r="24810" customFormat="1" ht="15" customHeight="1" x14ac:dyDescent="0.25"/>
    <row r="24811" customFormat="1" ht="15" customHeight="1" x14ac:dyDescent="0.25"/>
    <row r="24812" customFormat="1" ht="15" customHeight="1" x14ac:dyDescent="0.25"/>
    <row r="24813" customFormat="1" ht="15" customHeight="1" x14ac:dyDescent="0.25"/>
    <row r="24814" customFormat="1" ht="15" customHeight="1" x14ac:dyDescent="0.25"/>
    <row r="24815" customFormat="1" ht="15" customHeight="1" x14ac:dyDescent="0.25"/>
    <row r="24816" customFormat="1" ht="15" customHeight="1" x14ac:dyDescent="0.25"/>
    <row r="24817" customFormat="1" ht="15" customHeight="1" x14ac:dyDescent="0.25"/>
    <row r="24818" customFormat="1" ht="15" customHeight="1" x14ac:dyDescent="0.25"/>
    <row r="24819" customFormat="1" ht="15" customHeight="1" x14ac:dyDescent="0.25"/>
    <row r="24820" customFormat="1" ht="15" customHeight="1" x14ac:dyDescent="0.25"/>
    <row r="24821" customFormat="1" ht="15" customHeight="1" x14ac:dyDescent="0.25"/>
    <row r="24822" customFormat="1" ht="15" customHeight="1" x14ac:dyDescent="0.25"/>
    <row r="24823" customFormat="1" ht="15" customHeight="1" x14ac:dyDescent="0.25"/>
    <row r="24824" customFormat="1" ht="15" customHeight="1" x14ac:dyDescent="0.25"/>
    <row r="24825" customFormat="1" ht="15" customHeight="1" x14ac:dyDescent="0.25"/>
    <row r="24826" customFormat="1" ht="15" customHeight="1" x14ac:dyDescent="0.25"/>
    <row r="24827" customFormat="1" ht="15" customHeight="1" x14ac:dyDescent="0.25"/>
    <row r="24828" customFormat="1" ht="15" customHeight="1" x14ac:dyDescent="0.25"/>
    <row r="24829" customFormat="1" ht="15" customHeight="1" x14ac:dyDescent="0.25"/>
    <row r="24830" customFormat="1" ht="15" customHeight="1" x14ac:dyDescent="0.25"/>
    <row r="24831" customFormat="1" ht="15" customHeight="1" x14ac:dyDescent="0.25"/>
    <row r="24832" customFormat="1" ht="15" customHeight="1" x14ac:dyDescent="0.25"/>
    <row r="24833" customFormat="1" ht="15" customHeight="1" x14ac:dyDescent="0.25"/>
    <row r="24834" customFormat="1" ht="15" customHeight="1" x14ac:dyDescent="0.25"/>
    <row r="24835" customFormat="1" ht="15" customHeight="1" x14ac:dyDescent="0.25"/>
    <row r="24836" customFormat="1" ht="15" customHeight="1" x14ac:dyDescent="0.25"/>
    <row r="24837" customFormat="1" ht="15" customHeight="1" x14ac:dyDescent="0.25"/>
    <row r="24838" customFormat="1" ht="15" customHeight="1" x14ac:dyDescent="0.25"/>
    <row r="24839" customFormat="1" ht="15" customHeight="1" x14ac:dyDescent="0.25"/>
    <row r="24840" customFormat="1" ht="15" customHeight="1" x14ac:dyDescent="0.25"/>
    <row r="24841" customFormat="1" ht="15" customHeight="1" x14ac:dyDescent="0.25"/>
    <row r="24842" customFormat="1" ht="15" customHeight="1" x14ac:dyDescent="0.25"/>
    <row r="24843" customFormat="1" ht="15" customHeight="1" x14ac:dyDescent="0.25"/>
    <row r="24844" customFormat="1" ht="15" customHeight="1" x14ac:dyDescent="0.25"/>
    <row r="24845" customFormat="1" ht="15" customHeight="1" x14ac:dyDescent="0.25"/>
    <row r="24846" customFormat="1" ht="15" customHeight="1" x14ac:dyDescent="0.25"/>
    <row r="24847" customFormat="1" ht="15" customHeight="1" x14ac:dyDescent="0.25"/>
    <row r="24848" customFormat="1" ht="15" customHeight="1" x14ac:dyDescent="0.25"/>
    <row r="24849" customFormat="1" ht="15" customHeight="1" x14ac:dyDescent="0.25"/>
    <row r="24850" customFormat="1" ht="15" customHeight="1" x14ac:dyDescent="0.25"/>
    <row r="24851" customFormat="1" ht="15" customHeight="1" x14ac:dyDescent="0.25"/>
    <row r="24852" customFormat="1" ht="15" customHeight="1" x14ac:dyDescent="0.25"/>
    <row r="24853" customFormat="1" ht="15" customHeight="1" x14ac:dyDescent="0.25"/>
    <row r="24854" customFormat="1" ht="15" customHeight="1" x14ac:dyDescent="0.25"/>
    <row r="24855" customFormat="1" ht="15" customHeight="1" x14ac:dyDescent="0.25"/>
    <row r="24856" customFormat="1" ht="15" customHeight="1" x14ac:dyDescent="0.25"/>
    <row r="24857" customFormat="1" ht="15" customHeight="1" x14ac:dyDescent="0.25"/>
    <row r="24858" customFormat="1" ht="15" customHeight="1" x14ac:dyDescent="0.25"/>
    <row r="24859" customFormat="1" ht="15" customHeight="1" x14ac:dyDescent="0.25"/>
    <row r="24860" customFormat="1" ht="15" customHeight="1" x14ac:dyDescent="0.25"/>
    <row r="24861" customFormat="1" ht="15" customHeight="1" x14ac:dyDescent="0.25"/>
    <row r="24862" customFormat="1" ht="15" customHeight="1" x14ac:dyDescent="0.25"/>
    <row r="24863" customFormat="1" ht="15" customHeight="1" x14ac:dyDescent="0.25"/>
    <row r="24864" customFormat="1" ht="15" customHeight="1" x14ac:dyDescent="0.25"/>
    <row r="24865" customFormat="1" ht="15" customHeight="1" x14ac:dyDescent="0.25"/>
    <row r="24866" customFormat="1" ht="15" customHeight="1" x14ac:dyDescent="0.25"/>
    <row r="24867" customFormat="1" ht="15" customHeight="1" x14ac:dyDescent="0.25"/>
    <row r="24868" customFormat="1" ht="15" customHeight="1" x14ac:dyDescent="0.25"/>
    <row r="24869" customFormat="1" ht="15" customHeight="1" x14ac:dyDescent="0.25"/>
    <row r="24870" customFormat="1" ht="15" customHeight="1" x14ac:dyDescent="0.25"/>
    <row r="24871" customFormat="1" ht="15" customHeight="1" x14ac:dyDescent="0.25"/>
    <row r="24872" customFormat="1" ht="15" customHeight="1" x14ac:dyDescent="0.25"/>
    <row r="24873" customFormat="1" ht="15" customHeight="1" x14ac:dyDescent="0.25"/>
    <row r="24874" customFormat="1" ht="15" customHeight="1" x14ac:dyDescent="0.25"/>
    <row r="24875" customFormat="1" ht="15" customHeight="1" x14ac:dyDescent="0.25"/>
    <row r="24876" customFormat="1" ht="15" customHeight="1" x14ac:dyDescent="0.25"/>
    <row r="24877" customFormat="1" ht="15" customHeight="1" x14ac:dyDescent="0.25"/>
    <row r="24878" customFormat="1" ht="15" customHeight="1" x14ac:dyDescent="0.25"/>
    <row r="24879" customFormat="1" ht="15" customHeight="1" x14ac:dyDescent="0.25"/>
    <row r="24880" customFormat="1" ht="15" customHeight="1" x14ac:dyDescent="0.25"/>
    <row r="24881" customFormat="1" ht="15" customHeight="1" x14ac:dyDescent="0.25"/>
    <row r="24882" customFormat="1" ht="15" customHeight="1" x14ac:dyDescent="0.25"/>
    <row r="24883" customFormat="1" ht="15" customHeight="1" x14ac:dyDescent="0.25"/>
    <row r="24884" customFormat="1" ht="15" customHeight="1" x14ac:dyDescent="0.25"/>
    <row r="24885" customFormat="1" ht="15" customHeight="1" x14ac:dyDescent="0.25"/>
    <row r="24886" customFormat="1" ht="15" customHeight="1" x14ac:dyDescent="0.25"/>
    <row r="24887" customFormat="1" ht="15" customHeight="1" x14ac:dyDescent="0.25"/>
    <row r="24888" customFormat="1" ht="15" customHeight="1" x14ac:dyDescent="0.25"/>
    <row r="24889" customFormat="1" ht="15" customHeight="1" x14ac:dyDescent="0.25"/>
    <row r="24890" customFormat="1" ht="15" customHeight="1" x14ac:dyDescent="0.25"/>
    <row r="24891" customFormat="1" ht="15" customHeight="1" x14ac:dyDescent="0.25"/>
    <row r="24892" customFormat="1" ht="15" customHeight="1" x14ac:dyDescent="0.25"/>
    <row r="24893" customFormat="1" ht="15" customHeight="1" x14ac:dyDescent="0.25"/>
    <row r="24894" customFormat="1" ht="15" customHeight="1" x14ac:dyDescent="0.25"/>
    <row r="24895" customFormat="1" ht="15" customHeight="1" x14ac:dyDescent="0.25"/>
    <row r="24896" customFormat="1" ht="15" customHeight="1" x14ac:dyDescent="0.25"/>
    <row r="24897" customFormat="1" ht="15" customHeight="1" x14ac:dyDescent="0.25"/>
    <row r="24898" customFormat="1" ht="15" customHeight="1" x14ac:dyDescent="0.25"/>
    <row r="24899" customFormat="1" ht="15" customHeight="1" x14ac:dyDescent="0.25"/>
    <row r="24900" customFormat="1" ht="15" customHeight="1" x14ac:dyDescent="0.25"/>
    <row r="24901" customFormat="1" ht="15" customHeight="1" x14ac:dyDescent="0.25"/>
    <row r="24902" customFormat="1" ht="15" customHeight="1" x14ac:dyDescent="0.25"/>
    <row r="24903" customFormat="1" ht="15" customHeight="1" x14ac:dyDescent="0.25"/>
    <row r="24904" customFormat="1" ht="15" customHeight="1" x14ac:dyDescent="0.25"/>
    <row r="24905" customFormat="1" ht="15" customHeight="1" x14ac:dyDescent="0.25"/>
    <row r="24906" customFormat="1" ht="15" customHeight="1" x14ac:dyDescent="0.25"/>
    <row r="24907" customFormat="1" ht="15" customHeight="1" x14ac:dyDescent="0.25"/>
    <row r="24908" customFormat="1" ht="15" customHeight="1" x14ac:dyDescent="0.25"/>
    <row r="24909" customFormat="1" ht="15" customHeight="1" x14ac:dyDescent="0.25"/>
    <row r="24910" customFormat="1" ht="15" customHeight="1" x14ac:dyDescent="0.25"/>
    <row r="24911" customFormat="1" ht="15" customHeight="1" x14ac:dyDescent="0.25"/>
    <row r="24912" customFormat="1" ht="15" customHeight="1" x14ac:dyDescent="0.25"/>
    <row r="24913" customFormat="1" ht="15" customHeight="1" x14ac:dyDescent="0.25"/>
    <row r="24914" customFormat="1" ht="15" customHeight="1" x14ac:dyDescent="0.25"/>
    <row r="24915" customFormat="1" ht="15" customHeight="1" x14ac:dyDescent="0.25"/>
    <row r="24916" customFormat="1" ht="15" customHeight="1" x14ac:dyDescent="0.25"/>
    <row r="24917" customFormat="1" ht="15" customHeight="1" x14ac:dyDescent="0.25"/>
    <row r="24918" customFormat="1" ht="15" customHeight="1" x14ac:dyDescent="0.25"/>
    <row r="24919" customFormat="1" ht="15" customHeight="1" x14ac:dyDescent="0.25"/>
    <row r="24920" customFormat="1" ht="15" customHeight="1" x14ac:dyDescent="0.25"/>
    <row r="24921" customFormat="1" ht="15" customHeight="1" x14ac:dyDescent="0.25"/>
    <row r="24922" customFormat="1" ht="15" customHeight="1" x14ac:dyDescent="0.25"/>
    <row r="24923" customFormat="1" ht="15" customHeight="1" x14ac:dyDescent="0.25"/>
    <row r="24924" customFormat="1" ht="15" customHeight="1" x14ac:dyDescent="0.25"/>
    <row r="24925" customFormat="1" ht="15" customHeight="1" x14ac:dyDescent="0.25"/>
    <row r="24926" customFormat="1" ht="15" customHeight="1" x14ac:dyDescent="0.25"/>
    <row r="24927" customFormat="1" ht="15" customHeight="1" x14ac:dyDescent="0.25"/>
    <row r="24928" customFormat="1" ht="15" customHeight="1" x14ac:dyDescent="0.25"/>
    <row r="24929" customFormat="1" ht="15" customHeight="1" x14ac:dyDescent="0.25"/>
    <row r="24930" customFormat="1" ht="15" customHeight="1" x14ac:dyDescent="0.25"/>
    <row r="24931" customFormat="1" ht="15" customHeight="1" x14ac:dyDescent="0.25"/>
    <row r="24932" customFormat="1" ht="15" customHeight="1" x14ac:dyDescent="0.25"/>
    <row r="24933" customFormat="1" ht="15" customHeight="1" x14ac:dyDescent="0.25"/>
    <row r="24934" customFormat="1" ht="15" customHeight="1" x14ac:dyDescent="0.25"/>
    <row r="24935" customFormat="1" ht="15" customHeight="1" x14ac:dyDescent="0.25"/>
    <row r="24936" customFormat="1" ht="15" customHeight="1" x14ac:dyDescent="0.25"/>
    <row r="24937" customFormat="1" ht="15" customHeight="1" x14ac:dyDescent="0.25"/>
    <row r="24938" customFormat="1" ht="15" customHeight="1" x14ac:dyDescent="0.25"/>
    <row r="24939" customFormat="1" ht="15" customHeight="1" x14ac:dyDescent="0.25"/>
    <row r="24940" customFormat="1" ht="15" customHeight="1" x14ac:dyDescent="0.25"/>
    <row r="24941" customFormat="1" ht="15" customHeight="1" x14ac:dyDescent="0.25"/>
    <row r="24942" customFormat="1" ht="15" customHeight="1" x14ac:dyDescent="0.25"/>
    <row r="24943" customFormat="1" ht="15" customHeight="1" x14ac:dyDescent="0.25"/>
    <row r="24944" customFormat="1" ht="15" customHeight="1" x14ac:dyDescent="0.25"/>
    <row r="24945" customFormat="1" ht="15" customHeight="1" x14ac:dyDescent="0.25"/>
    <row r="24946" customFormat="1" ht="15" customHeight="1" x14ac:dyDescent="0.25"/>
    <row r="24947" customFormat="1" ht="15" customHeight="1" x14ac:dyDescent="0.25"/>
    <row r="24948" customFormat="1" ht="15" customHeight="1" x14ac:dyDescent="0.25"/>
    <row r="24949" customFormat="1" ht="15" customHeight="1" x14ac:dyDescent="0.25"/>
    <row r="24950" customFormat="1" ht="15" customHeight="1" x14ac:dyDescent="0.25"/>
    <row r="24951" customFormat="1" ht="15" customHeight="1" x14ac:dyDescent="0.25"/>
    <row r="24952" customFormat="1" ht="15" customHeight="1" x14ac:dyDescent="0.25"/>
    <row r="24953" customFormat="1" ht="15" customHeight="1" x14ac:dyDescent="0.25"/>
    <row r="24954" customFormat="1" ht="15" customHeight="1" x14ac:dyDescent="0.25"/>
    <row r="24955" customFormat="1" ht="15" customHeight="1" x14ac:dyDescent="0.25"/>
    <row r="24956" customFormat="1" ht="15" customHeight="1" x14ac:dyDescent="0.25"/>
    <row r="24957" customFormat="1" ht="15" customHeight="1" x14ac:dyDescent="0.25"/>
    <row r="24958" customFormat="1" ht="15" customHeight="1" x14ac:dyDescent="0.25"/>
    <row r="24959" customFormat="1" ht="15" customHeight="1" x14ac:dyDescent="0.25"/>
    <row r="24960" customFormat="1" ht="15" customHeight="1" x14ac:dyDescent="0.25"/>
    <row r="24961" customFormat="1" ht="15" customHeight="1" x14ac:dyDescent="0.25"/>
    <row r="24962" customFormat="1" ht="15" customHeight="1" x14ac:dyDescent="0.25"/>
    <row r="24963" customFormat="1" ht="15" customHeight="1" x14ac:dyDescent="0.25"/>
    <row r="24964" customFormat="1" ht="15" customHeight="1" x14ac:dyDescent="0.25"/>
    <row r="24965" customFormat="1" ht="15" customHeight="1" x14ac:dyDescent="0.25"/>
    <row r="24966" customFormat="1" ht="15" customHeight="1" x14ac:dyDescent="0.25"/>
    <row r="24967" customFormat="1" ht="15" customHeight="1" x14ac:dyDescent="0.25"/>
    <row r="24968" customFormat="1" ht="15" customHeight="1" x14ac:dyDescent="0.25"/>
    <row r="24969" customFormat="1" ht="15" customHeight="1" x14ac:dyDescent="0.25"/>
    <row r="24970" customFormat="1" ht="15" customHeight="1" x14ac:dyDescent="0.25"/>
    <row r="24971" customFormat="1" ht="15" customHeight="1" x14ac:dyDescent="0.25"/>
    <row r="24972" customFormat="1" ht="15" customHeight="1" x14ac:dyDescent="0.25"/>
    <row r="24973" customFormat="1" ht="15" customHeight="1" x14ac:dyDescent="0.25"/>
    <row r="24974" customFormat="1" ht="15" customHeight="1" x14ac:dyDescent="0.25"/>
    <row r="24975" customFormat="1" ht="15" customHeight="1" x14ac:dyDescent="0.25"/>
    <row r="24976" customFormat="1" ht="15" customHeight="1" x14ac:dyDescent="0.25"/>
    <row r="24977" customFormat="1" ht="15" customHeight="1" x14ac:dyDescent="0.25"/>
    <row r="24978" customFormat="1" ht="15" customHeight="1" x14ac:dyDescent="0.25"/>
    <row r="24979" customFormat="1" ht="15" customHeight="1" x14ac:dyDescent="0.25"/>
    <row r="24980" customFormat="1" ht="15" customHeight="1" x14ac:dyDescent="0.25"/>
    <row r="24981" customFormat="1" ht="15" customHeight="1" x14ac:dyDescent="0.25"/>
    <row r="24982" customFormat="1" ht="15" customHeight="1" x14ac:dyDescent="0.25"/>
    <row r="24983" customFormat="1" ht="15" customHeight="1" x14ac:dyDescent="0.25"/>
    <row r="24984" customFormat="1" ht="15" customHeight="1" x14ac:dyDescent="0.25"/>
    <row r="24985" customFormat="1" ht="15" customHeight="1" x14ac:dyDescent="0.25"/>
    <row r="24986" customFormat="1" ht="15" customHeight="1" x14ac:dyDescent="0.25"/>
    <row r="24987" customFormat="1" ht="15" customHeight="1" x14ac:dyDescent="0.25"/>
    <row r="24988" customFormat="1" ht="15" customHeight="1" x14ac:dyDescent="0.25"/>
    <row r="24989" customFormat="1" ht="15" customHeight="1" x14ac:dyDescent="0.25"/>
    <row r="24990" customFormat="1" ht="15" customHeight="1" x14ac:dyDescent="0.25"/>
    <row r="24991" customFormat="1" ht="15" customHeight="1" x14ac:dyDescent="0.25"/>
    <row r="24992" customFormat="1" ht="15" customHeight="1" x14ac:dyDescent="0.25"/>
    <row r="24993" customFormat="1" ht="15" customHeight="1" x14ac:dyDescent="0.25"/>
    <row r="24994" customFormat="1" ht="15" customHeight="1" x14ac:dyDescent="0.25"/>
    <row r="24995" customFormat="1" ht="15" customHeight="1" x14ac:dyDescent="0.25"/>
    <row r="24996" customFormat="1" ht="15" customHeight="1" x14ac:dyDescent="0.25"/>
    <row r="24997" customFormat="1" ht="15" customHeight="1" x14ac:dyDescent="0.25"/>
    <row r="24998" customFormat="1" ht="15" customHeight="1" x14ac:dyDescent="0.25"/>
    <row r="24999" customFormat="1" ht="15" customHeight="1" x14ac:dyDescent="0.25"/>
    <row r="25000" customFormat="1" ht="15" customHeight="1" x14ac:dyDescent="0.25"/>
    <row r="25001" customFormat="1" ht="15" customHeight="1" x14ac:dyDescent="0.25"/>
    <row r="25002" customFormat="1" ht="15" customHeight="1" x14ac:dyDescent="0.25"/>
    <row r="25003" customFormat="1" ht="15" customHeight="1" x14ac:dyDescent="0.25"/>
    <row r="25004" customFormat="1" ht="15" customHeight="1" x14ac:dyDescent="0.25"/>
    <row r="25005" customFormat="1" ht="15" customHeight="1" x14ac:dyDescent="0.25"/>
    <row r="25006" customFormat="1" ht="15" customHeight="1" x14ac:dyDescent="0.25"/>
    <row r="25007" customFormat="1" ht="15" customHeight="1" x14ac:dyDescent="0.25"/>
    <row r="25008" customFormat="1" ht="15" customHeight="1" x14ac:dyDescent="0.25"/>
    <row r="25009" customFormat="1" ht="15" customHeight="1" x14ac:dyDescent="0.25"/>
    <row r="25010" customFormat="1" ht="15" customHeight="1" x14ac:dyDescent="0.25"/>
    <row r="25011" customFormat="1" ht="15" customHeight="1" x14ac:dyDescent="0.25"/>
    <row r="25012" customFormat="1" ht="15" customHeight="1" x14ac:dyDescent="0.25"/>
    <row r="25013" customFormat="1" ht="15" customHeight="1" x14ac:dyDescent="0.25"/>
    <row r="25014" customFormat="1" ht="15" customHeight="1" x14ac:dyDescent="0.25"/>
    <row r="25015" customFormat="1" ht="15" customHeight="1" x14ac:dyDescent="0.25"/>
    <row r="25016" customFormat="1" ht="15" customHeight="1" x14ac:dyDescent="0.25"/>
    <row r="25017" customFormat="1" ht="15" customHeight="1" x14ac:dyDescent="0.25"/>
    <row r="25018" customFormat="1" ht="15" customHeight="1" x14ac:dyDescent="0.25"/>
    <row r="25019" customFormat="1" ht="15" customHeight="1" x14ac:dyDescent="0.25"/>
    <row r="25020" customFormat="1" ht="15" customHeight="1" x14ac:dyDescent="0.25"/>
    <row r="25021" customFormat="1" ht="15" customHeight="1" x14ac:dyDescent="0.25"/>
    <row r="25022" customFormat="1" ht="15" customHeight="1" x14ac:dyDescent="0.25"/>
    <row r="25023" customFormat="1" ht="15" customHeight="1" x14ac:dyDescent="0.25"/>
    <row r="25024" customFormat="1" ht="15" customHeight="1" x14ac:dyDescent="0.25"/>
    <row r="25025" customFormat="1" ht="15" customHeight="1" x14ac:dyDescent="0.25"/>
    <row r="25026" customFormat="1" ht="15" customHeight="1" x14ac:dyDescent="0.25"/>
    <row r="25027" customFormat="1" ht="15" customHeight="1" x14ac:dyDescent="0.25"/>
    <row r="25028" customFormat="1" ht="15" customHeight="1" x14ac:dyDescent="0.25"/>
    <row r="25029" customFormat="1" ht="15" customHeight="1" x14ac:dyDescent="0.25"/>
    <row r="25030" customFormat="1" ht="15" customHeight="1" x14ac:dyDescent="0.25"/>
    <row r="25031" customFormat="1" ht="15" customHeight="1" x14ac:dyDescent="0.25"/>
    <row r="25032" customFormat="1" ht="15" customHeight="1" x14ac:dyDescent="0.25"/>
    <row r="25033" customFormat="1" ht="15" customHeight="1" x14ac:dyDescent="0.25"/>
    <row r="25034" customFormat="1" ht="15" customHeight="1" x14ac:dyDescent="0.25"/>
    <row r="25035" customFormat="1" ht="15" customHeight="1" x14ac:dyDescent="0.25"/>
    <row r="25036" customFormat="1" ht="15" customHeight="1" x14ac:dyDescent="0.25"/>
    <row r="25037" customFormat="1" ht="15" customHeight="1" x14ac:dyDescent="0.25"/>
    <row r="25038" customFormat="1" ht="15" customHeight="1" x14ac:dyDescent="0.25"/>
    <row r="25039" customFormat="1" ht="15" customHeight="1" x14ac:dyDescent="0.25"/>
    <row r="25040" customFormat="1" ht="15" customHeight="1" x14ac:dyDescent="0.25"/>
    <row r="25041" customFormat="1" ht="15" customHeight="1" x14ac:dyDescent="0.25"/>
    <row r="25042" customFormat="1" ht="15" customHeight="1" x14ac:dyDescent="0.25"/>
    <row r="25043" customFormat="1" ht="15" customHeight="1" x14ac:dyDescent="0.25"/>
    <row r="25044" customFormat="1" ht="15" customHeight="1" x14ac:dyDescent="0.25"/>
    <row r="25045" customFormat="1" ht="15" customHeight="1" x14ac:dyDescent="0.25"/>
    <row r="25046" customFormat="1" ht="15" customHeight="1" x14ac:dyDescent="0.25"/>
    <row r="25047" customFormat="1" ht="15" customHeight="1" x14ac:dyDescent="0.25"/>
    <row r="25048" customFormat="1" ht="15" customHeight="1" x14ac:dyDescent="0.25"/>
    <row r="25049" customFormat="1" ht="15" customHeight="1" x14ac:dyDescent="0.25"/>
    <row r="25050" customFormat="1" ht="15" customHeight="1" x14ac:dyDescent="0.25"/>
    <row r="25051" customFormat="1" ht="15" customHeight="1" x14ac:dyDescent="0.25"/>
    <row r="25052" customFormat="1" ht="15" customHeight="1" x14ac:dyDescent="0.25"/>
    <row r="25053" customFormat="1" ht="15" customHeight="1" x14ac:dyDescent="0.25"/>
    <row r="25054" customFormat="1" ht="15" customHeight="1" x14ac:dyDescent="0.25"/>
    <row r="25055" customFormat="1" ht="15" customHeight="1" x14ac:dyDescent="0.25"/>
    <row r="25056" customFormat="1" ht="15" customHeight="1" x14ac:dyDescent="0.25"/>
    <row r="25057" customFormat="1" ht="15" customHeight="1" x14ac:dyDescent="0.25"/>
    <row r="25058" customFormat="1" ht="15" customHeight="1" x14ac:dyDescent="0.25"/>
    <row r="25059" customFormat="1" ht="15" customHeight="1" x14ac:dyDescent="0.25"/>
    <row r="25060" customFormat="1" ht="15" customHeight="1" x14ac:dyDescent="0.25"/>
    <row r="25061" customFormat="1" ht="15" customHeight="1" x14ac:dyDescent="0.25"/>
    <row r="25062" customFormat="1" ht="15" customHeight="1" x14ac:dyDescent="0.25"/>
    <row r="25063" customFormat="1" ht="15" customHeight="1" x14ac:dyDescent="0.25"/>
    <row r="25064" customFormat="1" ht="15" customHeight="1" x14ac:dyDescent="0.25"/>
    <row r="25065" customFormat="1" ht="15" customHeight="1" x14ac:dyDescent="0.25"/>
    <row r="25066" customFormat="1" ht="15" customHeight="1" x14ac:dyDescent="0.25"/>
    <row r="25067" customFormat="1" ht="15" customHeight="1" x14ac:dyDescent="0.25"/>
    <row r="25068" customFormat="1" ht="15" customHeight="1" x14ac:dyDescent="0.25"/>
    <row r="25069" customFormat="1" ht="15" customHeight="1" x14ac:dyDescent="0.25"/>
    <row r="25070" customFormat="1" ht="15" customHeight="1" x14ac:dyDescent="0.25"/>
    <row r="25071" customFormat="1" ht="15" customHeight="1" x14ac:dyDescent="0.25"/>
    <row r="25072" customFormat="1" ht="15" customHeight="1" x14ac:dyDescent="0.25"/>
    <row r="25073" customFormat="1" ht="15" customHeight="1" x14ac:dyDescent="0.25"/>
    <row r="25074" customFormat="1" ht="15" customHeight="1" x14ac:dyDescent="0.25"/>
    <row r="25075" customFormat="1" ht="15" customHeight="1" x14ac:dyDescent="0.25"/>
    <row r="25076" customFormat="1" ht="15" customHeight="1" x14ac:dyDescent="0.25"/>
    <row r="25077" customFormat="1" ht="15" customHeight="1" x14ac:dyDescent="0.25"/>
    <row r="25078" customFormat="1" ht="15" customHeight="1" x14ac:dyDescent="0.25"/>
    <row r="25079" customFormat="1" ht="15" customHeight="1" x14ac:dyDescent="0.25"/>
    <row r="25080" customFormat="1" ht="15" customHeight="1" x14ac:dyDescent="0.25"/>
    <row r="25081" customFormat="1" ht="15" customHeight="1" x14ac:dyDescent="0.25"/>
    <row r="25082" customFormat="1" ht="15" customHeight="1" x14ac:dyDescent="0.25"/>
    <row r="25083" customFormat="1" ht="15" customHeight="1" x14ac:dyDescent="0.25"/>
    <row r="25084" customFormat="1" ht="15" customHeight="1" x14ac:dyDescent="0.25"/>
    <row r="25085" customFormat="1" ht="15" customHeight="1" x14ac:dyDescent="0.25"/>
    <row r="25086" customFormat="1" ht="15" customHeight="1" x14ac:dyDescent="0.25"/>
    <row r="25087" customFormat="1" ht="15" customHeight="1" x14ac:dyDescent="0.25"/>
    <row r="25088" customFormat="1" ht="15" customHeight="1" x14ac:dyDescent="0.25"/>
    <row r="25089" customFormat="1" ht="15" customHeight="1" x14ac:dyDescent="0.25"/>
    <row r="25090" customFormat="1" ht="15" customHeight="1" x14ac:dyDescent="0.25"/>
    <row r="25091" customFormat="1" ht="15" customHeight="1" x14ac:dyDescent="0.25"/>
    <row r="25092" customFormat="1" ht="15" customHeight="1" x14ac:dyDescent="0.25"/>
    <row r="25093" customFormat="1" ht="15" customHeight="1" x14ac:dyDescent="0.25"/>
    <row r="25094" customFormat="1" ht="15" customHeight="1" x14ac:dyDescent="0.25"/>
    <row r="25095" customFormat="1" ht="15" customHeight="1" x14ac:dyDescent="0.25"/>
    <row r="25096" customFormat="1" ht="15" customHeight="1" x14ac:dyDescent="0.25"/>
    <row r="25097" customFormat="1" ht="15" customHeight="1" x14ac:dyDescent="0.25"/>
    <row r="25098" customFormat="1" ht="15" customHeight="1" x14ac:dyDescent="0.25"/>
    <row r="25099" customFormat="1" ht="15" customHeight="1" x14ac:dyDescent="0.25"/>
    <row r="25100" customFormat="1" ht="15" customHeight="1" x14ac:dyDescent="0.25"/>
    <row r="25101" customFormat="1" ht="15" customHeight="1" x14ac:dyDescent="0.25"/>
    <row r="25102" customFormat="1" ht="15" customHeight="1" x14ac:dyDescent="0.25"/>
    <row r="25103" customFormat="1" ht="15" customHeight="1" x14ac:dyDescent="0.25"/>
    <row r="25104" customFormat="1" ht="15" customHeight="1" x14ac:dyDescent="0.25"/>
    <row r="25105" customFormat="1" ht="15" customHeight="1" x14ac:dyDescent="0.25"/>
    <row r="25106" customFormat="1" ht="15" customHeight="1" x14ac:dyDescent="0.25"/>
    <row r="25107" customFormat="1" ht="15" customHeight="1" x14ac:dyDescent="0.25"/>
    <row r="25108" customFormat="1" ht="15" customHeight="1" x14ac:dyDescent="0.25"/>
    <row r="25109" customFormat="1" ht="15" customHeight="1" x14ac:dyDescent="0.25"/>
    <row r="25110" customFormat="1" ht="15" customHeight="1" x14ac:dyDescent="0.25"/>
    <row r="25111" customFormat="1" ht="15" customHeight="1" x14ac:dyDescent="0.25"/>
    <row r="25112" customFormat="1" ht="15" customHeight="1" x14ac:dyDescent="0.25"/>
    <row r="25113" customFormat="1" ht="15" customHeight="1" x14ac:dyDescent="0.25"/>
    <row r="25114" customFormat="1" ht="15" customHeight="1" x14ac:dyDescent="0.25"/>
    <row r="25115" customFormat="1" ht="15" customHeight="1" x14ac:dyDescent="0.25"/>
    <row r="25116" customFormat="1" ht="15" customHeight="1" x14ac:dyDescent="0.25"/>
    <row r="25117" customFormat="1" ht="15" customHeight="1" x14ac:dyDescent="0.25"/>
    <row r="25118" customFormat="1" ht="15" customHeight="1" x14ac:dyDescent="0.25"/>
    <row r="25119" customFormat="1" ht="15" customHeight="1" x14ac:dyDescent="0.25"/>
    <row r="25120" customFormat="1" ht="15" customHeight="1" x14ac:dyDescent="0.25"/>
    <row r="25121" customFormat="1" ht="15" customHeight="1" x14ac:dyDescent="0.25"/>
    <row r="25122" customFormat="1" ht="15" customHeight="1" x14ac:dyDescent="0.25"/>
    <row r="25123" customFormat="1" ht="15" customHeight="1" x14ac:dyDescent="0.25"/>
    <row r="25124" customFormat="1" ht="15" customHeight="1" x14ac:dyDescent="0.25"/>
    <row r="25125" customFormat="1" ht="15" customHeight="1" x14ac:dyDescent="0.25"/>
    <row r="25126" customFormat="1" ht="15" customHeight="1" x14ac:dyDescent="0.25"/>
    <row r="25127" customFormat="1" ht="15" customHeight="1" x14ac:dyDescent="0.25"/>
    <row r="25128" customFormat="1" ht="15" customHeight="1" x14ac:dyDescent="0.25"/>
    <row r="25129" customFormat="1" ht="15" customHeight="1" x14ac:dyDescent="0.25"/>
    <row r="25130" customFormat="1" ht="15" customHeight="1" x14ac:dyDescent="0.25"/>
    <row r="25131" customFormat="1" ht="15" customHeight="1" x14ac:dyDescent="0.25"/>
    <row r="25132" customFormat="1" ht="15" customHeight="1" x14ac:dyDescent="0.25"/>
    <row r="25133" customFormat="1" ht="15" customHeight="1" x14ac:dyDescent="0.25"/>
    <row r="25134" customFormat="1" ht="15" customHeight="1" x14ac:dyDescent="0.25"/>
    <row r="25135" customFormat="1" ht="15" customHeight="1" x14ac:dyDescent="0.25"/>
    <row r="25136" customFormat="1" ht="15" customHeight="1" x14ac:dyDescent="0.25"/>
    <row r="25137" customFormat="1" ht="15" customHeight="1" x14ac:dyDescent="0.25"/>
    <row r="25138" customFormat="1" ht="15" customHeight="1" x14ac:dyDescent="0.25"/>
    <row r="25139" customFormat="1" ht="15" customHeight="1" x14ac:dyDescent="0.25"/>
    <row r="25140" customFormat="1" ht="15" customHeight="1" x14ac:dyDescent="0.25"/>
    <row r="25141" customFormat="1" ht="15" customHeight="1" x14ac:dyDescent="0.25"/>
    <row r="25142" customFormat="1" ht="15" customHeight="1" x14ac:dyDescent="0.25"/>
    <row r="25143" customFormat="1" ht="15" customHeight="1" x14ac:dyDescent="0.25"/>
    <row r="25144" customFormat="1" ht="15" customHeight="1" x14ac:dyDescent="0.25"/>
    <row r="25145" customFormat="1" ht="15" customHeight="1" x14ac:dyDescent="0.25"/>
    <row r="25146" customFormat="1" ht="15" customHeight="1" x14ac:dyDescent="0.25"/>
    <row r="25147" customFormat="1" ht="15" customHeight="1" x14ac:dyDescent="0.25"/>
    <row r="25148" customFormat="1" ht="15" customHeight="1" x14ac:dyDescent="0.25"/>
    <row r="25149" customFormat="1" ht="15" customHeight="1" x14ac:dyDescent="0.25"/>
    <row r="25150" customFormat="1" ht="15" customHeight="1" x14ac:dyDescent="0.25"/>
    <row r="25151" customFormat="1" ht="15" customHeight="1" x14ac:dyDescent="0.25"/>
    <row r="25152" customFormat="1" ht="15" customHeight="1" x14ac:dyDescent="0.25"/>
    <row r="25153" customFormat="1" ht="15" customHeight="1" x14ac:dyDescent="0.25"/>
    <row r="25154" customFormat="1" ht="15" customHeight="1" x14ac:dyDescent="0.25"/>
    <row r="25155" customFormat="1" ht="15" customHeight="1" x14ac:dyDescent="0.25"/>
    <row r="25156" customFormat="1" ht="15" customHeight="1" x14ac:dyDescent="0.25"/>
    <row r="25157" customFormat="1" ht="15" customHeight="1" x14ac:dyDescent="0.25"/>
    <row r="25158" customFormat="1" ht="15" customHeight="1" x14ac:dyDescent="0.25"/>
    <row r="25159" customFormat="1" ht="15" customHeight="1" x14ac:dyDescent="0.25"/>
    <row r="25160" customFormat="1" ht="15" customHeight="1" x14ac:dyDescent="0.25"/>
    <row r="25161" customFormat="1" ht="15" customHeight="1" x14ac:dyDescent="0.25"/>
    <row r="25162" customFormat="1" ht="15" customHeight="1" x14ac:dyDescent="0.25"/>
    <row r="25163" customFormat="1" ht="15" customHeight="1" x14ac:dyDescent="0.25"/>
    <row r="25164" customFormat="1" ht="15" customHeight="1" x14ac:dyDescent="0.25"/>
    <row r="25165" customFormat="1" ht="15" customHeight="1" x14ac:dyDescent="0.25"/>
    <row r="25166" customFormat="1" ht="15" customHeight="1" x14ac:dyDescent="0.25"/>
    <row r="25167" customFormat="1" ht="15" customHeight="1" x14ac:dyDescent="0.25"/>
    <row r="25168" customFormat="1" ht="15" customHeight="1" x14ac:dyDescent="0.25"/>
    <row r="25169" customFormat="1" ht="15" customHeight="1" x14ac:dyDescent="0.25"/>
    <row r="25170" customFormat="1" ht="15" customHeight="1" x14ac:dyDescent="0.25"/>
    <row r="25171" customFormat="1" ht="15" customHeight="1" x14ac:dyDescent="0.25"/>
    <row r="25172" customFormat="1" ht="15" customHeight="1" x14ac:dyDescent="0.25"/>
    <row r="25173" customFormat="1" ht="15" customHeight="1" x14ac:dyDescent="0.25"/>
    <row r="25174" customFormat="1" ht="15" customHeight="1" x14ac:dyDescent="0.25"/>
    <row r="25175" customFormat="1" ht="15" customHeight="1" x14ac:dyDescent="0.25"/>
    <row r="25176" customFormat="1" ht="15" customHeight="1" x14ac:dyDescent="0.25"/>
    <row r="25177" customFormat="1" ht="15" customHeight="1" x14ac:dyDescent="0.25"/>
    <row r="25178" customFormat="1" ht="15" customHeight="1" x14ac:dyDescent="0.25"/>
    <row r="25179" customFormat="1" ht="15" customHeight="1" x14ac:dyDescent="0.25"/>
    <row r="25180" customFormat="1" ht="15" customHeight="1" x14ac:dyDescent="0.25"/>
    <row r="25181" customFormat="1" ht="15" customHeight="1" x14ac:dyDescent="0.25"/>
    <row r="25182" customFormat="1" ht="15" customHeight="1" x14ac:dyDescent="0.25"/>
    <row r="25183" customFormat="1" ht="15" customHeight="1" x14ac:dyDescent="0.25"/>
    <row r="25184" customFormat="1" ht="15" customHeight="1" x14ac:dyDescent="0.25"/>
    <row r="25185" customFormat="1" ht="15" customHeight="1" x14ac:dyDescent="0.25"/>
    <row r="25186" customFormat="1" ht="15" customHeight="1" x14ac:dyDescent="0.25"/>
    <row r="25187" customFormat="1" ht="15" customHeight="1" x14ac:dyDescent="0.25"/>
    <row r="25188" customFormat="1" ht="15" customHeight="1" x14ac:dyDescent="0.25"/>
    <row r="25189" customFormat="1" ht="15" customHeight="1" x14ac:dyDescent="0.25"/>
    <row r="25190" customFormat="1" ht="15" customHeight="1" x14ac:dyDescent="0.25"/>
    <row r="25191" customFormat="1" ht="15" customHeight="1" x14ac:dyDescent="0.25"/>
    <row r="25192" customFormat="1" ht="15" customHeight="1" x14ac:dyDescent="0.25"/>
    <row r="25193" customFormat="1" ht="15" customHeight="1" x14ac:dyDescent="0.25"/>
    <row r="25194" customFormat="1" ht="15" customHeight="1" x14ac:dyDescent="0.25"/>
    <row r="25195" customFormat="1" ht="15" customHeight="1" x14ac:dyDescent="0.25"/>
    <row r="25196" customFormat="1" ht="15" customHeight="1" x14ac:dyDescent="0.25"/>
    <row r="25197" customFormat="1" ht="15" customHeight="1" x14ac:dyDescent="0.25"/>
    <row r="25198" customFormat="1" ht="15" customHeight="1" x14ac:dyDescent="0.25"/>
    <row r="25199" customFormat="1" ht="15" customHeight="1" x14ac:dyDescent="0.25"/>
    <row r="25200" customFormat="1" ht="15" customHeight="1" x14ac:dyDescent="0.25"/>
    <row r="25201" customFormat="1" ht="15" customHeight="1" x14ac:dyDescent="0.25"/>
    <row r="25202" customFormat="1" ht="15" customHeight="1" x14ac:dyDescent="0.25"/>
    <row r="25203" customFormat="1" ht="15" customHeight="1" x14ac:dyDescent="0.25"/>
    <row r="25204" customFormat="1" ht="15" customHeight="1" x14ac:dyDescent="0.25"/>
    <row r="25205" customFormat="1" ht="15" customHeight="1" x14ac:dyDescent="0.25"/>
    <row r="25206" customFormat="1" ht="15" customHeight="1" x14ac:dyDescent="0.25"/>
    <row r="25207" customFormat="1" ht="15" customHeight="1" x14ac:dyDescent="0.25"/>
    <row r="25208" customFormat="1" ht="15" customHeight="1" x14ac:dyDescent="0.25"/>
    <row r="25209" customFormat="1" ht="15" customHeight="1" x14ac:dyDescent="0.25"/>
    <row r="25210" customFormat="1" ht="15" customHeight="1" x14ac:dyDescent="0.25"/>
    <row r="25211" customFormat="1" ht="15" customHeight="1" x14ac:dyDescent="0.25"/>
    <row r="25212" customFormat="1" ht="15" customHeight="1" x14ac:dyDescent="0.25"/>
    <row r="25213" customFormat="1" ht="15" customHeight="1" x14ac:dyDescent="0.25"/>
    <row r="25214" customFormat="1" ht="15" customHeight="1" x14ac:dyDescent="0.25"/>
    <row r="25215" customFormat="1" ht="15" customHeight="1" x14ac:dyDescent="0.25"/>
    <row r="25216" customFormat="1" ht="15" customHeight="1" x14ac:dyDescent="0.25"/>
    <row r="25217" customFormat="1" ht="15" customHeight="1" x14ac:dyDescent="0.25"/>
    <row r="25218" customFormat="1" ht="15" customHeight="1" x14ac:dyDescent="0.25"/>
    <row r="25219" customFormat="1" ht="15" customHeight="1" x14ac:dyDescent="0.25"/>
    <row r="25220" customFormat="1" ht="15" customHeight="1" x14ac:dyDescent="0.25"/>
    <row r="25221" customFormat="1" ht="15" customHeight="1" x14ac:dyDescent="0.25"/>
    <row r="25222" customFormat="1" ht="15" customHeight="1" x14ac:dyDescent="0.25"/>
    <row r="25223" customFormat="1" ht="15" customHeight="1" x14ac:dyDescent="0.25"/>
    <row r="25224" customFormat="1" ht="15" customHeight="1" x14ac:dyDescent="0.25"/>
    <row r="25225" customFormat="1" ht="15" customHeight="1" x14ac:dyDescent="0.25"/>
    <row r="25226" customFormat="1" ht="15" customHeight="1" x14ac:dyDescent="0.25"/>
    <row r="25227" customFormat="1" ht="15" customHeight="1" x14ac:dyDescent="0.25"/>
    <row r="25228" customFormat="1" ht="15" customHeight="1" x14ac:dyDescent="0.25"/>
    <row r="25229" customFormat="1" ht="15" customHeight="1" x14ac:dyDescent="0.25"/>
    <row r="25230" customFormat="1" ht="15" customHeight="1" x14ac:dyDescent="0.25"/>
    <row r="25231" customFormat="1" ht="15" customHeight="1" x14ac:dyDescent="0.25"/>
    <row r="25232" customFormat="1" ht="15" customHeight="1" x14ac:dyDescent="0.25"/>
    <row r="25233" customFormat="1" ht="15" customHeight="1" x14ac:dyDescent="0.25"/>
    <row r="25234" customFormat="1" ht="15" customHeight="1" x14ac:dyDescent="0.25"/>
    <row r="25235" customFormat="1" ht="15" customHeight="1" x14ac:dyDescent="0.25"/>
    <row r="25236" customFormat="1" ht="15" customHeight="1" x14ac:dyDescent="0.25"/>
    <row r="25237" customFormat="1" ht="15" customHeight="1" x14ac:dyDescent="0.25"/>
    <row r="25238" customFormat="1" ht="15" customHeight="1" x14ac:dyDescent="0.25"/>
    <row r="25239" customFormat="1" ht="15" customHeight="1" x14ac:dyDescent="0.25"/>
    <row r="25240" customFormat="1" ht="15" customHeight="1" x14ac:dyDescent="0.25"/>
    <row r="25241" customFormat="1" ht="15" customHeight="1" x14ac:dyDescent="0.25"/>
    <row r="25242" customFormat="1" ht="15" customHeight="1" x14ac:dyDescent="0.25"/>
    <row r="25243" customFormat="1" ht="15" customHeight="1" x14ac:dyDescent="0.25"/>
    <row r="25244" customFormat="1" ht="15" customHeight="1" x14ac:dyDescent="0.25"/>
    <row r="25245" customFormat="1" ht="15" customHeight="1" x14ac:dyDescent="0.25"/>
    <row r="25246" customFormat="1" ht="15" customHeight="1" x14ac:dyDescent="0.25"/>
    <row r="25247" customFormat="1" ht="15" customHeight="1" x14ac:dyDescent="0.25"/>
    <row r="25248" customFormat="1" ht="15" customHeight="1" x14ac:dyDescent="0.25"/>
    <row r="25249" customFormat="1" ht="15" customHeight="1" x14ac:dyDescent="0.25"/>
    <row r="25250" customFormat="1" ht="15" customHeight="1" x14ac:dyDescent="0.25"/>
    <row r="25251" customFormat="1" ht="15" customHeight="1" x14ac:dyDescent="0.25"/>
    <row r="25252" customFormat="1" ht="15" customHeight="1" x14ac:dyDescent="0.25"/>
    <row r="25253" customFormat="1" ht="15" customHeight="1" x14ac:dyDescent="0.25"/>
    <row r="25254" customFormat="1" ht="15" customHeight="1" x14ac:dyDescent="0.25"/>
    <row r="25255" customFormat="1" ht="15" customHeight="1" x14ac:dyDescent="0.25"/>
    <row r="25256" customFormat="1" ht="15" customHeight="1" x14ac:dyDescent="0.25"/>
    <row r="25257" customFormat="1" ht="15" customHeight="1" x14ac:dyDescent="0.25"/>
    <row r="25258" customFormat="1" ht="15" customHeight="1" x14ac:dyDescent="0.25"/>
    <row r="25259" customFormat="1" ht="15" customHeight="1" x14ac:dyDescent="0.25"/>
    <row r="25260" customFormat="1" ht="15" customHeight="1" x14ac:dyDescent="0.25"/>
    <row r="25261" customFormat="1" ht="15" customHeight="1" x14ac:dyDescent="0.25"/>
    <row r="25262" customFormat="1" ht="15" customHeight="1" x14ac:dyDescent="0.25"/>
    <row r="25263" customFormat="1" ht="15" customHeight="1" x14ac:dyDescent="0.25"/>
    <row r="25264" customFormat="1" ht="15" customHeight="1" x14ac:dyDescent="0.25"/>
    <row r="25265" customFormat="1" ht="15" customHeight="1" x14ac:dyDescent="0.25"/>
    <row r="25266" customFormat="1" ht="15" customHeight="1" x14ac:dyDescent="0.25"/>
    <row r="25267" customFormat="1" ht="15" customHeight="1" x14ac:dyDescent="0.25"/>
    <row r="25268" customFormat="1" ht="15" customHeight="1" x14ac:dyDescent="0.25"/>
    <row r="25269" customFormat="1" ht="15" customHeight="1" x14ac:dyDescent="0.25"/>
    <row r="25270" customFormat="1" ht="15" customHeight="1" x14ac:dyDescent="0.25"/>
    <row r="25271" customFormat="1" ht="15" customHeight="1" x14ac:dyDescent="0.25"/>
    <row r="25272" customFormat="1" ht="15" customHeight="1" x14ac:dyDescent="0.25"/>
    <row r="25273" customFormat="1" ht="15" customHeight="1" x14ac:dyDescent="0.25"/>
    <row r="25274" customFormat="1" ht="15" customHeight="1" x14ac:dyDescent="0.25"/>
    <row r="25275" customFormat="1" ht="15" customHeight="1" x14ac:dyDescent="0.25"/>
    <row r="25276" customFormat="1" ht="15" customHeight="1" x14ac:dyDescent="0.25"/>
    <row r="25277" customFormat="1" ht="15" customHeight="1" x14ac:dyDescent="0.25"/>
    <row r="25278" customFormat="1" ht="15" customHeight="1" x14ac:dyDescent="0.25"/>
    <row r="25279" customFormat="1" ht="15" customHeight="1" x14ac:dyDescent="0.25"/>
    <row r="25280" customFormat="1" ht="15" customHeight="1" x14ac:dyDescent="0.25"/>
    <row r="25281" customFormat="1" ht="15" customHeight="1" x14ac:dyDescent="0.25"/>
    <row r="25282" customFormat="1" ht="15" customHeight="1" x14ac:dyDescent="0.25"/>
    <row r="25283" customFormat="1" ht="15" customHeight="1" x14ac:dyDescent="0.25"/>
    <row r="25284" customFormat="1" ht="15" customHeight="1" x14ac:dyDescent="0.25"/>
    <row r="25285" customFormat="1" ht="15" customHeight="1" x14ac:dyDescent="0.25"/>
    <row r="25286" customFormat="1" ht="15" customHeight="1" x14ac:dyDescent="0.25"/>
    <row r="25287" customFormat="1" ht="15" customHeight="1" x14ac:dyDescent="0.25"/>
    <row r="25288" customFormat="1" ht="15" customHeight="1" x14ac:dyDescent="0.25"/>
    <row r="25289" customFormat="1" ht="15" customHeight="1" x14ac:dyDescent="0.25"/>
    <row r="25290" customFormat="1" ht="15" customHeight="1" x14ac:dyDescent="0.25"/>
    <row r="25291" customFormat="1" ht="15" customHeight="1" x14ac:dyDescent="0.25"/>
    <row r="25292" customFormat="1" ht="15" customHeight="1" x14ac:dyDescent="0.25"/>
    <row r="25293" customFormat="1" ht="15" customHeight="1" x14ac:dyDescent="0.25"/>
    <row r="25294" customFormat="1" ht="15" customHeight="1" x14ac:dyDescent="0.25"/>
    <row r="25295" customFormat="1" ht="15" customHeight="1" x14ac:dyDescent="0.25"/>
    <row r="25296" customFormat="1" ht="15" customHeight="1" x14ac:dyDescent="0.25"/>
    <row r="25297" customFormat="1" ht="15" customHeight="1" x14ac:dyDescent="0.25"/>
    <row r="25298" customFormat="1" ht="15" customHeight="1" x14ac:dyDescent="0.25"/>
    <row r="25299" customFormat="1" ht="15" customHeight="1" x14ac:dyDescent="0.25"/>
    <row r="25300" customFormat="1" ht="15" customHeight="1" x14ac:dyDescent="0.25"/>
    <row r="25301" customFormat="1" ht="15" customHeight="1" x14ac:dyDescent="0.25"/>
    <row r="25302" customFormat="1" ht="15" customHeight="1" x14ac:dyDescent="0.25"/>
    <row r="25303" customFormat="1" ht="15" customHeight="1" x14ac:dyDescent="0.25"/>
    <row r="25304" customFormat="1" ht="15" customHeight="1" x14ac:dyDescent="0.25"/>
    <row r="25305" customFormat="1" ht="15" customHeight="1" x14ac:dyDescent="0.25"/>
    <row r="25306" customFormat="1" ht="15" customHeight="1" x14ac:dyDescent="0.25"/>
    <row r="25307" customFormat="1" ht="15" customHeight="1" x14ac:dyDescent="0.25"/>
    <row r="25308" customFormat="1" ht="15" customHeight="1" x14ac:dyDescent="0.25"/>
    <row r="25309" customFormat="1" ht="15" customHeight="1" x14ac:dyDescent="0.25"/>
    <row r="25310" customFormat="1" ht="15" customHeight="1" x14ac:dyDescent="0.25"/>
    <row r="25311" customFormat="1" ht="15" customHeight="1" x14ac:dyDescent="0.25"/>
    <row r="25312" customFormat="1" ht="15" customHeight="1" x14ac:dyDescent="0.25"/>
    <row r="25313" customFormat="1" ht="15" customHeight="1" x14ac:dyDescent="0.25"/>
    <row r="25314" customFormat="1" ht="15" customHeight="1" x14ac:dyDescent="0.25"/>
    <row r="25315" customFormat="1" ht="15" customHeight="1" x14ac:dyDescent="0.25"/>
    <row r="25316" customFormat="1" ht="15" customHeight="1" x14ac:dyDescent="0.25"/>
    <row r="25317" customFormat="1" ht="15" customHeight="1" x14ac:dyDescent="0.25"/>
    <row r="25318" customFormat="1" ht="15" customHeight="1" x14ac:dyDescent="0.25"/>
    <row r="25319" customFormat="1" ht="15" customHeight="1" x14ac:dyDescent="0.25"/>
    <row r="25320" customFormat="1" ht="15" customHeight="1" x14ac:dyDescent="0.25"/>
    <row r="25321" customFormat="1" ht="15" customHeight="1" x14ac:dyDescent="0.25"/>
    <row r="25322" customFormat="1" ht="15" customHeight="1" x14ac:dyDescent="0.25"/>
    <row r="25323" customFormat="1" ht="15" customHeight="1" x14ac:dyDescent="0.25"/>
    <row r="25324" customFormat="1" ht="15" customHeight="1" x14ac:dyDescent="0.25"/>
    <row r="25325" customFormat="1" ht="15" customHeight="1" x14ac:dyDescent="0.25"/>
    <row r="25326" customFormat="1" ht="15" customHeight="1" x14ac:dyDescent="0.25"/>
    <row r="25327" customFormat="1" ht="15" customHeight="1" x14ac:dyDescent="0.25"/>
    <row r="25328" customFormat="1" ht="15" customHeight="1" x14ac:dyDescent="0.25"/>
    <row r="25329" customFormat="1" ht="15" customHeight="1" x14ac:dyDescent="0.25"/>
    <row r="25330" customFormat="1" ht="15" customHeight="1" x14ac:dyDescent="0.25"/>
    <row r="25331" customFormat="1" ht="15" customHeight="1" x14ac:dyDescent="0.25"/>
    <row r="25332" customFormat="1" ht="15" customHeight="1" x14ac:dyDescent="0.25"/>
    <row r="25333" customFormat="1" ht="15" customHeight="1" x14ac:dyDescent="0.25"/>
    <row r="25334" customFormat="1" ht="15" customHeight="1" x14ac:dyDescent="0.25"/>
    <row r="25335" customFormat="1" ht="15" customHeight="1" x14ac:dyDescent="0.25"/>
    <row r="25336" customFormat="1" ht="15" customHeight="1" x14ac:dyDescent="0.25"/>
    <row r="25337" customFormat="1" ht="15" customHeight="1" x14ac:dyDescent="0.25"/>
    <row r="25338" customFormat="1" ht="15" customHeight="1" x14ac:dyDescent="0.25"/>
    <row r="25339" customFormat="1" ht="15" customHeight="1" x14ac:dyDescent="0.25"/>
    <row r="25340" customFormat="1" ht="15" customHeight="1" x14ac:dyDescent="0.25"/>
    <row r="25341" customFormat="1" ht="15" customHeight="1" x14ac:dyDescent="0.25"/>
    <row r="25342" customFormat="1" ht="15" customHeight="1" x14ac:dyDescent="0.25"/>
    <row r="25343" customFormat="1" ht="15" customHeight="1" x14ac:dyDescent="0.25"/>
    <row r="25344" customFormat="1" ht="15" customHeight="1" x14ac:dyDescent="0.25"/>
    <row r="25345" customFormat="1" ht="15" customHeight="1" x14ac:dyDescent="0.25"/>
    <row r="25346" customFormat="1" ht="15" customHeight="1" x14ac:dyDescent="0.25"/>
    <row r="25347" customFormat="1" ht="15" customHeight="1" x14ac:dyDescent="0.25"/>
    <row r="25348" customFormat="1" ht="15" customHeight="1" x14ac:dyDescent="0.25"/>
    <row r="25349" customFormat="1" ht="15" customHeight="1" x14ac:dyDescent="0.25"/>
    <row r="25350" customFormat="1" ht="15" customHeight="1" x14ac:dyDescent="0.25"/>
    <row r="25351" customFormat="1" ht="15" customHeight="1" x14ac:dyDescent="0.25"/>
    <row r="25352" customFormat="1" ht="15" customHeight="1" x14ac:dyDescent="0.25"/>
    <row r="25353" customFormat="1" ht="15" customHeight="1" x14ac:dyDescent="0.25"/>
    <row r="25354" customFormat="1" ht="15" customHeight="1" x14ac:dyDescent="0.25"/>
    <row r="25355" customFormat="1" ht="15" customHeight="1" x14ac:dyDescent="0.25"/>
    <row r="25356" customFormat="1" ht="15" customHeight="1" x14ac:dyDescent="0.25"/>
    <row r="25357" customFormat="1" ht="15" customHeight="1" x14ac:dyDescent="0.25"/>
    <row r="25358" customFormat="1" ht="15" customHeight="1" x14ac:dyDescent="0.25"/>
    <row r="25359" customFormat="1" ht="15" customHeight="1" x14ac:dyDescent="0.25"/>
    <row r="25360" customFormat="1" ht="15" customHeight="1" x14ac:dyDescent="0.25"/>
    <row r="25361" customFormat="1" ht="15" customHeight="1" x14ac:dyDescent="0.25"/>
    <row r="25362" customFormat="1" ht="15" customHeight="1" x14ac:dyDescent="0.25"/>
    <row r="25363" customFormat="1" ht="15" customHeight="1" x14ac:dyDescent="0.25"/>
    <row r="25364" customFormat="1" ht="15" customHeight="1" x14ac:dyDescent="0.25"/>
    <row r="25365" customFormat="1" ht="15" customHeight="1" x14ac:dyDescent="0.25"/>
    <row r="25366" customFormat="1" ht="15" customHeight="1" x14ac:dyDescent="0.25"/>
    <row r="25367" customFormat="1" ht="15" customHeight="1" x14ac:dyDescent="0.25"/>
    <row r="25368" customFormat="1" ht="15" customHeight="1" x14ac:dyDescent="0.25"/>
    <row r="25369" customFormat="1" ht="15" customHeight="1" x14ac:dyDescent="0.25"/>
    <row r="25370" customFormat="1" ht="15" customHeight="1" x14ac:dyDescent="0.25"/>
    <row r="25371" customFormat="1" ht="15" customHeight="1" x14ac:dyDescent="0.25"/>
    <row r="25372" customFormat="1" ht="15" customHeight="1" x14ac:dyDescent="0.25"/>
    <row r="25373" customFormat="1" ht="15" customHeight="1" x14ac:dyDescent="0.25"/>
    <row r="25374" customFormat="1" ht="15" customHeight="1" x14ac:dyDescent="0.25"/>
    <row r="25375" customFormat="1" ht="15" customHeight="1" x14ac:dyDescent="0.25"/>
    <row r="25376" customFormat="1" ht="15" customHeight="1" x14ac:dyDescent="0.25"/>
    <row r="25377" customFormat="1" ht="15" customHeight="1" x14ac:dyDescent="0.25"/>
    <row r="25378" customFormat="1" ht="15" customHeight="1" x14ac:dyDescent="0.25"/>
    <row r="25379" customFormat="1" ht="15" customHeight="1" x14ac:dyDescent="0.25"/>
    <row r="25380" customFormat="1" ht="15" customHeight="1" x14ac:dyDescent="0.25"/>
    <row r="25381" customFormat="1" ht="15" customHeight="1" x14ac:dyDescent="0.25"/>
    <row r="25382" customFormat="1" ht="15" customHeight="1" x14ac:dyDescent="0.25"/>
    <row r="25383" customFormat="1" ht="15" customHeight="1" x14ac:dyDescent="0.25"/>
    <row r="25384" customFormat="1" ht="15" customHeight="1" x14ac:dyDescent="0.25"/>
    <row r="25385" customFormat="1" ht="15" customHeight="1" x14ac:dyDescent="0.25"/>
    <row r="25386" customFormat="1" ht="15" customHeight="1" x14ac:dyDescent="0.25"/>
    <row r="25387" customFormat="1" ht="15" customHeight="1" x14ac:dyDescent="0.25"/>
    <row r="25388" customFormat="1" ht="15" customHeight="1" x14ac:dyDescent="0.25"/>
    <row r="25389" customFormat="1" ht="15" customHeight="1" x14ac:dyDescent="0.25"/>
    <row r="25390" customFormat="1" ht="15" customHeight="1" x14ac:dyDescent="0.25"/>
    <row r="25391" customFormat="1" ht="15" customHeight="1" x14ac:dyDescent="0.25"/>
    <row r="25392" customFormat="1" ht="15" customHeight="1" x14ac:dyDescent="0.25"/>
    <row r="25393" customFormat="1" ht="15" customHeight="1" x14ac:dyDescent="0.25"/>
    <row r="25394" customFormat="1" ht="15" customHeight="1" x14ac:dyDescent="0.25"/>
    <row r="25395" customFormat="1" ht="15" customHeight="1" x14ac:dyDescent="0.25"/>
    <row r="25396" customFormat="1" ht="15" customHeight="1" x14ac:dyDescent="0.25"/>
    <row r="25397" customFormat="1" ht="15" customHeight="1" x14ac:dyDescent="0.25"/>
    <row r="25398" customFormat="1" ht="15" customHeight="1" x14ac:dyDescent="0.25"/>
    <row r="25399" customFormat="1" ht="15" customHeight="1" x14ac:dyDescent="0.25"/>
    <row r="25400" customFormat="1" ht="15" customHeight="1" x14ac:dyDescent="0.25"/>
    <row r="25401" customFormat="1" ht="15" customHeight="1" x14ac:dyDescent="0.25"/>
    <row r="25402" customFormat="1" ht="15" customHeight="1" x14ac:dyDescent="0.25"/>
    <row r="25403" customFormat="1" ht="15" customHeight="1" x14ac:dyDescent="0.25"/>
    <row r="25404" customFormat="1" ht="15" customHeight="1" x14ac:dyDescent="0.25"/>
    <row r="25405" customFormat="1" ht="15" customHeight="1" x14ac:dyDescent="0.25"/>
    <row r="25406" customFormat="1" ht="15" customHeight="1" x14ac:dyDescent="0.25"/>
    <row r="25407" customFormat="1" ht="15" customHeight="1" x14ac:dyDescent="0.25"/>
    <row r="25408" customFormat="1" ht="15" customHeight="1" x14ac:dyDescent="0.25"/>
    <row r="25409" customFormat="1" ht="15" customHeight="1" x14ac:dyDescent="0.25"/>
    <row r="25410" customFormat="1" ht="15" customHeight="1" x14ac:dyDescent="0.25"/>
    <row r="25411" customFormat="1" ht="15" customHeight="1" x14ac:dyDescent="0.25"/>
    <row r="25412" customFormat="1" ht="15" customHeight="1" x14ac:dyDescent="0.25"/>
    <row r="25413" customFormat="1" ht="15" customHeight="1" x14ac:dyDescent="0.25"/>
    <row r="25414" customFormat="1" ht="15" customHeight="1" x14ac:dyDescent="0.25"/>
    <row r="25415" customFormat="1" ht="15" customHeight="1" x14ac:dyDescent="0.25"/>
    <row r="25416" customFormat="1" ht="15" customHeight="1" x14ac:dyDescent="0.25"/>
    <row r="25417" customFormat="1" ht="15" customHeight="1" x14ac:dyDescent="0.25"/>
    <row r="25418" customFormat="1" ht="15" customHeight="1" x14ac:dyDescent="0.25"/>
    <row r="25419" customFormat="1" ht="15" customHeight="1" x14ac:dyDescent="0.25"/>
    <row r="25420" customFormat="1" ht="15" customHeight="1" x14ac:dyDescent="0.25"/>
    <row r="25421" customFormat="1" ht="15" customHeight="1" x14ac:dyDescent="0.25"/>
    <row r="25422" customFormat="1" ht="15" customHeight="1" x14ac:dyDescent="0.25"/>
    <row r="25423" customFormat="1" ht="15" customHeight="1" x14ac:dyDescent="0.25"/>
    <row r="25424" customFormat="1" ht="15" customHeight="1" x14ac:dyDescent="0.25"/>
    <row r="25425" customFormat="1" ht="15" customHeight="1" x14ac:dyDescent="0.25"/>
    <row r="25426" customFormat="1" ht="15" customHeight="1" x14ac:dyDescent="0.25"/>
    <row r="25427" customFormat="1" ht="15" customHeight="1" x14ac:dyDescent="0.25"/>
    <row r="25428" customFormat="1" ht="15" customHeight="1" x14ac:dyDescent="0.25"/>
    <row r="25429" customFormat="1" ht="15" customHeight="1" x14ac:dyDescent="0.25"/>
    <row r="25430" customFormat="1" ht="15" customHeight="1" x14ac:dyDescent="0.25"/>
    <row r="25431" customFormat="1" ht="15" customHeight="1" x14ac:dyDescent="0.25"/>
    <row r="25432" customFormat="1" ht="15" customHeight="1" x14ac:dyDescent="0.25"/>
    <row r="25433" customFormat="1" ht="15" customHeight="1" x14ac:dyDescent="0.25"/>
    <row r="25434" customFormat="1" ht="15" customHeight="1" x14ac:dyDescent="0.25"/>
    <row r="25435" customFormat="1" ht="15" customHeight="1" x14ac:dyDescent="0.25"/>
    <row r="25436" customFormat="1" ht="15" customHeight="1" x14ac:dyDescent="0.25"/>
    <row r="25437" customFormat="1" ht="15" customHeight="1" x14ac:dyDescent="0.25"/>
    <row r="25438" customFormat="1" ht="15" customHeight="1" x14ac:dyDescent="0.25"/>
    <row r="25439" customFormat="1" ht="15" customHeight="1" x14ac:dyDescent="0.25"/>
    <row r="25440" customFormat="1" ht="15" customHeight="1" x14ac:dyDescent="0.25"/>
    <row r="25441" customFormat="1" ht="15" customHeight="1" x14ac:dyDescent="0.25"/>
    <row r="25442" customFormat="1" ht="15" customHeight="1" x14ac:dyDescent="0.25"/>
    <row r="25443" customFormat="1" ht="15" customHeight="1" x14ac:dyDescent="0.25"/>
    <row r="25444" customFormat="1" ht="15" customHeight="1" x14ac:dyDescent="0.25"/>
    <row r="25445" customFormat="1" ht="15" customHeight="1" x14ac:dyDescent="0.25"/>
    <row r="25446" customFormat="1" ht="15" customHeight="1" x14ac:dyDescent="0.25"/>
    <row r="25447" customFormat="1" ht="15" customHeight="1" x14ac:dyDescent="0.25"/>
    <row r="25448" customFormat="1" ht="15" customHeight="1" x14ac:dyDescent="0.25"/>
    <row r="25449" customFormat="1" ht="15" customHeight="1" x14ac:dyDescent="0.25"/>
    <row r="25450" customFormat="1" ht="15" customHeight="1" x14ac:dyDescent="0.25"/>
    <row r="25451" customFormat="1" ht="15" customHeight="1" x14ac:dyDescent="0.25"/>
    <row r="25452" customFormat="1" ht="15" customHeight="1" x14ac:dyDescent="0.25"/>
    <row r="25453" customFormat="1" ht="15" customHeight="1" x14ac:dyDescent="0.25"/>
    <row r="25454" customFormat="1" ht="15" customHeight="1" x14ac:dyDescent="0.25"/>
    <row r="25455" customFormat="1" ht="15" customHeight="1" x14ac:dyDescent="0.25"/>
    <row r="25456" customFormat="1" ht="15" customHeight="1" x14ac:dyDescent="0.25"/>
    <row r="25457" customFormat="1" ht="15" customHeight="1" x14ac:dyDescent="0.25"/>
    <row r="25458" customFormat="1" ht="15" customHeight="1" x14ac:dyDescent="0.25"/>
    <row r="25459" customFormat="1" ht="15" customHeight="1" x14ac:dyDescent="0.25"/>
    <row r="25460" customFormat="1" ht="15" customHeight="1" x14ac:dyDescent="0.25"/>
    <row r="25461" customFormat="1" ht="15" customHeight="1" x14ac:dyDescent="0.25"/>
    <row r="25462" customFormat="1" ht="15" customHeight="1" x14ac:dyDescent="0.25"/>
    <row r="25463" customFormat="1" ht="15" customHeight="1" x14ac:dyDescent="0.25"/>
    <row r="25464" customFormat="1" ht="15" customHeight="1" x14ac:dyDescent="0.25"/>
    <row r="25465" customFormat="1" ht="15" customHeight="1" x14ac:dyDescent="0.25"/>
    <row r="25466" customFormat="1" ht="15" customHeight="1" x14ac:dyDescent="0.25"/>
    <row r="25467" customFormat="1" ht="15" customHeight="1" x14ac:dyDescent="0.25"/>
    <row r="25468" customFormat="1" ht="15" customHeight="1" x14ac:dyDescent="0.25"/>
    <row r="25469" customFormat="1" ht="15" customHeight="1" x14ac:dyDescent="0.25"/>
    <row r="25470" customFormat="1" ht="15" customHeight="1" x14ac:dyDescent="0.25"/>
    <row r="25471" customFormat="1" ht="15" customHeight="1" x14ac:dyDescent="0.25"/>
    <row r="25472" customFormat="1" ht="15" customHeight="1" x14ac:dyDescent="0.25"/>
    <row r="25473" customFormat="1" ht="15" customHeight="1" x14ac:dyDescent="0.25"/>
    <row r="25474" customFormat="1" ht="15" customHeight="1" x14ac:dyDescent="0.25"/>
    <row r="25475" customFormat="1" ht="15" customHeight="1" x14ac:dyDescent="0.25"/>
    <row r="25476" customFormat="1" ht="15" customHeight="1" x14ac:dyDescent="0.25"/>
    <row r="25477" customFormat="1" ht="15" customHeight="1" x14ac:dyDescent="0.25"/>
    <row r="25478" customFormat="1" ht="15" customHeight="1" x14ac:dyDescent="0.25"/>
    <row r="25479" customFormat="1" ht="15" customHeight="1" x14ac:dyDescent="0.25"/>
    <row r="25480" customFormat="1" ht="15" customHeight="1" x14ac:dyDescent="0.25"/>
    <row r="25481" customFormat="1" ht="15" customHeight="1" x14ac:dyDescent="0.25"/>
    <row r="25482" customFormat="1" ht="15" customHeight="1" x14ac:dyDescent="0.25"/>
    <row r="25483" customFormat="1" ht="15" customHeight="1" x14ac:dyDescent="0.25"/>
    <row r="25484" customFormat="1" ht="15" customHeight="1" x14ac:dyDescent="0.25"/>
    <row r="25485" customFormat="1" ht="15" customHeight="1" x14ac:dyDescent="0.25"/>
    <row r="25486" customFormat="1" ht="15" customHeight="1" x14ac:dyDescent="0.25"/>
    <row r="25487" customFormat="1" ht="15" customHeight="1" x14ac:dyDescent="0.25"/>
    <row r="25488" customFormat="1" ht="15" customHeight="1" x14ac:dyDescent="0.25"/>
    <row r="25489" customFormat="1" ht="15" customHeight="1" x14ac:dyDescent="0.25"/>
    <row r="25490" customFormat="1" ht="15" customHeight="1" x14ac:dyDescent="0.25"/>
    <row r="25491" customFormat="1" ht="15" customHeight="1" x14ac:dyDescent="0.25"/>
    <row r="25492" customFormat="1" ht="15" customHeight="1" x14ac:dyDescent="0.25"/>
    <row r="25493" customFormat="1" ht="15" customHeight="1" x14ac:dyDescent="0.25"/>
    <row r="25494" customFormat="1" ht="15" customHeight="1" x14ac:dyDescent="0.25"/>
    <row r="25495" customFormat="1" ht="15" customHeight="1" x14ac:dyDescent="0.25"/>
    <row r="25496" customFormat="1" ht="15" customHeight="1" x14ac:dyDescent="0.25"/>
    <row r="25497" customFormat="1" ht="15" customHeight="1" x14ac:dyDescent="0.25"/>
    <row r="25498" customFormat="1" ht="15" customHeight="1" x14ac:dyDescent="0.25"/>
    <row r="25499" customFormat="1" ht="15" customHeight="1" x14ac:dyDescent="0.25"/>
    <row r="25500" customFormat="1" ht="15" customHeight="1" x14ac:dyDescent="0.25"/>
    <row r="25501" customFormat="1" ht="15" customHeight="1" x14ac:dyDescent="0.25"/>
    <row r="25502" customFormat="1" ht="15" customHeight="1" x14ac:dyDescent="0.25"/>
    <row r="25503" customFormat="1" ht="15" customHeight="1" x14ac:dyDescent="0.25"/>
    <row r="25504" customFormat="1" ht="15" customHeight="1" x14ac:dyDescent="0.25"/>
    <row r="25505" customFormat="1" ht="15" customHeight="1" x14ac:dyDescent="0.25"/>
    <row r="25506" customFormat="1" ht="15" customHeight="1" x14ac:dyDescent="0.25"/>
    <row r="25507" customFormat="1" ht="15" customHeight="1" x14ac:dyDescent="0.25"/>
    <row r="25508" customFormat="1" ht="15" customHeight="1" x14ac:dyDescent="0.25"/>
    <row r="25509" customFormat="1" ht="15" customHeight="1" x14ac:dyDescent="0.25"/>
    <row r="25510" customFormat="1" ht="15" customHeight="1" x14ac:dyDescent="0.25"/>
    <row r="25511" customFormat="1" ht="15" customHeight="1" x14ac:dyDescent="0.25"/>
    <row r="25512" customFormat="1" ht="15" customHeight="1" x14ac:dyDescent="0.25"/>
    <row r="25513" customFormat="1" ht="15" customHeight="1" x14ac:dyDescent="0.25"/>
    <row r="25514" customFormat="1" ht="15" customHeight="1" x14ac:dyDescent="0.25"/>
    <row r="25515" customFormat="1" ht="15" customHeight="1" x14ac:dyDescent="0.25"/>
    <row r="25516" customFormat="1" ht="15" customHeight="1" x14ac:dyDescent="0.25"/>
    <row r="25517" customFormat="1" ht="15" customHeight="1" x14ac:dyDescent="0.25"/>
    <row r="25518" customFormat="1" ht="15" customHeight="1" x14ac:dyDescent="0.25"/>
    <row r="25519" customFormat="1" ht="15" customHeight="1" x14ac:dyDescent="0.25"/>
    <row r="25520" customFormat="1" ht="15" customHeight="1" x14ac:dyDescent="0.25"/>
    <row r="25521" customFormat="1" ht="15" customHeight="1" x14ac:dyDescent="0.25"/>
    <row r="25522" customFormat="1" ht="15" customHeight="1" x14ac:dyDescent="0.25"/>
    <row r="25523" customFormat="1" ht="15" customHeight="1" x14ac:dyDescent="0.25"/>
    <row r="25524" customFormat="1" ht="15" customHeight="1" x14ac:dyDescent="0.25"/>
    <row r="25525" customFormat="1" ht="15" customHeight="1" x14ac:dyDescent="0.25"/>
    <row r="25526" customFormat="1" ht="15" customHeight="1" x14ac:dyDescent="0.25"/>
    <row r="25527" customFormat="1" ht="15" customHeight="1" x14ac:dyDescent="0.25"/>
    <row r="25528" customFormat="1" ht="15" customHeight="1" x14ac:dyDescent="0.25"/>
    <row r="25529" customFormat="1" ht="15" customHeight="1" x14ac:dyDescent="0.25"/>
    <row r="25530" customFormat="1" ht="15" customHeight="1" x14ac:dyDescent="0.25"/>
    <row r="25531" customFormat="1" ht="15" customHeight="1" x14ac:dyDescent="0.25"/>
    <row r="25532" customFormat="1" ht="15" customHeight="1" x14ac:dyDescent="0.25"/>
    <row r="25533" customFormat="1" ht="15" customHeight="1" x14ac:dyDescent="0.25"/>
    <row r="25534" customFormat="1" ht="15" customHeight="1" x14ac:dyDescent="0.25"/>
    <row r="25535" customFormat="1" ht="15" customHeight="1" x14ac:dyDescent="0.25"/>
    <row r="25536" customFormat="1" ht="15" customHeight="1" x14ac:dyDescent="0.25"/>
    <row r="25537" customFormat="1" ht="15" customHeight="1" x14ac:dyDescent="0.25"/>
    <row r="25538" customFormat="1" ht="15" customHeight="1" x14ac:dyDescent="0.25"/>
    <row r="25539" customFormat="1" ht="15" customHeight="1" x14ac:dyDescent="0.25"/>
    <row r="25540" customFormat="1" ht="15" customHeight="1" x14ac:dyDescent="0.25"/>
    <row r="25541" customFormat="1" ht="15" customHeight="1" x14ac:dyDescent="0.25"/>
    <row r="25542" customFormat="1" ht="15" customHeight="1" x14ac:dyDescent="0.25"/>
    <row r="25543" customFormat="1" ht="15" customHeight="1" x14ac:dyDescent="0.25"/>
    <row r="25544" customFormat="1" ht="15" customHeight="1" x14ac:dyDescent="0.25"/>
    <row r="25545" customFormat="1" ht="15" customHeight="1" x14ac:dyDescent="0.25"/>
    <row r="25546" customFormat="1" ht="15" customHeight="1" x14ac:dyDescent="0.25"/>
    <row r="25547" customFormat="1" ht="15" customHeight="1" x14ac:dyDescent="0.25"/>
    <row r="25548" customFormat="1" ht="15" customHeight="1" x14ac:dyDescent="0.25"/>
    <row r="25549" customFormat="1" ht="15" customHeight="1" x14ac:dyDescent="0.25"/>
    <row r="25550" customFormat="1" ht="15" customHeight="1" x14ac:dyDescent="0.25"/>
    <row r="25551" customFormat="1" ht="15" customHeight="1" x14ac:dyDescent="0.25"/>
    <row r="25552" customFormat="1" ht="15" customHeight="1" x14ac:dyDescent="0.25"/>
    <row r="25553" customFormat="1" ht="15" customHeight="1" x14ac:dyDescent="0.25"/>
    <row r="25554" customFormat="1" ht="15" customHeight="1" x14ac:dyDescent="0.25"/>
    <row r="25555" customFormat="1" ht="15" customHeight="1" x14ac:dyDescent="0.25"/>
    <row r="25556" customFormat="1" ht="15" customHeight="1" x14ac:dyDescent="0.25"/>
    <row r="25557" customFormat="1" ht="15" customHeight="1" x14ac:dyDescent="0.25"/>
    <row r="25558" customFormat="1" ht="15" customHeight="1" x14ac:dyDescent="0.25"/>
    <row r="25559" customFormat="1" ht="15" customHeight="1" x14ac:dyDescent="0.25"/>
    <row r="25560" customFormat="1" ht="15" customHeight="1" x14ac:dyDescent="0.25"/>
    <row r="25561" customFormat="1" ht="15" customHeight="1" x14ac:dyDescent="0.25"/>
    <row r="25562" customFormat="1" ht="15" customHeight="1" x14ac:dyDescent="0.25"/>
    <row r="25563" customFormat="1" ht="15" customHeight="1" x14ac:dyDescent="0.25"/>
    <row r="25564" customFormat="1" ht="15" customHeight="1" x14ac:dyDescent="0.25"/>
    <row r="25565" customFormat="1" ht="15" customHeight="1" x14ac:dyDescent="0.25"/>
    <row r="25566" customFormat="1" ht="15" customHeight="1" x14ac:dyDescent="0.25"/>
    <row r="25567" customFormat="1" ht="15" customHeight="1" x14ac:dyDescent="0.25"/>
    <row r="25568" customFormat="1" ht="15" customHeight="1" x14ac:dyDescent="0.25"/>
    <row r="25569" customFormat="1" ht="15" customHeight="1" x14ac:dyDescent="0.25"/>
    <row r="25570" customFormat="1" ht="15" customHeight="1" x14ac:dyDescent="0.25"/>
    <row r="25571" customFormat="1" ht="15" customHeight="1" x14ac:dyDescent="0.25"/>
    <row r="25572" customFormat="1" ht="15" customHeight="1" x14ac:dyDescent="0.25"/>
    <row r="25573" customFormat="1" ht="15" customHeight="1" x14ac:dyDescent="0.25"/>
    <row r="25574" customFormat="1" ht="15" customHeight="1" x14ac:dyDescent="0.25"/>
    <row r="25575" customFormat="1" ht="15" customHeight="1" x14ac:dyDescent="0.25"/>
    <row r="25576" customFormat="1" ht="15" customHeight="1" x14ac:dyDescent="0.25"/>
    <row r="25577" customFormat="1" ht="15" customHeight="1" x14ac:dyDescent="0.25"/>
    <row r="25578" customFormat="1" ht="15" customHeight="1" x14ac:dyDescent="0.25"/>
    <row r="25579" customFormat="1" ht="15" customHeight="1" x14ac:dyDescent="0.25"/>
    <row r="25580" customFormat="1" ht="15" customHeight="1" x14ac:dyDescent="0.25"/>
    <row r="25581" customFormat="1" ht="15" customHeight="1" x14ac:dyDescent="0.25"/>
    <row r="25582" customFormat="1" ht="15" customHeight="1" x14ac:dyDescent="0.25"/>
    <row r="25583" customFormat="1" ht="15" customHeight="1" x14ac:dyDescent="0.25"/>
    <row r="25584" customFormat="1" ht="15" customHeight="1" x14ac:dyDescent="0.25"/>
    <row r="25585" customFormat="1" ht="15" customHeight="1" x14ac:dyDescent="0.25"/>
    <row r="25586" customFormat="1" ht="15" customHeight="1" x14ac:dyDescent="0.25"/>
    <row r="25587" customFormat="1" ht="15" customHeight="1" x14ac:dyDescent="0.25"/>
    <row r="25588" customFormat="1" ht="15" customHeight="1" x14ac:dyDescent="0.25"/>
    <row r="25589" customFormat="1" ht="15" customHeight="1" x14ac:dyDescent="0.25"/>
    <row r="25590" customFormat="1" ht="15" customHeight="1" x14ac:dyDescent="0.25"/>
    <row r="25591" customFormat="1" ht="15" customHeight="1" x14ac:dyDescent="0.25"/>
    <row r="25592" customFormat="1" ht="15" customHeight="1" x14ac:dyDescent="0.25"/>
    <row r="25593" customFormat="1" ht="15" customHeight="1" x14ac:dyDescent="0.25"/>
    <row r="25594" customFormat="1" ht="15" customHeight="1" x14ac:dyDescent="0.25"/>
    <row r="25595" customFormat="1" ht="15" customHeight="1" x14ac:dyDescent="0.25"/>
    <row r="25596" customFormat="1" ht="15" customHeight="1" x14ac:dyDescent="0.25"/>
    <row r="25597" customFormat="1" ht="15" customHeight="1" x14ac:dyDescent="0.25"/>
    <row r="25598" customFormat="1" ht="15" customHeight="1" x14ac:dyDescent="0.25"/>
    <row r="25599" customFormat="1" ht="15" customHeight="1" x14ac:dyDescent="0.25"/>
    <row r="25600" customFormat="1" ht="15" customHeight="1" x14ac:dyDescent="0.25"/>
    <row r="25601" customFormat="1" ht="15" customHeight="1" x14ac:dyDescent="0.25"/>
    <row r="25602" customFormat="1" ht="15" customHeight="1" x14ac:dyDescent="0.25"/>
    <row r="25603" customFormat="1" ht="15" customHeight="1" x14ac:dyDescent="0.25"/>
    <row r="25604" customFormat="1" ht="15" customHeight="1" x14ac:dyDescent="0.25"/>
    <row r="25605" customFormat="1" ht="15" customHeight="1" x14ac:dyDescent="0.25"/>
    <row r="25606" customFormat="1" ht="15" customHeight="1" x14ac:dyDescent="0.25"/>
    <row r="25607" customFormat="1" ht="15" customHeight="1" x14ac:dyDescent="0.25"/>
    <row r="25608" customFormat="1" ht="15" customHeight="1" x14ac:dyDescent="0.25"/>
    <row r="25609" customFormat="1" ht="15" customHeight="1" x14ac:dyDescent="0.25"/>
    <row r="25610" customFormat="1" ht="15" customHeight="1" x14ac:dyDescent="0.25"/>
    <row r="25611" customFormat="1" ht="15" customHeight="1" x14ac:dyDescent="0.25"/>
    <row r="25612" customFormat="1" ht="15" customHeight="1" x14ac:dyDescent="0.25"/>
    <row r="25613" customFormat="1" ht="15" customHeight="1" x14ac:dyDescent="0.25"/>
    <row r="25614" customFormat="1" ht="15" customHeight="1" x14ac:dyDescent="0.25"/>
    <row r="25615" customFormat="1" ht="15" customHeight="1" x14ac:dyDescent="0.25"/>
    <row r="25616" customFormat="1" ht="15" customHeight="1" x14ac:dyDescent="0.25"/>
    <row r="25617" customFormat="1" ht="15" customHeight="1" x14ac:dyDescent="0.25"/>
    <row r="25618" customFormat="1" ht="15" customHeight="1" x14ac:dyDescent="0.25"/>
    <row r="25619" customFormat="1" ht="15" customHeight="1" x14ac:dyDescent="0.25"/>
    <row r="25620" customFormat="1" ht="15" customHeight="1" x14ac:dyDescent="0.25"/>
    <row r="25621" customFormat="1" ht="15" customHeight="1" x14ac:dyDescent="0.25"/>
    <row r="25622" customFormat="1" ht="15" customHeight="1" x14ac:dyDescent="0.25"/>
    <row r="25623" customFormat="1" ht="15" customHeight="1" x14ac:dyDescent="0.25"/>
    <row r="25624" customFormat="1" ht="15" customHeight="1" x14ac:dyDescent="0.25"/>
    <row r="25625" customFormat="1" ht="15" customHeight="1" x14ac:dyDescent="0.25"/>
    <row r="25626" customFormat="1" ht="15" customHeight="1" x14ac:dyDescent="0.25"/>
    <row r="25627" customFormat="1" ht="15" customHeight="1" x14ac:dyDescent="0.25"/>
    <row r="25628" customFormat="1" ht="15" customHeight="1" x14ac:dyDescent="0.25"/>
    <row r="25629" customFormat="1" ht="15" customHeight="1" x14ac:dyDescent="0.25"/>
    <row r="25630" customFormat="1" ht="15" customHeight="1" x14ac:dyDescent="0.25"/>
    <row r="25631" customFormat="1" ht="15" customHeight="1" x14ac:dyDescent="0.25"/>
    <row r="25632" customFormat="1" ht="15" customHeight="1" x14ac:dyDescent="0.25"/>
    <row r="25633" customFormat="1" ht="15" customHeight="1" x14ac:dyDescent="0.25"/>
    <row r="25634" customFormat="1" ht="15" customHeight="1" x14ac:dyDescent="0.25"/>
    <row r="25635" customFormat="1" ht="15" customHeight="1" x14ac:dyDescent="0.25"/>
    <row r="25636" customFormat="1" ht="15" customHeight="1" x14ac:dyDescent="0.25"/>
    <row r="25637" customFormat="1" ht="15" customHeight="1" x14ac:dyDescent="0.25"/>
    <row r="25638" customFormat="1" ht="15" customHeight="1" x14ac:dyDescent="0.25"/>
    <row r="25639" customFormat="1" ht="15" customHeight="1" x14ac:dyDescent="0.25"/>
    <row r="25640" customFormat="1" ht="15" customHeight="1" x14ac:dyDescent="0.25"/>
    <row r="25641" customFormat="1" ht="15" customHeight="1" x14ac:dyDescent="0.25"/>
    <row r="25642" customFormat="1" ht="15" customHeight="1" x14ac:dyDescent="0.25"/>
    <row r="25643" customFormat="1" ht="15" customHeight="1" x14ac:dyDescent="0.25"/>
    <row r="25644" customFormat="1" ht="15" customHeight="1" x14ac:dyDescent="0.25"/>
    <row r="25645" customFormat="1" ht="15" customHeight="1" x14ac:dyDescent="0.25"/>
    <row r="25646" customFormat="1" ht="15" customHeight="1" x14ac:dyDescent="0.25"/>
    <row r="25647" customFormat="1" ht="15" customHeight="1" x14ac:dyDescent="0.25"/>
    <row r="25648" customFormat="1" ht="15" customHeight="1" x14ac:dyDescent="0.25"/>
    <row r="25649" customFormat="1" ht="15" customHeight="1" x14ac:dyDescent="0.25"/>
    <row r="25650" customFormat="1" ht="15" customHeight="1" x14ac:dyDescent="0.25"/>
    <row r="25651" customFormat="1" ht="15" customHeight="1" x14ac:dyDescent="0.25"/>
    <row r="25652" customFormat="1" ht="15" customHeight="1" x14ac:dyDescent="0.25"/>
    <row r="25653" customFormat="1" ht="15" customHeight="1" x14ac:dyDescent="0.25"/>
    <row r="25654" customFormat="1" ht="15" customHeight="1" x14ac:dyDescent="0.25"/>
    <row r="25655" customFormat="1" ht="15" customHeight="1" x14ac:dyDescent="0.25"/>
    <row r="25656" customFormat="1" ht="15" customHeight="1" x14ac:dyDescent="0.25"/>
    <row r="25657" customFormat="1" ht="15" customHeight="1" x14ac:dyDescent="0.25"/>
    <row r="25658" customFormat="1" ht="15" customHeight="1" x14ac:dyDescent="0.25"/>
    <row r="25659" customFormat="1" ht="15" customHeight="1" x14ac:dyDescent="0.25"/>
    <row r="25660" customFormat="1" ht="15" customHeight="1" x14ac:dyDescent="0.25"/>
    <row r="25661" customFormat="1" ht="15" customHeight="1" x14ac:dyDescent="0.25"/>
    <row r="25662" customFormat="1" ht="15" customHeight="1" x14ac:dyDescent="0.25"/>
    <row r="25663" customFormat="1" ht="15" customHeight="1" x14ac:dyDescent="0.25"/>
    <row r="25664" customFormat="1" ht="15" customHeight="1" x14ac:dyDescent="0.25"/>
    <row r="25665" customFormat="1" ht="15" customHeight="1" x14ac:dyDescent="0.25"/>
    <row r="25666" customFormat="1" ht="15" customHeight="1" x14ac:dyDescent="0.25"/>
    <row r="25667" customFormat="1" ht="15" customHeight="1" x14ac:dyDescent="0.25"/>
    <row r="25668" customFormat="1" ht="15" customHeight="1" x14ac:dyDescent="0.25"/>
    <row r="25669" customFormat="1" ht="15" customHeight="1" x14ac:dyDescent="0.25"/>
    <row r="25670" customFormat="1" ht="15" customHeight="1" x14ac:dyDescent="0.25"/>
    <row r="25671" customFormat="1" ht="15" customHeight="1" x14ac:dyDescent="0.25"/>
    <row r="25672" customFormat="1" ht="15" customHeight="1" x14ac:dyDescent="0.25"/>
    <row r="25673" customFormat="1" ht="15" customHeight="1" x14ac:dyDescent="0.25"/>
    <row r="25674" customFormat="1" ht="15" customHeight="1" x14ac:dyDescent="0.25"/>
    <row r="25675" customFormat="1" ht="15" customHeight="1" x14ac:dyDescent="0.25"/>
    <row r="25676" customFormat="1" ht="15" customHeight="1" x14ac:dyDescent="0.25"/>
    <row r="25677" customFormat="1" ht="15" customHeight="1" x14ac:dyDescent="0.25"/>
    <row r="25678" customFormat="1" ht="15" customHeight="1" x14ac:dyDescent="0.25"/>
    <row r="25679" customFormat="1" ht="15" customHeight="1" x14ac:dyDescent="0.25"/>
    <row r="25680" customFormat="1" ht="15" customHeight="1" x14ac:dyDescent="0.25"/>
    <row r="25681" customFormat="1" ht="15" customHeight="1" x14ac:dyDescent="0.25"/>
    <row r="25682" customFormat="1" ht="15" customHeight="1" x14ac:dyDescent="0.25"/>
    <row r="25683" customFormat="1" ht="15" customHeight="1" x14ac:dyDescent="0.25"/>
    <row r="25684" customFormat="1" ht="15" customHeight="1" x14ac:dyDescent="0.25"/>
    <row r="25685" customFormat="1" ht="15" customHeight="1" x14ac:dyDescent="0.25"/>
    <row r="25686" customFormat="1" ht="15" customHeight="1" x14ac:dyDescent="0.25"/>
    <row r="25687" customFormat="1" ht="15" customHeight="1" x14ac:dyDescent="0.25"/>
    <row r="25688" customFormat="1" ht="15" customHeight="1" x14ac:dyDescent="0.25"/>
    <row r="25689" customFormat="1" ht="15" customHeight="1" x14ac:dyDescent="0.25"/>
    <row r="25690" customFormat="1" ht="15" customHeight="1" x14ac:dyDescent="0.25"/>
    <row r="25691" customFormat="1" ht="15" customHeight="1" x14ac:dyDescent="0.25"/>
    <row r="25692" customFormat="1" ht="15" customHeight="1" x14ac:dyDescent="0.25"/>
    <row r="25693" customFormat="1" ht="15" customHeight="1" x14ac:dyDescent="0.25"/>
    <row r="25694" customFormat="1" ht="15" customHeight="1" x14ac:dyDescent="0.25"/>
    <row r="25695" customFormat="1" ht="15" customHeight="1" x14ac:dyDescent="0.25"/>
    <row r="25696" customFormat="1" ht="15" customHeight="1" x14ac:dyDescent="0.25"/>
    <row r="25697" customFormat="1" ht="15" customHeight="1" x14ac:dyDescent="0.25"/>
    <row r="25698" customFormat="1" ht="15" customHeight="1" x14ac:dyDescent="0.25"/>
    <row r="25699" customFormat="1" ht="15" customHeight="1" x14ac:dyDescent="0.25"/>
    <row r="25700" customFormat="1" ht="15" customHeight="1" x14ac:dyDescent="0.25"/>
    <row r="25701" customFormat="1" ht="15" customHeight="1" x14ac:dyDescent="0.25"/>
    <row r="25702" customFormat="1" ht="15" customHeight="1" x14ac:dyDescent="0.25"/>
    <row r="25703" customFormat="1" ht="15" customHeight="1" x14ac:dyDescent="0.25"/>
    <row r="25704" customFormat="1" ht="15" customHeight="1" x14ac:dyDescent="0.25"/>
    <row r="25705" customFormat="1" ht="15" customHeight="1" x14ac:dyDescent="0.25"/>
    <row r="25706" customFormat="1" ht="15" customHeight="1" x14ac:dyDescent="0.25"/>
    <row r="25707" customFormat="1" ht="15" customHeight="1" x14ac:dyDescent="0.25"/>
    <row r="25708" customFormat="1" ht="15" customHeight="1" x14ac:dyDescent="0.25"/>
    <row r="25709" customFormat="1" ht="15" customHeight="1" x14ac:dyDescent="0.25"/>
    <row r="25710" customFormat="1" ht="15" customHeight="1" x14ac:dyDescent="0.25"/>
    <row r="25711" customFormat="1" ht="15" customHeight="1" x14ac:dyDescent="0.25"/>
    <row r="25712" customFormat="1" ht="15" customHeight="1" x14ac:dyDescent="0.25"/>
    <row r="25713" customFormat="1" ht="15" customHeight="1" x14ac:dyDescent="0.25"/>
    <row r="25714" customFormat="1" ht="15" customHeight="1" x14ac:dyDescent="0.25"/>
    <row r="25715" customFormat="1" ht="15" customHeight="1" x14ac:dyDescent="0.25"/>
    <row r="25716" customFormat="1" ht="15" customHeight="1" x14ac:dyDescent="0.25"/>
    <row r="25717" customFormat="1" ht="15" customHeight="1" x14ac:dyDescent="0.25"/>
    <row r="25718" customFormat="1" ht="15" customHeight="1" x14ac:dyDescent="0.25"/>
    <row r="25719" customFormat="1" ht="15" customHeight="1" x14ac:dyDescent="0.25"/>
    <row r="25720" customFormat="1" ht="15" customHeight="1" x14ac:dyDescent="0.25"/>
    <row r="25721" customFormat="1" ht="15" customHeight="1" x14ac:dyDescent="0.25"/>
    <row r="25722" customFormat="1" ht="15" customHeight="1" x14ac:dyDescent="0.25"/>
    <row r="25723" customFormat="1" ht="15" customHeight="1" x14ac:dyDescent="0.25"/>
    <row r="25724" customFormat="1" ht="15" customHeight="1" x14ac:dyDescent="0.25"/>
    <row r="25725" customFormat="1" ht="15" customHeight="1" x14ac:dyDescent="0.25"/>
    <row r="25726" customFormat="1" ht="15" customHeight="1" x14ac:dyDescent="0.25"/>
    <row r="25727" customFormat="1" ht="15" customHeight="1" x14ac:dyDescent="0.25"/>
    <row r="25728" customFormat="1" ht="15" customHeight="1" x14ac:dyDescent="0.25"/>
    <row r="25729" customFormat="1" ht="15" customHeight="1" x14ac:dyDescent="0.25"/>
    <row r="25730" customFormat="1" ht="15" customHeight="1" x14ac:dyDescent="0.25"/>
    <row r="25731" customFormat="1" ht="15" customHeight="1" x14ac:dyDescent="0.25"/>
    <row r="25732" customFormat="1" ht="15" customHeight="1" x14ac:dyDescent="0.25"/>
    <row r="25733" customFormat="1" ht="15" customHeight="1" x14ac:dyDescent="0.25"/>
    <row r="25734" customFormat="1" ht="15" customHeight="1" x14ac:dyDescent="0.25"/>
    <row r="25735" customFormat="1" ht="15" customHeight="1" x14ac:dyDescent="0.25"/>
    <row r="25736" customFormat="1" ht="15" customHeight="1" x14ac:dyDescent="0.25"/>
    <row r="25737" customFormat="1" ht="15" customHeight="1" x14ac:dyDescent="0.25"/>
    <row r="25738" customFormat="1" ht="15" customHeight="1" x14ac:dyDescent="0.25"/>
    <row r="25739" customFormat="1" ht="15" customHeight="1" x14ac:dyDescent="0.25"/>
    <row r="25740" customFormat="1" ht="15" customHeight="1" x14ac:dyDescent="0.25"/>
    <row r="25741" customFormat="1" ht="15" customHeight="1" x14ac:dyDescent="0.25"/>
    <row r="25742" customFormat="1" ht="15" customHeight="1" x14ac:dyDescent="0.25"/>
    <row r="25743" customFormat="1" ht="15" customHeight="1" x14ac:dyDescent="0.25"/>
    <row r="25744" customFormat="1" ht="15" customHeight="1" x14ac:dyDescent="0.25"/>
    <row r="25745" customFormat="1" ht="15" customHeight="1" x14ac:dyDescent="0.25"/>
    <row r="25746" customFormat="1" ht="15" customHeight="1" x14ac:dyDescent="0.25"/>
    <row r="25747" customFormat="1" ht="15" customHeight="1" x14ac:dyDescent="0.25"/>
    <row r="25748" customFormat="1" ht="15" customHeight="1" x14ac:dyDescent="0.25"/>
    <row r="25749" customFormat="1" ht="15" customHeight="1" x14ac:dyDescent="0.25"/>
    <row r="25750" customFormat="1" ht="15" customHeight="1" x14ac:dyDescent="0.25"/>
    <row r="25751" customFormat="1" ht="15" customHeight="1" x14ac:dyDescent="0.25"/>
    <row r="25752" customFormat="1" ht="15" customHeight="1" x14ac:dyDescent="0.25"/>
    <row r="25753" customFormat="1" ht="15" customHeight="1" x14ac:dyDescent="0.25"/>
    <row r="25754" customFormat="1" ht="15" customHeight="1" x14ac:dyDescent="0.25"/>
    <row r="25755" customFormat="1" ht="15" customHeight="1" x14ac:dyDescent="0.25"/>
    <row r="25756" customFormat="1" ht="15" customHeight="1" x14ac:dyDescent="0.25"/>
    <row r="25757" customFormat="1" ht="15" customHeight="1" x14ac:dyDescent="0.25"/>
    <row r="25758" customFormat="1" ht="15" customHeight="1" x14ac:dyDescent="0.25"/>
    <row r="25759" customFormat="1" ht="15" customHeight="1" x14ac:dyDescent="0.25"/>
    <row r="25760" customFormat="1" ht="15" customHeight="1" x14ac:dyDescent="0.25"/>
    <row r="25761" customFormat="1" ht="15" customHeight="1" x14ac:dyDescent="0.25"/>
    <row r="25762" customFormat="1" ht="15" customHeight="1" x14ac:dyDescent="0.25"/>
    <row r="25763" customFormat="1" ht="15" customHeight="1" x14ac:dyDescent="0.25"/>
    <row r="25764" customFormat="1" ht="15" customHeight="1" x14ac:dyDescent="0.25"/>
    <row r="25765" customFormat="1" ht="15" customHeight="1" x14ac:dyDescent="0.25"/>
    <row r="25766" customFormat="1" ht="15" customHeight="1" x14ac:dyDescent="0.25"/>
    <row r="25767" customFormat="1" ht="15" customHeight="1" x14ac:dyDescent="0.25"/>
    <row r="25768" customFormat="1" ht="15" customHeight="1" x14ac:dyDescent="0.25"/>
    <row r="25769" customFormat="1" ht="15" customHeight="1" x14ac:dyDescent="0.25"/>
    <row r="25770" customFormat="1" ht="15" customHeight="1" x14ac:dyDescent="0.25"/>
    <row r="25771" customFormat="1" ht="15" customHeight="1" x14ac:dyDescent="0.25"/>
    <row r="25772" customFormat="1" ht="15" customHeight="1" x14ac:dyDescent="0.25"/>
    <row r="25773" customFormat="1" ht="15" customHeight="1" x14ac:dyDescent="0.25"/>
    <row r="25774" customFormat="1" ht="15" customHeight="1" x14ac:dyDescent="0.25"/>
    <row r="25775" customFormat="1" ht="15" customHeight="1" x14ac:dyDescent="0.25"/>
    <row r="25776" customFormat="1" ht="15" customHeight="1" x14ac:dyDescent="0.25"/>
    <row r="25777" customFormat="1" ht="15" customHeight="1" x14ac:dyDescent="0.25"/>
    <row r="25778" customFormat="1" ht="15" customHeight="1" x14ac:dyDescent="0.25"/>
    <row r="25779" customFormat="1" ht="15" customHeight="1" x14ac:dyDescent="0.25"/>
    <row r="25780" customFormat="1" ht="15" customHeight="1" x14ac:dyDescent="0.25"/>
    <row r="25781" customFormat="1" ht="15" customHeight="1" x14ac:dyDescent="0.25"/>
    <row r="25782" customFormat="1" ht="15" customHeight="1" x14ac:dyDescent="0.25"/>
    <row r="25783" customFormat="1" ht="15" customHeight="1" x14ac:dyDescent="0.25"/>
    <row r="25784" customFormat="1" ht="15" customHeight="1" x14ac:dyDescent="0.25"/>
    <row r="25785" customFormat="1" ht="15" customHeight="1" x14ac:dyDescent="0.25"/>
    <row r="25786" customFormat="1" ht="15" customHeight="1" x14ac:dyDescent="0.25"/>
    <row r="25787" customFormat="1" ht="15" customHeight="1" x14ac:dyDescent="0.25"/>
    <row r="25788" customFormat="1" ht="15" customHeight="1" x14ac:dyDescent="0.25"/>
    <row r="25789" customFormat="1" ht="15" customHeight="1" x14ac:dyDescent="0.25"/>
    <row r="25790" customFormat="1" ht="15" customHeight="1" x14ac:dyDescent="0.25"/>
    <row r="25791" customFormat="1" ht="15" customHeight="1" x14ac:dyDescent="0.25"/>
    <row r="25792" customFormat="1" ht="15" customHeight="1" x14ac:dyDescent="0.25"/>
    <row r="25793" customFormat="1" ht="15" customHeight="1" x14ac:dyDescent="0.25"/>
    <row r="25794" customFormat="1" ht="15" customHeight="1" x14ac:dyDescent="0.25"/>
    <row r="25795" customFormat="1" ht="15" customHeight="1" x14ac:dyDescent="0.25"/>
    <row r="25796" customFormat="1" ht="15" customHeight="1" x14ac:dyDescent="0.25"/>
    <row r="25797" customFormat="1" ht="15" customHeight="1" x14ac:dyDescent="0.25"/>
    <row r="25798" customFormat="1" ht="15" customHeight="1" x14ac:dyDescent="0.25"/>
    <row r="25799" customFormat="1" ht="15" customHeight="1" x14ac:dyDescent="0.25"/>
    <row r="25800" customFormat="1" ht="15" customHeight="1" x14ac:dyDescent="0.25"/>
    <row r="25801" customFormat="1" ht="15" customHeight="1" x14ac:dyDescent="0.25"/>
    <row r="25802" customFormat="1" ht="15" customHeight="1" x14ac:dyDescent="0.25"/>
    <row r="25803" customFormat="1" ht="15" customHeight="1" x14ac:dyDescent="0.25"/>
    <row r="25804" customFormat="1" ht="15" customHeight="1" x14ac:dyDescent="0.25"/>
    <row r="25805" customFormat="1" ht="15" customHeight="1" x14ac:dyDescent="0.25"/>
    <row r="25806" customFormat="1" ht="15" customHeight="1" x14ac:dyDescent="0.25"/>
    <row r="25807" customFormat="1" ht="15" customHeight="1" x14ac:dyDescent="0.25"/>
    <row r="25808" customFormat="1" ht="15" customHeight="1" x14ac:dyDescent="0.25"/>
    <row r="25809" customFormat="1" ht="15" customHeight="1" x14ac:dyDescent="0.25"/>
    <row r="25810" customFormat="1" ht="15" customHeight="1" x14ac:dyDescent="0.25"/>
    <row r="25811" customFormat="1" ht="15" customHeight="1" x14ac:dyDescent="0.25"/>
    <row r="25812" customFormat="1" ht="15" customHeight="1" x14ac:dyDescent="0.25"/>
    <row r="25813" customFormat="1" ht="15" customHeight="1" x14ac:dyDescent="0.25"/>
    <row r="25814" customFormat="1" ht="15" customHeight="1" x14ac:dyDescent="0.25"/>
    <row r="25815" customFormat="1" ht="15" customHeight="1" x14ac:dyDescent="0.25"/>
    <row r="25816" customFormat="1" ht="15" customHeight="1" x14ac:dyDescent="0.25"/>
    <row r="25817" customFormat="1" ht="15" customHeight="1" x14ac:dyDescent="0.25"/>
    <row r="25818" customFormat="1" ht="15" customHeight="1" x14ac:dyDescent="0.25"/>
    <row r="25819" customFormat="1" ht="15" customHeight="1" x14ac:dyDescent="0.25"/>
    <row r="25820" customFormat="1" ht="15" customHeight="1" x14ac:dyDescent="0.25"/>
    <row r="25821" customFormat="1" ht="15" customHeight="1" x14ac:dyDescent="0.25"/>
    <row r="25822" customFormat="1" ht="15" customHeight="1" x14ac:dyDescent="0.25"/>
    <row r="25823" customFormat="1" ht="15" customHeight="1" x14ac:dyDescent="0.25"/>
    <row r="25824" customFormat="1" ht="15" customHeight="1" x14ac:dyDescent="0.25"/>
    <row r="25825" customFormat="1" ht="15" customHeight="1" x14ac:dyDescent="0.25"/>
    <row r="25826" customFormat="1" ht="15" customHeight="1" x14ac:dyDescent="0.25"/>
    <row r="25827" customFormat="1" ht="15" customHeight="1" x14ac:dyDescent="0.25"/>
    <row r="25828" customFormat="1" ht="15" customHeight="1" x14ac:dyDescent="0.25"/>
    <row r="25829" customFormat="1" ht="15" customHeight="1" x14ac:dyDescent="0.25"/>
    <row r="25830" customFormat="1" ht="15" customHeight="1" x14ac:dyDescent="0.25"/>
    <row r="25831" customFormat="1" ht="15" customHeight="1" x14ac:dyDescent="0.25"/>
    <row r="25832" customFormat="1" ht="15" customHeight="1" x14ac:dyDescent="0.25"/>
    <row r="25833" customFormat="1" ht="15" customHeight="1" x14ac:dyDescent="0.25"/>
    <row r="25834" customFormat="1" ht="15" customHeight="1" x14ac:dyDescent="0.25"/>
    <row r="25835" customFormat="1" ht="15" customHeight="1" x14ac:dyDescent="0.25"/>
    <row r="25836" customFormat="1" ht="15" customHeight="1" x14ac:dyDescent="0.25"/>
    <row r="25837" customFormat="1" ht="15" customHeight="1" x14ac:dyDescent="0.25"/>
    <row r="25838" customFormat="1" ht="15" customHeight="1" x14ac:dyDescent="0.25"/>
    <row r="25839" customFormat="1" ht="15" customHeight="1" x14ac:dyDescent="0.25"/>
    <row r="25840" customFormat="1" ht="15" customHeight="1" x14ac:dyDescent="0.25"/>
    <row r="25841" customFormat="1" ht="15" customHeight="1" x14ac:dyDescent="0.25"/>
    <row r="25842" customFormat="1" ht="15" customHeight="1" x14ac:dyDescent="0.25"/>
    <row r="25843" customFormat="1" ht="15" customHeight="1" x14ac:dyDescent="0.25"/>
    <row r="25844" customFormat="1" ht="15" customHeight="1" x14ac:dyDescent="0.25"/>
    <row r="25845" customFormat="1" ht="15" customHeight="1" x14ac:dyDescent="0.25"/>
    <row r="25846" customFormat="1" ht="15" customHeight="1" x14ac:dyDescent="0.25"/>
    <row r="25847" customFormat="1" ht="15" customHeight="1" x14ac:dyDescent="0.25"/>
    <row r="25848" customFormat="1" ht="15" customHeight="1" x14ac:dyDescent="0.25"/>
    <row r="25849" customFormat="1" ht="15" customHeight="1" x14ac:dyDescent="0.25"/>
    <row r="25850" customFormat="1" ht="15" customHeight="1" x14ac:dyDescent="0.25"/>
    <row r="25851" customFormat="1" ht="15" customHeight="1" x14ac:dyDescent="0.25"/>
    <row r="25852" customFormat="1" ht="15" customHeight="1" x14ac:dyDescent="0.25"/>
    <row r="25853" customFormat="1" ht="15" customHeight="1" x14ac:dyDescent="0.25"/>
    <row r="25854" customFormat="1" ht="15" customHeight="1" x14ac:dyDescent="0.25"/>
    <row r="25855" customFormat="1" ht="15" customHeight="1" x14ac:dyDescent="0.25"/>
    <row r="25856" customFormat="1" ht="15" customHeight="1" x14ac:dyDescent="0.25"/>
    <row r="25857" customFormat="1" ht="15" customHeight="1" x14ac:dyDescent="0.25"/>
    <row r="25858" customFormat="1" ht="15" customHeight="1" x14ac:dyDescent="0.25"/>
    <row r="25859" customFormat="1" ht="15" customHeight="1" x14ac:dyDescent="0.25"/>
    <row r="25860" customFormat="1" ht="15" customHeight="1" x14ac:dyDescent="0.25"/>
    <row r="25861" customFormat="1" ht="15" customHeight="1" x14ac:dyDescent="0.25"/>
    <row r="25862" customFormat="1" ht="15" customHeight="1" x14ac:dyDescent="0.25"/>
    <row r="25863" customFormat="1" ht="15" customHeight="1" x14ac:dyDescent="0.25"/>
    <row r="25864" customFormat="1" ht="15" customHeight="1" x14ac:dyDescent="0.25"/>
    <row r="25865" customFormat="1" ht="15" customHeight="1" x14ac:dyDescent="0.25"/>
    <row r="25866" customFormat="1" ht="15" customHeight="1" x14ac:dyDescent="0.25"/>
    <row r="25867" customFormat="1" ht="15" customHeight="1" x14ac:dyDescent="0.25"/>
    <row r="25868" customFormat="1" ht="15" customHeight="1" x14ac:dyDescent="0.25"/>
    <row r="25869" customFormat="1" ht="15" customHeight="1" x14ac:dyDescent="0.25"/>
    <row r="25870" customFormat="1" ht="15" customHeight="1" x14ac:dyDescent="0.25"/>
    <row r="25871" customFormat="1" ht="15" customHeight="1" x14ac:dyDescent="0.25"/>
    <row r="25872" customFormat="1" ht="15" customHeight="1" x14ac:dyDescent="0.25"/>
    <row r="25873" customFormat="1" ht="15" customHeight="1" x14ac:dyDescent="0.25"/>
    <row r="25874" customFormat="1" ht="15" customHeight="1" x14ac:dyDescent="0.25"/>
    <row r="25875" customFormat="1" ht="15" customHeight="1" x14ac:dyDescent="0.25"/>
    <row r="25876" customFormat="1" ht="15" customHeight="1" x14ac:dyDescent="0.25"/>
    <row r="25877" customFormat="1" ht="15" customHeight="1" x14ac:dyDescent="0.25"/>
    <row r="25878" customFormat="1" ht="15" customHeight="1" x14ac:dyDescent="0.25"/>
    <row r="25879" customFormat="1" ht="15" customHeight="1" x14ac:dyDescent="0.25"/>
    <row r="25880" customFormat="1" ht="15" customHeight="1" x14ac:dyDescent="0.25"/>
    <row r="25881" customFormat="1" ht="15" customHeight="1" x14ac:dyDescent="0.25"/>
    <row r="25882" customFormat="1" ht="15" customHeight="1" x14ac:dyDescent="0.25"/>
    <row r="25883" customFormat="1" ht="15" customHeight="1" x14ac:dyDescent="0.25"/>
    <row r="25884" customFormat="1" ht="15" customHeight="1" x14ac:dyDescent="0.25"/>
    <row r="25885" customFormat="1" ht="15" customHeight="1" x14ac:dyDescent="0.25"/>
    <row r="25886" customFormat="1" ht="15" customHeight="1" x14ac:dyDescent="0.25"/>
    <row r="25887" customFormat="1" ht="15" customHeight="1" x14ac:dyDescent="0.25"/>
    <row r="25888" customFormat="1" ht="15" customHeight="1" x14ac:dyDescent="0.25"/>
    <row r="25889" customFormat="1" ht="15" customHeight="1" x14ac:dyDescent="0.25"/>
    <row r="25890" customFormat="1" ht="15" customHeight="1" x14ac:dyDescent="0.25"/>
    <row r="25891" customFormat="1" ht="15" customHeight="1" x14ac:dyDescent="0.25"/>
    <row r="25892" customFormat="1" ht="15" customHeight="1" x14ac:dyDescent="0.25"/>
    <row r="25893" customFormat="1" ht="15" customHeight="1" x14ac:dyDescent="0.25"/>
    <row r="25894" customFormat="1" ht="15" customHeight="1" x14ac:dyDescent="0.25"/>
    <row r="25895" customFormat="1" ht="15" customHeight="1" x14ac:dyDescent="0.25"/>
    <row r="25896" customFormat="1" ht="15" customHeight="1" x14ac:dyDescent="0.25"/>
    <row r="25897" customFormat="1" ht="15" customHeight="1" x14ac:dyDescent="0.25"/>
    <row r="25898" customFormat="1" ht="15" customHeight="1" x14ac:dyDescent="0.25"/>
    <row r="25899" customFormat="1" ht="15" customHeight="1" x14ac:dyDescent="0.25"/>
    <row r="25900" customFormat="1" ht="15" customHeight="1" x14ac:dyDescent="0.25"/>
    <row r="25901" customFormat="1" ht="15" customHeight="1" x14ac:dyDescent="0.25"/>
    <row r="25902" customFormat="1" ht="15" customHeight="1" x14ac:dyDescent="0.25"/>
    <row r="25903" customFormat="1" ht="15" customHeight="1" x14ac:dyDescent="0.25"/>
    <row r="25904" customFormat="1" ht="15" customHeight="1" x14ac:dyDescent="0.25"/>
    <row r="25905" customFormat="1" ht="15" customHeight="1" x14ac:dyDescent="0.25"/>
    <row r="25906" customFormat="1" ht="15" customHeight="1" x14ac:dyDescent="0.25"/>
    <row r="25907" customFormat="1" ht="15" customHeight="1" x14ac:dyDescent="0.25"/>
    <row r="25908" customFormat="1" ht="15" customHeight="1" x14ac:dyDescent="0.25"/>
    <row r="25909" customFormat="1" ht="15" customHeight="1" x14ac:dyDescent="0.25"/>
    <row r="25910" customFormat="1" ht="15" customHeight="1" x14ac:dyDescent="0.25"/>
    <row r="25911" customFormat="1" ht="15" customHeight="1" x14ac:dyDescent="0.25"/>
    <row r="25912" customFormat="1" ht="15" customHeight="1" x14ac:dyDescent="0.25"/>
    <row r="25913" customFormat="1" ht="15" customHeight="1" x14ac:dyDescent="0.25"/>
    <row r="25914" customFormat="1" ht="15" customHeight="1" x14ac:dyDescent="0.25"/>
    <row r="25915" customFormat="1" ht="15" customHeight="1" x14ac:dyDescent="0.25"/>
    <row r="25916" customFormat="1" ht="15" customHeight="1" x14ac:dyDescent="0.25"/>
    <row r="25917" customFormat="1" ht="15" customHeight="1" x14ac:dyDescent="0.25"/>
    <row r="25918" customFormat="1" ht="15" customHeight="1" x14ac:dyDescent="0.25"/>
    <row r="25919" customFormat="1" ht="15" customHeight="1" x14ac:dyDescent="0.25"/>
    <row r="25920" customFormat="1" ht="15" customHeight="1" x14ac:dyDescent="0.25"/>
    <row r="25921" customFormat="1" ht="15" customHeight="1" x14ac:dyDescent="0.25"/>
    <row r="25922" customFormat="1" ht="15" customHeight="1" x14ac:dyDescent="0.25"/>
    <row r="25923" customFormat="1" ht="15" customHeight="1" x14ac:dyDescent="0.25"/>
    <row r="25924" customFormat="1" ht="15" customHeight="1" x14ac:dyDescent="0.25"/>
    <row r="25925" customFormat="1" ht="15" customHeight="1" x14ac:dyDescent="0.25"/>
    <row r="25926" customFormat="1" ht="15" customHeight="1" x14ac:dyDescent="0.25"/>
    <row r="25927" customFormat="1" ht="15" customHeight="1" x14ac:dyDescent="0.25"/>
    <row r="25928" customFormat="1" ht="15" customHeight="1" x14ac:dyDescent="0.25"/>
    <row r="25929" customFormat="1" ht="15" customHeight="1" x14ac:dyDescent="0.25"/>
    <row r="25930" customFormat="1" ht="15" customHeight="1" x14ac:dyDescent="0.25"/>
    <row r="25931" customFormat="1" ht="15" customHeight="1" x14ac:dyDescent="0.25"/>
    <row r="25932" customFormat="1" ht="15" customHeight="1" x14ac:dyDescent="0.25"/>
    <row r="25933" customFormat="1" ht="15" customHeight="1" x14ac:dyDescent="0.25"/>
    <row r="25934" customFormat="1" ht="15" customHeight="1" x14ac:dyDescent="0.25"/>
    <row r="25935" customFormat="1" ht="15" customHeight="1" x14ac:dyDescent="0.25"/>
    <row r="25936" customFormat="1" ht="15" customHeight="1" x14ac:dyDescent="0.25"/>
    <row r="25937" customFormat="1" ht="15" customHeight="1" x14ac:dyDescent="0.25"/>
    <row r="25938" customFormat="1" ht="15" customHeight="1" x14ac:dyDescent="0.25"/>
    <row r="25939" customFormat="1" ht="15" customHeight="1" x14ac:dyDescent="0.25"/>
    <row r="25940" customFormat="1" ht="15" customHeight="1" x14ac:dyDescent="0.25"/>
    <row r="25941" customFormat="1" ht="15" customHeight="1" x14ac:dyDescent="0.25"/>
    <row r="25942" customFormat="1" ht="15" customHeight="1" x14ac:dyDescent="0.25"/>
    <row r="25943" customFormat="1" ht="15" customHeight="1" x14ac:dyDescent="0.25"/>
    <row r="25944" customFormat="1" ht="15" customHeight="1" x14ac:dyDescent="0.25"/>
    <row r="25945" customFormat="1" ht="15" customHeight="1" x14ac:dyDescent="0.25"/>
    <row r="25946" customFormat="1" ht="15" customHeight="1" x14ac:dyDescent="0.25"/>
    <row r="25947" customFormat="1" ht="15" customHeight="1" x14ac:dyDescent="0.25"/>
    <row r="25948" customFormat="1" ht="15" customHeight="1" x14ac:dyDescent="0.25"/>
    <row r="25949" customFormat="1" ht="15" customHeight="1" x14ac:dyDescent="0.25"/>
    <row r="25950" customFormat="1" ht="15" customHeight="1" x14ac:dyDescent="0.25"/>
    <row r="25951" customFormat="1" ht="15" customHeight="1" x14ac:dyDescent="0.25"/>
    <row r="25952" customFormat="1" ht="15" customHeight="1" x14ac:dyDescent="0.25"/>
    <row r="25953" customFormat="1" ht="15" customHeight="1" x14ac:dyDescent="0.25"/>
    <row r="25954" customFormat="1" ht="15" customHeight="1" x14ac:dyDescent="0.25"/>
    <row r="25955" customFormat="1" ht="15" customHeight="1" x14ac:dyDescent="0.25"/>
    <row r="25956" customFormat="1" ht="15" customHeight="1" x14ac:dyDescent="0.25"/>
    <row r="25957" customFormat="1" ht="15" customHeight="1" x14ac:dyDescent="0.25"/>
    <row r="25958" customFormat="1" ht="15" customHeight="1" x14ac:dyDescent="0.25"/>
    <row r="25959" customFormat="1" ht="15" customHeight="1" x14ac:dyDescent="0.25"/>
    <row r="25960" customFormat="1" ht="15" customHeight="1" x14ac:dyDescent="0.25"/>
    <row r="25961" customFormat="1" ht="15" customHeight="1" x14ac:dyDescent="0.25"/>
    <row r="25962" customFormat="1" ht="15" customHeight="1" x14ac:dyDescent="0.25"/>
    <row r="25963" customFormat="1" ht="15" customHeight="1" x14ac:dyDescent="0.25"/>
    <row r="25964" customFormat="1" ht="15" customHeight="1" x14ac:dyDescent="0.25"/>
    <row r="25965" customFormat="1" ht="15" customHeight="1" x14ac:dyDescent="0.25"/>
    <row r="25966" customFormat="1" ht="15" customHeight="1" x14ac:dyDescent="0.25"/>
    <row r="25967" customFormat="1" ht="15" customHeight="1" x14ac:dyDescent="0.25"/>
    <row r="25968" customFormat="1" ht="15" customHeight="1" x14ac:dyDescent="0.25"/>
    <row r="25969" customFormat="1" ht="15" customHeight="1" x14ac:dyDescent="0.25"/>
    <row r="25970" customFormat="1" ht="15" customHeight="1" x14ac:dyDescent="0.25"/>
    <row r="25971" customFormat="1" ht="15" customHeight="1" x14ac:dyDescent="0.25"/>
    <row r="25972" customFormat="1" ht="15" customHeight="1" x14ac:dyDescent="0.25"/>
    <row r="25973" customFormat="1" ht="15" customHeight="1" x14ac:dyDescent="0.25"/>
    <row r="25974" customFormat="1" ht="15" customHeight="1" x14ac:dyDescent="0.25"/>
    <row r="25975" customFormat="1" ht="15" customHeight="1" x14ac:dyDescent="0.25"/>
    <row r="25976" customFormat="1" ht="15" customHeight="1" x14ac:dyDescent="0.25"/>
    <row r="25977" customFormat="1" ht="15" customHeight="1" x14ac:dyDescent="0.25"/>
    <row r="25978" customFormat="1" ht="15" customHeight="1" x14ac:dyDescent="0.25"/>
    <row r="25979" customFormat="1" ht="15" customHeight="1" x14ac:dyDescent="0.25"/>
    <row r="25980" customFormat="1" ht="15" customHeight="1" x14ac:dyDescent="0.25"/>
    <row r="25981" customFormat="1" ht="15" customHeight="1" x14ac:dyDescent="0.25"/>
    <row r="25982" customFormat="1" ht="15" customHeight="1" x14ac:dyDescent="0.25"/>
    <row r="25983" customFormat="1" ht="15" customHeight="1" x14ac:dyDescent="0.25"/>
    <row r="25984" customFormat="1" ht="15" customHeight="1" x14ac:dyDescent="0.25"/>
    <row r="25985" customFormat="1" ht="15" customHeight="1" x14ac:dyDescent="0.25"/>
    <row r="25986" customFormat="1" ht="15" customHeight="1" x14ac:dyDescent="0.25"/>
    <row r="25987" customFormat="1" ht="15" customHeight="1" x14ac:dyDescent="0.25"/>
    <row r="25988" customFormat="1" ht="15" customHeight="1" x14ac:dyDescent="0.25"/>
    <row r="25989" customFormat="1" ht="15" customHeight="1" x14ac:dyDescent="0.25"/>
    <row r="25990" customFormat="1" ht="15" customHeight="1" x14ac:dyDescent="0.25"/>
    <row r="25991" customFormat="1" ht="15" customHeight="1" x14ac:dyDescent="0.25"/>
    <row r="25992" customFormat="1" ht="15" customHeight="1" x14ac:dyDescent="0.25"/>
    <row r="25993" customFormat="1" ht="15" customHeight="1" x14ac:dyDescent="0.25"/>
    <row r="25994" customFormat="1" ht="15" customHeight="1" x14ac:dyDescent="0.25"/>
    <row r="25995" customFormat="1" ht="15" customHeight="1" x14ac:dyDescent="0.25"/>
    <row r="25996" customFormat="1" ht="15" customHeight="1" x14ac:dyDescent="0.25"/>
    <row r="25997" customFormat="1" ht="15" customHeight="1" x14ac:dyDescent="0.25"/>
    <row r="25998" customFormat="1" ht="15" customHeight="1" x14ac:dyDescent="0.25"/>
    <row r="25999" customFormat="1" ht="15" customHeight="1" x14ac:dyDescent="0.25"/>
    <row r="26000" customFormat="1" ht="15" customHeight="1" x14ac:dyDescent="0.25"/>
    <row r="26001" customFormat="1" ht="15" customHeight="1" x14ac:dyDescent="0.25"/>
    <row r="26002" customFormat="1" ht="15" customHeight="1" x14ac:dyDescent="0.25"/>
    <row r="26003" customFormat="1" ht="15" customHeight="1" x14ac:dyDescent="0.25"/>
    <row r="26004" customFormat="1" ht="15" customHeight="1" x14ac:dyDescent="0.25"/>
    <row r="26005" customFormat="1" ht="15" customHeight="1" x14ac:dyDescent="0.25"/>
    <row r="26006" customFormat="1" ht="15" customHeight="1" x14ac:dyDescent="0.25"/>
    <row r="26007" customFormat="1" ht="15" customHeight="1" x14ac:dyDescent="0.25"/>
    <row r="26008" customFormat="1" ht="15" customHeight="1" x14ac:dyDescent="0.25"/>
    <row r="26009" customFormat="1" ht="15" customHeight="1" x14ac:dyDescent="0.25"/>
    <row r="26010" customFormat="1" ht="15" customHeight="1" x14ac:dyDescent="0.25"/>
    <row r="26011" customFormat="1" ht="15" customHeight="1" x14ac:dyDescent="0.25"/>
    <row r="26012" customFormat="1" ht="15" customHeight="1" x14ac:dyDescent="0.25"/>
    <row r="26013" customFormat="1" ht="15" customHeight="1" x14ac:dyDescent="0.25"/>
    <row r="26014" customFormat="1" ht="15" customHeight="1" x14ac:dyDescent="0.25"/>
    <row r="26015" customFormat="1" ht="15" customHeight="1" x14ac:dyDescent="0.25"/>
    <row r="26016" customFormat="1" ht="15" customHeight="1" x14ac:dyDescent="0.25"/>
    <row r="26017" customFormat="1" ht="15" customHeight="1" x14ac:dyDescent="0.25"/>
    <row r="26018" customFormat="1" ht="15" customHeight="1" x14ac:dyDescent="0.25"/>
    <row r="26019" customFormat="1" ht="15" customHeight="1" x14ac:dyDescent="0.25"/>
    <row r="26020" customFormat="1" ht="15" customHeight="1" x14ac:dyDescent="0.25"/>
    <row r="26021" customFormat="1" ht="15" customHeight="1" x14ac:dyDescent="0.25"/>
    <row r="26022" customFormat="1" ht="15" customHeight="1" x14ac:dyDescent="0.25"/>
    <row r="26023" customFormat="1" ht="15" customHeight="1" x14ac:dyDescent="0.25"/>
    <row r="26024" customFormat="1" ht="15" customHeight="1" x14ac:dyDescent="0.25"/>
    <row r="26025" customFormat="1" ht="15" customHeight="1" x14ac:dyDescent="0.25"/>
    <row r="26026" customFormat="1" ht="15" customHeight="1" x14ac:dyDescent="0.25"/>
    <row r="26027" customFormat="1" ht="15" customHeight="1" x14ac:dyDescent="0.25"/>
    <row r="26028" customFormat="1" ht="15" customHeight="1" x14ac:dyDescent="0.25"/>
    <row r="26029" customFormat="1" ht="15" customHeight="1" x14ac:dyDescent="0.25"/>
    <row r="26030" customFormat="1" ht="15" customHeight="1" x14ac:dyDescent="0.25"/>
    <row r="26031" customFormat="1" ht="15" customHeight="1" x14ac:dyDescent="0.25"/>
    <row r="26032" customFormat="1" ht="15" customHeight="1" x14ac:dyDescent="0.25"/>
    <row r="26033" customFormat="1" ht="15" customHeight="1" x14ac:dyDescent="0.25"/>
    <row r="26034" customFormat="1" ht="15" customHeight="1" x14ac:dyDescent="0.25"/>
    <row r="26035" customFormat="1" ht="15" customHeight="1" x14ac:dyDescent="0.25"/>
    <row r="26036" customFormat="1" ht="15" customHeight="1" x14ac:dyDescent="0.25"/>
    <row r="26037" customFormat="1" ht="15" customHeight="1" x14ac:dyDescent="0.25"/>
    <row r="26038" customFormat="1" ht="15" customHeight="1" x14ac:dyDescent="0.25"/>
    <row r="26039" customFormat="1" ht="15" customHeight="1" x14ac:dyDescent="0.25"/>
    <row r="26040" customFormat="1" ht="15" customHeight="1" x14ac:dyDescent="0.25"/>
    <row r="26041" customFormat="1" ht="15" customHeight="1" x14ac:dyDescent="0.25"/>
    <row r="26042" customFormat="1" ht="15" customHeight="1" x14ac:dyDescent="0.25"/>
    <row r="26043" customFormat="1" ht="15" customHeight="1" x14ac:dyDescent="0.25"/>
    <row r="26044" customFormat="1" ht="15" customHeight="1" x14ac:dyDescent="0.25"/>
    <row r="26045" customFormat="1" ht="15" customHeight="1" x14ac:dyDescent="0.25"/>
    <row r="26046" customFormat="1" ht="15" customHeight="1" x14ac:dyDescent="0.25"/>
    <row r="26047" customFormat="1" ht="15" customHeight="1" x14ac:dyDescent="0.25"/>
    <row r="26048" customFormat="1" ht="15" customHeight="1" x14ac:dyDescent="0.25"/>
    <row r="26049" customFormat="1" ht="15" customHeight="1" x14ac:dyDescent="0.25"/>
    <row r="26050" customFormat="1" ht="15" customHeight="1" x14ac:dyDescent="0.25"/>
    <row r="26051" customFormat="1" ht="15" customHeight="1" x14ac:dyDescent="0.25"/>
    <row r="26052" customFormat="1" ht="15" customHeight="1" x14ac:dyDescent="0.25"/>
    <row r="26053" customFormat="1" ht="15" customHeight="1" x14ac:dyDescent="0.25"/>
    <row r="26054" customFormat="1" ht="15" customHeight="1" x14ac:dyDescent="0.25"/>
    <row r="26055" customFormat="1" ht="15" customHeight="1" x14ac:dyDescent="0.25"/>
    <row r="26056" customFormat="1" ht="15" customHeight="1" x14ac:dyDescent="0.25"/>
    <row r="26057" customFormat="1" ht="15" customHeight="1" x14ac:dyDescent="0.25"/>
    <row r="26058" customFormat="1" ht="15" customHeight="1" x14ac:dyDescent="0.25"/>
    <row r="26059" customFormat="1" ht="15" customHeight="1" x14ac:dyDescent="0.25"/>
    <row r="26060" customFormat="1" ht="15" customHeight="1" x14ac:dyDescent="0.25"/>
    <row r="26061" customFormat="1" ht="15" customHeight="1" x14ac:dyDescent="0.25"/>
    <row r="26062" customFormat="1" ht="15" customHeight="1" x14ac:dyDescent="0.25"/>
    <row r="26063" customFormat="1" ht="15" customHeight="1" x14ac:dyDescent="0.25"/>
    <row r="26064" customFormat="1" ht="15" customHeight="1" x14ac:dyDescent="0.25"/>
    <row r="26065" customFormat="1" ht="15" customHeight="1" x14ac:dyDescent="0.25"/>
    <row r="26066" customFormat="1" ht="15" customHeight="1" x14ac:dyDescent="0.25"/>
    <row r="26067" customFormat="1" ht="15" customHeight="1" x14ac:dyDescent="0.25"/>
    <row r="26068" customFormat="1" ht="15" customHeight="1" x14ac:dyDescent="0.25"/>
    <row r="26069" customFormat="1" ht="15" customHeight="1" x14ac:dyDescent="0.25"/>
    <row r="26070" customFormat="1" ht="15" customHeight="1" x14ac:dyDescent="0.25"/>
    <row r="26071" customFormat="1" ht="15" customHeight="1" x14ac:dyDescent="0.25"/>
    <row r="26072" customFormat="1" ht="15" customHeight="1" x14ac:dyDescent="0.25"/>
    <row r="26073" customFormat="1" ht="15" customHeight="1" x14ac:dyDescent="0.25"/>
    <row r="26074" customFormat="1" ht="15" customHeight="1" x14ac:dyDescent="0.25"/>
    <row r="26075" customFormat="1" ht="15" customHeight="1" x14ac:dyDescent="0.25"/>
    <row r="26076" customFormat="1" ht="15" customHeight="1" x14ac:dyDescent="0.25"/>
    <row r="26077" customFormat="1" ht="15" customHeight="1" x14ac:dyDescent="0.25"/>
    <row r="26078" customFormat="1" ht="15" customHeight="1" x14ac:dyDescent="0.25"/>
    <row r="26079" customFormat="1" ht="15" customHeight="1" x14ac:dyDescent="0.25"/>
    <row r="26080" customFormat="1" ht="15" customHeight="1" x14ac:dyDescent="0.25"/>
    <row r="26081" customFormat="1" ht="15" customHeight="1" x14ac:dyDescent="0.25"/>
    <row r="26082" customFormat="1" ht="15" customHeight="1" x14ac:dyDescent="0.25"/>
    <row r="26083" customFormat="1" ht="15" customHeight="1" x14ac:dyDescent="0.25"/>
    <row r="26084" customFormat="1" ht="15" customHeight="1" x14ac:dyDescent="0.25"/>
    <row r="26085" customFormat="1" ht="15" customHeight="1" x14ac:dyDescent="0.25"/>
    <row r="26086" customFormat="1" ht="15" customHeight="1" x14ac:dyDescent="0.25"/>
    <row r="26087" customFormat="1" ht="15" customHeight="1" x14ac:dyDescent="0.25"/>
    <row r="26088" customFormat="1" ht="15" customHeight="1" x14ac:dyDescent="0.25"/>
    <row r="26089" customFormat="1" ht="15" customHeight="1" x14ac:dyDescent="0.25"/>
    <row r="26090" customFormat="1" ht="15" customHeight="1" x14ac:dyDescent="0.25"/>
    <row r="26091" customFormat="1" ht="15" customHeight="1" x14ac:dyDescent="0.25"/>
    <row r="26092" customFormat="1" ht="15" customHeight="1" x14ac:dyDescent="0.25"/>
    <row r="26093" customFormat="1" ht="15" customHeight="1" x14ac:dyDescent="0.25"/>
    <row r="26094" customFormat="1" ht="15" customHeight="1" x14ac:dyDescent="0.25"/>
    <row r="26095" customFormat="1" ht="15" customHeight="1" x14ac:dyDescent="0.25"/>
    <row r="26096" customFormat="1" ht="15" customHeight="1" x14ac:dyDescent="0.25"/>
    <row r="26097" customFormat="1" ht="15" customHeight="1" x14ac:dyDescent="0.25"/>
    <row r="26098" customFormat="1" ht="15" customHeight="1" x14ac:dyDescent="0.25"/>
    <row r="26099" customFormat="1" ht="15" customHeight="1" x14ac:dyDescent="0.25"/>
    <row r="26100" customFormat="1" ht="15" customHeight="1" x14ac:dyDescent="0.25"/>
    <row r="26101" customFormat="1" ht="15" customHeight="1" x14ac:dyDescent="0.25"/>
    <row r="26102" customFormat="1" ht="15" customHeight="1" x14ac:dyDescent="0.25"/>
    <row r="26103" customFormat="1" ht="15" customHeight="1" x14ac:dyDescent="0.25"/>
    <row r="26104" customFormat="1" ht="15" customHeight="1" x14ac:dyDescent="0.25"/>
    <row r="26105" customFormat="1" ht="15" customHeight="1" x14ac:dyDescent="0.25"/>
    <row r="26106" customFormat="1" ht="15" customHeight="1" x14ac:dyDescent="0.25"/>
    <row r="26107" customFormat="1" ht="15" customHeight="1" x14ac:dyDescent="0.25"/>
    <row r="26108" customFormat="1" ht="15" customHeight="1" x14ac:dyDescent="0.25"/>
    <row r="26109" customFormat="1" ht="15" customHeight="1" x14ac:dyDescent="0.25"/>
    <row r="26110" customFormat="1" ht="15" customHeight="1" x14ac:dyDescent="0.25"/>
    <row r="26111" customFormat="1" ht="15" customHeight="1" x14ac:dyDescent="0.25"/>
    <row r="26112" customFormat="1" ht="15" customHeight="1" x14ac:dyDescent="0.25"/>
    <row r="26113" customFormat="1" ht="15" customHeight="1" x14ac:dyDescent="0.25"/>
    <row r="26114" customFormat="1" ht="15" customHeight="1" x14ac:dyDescent="0.25"/>
    <row r="26115" customFormat="1" ht="15" customHeight="1" x14ac:dyDescent="0.25"/>
    <row r="26116" customFormat="1" ht="15" customHeight="1" x14ac:dyDescent="0.25"/>
    <row r="26117" customFormat="1" ht="15" customHeight="1" x14ac:dyDescent="0.25"/>
    <row r="26118" customFormat="1" ht="15" customHeight="1" x14ac:dyDescent="0.25"/>
    <row r="26119" customFormat="1" ht="15" customHeight="1" x14ac:dyDescent="0.25"/>
    <row r="26120" customFormat="1" ht="15" customHeight="1" x14ac:dyDescent="0.25"/>
    <row r="26121" customFormat="1" ht="15" customHeight="1" x14ac:dyDescent="0.25"/>
    <row r="26122" customFormat="1" ht="15" customHeight="1" x14ac:dyDescent="0.25"/>
    <row r="26123" customFormat="1" ht="15" customHeight="1" x14ac:dyDescent="0.25"/>
    <row r="26124" customFormat="1" ht="15" customHeight="1" x14ac:dyDescent="0.25"/>
    <row r="26125" customFormat="1" ht="15" customHeight="1" x14ac:dyDescent="0.25"/>
    <row r="26126" customFormat="1" ht="15" customHeight="1" x14ac:dyDescent="0.25"/>
    <row r="26127" customFormat="1" ht="15" customHeight="1" x14ac:dyDescent="0.25"/>
    <row r="26128" customFormat="1" ht="15" customHeight="1" x14ac:dyDescent="0.25"/>
    <row r="26129" customFormat="1" ht="15" customHeight="1" x14ac:dyDescent="0.25"/>
    <row r="26130" customFormat="1" ht="15" customHeight="1" x14ac:dyDescent="0.25"/>
    <row r="26131" customFormat="1" ht="15" customHeight="1" x14ac:dyDescent="0.25"/>
    <row r="26132" customFormat="1" ht="15" customHeight="1" x14ac:dyDescent="0.25"/>
    <row r="26133" customFormat="1" ht="15" customHeight="1" x14ac:dyDescent="0.25"/>
    <row r="26134" customFormat="1" ht="15" customHeight="1" x14ac:dyDescent="0.25"/>
    <row r="26135" customFormat="1" ht="15" customHeight="1" x14ac:dyDescent="0.25"/>
    <row r="26136" customFormat="1" ht="15" customHeight="1" x14ac:dyDescent="0.25"/>
    <row r="26137" customFormat="1" ht="15" customHeight="1" x14ac:dyDescent="0.25"/>
    <row r="26138" customFormat="1" ht="15" customHeight="1" x14ac:dyDescent="0.25"/>
    <row r="26139" customFormat="1" ht="15" customHeight="1" x14ac:dyDescent="0.25"/>
    <row r="26140" customFormat="1" ht="15" customHeight="1" x14ac:dyDescent="0.25"/>
    <row r="26141" customFormat="1" ht="15" customHeight="1" x14ac:dyDescent="0.25"/>
    <row r="26142" customFormat="1" ht="15" customHeight="1" x14ac:dyDescent="0.25"/>
    <row r="26143" customFormat="1" ht="15" customHeight="1" x14ac:dyDescent="0.25"/>
    <row r="26144" customFormat="1" ht="15" customHeight="1" x14ac:dyDescent="0.25"/>
    <row r="26145" customFormat="1" ht="15" customHeight="1" x14ac:dyDescent="0.25"/>
    <row r="26146" customFormat="1" ht="15" customHeight="1" x14ac:dyDescent="0.25"/>
    <row r="26147" customFormat="1" ht="15" customHeight="1" x14ac:dyDescent="0.25"/>
    <row r="26148" customFormat="1" ht="15" customHeight="1" x14ac:dyDescent="0.25"/>
    <row r="26149" customFormat="1" ht="15" customHeight="1" x14ac:dyDescent="0.25"/>
    <row r="26150" customFormat="1" ht="15" customHeight="1" x14ac:dyDescent="0.25"/>
    <row r="26151" customFormat="1" ht="15" customHeight="1" x14ac:dyDescent="0.25"/>
    <row r="26152" customFormat="1" ht="15" customHeight="1" x14ac:dyDescent="0.25"/>
    <row r="26153" customFormat="1" ht="15" customHeight="1" x14ac:dyDescent="0.25"/>
    <row r="26154" customFormat="1" ht="15" customHeight="1" x14ac:dyDescent="0.25"/>
    <row r="26155" customFormat="1" ht="15" customHeight="1" x14ac:dyDescent="0.25"/>
    <row r="26156" customFormat="1" ht="15" customHeight="1" x14ac:dyDescent="0.25"/>
    <row r="26157" customFormat="1" ht="15" customHeight="1" x14ac:dyDescent="0.25"/>
    <row r="26158" customFormat="1" ht="15" customHeight="1" x14ac:dyDescent="0.25"/>
    <row r="26159" customFormat="1" ht="15" customHeight="1" x14ac:dyDescent="0.25"/>
    <row r="26160" customFormat="1" ht="15" customHeight="1" x14ac:dyDescent="0.25"/>
    <row r="26161" customFormat="1" ht="15" customHeight="1" x14ac:dyDescent="0.25"/>
    <row r="26162" customFormat="1" ht="15" customHeight="1" x14ac:dyDescent="0.25"/>
    <row r="26163" customFormat="1" ht="15" customHeight="1" x14ac:dyDescent="0.25"/>
    <row r="26164" customFormat="1" ht="15" customHeight="1" x14ac:dyDescent="0.25"/>
    <row r="26165" customFormat="1" ht="15" customHeight="1" x14ac:dyDescent="0.25"/>
    <row r="26166" customFormat="1" ht="15" customHeight="1" x14ac:dyDescent="0.25"/>
    <row r="26167" customFormat="1" ht="15" customHeight="1" x14ac:dyDescent="0.25"/>
    <row r="26168" customFormat="1" ht="15" customHeight="1" x14ac:dyDescent="0.25"/>
    <row r="26169" customFormat="1" ht="15" customHeight="1" x14ac:dyDescent="0.25"/>
    <row r="26170" customFormat="1" ht="15" customHeight="1" x14ac:dyDescent="0.25"/>
    <row r="26171" customFormat="1" ht="15" customHeight="1" x14ac:dyDescent="0.25"/>
    <row r="26172" customFormat="1" ht="15" customHeight="1" x14ac:dyDescent="0.25"/>
    <row r="26173" customFormat="1" ht="15" customHeight="1" x14ac:dyDescent="0.25"/>
    <row r="26174" customFormat="1" ht="15" customHeight="1" x14ac:dyDescent="0.25"/>
    <row r="26175" customFormat="1" ht="15" customHeight="1" x14ac:dyDescent="0.25"/>
    <row r="26176" customFormat="1" ht="15" customHeight="1" x14ac:dyDescent="0.25"/>
    <row r="26177" customFormat="1" ht="15" customHeight="1" x14ac:dyDescent="0.25"/>
    <row r="26178" customFormat="1" ht="15" customHeight="1" x14ac:dyDescent="0.25"/>
    <row r="26179" customFormat="1" ht="15" customHeight="1" x14ac:dyDescent="0.25"/>
    <row r="26180" customFormat="1" ht="15" customHeight="1" x14ac:dyDescent="0.25"/>
    <row r="26181" customFormat="1" ht="15" customHeight="1" x14ac:dyDescent="0.25"/>
    <row r="26182" customFormat="1" ht="15" customHeight="1" x14ac:dyDescent="0.25"/>
    <row r="26183" customFormat="1" ht="15" customHeight="1" x14ac:dyDescent="0.25"/>
    <row r="26184" customFormat="1" ht="15" customHeight="1" x14ac:dyDescent="0.25"/>
    <row r="26185" customFormat="1" ht="15" customHeight="1" x14ac:dyDescent="0.25"/>
    <row r="26186" customFormat="1" ht="15" customHeight="1" x14ac:dyDescent="0.25"/>
    <row r="26187" customFormat="1" ht="15" customHeight="1" x14ac:dyDescent="0.25"/>
    <row r="26188" customFormat="1" ht="15" customHeight="1" x14ac:dyDescent="0.25"/>
    <row r="26189" customFormat="1" ht="15" customHeight="1" x14ac:dyDescent="0.25"/>
    <row r="26190" customFormat="1" ht="15" customHeight="1" x14ac:dyDescent="0.25"/>
    <row r="26191" customFormat="1" ht="15" customHeight="1" x14ac:dyDescent="0.25"/>
    <row r="26192" customFormat="1" ht="15" customHeight="1" x14ac:dyDescent="0.25"/>
    <row r="26193" customFormat="1" ht="15" customHeight="1" x14ac:dyDescent="0.25"/>
    <row r="26194" customFormat="1" ht="15" customHeight="1" x14ac:dyDescent="0.25"/>
    <row r="26195" customFormat="1" ht="15" customHeight="1" x14ac:dyDescent="0.25"/>
    <row r="26196" customFormat="1" ht="15" customHeight="1" x14ac:dyDescent="0.25"/>
    <row r="26197" customFormat="1" ht="15" customHeight="1" x14ac:dyDescent="0.25"/>
    <row r="26198" customFormat="1" ht="15" customHeight="1" x14ac:dyDescent="0.25"/>
    <row r="26199" customFormat="1" ht="15" customHeight="1" x14ac:dyDescent="0.25"/>
    <row r="26200" customFormat="1" ht="15" customHeight="1" x14ac:dyDescent="0.25"/>
    <row r="26201" customFormat="1" ht="15" customHeight="1" x14ac:dyDescent="0.25"/>
    <row r="26202" customFormat="1" ht="15" customHeight="1" x14ac:dyDescent="0.25"/>
    <row r="26203" customFormat="1" ht="15" customHeight="1" x14ac:dyDescent="0.25"/>
    <row r="26204" customFormat="1" ht="15" customHeight="1" x14ac:dyDescent="0.25"/>
    <row r="26205" customFormat="1" ht="15" customHeight="1" x14ac:dyDescent="0.25"/>
    <row r="26206" customFormat="1" ht="15" customHeight="1" x14ac:dyDescent="0.25"/>
    <row r="26207" customFormat="1" ht="15" customHeight="1" x14ac:dyDescent="0.25"/>
    <row r="26208" customFormat="1" ht="15" customHeight="1" x14ac:dyDescent="0.25"/>
    <row r="26209" customFormat="1" ht="15" customHeight="1" x14ac:dyDescent="0.25"/>
    <row r="26210" customFormat="1" ht="15" customHeight="1" x14ac:dyDescent="0.25"/>
    <row r="26211" customFormat="1" ht="15" customHeight="1" x14ac:dyDescent="0.25"/>
    <row r="26212" customFormat="1" ht="15" customHeight="1" x14ac:dyDescent="0.25"/>
    <row r="26213" customFormat="1" ht="15" customHeight="1" x14ac:dyDescent="0.25"/>
    <row r="26214" customFormat="1" ht="15" customHeight="1" x14ac:dyDescent="0.25"/>
    <row r="26215" customFormat="1" ht="15" customHeight="1" x14ac:dyDescent="0.25"/>
    <row r="26216" customFormat="1" ht="15" customHeight="1" x14ac:dyDescent="0.25"/>
    <row r="26217" customFormat="1" ht="15" customHeight="1" x14ac:dyDescent="0.25"/>
    <row r="26218" customFormat="1" ht="15" customHeight="1" x14ac:dyDescent="0.25"/>
    <row r="26219" customFormat="1" ht="15" customHeight="1" x14ac:dyDescent="0.25"/>
    <row r="26220" customFormat="1" ht="15" customHeight="1" x14ac:dyDescent="0.25"/>
    <row r="26221" customFormat="1" ht="15" customHeight="1" x14ac:dyDescent="0.25"/>
    <row r="26222" customFormat="1" ht="15" customHeight="1" x14ac:dyDescent="0.25"/>
    <row r="26223" customFormat="1" ht="15" customHeight="1" x14ac:dyDescent="0.25"/>
    <row r="26224" customFormat="1" ht="15" customHeight="1" x14ac:dyDescent="0.25"/>
    <row r="26225" customFormat="1" ht="15" customHeight="1" x14ac:dyDescent="0.25"/>
    <row r="26226" customFormat="1" ht="15" customHeight="1" x14ac:dyDescent="0.25"/>
    <row r="26227" customFormat="1" ht="15" customHeight="1" x14ac:dyDescent="0.25"/>
    <row r="26228" customFormat="1" ht="15" customHeight="1" x14ac:dyDescent="0.25"/>
    <row r="26229" customFormat="1" ht="15" customHeight="1" x14ac:dyDescent="0.25"/>
    <row r="26230" customFormat="1" ht="15" customHeight="1" x14ac:dyDescent="0.25"/>
    <row r="26231" customFormat="1" ht="15" customHeight="1" x14ac:dyDescent="0.25"/>
    <row r="26232" customFormat="1" ht="15" customHeight="1" x14ac:dyDescent="0.25"/>
    <row r="26233" customFormat="1" ht="15" customHeight="1" x14ac:dyDescent="0.25"/>
    <row r="26234" customFormat="1" ht="15" customHeight="1" x14ac:dyDescent="0.25"/>
    <row r="26235" customFormat="1" ht="15" customHeight="1" x14ac:dyDescent="0.25"/>
    <row r="26236" customFormat="1" ht="15" customHeight="1" x14ac:dyDescent="0.25"/>
    <row r="26237" customFormat="1" ht="15" customHeight="1" x14ac:dyDescent="0.25"/>
    <row r="26238" customFormat="1" ht="15" customHeight="1" x14ac:dyDescent="0.25"/>
    <row r="26239" customFormat="1" ht="15" customHeight="1" x14ac:dyDescent="0.25"/>
    <row r="26240" customFormat="1" ht="15" customHeight="1" x14ac:dyDescent="0.25"/>
    <row r="26241" customFormat="1" ht="15" customHeight="1" x14ac:dyDescent="0.25"/>
    <row r="26242" customFormat="1" ht="15" customHeight="1" x14ac:dyDescent="0.25"/>
    <row r="26243" customFormat="1" ht="15" customHeight="1" x14ac:dyDescent="0.25"/>
    <row r="26244" customFormat="1" ht="15" customHeight="1" x14ac:dyDescent="0.25"/>
    <row r="26245" customFormat="1" ht="15" customHeight="1" x14ac:dyDescent="0.25"/>
    <row r="26246" customFormat="1" ht="15" customHeight="1" x14ac:dyDescent="0.25"/>
    <row r="26247" customFormat="1" ht="15" customHeight="1" x14ac:dyDescent="0.25"/>
    <row r="26248" customFormat="1" ht="15" customHeight="1" x14ac:dyDescent="0.25"/>
    <row r="26249" customFormat="1" ht="15" customHeight="1" x14ac:dyDescent="0.25"/>
    <row r="26250" customFormat="1" ht="15" customHeight="1" x14ac:dyDescent="0.25"/>
    <row r="26251" customFormat="1" ht="15" customHeight="1" x14ac:dyDescent="0.25"/>
    <row r="26252" customFormat="1" ht="15" customHeight="1" x14ac:dyDescent="0.25"/>
    <row r="26253" customFormat="1" ht="15" customHeight="1" x14ac:dyDescent="0.25"/>
    <row r="26254" customFormat="1" ht="15" customHeight="1" x14ac:dyDescent="0.25"/>
    <row r="26255" customFormat="1" ht="15" customHeight="1" x14ac:dyDescent="0.25"/>
    <row r="26256" customFormat="1" ht="15" customHeight="1" x14ac:dyDescent="0.25"/>
    <row r="26257" customFormat="1" ht="15" customHeight="1" x14ac:dyDescent="0.25"/>
    <row r="26258" customFormat="1" ht="15" customHeight="1" x14ac:dyDescent="0.25"/>
    <row r="26259" customFormat="1" ht="15" customHeight="1" x14ac:dyDescent="0.25"/>
    <row r="26260" customFormat="1" ht="15" customHeight="1" x14ac:dyDescent="0.25"/>
    <row r="26261" customFormat="1" ht="15" customHeight="1" x14ac:dyDescent="0.25"/>
    <row r="26262" customFormat="1" ht="15" customHeight="1" x14ac:dyDescent="0.25"/>
    <row r="26263" customFormat="1" ht="15" customHeight="1" x14ac:dyDescent="0.25"/>
    <row r="26264" customFormat="1" ht="15" customHeight="1" x14ac:dyDescent="0.25"/>
    <row r="26265" customFormat="1" ht="15" customHeight="1" x14ac:dyDescent="0.25"/>
    <row r="26266" customFormat="1" ht="15" customHeight="1" x14ac:dyDescent="0.25"/>
    <row r="26267" customFormat="1" ht="15" customHeight="1" x14ac:dyDescent="0.25"/>
    <row r="26268" customFormat="1" ht="15" customHeight="1" x14ac:dyDescent="0.25"/>
    <row r="26269" customFormat="1" ht="15" customHeight="1" x14ac:dyDescent="0.25"/>
    <row r="26270" customFormat="1" ht="15" customHeight="1" x14ac:dyDescent="0.25"/>
    <row r="26271" customFormat="1" ht="15" customHeight="1" x14ac:dyDescent="0.25"/>
    <row r="26272" customFormat="1" ht="15" customHeight="1" x14ac:dyDescent="0.25"/>
    <row r="26273" customFormat="1" ht="15" customHeight="1" x14ac:dyDescent="0.25"/>
    <row r="26274" customFormat="1" ht="15" customHeight="1" x14ac:dyDescent="0.25"/>
    <row r="26275" customFormat="1" ht="15" customHeight="1" x14ac:dyDescent="0.25"/>
    <row r="26276" customFormat="1" ht="15" customHeight="1" x14ac:dyDescent="0.25"/>
    <row r="26277" customFormat="1" ht="15" customHeight="1" x14ac:dyDescent="0.25"/>
    <row r="26278" customFormat="1" ht="15" customHeight="1" x14ac:dyDescent="0.25"/>
    <row r="26279" customFormat="1" ht="15" customHeight="1" x14ac:dyDescent="0.25"/>
    <row r="26280" customFormat="1" ht="15" customHeight="1" x14ac:dyDescent="0.25"/>
    <row r="26281" customFormat="1" ht="15" customHeight="1" x14ac:dyDescent="0.25"/>
    <row r="26282" customFormat="1" ht="15" customHeight="1" x14ac:dyDescent="0.25"/>
    <row r="26283" customFormat="1" ht="15" customHeight="1" x14ac:dyDescent="0.25"/>
    <row r="26284" customFormat="1" ht="15" customHeight="1" x14ac:dyDescent="0.25"/>
    <row r="26285" customFormat="1" ht="15" customHeight="1" x14ac:dyDescent="0.25"/>
    <row r="26286" customFormat="1" ht="15" customHeight="1" x14ac:dyDescent="0.25"/>
    <row r="26287" customFormat="1" ht="15" customHeight="1" x14ac:dyDescent="0.25"/>
    <row r="26288" customFormat="1" ht="15" customHeight="1" x14ac:dyDescent="0.25"/>
    <row r="26289" customFormat="1" ht="15" customHeight="1" x14ac:dyDescent="0.25"/>
    <row r="26290" customFormat="1" ht="15" customHeight="1" x14ac:dyDescent="0.25"/>
    <row r="26291" customFormat="1" ht="15" customHeight="1" x14ac:dyDescent="0.25"/>
    <row r="26292" customFormat="1" ht="15" customHeight="1" x14ac:dyDescent="0.25"/>
    <row r="26293" customFormat="1" ht="15" customHeight="1" x14ac:dyDescent="0.25"/>
    <row r="26294" customFormat="1" ht="15" customHeight="1" x14ac:dyDescent="0.25"/>
    <row r="26295" customFormat="1" ht="15" customHeight="1" x14ac:dyDescent="0.25"/>
    <row r="26296" customFormat="1" ht="15" customHeight="1" x14ac:dyDescent="0.25"/>
    <row r="26297" customFormat="1" ht="15" customHeight="1" x14ac:dyDescent="0.25"/>
    <row r="26298" customFormat="1" ht="15" customHeight="1" x14ac:dyDescent="0.25"/>
    <row r="26299" customFormat="1" ht="15" customHeight="1" x14ac:dyDescent="0.25"/>
    <row r="26300" customFormat="1" ht="15" customHeight="1" x14ac:dyDescent="0.25"/>
    <row r="26301" customFormat="1" ht="15" customHeight="1" x14ac:dyDescent="0.25"/>
    <row r="26302" customFormat="1" ht="15" customHeight="1" x14ac:dyDescent="0.25"/>
    <row r="26303" customFormat="1" ht="15" customHeight="1" x14ac:dyDescent="0.25"/>
    <row r="26304" customFormat="1" ht="15" customHeight="1" x14ac:dyDescent="0.25"/>
    <row r="26305" customFormat="1" ht="15" customHeight="1" x14ac:dyDescent="0.25"/>
    <row r="26306" customFormat="1" ht="15" customHeight="1" x14ac:dyDescent="0.25"/>
    <row r="26307" customFormat="1" ht="15" customHeight="1" x14ac:dyDescent="0.25"/>
    <row r="26308" customFormat="1" ht="15" customHeight="1" x14ac:dyDescent="0.25"/>
    <row r="26309" customFormat="1" ht="15" customHeight="1" x14ac:dyDescent="0.25"/>
    <row r="26310" customFormat="1" ht="15" customHeight="1" x14ac:dyDescent="0.25"/>
    <row r="26311" customFormat="1" ht="15" customHeight="1" x14ac:dyDescent="0.25"/>
    <row r="26312" customFormat="1" ht="15" customHeight="1" x14ac:dyDescent="0.25"/>
    <row r="26313" customFormat="1" ht="15" customHeight="1" x14ac:dyDescent="0.25"/>
    <row r="26314" customFormat="1" ht="15" customHeight="1" x14ac:dyDescent="0.25"/>
    <row r="26315" customFormat="1" ht="15" customHeight="1" x14ac:dyDescent="0.25"/>
    <row r="26316" customFormat="1" ht="15" customHeight="1" x14ac:dyDescent="0.25"/>
    <row r="26317" customFormat="1" ht="15" customHeight="1" x14ac:dyDescent="0.25"/>
    <row r="26318" customFormat="1" ht="15" customHeight="1" x14ac:dyDescent="0.25"/>
    <row r="26319" customFormat="1" ht="15" customHeight="1" x14ac:dyDescent="0.25"/>
    <row r="26320" customFormat="1" ht="15" customHeight="1" x14ac:dyDescent="0.25"/>
    <row r="26321" customFormat="1" ht="15" customHeight="1" x14ac:dyDescent="0.25"/>
    <row r="26322" customFormat="1" ht="15" customHeight="1" x14ac:dyDescent="0.25"/>
    <row r="26323" customFormat="1" ht="15" customHeight="1" x14ac:dyDescent="0.25"/>
    <row r="26324" customFormat="1" ht="15" customHeight="1" x14ac:dyDescent="0.25"/>
    <row r="26325" customFormat="1" ht="15" customHeight="1" x14ac:dyDescent="0.25"/>
    <row r="26326" customFormat="1" ht="15" customHeight="1" x14ac:dyDescent="0.25"/>
    <row r="26327" customFormat="1" ht="15" customHeight="1" x14ac:dyDescent="0.25"/>
    <row r="26328" customFormat="1" ht="15" customHeight="1" x14ac:dyDescent="0.25"/>
    <row r="26329" customFormat="1" ht="15" customHeight="1" x14ac:dyDescent="0.25"/>
    <row r="26330" customFormat="1" ht="15" customHeight="1" x14ac:dyDescent="0.25"/>
    <row r="26331" customFormat="1" ht="15" customHeight="1" x14ac:dyDescent="0.25"/>
    <row r="26332" customFormat="1" ht="15" customHeight="1" x14ac:dyDescent="0.25"/>
    <row r="26333" customFormat="1" ht="15" customHeight="1" x14ac:dyDescent="0.25"/>
    <row r="26334" customFormat="1" ht="15" customHeight="1" x14ac:dyDescent="0.25"/>
    <row r="26335" customFormat="1" ht="15" customHeight="1" x14ac:dyDescent="0.25"/>
    <row r="26336" customFormat="1" ht="15" customHeight="1" x14ac:dyDescent="0.25"/>
    <row r="26337" customFormat="1" ht="15" customHeight="1" x14ac:dyDescent="0.25"/>
    <row r="26338" customFormat="1" ht="15" customHeight="1" x14ac:dyDescent="0.25"/>
    <row r="26339" customFormat="1" ht="15" customHeight="1" x14ac:dyDescent="0.25"/>
    <row r="26340" customFormat="1" ht="15" customHeight="1" x14ac:dyDescent="0.25"/>
    <row r="26341" customFormat="1" ht="15" customHeight="1" x14ac:dyDescent="0.25"/>
    <row r="26342" customFormat="1" ht="15" customHeight="1" x14ac:dyDescent="0.25"/>
    <row r="26343" customFormat="1" ht="15" customHeight="1" x14ac:dyDescent="0.25"/>
    <row r="26344" customFormat="1" ht="15" customHeight="1" x14ac:dyDescent="0.25"/>
    <row r="26345" customFormat="1" ht="15" customHeight="1" x14ac:dyDescent="0.25"/>
    <row r="26346" customFormat="1" ht="15" customHeight="1" x14ac:dyDescent="0.25"/>
    <row r="26347" customFormat="1" ht="15" customHeight="1" x14ac:dyDescent="0.25"/>
    <row r="26348" customFormat="1" ht="15" customHeight="1" x14ac:dyDescent="0.25"/>
    <row r="26349" customFormat="1" ht="15" customHeight="1" x14ac:dyDescent="0.25"/>
    <row r="26350" customFormat="1" ht="15" customHeight="1" x14ac:dyDescent="0.25"/>
    <row r="26351" customFormat="1" ht="15" customHeight="1" x14ac:dyDescent="0.25"/>
    <row r="26352" customFormat="1" ht="15" customHeight="1" x14ac:dyDescent="0.25"/>
    <row r="26353" customFormat="1" ht="15" customHeight="1" x14ac:dyDescent="0.25"/>
    <row r="26354" customFormat="1" ht="15" customHeight="1" x14ac:dyDescent="0.25"/>
    <row r="26355" customFormat="1" ht="15" customHeight="1" x14ac:dyDescent="0.25"/>
    <row r="26356" customFormat="1" ht="15" customHeight="1" x14ac:dyDescent="0.25"/>
    <row r="26357" customFormat="1" ht="15" customHeight="1" x14ac:dyDescent="0.25"/>
    <row r="26358" customFormat="1" ht="15" customHeight="1" x14ac:dyDescent="0.25"/>
    <row r="26359" customFormat="1" ht="15" customHeight="1" x14ac:dyDescent="0.25"/>
    <row r="26360" customFormat="1" ht="15" customHeight="1" x14ac:dyDescent="0.25"/>
    <row r="26361" customFormat="1" ht="15" customHeight="1" x14ac:dyDescent="0.25"/>
    <row r="26362" customFormat="1" ht="15" customHeight="1" x14ac:dyDescent="0.25"/>
    <row r="26363" customFormat="1" ht="15" customHeight="1" x14ac:dyDescent="0.25"/>
    <row r="26364" customFormat="1" ht="15" customHeight="1" x14ac:dyDescent="0.25"/>
    <row r="26365" customFormat="1" ht="15" customHeight="1" x14ac:dyDescent="0.25"/>
    <row r="26366" customFormat="1" ht="15" customHeight="1" x14ac:dyDescent="0.25"/>
    <row r="26367" customFormat="1" ht="15" customHeight="1" x14ac:dyDescent="0.25"/>
    <row r="26368" customFormat="1" ht="15" customHeight="1" x14ac:dyDescent="0.25"/>
    <row r="26369" customFormat="1" ht="15" customHeight="1" x14ac:dyDescent="0.25"/>
    <row r="26370" customFormat="1" ht="15" customHeight="1" x14ac:dyDescent="0.25"/>
    <row r="26371" customFormat="1" ht="15" customHeight="1" x14ac:dyDescent="0.25"/>
    <row r="26372" customFormat="1" ht="15" customHeight="1" x14ac:dyDescent="0.25"/>
    <row r="26373" customFormat="1" ht="15" customHeight="1" x14ac:dyDescent="0.25"/>
    <row r="26374" customFormat="1" ht="15" customHeight="1" x14ac:dyDescent="0.25"/>
    <row r="26375" customFormat="1" ht="15" customHeight="1" x14ac:dyDescent="0.25"/>
    <row r="26376" customFormat="1" ht="15" customHeight="1" x14ac:dyDescent="0.25"/>
    <row r="26377" customFormat="1" ht="15" customHeight="1" x14ac:dyDescent="0.25"/>
    <row r="26378" customFormat="1" ht="15" customHeight="1" x14ac:dyDescent="0.25"/>
    <row r="26379" customFormat="1" ht="15" customHeight="1" x14ac:dyDescent="0.25"/>
    <row r="26380" customFormat="1" ht="15" customHeight="1" x14ac:dyDescent="0.25"/>
    <row r="26381" customFormat="1" ht="15" customHeight="1" x14ac:dyDescent="0.25"/>
    <row r="26382" customFormat="1" ht="15" customHeight="1" x14ac:dyDescent="0.25"/>
    <row r="26383" customFormat="1" ht="15" customHeight="1" x14ac:dyDescent="0.25"/>
    <row r="26384" customFormat="1" ht="15" customHeight="1" x14ac:dyDescent="0.25"/>
    <row r="26385" customFormat="1" ht="15" customHeight="1" x14ac:dyDescent="0.25"/>
    <row r="26386" customFormat="1" ht="15" customHeight="1" x14ac:dyDescent="0.25"/>
    <row r="26387" customFormat="1" ht="15" customHeight="1" x14ac:dyDescent="0.25"/>
    <row r="26388" customFormat="1" ht="15" customHeight="1" x14ac:dyDescent="0.25"/>
    <row r="26389" customFormat="1" ht="15" customHeight="1" x14ac:dyDescent="0.25"/>
    <row r="26390" customFormat="1" ht="15" customHeight="1" x14ac:dyDescent="0.25"/>
    <row r="26391" customFormat="1" ht="15" customHeight="1" x14ac:dyDescent="0.25"/>
    <row r="26392" customFormat="1" ht="15" customHeight="1" x14ac:dyDescent="0.25"/>
    <row r="26393" customFormat="1" ht="15" customHeight="1" x14ac:dyDescent="0.25"/>
    <row r="26394" customFormat="1" ht="15" customHeight="1" x14ac:dyDescent="0.25"/>
    <row r="26395" customFormat="1" ht="15" customHeight="1" x14ac:dyDescent="0.25"/>
    <row r="26396" customFormat="1" ht="15" customHeight="1" x14ac:dyDescent="0.25"/>
    <row r="26397" customFormat="1" ht="15" customHeight="1" x14ac:dyDescent="0.25"/>
    <row r="26398" customFormat="1" ht="15" customHeight="1" x14ac:dyDescent="0.25"/>
    <row r="26399" customFormat="1" ht="15" customHeight="1" x14ac:dyDescent="0.25"/>
    <row r="26400" customFormat="1" ht="15" customHeight="1" x14ac:dyDescent="0.25"/>
    <row r="26401" customFormat="1" ht="15" customHeight="1" x14ac:dyDescent="0.25"/>
    <row r="26402" customFormat="1" ht="15" customHeight="1" x14ac:dyDescent="0.25"/>
    <row r="26403" customFormat="1" ht="15" customHeight="1" x14ac:dyDescent="0.25"/>
    <row r="26404" customFormat="1" ht="15" customHeight="1" x14ac:dyDescent="0.25"/>
    <row r="26405" customFormat="1" ht="15" customHeight="1" x14ac:dyDescent="0.25"/>
    <row r="26406" customFormat="1" ht="15" customHeight="1" x14ac:dyDescent="0.25"/>
    <row r="26407" customFormat="1" ht="15" customHeight="1" x14ac:dyDescent="0.25"/>
    <row r="26408" customFormat="1" ht="15" customHeight="1" x14ac:dyDescent="0.25"/>
    <row r="26409" customFormat="1" ht="15" customHeight="1" x14ac:dyDescent="0.25"/>
    <row r="26410" customFormat="1" ht="15" customHeight="1" x14ac:dyDescent="0.25"/>
    <row r="26411" customFormat="1" ht="15" customHeight="1" x14ac:dyDescent="0.25"/>
    <row r="26412" customFormat="1" ht="15" customHeight="1" x14ac:dyDescent="0.25"/>
    <row r="26413" customFormat="1" ht="15" customHeight="1" x14ac:dyDescent="0.25"/>
    <row r="26414" customFormat="1" ht="15" customHeight="1" x14ac:dyDescent="0.25"/>
    <row r="26415" customFormat="1" ht="15" customHeight="1" x14ac:dyDescent="0.25"/>
    <row r="26416" customFormat="1" ht="15" customHeight="1" x14ac:dyDescent="0.25"/>
    <row r="26417" customFormat="1" ht="15" customHeight="1" x14ac:dyDescent="0.25"/>
    <row r="26418" customFormat="1" ht="15" customHeight="1" x14ac:dyDescent="0.25"/>
    <row r="26419" customFormat="1" ht="15" customHeight="1" x14ac:dyDescent="0.25"/>
    <row r="26420" customFormat="1" ht="15" customHeight="1" x14ac:dyDescent="0.25"/>
    <row r="26421" customFormat="1" ht="15" customHeight="1" x14ac:dyDescent="0.25"/>
    <row r="26422" customFormat="1" ht="15" customHeight="1" x14ac:dyDescent="0.25"/>
    <row r="26423" customFormat="1" ht="15" customHeight="1" x14ac:dyDescent="0.25"/>
    <row r="26424" customFormat="1" ht="15" customHeight="1" x14ac:dyDescent="0.25"/>
    <row r="26425" customFormat="1" ht="15" customHeight="1" x14ac:dyDescent="0.25"/>
    <row r="26426" customFormat="1" ht="15" customHeight="1" x14ac:dyDescent="0.25"/>
    <row r="26427" customFormat="1" ht="15" customHeight="1" x14ac:dyDescent="0.25"/>
    <row r="26428" customFormat="1" ht="15" customHeight="1" x14ac:dyDescent="0.25"/>
    <row r="26429" customFormat="1" ht="15" customHeight="1" x14ac:dyDescent="0.25"/>
    <row r="26430" customFormat="1" ht="15" customHeight="1" x14ac:dyDescent="0.25"/>
    <row r="26431" customFormat="1" ht="15" customHeight="1" x14ac:dyDescent="0.25"/>
    <row r="26432" customFormat="1" ht="15" customHeight="1" x14ac:dyDescent="0.25"/>
    <row r="26433" customFormat="1" ht="15" customHeight="1" x14ac:dyDescent="0.25"/>
    <row r="26434" customFormat="1" ht="15" customHeight="1" x14ac:dyDescent="0.25"/>
    <row r="26435" customFormat="1" ht="15" customHeight="1" x14ac:dyDescent="0.25"/>
    <row r="26436" customFormat="1" ht="15" customHeight="1" x14ac:dyDescent="0.25"/>
    <row r="26437" customFormat="1" ht="15" customHeight="1" x14ac:dyDescent="0.25"/>
    <row r="26438" customFormat="1" ht="15" customHeight="1" x14ac:dyDescent="0.25"/>
    <row r="26439" customFormat="1" ht="15" customHeight="1" x14ac:dyDescent="0.25"/>
    <row r="26440" customFormat="1" ht="15" customHeight="1" x14ac:dyDescent="0.25"/>
    <row r="26441" customFormat="1" ht="15" customHeight="1" x14ac:dyDescent="0.25"/>
    <row r="26442" customFormat="1" ht="15" customHeight="1" x14ac:dyDescent="0.25"/>
    <row r="26443" customFormat="1" ht="15" customHeight="1" x14ac:dyDescent="0.25"/>
    <row r="26444" customFormat="1" ht="15" customHeight="1" x14ac:dyDescent="0.25"/>
    <row r="26445" customFormat="1" ht="15" customHeight="1" x14ac:dyDescent="0.25"/>
    <row r="26446" customFormat="1" ht="15" customHeight="1" x14ac:dyDescent="0.25"/>
    <row r="26447" customFormat="1" ht="15" customHeight="1" x14ac:dyDescent="0.25"/>
    <row r="26448" customFormat="1" ht="15" customHeight="1" x14ac:dyDescent="0.25"/>
    <row r="26449" customFormat="1" ht="15" customHeight="1" x14ac:dyDescent="0.25"/>
    <row r="26450" customFormat="1" ht="15" customHeight="1" x14ac:dyDescent="0.25"/>
    <row r="26451" customFormat="1" ht="15" customHeight="1" x14ac:dyDescent="0.25"/>
    <row r="26452" customFormat="1" ht="15" customHeight="1" x14ac:dyDescent="0.25"/>
    <row r="26453" customFormat="1" ht="15" customHeight="1" x14ac:dyDescent="0.25"/>
    <row r="26454" customFormat="1" ht="15" customHeight="1" x14ac:dyDescent="0.25"/>
    <row r="26455" customFormat="1" ht="15" customHeight="1" x14ac:dyDescent="0.25"/>
    <row r="26456" customFormat="1" ht="15" customHeight="1" x14ac:dyDescent="0.25"/>
    <row r="26457" customFormat="1" ht="15" customHeight="1" x14ac:dyDescent="0.25"/>
    <row r="26458" customFormat="1" ht="15" customHeight="1" x14ac:dyDescent="0.25"/>
    <row r="26459" customFormat="1" ht="15" customHeight="1" x14ac:dyDescent="0.25"/>
    <row r="26460" customFormat="1" ht="15" customHeight="1" x14ac:dyDescent="0.25"/>
    <row r="26461" customFormat="1" ht="15" customHeight="1" x14ac:dyDescent="0.25"/>
    <row r="26462" customFormat="1" ht="15" customHeight="1" x14ac:dyDescent="0.25"/>
    <row r="26463" customFormat="1" ht="15" customHeight="1" x14ac:dyDescent="0.25"/>
    <row r="26464" customFormat="1" ht="15" customHeight="1" x14ac:dyDescent="0.25"/>
    <row r="26465" customFormat="1" ht="15" customHeight="1" x14ac:dyDescent="0.25"/>
    <row r="26466" customFormat="1" ht="15" customHeight="1" x14ac:dyDescent="0.25"/>
    <row r="26467" customFormat="1" ht="15" customHeight="1" x14ac:dyDescent="0.25"/>
    <row r="26468" customFormat="1" ht="15" customHeight="1" x14ac:dyDescent="0.25"/>
    <row r="26469" customFormat="1" ht="15" customHeight="1" x14ac:dyDescent="0.25"/>
    <row r="26470" customFormat="1" ht="15" customHeight="1" x14ac:dyDescent="0.25"/>
    <row r="26471" customFormat="1" ht="15" customHeight="1" x14ac:dyDescent="0.25"/>
    <row r="26472" customFormat="1" ht="15" customHeight="1" x14ac:dyDescent="0.25"/>
    <row r="26473" customFormat="1" ht="15" customHeight="1" x14ac:dyDescent="0.25"/>
    <row r="26474" customFormat="1" ht="15" customHeight="1" x14ac:dyDescent="0.25"/>
    <row r="26475" customFormat="1" ht="15" customHeight="1" x14ac:dyDescent="0.25"/>
    <row r="26476" customFormat="1" ht="15" customHeight="1" x14ac:dyDescent="0.25"/>
    <row r="26477" customFormat="1" ht="15" customHeight="1" x14ac:dyDescent="0.25"/>
    <row r="26478" customFormat="1" ht="15" customHeight="1" x14ac:dyDescent="0.25"/>
    <row r="26479" customFormat="1" ht="15" customHeight="1" x14ac:dyDescent="0.25"/>
    <row r="26480" customFormat="1" ht="15" customHeight="1" x14ac:dyDescent="0.25"/>
    <row r="26481" customFormat="1" ht="15" customHeight="1" x14ac:dyDescent="0.25"/>
    <row r="26482" customFormat="1" ht="15" customHeight="1" x14ac:dyDescent="0.25"/>
    <row r="26483" customFormat="1" ht="15" customHeight="1" x14ac:dyDescent="0.25"/>
    <row r="26484" customFormat="1" ht="15" customHeight="1" x14ac:dyDescent="0.25"/>
    <row r="26485" customFormat="1" ht="15" customHeight="1" x14ac:dyDescent="0.25"/>
    <row r="26486" customFormat="1" ht="15" customHeight="1" x14ac:dyDescent="0.25"/>
    <row r="26487" customFormat="1" ht="15" customHeight="1" x14ac:dyDescent="0.25"/>
    <row r="26488" customFormat="1" ht="15" customHeight="1" x14ac:dyDescent="0.25"/>
    <row r="26489" customFormat="1" ht="15" customHeight="1" x14ac:dyDescent="0.25"/>
    <row r="26490" customFormat="1" ht="15" customHeight="1" x14ac:dyDescent="0.25"/>
    <row r="26491" customFormat="1" ht="15" customHeight="1" x14ac:dyDescent="0.25"/>
    <row r="26492" customFormat="1" ht="15" customHeight="1" x14ac:dyDescent="0.25"/>
    <row r="26493" customFormat="1" ht="15" customHeight="1" x14ac:dyDescent="0.25"/>
    <row r="26494" customFormat="1" ht="15" customHeight="1" x14ac:dyDescent="0.25"/>
    <row r="26495" customFormat="1" ht="15" customHeight="1" x14ac:dyDescent="0.25"/>
    <row r="26496" customFormat="1" ht="15" customHeight="1" x14ac:dyDescent="0.25"/>
    <row r="26497" customFormat="1" ht="15" customHeight="1" x14ac:dyDescent="0.25"/>
    <row r="26498" customFormat="1" ht="15" customHeight="1" x14ac:dyDescent="0.25"/>
    <row r="26499" customFormat="1" ht="15" customHeight="1" x14ac:dyDescent="0.25"/>
    <row r="26500" customFormat="1" ht="15" customHeight="1" x14ac:dyDescent="0.25"/>
    <row r="26501" customFormat="1" ht="15" customHeight="1" x14ac:dyDescent="0.25"/>
    <row r="26502" customFormat="1" ht="15" customHeight="1" x14ac:dyDescent="0.25"/>
    <row r="26503" customFormat="1" ht="15" customHeight="1" x14ac:dyDescent="0.25"/>
    <row r="26504" customFormat="1" ht="15" customHeight="1" x14ac:dyDescent="0.25"/>
    <row r="26505" customFormat="1" ht="15" customHeight="1" x14ac:dyDescent="0.25"/>
    <row r="26506" customFormat="1" ht="15" customHeight="1" x14ac:dyDescent="0.25"/>
    <row r="26507" customFormat="1" ht="15" customHeight="1" x14ac:dyDescent="0.25"/>
    <row r="26508" customFormat="1" ht="15" customHeight="1" x14ac:dyDescent="0.25"/>
    <row r="26509" customFormat="1" ht="15" customHeight="1" x14ac:dyDescent="0.25"/>
    <row r="26510" customFormat="1" ht="15" customHeight="1" x14ac:dyDescent="0.25"/>
    <row r="26511" customFormat="1" ht="15" customHeight="1" x14ac:dyDescent="0.25"/>
    <row r="26512" customFormat="1" ht="15" customHeight="1" x14ac:dyDescent="0.25"/>
    <row r="26513" customFormat="1" ht="15" customHeight="1" x14ac:dyDescent="0.25"/>
    <row r="26514" customFormat="1" ht="15" customHeight="1" x14ac:dyDescent="0.25"/>
    <row r="26515" customFormat="1" ht="15" customHeight="1" x14ac:dyDescent="0.25"/>
    <row r="26516" customFormat="1" ht="15" customHeight="1" x14ac:dyDescent="0.25"/>
    <row r="26517" customFormat="1" ht="15" customHeight="1" x14ac:dyDescent="0.25"/>
    <row r="26518" customFormat="1" ht="15" customHeight="1" x14ac:dyDescent="0.25"/>
    <row r="26519" customFormat="1" ht="15" customHeight="1" x14ac:dyDescent="0.25"/>
    <row r="26520" customFormat="1" ht="15" customHeight="1" x14ac:dyDescent="0.25"/>
    <row r="26521" customFormat="1" ht="15" customHeight="1" x14ac:dyDescent="0.25"/>
    <row r="26522" customFormat="1" ht="15" customHeight="1" x14ac:dyDescent="0.25"/>
    <row r="26523" customFormat="1" ht="15" customHeight="1" x14ac:dyDescent="0.25"/>
    <row r="26524" customFormat="1" ht="15" customHeight="1" x14ac:dyDescent="0.25"/>
    <row r="26525" customFormat="1" ht="15" customHeight="1" x14ac:dyDescent="0.25"/>
    <row r="26526" customFormat="1" ht="15" customHeight="1" x14ac:dyDescent="0.25"/>
    <row r="26527" customFormat="1" ht="15" customHeight="1" x14ac:dyDescent="0.25"/>
    <row r="26528" customFormat="1" ht="15" customHeight="1" x14ac:dyDescent="0.25"/>
    <row r="26529" customFormat="1" ht="15" customHeight="1" x14ac:dyDescent="0.25"/>
    <row r="26530" customFormat="1" ht="15" customHeight="1" x14ac:dyDescent="0.25"/>
    <row r="26531" customFormat="1" ht="15" customHeight="1" x14ac:dyDescent="0.25"/>
    <row r="26532" customFormat="1" ht="15" customHeight="1" x14ac:dyDescent="0.25"/>
    <row r="26533" customFormat="1" ht="15" customHeight="1" x14ac:dyDescent="0.25"/>
    <row r="26534" customFormat="1" ht="15" customHeight="1" x14ac:dyDescent="0.25"/>
    <row r="26535" customFormat="1" ht="15" customHeight="1" x14ac:dyDescent="0.25"/>
    <row r="26536" customFormat="1" ht="15" customHeight="1" x14ac:dyDescent="0.25"/>
    <row r="26537" customFormat="1" ht="15" customHeight="1" x14ac:dyDescent="0.25"/>
    <row r="26538" customFormat="1" ht="15" customHeight="1" x14ac:dyDescent="0.25"/>
    <row r="26539" customFormat="1" ht="15" customHeight="1" x14ac:dyDescent="0.25"/>
    <row r="26540" customFormat="1" ht="15" customHeight="1" x14ac:dyDescent="0.25"/>
    <row r="26541" customFormat="1" ht="15" customHeight="1" x14ac:dyDescent="0.25"/>
    <row r="26542" customFormat="1" ht="15" customHeight="1" x14ac:dyDescent="0.25"/>
    <row r="26543" customFormat="1" ht="15" customHeight="1" x14ac:dyDescent="0.25"/>
    <row r="26544" customFormat="1" ht="15" customHeight="1" x14ac:dyDescent="0.25"/>
    <row r="26545" customFormat="1" ht="15" customHeight="1" x14ac:dyDescent="0.25"/>
    <row r="26546" customFormat="1" ht="15" customHeight="1" x14ac:dyDescent="0.25"/>
    <row r="26547" customFormat="1" ht="15" customHeight="1" x14ac:dyDescent="0.25"/>
    <row r="26548" customFormat="1" ht="15" customHeight="1" x14ac:dyDescent="0.25"/>
    <row r="26549" customFormat="1" ht="15" customHeight="1" x14ac:dyDescent="0.25"/>
    <row r="26550" customFormat="1" ht="15" customHeight="1" x14ac:dyDescent="0.25"/>
    <row r="26551" customFormat="1" ht="15" customHeight="1" x14ac:dyDescent="0.25"/>
    <row r="26552" customFormat="1" ht="15" customHeight="1" x14ac:dyDescent="0.25"/>
    <row r="26553" customFormat="1" ht="15" customHeight="1" x14ac:dyDescent="0.25"/>
    <row r="26554" customFormat="1" ht="15" customHeight="1" x14ac:dyDescent="0.25"/>
    <row r="26555" customFormat="1" ht="15" customHeight="1" x14ac:dyDescent="0.25"/>
    <row r="26556" customFormat="1" ht="15" customHeight="1" x14ac:dyDescent="0.25"/>
    <row r="26557" customFormat="1" ht="15" customHeight="1" x14ac:dyDescent="0.25"/>
    <row r="26558" customFormat="1" ht="15" customHeight="1" x14ac:dyDescent="0.25"/>
    <row r="26559" customFormat="1" ht="15" customHeight="1" x14ac:dyDescent="0.25"/>
    <row r="26560" customFormat="1" ht="15" customHeight="1" x14ac:dyDescent="0.25"/>
    <row r="26561" customFormat="1" ht="15" customHeight="1" x14ac:dyDescent="0.25"/>
    <row r="26562" customFormat="1" ht="15" customHeight="1" x14ac:dyDescent="0.25"/>
    <row r="26563" customFormat="1" ht="15" customHeight="1" x14ac:dyDescent="0.25"/>
    <row r="26564" customFormat="1" ht="15" customHeight="1" x14ac:dyDescent="0.25"/>
    <row r="26565" customFormat="1" ht="15" customHeight="1" x14ac:dyDescent="0.25"/>
    <row r="26566" customFormat="1" ht="15" customHeight="1" x14ac:dyDescent="0.25"/>
    <row r="26567" customFormat="1" ht="15" customHeight="1" x14ac:dyDescent="0.25"/>
    <row r="26568" customFormat="1" ht="15" customHeight="1" x14ac:dyDescent="0.25"/>
    <row r="26569" customFormat="1" ht="15" customHeight="1" x14ac:dyDescent="0.25"/>
    <row r="26570" customFormat="1" ht="15" customHeight="1" x14ac:dyDescent="0.25"/>
    <row r="26571" customFormat="1" ht="15" customHeight="1" x14ac:dyDescent="0.25"/>
    <row r="26572" customFormat="1" ht="15" customHeight="1" x14ac:dyDescent="0.25"/>
    <row r="26573" customFormat="1" ht="15" customHeight="1" x14ac:dyDescent="0.25"/>
    <row r="26574" customFormat="1" ht="15" customHeight="1" x14ac:dyDescent="0.25"/>
    <row r="26575" customFormat="1" ht="15" customHeight="1" x14ac:dyDescent="0.25"/>
    <row r="26576" customFormat="1" ht="15" customHeight="1" x14ac:dyDescent="0.25"/>
    <row r="26577" customFormat="1" ht="15" customHeight="1" x14ac:dyDescent="0.25"/>
    <row r="26578" customFormat="1" ht="15" customHeight="1" x14ac:dyDescent="0.25"/>
    <row r="26579" customFormat="1" ht="15" customHeight="1" x14ac:dyDescent="0.25"/>
    <row r="26580" customFormat="1" ht="15" customHeight="1" x14ac:dyDescent="0.25"/>
    <row r="26581" customFormat="1" ht="15" customHeight="1" x14ac:dyDescent="0.25"/>
    <row r="26582" customFormat="1" ht="15" customHeight="1" x14ac:dyDescent="0.25"/>
    <row r="26583" customFormat="1" ht="15" customHeight="1" x14ac:dyDescent="0.25"/>
    <row r="26584" customFormat="1" ht="15" customHeight="1" x14ac:dyDescent="0.25"/>
    <row r="26585" customFormat="1" ht="15" customHeight="1" x14ac:dyDescent="0.25"/>
    <row r="26586" customFormat="1" ht="15" customHeight="1" x14ac:dyDescent="0.25"/>
    <row r="26587" customFormat="1" ht="15" customHeight="1" x14ac:dyDescent="0.25"/>
    <row r="26588" customFormat="1" ht="15" customHeight="1" x14ac:dyDescent="0.25"/>
    <row r="26589" customFormat="1" ht="15" customHeight="1" x14ac:dyDescent="0.25"/>
    <row r="26590" customFormat="1" ht="15" customHeight="1" x14ac:dyDescent="0.25"/>
    <row r="26591" customFormat="1" ht="15" customHeight="1" x14ac:dyDescent="0.25"/>
    <row r="26592" customFormat="1" ht="15" customHeight="1" x14ac:dyDescent="0.25"/>
    <row r="26593" customFormat="1" ht="15" customHeight="1" x14ac:dyDescent="0.25"/>
    <row r="26594" customFormat="1" ht="15" customHeight="1" x14ac:dyDescent="0.25"/>
    <row r="26595" customFormat="1" ht="15" customHeight="1" x14ac:dyDescent="0.25"/>
    <row r="26596" customFormat="1" ht="15" customHeight="1" x14ac:dyDescent="0.25"/>
    <row r="26597" customFormat="1" ht="15" customHeight="1" x14ac:dyDescent="0.25"/>
    <row r="26598" customFormat="1" ht="15" customHeight="1" x14ac:dyDescent="0.25"/>
    <row r="26599" customFormat="1" ht="15" customHeight="1" x14ac:dyDescent="0.25"/>
    <row r="26600" customFormat="1" ht="15" customHeight="1" x14ac:dyDescent="0.25"/>
    <row r="26601" customFormat="1" ht="15" customHeight="1" x14ac:dyDescent="0.25"/>
    <row r="26602" customFormat="1" ht="15" customHeight="1" x14ac:dyDescent="0.25"/>
    <row r="26603" customFormat="1" ht="15" customHeight="1" x14ac:dyDescent="0.25"/>
    <row r="26604" customFormat="1" ht="15" customHeight="1" x14ac:dyDescent="0.25"/>
    <row r="26605" customFormat="1" ht="15" customHeight="1" x14ac:dyDescent="0.25"/>
    <row r="26606" customFormat="1" ht="15" customHeight="1" x14ac:dyDescent="0.25"/>
    <row r="26607" customFormat="1" ht="15" customHeight="1" x14ac:dyDescent="0.25"/>
    <row r="26608" customFormat="1" ht="15" customHeight="1" x14ac:dyDescent="0.25"/>
    <row r="26609" customFormat="1" ht="15" customHeight="1" x14ac:dyDescent="0.25"/>
    <row r="26610" customFormat="1" ht="15" customHeight="1" x14ac:dyDescent="0.25"/>
    <row r="26611" customFormat="1" ht="15" customHeight="1" x14ac:dyDescent="0.25"/>
    <row r="26612" customFormat="1" ht="15" customHeight="1" x14ac:dyDescent="0.25"/>
    <row r="26613" customFormat="1" ht="15" customHeight="1" x14ac:dyDescent="0.25"/>
    <row r="26614" customFormat="1" ht="15" customHeight="1" x14ac:dyDescent="0.25"/>
    <row r="26615" customFormat="1" ht="15" customHeight="1" x14ac:dyDescent="0.25"/>
    <row r="26616" customFormat="1" ht="15" customHeight="1" x14ac:dyDescent="0.25"/>
    <row r="26617" customFormat="1" ht="15" customHeight="1" x14ac:dyDescent="0.25"/>
    <row r="26618" customFormat="1" ht="15" customHeight="1" x14ac:dyDescent="0.25"/>
    <row r="26619" customFormat="1" ht="15" customHeight="1" x14ac:dyDescent="0.25"/>
    <row r="26620" customFormat="1" ht="15" customHeight="1" x14ac:dyDescent="0.25"/>
    <row r="26621" customFormat="1" ht="15" customHeight="1" x14ac:dyDescent="0.25"/>
    <row r="26622" customFormat="1" ht="15" customHeight="1" x14ac:dyDescent="0.25"/>
    <row r="26623" customFormat="1" ht="15" customHeight="1" x14ac:dyDescent="0.25"/>
    <row r="26624" customFormat="1" ht="15" customHeight="1" x14ac:dyDescent="0.25"/>
    <row r="26625" customFormat="1" ht="15" customHeight="1" x14ac:dyDescent="0.25"/>
    <row r="26626" customFormat="1" ht="15" customHeight="1" x14ac:dyDescent="0.25"/>
    <row r="26627" customFormat="1" ht="15" customHeight="1" x14ac:dyDescent="0.25"/>
    <row r="26628" customFormat="1" ht="15" customHeight="1" x14ac:dyDescent="0.25"/>
    <row r="26629" customFormat="1" ht="15" customHeight="1" x14ac:dyDescent="0.25"/>
    <row r="26630" customFormat="1" ht="15" customHeight="1" x14ac:dyDescent="0.25"/>
    <row r="26631" customFormat="1" ht="15" customHeight="1" x14ac:dyDescent="0.25"/>
    <row r="26632" customFormat="1" ht="15" customHeight="1" x14ac:dyDescent="0.25"/>
    <row r="26633" customFormat="1" ht="15" customHeight="1" x14ac:dyDescent="0.25"/>
    <row r="26634" customFormat="1" ht="15" customHeight="1" x14ac:dyDescent="0.25"/>
    <row r="26635" customFormat="1" ht="15" customHeight="1" x14ac:dyDescent="0.25"/>
    <row r="26636" customFormat="1" ht="15" customHeight="1" x14ac:dyDescent="0.25"/>
    <row r="26637" customFormat="1" ht="15" customHeight="1" x14ac:dyDescent="0.25"/>
    <row r="26638" customFormat="1" ht="15" customHeight="1" x14ac:dyDescent="0.25"/>
    <row r="26639" customFormat="1" ht="15" customHeight="1" x14ac:dyDescent="0.25"/>
    <row r="26640" customFormat="1" ht="15" customHeight="1" x14ac:dyDescent="0.25"/>
    <row r="26641" customFormat="1" ht="15" customHeight="1" x14ac:dyDescent="0.25"/>
    <row r="26642" customFormat="1" ht="15" customHeight="1" x14ac:dyDescent="0.25"/>
    <row r="26643" customFormat="1" ht="15" customHeight="1" x14ac:dyDescent="0.25"/>
    <row r="26644" customFormat="1" ht="15" customHeight="1" x14ac:dyDescent="0.25"/>
    <row r="26645" customFormat="1" ht="15" customHeight="1" x14ac:dyDescent="0.25"/>
    <row r="26646" customFormat="1" ht="15" customHeight="1" x14ac:dyDescent="0.25"/>
    <row r="26647" customFormat="1" ht="15" customHeight="1" x14ac:dyDescent="0.25"/>
    <row r="26648" customFormat="1" ht="15" customHeight="1" x14ac:dyDescent="0.25"/>
    <row r="26649" customFormat="1" ht="15" customHeight="1" x14ac:dyDescent="0.25"/>
    <row r="26650" customFormat="1" ht="15" customHeight="1" x14ac:dyDescent="0.25"/>
    <row r="26651" customFormat="1" ht="15" customHeight="1" x14ac:dyDescent="0.25"/>
    <row r="26652" customFormat="1" ht="15" customHeight="1" x14ac:dyDescent="0.25"/>
    <row r="26653" customFormat="1" ht="15" customHeight="1" x14ac:dyDescent="0.25"/>
    <row r="26654" customFormat="1" ht="15" customHeight="1" x14ac:dyDescent="0.25"/>
    <row r="26655" customFormat="1" ht="15" customHeight="1" x14ac:dyDescent="0.25"/>
    <row r="26656" customFormat="1" ht="15" customHeight="1" x14ac:dyDescent="0.25"/>
    <row r="26657" customFormat="1" ht="15" customHeight="1" x14ac:dyDescent="0.25"/>
    <row r="26658" customFormat="1" ht="15" customHeight="1" x14ac:dyDescent="0.25"/>
    <row r="26659" customFormat="1" ht="15" customHeight="1" x14ac:dyDescent="0.25"/>
    <row r="26660" customFormat="1" ht="15" customHeight="1" x14ac:dyDescent="0.25"/>
    <row r="26661" customFormat="1" ht="15" customHeight="1" x14ac:dyDescent="0.25"/>
    <row r="26662" customFormat="1" ht="15" customHeight="1" x14ac:dyDescent="0.25"/>
    <row r="26663" customFormat="1" ht="15" customHeight="1" x14ac:dyDescent="0.25"/>
    <row r="26664" customFormat="1" ht="15" customHeight="1" x14ac:dyDescent="0.25"/>
    <row r="26665" customFormat="1" ht="15" customHeight="1" x14ac:dyDescent="0.25"/>
    <row r="26666" customFormat="1" ht="15" customHeight="1" x14ac:dyDescent="0.25"/>
    <row r="26667" customFormat="1" ht="15" customHeight="1" x14ac:dyDescent="0.25"/>
    <row r="26668" customFormat="1" ht="15" customHeight="1" x14ac:dyDescent="0.25"/>
    <row r="26669" customFormat="1" ht="15" customHeight="1" x14ac:dyDescent="0.25"/>
    <row r="26670" customFormat="1" ht="15" customHeight="1" x14ac:dyDescent="0.25"/>
    <row r="26671" customFormat="1" ht="15" customHeight="1" x14ac:dyDescent="0.25"/>
    <row r="26672" customFormat="1" ht="15" customHeight="1" x14ac:dyDescent="0.25"/>
    <row r="26673" customFormat="1" ht="15" customHeight="1" x14ac:dyDescent="0.25"/>
    <row r="26674" customFormat="1" ht="15" customHeight="1" x14ac:dyDescent="0.25"/>
    <row r="26675" customFormat="1" ht="15" customHeight="1" x14ac:dyDescent="0.25"/>
    <row r="26676" customFormat="1" ht="15" customHeight="1" x14ac:dyDescent="0.25"/>
    <row r="26677" customFormat="1" ht="15" customHeight="1" x14ac:dyDescent="0.25"/>
    <row r="26678" customFormat="1" ht="15" customHeight="1" x14ac:dyDescent="0.25"/>
    <row r="26679" customFormat="1" ht="15" customHeight="1" x14ac:dyDescent="0.25"/>
    <row r="26680" customFormat="1" ht="15" customHeight="1" x14ac:dyDescent="0.25"/>
    <row r="26681" customFormat="1" ht="15" customHeight="1" x14ac:dyDescent="0.25"/>
    <row r="26682" customFormat="1" ht="15" customHeight="1" x14ac:dyDescent="0.25"/>
    <row r="26683" customFormat="1" ht="15" customHeight="1" x14ac:dyDescent="0.25"/>
    <row r="26684" customFormat="1" ht="15" customHeight="1" x14ac:dyDescent="0.25"/>
    <row r="26685" customFormat="1" ht="15" customHeight="1" x14ac:dyDescent="0.25"/>
    <row r="26686" customFormat="1" ht="15" customHeight="1" x14ac:dyDescent="0.25"/>
    <row r="26687" customFormat="1" ht="15" customHeight="1" x14ac:dyDescent="0.25"/>
    <row r="26688" customFormat="1" ht="15" customHeight="1" x14ac:dyDescent="0.25"/>
    <row r="26689" customFormat="1" ht="15" customHeight="1" x14ac:dyDescent="0.25"/>
    <row r="26690" customFormat="1" ht="15" customHeight="1" x14ac:dyDescent="0.25"/>
    <row r="26691" customFormat="1" ht="15" customHeight="1" x14ac:dyDescent="0.25"/>
    <row r="26692" customFormat="1" ht="15" customHeight="1" x14ac:dyDescent="0.25"/>
    <row r="26693" customFormat="1" ht="15" customHeight="1" x14ac:dyDescent="0.25"/>
    <row r="26694" customFormat="1" ht="15" customHeight="1" x14ac:dyDescent="0.25"/>
    <row r="26695" customFormat="1" ht="15" customHeight="1" x14ac:dyDescent="0.25"/>
    <row r="26696" customFormat="1" ht="15" customHeight="1" x14ac:dyDescent="0.25"/>
    <row r="26697" customFormat="1" ht="15" customHeight="1" x14ac:dyDescent="0.25"/>
    <row r="26698" customFormat="1" ht="15" customHeight="1" x14ac:dyDescent="0.25"/>
    <row r="26699" customFormat="1" ht="15" customHeight="1" x14ac:dyDescent="0.25"/>
    <row r="26700" customFormat="1" ht="15" customHeight="1" x14ac:dyDescent="0.25"/>
    <row r="26701" customFormat="1" ht="15" customHeight="1" x14ac:dyDescent="0.25"/>
    <row r="26702" customFormat="1" ht="15" customHeight="1" x14ac:dyDescent="0.25"/>
    <row r="26703" customFormat="1" ht="15" customHeight="1" x14ac:dyDescent="0.25"/>
    <row r="26704" customFormat="1" ht="15" customHeight="1" x14ac:dyDescent="0.25"/>
    <row r="26705" customFormat="1" ht="15" customHeight="1" x14ac:dyDescent="0.25"/>
    <row r="26706" customFormat="1" ht="15" customHeight="1" x14ac:dyDescent="0.25"/>
    <row r="26707" customFormat="1" ht="15" customHeight="1" x14ac:dyDescent="0.25"/>
    <row r="26708" customFormat="1" ht="15" customHeight="1" x14ac:dyDescent="0.25"/>
    <row r="26709" customFormat="1" ht="15" customHeight="1" x14ac:dyDescent="0.25"/>
    <row r="26710" customFormat="1" ht="15" customHeight="1" x14ac:dyDescent="0.25"/>
    <row r="26711" customFormat="1" ht="15" customHeight="1" x14ac:dyDescent="0.25"/>
    <row r="26712" customFormat="1" ht="15" customHeight="1" x14ac:dyDescent="0.25"/>
    <row r="26713" customFormat="1" ht="15" customHeight="1" x14ac:dyDescent="0.25"/>
    <row r="26714" customFormat="1" ht="15" customHeight="1" x14ac:dyDescent="0.25"/>
    <row r="26715" customFormat="1" ht="15" customHeight="1" x14ac:dyDescent="0.25"/>
    <row r="26716" customFormat="1" ht="15" customHeight="1" x14ac:dyDescent="0.25"/>
    <row r="26717" customFormat="1" ht="15" customHeight="1" x14ac:dyDescent="0.25"/>
    <row r="26718" customFormat="1" ht="15" customHeight="1" x14ac:dyDescent="0.25"/>
    <row r="26719" customFormat="1" ht="15" customHeight="1" x14ac:dyDescent="0.25"/>
    <row r="26720" customFormat="1" ht="15" customHeight="1" x14ac:dyDescent="0.25"/>
    <row r="26721" customFormat="1" ht="15" customHeight="1" x14ac:dyDescent="0.25"/>
    <row r="26722" customFormat="1" ht="15" customHeight="1" x14ac:dyDescent="0.25"/>
    <row r="26723" customFormat="1" ht="15" customHeight="1" x14ac:dyDescent="0.25"/>
    <row r="26724" customFormat="1" ht="15" customHeight="1" x14ac:dyDescent="0.25"/>
    <row r="26725" customFormat="1" ht="15" customHeight="1" x14ac:dyDescent="0.25"/>
    <row r="26726" customFormat="1" ht="15" customHeight="1" x14ac:dyDescent="0.25"/>
    <row r="26727" customFormat="1" ht="15" customHeight="1" x14ac:dyDescent="0.25"/>
    <row r="26728" customFormat="1" ht="15" customHeight="1" x14ac:dyDescent="0.25"/>
    <row r="26729" customFormat="1" ht="15" customHeight="1" x14ac:dyDescent="0.25"/>
    <row r="26730" customFormat="1" ht="15" customHeight="1" x14ac:dyDescent="0.25"/>
    <row r="26731" customFormat="1" ht="15" customHeight="1" x14ac:dyDescent="0.25"/>
    <row r="26732" customFormat="1" ht="15" customHeight="1" x14ac:dyDescent="0.25"/>
    <row r="26733" customFormat="1" ht="15" customHeight="1" x14ac:dyDescent="0.25"/>
    <row r="26734" customFormat="1" ht="15" customHeight="1" x14ac:dyDescent="0.25"/>
    <row r="26735" customFormat="1" ht="15" customHeight="1" x14ac:dyDescent="0.25"/>
    <row r="26736" customFormat="1" ht="15" customHeight="1" x14ac:dyDescent="0.25"/>
    <row r="26737" customFormat="1" ht="15" customHeight="1" x14ac:dyDescent="0.25"/>
    <row r="26738" customFormat="1" ht="15" customHeight="1" x14ac:dyDescent="0.25"/>
    <row r="26739" customFormat="1" ht="15" customHeight="1" x14ac:dyDescent="0.25"/>
    <row r="26740" customFormat="1" ht="15" customHeight="1" x14ac:dyDescent="0.25"/>
    <row r="26741" customFormat="1" ht="15" customHeight="1" x14ac:dyDescent="0.25"/>
    <row r="26742" customFormat="1" ht="15" customHeight="1" x14ac:dyDescent="0.25"/>
    <row r="26743" customFormat="1" ht="15" customHeight="1" x14ac:dyDescent="0.25"/>
    <row r="26744" customFormat="1" ht="15" customHeight="1" x14ac:dyDescent="0.25"/>
    <row r="26745" customFormat="1" ht="15" customHeight="1" x14ac:dyDescent="0.25"/>
    <row r="26746" customFormat="1" ht="15" customHeight="1" x14ac:dyDescent="0.25"/>
    <row r="26747" customFormat="1" ht="15" customHeight="1" x14ac:dyDescent="0.25"/>
    <row r="26748" customFormat="1" ht="15" customHeight="1" x14ac:dyDescent="0.25"/>
    <row r="26749" customFormat="1" ht="15" customHeight="1" x14ac:dyDescent="0.25"/>
    <row r="26750" customFormat="1" ht="15" customHeight="1" x14ac:dyDescent="0.25"/>
    <row r="26751" customFormat="1" ht="15" customHeight="1" x14ac:dyDescent="0.25"/>
    <row r="26752" customFormat="1" ht="15" customHeight="1" x14ac:dyDescent="0.25"/>
    <row r="26753" customFormat="1" ht="15" customHeight="1" x14ac:dyDescent="0.25"/>
    <row r="26754" customFormat="1" ht="15" customHeight="1" x14ac:dyDescent="0.25"/>
    <row r="26755" customFormat="1" ht="15" customHeight="1" x14ac:dyDescent="0.25"/>
    <row r="26756" customFormat="1" ht="15" customHeight="1" x14ac:dyDescent="0.25"/>
    <row r="26757" customFormat="1" ht="15" customHeight="1" x14ac:dyDescent="0.25"/>
    <row r="26758" customFormat="1" ht="15" customHeight="1" x14ac:dyDescent="0.25"/>
    <row r="26759" customFormat="1" ht="15" customHeight="1" x14ac:dyDescent="0.25"/>
    <row r="26760" customFormat="1" ht="15" customHeight="1" x14ac:dyDescent="0.25"/>
    <row r="26761" customFormat="1" ht="15" customHeight="1" x14ac:dyDescent="0.25"/>
    <row r="26762" customFormat="1" ht="15" customHeight="1" x14ac:dyDescent="0.25"/>
    <row r="26763" customFormat="1" ht="15" customHeight="1" x14ac:dyDescent="0.25"/>
    <row r="26764" customFormat="1" ht="15" customHeight="1" x14ac:dyDescent="0.25"/>
    <row r="26765" customFormat="1" ht="15" customHeight="1" x14ac:dyDescent="0.25"/>
    <row r="26766" customFormat="1" ht="15" customHeight="1" x14ac:dyDescent="0.25"/>
    <row r="26767" customFormat="1" ht="15" customHeight="1" x14ac:dyDescent="0.25"/>
    <row r="26768" customFormat="1" ht="15" customHeight="1" x14ac:dyDescent="0.25"/>
    <row r="26769" customFormat="1" ht="15" customHeight="1" x14ac:dyDescent="0.25"/>
    <row r="26770" customFormat="1" ht="15" customHeight="1" x14ac:dyDescent="0.25"/>
    <row r="26771" customFormat="1" ht="15" customHeight="1" x14ac:dyDescent="0.25"/>
    <row r="26772" customFormat="1" ht="15" customHeight="1" x14ac:dyDescent="0.25"/>
    <row r="26773" customFormat="1" ht="15" customHeight="1" x14ac:dyDescent="0.25"/>
    <row r="26774" customFormat="1" ht="15" customHeight="1" x14ac:dyDescent="0.25"/>
    <row r="26775" customFormat="1" ht="15" customHeight="1" x14ac:dyDescent="0.25"/>
    <row r="26776" customFormat="1" ht="15" customHeight="1" x14ac:dyDescent="0.25"/>
    <row r="26777" customFormat="1" ht="15" customHeight="1" x14ac:dyDescent="0.25"/>
    <row r="26778" customFormat="1" ht="15" customHeight="1" x14ac:dyDescent="0.25"/>
    <row r="26779" customFormat="1" ht="15" customHeight="1" x14ac:dyDescent="0.25"/>
    <row r="26780" customFormat="1" ht="15" customHeight="1" x14ac:dyDescent="0.25"/>
    <row r="26781" customFormat="1" ht="15" customHeight="1" x14ac:dyDescent="0.25"/>
    <row r="26782" customFormat="1" ht="15" customHeight="1" x14ac:dyDescent="0.25"/>
    <row r="26783" customFormat="1" ht="15" customHeight="1" x14ac:dyDescent="0.25"/>
    <row r="26784" customFormat="1" ht="15" customHeight="1" x14ac:dyDescent="0.25"/>
    <row r="26785" customFormat="1" ht="15" customHeight="1" x14ac:dyDescent="0.25"/>
    <row r="26786" customFormat="1" ht="15" customHeight="1" x14ac:dyDescent="0.25"/>
    <row r="26787" customFormat="1" ht="15" customHeight="1" x14ac:dyDescent="0.25"/>
    <row r="26788" customFormat="1" ht="15" customHeight="1" x14ac:dyDescent="0.25"/>
    <row r="26789" customFormat="1" ht="15" customHeight="1" x14ac:dyDescent="0.25"/>
    <row r="26790" customFormat="1" ht="15" customHeight="1" x14ac:dyDescent="0.25"/>
    <row r="26791" customFormat="1" ht="15" customHeight="1" x14ac:dyDescent="0.25"/>
    <row r="26792" customFormat="1" ht="15" customHeight="1" x14ac:dyDescent="0.25"/>
    <row r="26793" customFormat="1" ht="15" customHeight="1" x14ac:dyDescent="0.25"/>
    <row r="26794" customFormat="1" ht="15" customHeight="1" x14ac:dyDescent="0.25"/>
    <row r="26795" customFormat="1" ht="15" customHeight="1" x14ac:dyDescent="0.25"/>
    <row r="26796" customFormat="1" ht="15" customHeight="1" x14ac:dyDescent="0.25"/>
    <row r="26797" customFormat="1" ht="15" customHeight="1" x14ac:dyDescent="0.25"/>
    <row r="26798" customFormat="1" ht="15" customHeight="1" x14ac:dyDescent="0.25"/>
    <row r="26799" customFormat="1" ht="15" customHeight="1" x14ac:dyDescent="0.25"/>
    <row r="26800" customFormat="1" ht="15" customHeight="1" x14ac:dyDescent="0.25"/>
    <row r="26801" customFormat="1" ht="15" customHeight="1" x14ac:dyDescent="0.25"/>
    <row r="26802" customFormat="1" ht="15" customHeight="1" x14ac:dyDescent="0.25"/>
    <row r="26803" customFormat="1" ht="15" customHeight="1" x14ac:dyDescent="0.25"/>
    <row r="26804" customFormat="1" ht="15" customHeight="1" x14ac:dyDescent="0.25"/>
    <row r="26805" customFormat="1" ht="15" customHeight="1" x14ac:dyDescent="0.25"/>
    <row r="26806" customFormat="1" ht="15" customHeight="1" x14ac:dyDescent="0.25"/>
    <row r="26807" customFormat="1" ht="15" customHeight="1" x14ac:dyDescent="0.25"/>
    <row r="26808" customFormat="1" ht="15" customHeight="1" x14ac:dyDescent="0.25"/>
    <row r="26809" customFormat="1" ht="15" customHeight="1" x14ac:dyDescent="0.25"/>
    <row r="26810" customFormat="1" ht="15" customHeight="1" x14ac:dyDescent="0.25"/>
    <row r="26811" customFormat="1" ht="15" customHeight="1" x14ac:dyDescent="0.25"/>
    <row r="26812" customFormat="1" ht="15" customHeight="1" x14ac:dyDescent="0.25"/>
    <row r="26813" customFormat="1" ht="15" customHeight="1" x14ac:dyDescent="0.25"/>
    <row r="26814" customFormat="1" ht="15" customHeight="1" x14ac:dyDescent="0.25"/>
    <row r="26815" customFormat="1" ht="15" customHeight="1" x14ac:dyDescent="0.25"/>
    <row r="26816" customFormat="1" ht="15" customHeight="1" x14ac:dyDescent="0.25"/>
    <row r="26817" customFormat="1" ht="15" customHeight="1" x14ac:dyDescent="0.25"/>
    <row r="26818" customFormat="1" ht="15" customHeight="1" x14ac:dyDescent="0.25"/>
    <row r="26819" customFormat="1" ht="15" customHeight="1" x14ac:dyDescent="0.25"/>
    <row r="26820" customFormat="1" ht="15" customHeight="1" x14ac:dyDescent="0.25"/>
    <row r="26821" customFormat="1" ht="15" customHeight="1" x14ac:dyDescent="0.25"/>
    <row r="26822" customFormat="1" ht="15" customHeight="1" x14ac:dyDescent="0.25"/>
    <row r="26823" customFormat="1" ht="15" customHeight="1" x14ac:dyDescent="0.25"/>
    <row r="26824" customFormat="1" ht="15" customHeight="1" x14ac:dyDescent="0.25"/>
    <row r="26825" customFormat="1" ht="15" customHeight="1" x14ac:dyDescent="0.25"/>
    <row r="26826" customFormat="1" ht="15" customHeight="1" x14ac:dyDescent="0.25"/>
    <row r="26827" customFormat="1" ht="15" customHeight="1" x14ac:dyDescent="0.25"/>
    <row r="26828" customFormat="1" ht="15" customHeight="1" x14ac:dyDescent="0.25"/>
    <row r="26829" customFormat="1" ht="15" customHeight="1" x14ac:dyDescent="0.25"/>
    <row r="26830" customFormat="1" ht="15" customHeight="1" x14ac:dyDescent="0.25"/>
    <row r="26831" customFormat="1" ht="15" customHeight="1" x14ac:dyDescent="0.25"/>
    <row r="26832" customFormat="1" ht="15" customHeight="1" x14ac:dyDescent="0.25"/>
    <row r="26833" customFormat="1" ht="15" customHeight="1" x14ac:dyDescent="0.25"/>
    <row r="26834" customFormat="1" ht="15" customHeight="1" x14ac:dyDescent="0.25"/>
    <row r="26835" customFormat="1" ht="15" customHeight="1" x14ac:dyDescent="0.25"/>
    <row r="26836" customFormat="1" ht="15" customHeight="1" x14ac:dyDescent="0.25"/>
    <row r="26837" customFormat="1" ht="15" customHeight="1" x14ac:dyDescent="0.25"/>
    <row r="26838" customFormat="1" ht="15" customHeight="1" x14ac:dyDescent="0.25"/>
    <row r="26839" customFormat="1" ht="15" customHeight="1" x14ac:dyDescent="0.25"/>
    <row r="26840" customFormat="1" ht="15" customHeight="1" x14ac:dyDescent="0.25"/>
    <row r="26841" customFormat="1" ht="15" customHeight="1" x14ac:dyDescent="0.25"/>
    <row r="26842" customFormat="1" ht="15" customHeight="1" x14ac:dyDescent="0.25"/>
    <row r="26843" customFormat="1" ht="15" customHeight="1" x14ac:dyDescent="0.25"/>
    <row r="26844" customFormat="1" ht="15" customHeight="1" x14ac:dyDescent="0.25"/>
    <row r="26845" customFormat="1" ht="15" customHeight="1" x14ac:dyDescent="0.25"/>
    <row r="26846" customFormat="1" ht="15" customHeight="1" x14ac:dyDescent="0.25"/>
    <row r="26847" customFormat="1" ht="15" customHeight="1" x14ac:dyDescent="0.25"/>
    <row r="26848" customFormat="1" ht="15" customHeight="1" x14ac:dyDescent="0.25"/>
    <row r="26849" customFormat="1" ht="15" customHeight="1" x14ac:dyDescent="0.25"/>
    <row r="26850" customFormat="1" ht="15" customHeight="1" x14ac:dyDescent="0.25"/>
    <row r="26851" customFormat="1" ht="15" customHeight="1" x14ac:dyDescent="0.25"/>
    <row r="26852" customFormat="1" ht="15" customHeight="1" x14ac:dyDescent="0.25"/>
    <row r="26853" customFormat="1" ht="15" customHeight="1" x14ac:dyDescent="0.25"/>
    <row r="26854" customFormat="1" ht="15" customHeight="1" x14ac:dyDescent="0.25"/>
    <row r="26855" customFormat="1" ht="15" customHeight="1" x14ac:dyDescent="0.25"/>
    <row r="26856" customFormat="1" ht="15" customHeight="1" x14ac:dyDescent="0.25"/>
    <row r="26857" customFormat="1" ht="15" customHeight="1" x14ac:dyDescent="0.25"/>
    <row r="26858" customFormat="1" ht="15" customHeight="1" x14ac:dyDescent="0.25"/>
    <row r="26859" customFormat="1" ht="15" customHeight="1" x14ac:dyDescent="0.25"/>
    <row r="26860" customFormat="1" ht="15" customHeight="1" x14ac:dyDescent="0.25"/>
    <row r="26861" customFormat="1" ht="15" customHeight="1" x14ac:dyDescent="0.25"/>
    <row r="26862" customFormat="1" ht="15" customHeight="1" x14ac:dyDescent="0.25"/>
    <row r="26863" customFormat="1" ht="15" customHeight="1" x14ac:dyDescent="0.25"/>
    <row r="26864" customFormat="1" ht="15" customHeight="1" x14ac:dyDescent="0.25"/>
    <row r="26865" customFormat="1" ht="15" customHeight="1" x14ac:dyDescent="0.25"/>
    <row r="26866" customFormat="1" ht="15" customHeight="1" x14ac:dyDescent="0.25"/>
    <row r="26867" customFormat="1" ht="15" customHeight="1" x14ac:dyDescent="0.25"/>
    <row r="26868" customFormat="1" ht="15" customHeight="1" x14ac:dyDescent="0.25"/>
    <row r="26869" customFormat="1" ht="15" customHeight="1" x14ac:dyDescent="0.25"/>
    <row r="26870" customFormat="1" ht="15" customHeight="1" x14ac:dyDescent="0.25"/>
    <row r="26871" customFormat="1" ht="15" customHeight="1" x14ac:dyDescent="0.25"/>
    <row r="26872" customFormat="1" ht="15" customHeight="1" x14ac:dyDescent="0.25"/>
    <row r="26873" customFormat="1" ht="15" customHeight="1" x14ac:dyDescent="0.25"/>
    <row r="26874" customFormat="1" ht="15" customHeight="1" x14ac:dyDescent="0.25"/>
    <row r="26875" customFormat="1" ht="15" customHeight="1" x14ac:dyDescent="0.25"/>
    <row r="26876" customFormat="1" ht="15" customHeight="1" x14ac:dyDescent="0.25"/>
    <row r="26877" customFormat="1" ht="15" customHeight="1" x14ac:dyDescent="0.25"/>
    <row r="26878" customFormat="1" ht="15" customHeight="1" x14ac:dyDescent="0.25"/>
    <row r="26879" customFormat="1" ht="15" customHeight="1" x14ac:dyDescent="0.25"/>
    <row r="26880" customFormat="1" ht="15" customHeight="1" x14ac:dyDescent="0.25"/>
    <row r="26881" customFormat="1" ht="15" customHeight="1" x14ac:dyDescent="0.25"/>
    <row r="26882" customFormat="1" ht="15" customHeight="1" x14ac:dyDescent="0.25"/>
    <row r="26883" customFormat="1" ht="15" customHeight="1" x14ac:dyDescent="0.25"/>
    <row r="26884" customFormat="1" ht="15" customHeight="1" x14ac:dyDescent="0.25"/>
    <row r="26885" customFormat="1" ht="15" customHeight="1" x14ac:dyDescent="0.25"/>
    <row r="26886" customFormat="1" ht="15" customHeight="1" x14ac:dyDescent="0.25"/>
    <row r="26887" customFormat="1" ht="15" customHeight="1" x14ac:dyDescent="0.25"/>
    <row r="26888" customFormat="1" ht="15" customHeight="1" x14ac:dyDescent="0.25"/>
    <row r="26889" customFormat="1" ht="15" customHeight="1" x14ac:dyDescent="0.25"/>
    <row r="26890" customFormat="1" ht="15" customHeight="1" x14ac:dyDescent="0.25"/>
    <row r="26891" customFormat="1" ht="15" customHeight="1" x14ac:dyDescent="0.25"/>
    <row r="26892" customFormat="1" ht="15" customHeight="1" x14ac:dyDescent="0.25"/>
    <row r="26893" customFormat="1" ht="15" customHeight="1" x14ac:dyDescent="0.25"/>
    <row r="26894" customFormat="1" ht="15" customHeight="1" x14ac:dyDescent="0.25"/>
    <row r="26895" customFormat="1" ht="15" customHeight="1" x14ac:dyDescent="0.25"/>
    <row r="26896" customFormat="1" ht="15" customHeight="1" x14ac:dyDescent="0.25"/>
    <row r="26897" customFormat="1" ht="15" customHeight="1" x14ac:dyDescent="0.25"/>
    <row r="26898" customFormat="1" ht="15" customHeight="1" x14ac:dyDescent="0.25"/>
    <row r="26899" customFormat="1" ht="15" customHeight="1" x14ac:dyDescent="0.25"/>
    <row r="26900" customFormat="1" ht="15" customHeight="1" x14ac:dyDescent="0.25"/>
    <row r="26901" customFormat="1" ht="15" customHeight="1" x14ac:dyDescent="0.25"/>
    <row r="26902" customFormat="1" ht="15" customHeight="1" x14ac:dyDescent="0.25"/>
    <row r="26903" customFormat="1" ht="15" customHeight="1" x14ac:dyDescent="0.25"/>
    <row r="26904" customFormat="1" ht="15" customHeight="1" x14ac:dyDescent="0.25"/>
    <row r="26905" customFormat="1" ht="15" customHeight="1" x14ac:dyDescent="0.25"/>
    <row r="26906" customFormat="1" ht="15" customHeight="1" x14ac:dyDescent="0.25"/>
    <row r="26907" customFormat="1" ht="15" customHeight="1" x14ac:dyDescent="0.25"/>
    <row r="26908" customFormat="1" ht="15" customHeight="1" x14ac:dyDescent="0.25"/>
    <row r="26909" customFormat="1" ht="15" customHeight="1" x14ac:dyDescent="0.25"/>
    <row r="26910" customFormat="1" ht="15" customHeight="1" x14ac:dyDescent="0.25"/>
    <row r="26911" customFormat="1" ht="15" customHeight="1" x14ac:dyDescent="0.25"/>
    <row r="26912" customFormat="1" ht="15" customHeight="1" x14ac:dyDescent="0.25"/>
    <row r="26913" customFormat="1" ht="15" customHeight="1" x14ac:dyDescent="0.25"/>
    <row r="26914" customFormat="1" ht="15" customHeight="1" x14ac:dyDescent="0.25"/>
    <row r="26915" customFormat="1" ht="15" customHeight="1" x14ac:dyDescent="0.25"/>
    <row r="26916" customFormat="1" ht="15" customHeight="1" x14ac:dyDescent="0.25"/>
    <row r="26917" customFormat="1" ht="15" customHeight="1" x14ac:dyDescent="0.25"/>
    <row r="26918" customFormat="1" ht="15" customHeight="1" x14ac:dyDescent="0.25"/>
    <row r="26919" customFormat="1" ht="15" customHeight="1" x14ac:dyDescent="0.25"/>
    <row r="26920" customFormat="1" ht="15" customHeight="1" x14ac:dyDescent="0.25"/>
    <row r="26921" customFormat="1" ht="15" customHeight="1" x14ac:dyDescent="0.25"/>
    <row r="26922" customFormat="1" ht="15" customHeight="1" x14ac:dyDescent="0.25"/>
    <row r="26923" customFormat="1" ht="15" customHeight="1" x14ac:dyDescent="0.25"/>
    <row r="26924" customFormat="1" ht="15" customHeight="1" x14ac:dyDescent="0.25"/>
    <row r="26925" customFormat="1" ht="15" customHeight="1" x14ac:dyDescent="0.25"/>
    <row r="26926" customFormat="1" ht="15" customHeight="1" x14ac:dyDescent="0.25"/>
    <row r="26927" customFormat="1" ht="15" customHeight="1" x14ac:dyDescent="0.25"/>
    <row r="26928" customFormat="1" ht="15" customHeight="1" x14ac:dyDescent="0.25"/>
    <row r="26929" customFormat="1" ht="15" customHeight="1" x14ac:dyDescent="0.25"/>
    <row r="26930" customFormat="1" ht="15" customHeight="1" x14ac:dyDescent="0.25"/>
    <row r="26931" customFormat="1" ht="15" customHeight="1" x14ac:dyDescent="0.25"/>
    <row r="26932" customFormat="1" ht="15" customHeight="1" x14ac:dyDescent="0.25"/>
    <row r="26933" customFormat="1" ht="15" customHeight="1" x14ac:dyDescent="0.25"/>
    <row r="26934" customFormat="1" ht="15" customHeight="1" x14ac:dyDescent="0.25"/>
    <row r="26935" customFormat="1" ht="15" customHeight="1" x14ac:dyDescent="0.25"/>
    <row r="26936" customFormat="1" ht="15" customHeight="1" x14ac:dyDescent="0.25"/>
    <row r="26937" customFormat="1" ht="15" customHeight="1" x14ac:dyDescent="0.25"/>
    <row r="26938" customFormat="1" ht="15" customHeight="1" x14ac:dyDescent="0.25"/>
    <row r="26939" customFormat="1" ht="15" customHeight="1" x14ac:dyDescent="0.25"/>
    <row r="26940" customFormat="1" ht="15" customHeight="1" x14ac:dyDescent="0.25"/>
    <row r="26941" customFormat="1" ht="15" customHeight="1" x14ac:dyDescent="0.25"/>
    <row r="26942" customFormat="1" ht="15" customHeight="1" x14ac:dyDescent="0.25"/>
    <row r="26943" customFormat="1" ht="15" customHeight="1" x14ac:dyDescent="0.25"/>
    <row r="26944" customFormat="1" ht="15" customHeight="1" x14ac:dyDescent="0.25"/>
    <row r="26945" customFormat="1" ht="15" customHeight="1" x14ac:dyDescent="0.25"/>
    <row r="26946" customFormat="1" ht="15" customHeight="1" x14ac:dyDescent="0.25"/>
    <row r="26947" customFormat="1" ht="15" customHeight="1" x14ac:dyDescent="0.25"/>
    <row r="26948" customFormat="1" ht="15" customHeight="1" x14ac:dyDescent="0.25"/>
    <row r="26949" customFormat="1" ht="15" customHeight="1" x14ac:dyDescent="0.25"/>
    <row r="26950" customFormat="1" ht="15" customHeight="1" x14ac:dyDescent="0.25"/>
    <row r="26951" customFormat="1" ht="15" customHeight="1" x14ac:dyDescent="0.25"/>
    <row r="26952" customFormat="1" ht="15" customHeight="1" x14ac:dyDescent="0.25"/>
    <row r="26953" customFormat="1" ht="15" customHeight="1" x14ac:dyDescent="0.25"/>
    <row r="26954" customFormat="1" ht="15" customHeight="1" x14ac:dyDescent="0.25"/>
    <row r="26955" customFormat="1" ht="15" customHeight="1" x14ac:dyDescent="0.25"/>
    <row r="26956" customFormat="1" ht="15" customHeight="1" x14ac:dyDescent="0.25"/>
    <row r="26957" customFormat="1" ht="15" customHeight="1" x14ac:dyDescent="0.25"/>
    <row r="26958" customFormat="1" ht="15" customHeight="1" x14ac:dyDescent="0.25"/>
    <row r="26959" customFormat="1" ht="15" customHeight="1" x14ac:dyDescent="0.25"/>
    <row r="26960" customFormat="1" ht="15" customHeight="1" x14ac:dyDescent="0.25"/>
    <row r="26961" customFormat="1" ht="15" customHeight="1" x14ac:dyDescent="0.25"/>
    <row r="26962" customFormat="1" ht="15" customHeight="1" x14ac:dyDescent="0.25"/>
    <row r="26963" customFormat="1" ht="15" customHeight="1" x14ac:dyDescent="0.25"/>
    <row r="26964" customFormat="1" ht="15" customHeight="1" x14ac:dyDescent="0.25"/>
    <row r="26965" customFormat="1" ht="15" customHeight="1" x14ac:dyDescent="0.25"/>
    <row r="26966" customFormat="1" ht="15" customHeight="1" x14ac:dyDescent="0.25"/>
    <row r="26967" customFormat="1" ht="15" customHeight="1" x14ac:dyDescent="0.25"/>
    <row r="26968" customFormat="1" ht="15" customHeight="1" x14ac:dyDescent="0.25"/>
    <row r="26969" customFormat="1" ht="15" customHeight="1" x14ac:dyDescent="0.25"/>
    <row r="26970" customFormat="1" ht="15" customHeight="1" x14ac:dyDescent="0.25"/>
    <row r="26971" customFormat="1" ht="15" customHeight="1" x14ac:dyDescent="0.25"/>
    <row r="26972" customFormat="1" ht="15" customHeight="1" x14ac:dyDescent="0.25"/>
    <row r="26973" customFormat="1" ht="15" customHeight="1" x14ac:dyDescent="0.25"/>
    <row r="26974" customFormat="1" ht="15" customHeight="1" x14ac:dyDescent="0.25"/>
    <row r="26975" customFormat="1" ht="15" customHeight="1" x14ac:dyDescent="0.25"/>
    <row r="26976" customFormat="1" ht="15" customHeight="1" x14ac:dyDescent="0.25"/>
    <row r="26977" customFormat="1" ht="15" customHeight="1" x14ac:dyDescent="0.25"/>
    <row r="26978" customFormat="1" ht="15" customHeight="1" x14ac:dyDescent="0.25"/>
    <row r="26979" customFormat="1" ht="15" customHeight="1" x14ac:dyDescent="0.25"/>
    <row r="26980" customFormat="1" ht="15" customHeight="1" x14ac:dyDescent="0.25"/>
    <row r="26981" customFormat="1" ht="15" customHeight="1" x14ac:dyDescent="0.25"/>
    <row r="26982" customFormat="1" ht="15" customHeight="1" x14ac:dyDescent="0.25"/>
    <row r="26983" customFormat="1" ht="15" customHeight="1" x14ac:dyDescent="0.25"/>
    <row r="26984" customFormat="1" ht="15" customHeight="1" x14ac:dyDescent="0.25"/>
    <row r="26985" customFormat="1" ht="15" customHeight="1" x14ac:dyDescent="0.25"/>
    <row r="26986" customFormat="1" ht="15" customHeight="1" x14ac:dyDescent="0.25"/>
    <row r="26987" customFormat="1" ht="15" customHeight="1" x14ac:dyDescent="0.25"/>
    <row r="26988" customFormat="1" ht="15" customHeight="1" x14ac:dyDescent="0.25"/>
    <row r="26989" customFormat="1" ht="15" customHeight="1" x14ac:dyDescent="0.25"/>
    <row r="26990" customFormat="1" ht="15" customHeight="1" x14ac:dyDescent="0.25"/>
    <row r="26991" customFormat="1" ht="15" customHeight="1" x14ac:dyDescent="0.25"/>
    <row r="26992" customFormat="1" ht="15" customHeight="1" x14ac:dyDescent="0.25"/>
    <row r="26993" customFormat="1" ht="15" customHeight="1" x14ac:dyDescent="0.25"/>
    <row r="26994" customFormat="1" ht="15" customHeight="1" x14ac:dyDescent="0.25"/>
    <row r="26995" customFormat="1" ht="15" customHeight="1" x14ac:dyDescent="0.25"/>
    <row r="26996" customFormat="1" ht="15" customHeight="1" x14ac:dyDescent="0.25"/>
    <row r="26997" customFormat="1" ht="15" customHeight="1" x14ac:dyDescent="0.25"/>
    <row r="26998" customFormat="1" ht="15" customHeight="1" x14ac:dyDescent="0.25"/>
    <row r="26999" customFormat="1" ht="15" customHeight="1" x14ac:dyDescent="0.25"/>
    <row r="27000" customFormat="1" ht="15" customHeight="1" x14ac:dyDescent="0.25"/>
    <row r="27001" customFormat="1" ht="15" customHeight="1" x14ac:dyDescent="0.25"/>
    <row r="27002" customFormat="1" ht="15" customHeight="1" x14ac:dyDescent="0.25"/>
    <row r="27003" customFormat="1" ht="15" customHeight="1" x14ac:dyDescent="0.25"/>
    <row r="27004" customFormat="1" ht="15" customHeight="1" x14ac:dyDescent="0.25"/>
    <row r="27005" customFormat="1" ht="15" customHeight="1" x14ac:dyDescent="0.25"/>
    <row r="27006" customFormat="1" ht="15" customHeight="1" x14ac:dyDescent="0.25"/>
    <row r="27007" customFormat="1" ht="15" customHeight="1" x14ac:dyDescent="0.25"/>
    <row r="27008" customFormat="1" ht="15" customHeight="1" x14ac:dyDescent="0.25"/>
    <row r="27009" customFormat="1" ht="15" customHeight="1" x14ac:dyDescent="0.25"/>
    <row r="27010" customFormat="1" ht="15" customHeight="1" x14ac:dyDescent="0.25"/>
    <row r="27011" customFormat="1" ht="15" customHeight="1" x14ac:dyDescent="0.25"/>
    <row r="27012" customFormat="1" ht="15" customHeight="1" x14ac:dyDescent="0.25"/>
    <row r="27013" customFormat="1" ht="15" customHeight="1" x14ac:dyDescent="0.25"/>
    <row r="27014" customFormat="1" ht="15" customHeight="1" x14ac:dyDescent="0.25"/>
    <row r="27015" customFormat="1" ht="15" customHeight="1" x14ac:dyDescent="0.25"/>
    <row r="27016" customFormat="1" ht="15" customHeight="1" x14ac:dyDescent="0.25"/>
    <row r="27017" customFormat="1" ht="15" customHeight="1" x14ac:dyDescent="0.25"/>
    <row r="27018" customFormat="1" ht="15" customHeight="1" x14ac:dyDescent="0.25"/>
    <row r="27019" customFormat="1" ht="15" customHeight="1" x14ac:dyDescent="0.25"/>
    <row r="27020" customFormat="1" ht="15" customHeight="1" x14ac:dyDescent="0.25"/>
    <row r="27021" customFormat="1" ht="15" customHeight="1" x14ac:dyDescent="0.25"/>
    <row r="27022" customFormat="1" ht="15" customHeight="1" x14ac:dyDescent="0.25"/>
    <row r="27023" customFormat="1" ht="15" customHeight="1" x14ac:dyDescent="0.25"/>
    <row r="27024" customFormat="1" ht="15" customHeight="1" x14ac:dyDescent="0.25"/>
    <row r="27025" customFormat="1" ht="15" customHeight="1" x14ac:dyDescent="0.25"/>
    <row r="27026" customFormat="1" ht="15" customHeight="1" x14ac:dyDescent="0.25"/>
    <row r="27027" customFormat="1" ht="15" customHeight="1" x14ac:dyDescent="0.25"/>
    <row r="27028" customFormat="1" ht="15" customHeight="1" x14ac:dyDescent="0.25"/>
    <row r="27029" customFormat="1" ht="15" customHeight="1" x14ac:dyDescent="0.25"/>
    <row r="27030" customFormat="1" ht="15" customHeight="1" x14ac:dyDescent="0.25"/>
    <row r="27031" customFormat="1" ht="15" customHeight="1" x14ac:dyDescent="0.25"/>
    <row r="27032" customFormat="1" ht="15" customHeight="1" x14ac:dyDescent="0.25"/>
    <row r="27033" customFormat="1" ht="15" customHeight="1" x14ac:dyDescent="0.25"/>
    <row r="27034" customFormat="1" ht="15" customHeight="1" x14ac:dyDescent="0.25"/>
    <row r="27035" customFormat="1" ht="15" customHeight="1" x14ac:dyDescent="0.25"/>
    <row r="27036" customFormat="1" ht="15" customHeight="1" x14ac:dyDescent="0.25"/>
    <row r="27037" customFormat="1" ht="15" customHeight="1" x14ac:dyDescent="0.25"/>
    <row r="27038" customFormat="1" ht="15" customHeight="1" x14ac:dyDescent="0.25"/>
    <row r="27039" customFormat="1" ht="15" customHeight="1" x14ac:dyDescent="0.25"/>
    <row r="27040" customFormat="1" ht="15" customHeight="1" x14ac:dyDescent="0.25"/>
    <row r="27041" customFormat="1" ht="15" customHeight="1" x14ac:dyDescent="0.25"/>
    <row r="27042" customFormat="1" ht="15" customHeight="1" x14ac:dyDescent="0.25"/>
    <row r="27043" customFormat="1" ht="15" customHeight="1" x14ac:dyDescent="0.25"/>
    <row r="27044" customFormat="1" ht="15" customHeight="1" x14ac:dyDescent="0.25"/>
    <row r="27045" customFormat="1" ht="15" customHeight="1" x14ac:dyDescent="0.25"/>
    <row r="27046" customFormat="1" ht="15" customHeight="1" x14ac:dyDescent="0.25"/>
    <row r="27047" customFormat="1" ht="15" customHeight="1" x14ac:dyDescent="0.25"/>
    <row r="27048" customFormat="1" ht="15" customHeight="1" x14ac:dyDescent="0.25"/>
    <row r="27049" customFormat="1" ht="15" customHeight="1" x14ac:dyDescent="0.25"/>
    <row r="27050" customFormat="1" ht="15" customHeight="1" x14ac:dyDescent="0.25"/>
    <row r="27051" customFormat="1" ht="15" customHeight="1" x14ac:dyDescent="0.25"/>
    <row r="27052" customFormat="1" ht="15" customHeight="1" x14ac:dyDescent="0.25"/>
    <row r="27053" customFormat="1" ht="15" customHeight="1" x14ac:dyDescent="0.25"/>
    <row r="27054" customFormat="1" ht="15" customHeight="1" x14ac:dyDescent="0.25"/>
    <row r="27055" customFormat="1" ht="15" customHeight="1" x14ac:dyDescent="0.25"/>
    <row r="27056" customFormat="1" ht="15" customHeight="1" x14ac:dyDescent="0.25"/>
    <row r="27057" customFormat="1" ht="15" customHeight="1" x14ac:dyDescent="0.25"/>
    <row r="27058" customFormat="1" ht="15" customHeight="1" x14ac:dyDescent="0.25"/>
    <row r="27059" customFormat="1" ht="15" customHeight="1" x14ac:dyDescent="0.25"/>
    <row r="27060" customFormat="1" ht="15" customHeight="1" x14ac:dyDescent="0.25"/>
    <row r="27061" customFormat="1" ht="15" customHeight="1" x14ac:dyDescent="0.25"/>
    <row r="27062" customFormat="1" ht="15" customHeight="1" x14ac:dyDescent="0.25"/>
    <row r="27063" customFormat="1" ht="15" customHeight="1" x14ac:dyDescent="0.25"/>
    <row r="27064" customFormat="1" ht="15" customHeight="1" x14ac:dyDescent="0.25"/>
    <row r="27065" customFormat="1" ht="15" customHeight="1" x14ac:dyDescent="0.25"/>
    <row r="27066" customFormat="1" ht="15" customHeight="1" x14ac:dyDescent="0.25"/>
    <row r="27067" customFormat="1" ht="15" customHeight="1" x14ac:dyDescent="0.25"/>
    <row r="27068" customFormat="1" ht="15" customHeight="1" x14ac:dyDescent="0.25"/>
    <row r="27069" customFormat="1" ht="15" customHeight="1" x14ac:dyDescent="0.25"/>
    <row r="27070" customFormat="1" ht="15" customHeight="1" x14ac:dyDescent="0.25"/>
    <row r="27071" customFormat="1" ht="15" customHeight="1" x14ac:dyDescent="0.25"/>
    <row r="27072" customFormat="1" ht="15" customHeight="1" x14ac:dyDescent="0.25"/>
    <row r="27073" customFormat="1" ht="15" customHeight="1" x14ac:dyDescent="0.25"/>
    <row r="27074" customFormat="1" ht="15" customHeight="1" x14ac:dyDescent="0.25"/>
    <row r="27075" customFormat="1" ht="15" customHeight="1" x14ac:dyDescent="0.25"/>
    <row r="27076" customFormat="1" ht="15" customHeight="1" x14ac:dyDescent="0.25"/>
    <row r="27077" customFormat="1" ht="15" customHeight="1" x14ac:dyDescent="0.25"/>
    <row r="27078" customFormat="1" ht="15" customHeight="1" x14ac:dyDescent="0.25"/>
    <row r="27079" customFormat="1" ht="15" customHeight="1" x14ac:dyDescent="0.25"/>
    <row r="27080" customFormat="1" ht="15" customHeight="1" x14ac:dyDescent="0.25"/>
    <row r="27081" customFormat="1" ht="15" customHeight="1" x14ac:dyDescent="0.25"/>
    <row r="27082" customFormat="1" ht="15" customHeight="1" x14ac:dyDescent="0.25"/>
    <row r="27083" customFormat="1" ht="15" customHeight="1" x14ac:dyDescent="0.25"/>
    <row r="27084" customFormat="1" ht="15" customHeight="1" x14ac:dyDescent="0.25"/>
    <row r="27085" customFormat="1" ht="15" customHeight="1" x14ac:dyDescent="0.25"/>
    <row r="27086" customFormat="1" ht="15" customHeight="1" x14ac:dyDescent="0.25"/>
    <row r="27087" customFormat="1" ht="15" customHeight="1" x14ac:dyDescent="0.25"/>
    <row r="27088" customFormat="1" ht="15" customHeight="1" x14ac:dyDescent="0.25"/>
    <row r="27089" customFormat="1" ht="15" customHeight="1" x14ac:dyDescent="0.25"/>
    <row r="27090" customFormat="1" ht="15" customHeight="1" x14ac:dyDescent="0.25"/>
    <row r="27091" customFormat="1" ht="15" customHeight="1" x14ac:dyDescent="0.25"/>
    <row r="27092" customFormat="1" ht="15" customHeight="1" x14ac:dyDescent="0.25"/>
    <row r="27093" customFormat="1" ht="15" customHeight="1" x14ac:dyDescent="0.25"/>
    <row r="27094" customFormat="1" ht="15" customHeight="1" x14ac:dyDescent="0.25"/>
    <row r="27095" customFormat="1" ht="15" customHeight="1" x14ac:dyDescent="0.25"/>
    <row r="27096" customFormat="1" ht="15" customHeight="1" x14ac:dyDescent="0.25"/>
    <row r="27097" customFormat="1" ht="15" customHeight="1" x14ac:dyDescent="0.25"/>
    <row r="27098" customFormat="1" ht="15" customHeight="1" x14ac:dyDescent="0.25"/>
    <row r="27099" customFormat="1" ht="15" customHeight="1" x14ac:dyDescent="0.25"/>
    <row r="27100" customFormat="1" ht="15" customHeight="1" x14ac:dyDescent="0.25"/>
    <row r="27101" customFormat="1" ht="15" customHeight="1" x14ac:dyDescent="0.25"/>
    <row r="27102" customFormat="1" ht="15" customHeight="1" x14ac:dyDescent="0.25"/>
    <row r="27103" customFormat="1" ht="15" customHeight="1" x14ac:dyDescent="0.25"/>
    <row r="27104" customFormat="1" ht="15" customHeight="1" x14ac:dyDescent="0.25"/>
    <row r="27105" customFormat="1" ht="15" customHeight="1" x14ac:dyDescent="0.25"/>
    <row r="27106" customFormat="1" ht="15" customHeight="1" x14ac:dyDescent="0.25"/>
    <row r="27107" customFormat="1" ht="15" customHeight="1" x14ac:dyDescent="0.25"/>
    <row r="27108" customFormat="1" ht="15" customHeight="1" x14ac:dyDescent="0.25"/>
    <row r="27109" customFormat="1" ht="15" customHeight="1" x14ac:dyDescent="0.25"/>
    <row r="27110" customFormat="1" ht="15" customHeight="1" x14ac:dyDescent="0.25"/>
    <row r="27111" customFormat="1" ht="15" customHeight="1" x14ac:dyDescent="0.25"/>
    <row r="27112" customFormat="1" ht="15" customHeight="1" x14ac:dyDescent="0.25"/>
    <row r="27113" customFormat="1" ht="15" customHeight="1" x14ac:dyDescent="0.25"/>
    <row r="27114" customFormat="1" ht="15" customHeight="1" x14ac:dyDescent="0.25"/>
    <row r="27115" customFormat="1" ht="15" customHeight="1" x14ac:dyDescent="0.25"/>
    <row r="27116" customFormat="1" ht="15" customHeight="1" x14ac:dyDescent="0.25"/>
    <row r="27117" customFormat="1" ht="15" customHeight="1" x14ac:dyDescent="0.25"/>
    <row r="27118" customFormat="1" ht="15" customHeight="1" x14ac:dyDescent="0.25"/>
    <row r="27119" customFormat="1" ht="15" customHeight="1" x14ac:dyDescent="0.25"/>
    <row r="27120" customFormat="1" ht="15" customHeight="1" x14ac:dyDescent="0.25"/>
    <row r="27121" customFormat="1" ht="15" customHeight="1" x14ac:dyDescent="0.25"/>
    <row r="27122" customFormat="1" ht="15" customHeight="1" x14ac:dyDescent="0.25"/>
    <row r="27123" customFormat="1" ht="15" customHeight="1" x14ac:dyDescent="0.25"/>
    <row r="27124" customFormat="1" ht="15" customHeight="1" x14ac:dyDescent="0.25"/>
    <row r="27125" customFormat="1" ht="15" customHeight="1" x14ac:dyDescent="0.25"/>
    <row r="27126" customFormat="1" ht="15" customHeight="1" x14ac:dyDescent="0.25"/>
    <row r="27127" customFormat="1" ht="15" customHeight="1" x14ac:dyDescent="0.25"/>
    <row r="27128" customFormat="1" ht="15" customHeight="1" x14ac:dyDescent="0.25"/>
    <row r="27129" customFormat="1" ht="15" customHeight="1" x14ac:dyDescent="0.25"/>
    <row r="27130" customFormat="1" ht="15" customHeight="1" x14ac:dyDescent="0.25"/>
    <row r="27131" customFormat="1" ht="15" customHeight="1" x14ac:dyDescent="0.25"/>
    <row r="27132" customFormat="1" ht="15" customHeight="1" x14ac:dyDescent="0.25"/>
    <row r="27133" customFormat="1" ht="15" customHeight="1" x14ac:dyDescent="0.25"/>
    <row r="27134" customFormat="1" ht="15" customHeight="1" x14ac:dyDescent="0.25"/>
    <row r="27135" customFormat="1" ht="15" customHeight="1" x14ac:dyDescent="0.25"/>
    <row r="27136" customFormat="1" ht="15" customHeight="1" x14ac:dyDescent="0.25"/>
    <row r="27137" customFormat="1" ht="15" customHeight="1" x14ac:dyDescent="0.25"/>
    <row r="27138" customFormat="1" ht="15" customHeight="1" x14ac:dyDescent="0.25"/>
    <row r="27139" customFormat="1" ht="15" customHeight="1" x14ac:dyDescent="0.25"/>
    <row r="27140" customFormat="1" ht="15" customHeight="1" x14ac:dyDescent="0.25"/>
    <row r="27141" customFormat="1" ht="15" customHeight="1" x14ac:dyDescent="0.25"/>
    <row r="27142" customFormat="1" ht="15" customHeight="1" x14ac:dyDescent="0.25"/>
    <row r="27143" customFormat="1" ht="15" customHeight="1" x14ac:dyDescent="0.25"/>
    <row r="27144" customFormat="1" ht="15" customHeight="1" x14ac:dyDescent="0.25"/>
    <row r="27145" customFormat="1" ht="15" customHeight="1" x14ac:dyDescent="0.25"/>
    <row r="27146" customFormat="1" ht="15" customHeight="1" x14ac:dyDescent="0.25"/>
    <row r="27147" customFormat="1" ht="15" customHeight="1" x14ac:dyDescent="0.25"/>
    <row r="27148" customFormat="1" ht="15" customHeight="1" x14ac:dyDescent="0.25"/>
    <row r="27149" customFormat="1" ht="15" customHeight="1" x14ac:dyDescent="0.25"/>
    <row r="27150" customFormat="1" ht="15" customHeight="1" x14ac:dyDescent="0.25"/>
    <row r="27151" customFormat="1" ht="15" customHeight="1" x14ac:dyDescent="0.25"/>
    <row r="27152" customFormat="1" ht="15" customHeight="1" x14ac:dyDescent="0.25"/>
    <row r="27153" customFormat="1" ht="15" customHeight="1" x14ac:dyDescent="0.25"/>
    <row r="27154" customFormat="1" ht="15" customHeight="1" x14ac:dyDescent="0.25"/>
    <row r="27155" customFormat="1" ht="15" customHeight="1" x14ac:dyDescent="0.25"/>
    <row r="27156" customFormat="1" ht="15" customHeight="1" x14ac:dyDescent="0.25"/>
    <row r="27157" customFormat="1" ht="15" customHeight="1" x14ac:dyDescent="0.25"/>
    <row r="27158" customFormat="1" ht="15" customHeight="1" x14ac:dyDescent="0.25"/>
    <row r="27159" customFormat="1" ht="15" customHeight="1" x14ac:dyDescent="0.25"/>
    <row r="27160" customFormat="1" ht="15" customHeight="1" x14ac:dyDescent="0.25"/>
    <row r="27161" customFormat="1" ht="15" customHeight="1" x14ac:dyDescent="0.25"/>
    <row r="27162" customFormat="1" ht="15" customHeight="1" x14ac:dyDescent="0.25"/>
    <row r="27163" customFormat="1" ht="15" customHeight="1" x14ac:dyDescent="0.25"/>
    <row r="27164" customFormat="1" ht="15" customHeight="1" x14ac:dyDescent="0.25"/>
    <row r="27165" customFormat="1" ht="15" customHeight="1" x14ac:dyDescent="0.25"/>
    <row r="27166" customFormat="1" ht="15" customHeight="1" x14ac:dyDescent="0.25"/>
    <row r="27167" customFormat="1" ht="15" customHeight="1" x14ac:dyDescent="0.25"/>
    <row r="27168" customFormat="1" ht="15" customHeight="1" x14ac:dyDescent="0.25"/>
    <row r="27169" customFormat="1" ht="15" customHeight="1" x14ac:dyDescent="0.25"/>
    <row r="27170" customFormat="1" ht="15" customHeight="1" x14ac:dyDescent="0.25"/>
    <row r="27171" customFormat="1" ht="15" customHeight="1" x14ac:dyDescent="0.25"/>
    <row r="27172" customFormat="1" ht="15" customHeight="1" x14ac:dyDescent="0.25"/>
    <row r="27173" customFormat="1" ht="15" customHeight="1" x14ac:dyDescent="0.25"/>
    <row r="27174" customFormat="1" ht="15" customHeight="1" x14ac:dyDescent="0.25"/>
    <row r="27175" customFormat="1" ht="15" customHeight="1" x14ac:dyDescent="0.25"/>
    <row r="27176" customFormat="1" ht="15" customHeight="1" x14ac:dyDescent="0.25"/>
    <row r="27177" customFormat="1" ht="15" customHeight="1" x14ac:dyDescent="0.25"/>
    <row r="27178" customFormat="1" ht="15" customHeight="1" x14ac:dyDescent="0.25"/>
    <row r="27179" customFormat="1" ht="15" customHeight="1" x14ac:dyDescent="0.25"/>
    <row r="27180" customFormat="1" ht="15" customHeight="1" x14ac:dyDescent="0.25"/>
    <row r="27181" customFormat="1" ht="15" customHeight="1" x14ac:dyDescent="0.25"/>
    <row r="27182" customFormat="1" ht="15" customHeight="1" x14ac:dyDescent="0.25"/>
    <row r="27183" customFormat="1" ht="15" customHeight="1" x14ac:dyDescent="0.25"/>
    <row r="27184" customFormat="1" ht="15" customHeight="1" x14ac:dyDescent="0.25"/>
    <row r="27185" customFormat="1" ht="15" customHeight="1" x14ac:dyDescent="0.25"/>
    <row r="27186" customFormat="1" ht="15" customHeight="1" x14ac:dyDescent="0.25"/>
    <row r="27187" customFormat="1" ht="15" customHeight="1" x14ac:dyDescent="0.25"/>
    <row r="27188" customFormat="1" ht="15" customHeight="1" x14ac:dyDescent="0.25"/>
    <row r="27189" customFormat="1" ht="15" customHeight="1" x14ac:dyDescent="0.25"/>
    <row r="27190" customFormat="1" ht="15" customHeight="1" x14ac:dyDescent="0.25"/>
    <row r="27191" customFormat="1" ht="15" customHeight="1" x14ac:dyDescent="0.25"/>
    <row r="27192" customFormat="1" ht="15" customHeight="1" x14ac:dyDescent="0.25"/>
    <row r="27193" customFormat="1" ht="15" customHeight="1" x14ac:dyDescent="0.25"/>
    <row r="27194" customFormat="1" ht="15" customHeight="1" x14ac:dyDescent="0.25"/>
    <row r="27195" customFormat="1" ht="15" customHeight="1" x14ac:dyDescent="0.25"/>
    <row r="27196" customFormat="1" ht="15" customHeight="1" x14ac:dyDescent="0.25"/>
    <row r="27197" customFormat="1" ht="15" customHeight="1" x14ac:dyDescent="0.25"/>
    <row r="27198" customFormat="1" ht="15" customHeight="1" x14ac:dyDescent="0.25"/>
    <row r="27199" customFormat="1" ht="15" customHeight="1" x14ac:dyDescent="0.25"/>
    <row r="27200" customFormat="1" ht="15" customHeight="1" x14ac:dyDescent="0.25"/>
    <row r="27201" customFormat="1" ht="15" customHeight="1" x14ac:dyDescent="0.25"/>
    <row r="27202" customFormat="1" ht="15" customHeight="1" x14ac:dyDescent="0.25"/>
    <row r="27203" customFormat="1" ht="15" customHeight="1" x14ac:dyDescent="0.25"/>
    <row r="27204" customFormat="1" ht="15" customHeight="1" x14ac:dyDescent="0.25"/>
    <row r="27205" customFormat="1" ht="15" customHeight="1" x14ac:dyDescent="0.25"/>
    <row r="27206" customFormat="1" ht="15" customHeight="1" x14ac:dyDescent="0.25"/>
    <row r="27207" customFormat="1" ht="15" customHeight="1" x14ac:dyDescent="0.25"/>
    <row r="27208" customFormat="1" ht="15" customHeight="1" x14ac:dyDescent="0.25"/>
    <row r="27209" customFormat="1" ht="15" customHeight="1" x14ac:dyDescent="0.25"/>
    <row r="27210" customFormat="1" ht="15" customHeight="1" x14ac:dyDescent="0.25"/>
    <row r="27211" customFormat="1" ht="15" customHeight="1" x14ac:dyDescent="0.25"/>
    <row r="27212" customFormat="1" ht="15" customHeight="1" x14ac:dyDescent="0.25"/>
    <row r="27213" customFormat="1" ht="15" customHeight="1" x14ac:dyDescent="0.25"/>
    <row r="27214" customFormat="1" ht="15" customHeight="1" x14ac:dyDescent="0.25"/>
    <row r="27215" customFormat="1" ht="15" customHeight="1" x14ac:dyDescent="0.25"/>
    <row r="27216" customFormat="1" ht="15" customHeight="1" x14ac:dyDescent="0.25"/>
    <row r="27217" customFormat="1" ht="15" customHeight="1" x14ac:dyDescent="0.25"/>
    <row r="27218" customFormat="1" ht="15" customHeight="1" x14ac:dyDescent="0.25"/>
    <row r="27219" customFormat="1" ht="15" customHeight="1" x14ac:dyDescent="0.25"/>
    <row r="27220" customFormat="1" ht="15" customHeight="1" x14ac:dyDescent="0.25"/>
    <row r="27221" customFormat="1" ht="15" customHeight="1" x14ac:dyDescent="0.25"/>
    <row r="27222" customFormat="1" ht="15" customHeight="1" x14ac:dyDescent="0.25"/>
    <row r="27223" customFormat="1" ht="15" customHeight="1" x14ac:dyDescent="0.25"/>
    <row r="27224" customFormat="1" ht="15" customHeight="1" x14ac:dyDescent="0.25"/>
    <row r="27225" customFormat="1" ht="15" customHeight="1" x14ac:dyDescent="0.25"/>
    <row r="27226" customFormat="1" ht="15" customHeight="1" x14ac:dyDescent="0.25"/>
    <row r="27227" customFormat="1" ht="15" customHeight="1" x14ac:dyDescent="0.25"/>
    <row r="27228" customFormat="1" ht="15" customHeight="1" x14ac:dyDescent="0.25"/>
    <row r="27229" customFormat="1" ht="15" customHeight="1" x14ac:dyDescent="0.25"/>
    <row r="27230" customFormat="1" ht="15" customHeight="1" x14ac:dyDescent="0.25"/>
    <row r="27231" customFormat="1" ht="15" customHeight="1" x14ac:dyDescent="0.25"/>
    <row r="27232" customFormat="1" ht="15" customHeight="1" x14ac:dyDescent="0.25"/>
    <row r="27233" customFormat="1" ht="15" customHeight="1" x14ac:dyDescent="0.25"/>
    <row r="27234" customFormat="1" ht="15" customHeight="1" x14ac:dyDescent="0.25"/>
    <row r="27235" customFormat="1" ht="15" customHeight="1" x14ac:dyDescent="0.25"/>
    <row r="27236" customFormat="1" ht="15" customHeight="1" x14ac:dyDescent="0.25"/>
    <row r="27237" customFormat="1" ht="15" customHeight="1" x14ac:dyDescent="0.25"/>
    <row r="27238" customFormat="1" ht="15" customHeight="1" x14ac:dyDescent="0.25"/>
    <row r="27239" customFormat="1" ht="15" customHeight="1" x14ac:dyDescent="0.25"/>
    <row r="27240" customFormat="1" ht="15" customHeight="1" x14ac:dyDescent="0.25"/>
    <row r="27241" customFormat="1" ht="15" customHeight="1" x14ac:dyDescent="0.25"/>
    <row r="27242" customFormat="1" ht="15" customHeight="1" x14ac:dyDescent="0.25"/>
    <row r="27243" customFormat="1" ht="15" customHeight="1" x14ac:dyDescent="0.25"/>
    <row r="27244" customFormat="1" ht="15" customHeight="1" x14ac:dyDescent="0.25"/>
    <row r="27245" customFormat="1" ht="15" customHeight="1" x14ac:dyDescent="0.25"/>
    <row r="27246" customFormat="1" ht="15" customHeight="1" x14ac:dyDescent="0.25"/>
    <row r="27247" customFormat="1" ht="15" customHeight="1" x14ac:dyDescent="0.25"/>
    <row r="27248" customFormat="1" ht="15" customHeight="1" x14ac:dyDescent="0.25"/>
    <row r="27249" customFormat="1" ht="15" customHeight="1" x14ac:dyDescent="0.25"/>
    <row r="27250" customFormat="1" ht="15" customHeight="1" x14ac:dyDescent="0.25"/>
    <row r="27251" customFormat="1" ht="15" customHeight="1" x14ac:dyDescent="0.25"/>
    <row r="27252" customFormat="1" ht="15" customHeight="1" x14ac:dyDescent="0.25"/>
    <row r="27253" customFormat="1" ht="15" customHeight="1" x14ac:dyDescent="0.25"/>
    <row r="27254" customFormat="1" ht="15" customHeight="1" x14ac:dyDescent="0.25"/>
    <row r="27255" customFormat="1" ht="15" customHeight="1" x14ac:dyDescent="0.25"/>
    <row r="27256" customFormat="1" ht="15" customHeight="1" x14ac:dyDescent="0.25"/>
    <row r="27257" customFormat="1" ht="15" customHeight="1" x14ac:dyDescent="0.25"/>
    <row r="27258" customFormat="1" ht="15" customHeight="1" x14ac:dyDescent="0.25"/>
    <row r="27259" customFormat="1" ht="15" customHeight="1" x14ac:dyDescent="0.25"/>
    <row r="27260" customFormat="1" ht="15" customHeight="1" x14ac:dyDescent="0.25"/>
    <row r="27261" customFormat="1" ht="15" customHeight="1" x14ac:dyDescent="0.25"/>
    <row r="27262" customFormat="1" ht="15" customHeight="1" x14ac:dyDescent="0.25"/>
    <row r="27263" customFormat="1" ht="15" customHeight="1" x14ac:dyDescent="0.25"/>
    <row r="27264" customFormat="1" ht="15" customHeight="1" x14ac:dyDescent="0.25"/>
    <row r="27265" customFormat="1" ht="15" customHeight="1" x14ac:dyDescent="0.25"/>
    <row r="27266" customFormat="1" ht="15" customHeight="1" x14ac:dyDescent="0.25"/>
    <row r="27267" customFormat="1" ht="15" customHeight="1" x14ac:dyDescent="0.25"/>
    <row r="27268" customFormat="1" ht="15" customHeight="1" x14ac:dyDescent="0.25"/>
    <row r="27269" customFormat="1" ht="15" customHeight="1" x14ac:dyDescent="0.25"/>
    <row r="27270" customFormat="1" ht="15" customHeight="1" x14ac:dyDescent="0.25"/>
    <row r="27271" customFormat="1" ht="15" customHeight="1" x14ac:dyDescent="0.25"/>
    <row r="27272" customFormat="1" ht="15" customHeight="1" x14ac:dyDescent="0.25"/>
    <row r="27273" customFormat="1" ht="15" customHeight="1" x14ac:dyDescent="0.25"/>
    <row r="27274" customFormat="1" ht="15" customHeight="1" x14ac:dyDescent="0.25"/>
    <row r="27275" customFormat="1" ht="15" customHeight="1" x14ac:dyDescent="0.25"/>
    <row r="27276" customFormat="1" ht="15" customHeight="1" x14ac:dyDescent="0.25"/>
    <row r="27277" customFormat="1" ht="15" customHeight="1" x14ac:dyDescent="0.25"/>
    <row r="27278" customFormat="1" ht="15" customHeight="1" x14ac:dyDescent="0.25"/>
    <row r="27279" customFormat="1" ht="15" customHeight="1" x14ac:dyDescent="0.25"/>
    <row r="27280" customFormat="1" ht="15" customHeight="1" x14ac:dyDescent="0.25"/>
    <row r="27281" customFormat="1" ht="15" customHeight="1" x14ac:dyDescent="0.25"/>
    <row r="27282" customFormat="1" ht="15" customHeight="1" x14ac:dyDescent="0.25"/>
    <row r="27283" customFormat="1" ht="15" customHeight="1" x14ac:dyDescent="0.25"/>
    <row r="27284" customFormat="1" ht="15" customHeight="1" x14ac:dyDescent="0.25"/>
    <row r="27285" customFormat="1" ht="15" customHeight="1" x14ac:dyDescent="0.25"/>
    <row r="27286" customFormat="1" ht="15" customHeight="1" x14ac:dyDescent="0.25"/>
    <row r="27287" customFormat="1" ht="15" customHeight="1" x14ac:dyDescent="0.25"/>
    <row r="27288" customFormat="1" ht="15" customHeight="1" x14ac:dyDescent="0.25"/>
    <row r="27289" customFormat="1" ht="15" customHeight="1" x14ac:dyDescent="0.25"/>
    <row r="27290" customFormat="1" ht="15" customHeight="1" x14ac:dyDescent="0.25"/>
    <row r="27291" customFormat="1" ht="15" customHeight="1" x14ac:dyDescent="0.25"/>
    <row r="27292" customFormat="1" ht="15" customHeight="1" x14ac:dyDescent="0.25"/>
    <row r="27293" customFormat="1" ht="15" customHeight="1" x14ac:dyDescent="0.25"/>
    <row r="27294" customFormat="1" ht="15" customHeight="1" x14ac:dyDescent="0.25"/>
    <row r="27295" customFormat="1" ht="15" customHeight="1" x14ac:dyDescent="0.25"/>
    <row r="27296" customFormat="1" ht="15" customHeight="1" x14ac:dyDescent="0.25"/>
    <row r="27297" customFormat="1" ht="15" customHeight="1" x14ac:dyDescent="0.25"/>
    <row r="27298" customFormat="1" ht="15" customHeight="1" x14ac:dyDescent="0.25"/>
    <row r="27299" customFormat="1" ht="15" customHeight="1" x14ac:dyDescent="0.25"/>
    <row r="27300" customFormat="1" ht="15" customHeight="1" x14ac:dyDescent="0.25"/>
    <row r="27301" customFormat="1" ht="15" customHeight="1" x14ac:dyDescent="0.25"/>
    <row r="27302" customFormat="1" ht="15" customHeight="1" x14ac:dyDescent="0.25"/>
    <row r="27303" customFormat="1" ht="15" customHeight="1" x14ac:dyDescent="0.25"/>
    <row r="27304" customFormat="1" ht="15" customHeight="1" x14ac:dyDescent="0.25"/>
    <row r="27305" customFormat="1" ht="15" customHeight="1" x14ac:dyDescent="0.25"/>
    <row r="27306" customFormat="1" ht="15" customHeight="1" x14ac:dyDescent="0.25"/>
    <row r="27307" customFormat="1" ht="15" customHeight="1" x14ac:dyDescent="0.25"/>
    <row r="27308" customFormat="1" ht="15" customHeight="1" x14ac:dyDescent="0.25"/>
    <row r="27309" customFormat="1" ht="15" customHeight="1" x14ac:dyDescent="0.25"/>
    <row r="27310" customFormat="1" ht="15" customHeight="1" x14ac:dyDescent="0.25"/>
    <row r="27311" customFormat="1" ht="15" customHeight="1" x14ac:dyDescent="0.25"/>
    <row r="27312" customFormat="1" ht="15" customHeight="1" x14ac:dyDescent="0.25"/>
    <row r="27313" customFormat="1" ht="15" customHeight="1" x14ac:dyDescent="0.25"/>
    <row r="27314" customFormat="1" ht="15" customHeight="1" x14ac:dyDescent="0.25"/>
    <row r="27315" customFormat="1" ht="15" customHeight="1" x14ac:dyDescent="0.25"/>
    <row r="27316" customFormat="1" ht="15" customHeight="1" x14ac:dyDescent="0.25"/>
    <row r="27317" customFormat="1" ht="15" customHeight="1" x14ac:dyDescent="0.25"/>
    <row r="27318" customFormat="1" ht="15" customHeight="1" x14ac:dyDescent="0.25"/>
    <row r="27319" customFormat="1" ht="15" customHeight="1" x14ac:dyDescent="0.25"/>
    <row r="27320" customFormat="1" ht="15" customHeight="1" x14ac:dyDescent="0.25"/>
    <row r="27321" customFormat="1" ht="15" customHeight="1" x14ac:dyDescent="0.25"/>
    <row r="27322" customFormat="1" ht="15" customHeight="1" x14ac:dyDescent="0.25"/>
    <row r="27323" customFormat="1" ht="15" customHeight="1" x14ac:dyDescent="0.25"/>
    <row r="27324" customFormat="1" ht="15" customHeight="1" x14ac:dyDescent="0.25"/>
    <row r="27325" customFormat="1" ht="15" customHeight="1" x14ac:dyDescent="0.25"/>
    <row r="27326" customFormat="1" ht="15" customHeight="1" x14ac:dyDescent="0.25"/>
    <row r="27327" customFormat="1" ht="15" customHeight="1" x14ac:dyDescent="0.25"/>
    <row r="27328" customFormat="1" ht="15" customHeight="1" x14ac:dyDescent="0.25"/>
    <row r="27329" customFormat="1" ht="15" customHeight="1" x14ac:dyDescent="0.25"/>
    <row r="27330" customFormat="1" ht="15" customHeight="1" x14ac:dyDescent="0.25"/>
    <row r="27331" customFormat="1" ht="15" customHeight="1" x14ac:dyDescent="0.25"/>
    <row r="27332" customFormat="1" ht="15" customHeight="1" x14ac:dyDescent="0.25"/>
    <row r="27333" customFormat="1" ht="15" customHeight="1" x14ac:dyDescent="0.25"/>
    <row r="27334" customFormat="1" ht="15" customHeight="1" x14ac:dyDescent="0.25"/>
    <row r="27335" customFormat="1" ht="15" customHeight="1" x14ac:dyDescent="0.25"/>
    <row r="27336" customFormat="1" ht="15" customHeight="1" x14ac:dyDescent="0.25"/>
    <row r="27337" customFormat="1" ht="15" customHeight="1" x14ac:dyDescent="0.25"/>
    <row r="27338" customFormat="1" ht="15" customHeight="1" x14ac:dyDescent="0.25"/>
    <row r="27339" customFormat="1" ht="15" customHeight="1" x14ac:dyDescent="0.25"/>
    <row r="27340" customFormat="1" ht="15" customHeight="1" x14ac:dyDescent="0.25"/>
    <row r="27341" customFormat="1" ht="15" customHeight="1" x14ac:dyDescent="0.25"/>
    <row r="27342" customFormat="1" ht="15" customHeight="1" x14ac:dyDescent="0.25"/>
    <row r="27343" customFormat="1" ht="15" customHeight="1" x14ac:dyDescent="0.25"/>
    <row r="27344" customFormat="1" ht="15" customHeight="1" x14ac:dyDescent="0.25"/>
    <row r="27345" customFormat="1" ht="15" customHeight="1" x14ac:dyDescent="0.25"/>
    <row r="27346" customFormat="1" ht="15" customHeight="1" x14ac:dyDescent="0.25"/>
    <row r="27347" customFormat="1" ht="15" customHeight="1" x14ac:dyDescent="0.25"/>
    <row r="27348" customFormat="1" ht="15" customHeight="1" x14ac:dyDescent="0.25"/>
    <row r="27349" customFormat="1" ht="15" customHeight="1" x14ac:dyDescent="0.25"/>
    <row r="27350" customFormat="1" ht="15" customHeight="1" x14ac:dyDescent="0.25"/>
    <row r="27351" customFormat="1" ht="15" customHeight="1" x14ac:dyDescent="0.25"/>
    <row r="27352" customFormat="1" ht="15" customHeight="1" x14ac:dyDescent="0.25"/>
    <row r="27353" customFormat="1" ht="15" customHeight="1" x14ac:dyDescent="0.25"/>
    <row r="27354" customFormat="1" ht="15" customHeight="1" x14ac:dyDescent="0.25"/>
    <row r="27355" customFormat="1" ht="15" customHeight="1" x14ac:dyDescent="0.25"/>
    <row r="27356" customFormat="1" ht="15" customHeight="1" x14ac:dyDescent="0.25"/>
    <row r="27357" customFormat="1" ht="15" customHeight="1" x14ac:dyDescent="0.25"/>
    <row r="27358" customFormat="1" ht="15" customHeight="1" x14ac:dyDescent="0.25"/>
    <row r="27359" customFormat="1" ht="15" customHeight="1" x14ac:dyDescent="0.25"/>
    <row r="27360" customFormat="1" ht="15" customHeight="1" x14ac:dyDescent="0.25"/>
    <row r="27361" customFormat="1" ht="15" customHeight="1" x14ac:dyDescent="0.25"/>
    <row r="27362" customFormat="1" ht="15" customHeight="1" x14ac:dyDescent="0.25"/>
    <row r="27363" customFormat="1" ht="15" customHeight="1" x14ac:dyDescent="0.25"/>
    <row r="27364" customFormat="1" ht="15" customHeight="1" x14ac:dyDescent="0.25"/>
    <row r="27365" customFormat="1" ht="15" customHeight="1" x14ac:dyDescent="0.25"/>
    <row r="27366" customFormat="1" ht="15" customHeight="1" x14ac:dyDescent="0.25"/>
    <row r="27367" customFormat="1" ht="15" customHeight="1" x14ac:dyDescent="0.25"/>
    <row r="27368" customFormat="1" ht="15" customHeight="1" x14ac:dyDescent="0.25"/>
    <row r="27369" customFormat="1" ht="15" customHeight="1" x14ac:dyDescent="0.25"/>
    <row r="27370" customFormat="1" ht="15" customHeight="1" x14ac:dyDescent="0.25"/>
    <row r="27371" customFormat="1" ht="15" customHeight="1" x14ac:dyDescent="0.25"/>
    <row r="27372" customFormat="1" ht="15" customHeight="1" x14ac:dyDescent="0.25"/>
    <row r="27373" customFormat="1" ht="15" customHeight="1" x14ac:dyDescent="0.25"/>
    <row r="27374" customFormat="1" ht="15" customHeight="1" x14ac:dyDescent="0.25"/>
    <row r="27375" customFormat="1" ht="15" customHeight="1" x14ac:dyDescent="0.25"/>
    <row r="27376" customFormat="1" ht="15" customHeight="1" x14ac:dyDescent="0.25"/>
    <row r="27377" customFormat="1" ht="15" customHeight="1" x14ac:dyDescent="0.25"/>
    <row r="27378" customFormat="1" ht="15" customHeight="1" x14ac:dyDescent="0.25"/>
    <row r="27379" customFormat="1" ht="15" customHeight="1" x14ac:dyDescent="0.25"/>
    <row r="27380" customFormat="1" ht="15" customHeight="1" x14ac:dyDescent="0.25"/>
    <row r="27381" customFormat="1" ht="15" customHeight="1" x14ac:dyDescent="0.25"/>
    <row r="27382" customFormat="1" ht="15" customHeight="1" x14ac:dyDescent="0.25"/>
    <row r="27383" customFormat="1" ht="15" customHeight="1" x14ac:dyDescent="0.25"/>
    <row r="27384" customFormat="1" ht="15" customHeight="1" x14ac:dyDescent="0.25"/>
    <row r="27385" customFormat="1" ht="15" customHeight="1" x14ac:dyDescent="0.25"/>
    <row r="27386" customFormat="1" ht="15" customHeight="1" x14ac:dyDescent="0.25"/>
    <row r="27387" customFormat="1" ht="15" customHeight="1" x14ac:dyDescent="0.25"/>
    <row r="27388" customFormat="1" ht="15" customHeight="1" x14ac:dyDescent="0.25"/>
    <row r="27389" customFormat="1" ht="15" customHeight="1" x14ac:dyDescent="0.25"/>
    <row r="27390" customFormat="1" ht="15" customHeight="1" x14ac:dyDescent="0.25"/>
    <row r="27391" customFormat="1" ht="15" customHeight="1" x14ac:dyDescent="0.25"/>
    <row r="27392" customFormat="1" ht="15" customHeight="1" x14ac:dyDescent="0.25"/>
    <row r="27393" customFormat="1" ht="15" customHeight="1" x14ac:dyDescent="0.25"/>
    <row r="27394" customFormat="1" ht="15" customHeight="1" x14ac:dyDescent="0.25"/>
    <row r="27395" customFormat="1" ht="15" customHeight="1" x14ac:dyDescent="0.25"/>
    <row r="27396" customFormat="1" ht="15" customHeight="1" x14ac:dyDescent="0.25"/>
    <row r="27397" customFormat="1" ht="15" customHeight="1" x14ac:dyDescent="0.25"/>
    <row r="27398" customFormat="1" ht="15" customHeight="1" x14ac:dyDescent="0.25"/>
    <row r="27399" customFormat="1" ht="15" customHeight="1" x14ac:dyDescent="0.25"/>
    <row r="27400" customFormat="1" ht="15" customHeight="1" x14ac:dyDescent="0.25"/>
    <row r="27401" customFormat="1" ht="15" customHeight="1" x14ac:dyDescent="0.25"/>
    <row r="27402" customFormat="1" ht="15" customHeight="1" x14ac:dyDescent="0.25"/>
    <row r="27403" customFormat="1" ht="15" customHeight="1" x14ac:dyDescent="0.25"/>
    <row r="27404" customFormat="1" ht="15" customHeight="1" x14ac:dyDescent="0.25"/>
    <row r="27405" customFormat="1" ht="15" customHeight="1" x14ac:dyDescent="0.25"/>
    <row r="27406" customFormat="1" ht="15" customHeight="1" x14ac:dyDescent="0.25"/>
    <row r="27407" customFormat="1" ht="15" customHeight="1" x14ac:dyDescent="0.25"/>
    <row r="27408" customFormat="1" ht="15" customHeight="1" x14ac:dyDescent="0.25"/>
    <row r="27409" customFormat="1" ht="15" customHeight="1" x14ac:dyDescent="0.25"/>
    <row r="27410" customFormat="1" ht="15" customHeight="1" x14ac:dyDescent="0.25"/>
    <row r="27411" customFormat="1" ht="15" customHeight="1" x14ac:dyDescent="0.25"/>
    <row r="27412" customFormat="1" ht="15" customHeight="1" x14ac:dyDescent="0.25"/>
    <row r="27413" customFormat="1" ht="15" customHeight="1" x14ac:dyDescent="0.25"/>
    <row r="27414" customFormat="1" ht="15" customHeight="1" x14ac:dyDescent="0.25"/>
    <row r="27415" customFormat="1" ht="15" customHeight="1" x14ac:dyDescent="0.25"/>
    <row r="27416" customFormat="1" ht="15" customHeight="1" x14ac:dyDescent="0.25"/>
    <row r="27417" customFormat="1" ht="15" customHeight="1" x14ac:dyDescent="0.25"/>
    <row r="27418" customFormat="1" ht="15" customHeight="1" x14ac:dyDescent="0.25"/>
    <row r="27419" customFormat="1" ht="15" customHeight="1" x14ac:dyDescent="0.25"/>
    <row r="27420" customFormat="1" ht="15" customHeight="1" x14ac:dyDescent="0.25"/>
    <row r="27421" customFormat="1" ht="15" customHeight="1" x14ac:dyDescent="0.25"/>
    <row r="27422" customFormat="1" ht="15" customHeight="1" x14ac:dyDescent="0.25"/>
    <row r="27423" customFormat="1" ht="15" customHeight="1" x14ac:dyDescent="0.25"/>
    <row r="27424" customFormat="1" ht="15" customHeight="1" x14ac:dyDescent="0.25"/>
    <row r="27425" customFormat="1" ht="15" customHeight="1" x14ac:dyDescent="0.25"/>
    <row r="27426" customFormat="1" ht="15" customHeight="1" x14ac:dyDescent="0.25"/>
    <row r="27427" customFormat="1" ht="15" customHeight="1" x14ac:dyDescent="0.25"/>
    <row r="27428" customFormat="1" ht="15" customHeight="1" x14ac:dyDescent="0.25"/>
    <row r="27429" customFormat="1" ht="15" customHeight="1" x14ac:dyDescent="0.25"/>
    <row r="27430" customFormat="1" ht="15" customHeight="1" x14ac:dyDescent="0.25"/>
    <row r="27431" customFormat="1" ht="15" customHeight="1" x14ac:dyDescent="0.25"/>
    <row r="27432" customFormat="1" ht="15" customHeight="1" x14ac:dyDescent="0.25"/>
    <row r="27433" customFormat="1" ht="15" customHeight="1" x14ac:dyDescent="0.25"/>
    <row r="27434" customFormat="1" ht="15" customHeight="1" x14ac:dyDescent="0.25"/>
    <row r="27435" customFormat="1" ht="15" customHeight="1" x14ac:dyDescent="0.25"/>
    <row r="27436" customFormat="1" ht="15" customHeight="1" x14ac:dyDescent="0.25"/>
    <row r="27437" customFormat="1" ht="15" customHeight="1" x14ac:dyDescent="0.25"/>
    <row r="27438" customFormat="1" ht="15" customHeight="1" x14ac:dyDescent="0.25"/>
    <row r="27439" customFormat="1" ht="15" customHeight="1" x14ac:dyDescent="0.25"/>
    <row r="27440" customFormat="1" ht="15" customHeight="1" x14ac:dyDescent="0.25"/>
    <row r="27441" customFormat="1" ht="15" customHeight="1" x14ac:dyDescent="0.25"/>
    <row r="27442" customFormat="1" ht="15" customHeight="1" x14ac:dyDescent="0.25"/>
    <row r="27443" customFormat="1" ht="15" customHeight="1" x14ac:dyDescent="0.25"/>
    <row r="27444" customFormat="1" ht="15" customHeight="1" x14ac:dyDescent="0.25"/>
    <row r="27445" customFormat="1" ht="15" customHeight="1" x14ac:dyDescent="0.25"/>
    <row r="27446" customFormat="1" ht="15" customHeight="1" x14ac:dyDescent="0.25"/>
    <row r="27447" customFormat="1" ht="15" customHeight="1" x14ac:dyDescent="0.25"/>
    <row r="27448" customFormat="1" ht="15" customHeight="1" x14ac:dyDescent="0.25"/>
    <row r="27449" customFormat="1" ht="15" customHeight="1" x14ac:dyDescent="0.25"/>
    <row r="27450" customFormat="1" ht="15" customHeight="1" x14ac:dyDescent="0.25"/>
    <row r="27451" customFormat="1" ht="15" customHeight="1" x14ac:dyDescent="0.25"/>
    <row r="27452" customFormat="1" ht="15" customHeight="1" x14ac:dyDescent="0.25"/>
    <row r="27453" customFormat="1" ht="15" customHeight="1" x14ac:dyDescent="0.25"/>
    <row r="27454" customFormat="1" ht="15" customHeight="1" x14ac:dyDescent="0.25"/>
    <row r="27455" customFormat="1" ht="15" customHeight="1" x14ac:dyDescent="0.25"/>
    <row r="27456" customFormat="1" ht="15" customHeight="1" x14ac:dyDescent="0.25"/>
    <row r="27457" customFormat="1" ht="15" customHeight="1" x14ac:dyDescent="0.25"/>
    <row r="27458" customFormat="1" ht="15" customHeight="1" x14ac:dyDescent="0.25"/>
    <row r="27459" customFormat="1" ht="15" customHeight="1" x14ac:dyDescent="0.25"/>
    <row r="27460" customFormat="1" ht="15" customHeight="1" x14ac:dyDescent="0.25"/>
    <row r="27461" customFormat="1" ht="15" customHeight="1" x14ac:dyDescent="0.25"/>
    <row r="27462" customFormat="1" ht="15" customHeight="1" x14ac:dyDescent="0.25"/>
    <row r="27463" customFormat="1" ht="15" customHeight="1" x14ac:dyDescent="0.25"/>
    <row r="27464" customFormat="1" ht="15" customHeight="1" x14ac:dyDescent="0.25"/>
    <row r="27465" customFormat="1" ht="15" customHeight="1" x14ac:dyDescent="0.25"/>
    <row r="27466" customFormat="1" ht="15" customHeight="1" x14ac:dyDescent="0.25"/>
    <row r="27467" customFormat="1" ht="15" customHeight="1" x14ac:dyDescent="0.25"/>
    <row r="27468" customFormat="1" ht="15" customHeight="1" x14ac:dyDescent="0.25"/>
    <row r="27469" customFormat="1" ht="15" customHeight="1" x14ac:dyDescent="0.25"/>
    <row r="27470" customFormat="1" ht="15" customHeight="1" x14ac:dyDescent="0.25"/>
    <row r="27471" customFormat="1" ht="15" customHeight="1" x14ac:dyDescent="0.25"/>
    <row r="27472" customFormat="1" ht="15" customHeight="1" x14ac:dyDescent="0.25"/>
    <row r="27473" customFormat="1" ht="15" customHeight="1" x14ac:dyDescent="0.25"/>
    <row r="27474" customFormat="1" ht="15" customHeight="1" x14ac:dyDescent="0.25"/>
    <row r="27475" customFormat="1" ht="15" customHeight="1" x14ac:dyDescent="0.25"/>
    <row r="27476" customFormat="1" ht="15" customHeight="1" x14ac:dyDescent="0.25"/>
    <row r="27477" customFormat="1" ht="15" customHeight="1" x14ac:dyDescent="0.25"/>
    <row r="27478" customFormat="1" ht="15" customHeight="1" x14ac:dyDescent="0.25"/>
    <row r="27479" customFormat="1" ht="15" customHeight="1" x14ac:dyDescent="0.25"/>
    <row r="27480" customFormat="1" ht="15" customHeight="1" x14ac:dyDescent="0.25"/>
    <row r="27481" customFormat="1" ht="15" customHeight="1" x14ac:dyDescent="0.25"/>
    <row r="27482" customFormat="1" ht="15" customHeight="1" x14ac:dyDescent="0.25"/>
    <row r="27483" customFormat="1" ht="15" customHeight="1" x14ac:dyDescent="0.25"/>
    <row r="27484" customFormat="1" ht="15" customHeight="1" x14ac:dyDescent="0.25"/>
    <row r="27485" customFormat="1" ht="15" customHeight="1" x14ac:dyDescent="0.25"/>
    <row r="27486" customFormat="1" ht="15" customHeight="1" x14ac:dyDescent="0.25"/>
    <row r="27487" customFormat="1" ht="15" customHeight="1" x14ac:dyDescent="0.25"/>
    <row r="27488" customFormat="1" ht="15" customHeight="1" x14ac:dyDescent="0.25"/>
    <row r="27489" customFormat="1" ht="15" customHeight="1" x14ac:dyDescent="0.25"/>
    <row r="27490" customFormat="1" ht="15" customHeight="1" x14ac:dyDescent="0.25"/>
    <row r="27491" customFormat="1" ht="15" customHeight="1" x14ac:dyDescent="0.25"/>
    <row r="27492" customFormat="1" ht="15" customHeight="1" x14ac:dyDescent="0.25"/>
    <row r="27493" customFormat="1" ht="15" customHeight="1" x14ac:dyDescent="0.25"/>
    <row r="27494" customFormat="1" ht="15" customHeight="1" x14ac:dyDescent="0.25"/>
    <row r="27495" customFormat="1" ht="15" customHeight="1" x14ac:dyDescent="0.25"/>
    <row r="27496" customFormat="1" ht="15" customHeight="1" x14ac:dyDescent="0.25"/>
    <row r="27497" customFormat="1" ht="15" customHeight="1" x14ac:dyDescent="0.25"/>
    <row r="27498" customFormat="1" ht="15" customHeight="1" x14ac:dyDescent="0.25"/>
    <row r="27499" customFormat="1" ht="15" customHeight="1" x14ac:dyDescent="0.25"/>
    <row r="27500" customFormat="1" ht="15" customHeight="1" x14ac:dyDescent="0.25"/>
    <row r="27501" customFormat="1" ht="15" customHeight="1" x14ac:dyDescent="0.25"/>
    <row r="27502" customFormat="1" ht="15" customHeight="1" x14ac:dyDescent="0.25"/>
    <row r="27503" customFormat="1" ht="15" customHeight="1" x14ac:dyDescent="0.25"/>
    <row r="27504" customFormat="1" ht="15" customHeight="1" x14ac:dyDescent="0.25"/>
    <row r="27505" customFormat="1" ht="15" customHeight="1" x14ac:dyDescent="0.25"/>
    <row r="27506" customFormat="1" ht="15" customHeight="1" x14ac:dyDescent="0.25"/>
    <row r="27507" customFormat="1" ht="15" customHeight="1" x14ac:dyDescent="0.25"/>
    <row r="27508" customFormat="1" ht="15" customHeight="1" x14ac:dyDescent="0.25"/>
    <row r="27509" customFormat="1" ht="15" customHeight="1" x14ac:dyDescent="0.25"/>
    <row r="27510" customFormat="1" ht="15" customHeight="1" x14ac:dyDescent="0.25"/>
    <row r="27511" customFormat="1" ht="15" customHeight="1" x14ac:dyDescent="0.25"/>
    <row r="27512" customFormat="1" ht="15" customHeight="1" x14ac:dyDescent="0.25"/>
    <row r="27513" customFormat="1" ht="15" customHeight="1" x14ac:dyDescent="0.25"/>
    <row r="27514" customFormat="1" ht="15" customHeight="1" x14ac:dyDescent="0.25"/>
    <row r="27515" customFormat="1" ht="15" customHeight="1" x14ac:dyDescent="0.25"/>
    <row r="27516" customFormat="1" ht="15" customHeight="1" x14ac:dyDescent="0.25"/>
    <row r="27517" customFormat="1" ht="15" customHeight="1" x14ac:dyDescent="0.25"/>
    <row r="27518" customFormat="1" ht="15" customHeight="1" x14ac:dyDescent="0.25"/>
    <row r="27519" customFormat="1" ht="15" customHeight="1" x14ac:dyDescent="0.25"/>
    <row r="27520" customFormat="1" ht="15" customHeight="1" x14ac:dyDescent="0.25"/>
    <row r="27521" customFormat="1" ht="15" customHeight="1" x14ac:dyDescent="0.25"/>
    <row r="27522" customFormat="1" ht="15" customHeight="1" x14ac:dyDescent="0.25"/>
    <row r="27523" customFormat="1" ht="15" customHeight="1" x14ac:dyDescent="0.25"/>
    <row r="27524" customFormat="1" ht="15" customHeight="1" x14ac:dyDescent="0.25"/>
    <row r="27525" customFormat="1" ht="15" customHeight="1" x14ac:dyDescent="0.25"/>
    <row r="27526" customFormat="1" ht="15" customHeight="1" x14ac:dyDescent="0.25"/>
    <row r="27527" customFormat="1" ht="15" customHeight="1" x14ac:dyDescent="0.25"/>
    <row r="27528" customFormat="1" ht="15" customHeight="1" x14ac:dyDescent="0.25"/>
    <row r="27529" customFormat="1" ht="15" customHeight="1" x14ac:dyDescent="0.25"/>
    <row r="27530" customFormat="1" ht="15" customHeight="1" x14ac:dyDescent="0.25"/>
    <row r="27531" customFormat="1" ht="15" customHeight="1" x14ac:dyDescent="0.25"/>
    <row r="27532" customFormat="1" ht="15" customHeight="1" x14ac:dyDescent="0.25"/>
    <row r="27533" customFormat="1" ht="15" customHeight="1" x14ac:dyDescent="0.25"/>
    <row r="27534" customFormat="1" ht="15" customHeight="1" x14ac:dyDescent="0.25"/>
    <row r="27535" customFormat="1" ht="15" customHeight="1" x14ac:dyDescent="0.25"/>
    <row r="27536" customFormat="1" ht="15" customHeight="1" x14ac:dyDescent="0.25"/>
    <row r="27537" customFormat="1" ht="15" customHeight="1" x14ac:dyDescent="0.25"/>
    <row r="27538" customFormat="1" ht="15" customHeight="1" x14ac:dyDescent="0.25"/>
    <row r="27539" customFormat="1" ht="15" customHeight="1" x14ac:dyDescent="0.25"/>
    <row r="27540" customFormat="1" ht="15" customHeight="1" x14ac:dyDescent="0.25"/>
    <row r="27541" customFormat="1" ht="15" customHeight="1" x14ac:dyDescent="0.25"/>
    <row r="27542" customFormat="1" ht="15" customHeight="1" x14ac:dyDescent="0.25"/>
    <row r="27543" customFormat="1" ht="15" customHeight="1" x14ac:dyDescent="0.25"/>
    <row r="27544" customFormat="1" ht="15" customHeight="1" x14ac:dyDescent="0.25"/>
    <row r="27545" customFormat="1" ht="15" customHeight="1" x14ac:dyDescent="0.25"/>
    <row r="27546" customFormat="1" ht="15" customHeight="1" x14ac:dyDescent="0.25"/>
    <row r="27547" customFormat="1" ht="15" customHeight="1" x14ac:dyDescent="0.25"/>
    <row r="27548" customFormat="1" ht="15" customHeight="1" x14ac:dyDescent="0.25"/>
    <row r="27549" customFormat="1" ht="15" customHeight="1" x14ac:dyDescent="0.25"/>
    <row r="27550" customFormat="1" ht="15" customHeight="1" x14ac:dyDescent="0.25"/>
    <row r="27551" customFormat="1" ht="15" customHeight="1" x14ac:dyDescent="0.25"/>
    <row r="27552" customFormat="1" ht="15" customHeight="1" x14ac:dyDescent="0.25"/>
    <row r="27553" customFormat="1" ht="15" customHeight="1" x14ac:dyDescent="0.25"/>
    <row r="27554" customFormat="1" ht="15" customHeight="1" x14ac:dyDescent="0.25"/>
    <row r="27555" customFormat="1" ht="15" customHeight="1" x14ac:dyDescent="0.25"/>
    <row r="27556" customFormat="1" ht="15" customHeight="1" x14ac:dyDescent="0.25"/>
    <row r="27557" customFormat="1" ht="15" customHeight="1" x14ac:dyDescent="0.25"/>
    <row r="27558" customFormat="1" ht="15" customHeight="1" x14ac:dyDescent="0.25"/>
    <row r="27559" customFormat="1" ht="15" customHeight="1" x14ac:dyDescent="0.25"/>
    <row r="27560" customFormat="1" ht="15" customHeight="1" x14ac:dyDescent="0.25"/>
    <row r="27561" customFormat="1" ht="15" customHeight="1" x14ac:dyDescent="0.25"/>
    <row r="27562" customFormat="1" ht="15" customHeight="1" x14ac:dyDescent="0.25"/>
    <row r="27563" customFormat="1" ht="15" customHeight="1" x14ac:dyDescent="0.25"/>
    <row r="27564" customFormat="1" ht="15" customHeight="1" x14ac:dyDescent="0.25"/>
    <row r="27565" customFormat="1" ht="15" customHeight="1" x14ac:dyDescent="0.25"/>
    <row r="27566" customFormat="1" ht="15" customHeight="1" x14ac:dyDescent="0.25"/>
    <row r="27567" customFormat="1" ht="15" customHeight="1" x14ac:dyDescent="0.25"/>
    <row r="27568" customFormat="1" ht="15" customHeight="1" x14ac:dyDescent="0.25"/>
    <row r="27569" customFormat="1" ht="15" customHeight="1" x14ac:dyDescent="0.25"/>
    <row r="27570" customFormat="1" ht="15" customHeight="1" x14ac:dyDescent="0.25"/>
    <row r="27571" customFormat="1" ht="15" customHeight="1" x14ac:dyDescent="0.25"/>
    <row r="27572" customFormat="1" ht="15" customHeight="1" x14ac:dyDescent="0.25"/>
    <row r="27573" customFormat="1" ht="15" customHeight="1" x14ac:dyDescent="0.25"/>
    <row r="27574" customFormat="1" ht="15" customHeight="1" x14ac:dyDescent="0.25"/>
    <row r="27575" customFormat="1" ht="15" customHeight="1" x14ac:dyDescent="0.25"/>
    <row r="27576" customFormat="1" ht="15" customHeight="1" x14ac:dyDescent="0.25"/>
    <row r="27577" customFormat="1" ht="15" customHeight="1" x14ac:dyDescent="0.25"/>
    <row r="27578" customFormat="1" ht="15" customHeight="1" x14ac:dyDescent="0.25"/>
    <row r="27579" customFormat="1" ht="15" customHeight="1" x14ac:dyDescent="0.25"/>
    <row r="27580" customFormat="1" ht="15" customHeight="1" x14ac:dyDescent="0.25"/>
    <row r="27581" customFormat="1" ht="15" customHeight="1" x14ac:dyDescent="0.25"/>
    <row r="27582" customFormat="1" ht="15" customHeight="1" x14ac:dyDescent="0.25"/>
    <row r="27583" customFormat="1" ht="15" customHeight="1" x14ac:dyDescent="0.25"/>
    <row r="27584" customFormat="1" ht="15" customHeight="1" x14ac:dyDescent="0.25"/>
    <row r="27585" customFormat="1" ht="15" customHeight="1" x14ac:dyDescent="0.25"/>
    <row r="27586" customFormat="1" ht="15" customHeight="1" x14ac:dyDescent="0.25"/>
    <row r="27587" customFormat="1" ht="15" customHeight="1" x14ac:dyDescent="0.25"/>
    <row r="27588" customFormat="1" ht="15" customHeight="1" x14ac:dyDescent="0.25"/>
    <row r="27589" customFormat="1" ht="15" customHeight="1" x14ac:dyDescent="0.25"/>
    <row r="27590" customFormat="1" ht="15" customHeight="1" x14ac:dyDescent="0.25"/>
    <row r="27591" customFormat="1" ht="15" customHeight="1" x14ac:dyDescent="0.25"/>
    <row r="27592" customFormat="1" ht="15" customHeight="1" x14ac:dyDescent="0.25"/>
    <row r="27593" customFormat="1" ht="15" customHeight="1" x14ac:dyDescent="0.25"/>
    <row r="27594" customFormat="1" ht="15" customHeight="1" x14ac:dyDescent="0.25"/>
    <row r="27595" customFormat="1" ht="15" customHeight="1" x14ac:dyDescent="0.25"/>
    <row r="27596" customFormat="1" ht="15" customHeight="1" x14ac:dyDescent="0.25"/>
    <row r="27597" customFormat="1" ht="15" customHeight="1" x14ac:dyDescent="0.25"/>
    <row r="27598" customFormat="1" ht="15" customHeight="1" x14ac:dyDescent="0.25"/>
    <row r="27599" customFormat="1" ht="15" customHeight="1" x14ac:dyDescent="0.25"/>
    <row r="27600" customFormat="1" ht="15" customHeight="1" x14ac:dyDescent="0.25"/>
    <row r="27601" customFormat="1" ht="15" customHeight="1" x14ac:dyDescent="0.25"/>
    <row r="27602" customFormat="1" ht="15" customHeight="1" x14ac:dyDescent="0.25"/>
    <row r="27603" customFormat="1" ht="15" customHeight="1" x14ac:dyDescent="0.25"/>
    <row r="27604" customFormat="1" ht="15" customHeight="1" x14ac:dyDescent="0.25"/>
    <row r="27605" customFormat="1" ht="15" customHeight="1" x14ac:dyDescent="0.25"/>
    <row r="27606" customFormat="1" ht="15" customHeight="1" x14ac:dyDescent="0.25"/>
    <row r="27607" customFormat="1" ht="15" customHeight="1" x14ac:dyDescent="0.25"/>
    <row r="27608" customFormat="1" ht="15" customHeight="1" x14ac:dyDescent="0.25"/>
    <row r="27609" customFormat="1" ht="15" customHeight="1" x14ac:dyDescent="0.25"/>
    <row r="27610" customFormat="1" ht="15" customHeight="1" x14ac:dyDescent="0.25"/>
    <row r="27611" customFormat="1" ht="15" customHeight="1" x14ac:dyDescent="0.25"/>
    <row r="27612" customFormat="1" ht="15" customHeight="1" x14ac:dyDescent="0.25"/>
    <row r="27613" customFormat="1" ht="15" customHeight="1" x14ac:dyDescent="0.25"/>
    <row r="27614" customFormat="1" ht="15" customHeight="1" x14ac:dyDescent="0.25"/>
    <row r="27615" customFormat="1" ht="15" customHeight="1" x14ac:dyDescent="0.25"/>
    <row r="27616" customFormat="1" ht="15" customHeight="1" x14ac:dyDescent="0.25"/>
    <row r="27617" customFormat="1" ht="15" customHeight="1" x14ac:dyDescent="0.25"/>
    <row r="27618" customFormat="1" ht="15" customHeight="1" x14ac:dyDescent="0.25"/>
    <row r="27619" customFormat="1" ht="15" customHeight="1" x14ac:dyDescent="0.25"/>
    <row r="27620" customFormat="1" ht="15" customHeight="1" x14ac:dyDescent="0.25"/>
    <row r="27621" customFormat="1" ht="15" customHeight="1" x14ac:dyDescent="0.25"/>
    <row r="27622" customFormat="1" ht="15" customHeight="1" x14ac:dyDescent="0.25"/>
    <row r="27623" customFormat="1" ht="15" customHeight="1" x14ac:dyDescent="0.25"/>
    <row r="27624" customFormat="1" ht="15" customHeight="1" x14ac:dyDescent="0.25"/>
    <row r="27625" customFormat="1" ht="15" customHeight="1" x14ac:dyDescent="0.25"/>
    <row r="27626" customFormat="1" ht="15" customHeight="1" x14ac:dyDescent="0.25"/>
    <row r="27627" customFormat="1" ht="15" customHeight="1" x14ac:dyDescent="0.25"/>
    <row r="27628" customFormat="1" ht="15" customHeight="1" x14ac:dyDescent="0.25"/>
    <row r="27629" customFormat="1" ht="15" customHeight="1" x14ac:dyDescent="0.25"/>
    <row r="27630" customFormat="1" ht="15" customHeight="1" x14ac:dyDescent="0.25"/>
    <row r="27631" customFormat="1" ht="15" customHeight="1" x14ac:dyDescent="0.25"/>
    <row r="27632" customFormat="1" ht="15" customHeight="1" x14ac:dyDescent="0.25"/>
    <row r="27633" customFormat="1" ht="15" customHeight="1" x14ac:dyDescent="0.25"/>
    <row r="27634" customFormat="1" ht="15" customHeight="1" x14ac:dyDescent="0.25"/>
    <row r="27635" customFormat="1" ht="15" customHeight="1" x14ac:dyDescent="0.25"/>
    <row r="27636" customFormat="1" ht="15" customHeight="1" x14ac:dyDescent="0.25"/>
    <row r="27637" customFormat="1" ht="15" customHeight="1" x14ac:dyDescent="0.25"/>
    <row r="27638" customFormat="1" ht="15" customHeight="1" x14ac:dyDescent="0.25"/>
    <row r="27639" customFormat="1" ht="15" customHeight="1" x14ac:dyDescent="0.25"/>
    <row r="27640" customFormat="1" ht="15" customHeight="1" x14ac:dyDescent="0.25"/>
    <row r="27641" customFormat="1" ht="15" customHeight="1" x14ac:dyDescent="0.25"/>
    <row r="27642" customFormat="1" ht="15" customHeight="1" x14ac:dyDescent="0.25"/>
    <row r="27643" customFormat="1" ht="15" customHeight="1" x14ac:dyDescent="0.25"/>
    <row r="27644" customFormat="1" ht="15" customHeight="1" x14ac:dyDescent="0.25"/>
    <row r="27645" customFormat="1" ht="15" customHeight="1" x14ac:dyDescent="0.25"/>
    <row r="27646" customFormat="1" ht="15" customHeight="1" x14ac:dyDescent="0.25"/>
    <row r="27647" customFormat="1" ht="15" customHeight="1" x14ac:dyDescent="0.25"/>
    <row r="27648" customFormat="1" ht="15" customHeight="1" x14ac:dyDescent="0.25"/>
    <row r="27649" customFormat="1" ht="15" customHeight="1" x14ac:dyDescent="0.25"/>
    <row r="27650" customFormat="1" ht="15" customHeight="1" x14ac:dyDescent="0.25"/>
    <row r="27651" customFormat="1" ht="15" customHeight="1" x14ac:dyDescent="0.25"/>
    <row r="27652" customFormat="1" ht="15" customHeight="1" x14ac:dyDescent="0.25"/>
    <row r="27653" customFormat="1" ht="15" customHeight="1" x14ac:dyDescent="0.25"/>
    <row r="27654" customFormat="1" ht="15" customHeight="1" x14ac:dyDescent="0.25"/>
    <row r="27655" customFormat="1" ht="15" customHeight="1" x14ac:dyDescent="0.25"/>
    <row r="27656" customFormat="1" ht="15" customHeight="1" x14ac:dyDescent="0.25"/>
    <row r="27657" customFormat="1" ht="15" customHeight="1" x14ac:dyDescent="0.25"/>
    <row r="27658" customFormat="1" ht="15" customHeight="1" x14ac:dyDescent="0.25"/>
    <row r="27659" customFormat="1" ht="15" customHeight="1" x14ac:dyDescent="0.25"/>
    <row r="27660" customFormat="1" ht="15" customHeight="1" x14ac:dyDescent="0.25"/>
    <row r="27661" customFormat="1" ht="15" customHeight="1" x14ac:dyDescent="0.25"/>
    <row r="27662" customFormat="1" ht="15" customHeight="1" x14ac:dyDescent="0.25"/>
    <row r="27663" customFormat="1" ht="15" customHeight="1" x14ac:dyDescent="0.25"/>
    <row r="27664" customFormat="1" ht="15" customHeight="1" x14ac:dyDescent="0.25"/>
    <row r="27665" customFormat="1" ht="15" customHeight="1" x14ac:dyDescent="0.25"/>
    <row r="27666" customFormat="1" ht="15" customHeight="1" x14ac:dyDescent="0.25"/>
    <row r="27667" customFormat="1" ht="15" customHeight="1" x14ac:dyDescent="0.25"/>
    <row r="27668" customFormat="1" ht="15" customHeight="1" x14ac:dyDescent="0.25"/>
    <row r="27669" customFormat="1" ht="15" customHeight="1" x14ac:dyDescent="0.25"/>
    <row r="27670" customFormat="1" ht="15" customHeight="1" x14ac:dyDescent="0.25"/>
    <row r="27671" customFormat="1" ht="15" customHeight="1" x14ac:dyDescent="0.25"/>
    <row r="27672" customFormat="1" ht="15" customHeight="1" x14ac:dyDescent="0.25"/>
    <row r="27673" customFormat="1" ht="15" customHeight="1" x14ac:dyDescent="0.25"/>
    <row r="27674" customFormat="1" ht="15" customHeight="1" x14ac:dyDescent="0.25"/>
    <row r="27675" customFormat="1" ht="15" customHeight="1" x14ac:dyDescent="0.25"/>
    <row r="27676" customFormat="1" ht="15" customHeight="1" x14ac:dyDescent="0.25"/>
    <row r="27677" customFormat="1" ht="15" customHeight="1" x14ac:dyDescent="0.25"/>
    <row r="27678" customFormat="1" ht="15" customHeight="1" x14ac:dyDescent="0.25"/>
    <row r="27679" customFormat="1" ht="15" customHeight="1" x14ac:dyDescent="0.25"/>
    <row r="27680" customFormat="1" ht="15" customHeight="1" x14ac:dyDescent="0.25"/>
    <row r="27681" customFormat="1" ht="15" customHeight="1" x14ac:dyDescent="0.25"/>
    <row r="27682" customFormat="1" ht="15" customHeight="1" x14ac:dyDescent="0.25"/>
    <row r="27683" customFormat="1" ht="15" customHeight="1" x14ac:dyDescent="0.25"/>
    <row r="27684" customFormat="1" ht="15" customHeight="1" x14ac:dyDescent="0.25"/>
    <row r="27685" customFormat="1" ht="15" customHeight="1" x14ac:dyDescent="0.25"/>
    <row r="27686" customFormat="1" ht="15" customHeight="1" x14ac:dyDescent="0.25"/>
    <row r="27687" customFormat="1" ht="15" customHeight="1" x14ac:dyDescent="0.25"/>
    <row r="27688" customFormat="1" ht="15" customHeight="1" x14ac:dyDescent="0.25"/>
    <row r="27689" customFormat="1" ht="15" customHeight="1" x14ac:dyDescent="0.25"/>
    <row r="27690" customFormat="1" ht="15" customHeight="1" x14ac:dyDescent="0.25"/>
    <row r="27691" customFormat="1" ht="15" customHeight="1" x14ac:dyDescent="0.25"/>
    <row r="27692" customFormat="1" ht="15" customHeight="1" x14ac:dyDescent="0.25"/>
    <row r="27693" customFormat="1" ht="15" customHeight="1" x14ac:dyDescent="0.25"/>
    <row r="27694" customFormat="1" ht="15" customHeight="1" x14ac:dyDescent="0.25"/>
    <row r="27695" customFormat="1" ht="15" customHeight="1" x14ac:dyDescent="0.25"/>
    <row r="27696" customFormat="1" ht="15" customHeight="1" x14ac:dyDescent="0.25"/>
    <row r="27697" customFormat="1" ht="15" customHeight="1" x14ac:dyDescent="0.25"/>
    <row r="27698" customFormat="1" ht="15" customHeight="1" x14ac:dyDescent="0.25"/>
    <row r="27699" customFormat="1" ht="15" customHeight="1" x14ac:dyDescent="0.25"/>
    <row r="27700" customFormat="1" ht="15" customHeight="1" x14ac:dyDescent="0.25"/>
    <row r="27701" customFormat="1" ht="15" customHeight="1" x14ac:dyDescent="0.25"/>
    <row r="27702" customFormat="1" ht="15" customHeight="1" x14ac:dyDescent="0.25"/>
    <row r="27703" customFormat="1" ht="15" customHeight="1" x14ac:dyDescent="0.25"/>
    <row r="27704" customFormat="1" ht="15" customHeight="1" x14ac:dyDescent="0.25"/>
    <row r="27705" customFormat="1" ht="15" customHeight="1" x14ac:dyDescent="0.25"/>
    <row r="27706" customFormat="1" ht="15" customHeight="1" x14ac:dyDescent="0.25"/>
    <row r="27707" customFormat="1" ht="15" customHeight="1" x14ac:dyDescent="0.25"/>
    <row r="27708" customFormat="1" ht="15" customHeight="1" x14ac:dyDescent="0.25"/>
    <row r="27709" customFormat="1" ht="15" customHeight="1" x14ac:dyDescent="0.25"/>
    <row r="27710" customFormat="1" ht="15" customHeight="1" x14ac:dyDescent="0.25"/>
    <row r="27711" customFormat="1" ht="15" customHeight="1" x14ac:dyDescent="0.25"/>
    <row r="27712" customFormat="1" ht="15" customHeight="1" x14ac:dyDescent="0.25"/>
    <row r="27713" customFormat="1" ht="15" customHeight="1" x14ac:dyDescent="0.25"/>
    <row r="27714" customFormat="1" ht="15" customHeight="1" x14ac:dyDescent="0.25"/>
    <row r="27715" customFormat="1" ht="15" customHeight="1" x14ac:dyDescent="0.25"/>
    <row r="27716" customFormat="1" ht="15" customHeight="1" x14ac:dyDescent="0.25"/>
    <row r="27717" customFormat="1" ht="15" customHeight="1" x14ac:dyDescent="0.25"/>
    <row r="27718" customFormat="1" ht="15" customHeight="1" x14ac:dyDescent="0.25"/>
    <row r="27719" customFormat="1" ht="15" customHeight="1" x14ac:dyDescent="0.25"/>
    <row r="27720" customFormat="1" ht="15" customHeight="1" x14ac:dyDescent="0.25"/>
    <row r="27721" customFormat="1" ht="15" customHeight="1" x14ac:dyDescent="0.25"/>
    <row r="27722" customFormat="1" ht="15" customHeight="1" x14ac:dyDescent="0.25"/>
    <row r="27723" customFormat="1" ht="15" customHeight="1" x14ac:dyDescent="0.25"/>
    <row r="27724" customFormat="1" ht="15" customHeight="1" x14ac:dyDescent="0.25"/>
    <row r="27725" customFormat="1" ht="15" customHeight="1" x14ac:dyDescent="0.25"/>
    <row r="27726" customFormat="1" ht="15" customHeight="1" x14ac:dyDescent="0.25"/>
    <row r="27727" customFormat="1" ht="15" customHeight="1" x14ac:dyDescent="0.25"/>
    <row r="27728" customFormat="1" ht="15" customHeight="1" x14ac:dyDescent="0.25"/>
    <row r="27729" customFormat="1" ht="15" customHeight="1" x14ac:dyDescent="0.25"/>
    <row r="27730" customFormat="1" ht="15" customHeight="1" x14ac:dyDescent="0.25"/>
    <row r="27731" customFormat="1" ht="15" customHeight="1" x14ac:dyDescent="0.25"/>
    <row r="27732" customFormat="1" ht="15" customHeight="1" x14ac:dyDescent="0.25"/>
    <row r="27733" customFormat="1" ht="15" customHeight="1" x14ac:dyDescent="0.25"/>
    <row r="27734" customFormat="1" ht="15" customHeight="1" x14ac:dyDescent="0.25"/>
    <row r="27735" customFormat="1" ht="15" customHeight="1" x14ac:dyDescent="0.25"/>
    <row r="27736" customFormat="1" ht="15" customHeight="1" x14ac:dyDescent="0.25"/>
    <row r="27737" customFormat="1" ht="15" customHeight="1" x14ac:dyDescent="0.25"/>
    <row r="27738" customFormat="1" ht="15" customHeight="1" x14ac:dyDescent="0.25"/>
    <row r="27739" customFormat="1" ht="15" customHeight="1" x14ac:dyDescent="0.25"/>
    <row r="27740" customFormat="1" ht="15" customHeight="1" x14ac:dyDescent="0.25"/>
    <row r="27741" customFormat="1" ht="15" customHeight="1" x14ac:dyDescent="0.25"/>
    <row r="27742" customFormat="1" ht="15" customHeight="1" x14ac:dyDescent="0.25"/>
    <row r="27743" customFormat="1" ht="15" customHeight="1" x14ac:dyDescent="0.25"/>
    <row r="27744" customFormat="1" ht="15" customHeight="1" x14ac:dyDescent="0.25"/>
    <row r="27745" customFormat="1" ht="15" customHeight="1" x14ac:dyDescent="0.25"/>
    <row r="27746" customFormat="1" ht="15" customHeight="1" x14ac:dyDescent="0.25"/>
    <row r="27747" customFormat="1" ht="15" customHeight="1" x14ac:dyDescent="0.25"/>
    <row r="27748" customFormat="1" ht="15" customHeight="1" x14ac:dyDescent="0.25"/>
    <row r="27749" customFormat="1" ht="15" customHeight="1" x14ac:dyDescent="0.25"/>
    <row r="27750" customFormat="1" ht="15" customHeight="1" x14ac:dyDescent="0.25"/>
    <row r="27751" customFormat="1" ht="15" customHeight="1" x14ac:dyDescent="0.25"/>
    <row r="27752" customFormat="1" ht="15" customHeight="1" x14ac:dyDescent="0.25"/>
    <row r="27753" customFormat="1" ht="15" customHeight="1" x14ac:dyDescent="0.25"/>
    <row r="27754" customFormat="1" ht="15" customHeight="1" x14ac:dyDescent="0.25"/>
    <row r="27755" customFormat="1" ht="15" customHeight="1" x14ac:dyDescent="0.25"/>
    <row r="27756" customFormat="1" ht="15" customHeight="1" x14ac:dyDescent="0.25"/>
    <row r="27757" customFormat="1" ht="15" customHeight="1" x14ac:dyDescent="0.25"/>
    <row r="27758" customFormat="1" ht="15" customHeight="1" x14ac:dyDescent="0.25"/>
    <row r="27759" customFormat="1" ht="15" customHeight="1" x14ac:dyDescent="0.25"/>
    <row r="27760" customFormat="1" ht="15" customHeight="1" x14ac:dyDescent="0.25"/>
    <row r="27761" customFormat="1" ht="15" customHeight="1" x14ac:dyDescent="0.25"/>
    <row r="27762" customFormat="1" ht="15" customHeight="1" x14ac:dyDescent="0.25"/>
    <row r="27763" customFormat="1" ht="15" customHeight="1" x14ac:dyDescent="0.25"/>
    <row r="27764" customFormat="1" ht="15" customHeight="1" x14ac:dyDescent="0.25"/>
    <row r="27765" customFormat="1" ht="15" customHeight="1" x14ac:dyDescent="0.25"/>
    <row r="27766" customFormat="1" ht="15" customHeight="1" x14ac:dyDescent="0.25"/>
    <row r="27767" customFormat="1" ht="15" customHeight="1" x14ac:dyDescent="0.25"/>
    <row r="27768" customFormat="1" ht="15" customHeight="1" x14ac:dyDescent="0.25"/>
    <row r="27769" customFormat="1" ht="15" customHeight="1" x14ac:dyDescent="0.25"/>
    <row r="27770" customFormat="1" ht="15" customHeight="1" x14ac:dyDescent="0.25"/>
    <row r="27771" customFormat="1" ht="15" customHeight="1" x14ac:dyDescent="0.25"/>
    <row r="27772" customFormat="1" ht="15" customHeight="1" x14ac:dyDescent="0.25"/>
    <row r="27773" customFormat="1" ht="15" customHeight="1" x14ac:dyDescent="0.25"/>
    <row r="27774" customFormat="1" ht="15" customHeight="1" x14ac:dyDescent="0.25"/>
    <row r="27775" customFormat="1" ht="15" customHeight="1" x14ac:dyDescent="0.25"/>
    <row r="27776" customFormat="1" ht="15" customHeight="1" x14ac:dyDescent="0.25"/>
    <row r="27777" customFormat="1" ht="15" customHeight="1" x14ac:dyDescent="0.25"/>
    <row r="27778" customFormat="1" ht="15" customHeight="1" x14ac:dyDescent="0.25"/>
    <row r="27779" customFormat="1" ht="15" customHeight="1" x14ac:dyDescent="0.25"/>
    <row r="27780" customFormat="1" ht="15" customHeight="1" x14ac:dyDescent="0.25"/>
    <row r="27781" customFormat="1" ht="15" customHeight="1" x14ac:dyDescent="0.25"/>
    <row r="27782" customFormat="1" ht="15" customHeight="1" x14ac:dyDescent="0.25"/>
    <row r="27783" customFormat="1" ht="15" customHeight="1" x14ac:dyDescent="0.25"/>
    <row r="27784" customFormat="1" ht="15" customHeight="1" x14ac:dyDescent="0.25"/>
    <row r="27785" customFormat="1" ht="15" customHeight="1" x14ac:dyDescent="0.25"/>
    <row r="27786" customFormat="1" ht="15" customHeight="1" x14ac:dyDescent="0.25"/>
    <row r="27787" customFormat="1" ht="15" customHeight="1" x14ac:dyDescent="0.25"/>
    <row r="27788" customFormat="1" ht="15" customHeight="1" x14ac:dyDescent="0.25"/>
    <row r="27789" customFormat="1" ht="15" customHeight="1" x14ac:dyDescent="0.25"/>
    <row r="27790" customFormat="1" ht="15" customHeight="1" x14ac:dyDescent="0.25"/>
    <row r="27791" customFormat="1" ht="15" customHeight="1" x14ac:dyDescent="0.25"/>
    <row r="27792" customFormat="1" ht="15" customHeight="1" x14ac:dyDescent="0.25"/>
    <row r="27793" customFormat="1" ht="15" customHeight="1" x14ac:dyDescent="0.25"/>
    <row r="27794" customFormat="1" ht="15" customHeight="1" x14ac:dyDescent="0.25"/>
    <row r="27795" customFormat="1" ht="15" customHeight="1" x14ac:dyDescent="0.25"/>
    <row r="27796" customFormat="1" ht="15" customHeight="1" x14ac:dyDescent="0.25"/>
    <row r="27797" customFormat="1" ht="15" customHeight="1" x14ac:dyDescent="0.25"/>
    <row r="27798" customFormat="1" ht="15" customHeight="1" x14ac:dyDescent="0.25"/>
    <row r="27799" customFormat="1" ht="15" customHeight="1" x14ac:dyDescent="0.25"/>
    <row r="27800" customFormat="1" ht="15" customHeight="1" x14ac:dyDescent="0.25"/>
    <row r="27801" customFormat="1" ht="15" customHeight="1" x14ac:dyDescent="0.25"/>
    <row r="27802" customFormat="1" ht="15" customHeight="1" x14ac:dyDescent="0.25"/>
    <row r="27803" customFormat="1" ht="15" customHeight="1" x14ac:dyDescent="0.25"/>
    <row r="27804" customFormat="1" ht="15" customHeight="1" x14ac:dyDescent="0.25"/>
    <row r="27805" customFormat="1" ht="15" customHeight="1" x14ac:dyDescent="0.25"/>
    <row r="27806" customFormat="1" ht="15" customHeight="1" x14ac:dyDescent="0.25"/>
    <row r="27807" customFormat="1" ht="15" customHeight="1" x14ac:dyDescent="0.25"/>
    <row r="27808" customFormat="1" ht="15" customHeight="1" x14ac:dyDescent="0.25"/>
    <row r="27809" customFormat="1" ht="15" customHeight="1" x14ac:dyDescent="0.25"/>
    <row r="27810" customFormat="1" ht="15" customHeight="1" x14ac:dyDescent="0.25"/>
    <row r="27811" customFormat="1" ht="15" customHeight="1" x14ac:dyDescent="0.25"/>
    <row r="27812" customFormat="1" ht="15" customHeight="1" x14ac:dyDescent="0.25"/>
    <row r="27813" customFormat="1" ht="15" customHeight="1" x14ac:dyDescent="0.25"/>
    <row r="27814" customFormat="1" ht="15" customHeight="1" x14ac:dyDescent="0.25"/>
    <row r="27815" customFormat="1" ht="15" customHeight="1" x14ac:dyDescent="0.25"/>
    <row r="27816" customFormat="1" ht="15" customHeight="1" x14ac:dyDescent="0.25"/>
    <row r="27817" customFormat="1" ht="15" customHeight="1" x14ac:dyDescent="0.25"/>
    <row r="27818" customFormat="1" ht="15" customHeight="1" x14ac:dyDescent="0.25"/>
    <row r="27819" customFormat="1" ht="15" customHeight="1" x14ac:dyDescent="0.25"/>
    <row r="27820" customFormat="1" ht="15" customHeight="1" x14ac:dyDescent="0.25"/>
    <row r="27821" customFormat="1" ht="15" customHeight="1" x14ac:dyDescent="0.25"/>
    <row r="27822" customFormat="1" ht="15" customHeight="1" x14ac:dyDescent="0.25"/>
    <row r="27823" customFormat="1" ht="15" customHeight="1" x14ac:dyDescent="0.25"/>
    <row r="27824" customFormat="1" ht="15" customHeight="1" x14ac:dyDescent="0.25"/>
    <row r="27825" customFormat="1" ht="15" customHeight="1" x14ac:dyDescent="0.25"/>
    <row r="27826" customFormat="1" ht="15" customHeight="1" x14ac:dyDescent="0.25"/>
    <row r="27827" customFormat="1" ht="15" customHeight="1" x14ac:dyDescent="0.25"/>
    <row r="27828" customFormat="1" ht="15" customHeight="1" x14ac:dyDescent="0.25"/>
    <row r="27829" customFormat="1" ht="15" customHeight="1" x14ac:dyDescent="0.25"/>
    <row r="27830" customFormat="1" ht="15" customHeight="1" x14ac:dyDescent="0.25"/>
    <row r="27831" customFormat="1" ht="15" customHeight="1" x14ac:dyDescent="0.25"/>
    <row r="27832" customFormat="1" ht="15" customHeight="1" x14ac:dyDescent="0.25"/>
    <row r="27833" customFormat="1" ht="15" customHeight="1" x14ac:dyDescent="0.25"/>
    <row r="27834" customFormat="1" ht="15" customHeight="1" x14ac:dyDescent="0.25"/>
    <row r="27835" customFormat="1" ht="15" customHeight="1" x14ac:dyDescent="0.25"/>
    <row r="27836" customFormat="1" ht="15" customHeight="1" x14ac:dyDescent="0.25"/>
    <row r="27837" customFormat="1" ht="15" customHeight="1" x14ac:dyDescent="0.25"/>
    <row r="27838" customFormat="1" ht="15" customHeight="1" x14ac:dyDescent="0.25"/>
    <row r="27839" customFormat="1" ht="15" customHeight="1" x14ac:dyDescent="0.25"/>
    <row r="27840" customFormat="1" ht="15" customHeight="1" x14ac:dyDescent="0.25"/>
    <row r="27841" customFormat="1" ht="15" customHeight="1" x14ac:dyDescent="0.25"/>
    <row r="27842" customFormat="1" ht="15" customHeight="1" x14ac:dyDescent="0.25"/>
    <row r="27843" customFormat="1" ht="15" customHeight="1" x14ac:dyDescent="0.25"/>
    <row r="27844" customFormat="1" ht="15" customHeight="1" x14ac:dyDescent="0.25"/>
    <row r="27845" customFormat="1" ht="15" customHeight="1" x14ac:dyDescent="0.25"/>
    <row r="27846" customFormat="1" ht="15" customHeight="1" x14ac:dyDescent="0.25"/>
    <row r="27847" customFormat="1" ht="15" customHeight="1" x14ac:dyDescent="0.25"/>
    <row r="27848" customFormat="1" ht="15" customHeight="1" x14ac:dyDescent="0.25"/>
    <row r="27849" customFormat="1" ht="15" customHeight="1" x14ac:dyDescent="0.25"/>
    <row r="27850" customFormat="1" ht="15" customHeight="1" x14ac:dyDescent="0.25"/>
    <row r="27851" customFormat="1" ht="15" customHeight="1" x14ac:dyDescent="0.25"/>
    <row r="27852" customFormat="1" ht="15" customHeight="1" x14ac:dyDescent="0.25"/>
    <row r="27853" customFormat="1" ht="15" customHeight="1" x14ac:dyDescent="0.25"/>
    <row r="27854" customFormat="1" ht="15" customHeight="1" x14ac:dyDescent="0.25"/>
    <row r="27855" customFormat="1" ht="15" customHeight="1" x14ac:dyDescent="0.25"/>
    <row r="27856" customFormat="1" ht="15" customHeight="1" x14ac:dyDescent="0.25"/>
    <row r="27857" customFormat="1" ht="15" customHeight="1" x14ac:dyDescent="0.25"/>
    <row r="27858" customFormat="1" ht="15" customHeight="1" x14ac:dyDescent="0.25"/>
    <row r="27859" customFormat="1" ht="15" customHeight="1" x14ac:dyDescent="0.25"/>
    <row r="27860" customFormat="1" ht="15" customHeight="1" x14ac:dyDescent="0.25"/>
    <row r="27861" customFormat="1" ht="15" customHeight="1" x14ac:dyDescent="0.25"/>
    <row r="27862" customFormat="1" ht="15" customHeight="1" x14ac:dyDescent="0.25"/>
    <row r="27863" customFormat="1" ht="15" customHeight="1" x14ac:dyDescent="0.25"/>
    <row r="27864" customFormat="1" ht="15" customHeight="1" x14ac:dyDescent="0.25"/>
    <row r="27865" customFormat="1" ht="15" customHeight="1" x14ac:dyDescent="0.25"/>
    <row r="27866" customFormat="1" ht="15" customHeight="1" x14ac:dyDescent="0.25"/>
    <row r="27867" customFormat="1" ht="15" customHeight="1" x14ac:dyDescent="0.25"/>
    <row r="27868" customFormat="1" ht="15" customHeight="1" x14ac:dyDescent="0.25"/>
    <row r="27869" customFormat="1" ht="15" customHeight="1" x14ac:dyDescent="0.25"/>
    <row r="27870" customFormat="1" ht="15" customHeight="1" x14ac:dyDescent="0.25"/>
    <row r="27871" customFormat="1" ht="15" customHeight="1" x14ac:dyDescent="0.25"/>
    <row r="27872" customFormat="1" ht="15" customHeight="1" x14ac:dyDescent="0.25"/>
    <row r="27873" customFormat="1" ht="15" customHeight="1" x14ac:dyDescent="0.25"/>
    <row r="27874" customFormat="1" ht="15" customHeight="1" x14ac:dyDescent="0.25"/>
    <row r="27875" customFormat="1" ht="15" customHeight="1" x14ac:dyDescent="0.25"/>
    <row r="27876" customFormat="1" ht="15" customHeight="1" x14ac:dyDescent="0.25"/>
    <row r="27877" customFormat="1" ht="15" customHeight="1" x14ac:dyDescent="0.25"/>
    <row r="27878" customFormat="1" ht="15" customHeight="1" x14ac:dyDescent="0.25"/>
    <row r="27879" customFormat="1" ht="15" customHeight="1" x14ac:dyDescent="0.25"/>
    <row r="27880" customFormat="1" ht="15" customHeight="1" x14ac:dyDescent="0.25"/>
    <row r="27881" customFormat="1" ht="15" customHeight="1" x14ac:dyDescent="0.25"/>
    <row r="27882" customFormat="1" ht="15" customHeight="1" x14ac:dyDescent="0.25"/>
    <row r="27883" customFormat="1" ht="15" customHeight="1" x14ac:dyDescent="0.25"/>
    <row r="27884" customFormat="1" ht="15" customHeight="1" x14ac:dyDescent="0.25"/>
    <row r="27885" customFormat="1" ht="15" customHeight="1" x14ac:dyDescent="0.25"/>
    <row r="27886" customFormat="1" ht="15" customHeight="1" x14ac:dyDescent="0.25"/>
    <row r="27887" customFormat="1" ht="15" customHeight="1" x14ac:dyDescent="0.25"/>
    <row r="27888" customFormat="1" ht="15" customHeight="1" x14ac:dyDescent="0.25"/>
    <row r="27889" customFormat="1" ht="15" customHeight="1" x14ac:dyDescent="0.25"/>
    <row r="27890" customFormat="1" ht="15" customHeight="1" x14ac:dyDescent="0.25"/>
    <row r="27891" customFormat="1" ht="15" customHeight="1" x14ac:dyDescent="0.25"/>
    <row r="27892" customFormat="1" ht="15" customHeight="1" x14ac:dyDescent="0.25"/>
    <row r="27893" customFormat="1" ht="15" customHeight="1" x14ac:dyDescent="0.25"/>
    <row r="27894" customFormat="1" ht="15" customHeight="1" x14ac:dyDescent="0.25"/>
    <row r="27895" customFormat="1" ht="15" customHeight="1" x14ac:dyDescent="0.25"/>
    <row r="27896" customFormat="1" ht="15" customHeight="1" x14ac:dyDescent="0.25"/>
    <row r="27897" customFormat="1" ht="15" customHeight="1" x14ac:dyDescent="0.25"/>
    <row r="27898" customFormat="1" ht="15" customHeight="1" x14ac:dyDescent="0.25"/>
    <row r="27899" customFormat="1" ht="15" customHeight="1" x14ac:dyDescent="0.25"/>
    <row r="27900" customFormat="1" ht="15" customHeight="1" x14ac:dyDescent="0.25"/>
    <row r="27901" customFormat="1" ht="15" customHeight="1" x14ac:dyDescent="0.25"/>
    <row r="27902" customFormat="1" ht="15" customHeight="1" x14ac:dyDescent="0.25"/>
    <row r="27903" customFormat="1" ht="15" customHeight="1" x14ac:dyDescent="0.25"/>
    <row r="27904" customFormat="1" ht="15" customHeight="1" x14ac:dyDescent="0.25"/>
    <row r="27905" customFormat="1" ht="15" customHeight="1" x14ac:dyDescent="0.25"/>
    <row r="27906" customFormat="1" ht="15" customHeight="1" x14ac:dyDescent="0.25"/>
    <row r="27907" customFormat="1" ht="15" customHeight="1" x14ac:dyDescent="0.25"/>
    <row r="27908" customFormat="1" ht="15" customHeight="1" x14ac:dyDescent="0.25"/>
    <row r="27909" customFormat="1" ht="15" customHeight="1" x14ac:dyDescent="0.25"/>
    <row r="27910" customFormat="1" ht="15" customHeight="1" x14ac:dyDescent="0.25"/>
    <row r="27911" customFormat="1" ht="15" customHeight="1" x14ac:dyDescent="0.25"/>
    <row r="27912" customFormat="1" ht="15" customHeight="1" x14ac:dyDescent="0.25"/>
    <row r="27913" customFormat="1" ht="15" customHeight="1" x14ac:dyDescent="0.25"/>
    <row r="27914" customFormat="1" ht="15" customHeight="1" x14ac:dyDescent="0.25"/>
    <row r="27915" customFormat="1" ht="15" customHeight="1" x14ac:dyDescent="0.25"/>
    <row r="27916" customFormat="1" ht="15" customHeight="1" x14ac:dyDescent="0.25"/>
    <row r="27917" customFormat="1" ht="15" customHeight="1" x14ac:dyDescent="0.25"/>
    <row r="27918" customFormat="1" ht="15" customHeight="1" x14ac:dyDescent="0.25"/>
    <row r="27919" customFormat="1" ht="15" customHeight="1" x14ac:dyDescent="0.25"/>
    <row r="27920" customFormat="1" ht="15" customHeight="1" x14ac:dyDescent="0.25"/>
    <row r="27921" customFormat="1" ht="15" customHeight="1" x14ac:dyDescent="0.25"/>
    <row r="27922" customFormat="1" ht="15" customHeight="1" x14ac:dyDescent="0.25"/>
    <row r="27923" customFormat="1" ht="15" customHeight="1" x14ac:dyDescent="0.25"/>
    <row r="27924" customFormat="1" ht="15" customHeight="1" x14ac:dyDescent="0.25"/>
    <row r="27925" customFormat="1" ht="15" customHeight="1" x14ac:dyDescent="0.25"/>
    <row r="27926" customFormat="1" ht="15" customHeight="1" x14ac:dyDescent="0.25"/>
    <row r="27927" customFormat="1" ht="15" customHeight="1" x14ac:dyDescent="0.25"/>
    <row r="27928" customFormat="1" ht="15" customHeight="1" x14ac:dyDescent="0.25"/>
    <row r="27929" customFormat="1" ht="15" customHeight="1" x14ac:dyDescent="0.25"/>
    <row r="27930" customFormat="1" ht="15" customHeight="1" x14ac:dyDescent="0.25"/>
    <row r="27931" customFormat="1" ht="15" customHeight="1" x14ac:dyDescent="0.25"/>
    <row r="27932" customFormat="1" ht="15" customHeight="1" x14ac:dyDescent="0.25"/>
    <row r="27933" customFormat="1" ht="15" customHeight="1" x14ac:dyDescent="0.25"/>
    <row r="27934" customFormat="1" ht="15" customHeight="1" x14ac:dyDescent="0.25"/>
    <row r="27935" customFormat="1" ht="15" customHeight="1" x14ac:dyDescent="0.25"/>
    <row r="27936" customFormat="1" ht="15" customHeight="1" x14ac:dyDescent="0.25"/>
    <row r="27937" customFormat="1" ht="15" customHeight="1" x14ac:dyDescent="0.25"/>
    <row r="27938" customFormat="1" ht="15" customHeight="1" x14ac:dyDescent="0.25"/>
    <row r="27939" customFormat="1" ht="15" customHeight="1" x14ac:dyDescent="0.25"/>
    <row r="27940" customFormat="1" ht="15" customHeight="1" x14ac:dyDescent="0.25"/>
    <row r="27941" customFormat="1" ht="15" customHeight="1" x14ac:dyDescent="0.25"/>
    <row r="27942" customFormat="1" ht="15" customHeight="1" x14ac:dyDescent="0.25"/>
    <row r="27943" customFormat="1" ht="15" customHeight="1" x14ac:dyDescent="0.25"/>
    <row r="27944" customFormat="1" ht="15" customHeight="1" x14ac:dyDescent="0.25"/>
    <row r="27945" customFormat="1" ht="15" customHeight="1" x14ac:dyDescent="0.25"/>
    <row r="27946" customFormat="1" ht="15" customHeight="1" x14ac:dyDescent="0.25"/>
    <row r="27947" customFormat="1" ht="15" customHeight="1" x14ac:dyDescent="0.25"/>
    <row r="27948" customFormat="1" ht="15" customHeight="1" x14ac:dyDescent="0.25"/>
    <row r="27949" customFormat="1" ht="15" customHeight="1" x14ac:dyDescent="0.25"/>
    <row r="27950" customFormat="1" ht="15" customHeight="1" x14ac:dyDescent="0.25"/>
    <row r="27951" customFormat="1" ht="15" customHeight="1" x14ac:dyDescent="0.25"/>
    <row r="27952" customFormat="1" ht="15" customHeight="1" x14ac:dyDescent="0.25"/>
    <row r="27953" customFormat="1" ht="15" customHeight="1" x14ac:dyDescent="0.25"/>
    <row r="27954" customFormat="1" ht="15" customHeight="1" x14ac:dyDescent="0.25"/>
    <row r="27955" customFormat="1" ht="15" customHeight="1" x14ac:dyDescent="0.25"/>
    <row r="27956" customFormat="1" ht="15" customHeight="1" x14ac:dyDescent="0.25"/>
    <row r="27957" customFormat="1" ht="15" customHeight="1" x14ac:dyDescent="0.25"/>
    <row r="27958" customFormat="1" ht="15" customHeight="1" x14ac:dyDescent="0.25"/>
    <row r="27959" customFormat="1" ht="15" customHeight="1" x14ac:dyDescent="0.25"/>
    <row r="27960" customFormat="1" ht="15" customHeight="1" x14ac:dyDescent="0.25"/>
    <row r="27961" customFormat="1" ht="15" customHeight="1" x14ac:dyDescent="0.25"/>
    <row r="27962" customFormat="1" ht="15" customHeight="1" x14ac:dyDescent="0.25"/>
    <row r="27963" customFormat="1" ht="15" customHeight="1" x14ac:dyDescent="0.25"/>
    <row r="27964" customFormat="1" ht="15" customHeight="1" x14ac:dyDescent="0.25"/>
    <row r="27965" customFormat="1" ht="15" customHeight="1" x14ac:dyDescent="0.25"/>
    <row r="27966" customFormat="1" ht="15" customHeight="1" x14ac:dyDescent="0.25"/>
    <row r="27967" customFormat="1" ht="15" customHeight="1" x14ac:dyDescent="0.25"/>
    <row r="27968" customFormat="1" ht="15" customHeight="1" x14ac:dyDescent="0.25"/>
    <row r="27969" customFormat="1" ht="15" customHeight="1" x14ac:dyDescent="0.25"/>
    <row r="27970" customFormat="1" ht="15" customHeight="1" x14ac:dyDescent="0.25"/>
    <row r="27971" customFormat="1" ht="15" customHeight="1" x14ac:dyDescent="0.25"/>
    <row r="27972" customFormat="1" ht="15" customHeight="1" x14ac:dyDescent="0.25"/>
    <row r="27973" customFormat="1" ht="15" customHeight="1" x14ac:dyDescent="0.25"/>
    <row r="27974" customFormat="1" ht="15" customHeight="1" x14ac:dyDescent="0.25"/>
    <row r="27975" customFormat="1" ht="15" customHeight="1" x14ac:dyDescent="0.25"/>
    <row r="27976" customFormat="1" ht="15" customHeight="1" x14ac:dyDescent="0.25"/>
    <row r="27977" customFormat="1" ht="15" customHeight="1" x14ac:dyDescent="0.25"/>
    <row r="27978" customFormat="1" ht="15" customHeight="1" x14ac:dyDescent="0.25"/>
    <row r="27979" customFormat="1" ht="15" customHeight="1" x14ac:dyDescent="0.25"/>
    <row r="27980" customFormat="1" ht="15" customHeight="1" x14ac:dyDescent="0.25"/>
    <row r="27981" customFormat="1" ht="15" customHeight="1" x14ac:dyDescent="0.25"/>
    <row r="27982" customFormat="1" ht="15" customHeight="1" x14ac:dyDescent="0.25"/>
    <row r="27983" customFormat="1" ht="15" customHeight="1" x14ac:dyDescent="0.25"/>
    <row r="27984" customFormat="1" ht="15" customHeight="1" x14ac:dyDescent="0.25"/>
    <row r="27985" customFormat="1" ht="15" customHeight="1" x14ac:dyDescent="0.25"/>
    <row r="27986" customFormat="1" ht="15" customHeight="1" x14ac:dyDescent="0.25"/>
    <row r="27987" customFormat="1" ht="15" customHeight="1" x14ac:dyDescent="0.25"/>
    <row r="27988" customFormat="1" ht="15" customHeight="1" x14ac:dyDescent="0.25"/>
    <row r="27989" customFormat="1" ht="15" customHeight="1" x14ac:dyDescent="0.25"/>
    <row r="27990" customFormat="1" ht="15" customHeight="1" x14ac:dyDescent="0.25"/>
    <row r="27991" customFormat="1" ht="15" customHeight="1" x14ac:dyDescent="0.25"/>
    <row r="27992" customFormat="1" ht="15" customHeight="1" x14ac:dyDescent="0.25"/>
    <row r="27993" customFormat="1" ht="15" customHeight="1" x14ac:dyDescent="0.25"/>
    <row r="27994" customFormat="1" ht="15" customHeight="1" x14ac:dyDescent="0.25"/>
    <row r="27995" customFormat="1" ht="15" customHeight="1" x14ac:dyDescent="0.25"/>
    <row r="27996" customFormat="1" ht="15" customHeight="1" x14ac:dyDescent="0.25"/>
    <row r="27997" customFormat="1" ht="15" customHeight="1" x14ac:dyDescent="0.25"/>
    <row r="27998" customFormat="1" ht="15" customHeight="1" x14ac:dyDescent="0.25"/>
    <row r="27999" customFormat="1" ht="15" customHeight="1" x14ac:dyDescent="0.25"/>
    <row r="28000" customFormat="1" ht="15" customHeight="1" x14ac:dyDescent="0.25"/>
    <row r="28001" customFormat="1" ht="15" customHeight="1" x14ac:dyDescent="0.25"/>
    <row r="28002" customFormat="1" ht="15" customHeight="1" x14ac:dyDescent="0.25"/>
    <row r="28003" customFormat="1" ht="15" customHeight="1" x14ac:dyDescent="0.25"/>
    <row r="28004" customFormat="1" ht="15" customHeight="1" x14ac:dyDescent="0.25"/>
    <row r="28005" customFormat="1" ht="15" customHeight="1" x14ac:dyDescent="0.25"/>
    <row r="28006" customFormat="1" ht="15" customHeight="1" x14ac:dyDescent="0.25"/>
    <row r="28007" customFormat="1" ht="15" customHeight="1" x14ac:dyDescent="0.25"/>
    <row r="28008" customFormat="1" ht="15" customHeight="1" x14ac:dyDescent="0.25"/>
    <row r="28009" customFormat="1" ht="15" customHeight="1" x14ac:dyDescent="0.25"/>
    <row r="28010" customFormat="1" ht="15" customHeight="1" x14ac:dyDescent="0.25"/>
    <row r="28011" customFormat="1" ht="15" customHeight="1" x14ac:dyDescent="0.25"/>
    <row r="28012" customFormat="1" ht="15" customHeight="1" x14ac:dyDescent="0.25"/>
    <row r="28013" customFormat="1" ht="15" customHeight="1" x14ac:dyDescent="0.25"/>
    <row r="28014" customFormat="1" ht="15" customHeight="1" x14ac:dyDescent="0.25"/>
    <row r="28015" customFormat="1" ht="15" customHeight="1" x14ac:dyDescent="0.25"/>
    <row r="28016" customFormat="1" ht="15" customHeight="1" x14ac:dyDescent="0.25"/>
    <row r="28017" customFormat="1" ht="15" customHeight="1" x14ac:dyDescent="0.25"/>
    <row r="28018" customFormat="1" ht="15" customHeight="1" x14ac:dyDescent="0.25"/>
    <row r="28019" customFormat="1" ht="15" customHeight="1" x14ac:dyDescent="0.25"/>
    <row r="28020" customFormat="1" ht="15" customHeight="1" x14ac:dyDescent="0.25"/>
    <row r="28021" customFormat="1" ht="15" customHeight="1" x14ac:dyDescent="0.25"/>
    <row r="28022" customFormat="1" ht="15" customHeight="1" x14ac:dyDescent="0.25"/>
    <row r="28023" customFormat="1" ht="15" customHeight="1" x14ac:dyDescent="0.25"/>
    <row r="28024" customFormat="1" ht="15" customHeight="1" x14ac:dyDescent="0.25"/>
    <row r="28025" customFormat="1" ht="15" customHeight="1" x14ac:dyDescent="0.25"/>
    <row r="28026" customFormat="1" ht="15" customHeight="1" x14ac:dyDescent="0.25"/>
    <row r="28027" customFormat="1" ht="15" customHeight="1" x14ac:dyDescent="0.25"/>
    <row r="28028" customFormat="1" ht="15" customHeight="1" x14ac:dyDescent="0.25"/>
    <row r="28029" customFormat="1" ht="15" customHeight="1" x14ac:dyDescent="0.25"/>
    <row r="28030" customFormat="1" ht="15" customHeight="1" x14ac:dyDescent="0.25"/>
    <row r="28031" customFormat="1" ht="15" customHeight="1" x14ac:dyDescent="0.25"/>
    <row r="28032" customFormat="1" ht="15" customHeight="1" x14ac:dyDescent="0.25"/>
    <row r="28033" customFormat="1" ht="15" customHeight="1" x14ac:dyDescent="0.25"/>
    <row r="28034" customFormat="1" ht="15" customHeight="1" x14ac:dyDescent="0.25"/>
    <row r="28035" customFormat="1" ht="15" customHeight="1" x14ac:dyDescent="0.25"/>
    <row r="28036" customFormat="1" ht="15" customHeight="1" x14ac:dyDescent="0.25"/>
    <row r="28037" customFormat="1" ht="15" customHeight="1" x14ac:dyDescent="0.25"/>
    <row r="28038" customFormat="1" ht="15" customHeight="1" x14ac:dyDescent="0.25"/>
    <row r="28039" customFormat="1" ht="15" customHeight="1" x14ac:dyDescent="0.25"/>
    <row r="28040" customFormat="1" ht="15" customHeight="1" x14ac:dyDescent="0.25"/>
    <row r="28041" customFormat="1" ht="15" customHeight="1" x14ac:dyDescent="0.25"/>
    <row r="28042" customFormat="1" ht="15" customHeight="1" x14ac:dyDescent="0.25"/>
    <row r="28043" customFormat="1" ht="15" customHeight="1" x14ac:dyDescent="0.25"/>
    <row r="28044" customFormat="1" ht="15" customHeight="1" x14ac:dyDescent="0.25"/>
    <row r="28045" customFormat="1" ht="15" customHeight="1" x14ac:dyDescent="0.25"/>
    <row r="28046" customFormat="1" ht="15" customHeight="1" x14ac:dyDescent="0.25"/>
    <row r="28047" customFormat="1" ht="15" customHeight="1" x14ac:dyDescent="0.25"/>
    <row r="28048" customFormat="1" ht="15" customHeight="1" x14ac:dyDescent="0.25"/>
    <row r="28049" customFormat="1" ht="15" customHeight="1" x14ac:dyDescent="0.25"/>
    <row r="28050" customFormat="1" ht="15" customHeight="1" x14ac:dyDescent="0.25"/>
    <row r="28051" customFormat="1" ht="15" customHeight="1" x14ac:dyDescent="0.25"/>
    <row r="28052" customFormat="1" ht="15" customHeight="1" x14ac:dyDescent="0.25"/>
    <row r="28053" customFormat="1" ht="15" customHeight="1" x14ac:dyDescent="0.25"/>
    <row r="28054" customFormat="1" ht="15" customHeight="1" x14ac:dyDescent="0.25"/>
    <row r="28055" customFormat="1" ht="15" customHeight="1" x14ac:dyDescent="0.25"/>
    <row r="28056" customFormat="1" ht="15" customHeight="1" x14ac:dyDescent="0.25"/>
    <row r="28057" customFormat="1" ht="15" customHeight="1" x14ac:dyDescent="0.25"/>
    <row r="28058" customFormat="1" ht="15" customHeight="1" x14ac:dyDescent="0.25"/>
    <row r="28059" customFormat="1" ht="15" customHeight="1" x14ac:dyDescent="0.25"/>
    <row r="28060" customFormat="1" ht="15" customHeight="1" x14ac:dyDescent="0.25"/>
    <row r="28061" customFormat="1" ht="15" customHeight="1" x14ac:dyDescent="0.25"/>
    <row r="28062" customFormat="1" ht="15" customHeight="1" x14ac:dyDescent="0.25"/>
    <row r="28063" customFormat="1" ht="15" customHeight="1" x14ac:dyDescent="0.25"/>
    <row r="28064" customFormat="1" ht="15" customHeight="1" x14ac:dyDescent="0.25"/>
    <row r="28065" customFormat="1" ht="15" customHeight="1" x14ac:dyDescent="0.25"/>
    <row r="28066" customFormat="1" ht="15" customHeight="1" x14ac:dyDescent="0.25"/>
    <row r="28067" customFormat="1" ht="15" customHeight="1" x14ac:dyDescent="0.25"/>
    <row r="28068" customFormat="1" ht="15" customHeight="1" x14ac:dyDescent="0.25"/>
    <row r="28069" customFormat="1" ht="15" customHeight="1" x14ac:dyDescent="0.25"/>
    <row r="28070" customFormat="1" ht="15" customHeight="1" x14ac:dyDescent="0.25"/>
    <row r="28071" customFormat="1" ht="15" customHeight="1" x14ac:dyDescent="0.25"/>
    <row r="28072" customFormat="1" ht="15" customHeight="1" x14ac:dyDescent="0.25"/>
    <row r="28073" customFormat="1" ht="15" customHeight="1" x14ac:dyDescent="0.25"/>
    <row r="28074" customFormat="1" ht="15" customHeight="1" x14ac:dyDescent="0.25"/>
    <row r="28075" customFormat="1" ht="15" customHeight="1" x14ac:dyDescent="0.25"/>
    <row r="28076" customFormat="1" ht="15" customHeight="1" x14ac:dyDescent="0.25"/>
    <row r="28077" customFormat="1" ht="15" customHeight="1" x14ac:dyDescent="0.25"/>
    <row r="28078" customFormat="1" ht="15" customHeight="1" x14ac:dyDescent="0.25"/>
    <row r="28079" customFormat="1" ht="15" customHeight="1" x14ac:dyDescent="0.25"/>
    <row r="28080" customFormat="1" ht="15" customHeight="1" x14ac:dyDescent="0.25"/>
    <row r="28081" customFormat="1" ht="15" customHeight="1" x14ac:dyDescent="0.25"/>
    <row r="28082" customFormat="1" ht="15" customHeight="1" x14ac:dyDescent="0.25"/>
    <row r="28083" customFormat="1" ht="15" customHeight="1" x14ac:dyDescent="0.25"/>
    <row r="28084" customFormat="1" ht="15" customHeight="1" x14ac:dyDescent="0.25"/>
    <row r="28085" customFormat="1" ht="15" customHeight="1" x14ac:dyDescent="0.25"/>
    <row r="28086" customFormat="1" ht="15" customHeight="1" x14ac:dyDescent="0.25"/>
    <row r="28087" customFormat="1" ht="15" customHeight="1" x14ac:dyDescent="0.25"/>
    <row r="28088" customFormat="1" ht="15" customHeight="1" x14ac:dyDescent="0.25"/>
    <row r="28089" customFormat="1" ht="15" customHeight="1" x14ac:dyDescent="0.25"/>
    <row r="28090" customFormat="1" ht="15" customHeight="1" x14ac:dyDescent="0.25"/>
    <row r="28091" customFormat="1" ht="15" customHeight="1" x14ac:dyDescent="0.25"/>
    <row r="28092" customFormat="1" ht="15" customHeight="1" x14ac:dyDescent="0.25"/>
    <row r="28093" customFormat="1" ht="15" customHeight="1" x14ac:dyDescent="0.25"/>
    <row r="28094" customFormat="1" ht="15" customHeight="1" x14ac:dyDescent="0.25"/>
    <row r="28095" customFormat="1" ht="15" customHeight="1" x14ac:dyDescent="0.25"/>
    <row r="28096" customFormat="1" ht="15" customHeight="1" x14ac:dyDescent="0.25"/>
    <row r="28097" customFormat="1" ht="15" customHeight="1" x14ac:dyDescent="0.25"/>
    <row r="28098" customFormat="1" ht="15" customHeight="1" x14ac:dyDescent="0.25"/>
    <row r="28099" customFormat="1" ht="15" customHeight="1" x14ac:dyDescent="0.25"/>
    <row r="28100" customFormat="1" ht="15" customHeight="1" x14ac:dyDescent="0.25"/>
    <row r="28101" customFormat="1" ht="15" customHeight="1" x14ac:dyDescent="0.25"/>
    <row r="28102" customFormat="1" ht="15" customHeight="1" x14ac:dyDescent="0.25"/>
    <row r="28103" customFormat="1" ht="15" customHeight="1" x14ac:dyDescent="0.25"/>
    <row r="28104" customFormat="1" ht="15" customHeight="1" x14ac:dyDescent="0.25"/>
    <row r="28105" customFormat="1" ht="15" customHeight="1" x14ac:dyDescent="0.25"/>
    <row r="28106" customFormat="1" ht="15" customHeight="1" x14ac:dyDescent="0.25"/>
    <row r="28107" customFormat="1" ht="15" customHeight="1" x14ac:dyDescent="0.25"/>
    <row r="28108" customFormat="1" ht="15" customHeight="1" x14ac:dyDescent="0.25"/>
    <row r="28109" customFormat="1" ht="15" customHeight="1" x14ac:dyDescent="0.25"/>
    <row r="28110" customFormat="1" ht="15" customHeight="1" x14ac:dyDescent="0.25"/>
    <row r="28111" customFormat="1" ht="15" customHeight="1" x14ac:dyDescent="0.25"/>
    <row r="28112" customFormat="1" ht="15" customHeight="1" x14ac:dyDescent="0.25"/>
    <row r="28113" customFormat="1" ht="15" customHeight="1" x14ac:dyDescent="0.25"/>
    <row r="28114" customFormat="1" ht="15" customHeight="1" x14ac:dyDescent="0.25"/>
    <row r="28115" customFormat="1" ht="15" customHeight="1" x14ac:dyDescent="0.25"/>
    <row r="28116" customFormat="1" ht="15" customHeight="1" x14ac:dyDescent="0.25"/>
    <row r="28117" customFormat="1" ht="15" customHeight="1" x14ac:dyDescent="0.25"/>
    <row r="28118" customFormat="1" ht="15" customHeight="1" x14ac:dyDescent="0.25"/>
    <row r="28119" customFormat="1" ht="15" customHeight="1" x14ac:dyDescent="0.25"/>
    <row r="28120" customFormat="1" ht="15" customHeight="1" x14ac:dyDescent="0.25"/>
    <row r="28121" customFormat="1" ht="15" customHeight="1" x14ac:dyDescent="0.25"/>
    <row r="28122" customFormat="1" ht="15" customHeight="1" x14ac:dyDescent="0.25"/>
    <row r="28123" customFormat="1" ht="15" customHeight="1" x14ac:dyDescent="0.25"/>
    <row r="28124" customFormat="1" ht="15" customHeight="1" x14ac:dyDescent="0.25"/>
    <row r="28125" customFormat="1" ht="15" customHeight="1" x14ac:dyDescent="0.25"/>
    <row r="28126" customFormat="1" ht="15" customHeight="1" x14ac:dyDescent="0.25"/>
    <row r="28127" customFormat="1" ht="15" customHeight="1" x14ac:dyDescent="0.25"/>
    <row r="28128" customFormat="1" ht="15" customHeight="1" x14ac:dyDescent="0.25"/>
    <row r="28129" customFormat="1" ht="15" customHeight="1" x14ac:dyDescent="0.25"/>
    <row r="28130" customFormat="1" ht="15" customHeight="1" x14ac:dyDescent="0.25"/>
    <row r="28131" customFormat="1" ht="15" customHeight="1" x14ac:dyDescent="0.25"/>
    <row r="28132" customFormat="1" ht="15" customHeight="1" x14ac:dyDescent="0.25"/>
    <row r="28133" customFormat="1" ht="15" customHeight="1" x14ac:dyDescent="0.25"/>
    <row r="28134" customFormat="1" ht="15" customHeight="1" x14ac:dyDescent="0.25"/>
    <row r="28135" customFormat="1" ht="15" customHeight="1" x14ac:dyDescent="0.25"/>
    <row r="28136" customFormat="1" ht="15" customHeight="1" x14ac:dyDescent="0.25"/>
    <row r="28137" customFormat="1" ht="15" customHeight="1" x14ac:dyDescent="0.25"/>
    <row r="28138" customFormat="1" ht="15" customHeight="1" x14ac:dyDescent="0.25"/>
    <row r="28139" customFormat="1" ht="15" customHeight="1" x14ac:dyDescent="0.25"/>
    <row r="28140" customFormat="1" ht="15" customHeight="1" x14ac:dyDescent="0.25"/>
    <row r="28141" customFormat="1" ht="15" customHeight="1" x14ac:dyDescent="0.25"/>
    <row r="28142" customFormat="1" ht="15" customHeight="1" x14ac:dyDescent="0.25"/>
    <row r="28143" customFormat="1" ht="15" customHeight="1" x14ac:dyDescent="0.25"/>
    <row r="28144" customFormat="1" ht="15" customHeight="1" x14ac:dyDescent="0.25"/>
    <row r="28145" customFormat="1" ht="15" customHeight="1" x14ac:dyDescent="0.25"/>
    <row r="28146" customFormat="1" ht="15" customHeight="1" x14ac:dyDescent="0.25"/>
    <row r="28147" customFormat="1" ht="15" customHeight="1" x14ac:dyDescent="0.25"/>
    <row r="28148" customFormat="1" ht="15" customHeight="1" x14ac:dyDescent="0.25"/>
    <row r="28149" customFormat="1" ht="15" customHeight="1" x14ac:dyDescent="0.25"/>
    <row r="28150" customFormat="1" ht="15" customHeight="1" x14ac:dyDescent="0.25"/>
    <row r="28151" customFormat="1" ht="15" customHeight="1" x14ac:dyDescent="0.25"/>
    <row r="28152" customFormat="1" ht="15" customHeight="1" x14ac:dyDescent="0.25"/>
    <row r="28153" customFormat="1" ht="15" customHeight="1" x14ac:dyDescent="0.25"/>
    <row r="28154" customFormat="1" ht="15" customHeight="1" x14ac:dyDescent="0.25"/>
    <row r="28155" customFormat="1" ht="15" customHeight="1" x14ac:dyDescent="0.25"/>
    <row r="28156" customFormat="1" ht="15" customHeight="1" x14ac:dyDescent="0.25"/>
    <row r="28157" customFormat="1" ht="15" customHeight="1" x14ac:dyDescent="0.25"/>
    <row r="28158" customFormat="1" ht="15" customHeight="1" x14ac:dyDescent="0.25"/>
    <row r="28159" customFormat="1" ht="15" customHeight="1" x14ac:dyDescent="0.25"/>
    <row r="28160" customFormat="1" ht="15" customHeight="1" x14ac:dyDescent="0.25"/>
    <row r="28161" customFormat="1" ht="15" customHeight="1" x14ac:dyDescent="0.25"/>
    <row r="28162" customFormat="1" ht="15" customHeight="1" x14ac:dyDescent="0.25"/>
    <row r="28163" customFormat="1" ht="15" customHeight="1" x14ac:dyDescent="0.25"/>
    <row r="28164" customFormat="1" ht="15" customHeight="1" x14ac:dyDescent="0.25"/>
    <row r="28165" customFormat="1" ht="15" customHeight="1" x14ac:dyDescent="0.25"/>
    <row r="28166" customFormat="1" ht="15" customHeight="1" x14ac:dyDescent="0.25"/>
    <row r="28167" customFormat="1" ht="15" customHeight="1" x14ac:dyDescent="0.25"/>
    <row r="28168" customFormat="1" ht="15" customHeight="1" x14ac:dyDescent="0.25"/>
    <row r="28169" customFormat="1" ht="15" customHeight="1" x14ac:dyDescent="0.25"/>
    <row r="28170" customFormat="1" ht="15" customHeight="1" x14ac:dyDescent="0.25"/>
    <row r="28171" customFormat="1" ht="15" customHeight="1" x14ac:dyDescent="0.25"/>
    <row r="28172" customFormat="1" ht="15" customHeight="1" x14ac:dyDescent="0.25"/>
    <row r="28173" customFormat="1" ht="15" customHeight="1" x14ac:dyDescent="0.25"/>
    <row r="28174" customFormat="1" ht="15" customHeight="1" x14ac:dyDescent="0.25"/>
    <row r="28175" customFormat="1" ht="15" customHeight="1" x14ac:dyDescent="0.25"/>
    <row r="28176" customFormat="1" ht="15" customHeight="1" x14ac:dyDescent="0.25"/>
    <row r="28177" customFormat="1" ht="15" customHeight="1" x14ac:dyDescent="0.25"/>
    <row r="28178" customFormat="1" ht="15" customHeight="1" x14ac:dyDescent="0.25"/>
    <row r="28179" customFormat="1" ht="15" customHeight="1" x14ac:dyDescent="0.25"/>
    <row r="28180" customFormat="1" ht="15" customHeight="1" x14ac:dyDescent="0.25"/>
    <row r="28181" customFormat="1" ht="15" customHeight="1" x14ac:dyDescent="0.25"/>
    <row r="28182" customFormat="1" ht="15" customHeight="1" x14ac:dyDescent="0.25"/>
    <row r="28183" customFormat="1" ht="15" customHeight="1" x14ac:dyDescent="0.25"/>
    <row r="28184" customFormat="1" ht="15" customHeight="1" x14ac:dyDescent="0.25"/>
    <row r="28185" customFormat="1" ht="15" customHeight="1" x14ac:dyDescent="0.25"/>
    <row r="28186" customFormat="1" ht="15" customHeight="1" x14ac:dyDescent="0.25"/>
    <row r="28187" customFormat="1" ht="15" customHeight="1" x14ac:dyDescent="0.25"/>
    <row r="28188" customFormat="1" ht="15" customHeight="1" x14ac:dyDescent="0.25"/>
    <row r="28189" customFormat="1" ht="15" customHeight="1" x14ac:dyDescent="0.25"/>
    <row r="28190" customFormat="1" ht="15" customHeight="1" x14ac:dyDescent="0.25"/>
    <row r="28191" customFormat="1" ht="15" customHeight="1" x14ac:dyDescent="0.25"/>
    <row r="28192" customFormat="1" ht="15" customHeight="1" x14ac:dyDescent="0.25"/>
    <row r="28193" customFormat="1" ht="15" customHeight="1" x14ac:dyDescent="0.25"/>
    <row r="28194" customFormat="1" ht="15" customHeight="1" x14ac:dyDescent="0.25"/>
    <row r="28195" customFormat="1" ht="15" customHeight="1" x14ac:dyDescent="0.25"/>
    <row r="28196" customFormat="1" ht="15" customHeight="1" x14ac:dyDescent="0.25"/>
    <row r="28197" customFormat="1" ht="15" customHeight="1" x14ac:dyDescent="0.25"/>
    <row r="28198" customFormat="1" ht="15" customHeight="1" x14ac:dyDescent="0.25"/>
    <row r="28199" customFormat="1" ht="15" customHeight="1" x14ac:dyDescent="0.25"/>
    <row r="28200" customFormat="1" ht="15" customHeight="1" x14ac:dyDescent="0.25"/>
    <row r="28201" customFormat="1" ht="15" customHeight="1" x14ac:dyDescent="0.25"/>
    <row r="28202" customFormat="1" ht="15" customHeight="1" x14ac:dyDescent="0.25"/>
    <row r="28203" customFormat="1" ht="15" customHeight="1" x14ac:dyDescent="0.25"/>
    <row r="28204" customFormat="1" ht="15" customHeight="1" x14ac:dyDescent="0.25"/>
    <row r="28205" customFormat="1" ht="15" customHeight="1" x14ac:dyDescent="0.25"/>
    <row r="28206" customFormat="1" ht="15" customHeight="1" x14ac:dyDescent="0.25"/>
    <row r="28207" customFormat="1" ht="15" customHeight="1" x14ac:dyDescent="0.25"/>
    <row r="28208" customFormat="1" ht="15" customHeight="1" x14ac:dyDescent="0.25"/>
    <row r="28209" customFormat="1" ht="15" customHeight="1" x14ac:dyDescent="0.25"/>
    <row r="28210" customFormat="1" ht="15" customHeight="1" x14ac:dyDescent="0.25"/>
    <row r="28211" customFormat="1" ht="15" customHeight="1" x14ac:dyDescent="0.25"/>
    <row r="28212" customFormat="1" ht="15" customHeight="1" x14ac:dyDescent="0.25"/>
    <row r="28213" customFormat="1" ht="15" customHeight="1" x14ac:dyDescent="0.25"/>
    <row r="28214" customFormat="1" ht="15" customHeight="1" x14ac:dyDescent="0.25"/>
    <row r="28215" customFormat="1" ht="15" customHeight="1" x14ac:dyDescent="0.25"/>
    <row r="28216" customFormat="1" ht="15" customHeight="1" x14ac:dyDescent="0.25"/>
    <row r="28217" customFormat="1" ht="15" customHeight="1" x14ac:dyDescent="0.25"/>
    <row r="28218" customFormat="1" ht="15" customHeight="1" x14ac:dyDescent="0.25"/>
    <row r="28219" customFormat="1" ht="15" customHeight="1" x14ac:dyDescent="0.25"/>
    <row r="28220" customFormat="1" ht="15" customHeight="1" x14ac:dyDescent="0.25"/>
    <row r="28221" customFormat="1" ht="15" customHeight="1" x14ac:dyDescent="0.25"/>
    <row r="28222" customFormat="1" ht="15" customHeight="1" x14ac:dyDescent="0.25"/>
    <row r="28223" customFormat="1" ht="15" customHeight="1" x14ac:dyDescent="0.25"/>
    <row r="28224" customFormat="1" ht="15" customHeight="1" x14ac:dyDescent="0.25"/>
    <row r="28225" customFormat="1" ht="15" customHeight="1" x14ac:dyDescent="0.25"/>
    <row r="28226" customFormat="1" ht="15" customHeight="1" x14ac:dyDescent="0.25"/>
    <row r="28227" customFormat="1" ht="15" customHeight="1" x14ac:dyDescent="0.25"/>
    <row r="28228" customFormat="1" ht="15" customHeight="1" x14ac:dyDescent="0.25"/>
    <row r="28229" customFormat="1" ht="15" customHeight="1" x14ac:dyDescent="0.25"/>
    <row r="28230" customFormat="1" ht="15" customHeight="1" x14ac:dyDescent="0.25"/>
    <row r="28231" customFormat="1" ht="15" customHeight="1" x14ac:dyDescent="0.25"/>
    <row r="28232" customFormat="1" ht="15" customHeight="1" x14ac:dyDescent="0.25"/>
    <row r="28233" customFormat="1" ht="15" customHeight="1" x14ac:dyDescent="0.25"/>
    <row r="28234" customFormat="1" ht="15" customHeight="1" x14ac:dyDescent="0.25"/>
    <row r="28235" customFormat="1" ht="15" customHeight="1" x14ac:dyDescent="0.25"/>
    <row r="28236" customFormat="1" ht="15" customHeight="1" x14ac:dyDescent="0.25"/>
    <row r="28237" customFormat="1" ht="15" customHeight="1" x14ac:dyDescent="0.25"/>
    <row r="28238" customFormat="1" ht="15" customHeight="1" x14ac:dyDescent="0.25"/>
    <row r="28239" customFormat="1" ht="15" customHeight="1" x14ac:dyDescent="0.25"/>
    <row r="28240" customFormat="1" ht="15" customHeight="1" x14ac:dyDescent="0.25"/>
    <row r="28241" customFormat="1" ht="15" customHeight="1" x14ac:dyDescent="0.25"/>
    <row r="28242" customFormat="1" ht="15" customHeight="1" x14ac:dyDescent="0.25"/>
    <row r="28243" customFormat="1" ht="15" customHeight="1" x14ac:dyDescent="0.25"/>
    <row r="28244" customFormat="1" ht="15" customHeight="1" x14ac:dyDescent="0.25"/>
    <row r="28245" customFormat="1" ht="15" customHeight="1" x14ac:dyDescent="0.25"/>
    <row r="28246" customFormat="1" ht="15" customHeight="1" x14ac:dyDescent="0.25"/>
    <row r="28247" customFormat="1" ht="15" customHeight="1" x14ac:dyDescent="0.25"/>
    <row r="28248" customFormat="1" ht="15" customHeight="1" x14ac:dyDescent="0.25"/>
    <row r="28249" customFormat="1" ht="15" customHeight="1" x14ac:dyDescent="0.25"/>
    <row r="28250" customFormat="1" ht="15" customHeight="1" x14ac:dyDescent="0.25"/>
    <row r="28251" customFormat="1" ht="15" customHeight="1" x14ac:dyDescent="0.25"/>
    <row r="28252" customFormat="1" ht="15" customHeight="1" x14ac:dyDescent="0.25"/>
    <row r="28253" customFormat="1" ht="15" customHeight="1" x14ac:dyDescent="0.25"/>
    <row r="28254" customFormat="1" ht="15" customHeight="1" x14ac:dyDescent="0.25"/>
    <row r="28255" customFormat="1" ht="15" customHeight="1" x14ac:dyDescent="0.25"/>
    <row r="28256" customFormat="1" ht="15" customHeight="1" x14ac:dyDescent="0.25"/>
    <row r="28257" customFormat="1" ht="15" customHeight="1" x14ac:dyDescent="0.25"/>
    <row r="28258" customFormat="1" ht="15" customHeight="1" x14ac:dyDescent="0.25"/>
    <row r="28259" customFormat="1" ht="15" customHeight="1" x14ac:dyDescent="0.25"/>
    <row r="28260" customFormat="1" ht="15" customHeight="1" x14ac:dyDescent="0.25"/>
    <row r="28261" customFormat="1" ht="15" customHeight="1" x14ac:dyDescent="0.25"/>
    <row r="28262" customFormat="1" ht="15" customHeight="1" x14ac:dyDescent="0.25"/>
    <row r="28263" customFormat="1" ht="15" customHeight="1" x14ac:dyDescent="0.25"/>
    <row r="28264" customFormat="1" ht="15" customHeight="1" x14ac:dyDescent="0.25"/>
    <row r="28265" customFormat="1" ht="15" customHeight="1" x14ac:dyDescent="0.25"/>
    <row r="28266" customFormat="1" ht="15" customHeight="1" x14ac:dyDescent="0.25"/>
    <row r="28267" customFormat="1" ht="15" customHeight="1" x14ac:dyDescent="0.25"/>
    <row r="28268" customFormat="1" ht="15" customHeight="1" x14ac:dyDescent="0.25"/>
    <row r="28269" customFormat="1" ht="15" customHeight="1" x14ac:dyDescent="0.25"/>
    <row r="28270" customFormat="1" ht="15" customHeight="1" x14ac:dyDescent="0.25"/>
    <row r="28271" customFormat="1" ht="15" customHeight="1" x14ac:dyDescent="0.25"/>
    <row r="28272" customFormat="1" ht="15" customHeight="1" x14ac:dyDescent="0.25"/>
    <row r="28273" customFormat="1" ht="15" customHeight="1" x14ac:dyDescent="0.25"/>
    <row r="28274" customFormat="1" ht="15" customHeight="1" x14ac:dyDescent="0.25"/>
    <row r="28275" customFormat="1" ht="15" customHeight="1" x14ac:dyDescent="0.25"/>
    <row r="28276" customFormat="1" ht="15" customHeight="1" x14ac:dyDescent="0.25"/>
    <row r="28277" customFormat="1" ht="15" customHeight="1" x14ac:dyDescent="0.25"/>
    <row r="28278" customFormat="1" ht="15" customHeight="1" x14ac:dyDescent="0.25"/>
    <row r="28279" customFormat="1" ht="15" customHeight="1" x14ac:dyDescent="0.25"/>
    <row r="28280" customFormat="1" ht="15" customHeight="1" x14ac:dyDescent="0.25"/>
    <row r="28281" customFormat="1" ht="15" customHeight="1" x14ac:dyDescent="0.25"/>
    <row r="28282" customFormat="1" ht="15" customHeight="1" x14ac:dyDescent="0.25"/>
    <row r="28283" customFormat="1" ht="15" customHeight="1" x14ac:dyDescent="0.25"/>
    <row r="28284" customFormat="1" ht="15" customHeight="1" x14ac:dyDescent="0.25"/>
    <row r="28285" customFormat="1" ht="15" customHeight="1" x14ac:dyDescent="0.25"/>
    <row r="28286" customFormat="1" ht="15" customHeight="1" x14ac:dyDescent="0.25"/>
    <row r="28287" customFormat="1" ht="15" customHeight="1" x14ac:dyDescent="0.25"/>
    <row r="28288" customFormat="1" ht="15" customHeight="1" x14ac:dyDescent="0.25"/>
    <row r="28289" customFormat="1" ht="15" customHeight="1" x14ac:dyDescent="0.25"/>
    <row r="28290" customFormat="1" ht="15" customHeight="1" x14ac:dyDescent="0.25"/>
    <row r="28291" customFormat="1" ht="15" customHeight="1" x14ac:dyDescent="0.25"/>
    <row r="28292" customFormat="1" ht="15" customHeight="1" x14ac:dyDescent="0.25"/>
    <row r="28293" customFormat="1" ht="15" customHeight="1" x14ac:dyDescent="0.25"/>
    <row r="28294" customFormat="1" ht="15" customHeight="1" x14ac:dyDescent="0.25"/>
    <row r="28295" customFormat="1" ht="15" customHeight="1" x14ac:dyDescent="0.25"/>
    <row r="28296" customFormat="1" ht="15" customHeight="1" x14ac:dyDescent="0.25"/>
    <row r="28297" customFormat="1" ht="15" customHeight="1" x14ac:dyDescent="0.25"/>
    <row r="28298" customFormat="1" ht="15" customHeight="1" x14ac:dyDescent="0.25"/>
    <row r="28299" customFormat="1" ht="15" customHeight="1" x14ac:dyDescent="0.25"/>
    <row r="28300" customFormat="1" ht="15" customHeight="1" x14ac:dyDescent="0.25"/>
    <row r="28301" customFormat="1" ht="15" customHeight="1" x14ac:dyDescent="0.25"/>
    <row r="28302" customFormat="1" ht="15" customHeight="1" x14ac:dyDescent="0.25"/>
    <row r="28303" customFormat="1" ht="15" customHeight="1" x14ac:dyDescent="0.25"/>
    <row r="28304" customFormat="1" ht="15" customHeight="1" x14ac:dyDescent="0.25"/>
    <row r="28305" customFormat="1" ht="15" customHeight="1" x14ac:dyDescent="0.25"/>
    <row r="28306" customFormat="1" ht="15" customHeight="1" x14ac:dyDescent="0.25"/>
    <row r="28307" customFormat="1" ht="15" customHeight="1" x14ac:dyDescent="0.25"/>
    <row r="28308" customFormat="1" ht="15" customHeight="1" x14ac:dyDescent="0.25"/>
    <row r="28309" customFormat="1" ht="15" customHeight="1" x14ac:dyDescent="0.25"/>
    <row r="28310" customFormat="1" ht="15" customHeight="1" x14ac:dyDescent="0.25"/>
    <row r="28311" customFormat="1" ht="15" customHeight="1" x14ac:dyDescent="0.25"/>
    <row r="28312" customFormat="1" ht="15" customHeight="1" x14ac:dyDescent="0.25"/>
    <row r="28313" customFormat="1" ht="15" customHeight="1" x14ac:dyDescent="0.25"/>
    <row r="28314" customFormat="1" ht="15" customHeight="1" x14ac:dyDescent="0.25"/>
    <row r="28315" customFormat="1" ht="15" customHeight="1" x14ac:dyDescent="0.25"/>
    <row r="28316" customFormat="1" ht="15" customHeight="1" x14ac:dyDescent="0.25"/>
    <row r="28317" customFormat="1" ht="15" customHeight="1" x14ac:dyDescent="0.25"/>
    <row r="28318" customFormat="1" ht="15" customHeight="1" x14ac:dyDescent="0.25"/>
    <row r="28319" customFormat="1" ht="15" customHeight="1" x14ac:dyDescent="0.25"/>
    <row r="28320" customFormat="1" ht="15" customHeight="1" x14ac:dyDescent="0.25"/>
    <row r="28321" customFormat="1" ht="15" customHeight="1" x14ac:dyDescent="0.25"/>
    <row r="28322" customFormat="1" ht="15" customHeight="1" x14ac:dyDescent="0.25"/>
    <row r="28323" customFormat="1" ht="15" customHeight="1" x14ac:dyDescent="0.25"/>
    <row r="28324" customFormat="1" ht="15" customHeight="1" x14ac:dyDescent="0.25"/>
    <row r="28325" customFormat="1" ht="15" customHeight="1" x14ac:dyDescent="0.25"/>
    <row r="28326" customFormat="1" ht="15" customHeight="1" x14ac:dyDescent="0.25"/>
    <row r="28327" customFormat="1" ht="15" customHeight="1" x14ac:dyDescent="0.25"/>
    <row r="28328" customFormat="1" ht="15" customHeight="1" x14ac:dyDescent="0.25"/>
    <row r="28329" customFormat="1" ht="15" customHeight="1" x14ac:dyDescent="0.25"/>
    <row r="28330" customFormat="1" ht="15" customHeight="1" x14ac:dyDescent="0.25"/>
    <row r="28331" customFormat="1" ht="15" customHeight="1" x14ac:dyDescent="0.25"/>
    <row r="28332" customFormat="1" ht="15" customHeight="1" x14ac:dyDescent="0.25"/>
    <row r="28333" customFormat="1" ht="15" customHeight="1" x14ac:dyDescent="0.25"/>
    <row r="28334" customFormat="1" ht="15" customHeight="1" x14ac:dyDescent="0.25"/>
    <row r="28335" customFormat="1" ht="15" customHeight="1" x14ac:dyDescent="0.25"/>
    <row r="28336" customFormat="1" ht="15" customHeight="1" x14ac:dyDescent="0.25"/>
    <row r="28337" customFormat="1" ht="15" customHeight="1" x14ac:dyDescent="0.25"/>
    <row r="28338" customFormat="1" ht="15" customHeight="1" x14ac:dyDescent="0.25"/>
    <row r="28339" customFormat="1" ht="15" customHeight="1" x14ac:dyDescent="0.25"/>
    <row r="28340" customFormat="1" ht="15" customHeight="1" x14ac:dyDescent="0.25"/>
    <row r="28341" customFormat="1" ht="15" customHeight="1" x14ac:dyDescent="0.25"/>
    <row r="28342" customFormat="1" ht="15" customHeight="1" x14ac:dyDescent="0.25"/>
    <row r="28343" customFormat="1" ht="15" customHeight="1" x14ac:dyDescent="0.25"/>
    <row r="28344" customFormat="1" ht="15" customHeight="1" x14ac:dyDescent="0.25"/>
    <row r="28345" customFormat="1" ht="15" customHeight="1" x14ac:dyDescent="0.25"/>
    <row r="28346" customFormat="1" ht="15" customHeight="1" x14ac:dyDescent="0.25"/>
    <row r="28347" customFormat="1" ht="15" customHeight="1" x14ac:dyDescent="0.25"/>
    <row r="28348" customFormat="1" ht="15" customHeight="1" x14ac:dyDescent="0.25"/>
    <row r="28349" customFormat="1" ht="15" customHeight="1" x14ac:dyDescent="0.25"/>
    <row r="28350" customFormat="1" ht="15" customHeight="1" x14ac:dyDescent="0.25"/>
    <row r="28351" customFormat="1" ht="15" customHeight="1" x14ac:dyDescent="0.25"/>
    <row r="28352" customFormat="1" ht="15" customHeight="1" x14ac:dyDescent="0.25"/>
    <row r="28353" customFormat="1" ht="15" customHeight="1" x14ac:dyDescent="0.25"/>
    <row r="28354" customFormat="1" ht="15" customHeight="1" x14ac:dyDescent="0.25"/>
    <row r="28355" customFormat="1" ht="15" customHeight="1" x14ac:dyDescent="0.25"/>
    <row r="28356" customFormat="1" ht="15" customHeight="1" x14ac:dyDescent="0.25"/>
    <row r="28357" customFormat="1" ht="15" customHeight="1" x14ac:dyDescent="0.25"/>
    <row r="28358" customFormat="1" ht="15" customHeight="1" x14ac:dyDescent="0.25"/>
    <row r="28359" customFormat="1" ht="15" customHeight="1" x14ac:dyDescent="0.25"/>
    <row r="28360" customFormat="1" ht="15" customHeight="1" x14ac:dyDescent="0.25"/>
    <row r="28361" customFormat="1" ht="15" customHeight="1" x14ac:dyDescent="0.25"/>
    <row r="28362" customFormat="1" ht="15" customHeight="1" x14ac:dyDescent="0.25"/>
    <row r="28363" customFormat="1" ht="15" customHeight="1" x14ac:dyDescent="0.25"/>
    <row r="28364" customFormat="1" ht="15" customHeight="1" x14ac:dyDescent="0.25"/>
    <row r="28365" customFormat="1" ht="15" customHeight="1" x14ac:dyDescent="0.25"/>
    <row r="28366" customFormat="1" ht="15" customHeight="1" x14ac:dyDescent="0.25"/>
    <row r="28367" customFormat="1" ht="15" customHeight="1" x14ac:dyDescent="0.25"/>
    <row r="28368" customFormat="1" ht="15" customHeight="1" x14ac:dyDescent="0.25"/>
    <row r="28369" customFormat="1" ht="15" customHeight="1" x14ac:dyDescent="0.25"/>
    <row r="28370" customFormat="1" ht="15" customHeight="1" x14ac:dyDescent="0.25"/>
    <row r="28371" customFormat="1" ht="15" customHeight="1" x14ac:dyDescent="0.25"/>
    <row r="28372" customFormat="1" ht="15" customHeight="1" x14ac:dyDescent="0.25"/>
    <row r="28373" customFormat="1" ht="15" customHeight="1" x14ac:dyDescent="0.25"/>
    <row r="28374" customFormat="1" ht="15" customHeight="1" x14ac:dyDescent="0.25"/>
    <row r="28375" customFormat="1" ht="15" customHeight="1" x14ac:dyDescent="0.25"/>
    <row r="28376" customFormat="1" ht="15" customHeight="1" x14ac:dyDescent="0.25"/>
    <row r="28377" customFormat="1" ht="15" customHeight="1" x14ac:dyDescent="0.25"/>
    <row r="28378" customFormat="1" ht="15" customHeight="1" x14ac:dyDescent="0.25"/>
    <row r="28379" customFormat="1" ht="15" customHeight="1" x14ac:dyDescent="0.25"/>
    <row r="28380" customFormat="1" ht="15" customHeight="1" x14ac:dyDescent="0.25"/>
    <row r="28381" customFormat="1" ht="15" customHeight="1" x14ac:dyDescent="0.25"/>
    <row r="28382" customFormat="1" ht="15" customHeight="1" x14ac:dyDescent="0.25"/>
    <row r="28383" customFormat="1" ht="15" customHeight="1" x14ac:dyDescent="0.25"/>
    <row r="28384" customFormat="1" ht="15" customHeight="1" x14ac:dyDescent="0.25"/>
    <row r="28385" customFormat="1" ht="15" customHeight="1" x14ac:dyDescent="0.25"/>
    <row r="28386" customFormat="1" ht="15" customHeight="1" x14ac:dyDescent="0.25"/>
    <row r="28387" customFormat="1" ht="15" customHeight="1" x14ac:dyDescent="0.25"/>
    <row r="28388" customFormat="1" ht="15" customHeight="1" x14ac:dyDescent="0.25"/>
    <row r="28389" customFormat="1" ht="15" customHeight="1" x14ac:dyDescent="0.25"/>
    <row r="28390" customFormat="1" ht="15" customHeight="1" x14ac:dyDescent="0.25"/>
    <row r="28391" customFormat="1" ht="15" customHeight="1" x14ac:dyDescent="0.25"/>
    <row r="28392" customFormat="1" ht="15" customHeight="1" x14ac:dyDescent="0.25"/>
    <row r="28393" customFormat="1" ht="15" customHeight="1" x14ac:dyDescent="0.25"/>
    <row r="28394" customFormat="1" ht="15" customHeight="1" x14ac:dyDescent="0.25"/>
    <row r="28395" customFormat="1" ht="15" customHeight="1" x14ac:dyDescent="0.25"/>
    <row r="28396" customFormat="1" ht="15" customHeight="1" x14ac:dyDescent="0.25"/>
    <row r="28397" customFormat="1" ht="15" customHeight="1" x14ac:dyDescent="0.25"/>
    <row r="28398" customFormat="1" ht="15" customHeight="1" x14ac:dyDescent="0.25"/>
    <row r="28399" customFormat="1" ht="15" customHeight="1" x14ac:dyDescent="0.25"/>
    <row r="28400" customFormat="1" ht="15" customHeight="1" x14ac:dyDescent="0.25"/>
    <row r="28401" customFormat="1" ht="15" customHeight="1" x14ac:dyDescent="0.25"/>
    <row r="28402" customFormat="1" ht="15" customHeight="1" x14ac:dyDescent="0.25"/>
    <row r="28403" customFormat="1" ht="15" customHeight="1" x14ac:dyDescent="0.25"/>
    <row r="28404" customFormat="1" ht="15" customHeight="1" x14ac:dyDescent="0.25"/>
    <row r="28405" customFormat="1" ht="15" customHeight="1" x14ac:dyDescent="0.25"/>
    <row r="28406" customFormat="1" ht="15" customHeight="1" x14ac:dyDescent="0.25"/>
    <row r="28407" customFormat="1" ht="15" customHeight="1" x14ac:dyDescent="0.25"/>
    <row r="28408" customFormat="1" ht="15" customHeight="1" x14ac:dyDescent="0.25"/>
    <row r="28409" customFormat="1" ht="15" customHeight="1" x14ac:dyDescent="0.25"/>
    <row r="28410" customFormat="1" ht="15" customHeight="1" x14ac:dyDescent="0.25"/>
    <row r="28411" customFormat="1" ht="15" customHeight="1" x14ac:dyDescent="0.25"/>
    <row r="28412" customFormat="1" ht="15" customHeight="1" x14ac:dyDescent="0.25"/>
    <row r="28413" customFormat="1" ht="15" customHeight="1" x14ac:dyDescent="0.25"/>
    <row r="28414" customFormat="1" ht="15" customHeight="1" x14ac:dyDescent="0.25"/>
    <row r="28415" customFormat="1" ht="15" customHeight="1" x14ac:dyDescent="0.25"/>
    <row r="28416" customFormat="1" ht="15" customHeight="1" x14ac:dyDescent="0.25"/>
    <row r="28417" customFormat="1" ht="15" customHeight="1" x14ac:dyDescent="0.25"/>
    <row r="28418" customFormat="1" ht="15" customHeight="1" x14ac:dyDescent="0.25"/>
    <row r="28419" customFormat="1" ht="15" customHeight="1" x14ac:dyDescent="0.25"/>
    <row r="28420" customFormat="1" ht="15" customHeight="1" x14ac:dyDescent="0.25"/>
    <row r="28421" customFormat="1" ht="15" customHeight="1" x14ac:dyDescent="0.25"/>
    <row r="28422" customFormat="1" ht="15" customHeight="1" x14ac:dyDescent="0.25"/>
    <row r="28423" customFormat="1" ht="15" customHeight="1" x14ac:dyDescent="0.25"/>
    <row r="28424" customFormat="1" ht="15" customHeight="1" x14ac:dyDescent="0.25"/>
    <row r="28425" customFormat="1" ht="15" customHeight="1" x14ac:dyDescent="0.25"/>
    <row r="28426" customFormat="1" ht="15" customHeight="1" x14ac:dyDescent="0.25"/>
    <row r="28427" customFormat="1" ht="15" customHeight="1" x14ac:dyDescent="0.25"/>
    <row r="28428" customFormat="1" ht="15" customHeight="1" x14ac:dyDescent="0.25"/>
    <row r="28429" customFormat="1" ht="15" customHeight="1" x14ac:dyDescent="0.25"/>
    <row r="28430" customFormat="1" ht="15" customHeight="1" x14ac:dyDescent="0.25"/>
    <row r="28431" customFormat="1" ht="15" customHeight="1" x14ac:dyDescent="0.25"/>
    <row r="28432" customFormat="1" ht="15" customHeight="1" x14ac:dyDescent="0.25"/>
    <row r="28433" customFormat="1" ht="15" customHeight="1" x14ac:dyDescent="0.25"/>
    <row r="28434" customFormat="1" ht="15" customHeight="1" x14ac:dyDescent="0.25"/>
    <row r="28435" customFormat="1" ht="15" customHeight="1" x14ac:dyDescent="0.25"/>
    <row r="28436" customFormat="1" ht="15" customHeight="1" x14ac:dyDescent="0.25"/>
    <row r="28437" customFormat="1" ht="15" customHeight="1" x14ac:dyDescent="0.25"/>
    <row r="28438" customFormat="1" ht="15" customHeight="1" x14ac:dyDescent="0.25"/>
    <row r="28439" customFormat="1" ht="15" customHeight="1" x14ac:dyDescent="0.25"/>
    <row r="28440" customFormat="1" ht="15" customHeight="1" x14ac:dyDescent="0.25"/>
    <row r="28441" customFormat="1" ht="15" customHeight="1" x14ac:dyDescent="0.25"/>
    <row r="28442" customFormat="1" ht="15" customHeight="1" x14ac:dyDescent="0.25"/>
    <row r="28443" customFormat="1" ht="15" customHeight="1" x14ac:dyDescent="0.25"/>
    <row r="28444" customFormat="1" ht="15" customHeight="1" x14ac:dyDescent="0.25"/>
    <row r="28445" customFormat="1" ht="15" customHeight="1" x14ac:dyDescent="0.25"/>
    <row r="28446" customFormat="1" ht="15" customHeight="1" x14ac:dyDescent="0.25"/>
    <row r="28447" customFormat="1" ht="15" customHeight="1" x14ac:dyDescent="0.25"/>
    <row r="28448" customFormat="1" ht="15" customHeight="1" x14ac:dyDescent="0.25"/>
    <row r="28449" customFormat="1" ht="15" customHeight="1" x14ac:dyDescent="0.25"/>
    <row r="28450" customFormat="1" ht="15" customHeight="1" x14ac:dyDescent="0.25"/>
    <row r="28451" customFormat="1" ht="15" customHeight="1" x14ac:dyDescent="0.25"/>
    <row r="28452" customFormat="1" ht="15" customHeight="1" x14ac:dyDescent="0.25"/>
    <row r="28453" customFormat="1" ht="15" customHeight="1" x14ac:dyDescent="0.25"/>
    <row r="28454" customFormat="1" ht="15" customHeight="1" x14ac:dyDescent="0.25"/>
    <row r="28455" customFormat="1" ht="15" customHeight="1" x14ac:dyDescent="0.25"/>
    <row r="28456" customFormat="1" ht="15" customHeight="1" x14ac:dyDescent="0.25"/>
    <row r="28457" customFormat="1" ht="15" customHeight="1" x14ac:dyDescent="0.25"/>
    <row r="28458" customFormat="1" ht="15" customHeight="1" x14ac:dyDescent="0.25"/>
    <row r="28459" customFormat="1" ht="15" customHeight="1" x14ac:dyDescent="0.25"/>
    <row r="28460" customFormat="1" ht="15" customHeight="1" x14ac:dyDescent="0.25"/>
    <row r="28461" customFormat="1" ht="15" customHeight="1" x14ac:dyDescent="0.25"/>
    <row r="28462" customFormat="1" ht="15" customHeight="1" x14ac:dyDescent="0.25"/>
    <row r="28463" customFormat="1" ht="15" customHeight="1" x14ac:dyDescent="0.25"/>
    <row r="28464" customFormat="1" ht="15" customHeight="1" x14ac:dyDescent="0.25"/>
    <row r="28465" customFormat="1" ht="15" customHeight="1" x14ac:dyDescent="0.25"/>
    <row r="28466" customFormat="1" ht="15" customHeight="1" x14ac:dyDescent="0.25"/>
    <row r="28467" customFormat="1" ht="15" customHeight="1" x14ac:dyDescent="0.25"/>
    <row r="28468" customFormat="1" ht="15" customHeight="1" x14ac:dyDescent="0.25"/>
    <row r="28469" customFormat="1" ht="15" customHeight="1" x14ac:dyDescent="0.25"/>
    <row r="28470" customFormat="1" ht="15" customHeight="1" x14ac:dyDescent="0.25"/>
    <row r="28471" customFormat="1" ht="15" customHeight="1" x14ac:dyDescent="0.25"/>
    <row r="28472" customFormat="1" ht="15" customHeight="1" x14ac:dyDescent="0.25"/>
    <row r="28473" customFormat="1" ht="15" customHeight="1" x14ac:dyDescent="0.25"/>
    <row r="28474" customFormat="1" ht="15" customHeight="1" x14ac:dyDescent="0.25"/>
    <row r="28475" customFormat="1" ht="15" customHeight="1" x14ac:dyDescent="0.25"/>
    <row r="28476" customFormat="1" ht="15" customHeight="1" x14ac:dyDescent="0.25"/>
    <row r="28477" customFormat="1" ht="15" customHeight="1" x14ac:dyDescent="0.25"/>
    <row r="28478" customFormat="1" ht="15" customHeight="1" x14ac:dyDescent="0.25"/>
    <row r="28479" customFormat="1" ht="15" customHeight="1" x14ac:dyDescent="0.25"/>
    <row r="28480" customFormat="1" ht="15" customHeight="1" x14ac:dyDescent="0.25"/>
    <row r="28481" customFormat="1" ht="15" customHeight="1" x14ac:dyDescent="0.25"/>
    <row r="28482" customFormat="1" ht="15" customHeight="1" x14ac:dyDescent="0.25"/>
    <row r="28483" customFormat="1" ht="15" customHeight="1" x14ac:dyDescent="0.25"/>
    <row r="28484" customFormat="1" ht="15" customHeight="1" x14ac:dyDescent="0.25"/>
    <row r="28485" customFormat="1" ht="15" customHeight="1" x14ac:dyDescent="0.25"/>
    <row r="28486" customFormat="1" ht="15" customHeight="1" x14ac:dyDescent="0.25"/>
    <row r="28487" customFormat="1" ht="15" customHeight="1" x14ac:dyDescent="0.25"/>
    <row r="28488" customFormat="1" ht="15" customHeight="1" x14ac:dyDescent="0.25"/>
    <row r="28489" customFormat="1" ht="15" customHeight="1" x14ac:dyDescent="0.25"/>
    <row r="28490" customFormat="1" ht="15" customHeight="1" x14ac:dyDescent="0.25"/>
    <row r="28491" customFormat="1" ht="15" customHeight="1" x14ac:dyDescent="0.25"/>
    <row r="28492" customFormat="1" ht="15" customHeight="1" x14ac:dyDescent="0.25"/>
    <row r="28493" customFormat="1" ht="15" customHeight="1" x14ac:dyDescent="0.25"/>
    <row r="28494" customFormat="1" ht="15" customHeight="1" x14ac:dyDescent="0.25"/>
    <row r="28495" customFormat="1" ht="15" customHeight="1" x14ac:dyDescent="0.25"/>
    <row r="28496" customFormat="1" ht="15" customHeight="1" x14ac:dyDescent="0.25"/>
    <row r="28497" customFormat="1" ht="15" customHeight="1" x14ac:dyDescent="0.25"/>
    <row r="28498" customFormat="1" ht="15" customHeight="1" x14ac:dyDescent="0.25"/>
    <row r="28499" customFormat="1" ht="15" customHeight="1" x14ac:dyDescent="0.25"/>
    <row r="28500" customFormat="1" ht="15" customHeight="1" x14ac:dyDescent="0.25"/>
    <row r="28501" customFormat="1" ht="15" customHeight="1" x14ac:dyDescent="0.25"/>
    <row r="28502" customFormat="1" ht="15" customHeight="1" x14ac:dyDescent="0.25"/>
    <row r="28503" customFormat="1" ht="15" customHeight="1" x14ac:dyDescent="0.25"/>
    <row r="28504" customFormat="1" ht="15" customHeight="1" x14ac:dyDescent="0.25"/>
    <row r="28505" customFormat="1" ht="15" customHeight="1" x14ac:dyDescent="0.25"/>
    <row r="28506" customFormat="1" ht="15" customHeight="1" x14ac:dyDescent="0.25"/>
    <row r="28507" customFormat="1" ht="15" customHeight="1" x14ac:dyDescent="0.25"/>
    <row r="28508" customFormat="1" ht="15" customHeight="1" x14ac:dyDescent="0.25"/>
    <row r="28509" customFormat="1" ht="15" customHeight="1" x14ac:dyDescent="0.25"/>
    <row r="28510" customFormat="1" ht="15" customHeight="1" x14ac:dyDescent="0.25"/>
    <row r="28511" customFormat="1" ht="15" customHeight="1" x14ac:dyDescent="0.25"/>
    <row r="28512" customFormat="1" ht="15" customHeight="1" x14ac:dyDescent="0.25"/>
    <row r="28513" customFormat="1" ht="15" customHeight="1" x14ac:dyDescent="0.25"/>
    <row r="28514" customFormat="1" ht="15" customHeight="1" x14ac:dyDescent="0.25"/>
    <row r="28515" customFormat="1" ht="15" customHeight="1" x14ac:dyDescent="0.25"/>
    <row r="28516" customFormat="1" ht="15" customHeight="1" x14ac:dyDescent="0.25"/>
    <row r="28517" customFormat="1" ht="15" customHeight="1" x14ac:dyDescent="0.25"/>
    <row r="28518" customFormat="1" ht="15" customHeight="1" x14ac:dyDescent="0.25"/>
    <row r="28519" customFormat="1" ht="15" customHeight="1" x14ac:dyDescent="0.25"/>
    <row r="28520" customFormat="1" ht="15" customHeight="1" x14ac:dyDescent="0.25"/>
    <row r="28521" customFormat="1" ht="15" customHeight="1" x14ac:dyDescent="0.25"/>
    <row r="28522" customFormat="1" ht="15" customHeight="1" x14ac:dyDescent="0.25"/>
    <row r="28523" customFormat="1" ht="15" customHeight="1" x14ac:dyDescent="0.25"/>
    <row r="28524" customFormat="1" ht="15" customHeight="1" x14ac:dyDescent="0.25"/>
    <row r="28525" customFormat="1" ht="15" customHeight="1" x14ac:dyDescent="0.25"/>
    <row r="28526" customFormat="1" ht="15" customHeight="1" x14ac:dyDescent="0.25"/>
    <row r="28527" customFormat="1" ht="15" customHeight="1" x14ac:dyDescent="0.25"/>
    <row r="28528" customFormat="1" ht="15" customHeight="1" x14ac:dyDescent="0.25"/>
    <row r="28529" customFormat="1" ht="15" customHeight="1" x14ac:dyDescent="0.25"/>
    <row r="28530" customFormat="1" ht="15" customHeight="1" x14ac:dyDescent="0.25"/>
    <row r="28531" customFormat="1" ht="15" customHeight="1" x14ac:dyDescent="0.25"/>
    <row r="28532" customFormat="1" ht="15" customHeight="1" x14ac:dyDescent="0.25"/>
    <row r="28533" customFormat="1" ht="15" customHeight="1" x14ac:dyDescent="0.25"/>
    <row r="28534" customFormat="1" ht="15" customHeight="1" x14ac:dyDescent="0.25"/>
    <row r="28535" customFormat="1" ht="15" customHeight="1" x14ac:dyDescent="0.25"/>
    <row r="28536" customFormat="1" ht="15" customHeight="1" x14ac:dyDescent="0.25"/>
    <row r="28537" customFormat="1" ht="15" customHeight="1" x14ac:dyDescent="0.25"/>
    <row r="28538" customFormat="1" ht="15" customHeight="1" x14ac:dyDescent="0.25"/>
    <row r="28539" customFormat="1" ht="15" customHeight="1" x14ac:dyDescent="0.25"/>
    <row r="28540" customFormat="1" ht="15" customHeight="1" x14ac:dyDescent="0.25"/>
    <row r="28541" customFormat="1" ht="15" customHeight="1" x14ac:dyDescent="0.25"/>
    <row r="28542" customFormat="1" ht="15" customHeight="1" x14ac:dyDescent="0.25"/>
    <row r="28543" customFormat="1" ht="15" customHeight="1" x14ac:dyDescent="0.25"/>
    <row r="28544" customFormat="1" ht="15" customHeight="1" x14ac:dyDescent="0.25"/>
    <row r="28545" customFormat="1" ht="15" customHeight="1" x14ac:dyDescent="0.25"/>
    <row r="28546" customFormat="1" ht="15" customHeight="1" x14ac:dyDescent="0.25"/>
    <row r="28547" customFormat="1" ht="15" customHeight="1" x14ac:dyDescent="0.25"/>
    <row r="28548" customFormat="1" ht="15" customHeight="1" x14ac:dyDescent="0.25"/>
    <row r="28549" customFormat="1" ht="15" customHeight="1" x14ac:dyDescent="0.25"/>
    <row r="28550" customFormat="1" ht="15" customHeight="1" x14ac:dyDescent="0.25"/>
    <row r="28551" customFormat="1" ht="15" customHeight="1" x14ac:dyDescent="0.25"/>
    <row r="28552" customFormat="1" ht="15" customHeight="1" x14ac:dyDescent="0.25"/>
    <row r="28553" customFormat="1" ht="15" customHeight="1" x14ac:dyDescent="0.25"/>
    <row r="28554" customFormat="1" ht="15" customHeight="1" x14ac:dyDescent="0.25"/>
    <row r="28555" customFormat="1" ht="15" customHeight="1" x14ac:dyDescent="0.25"/>
    <row r="28556" customFormat="1" ht="15" customHeight="1" x14ac:dyDescent="0.25"/>
    <row r="28557" customFormat="1" ht="15" customHeight="1" x14ac:dyDescent="0.25"/>
    <row r="28558" customFormat="1" ht="15" customHeight="1" x14ac:dyDescent="0.25"/>
    <row r="28559" customFormat="1" ht="15" customHeight="1" x14ac:dyDescent="0.25"/>
    <row r="28560" customFormat="1" ht="15" customHeight="1" x14ac:dyDescent="0.25"/>
    <row r="28561" customFormat="1" ht="15" customHeight="1" x14ac:dyDescent="0.25"/>
    <row r="28562" customFormat="1" ht="15" customHeight="1" x14ac:dyDescent="0.25"/>
    <row r="28563" customFormat="1" ht="15" customHeight="1" x14ac:dyDescent="0.25"/>
    <row r="28564" customFormat="1" ht="15" customHeight="1" x14ac:dyDescent="0.25"/>
    <row r="28565" customFormat="1" ht="15" customHeight="1" x14ac:dyDescent="0.25"/>
    <row r="28566" customFormat="1" ht="15" customHeight="1" x14ac:dyDescent="0.25"/>
    <row r="28567" customFormat="1" ht="15" customHeight="1" x14ac:dyDescent="0.25"/>
    <row r="28568" customFormat="1" ht="15" customHeight="1" x14ac:dyDescent="0.25"/>
    <row r="28569" customFormat="1" ht="15" customHeight="1" x14ac:dyDescent="0.25"/>
    <row r="28570" customFormat="1" ht="15" customHeight="1" x14ac:dyDescent="0.25"/>
    <row r="28571" customFormat="1" ht="15" customHeight="1" x14ac:dyDescent="0.25"/>
    <row r="28572" customFormat="1" ht="15" customHeight="1" x14ac:dyDescent="0.25"/>
    <row r="28573" customFormat="1" ht="15" customHeight="1" x14ac:dyDescent="0.25"/>
    <row r="28574" customFormat="1" ht="15" customHeight="1" x14ac:dyDescent="0.25"/>
    <row r="28575" customFormat="1" ht="15" customHeight="1" x14ac:dyDescent="0.25"/>
    <row r="28576" customFormat="1" ht="15" customHeight="1" x14ac:dyDescent="0.25"/>
    <row r="28577" customFormat="1" ht="15" customHeight="1" x14ac:dyDescent="0.25"/>
    <row r="28578" customFormat="1" ht="15" customHeight="1" x14ac:dyDescent="0.25"/>
    <row r="28579" customFormat="1" ht="15" customHeight="1" x14ac:dyDescent="0.25"/>
    <row r="28580" customFormat="1" ht="15" customHeight="1" x14ac:dyDescent="0.25"/>
    <row r="28581" customFormat="1" ht="15" customHeight="1" x14ac:dyDescent="0.25"/>
    <row r="28582" customFormat="1" ht="15" customHeight="1" x14ac:dyDescent="0.25"/>
    <row r="28583" customFormat="1" ht="15" customHeight="1" x14ac:dyDescent="0.25"/>
    <row r="28584" customFormat="1" ht="15" customHeight="1" x14ac:dyDescent="0.25"/>
    <row r="28585" customFormat="1" ht="15" customHeight="1" x14ac:dyDescent="0.25"/>
    <row r="28586" customFormat="1" ht="15" customHeight="1" x14ac:dyDescent="0.25"/>
    <row r="28587" customFormat="1" ht="15" customHeight="1" x14ac:dyDescent="0.25"/>
    <row r="28588" customFormat="1" ht="15" customHeight="1" x14ac:dyDescent="0.25"/>
    <row r="28589" customFormat="1" ht="15" customHeight="1" x14ac:dyDescent="0.25"/>
    <row r="28590" customFormat="1" ht="15" customHeight="1" x14ac:dyDescent="0.25"/>
    <row r="28591" customFormat="1" ht="15" customHeight="1" x14ac:dyDescent="0.25"/>
    <row r="28592" customFormat="1" ht="15" customHeight="1" x14ac:dyDescent="0.25"/>
    <row r="28593" customFormat="1" ht="15" customHeight="1" x14ac:dyDescent="0.25"/>
    <row r="28594" customFormat="1" ht="15" customHeight="1" x14ac:dyDescent="0.25"/>
    <row r="28595" customFormat="1" ht="15" customHeight="1" x14ac:dyDescent="0.25"/>
    <row r="28596" customFormat="1" ht="15" customHeight="1" x14ac:dyDescent="0.25"/>
    <row r="28597" customFormat="1" ht="15" customHeight="1" x14ac:dyDescent="0.25"/>
    <row r="28598" customFormat="1" ht="15" customHeight="1" x14ac:dyDescent="0.25"/>
    <row r="28599" customFormat="1" ht="15" customHeight="1" x14ac:dyDescent="0.25"/>
    <row r="28600" customFormat="1" ht="15" customHeight="1" x14ac:dyDescent="0.25"/>
    <row r="28601" customFormat="1" ht="15" customHeight="1" x14ac:dyDescent="0.25"/>
    <row r="28602" customFormat="1" ht="15" customHeight="1" x14ac:dyDescent="0.25"/>
    <row r="28603" customFormat="1" ht="15" customHeight="1" x14ac:dyDescent="0.25"/>
    <row r="28604" customFormat="1" ht="15" customHeight="1" x14ac:dyDescent="0.25"/>
    <row r="28605" customFormat="1" ht="15" customHeight="1" x14ac:dyDescent="0.25"/>
    <row r="28606" customFormat="1" ht="15" customHeight="1" x14ac:dyDescent="0.25"/>
    <row r="28607" customFormat="1" ht="15" customHeight="1" x14ac:dyDescent="0.25"/>
    <row r="28608" customFormat="1" ht="15" customHeight="1" x14ac:dyDescent="0.25"/>
    <row r="28609" customFormat="1" ht="15" customHeight="1" x14ac:dyDescent="0.25"/>
    <row r="28610" customFormat="1" ht="15" customHeight="1" x14ac:dyDescent="0.25"/>
    <row r="28611" customFormat="1" ht="15" customHeight="1" x14ac:dyDescent="0.25"/>
    <row r="28612" customFormat="1" ht="15" customHeight="1" x14ac:dyDescent="0.25"/>
    <row r="28613" customFormat="1" ht="15" customHeight="1" x14ac:dyDescent="0.25"/>
    <row r="28614" customFormat="1" ht="15" customHeight="1" x14ac:dyDescent="0.25"/>
    <row r="28615" customFormat="1" ht="15" customHeight="1" x14ac:dyDescent="0.25"/>
    <row r="28616" customFormat="1" ht="15" customHeight="1" x14ac:dyDescent="0.25"/>
    <row r="28617" customFormat="1" ht="15" customHeight="1" x14ac:dyDescent="0.25"/>
    <row r="28618" customFormat="1" ht="15" customHeight="1" x14ac:dyDescent="0.25"/>
    <row r="28619" customFormat="1" ht="15" customHeight="1" x14ac:dyDescent="0.25"/>
    <row r="28620" customFormat="1" ht="15" customHeight="1" x14ac:dyDescent="0.25"/>
    <row r="28621" customFormat="1" ht="15" customHeight="1" x14ac:dyDescent="0.25"/>
    <row r="28622" customFormat="1" ht="15" customHeight="1" x14ac:dyDescent="0.25"/>
    <row r="28623" customFormat="1" ht="15" customHeight="1" x14ac:dyDescent="0.25"/>
    <row r="28624" customFormat="1" ht="15" customHeight="1" x14ac:dyDescent="0.25"/>
    <row r="28625" customFormat="1" ht="15" customHeight="1" x14ac:dyDescent="0.25"/>
    <row r="28626" customFormat="1" ht="15" customHeight="1" x14ac:dyDescent="0.25"/>
    <row r="28627" customFormat="1" ht="15" customHeight="1" x14ac:dyDescent="0.25"/>
    <row r="28628" customFormat="1" ht="15" customHeight="1" x14ac:dyDescent="0.25"/>
    <row r="28629" customFormat="1" ht="15" customHeight="1" x14ac:dyDescent="0.25"/>
    <row r="28630" customFormat="1" ht="15" customHeight="1" x14ac:dyDescent="0.25"/>
    <row r="28631" customFormat="1" ht="15" customHeight="1" x14ac:dyDescent="0.25"/>
    <row r="28632" customFormat="1" ht="15" customHeight="1" x14ac:dyDescent="0.25"/>
    <row r="28633" customFormat="1" ht="15" customHeight="1" x14ac:dyDescent="0.25"/>
    <row r="28634" customFormat="1" ht="15" customHeight="1" x14ac:dyDescent="0.25"/>
    <row r="28635" customFormat="1" ht="15" customHeight="1" x14ac:dyDescent="0.25"/>
    <row r="28636" customFormat="1" ht="15" customHeight="1" x14ac:dyDescent="0.25"/>
    <row r="28637" customFormat="1" ht="15" customHeight="1" x14ac:dyDescent="0.25"/>
    <row r="28638" customFormat="1" ht="15" customHeight="1" x14ac:dyDescent="0.25"/>
    <row r="28639" customFormat="1" ht="15" customHeight="1" x14ac:dyDescent="0.25"/>
    <row r="28640" customFormat="1" ht="15" customHeight="1" x14ac:dyDescent="0.25"/>
    <row r="28641" customFormat="1" ht="15" customHeight="1" x14ac:dyDescent="0.25"/>
    <row r="28642" customFormat="1" ht="15" customHeight="1" x14ac:dyDescent="0.25"/>
    <row r="28643" customFormat="1" ht="15" customHeight="1" x14ac:dyDescent="0.25"/>
    <row r="28644" customFormat="1" ht="15" customHeight="1" x14ac:dyDescent="0.25"/>
    <row r="28645" customFormat="1" ht="15" customHeight="1" x14ac:dyDescent="0.25"/>
    <row r="28646" customFormat="1" ht="15" customHeight="1" x14ac:dyDescent="0.25"/>
    <row r="28647" customFormat="1" ht="15" customHeight="1" x14ac:dyDescent="0.25"/>
    <row r="28648" customFormat="1" ht="15" customHeight="1" x14ac:dyDescent="0.25"/>
    <row r="28649" customFormat="1" ht="15" customHeight="1" x14ac:dyDescent="0.25"/>
    <row r="28650" customFormat="1" ht="15" customHeight="1" x14ac:dyDescent="0.25"/>
    <row r="28651" customFormat="1" ht="15" customHeight="1" x14ac:dyDescent="0.25"/>
    <row r="28652" customFormat="1" ht="15" customHeight="1" x14ac:dyDescent="0.25"/>
    <row r="28653" customFormat="1" ht="15" customHeight="1" x14ac:dyDescent="0.25"/>
    <row r="28654" customFormat="1" ht="15" customHeight="1" x14ac:dyDescent="0.25"/>
    <row r="28655" customFormat="1" ht="15" customHeight="1" x14ac:dyDescent="0.25"/>
    <row r="28656" customFormat="1" ht="15" customHeight="1" x14ac:dyDescent="0.25"/>
    <row r="28657" customFormat="1" ht="15" customHeight="1" x14ac:dyDescent="0.25"/>
    <row r="28658" customFormat="1" ht="15" customHeight="1" x14ac:dyDescent="0.25"/>
    <row r="28659" customFormat="1" ht="15" customHeight="1" x14ac:dyDescent="0.25"/>
    <row r="28660" customFormat="1" ht="15" customHeight="1" x14ac:dyDescent="0.25"/>
    <row r="28661" customFormat="1" ht="15" customHeight="1" x14ac:dyDescent="0.25"/>
    <row r="28662" customFormat="1" ht="15" customHeight="1" x14ac:dyDescent="0.25"/>
    <row r="28663" customFormat="1" ht="15" customHeight="1" x14ac:dyDescent="0.25"/>
    <row r="28664" customFormat="1" ht="15" customHeight="1" x14ac:dyDescent="0.25"/>
    <row r="28665" customFormat="1" ht="15" customHeight="1" x14ac:dyDescent="0.25"/>
    <row r="28666" customFormat="1" ht="15" customHeight="1" x14ac:dyDescent="0.25"/>
    <row r="28667" customFormat="1" ht="15" customHeight="1" x14ac:dyDescent="0.25"/>
    <row r="28668" customFormat="1" ht="15" customHeight="1" x14ac:dyDescent="0.25"/>
    <row r="28669" customFormat="1" ht="15" customHeight="1" x14ac:dyDescent="0.25"/>
    <row r="28670" customFormat="1" ht="15" customHeight="1" x14ac:dyDescent="0.25"/>
    <row r="28671" customFormat="1" ht="15" customHeight="1" x14ac:dyDescent="0.25"/>
    <row r="28672" customFormat="1" ht="15" customHeight="1" x14ac:dyDescent="0.25"/>
    <row r="28673" customFormat="1" ht="15" customHeight="1" x14ac:dyDescent="0.25"/>
    <row r="28674" customFormat="1" ht="15" customHeight="1" x14ac:dyDescent="0.25"/>
    <row r="28675" customFormat="1" ht="15" customHeight="1" x14ac:dyDescent="0.25"/>
    <row r="28676" customFormat="1" ht="15" customHeight="1" x14ac:dyDescent="0.25"/>
    <row r="28677" customFormat="1" ht="15" customHeight="1" x14ac:dyDescent="0.25"/>
    <row r="28678" customFormat="1" ht="15" customHeight="1" x14ac:dyDescent="0.25"/>
    <row r="28679" customFormat="1" ht="15" customHeight="1" x14ac:dyDescent="0.25"/>
    <row r="28680" customFormat="1" ht="15" customHeight="1" x14ac:dyDescent="0.25"/>
    <row r="28681" customFormat="1" ht="15" customHeight="1" x14ac:dyDescent="0.25"/>
    <row r="28682" customFormat="1" ht="15" customHeight="1" x14ac:dyDescent="0.25"/>
    <row r="28683" customFormat="1" ht="15" customHeight="1" x14ac:dyDescent="0.25"/>
    <row r="28684" customFormat="1" ht="15" customHeight="1" x14ac:dyDescent="0.25"/>
    <row r="28685" customFormat="1" ht="15" customHeight="1" x14ac:dyDescent="0.25"/>
    <row r="28686" customFormat="1" ht="15" customHeight="1" x14ac:dyDescent="0.25"/>
    <row r="28687" customFormat="1" ht="15" customHeight="1" x14ac:dyDescent="0.25"/>
    <row r="28688" customFormat="1" ht="15" customHeight="1" x14ac:dyDescent="0.25"/>
    <row r="28689" customFormat="1" ht="15" customHeight="1" x14ac:dyDescent="0.25"/>
    <row r="28690" customFormat="1" ht="15" customHeight="1" x14ac:dyDescent="0.25"/>
    <row r="28691" customFormat="1" ht="15" customHeight="1" x14ac:dyDescent="0.25"/>
    <row r="28692" customFormat="1" ht="15" customHeight="1" x14ac:dyDescent="0.25"/>
    <row r="28693" customFormat="1" ht="15" customHeight="1" x14ac:dyDescent="0.25"/>
    <row r="28694" customFormat="1" ht="15" customHeight="1" x14ac:dyDescent="0.25"/>
    <row r="28695" customFormat="1" ht="15" customHeight="1" x14ac:dyDescent="0.25"/>
    <row r="28696" customFormat="1" ht="15" customHeight="1" x14ac:dyDescent="0.25"/>
    <row r="28697" customFormat="1" ht="15" customHeight="1" x14ac:dyDescent="0.25"/>
    <row r="28698" customFormat="1" ht="15" customHeight="1" x14ac:dyDescent="0.25"/>
    <row r="28699" customFormat="1" ht="15" customHeight="1" x14ac:dyDescent="0.25"/>
    <row r="28700" customFormat="1" ht="15" customHeight="1" x14ac:dyDescent="0.25"/>
    <row r="28701" customFormat="1" ht="15" customHeight="1" x14ac:dyDescent="0.25"/>
    <row r="28702" customFormat="1" ht="15" customHeight="1" x14ac:dyDescent="0.25"/>
    <row r="28703" customFormat="1" ht="15" customHeight="1" x14ac:dyDescent="0.25"/>
    <row r="28704" customFormat="1" ht="15" customHeight="1" x14ac:dyDescent="0.25"/>
    <row r="28705" customFormat="1" ht="15" customHeight="1" x14ac:dyDescent="0.25"/>
    <row r="28706" customFormat="1" ht="15" customHeight="1" x14ac:dyDescent="0.25"/>
    <row r="28707" customFormat="1" ht="15" customHeight="1" x14ac:dyDescent="0.25"/>
    <row r="28708" customFormat="1" ht="15" customHeight="1" x14ac:dyDescent="0.25"/>
    <row r="28709" customFormat="1" ht="15" customHeight="1" x14ac:dyDescent="0.25"/>
    <row r="28710" customFormat="1" ht="15" customHeight="1" x14ac:dyDescent="0.25"/>
    <row r="28711" customFormat="1" ht="15" customHeight="1" x14ac:dyDescent="0.25"/>
    <row r="28712" customFormat="1" ht="15" customHeight="1" x14ac:dyDescent="0.25"/>
    <row r="28713" customFormat="1" ht="15" customHeight="1" x14ac:dyDescent="0.25"/>
    <row r="28714" customFormat="1" ht="15" customHeight="1" x14ac:dyDescent="0.25"/>
    <row r="28715" customFormat="1" ht="15" customHeight="1" x14ac:dyDescent="0.25"/>
    <row r="28716" customFormat="1" ht="15" customHeight="1" x14ac:dyDescent="0.25"/>
    <row r="28717" customFormat="1" ht="15" customHeight="1" x14ac:dyDescent="0.25"/>
    <row r="28718" customFormat="1" ht="15" customHeight="1" x14ac:dyDescent="0.25"/>
    <row r="28719" customFormat="1" ht="15" customHeight="1" x14ac:dyDescent="0.25"/>
    <row r="28720" customFormat="1" ht="15" customHeight="1" x14ac:dyDescent="0.25"/>
    <row r="28721" customFormat="1" ht="15" customHeight="1" x14ac:dyDescent="0.25"/>
    <row r="28722" customFormat="1" ht="15" customHeight="1" x14ac:dyDescent="0.25"/>
    <row r="28723" customFormat="1" ht="15" customHeight="1" x14ac:dyDescent="0.25"/>
    <row r="28724" customFormat="1" ht="15" customHeight="1" x14ac:dyDescent="0.25"/>
    <row r="28725" customFormat="1" ht="15" customHeight="1" x14ac:dyDescent="0.25"/>
    <row r="28726" customFormat="1" ht="15" customHeight="1" x14ac:dyDescent="0.25"/>
    <row r="28727" customFormat="1" ht="15" customHeight="1" x14ac:dyDescent="0.25"/>
    <row r="28728" customFormat="1" ht="15" customHeight="1" x14ac:dyDescent="0.25"/>
    <row r="28729" customFormat="1" ht="15" customHeight="1" x14ac:dyDescent="0.25"/>
    <row r="28730" customFormat="1" ht="15" customHeight="1" x14ac:dyDescent="0.25"/>
    <row r="28731" customFormat="1" ht="15" customHeight="1" x14ac:dyDescent="0.25"/>
    <row r="28732" customFormat="1" ht="15" customHeight="1" x14ac:dyDescent="0.25"/>
    <row r="28733" customFormat="1" ht="15" customHeight="1" x14ac:dyDescent="0.25"/>
    <row r="28734" customFormat="1" ht="15" customHeight="1" x14ac:dyDescent="0.25"/>
    <row r="28735" customFormat="1" ht="15" customHeight="1" x14ac:dyDescent="0.25"/>
    <row r="28736" customFormat="1" ht="15" customHeight="1" x14ac:dyDescent="0.25"/>
    <row r="28737" customFormat="1" ht="15" customHeight="1" x14ac:dyDescent="0.25"/>
    <row r="28738" customFormat="1" ht="15" customHeight="1" x14ac:dyDescent="0.25"/>
    <row r="28739" customFormat="1" ht="15" customHeight="1" x14ac:dyDescent="0.25"/>
    <row r="28740" customFormat="1" ht="15" customHeight="1" x14ac:dyDescent="0.25"/>
    <row r="28741" customFormat="1" ht="15" customHeight="1" x14ac:dyDescent="0.25"/>
    <row r="28742" customFormat="1" ht="15" customHeight="1" x14ac:dyDescent="0.25"/>
    <row r="28743" customFormat="1" ht="15" customHeight="1" x14ac:dyDescent="0.25"/>
    <row r="28744" customFormat="1" ht="15" customHeight="1" x14ac:dyDescent="0.25"/>
    <row r="28745" customFormat="1" ht="15" customHeight="1" x14ac:dyDescent="0.25"/>
    <row r="28746" customFormat="1" ht="15" customHeight="1" x14ac:dyDescent="0.25"/>
    <row r="28747" customFormat="1" ht="15" customHeight="1" x14ac:dyDescent="0.25"/>
    <row r="28748" customFormat="1" ht="15" customHeight="1" x14ac:dyDescent="0.25"/>
    <row r="28749" customFormat="1" ht="15" customHeight="1" x14ac:dyDescent="0.25"/>
    <row r="28750" customFormat="1" ht="15" customHeight="1" x14ac:dyDescent="0.25"/>
    <row r="28751" customFormat="1" ht="15" customHeight="1" x14ac:dyDescent="0.25"/>
    <row r="28752" customFormat="1" ht="15" customHeight="1" x14ac:dyDescent="0.25"/>
    <row r="28753" customFormat="1" ht="15" customHeight="1" x14ac:dyDescent="0.25"/>
    <row r="28754" customFormat="1" ht="15" customHeight="1" x14ac:dyDescent="0.25"/>
    <row r="28755" customFormat="1" ht="15" customHeight="1" x14ac:dyDescent="0.25"/>
    <row r="28756" customFormat="1" ht="15" customHeight="1" x14ac:dyDescent="0.25"/>
    <row r="28757" customFormat="1" ht="15" customHeight="1" x14ac:dyDescent="0.25"/>
    <row r="28758" customFormat="1" ht="15" customHeight="1" x14ac:dyDescent="0.25"/>
    <row r="28759" customFormat="1" ht="15" customHeight="1" x14ac:dyDescent="0.25"/>
    <row r="28760" customFormat="1" ht="15" customHeight="1" x14ac:dyDescent="0.25"/>
    <row r="28761" customFormat="1" ht="15" customHeight="1" x14ac:dyDescent="0.25"/>
    <row r="28762" customFormat="1" ht="15" customHeight="1" x14ac:dyDescent="0.25"/>
    <row r="28763" customFormat="1" ht="15" customHeight="1" x14ac:dyDescent="0.25"/>
    <row r="28764" customFormat="1" ht="15" customHeight="1" x14ac:dyDescent="0.25"/>
    <row r="28765" customFormat="1" ht="15" customHeight="1" x14ac:dyDescent="0.25"/>
    <row r="28766" customFormat="1" ht="15" customHeight="1" x14ac:dyDescent="0.25"/>
    <row r="28767" customFormat="1" ht="15" customHeight="1" x14ac:dyDescent="0.25"/>
    <row r="28768" customFormat="1" ht="15" customHeight="1" x14ac:dyDescent="0.25"/>
    <row r="28769" customFormat="1" ht="15" customHeight="1" x14ac:dyDescent="0.25"/>
    <row r="28770" customFormat="1" ht="15" customHeight="1" x14ac:dyDescent="0.25"/>
    <row r="28771" customFormat="1" ht="15" customHeight="1" x14ac:dyDescent="0.25"/>
    <row r="28772" customFormat="1" ht="15" customHeight="1" x14ac:dyDescent="0.25"/>
    <row r="28773" customFormat="1" ht="15" customHeight="1" x14ac:dyDescent="0.25"/>
    <row r="28774" customFormat="1" ht="15" customHeight="1" x14ac:dyDescent="0.25"/>
    <row r="28775" customFormat="1" ht="15" customHeight="1" x14ac:dyDescent="0.25"/>
    <row r="28776" customFormat="1" ht="15" customHeight="1" x14ac:dyDescent="0.25"/>
    <row r="28777" customFormat="1" ht="15" customHeight="1" x14ac:dyDescent="0.25"/>
    <row r="28778" customFormat="1" ht="15" customHeight="1" x14ac:dyDescent="0.25"/>
    <row r="28779" customFormat="1" ht="15" customHeight="1" x14ac:dyDescent="0.25"/>
    <row r="28780" customFormat="1" ht="15" customHeight="1" x14ac:dyDescent="0.25"/>
    <row r="28781" customFormat="1" ht="15" customHeight="1" x14ac:dyDescent="0.25"/>
    <row r="28782" customFormat="1" ht="15" customHeight="1" x14ac:dyDescent="0.25"/>
    <row r="28783" customFormat="1" ht="15" customHeight="1" x14ac:dyDescent="0.25"/>
    <row r="28784" customFormat="1" ht="15" customHeight="1" x14ac:dyDescent="0.25"/>
    <row r="28785" customFormat="1" ht="15" customHeight="1" x14ac:dyDescent="0.25"/>
    <row r="28786" customFormat="1" ht="15" customHeight="1" x14ac:dyDescent="0.25"/>
    <row r="28787" customFormat="1" ht="15" customHeight="1" x14ac:dyDescent="0.25"/>
    <row r="28788" customFormat="1" ht="15" customHeight="1" x14ac:dyDescent="0.25"/>
    <row r="28789" customFormat="1" ht="15" customHeight="1" x14ac:dyDescent="0.25"/>
    <row r="28790" customFormat="1" ht="15" customHeight="1" x14ac:dyDescent="0.25"/>
    <row r="28791" customFormat="1" ht="15" customHeight="1" x14ac:dyDescent="0.25"/>
    <row r="28792" customFormat="1" ht="15" customHeight="1" x14ac:dyDescent="0.25"/>
    <row r="28793" customFormat="1" ht="15" customHeight="1" x14ac:dyDescent="0.25"/>
    <row r="28794" customFormat="1" ht="15" customHeight="1" x14ac:dyDescent="0.25"/>
    <row r="28795" customFormat="1" ht="15" customHeight="1" x14ac:dyDescent="0.25"/>
    <row r="28796" customFormat="1" ht="15" customHeight="1" x14ac:dyDescent="0.25"/>
    <row r="28797" customFormat="1" ht="15" customHeight="1" x14ac:dyDescent="0.25"/>
    <row r="28798" customFormat="1" ht="15" customHeight="1" x14ac:dyDescent="0.25"/>
    <row r="28799" customFormat="1" ht="15" customHeight="1" x14ac:dyDescent="0.25"/>
    <row r="28800" customFormat="1" ht="15" customHeight="1" x14ac:dyDescent="0.25"/>
    <row r="28801" customFormat="1" ht="15" customHeight="1" x14ac:dyDescent="0.25"/>
    <row r="28802" customFormat="1" ht="15" customHeight="1" x14ac:dyDescent="0.25"/>
    <row r="28803" customFormat="1" ht="15" customHeight="1" x14ac:dyDescent="0.25"/>
    <row r="28804" customFormat="1" ht="15" customHeight="1" x14ac:dyDescent="0.25"/>
    <row r="28805" customFormat="1" ht="15" customHeight="1" x14ac:dyDescent="0.25"/>
    <row r="28806" customFormat="1" ht="15" customHeight="1" x14ac:dyDescent="0.25"/>
    <row r="28807" customFormat="1" ht="15" customHeight="1" x14ac:dyDescent="0.25"/>
    <row r="28808" customFormat="1" ht="15" customHeight="1" x14ac:dyDescent="0.25"/>
    <row r="28809" customFormat="1" ht="15" customHeight="1" x14ac:dyDescent="0.25"/>
    <row r="28810" customFormat="1" ht="15" customHeight="1" x14ac:dyDescent="0.25"/>
    <row r="28811" customFormat="1" ht="15" customHeight="1" x14ac:dyDescent="0.25"/>
    <row r="28812" customFormat="1" ht="15" customHeight="1" x14ac:dyDescent="0.25"/>
    <row r="28813" customFormat="1" ht="15" customHeight="1" x14ac:dyDescent="0.25"/>
    <row r="28814" customFormat="1" ht="15" customHeight="1" x14ac:dyDescent="0.25"/>
    <row r="28815" customFormat="1" ht="15" customHeight="1" x14ac:dyDescent="0.25"/>
    <row r="28816" customFormat="1" ht="15" customHeight="1" x14ac:dyDescent="0.25"/>
    <row r="28817" customFormat="1" ht="15" customHeight="1" x14ac:dyDescent="0.25"/>
    <row r="28818" customFormat="1" ht="15" customHeight="1" x14ac:dyDescent="0.25"/>
    <row r="28819" customFormat="1" ht="15" customHeight="1" x14ac:dyDescent="0.25"/>
    <row r="28820" customFormat="1" ht="15" customHeight="1" x14ac:dyDescent="0.25"/>
    <row r="28821" customFormat="1" ht="15" customHeight="1" x14ac:dyDescent="0.25"/>
    <row r="28822" customFormat="1" ht="15" customHeight="1" x14ac:dyDescent="0.25"/>
    <row r="28823" customFormat="1" ht="15" customHeight="1" x14ac:dyDescent="0.25"/>
    <row r="28824" customFormat="1" ht="15" customHeight="1" x14ac:dyDescent="0.25"/>
    <row r="28825" customFormat="1" ht="15" customHeight="1" x14ac:dyDescent="0.25"/>
    <row r="28826" customFormat="1" ht="15" customHeight="1" x14ac:dyDescent="0.25"/>
    <row r="28827" customFormat="1" ht="15" customHeight="1" x14ac:dyDescent="0.25"/>
    <row r="28828" customFormat="1" ht="15" customHeight="1" x14ac:dyDescent="0.25"/>
    <row r="28829" customFormat="1" ht="15" customHeight="1" x14ac:dyDescent="0.25"/>
    <row r="28830" customFormat="1" ht="15" customHeight="1" x14ac:dyDescent="0.25"/>
    <row r="28831" customFormat="1" ht="15" customHeight="1" x14ac:dyDescent="0.25"/>
    <row r="28832" customFormat="1" ht="15" customHeight="1" x14ac:dyDescent="0.25"/>
    <row r="28833" customFormat="1" ht="15" customHeight="1" x14ac:dyDescent="0.25"/>
    <row r="28834" customFormat="1" ht="15" customHeight="1" x14ac:dyDescent="0.25"/>
    <row r="28835" customFormat="1" ht="15" customHeight="1" x14ac:dyDescent="0.25"/>
    <row r="28836" customFormat="1" ht="15" customHeight="1" x14ac:dyDescent="0.25"/>
    <row r="28837" customFormat="1" ht="15" customHeight="1" x14ac:dyDescent="0.25"/>
    <row r="28838" customFormat="1" ht="15" customHeight="1" x14ac:dyDescent="0.25"/>
    <row r="28839" customFormat="1" ht="15" customHeight="1" x14ac:dyDescent="0.25"/>
    <row r="28840" customFormat="1" ht="15" customHeight="1" x14ac:dyDescent="0.25"/>
    <row r="28841" customFormat="1" ht="15" customHeight="1" x14ac:dyDescent="0.25"/>
    <row r="28842" customFormat="1" ht="15" customHeight="1" x14ac:dyDescent="0.25"/>
    <row r="28843" customFormat="1" ht="15" customHeight="1" x14ac:dyDescent="0.25"/>
    <row r="28844" customFormat="1" ht="15" customHeight="1" x14ac:dyDescent="0.25"/>
    <row r="28845" customFormat="1" ht="15" customHeight="1" x14ac:dyDescent="0.25"/>
    <row r="28846" customFormat="1" ht="15" customHeight="1" x14ac:dyDescent="0.25"/>
    <row r="28847" customFormat="1" ht="15" customHeight="1" x14ac:dyDescent="0.25"/>
    <row r="28848" customFormat="1" ht="15" customHeight="1" x14ac:dyDescent="0.25"/>
    <row r="28849" customFormat="1" ht="15" customHeight="1" x14ac:dyDescent="0.25"/>
    <row r="28850" customFormat="1" ht="15" customHeight="1" x14ac:dyDescent="0.25"/>
    <row r="28851" customFormat="1" ht="15" customHeight="1" x14ac:dyDescent="0.25"/>
    <row r="28852" customFormat="1" ht="15" customHeight="1" x14ac:dyDescent="0.25"/>
    <row r="28853" customFormat="1" ht="15" customHeight="1" x14ac:dyDescent="0.25"/>
    <row r="28854" customFormat="1" ht="15" customHeight="1" x14ac:dyDescent="0.25"/>
    <row r="28855" customFormat="1" ht="15" customHeight="1" x14ac:dyDescent="0.25"/>
    <row r="28856" customFormat="1" ht="15" customHeight="1" x14ac:dyDescent="0.25"/>
    <row r="28857" customFormat="1" ht="15" customHeight="1" x14ac:dyDescent="0.25"/>
    <row r="28858" customFormat="1" ht="15" customHeight="1" x14ac:dyDescent="0.25"/>
    <row r="28859" customFormat="1" ht="15" customHeight="1" x14ac:dyDescent="0.25"/>
    <row r="28860" customFormat="1" ht="15" customHeight="1" x14ac:dyDescent="0.25"/>
    <row r="28861" customFormat="1" ht="15" customHeight="1" x14ac:dyDescent="0.25"/>
    <row r="28862" customFormat="1" ht="15" customHeight="1" x14ac:dyDescent="0.25"/>
    <row r="28863" customFormat="1" ht="15" customHeight="1" x14ac:dyDescent="0.25"/>
    <row r="28864" customFormat="1" ht="15" customHeight="1" x14ac:dyDescent="0.25"/>
    <row r="28865" customFormat="1" ht="15" customHeight="1" x14ac:dyDescent="0.25"/>
    <row r="28866" customFormat="1" ht="15" customHeight="1" x14ac:dyDescent="0.25"/>
    <row r="28867" customFormat="1" ht="15" customHeight="1" x14ac:dyDescent="0.25"/>
    <row r="28868" customFormat="1" ht="15" customHeight="1" x14ac:dyDescent="0.25"/>
    <row r="28869" customFormat="1" ht="15" customHeight="1" x14ac:dyDescent="0.25"/>
    <row r="28870" customFormat="1" ht="15" customHeight="1" x14ac:dyDescent="0.25"/>
    <row r="28871" customFormat="1" ht="15" customHeight="1" x14ac:dyDescent="0.25"/>
    <row r="28872" customFormat="1" ht="15" customHeight="1" x14ac:dyDescent="0.25"/>
    <row r="28873" customFormat="1" ht="15" customHeight="1" x14ac:dyDescent="0.25"/>
    <row r="28874" customFormat="1" ht="15" customHeight="1" x14ac:dyDescent="0.25"/>
    <row r="28875" customFormat="1" ht="15" customHeight="1" x14ac:dyDescent="0.25"/>
    <row r="28876" customFormat="1" ht="15" customHeight="1" x14ac:dyDescent="0.25"/>
    <row r="28877" customFormat="1" ht="15" customHeight="1" x14ac:dyDescent="0.25"/>
    <row r="28878" customFormat="1" ht="15" customHeight="1" x14ac:dyDescent="0.25"/>
    <row r="28879" customFormat="1" ht="15" customHeight="1" x14ac:dyDescent="0.25"/>
    <row r="28880" customFormat="1" ht="15" customHeight="1" x14ac:dyDescent="0.25"/>
    <row r="28881" customFormat="1" ht="15" customHeight="1" x14ac:dyDescent="0.25"/>
    <row r="28882" customFormat="1" ht="15" customHeight="1" x14ac:dyDescent="0.25"/>
    <row r="28883" customFormat="1" ht="15" customHeight="1" x14ac:dyDescent="0.25"/>
    <row r="28884" customFormat="1" ht="15" customHeight="1" x14ac:dyDescent="0.25"/>
    <row r="28885" customFormat="1" ht="15" customHeight="1" x14ac:dyDescent="0.25"/>
    <row r="28886" customFormat="1" ht="15" customHeight="1" x14ac:dyDescent="0.25"/>
    <row r="28887" customFormat="1" ht="15" customHeight="1" x14ac:dyDescent="0.25"/>
    <row r="28888" customFormat="1" ht="15" customHeight="1" x14ac:dyDescent="0.25"/>
    <row r="28889" customFormat="1" ht="15" customHeight="1" x14ac:dyDescent="0.25"/>
    <row r="28890" customFormat="1" ht="15" customHeight="1" x14ac:dyDescent="0.25"/>
    <row r="28891" customFormat="1" ht="15" customHeight="1" x14ac:dyDescent="0.25"/>
    <row r="28892" customFormat="1" ht="15" customHeight="1" x14ac:dyDescent="0.25"/>
    <row r="28893" customFormat="1" ht="15" customHeight="1" x14ac:dyDescent="0.25"/>
    <row r="28894" customFormat="1" ht="15" customHeight="1" x14ac:dyDescent="0.25"/>
    <row r="28895" customFormat="1" ht="15" customHeight="1" x14ac:dyDescent="0.25"/>
    <row r="28896" customFormat="1" ht="15" customHeight="1" x14ac:dyDescent="0.25"/>
    <row r="28897" customFormat="1" ht="15" customHeight="1" x14ac:dyDescent="0.25"/>
    <row r="28898" customFormat="1" ht="15" customHeight="1" x14ac:dyDescent="0.25"/>
    <row r="28899" customFormat="1" ht="15" customHeight="1" x14ac:dyDescent="0.25"/>
    <row r="28900" customFormat="1" ht="15" customHeight="1" x14ac:dyDescent="0.25"/>
    <row r="28901" customFormat="1" ht="15" customHeight="1" x14ac:dyDescent="0.25"/>
    <row r="28902" customFormat="1" ht="15" customHeight="1" x14ac:dyDescent="0.25"/>
    <row r="28903" customFormat="1" ht="15" customHeight="1" x14ac:dyDescent="0.25"/>
    <row r="28904" customFormat="1" ht="15" customHeight="1" x14ac:dyDescent="0.25"/>
    <row r="28905" customFormat="1" ht="15" customHeight="1" x14ac:dyDescent="0.25"/>
    <row r="28906" customFormat="1" ht="15" customHeight="1" x14ac:dyDescent="0.25"/>
    <row r="28907" customFormat="1" ht="15" customHeight="1" x14ac:dyDescent="0.25"/>
    <row r="28908" customFormat="1" ht="15" customHeight="1" x14ac:dyDescent="0.25"/>
    <row r="28909" customFormat="1" ht="15" customHeight="1" x14ac:dyDescent="0.25"/>
    <row r="28910" customFormat="1" ht="15" customHeight="1" x14ac:dyDescent="0.25"/>
    <row r="28911" customFormat="1" ht="15" customHeight="1" x14ac:dyDescent="0.25"/>
    <row r="28912" customFormat="1" ht="15" customHeight="1" x14ac:dyDescent="0.25"/>
    <row r="28913" customFormat="1" ht="15" customHeight="1" x14ac:dyDescent="0.25"/>
    <row r="28914" customFormat="1" ht="15" customHeight="1" x14ac:dyDescent="0.25"/>
    <row r="28915" customFormat="1" ht="15" customHeight="1" x14ac:dyDescent="0.25"/>
    <row r="28916" customFormat="1" ht="15" customHeight="1" x14ac:dyDescent="0.25"/>
    <row r="28917" customFormat="1" ht="15" customHeight="1" x14ac:dyDescent="0.25"/>
    <row r="28918" customFormat="1" ht="15" customHeight="1" x14ac:dyDescent="0.25"/>
    <row r="28919" customFormat="1" ht="15" customHeight="1" x14ac:dyDescent="0.25"/>
    <row r="28920" customFormat="1" ht="15" customHeight="1" x14ac:dyDescent="0.25"/>
    <row r="28921" customFormat="1" ht="15" customHeight="1" x14ac:dyDescent="0.25"/>
    <row r="28922" customFormat="1" ht="15" customHeight="1" x14ac:dyDescent="0.25"/>
    <row r="28923" customFormat="1" ht="15" customHeight="1" x14ac:dyDescent="0.25"/>
    <row r="28924" customFormat="1" ht="15" customHeight="1" x14ac:dyDescent="0.25"/>
    <row r="28925" customFormat="1" ht="15" customHeight="1" x14ac:dyDescent="0.25"/>
    <row r="28926" customFormat="1" ht="15" customHeight="1" x14ac:dyDescent="0.25"/>
    <row r="28927" customFormat="1" ht="15" customHeight="1" x14ac:dyDescent="0.25"/>
    <row r="28928" customFormat="1" ht="15" customHeight="1" x14ac:dyDescent="0.25"/>
    <row r="28929" customFormat="1" ht="15" customHeight="1" x14ac:dyDescent="0.25"/>
    <row r="28930" customFormat="1" ht="15" customHeight="1" x14ac:dyDescent="0.25"/>
    <row r="28931" customFormat="1" ht="15" customHeight="1" x14ac:dyDescent="0.25"/>
    <row r="28932" customFormat="1" ht="15" customHeight="1" x14ac:dyDescent="0.25"/>
    <row r="28933" customFormat="1" ht="15" customHeight="1" x14ac:dyDescent="0.25"/>
    <row r="28934" customFormat="1" ht="15" customHeight="1" x14ac:dyDescent="0.25"/>
    <row r="28935" customFormat="1" ht="15" customHeight="1" x14ac:dyDescent="0.25"/>
    <row r="28936" customFormat="1" ht="15" customHeight="1" x14ac:dyDescent="0.25"/>
    <row r="28937" customFormat="1" ht="15" customHeight="1" x14ac:dyDescent="0.25"/>
    <row r="28938" customFormat="1" ht="15" customHeight="1" x14ac:dyDescent="0.25"/>
    <row r="28939" customFormat="1" ht="15" customHeight="1" x14ac:dyDescent="0.25"/>
    <row r="28940" customFormat="1" ht="15" customHeight="1" x14ac:dyDescent="0.25"/>
    <row r="28941" customFormat="1" ht="15" customHeight="1" x14ac:dyDescent="0.25"/>
    <row r="28942" customFormat="1" ht="15" customHeight="1" x14ac:dyDescent="0.25"/>
    <row r="28943" customFormat="1" ht="15" customHeight="1" x14ac:dyDescent="0.25"/>
    <row r="28944" customFormat="1" ht="15" customHeight="1" x14ac:dyDescent="0.25"/>
    <row r="28945" customFormat="1" ht="15" customHeight="1" x14ac:dyDescent="0.25"/>
    <row r="28946" customFormat="1" ht="15" customHeight="1" x14ac:dyDescent="0.25"/>
    <row r="28947" customFormat="1" ht="15" customHeight="1" x14ac:dyDescent="0.25"/>
    <row r="28948" customFormat="1" ht="15" customHeight="1" x14ac:dyDescent="0.25"/>
    <row r="28949" customFormat="1" ht="15" customHeight="1" x14ac:dyDescent="0.25"/>
    <row r="28950" customFormat="1" ht="15" customHeight="1" x14ac:dyDescent="0.25"/>
    <row r="28951" customFormat="1" ht="15" customHeight="1" x14ac:dyDescent="0.25"/>
    <row r="28952" customFormat="1" ht="15" customHeight="1" x14ac:dyDescent="0.25"/>
    <row r="28953" customFormat="1" ht="15" customHeight="1" x14ac:dyDescent="0.25"/>
    <row r="28954" customFormat="1" ht="15" customHeight="1" x14ac:dyDescent="0.25"/>
    <row r="28955" customFormat="1" ht="15" customHeight="1" x14ac:dyDescent="0.25"/>
    <row r="28956" customFormat="1" ht="15" customHeight="1" x14ac:dyDescent="0.25"/>
    <row r="28957" customFormat="1" ht="15" customHeight="1" x14ac:dyDescent="0.25"/>
    <row r="28958" customFormat="1" ht="15" customHeight="1" x14ac:dyDescent="0.25"/>
    <row r="28959" customFormat="1" ht="15" customHeight="1" x14ac:dyDescent="0.25"/>
    <row r="28960" customFormat="1" ht="15" customHeight="1" x14ac:dyDescent="0.25"/>
    <row r="28961" customFormat="1" ht="15" customHeight="1" x14ac:dyDescent="0.25"/>
    <row r="28962" customFormat="1" ht="15" customHeight="1" x14ac:dyDescent="0.25"/>
    <row r="28963" customFormat="1" ht="15" customHeight="1" x14ac:dyDescent="0.25"/>
    <row r="28964" customFormat="1" ht="15" customHeight="1" x14ac:dyDescent="0.25"/>
    <row r="28965" customFormat="1" ht="15" customHeight="1" x14ac:dyDescent="0.25"/>
    <row r="28966" customFormat="1" ht="15" customHeight="1" x14ac:dyDescent="0.25"/>
    <row r="28967" customFormat="1" ht="15" customHeight="1" x14ac:dyDescent="0.25"/>
    <row r="28968" customFormat="1" ht="15" customHeight="1" x14ac:dyDescent="0.25"/>
    <row r="28969" customFormat="1" ht="15" customHeight="1" x14ac:dyDescent="0.25"/>
    <row r="28970" customFormat="1" ht="15" customHeight="1" x14ac:dyDescent="0.25"/>
    <row r="28971" customFormat="1" ht="15" customHeight="1" x14ac:dyDescent="0.25"/>
    <row r="28972" customFormat="1" ht="15" customHeight="1" x14ac:dyDescent="0.25"/>
    <row r="28973" customFormat="1" ht="15" customHeight="1" x14ac:dyDescent="0.25"/>
    <row r="28974" customFormat="1" ht="15" customHeight="1" x14ac:dyDescent="0.25"/>
    <row r="28975" customFormat="1" ht="15" customHeight="1" x14ac:dyDescent="0.25"/>
    <row r="28976" customFormat="1" ht="15" customHeight="1" x14ac:dyDescent="0.25"/>
    <row r="28977" customFormat="1" ht="15" customHeight="1" x14ac:dyDescent="0.25"/>
    <row r="28978" customFormat="1" ht="15" customHeight="1" x14ac:dyDescent="0.25"/>
    <row r="28979" customFormat="1" ht="15" customHeight="1" x14ac:dyDescent="0.25"/>
    <row r="28980" customFormat="1" ht="15" customHeight="1" x14ac:dyDescent="0.25"/>
    <row r="28981" customFormat="1" ht="15" customHeight="1" x14ac:dyDescent="0.25"/>
    <row r="28982" customFormat="1" ht="15" customHeight="1" x14ac:dyDescent="0.25"/>
    <row r="28983" customFormat="1" ht="15" customHeight="1" x14ac:dyDescent="0.25"/>
    <row r="28984" customFormat="1" ht="15" customHeight="1" x14ac:dyDescent="0.25"/>
    <row r="28985" customFormat="1" ht="15" customHeight="1" x14ac:dyDescent="0.25"/>
    <row r="28986" customFormat="1" ht="15" customHeight="1" x14ac:dyDescent="0.25"/>
    <row r="28987" customFormat="1" ht="15" customHeight="1" x14ac:dyDescent="0.25"/>
    <row r="28988" customFormat="1" ht="15" customHeight="1" x14ac:dyDescent="0.25"/>
    <row r="28989" customFormat="1" ht="15" customHeight="1" x14ac:dyDescent="0.25"/>
    <row r="28990" customFormat="1" ht="15" customHeight="1" x14ac:dyDescent="0.25"/>
    <row r="28991" customFormat="1" ht="15" customHeight="1" x14ac:dyDescent="0.25"/>
    <row r="28992" customFormat="1" ht="15" customHeight="1" x14ac:dyDescent="0.25"/>
    <row r="28993" customFormat="1" ht="15" customHeight="1" x14ac:dyDescent="0.25"/>
    <row r="28994" customFormat="1" ht="15" customHeight="1" x14ac:dyDescent="0.25"/>
    <row r="28995" customFormat="1" ht="15" customHeight="1" x14ac:dyDescent="0.25"/>
    <row r="28996" customFormat="1" ht="15" customHeight="1" x14ac:dyDescent="0.25"/>
    <row r="28997" customFormat="1" ht="15" customHeight="1" x14ac:dyDescent="0.25"/>
    <row r="28998" customFormat="1" ht="15" customHeight="1" x14ac:dyDescent="0.25"/>
    <row r="28999" customFormat="1" ht="15" customHeight="1" x14ac:dyDescent="0.25"/>
    <row r="29000" customFormat="1" ht="15" customHeight="1" x14ac:dyDescent="0.25"/>
    <row r="29001" customFormat="1" ht="15" customHeight="1" x14ac:dyDescent="0.25"/>
    <row r="29002" customFormat="1" ht="15" customHeight="1" x14ac:dyDescent="0.25"/>
    <row r="29003" customFormat="1" ht="15" customHeight="1" x14ac:dyDescent="0.25"/>
    <row r="29004" customFormat="1" ht="15" customHeight="1" x14ac:dyDescent="0.25"/>
    <row r="29005" customFormat="1" ht="15" customHeight="1" x14ac:dyDescent="0.25"/>
    <row r="29006" customFormat="1" ht="15" customHeight="1" x14ac:dyDescent="0.25"/>
    <row r="29007" customFormat="1" ht="15" customHeight="1" x14ac:dyDescent="0.25"/>
    <row r="29008" customFormat="1" ht="15" customHeight="1" x14ac:dyDescent="0.25"/>
    <row r="29009" customFormat="1" ht="15" customHeight="1" x14ac:dyDescent="0.25"/>
    <row r="29010" customFormat="1" ht="15" customHeight="1" x14ac:dyDescent="0.25"/>
    <row r="29011" customFormat="1" ht="15" customHeight="1" x14ac:dyDescent="0.25"/>
    <row r="29012" customFormat="1" ht="15" customHeight="1" x14ac:dyDescent="0.25"/>
    <row r="29013" customFormat="1" ht="15" customHeight="1" x14ac:dyDescent="0.25"/>
    <row r="29014" customFormat="1" ht="15" customHeight="1" x14ac:dyDescent="0.25"/>
    <row r="29015" customFormat="1" ht="15" customHeight="1" x14ac:dyDescent="0.25"/>
    <row r="29016" customFormat="1" ht="15" customHeight="1" x14ac:dyDescent="0.25"/>
    <row r="29017" customFormat="1" ht="15" customHeight="1" x14ac:dyDescent="0.25"/>
    <row r="29018" customFormat="1" ht="15" customHeight="1" x14ac:dyDescent="0.25"/>
    <row r="29019" customFormat="1" ht="15" customHeight="1" x14ac:dyDescent="0.25"/>
    <row r="29020" customFormat="1" ht="15" customHeight="1" x14ac:dyDescent="0.25"/>
    <row r="29021" customFormat="1" ht="15" customHeight="1" x14ac:dyDescent="0.25"/>
    <row r="29022" customFormat="1" ht="15" customHeight="1" x14ac:dyDescent="0.25"/>
    <row r="29023" customFormat="1" ht="15" customHeight="1" x14ac:dyDescent="0.25"/>
    <row r="29024" customFormat="1" ht="15" customHeight="1" x14ac:dyDescent="0.25"/>
    <row r="29025" customFormat="1" ht="15" customHeight="1" x14ac:dyDescent="0.25"/>
    <row r="29026" customFormat="1" ht="15" customHeight="1" x14ac:dyDescent="0.25"/>
    <row r="29027" customFormat="1" ht="15" customHeight="1" x14ac:dyDescent="0.25"/>
    <row r="29028" customFormat="1" ht="15" customHeight="1" x14ac:dyDescent="0.25"/>
    <row r="29029" customFormat="1" ht="15" customHeight="1" x14ac:dyDescent="0.25"/>
    <row r="29030" customFormat="1" ht="15" customHeight="1" x14ac:dyDescent="0.25"/>
    <row r="29031" customFormat="1" ht="15" customHeight="1" x14ac:dyDescent="0.25"/>
    <row r="29032" customFormat="1" ht="15" customHeight="1" x14ac:dyDescent="0.25"/>
    <row r="29033" customFormat="1" ht="15" customHeight="1" x14ac:dyDescent="0.25"/>
    <row r="29034" customFormat="1" ht="15" customHeight="1" x14ac:dyDescent="0.25"/>
    <row r="29035" customFormat="1" ht="15" customHeight="1" x14ac:dyDescent="0.25"/>
    <row r="29036" customFormat="1" ht="15" customHeight="1" x14ac:dyDescent="0.25"/>
    <row r="29037" customFormat="1" ht="15" customHeight="1" x14ac:dyDescent="0.25"/>
    <row r="29038" customFormat="1" ht="15" customHeight="1" x14ac:dyDescent="0.25"/>
    <row r="29039" customFormat="1" ht="15" customHeight="1" x14ac:dyDescent="0.25"/>
    <row r="29040" customFormat="1" ht="15" customHeight="1" x14ac:dyDescent="0.25"/>
    <row r="29041" customFormat="1" ht="15" customHeight="1" x14ac:dyDescent="0.25"/>
    <row r="29042" customFormat="1" ht="15" customHeight="1" x14ac:dyDescent="0.25"/>
    <row r="29043" customFormat="1" ht="15" customHeight="1" x14ac:dyDescent="0.25"/>
    <row r="29044" customFormat="1" ht="15" customHeight="1" x14ac:dyDescent="0.25"/>
    <row r="29045" customFormat="1" ht="15" customHeight="1" x14ac:dyDescent="0.25"/>
    <row r="29046" customFormat="1" ht="15" customHeight="1" x14ac:dyDescent="0.25"/>
    <row r="29047" customFormat="1" ht="15" customHeight="1" x14ac:dyDescent="0.25"/>
    <row r="29048" customFormat="1" ht="15" customHeight="1" x14ac:dyDescent="0.25"/>
    <row r="29049" customFormat="1" ht="15" customHeight="1" x14ac:dyDescent="0.25"/>
    <row r="29050" customFormat="1" ht="15" customHeight="1" x14ac:dyDescent="0.25"/>
    <row r="29051" customFormat="1" ht="15" customHeight="1" x14ac:dyDescent="0.25"/>
    <row r="29052" customFormat="1" ht="15" customHeight="1" x14ac:dyDescent="0.25"/>
    <row r="29053" customFormat="1" ht="15" customHeight="1" x14ac:dyDescent="0.25"/>
    <row r="29054" customFormat="1" ht="15" customHeight="1" x14ac:dyDescent="0.25"/>
    <row r="29055" customFormat="1" ht="15" customHeight="1" x14ac:dyDescent="0.25"/>
    <row r="29056" customFormat="1" ht="15" customHeight="1" x14ac:dyDescent="0.25"/>
    <row r="29057" customFormat="1" ht="15" customHeight="1" x14ac:dyDescent="0.25"/>
    <row r="29058" customFormat="1" ht="15" customHeight="1" x14ac:dyDescent="0.25"/>
    <row r="29059" customFormat="1" ht="15" customHeight="1" x14ac:dyDescent="0.25"/>
    <row r="29060" customFormat="1" ht="15" customHeight="1" x14ac:dyDescent="0.25"/>
    <row r="29061" customFormat="1" ht="15" customHeight="1" x14ac:dyDescent="0.25"/>
    <row r="29062" customFormat="1" ht="15" customHeight="1" x14ac:dyDescent="0.25"/>
    <row r="29063" customFormat="1" ht="15" customHeight="1" x14ac:dyDescent="0.25"/>
    <row r="29064" customFormat="1" ht="15" customHeight="1" x14ac:dyDescent="0.25"/>
    <row r="29065" customFormat="1" ht="15" customHeight="1" x14ac:dyDescent="0.25"/>
    <row r="29066" customFormat="1" ht="15" customHeight="1" x14ac:dyDescent="0.25"/>
    <row r="29067" customFormat="1" ht="15" customHeight="1" x14ac:dyDescent="0.25"/>
    <row r="29068" customFormat="1" ht="15" customHeight="1" x14ac:dyDescent="0.25"/>
    <row r="29069" customFormat="1" ht="15" customHeight="1" x14ac:dyDescent="0.25"/>
    <row r="29070" customFormat="1" ht="15" customHeight="1" x14ac:dyDescent="0.25"/>
    <row r="29071" customFormat="1" ht="15" customHeight="1" x14ac:dyDescent="0.25"/>
    <row r="29072" customFormat="1" ht="15" customHeight="1" x14ac:dyDescent="0.25"/>
    <row r="29073" customFormat="1" ht="15" customHeight="1" x14ac:dyDescent="0.25"/>
    <row r="29074" customFormat="1" ht="15" customHeight="1" x14ac:dyDescent="0.25"/>
    <row r="29075" customFormat="1" ht="15" customHeight="1" x14ac:dyDescent="0.25"/>
    <row r="29076" customFormat="1" ht="15" customHeight="1" x14ac:dyDescent="0.25"/>
    <row r="29077" customFormat="1" ht="15" customHeight="1" x14ac:dyDescent="0.25"/>
    <row r="29078" customFormat="1" ht="15" customHeight="1" x14ac:dyDescent="0.25"/>
    <row r="29079" customFormat="1" ht="15" customHeight="1" x14ac:dyDescent="0.25"/>
    <row r="29080" customFormat="1" ht="15" customHeight="1" x14ac:dyDescent="0.25"/>
    <row r="29081" customFormat="1" ht="15" customHeight="1" x14ac:dyDescent="0.25"/>
    <row r="29082" customFormat="1" ht="15" customHeight="1" x14ac:dyDescent="0.25"/>
    <row r="29083" customFormat="1" ht="15" customHeight="1" x14ac:dyDescent="0.25"/>
    <row r="29084" customFormat="1" ht="15" customHeight="1" x14ac:dyDescent="0.25"/>
    <row r="29085" customFormat="1" ht="15" customHeight="1" x14ac:dyDescent="0.25"/>
    <row r="29086" customFormat="1" ht="15" customHeight="1" x14ac:dyDescent="0.25"/>
    <row r="29087" customFormat="1" ht="15" customHeight="1" x14ac:dyDescent="0.25"/>
    <row r="29088" customFormat="1" ht="15" customHeight="1" x14ac:dyDescent="0.25"/>
    <row r="29089" customFormat="1" ht="15" customHeight="1" x14ac:dyDescent="0.25"/>
    <row r="29090" customFormat="1" ht="15" customHeight="1" x14ac:dyDescent="0.25"/>
    <row r="29091" customFormat="1" ht="15" customHeight="1" x14ac:dyDescent="0.25"/>
    <row r="29092" customFormat="1" ht="15" customHeight="1" x14ac:dyDescent="0.25"/>
    <row r="29093" customFormat="1" ht="15" customHeight="1" x14ac:dyDescent="0.25"/>
    <row r="29094" customFormat="1" ht="15" customHeight="1" x14ac:dyDescent="0.25"/>
    <row r="29095" customFormat="1" ht="15" customHeight="1" x14ac:dyDescent="0.25"/>
    <row r="29096" customFormat="1" ht="15" customHeight="1" x14ac:dyDescent="0.25"/>
    <row r="29097" customFormat="1" ht="15" customHeight="1" x14ac:dyDescent="0.25"/>
    <row r="29098" customFormat="1" ht="15" customHeight="1" x14ac:dyDescent="0.25"/>
    <row r="29099" customFormat="1" ht="15" customHeight="1" x14ac:dyDescent="0.25"/>
    <row r="29100" customFormat="1" ht="15" customHeight="1" x14ac:dyDescent="0.25"/>
    <row r="29101" customFormat="1" ht="15" customHeight="1" x14ac:dyDescent="0.25"/>
    <row r="29102" customFormat="1" ht="15" customHeight="1" x14ac:dyDescent="0.25"/>
    <row r="29103" customFormat="1" ht="15" customHeight="1" x14ac:dyDescent="0.25"/>
    <row r="29104" customFormat="1" ht="15" customHeight="1" x14ac:dyDescent="0.25"/>
    <row r="29105" customFormat="1" ht="15" customHeight="1" x14ac:dyDescent="0.25"/>
    <row r="29106" customFormat="1" ht="15" customHeight="1" x14ac:dyDescent="0.25"/>
    <row r="29107" customFormat="1" ht="15" customHeight="1" x14ac:dyDescent="0.25"/>
    <row r="29108" customFormat="1" ht="15" customHeight="1" x14ac:dyDescent="0.25"/>
    <row r="29109" customFormat="1" ht="15" customHeight="1" x14ac:dyDescent="0.25"/>
    <row r="29110" customFormat="1" ht="15" customHeight="1" x14ac:dyDescent="0.25"/>
    <row r="29111" customFormat="1" ht="15" customHeight="1" x14ac:dyDescent="0.25"/>
    <row r="29112" customFormat="1" ht="15" customHeight="1" x14ac:dyDescent="0.25"/>
    <row r="29113" customFormat="1" ht="15" customHeight="1" x14ac:dyDescent="0.25"/>
    <row r="29114" customFormat="1" ht="15" customHeight="1" x14ac:dyDescent="0.25"/>
    <row r="29115" customFormat="1" ht="15" customHeight="1" x14ac:dyDescent="0.25"/>
    <row r="29116" customFormat="1" ht="15" customHeight="1" x14ac:dyDescent="0.25"/>
    <row r="29117" customFormat="1" ht="15" customHeight="1" x14ac:dyDescent="0.25"/>
    <row r="29118" customFormat="1" ht="15" customHeight="1" x14ac:dyDescent="0.25"/>
    <row r="29119" customFormat="1" ht="15" customHeight="1" x14ac:dyDescent="0.25"/>
    <row r="29120" customFormat="1" ht="15" customHeight="1" x14ac:dyDescent="0.25"/>
    <row r="29121" customFormat="1" ht="15" customHeight="1" x14ac:dyDescent="0.25"/>
    <row r="29122" customFormat="1" ht="15" customHeight="1" x14ac:dyDescent="0.25"/>
    <row r="29123" customFormat="1" ht="15" customHeight="1" x14ac:dyDescent="0.25"/>
    <row r="29124" customFormat="1" ht="15" customHeight="1" x14ac:dyDescent="0.25"/>
    <row r="29125" customFormat="1" ht="15" customHeight="1" x14ac:dyDescent="0.25"/>
    <row r="29126" customFormat="1" ht="15" customHeight="1" x14ac:dyDescent="0.25"/>
    <row r="29127" customFormat="1" ht="15" customHeight="1" x14ac:dyDescent="0.25"/>
    <row r="29128" customFormat="1" ht="15" customHeight="1" x14ac:dyDescent="0.25"/>
    <row r="29129" customFormat="1" ht="15" customHeight="1" x14ac:dyDescent="0.25"/>
    <row r="29130" customFormat="1" ht="15" customHeight="1" x14ac:dyDescent="0.25"/>
    <row r="29131" customFormat="1" ht="15" customHeight="1" x14ac:dyDescent="0.25"/>
    <row r="29132" customFormat="1" ht="15" customHeight="1" x14ac:dyDescent="0.25"/>
    <row r="29133" customFormat="1" ht="15" customHeight="1" x14ac:dyDescent="0.25"/>
    <row r="29134" customFormat="1" ht="15" customHeight="1" x14ac:dyDescent="0.25"/>
    <row r="29135" customFormat="1" ht="15" customHeight="1" x14ac:dyDescent="0.25"/>
    <row r="29136" customFormat="1" ht="15" customHeight="1" x14ac:dyDescent="0.25"/>
    <row r="29137" customFormat="1" ht="15" customHeight="1" x14ac:dyDescent="0.25"/>
    <row r="29138" customFormat="1" ht="15" customHeight="1" x14ac:dyDescent="0.25"/>
    <row r="29139" customFormat="1" ht="15" customHeight="1" x14ac:dyDescent="0.25"/>
    <row r="29140" customFormat="1" ht="15" customHeight="1" x14ac:dyDescent="0.25"/>
    <row r="29141" customFormat="1" ht="15" customHeight="1" x14ac:dyDescent="0.25"/>
    <row r="29142" customFormat="1" ht="15" customHeight="1" x14ac:dyDescent="0.25"/>
    <row r="29143" customFormat="1" ht="15" customHeight="1" x14ac:dyDescent="0.25"/>
    <row r="29144" customFormat="1" ht="15" customHeight="1" x14ac:dyDescent="0.25"/>
    <row r="29145" customFormat="1" ht="15" customHeight="1" x14ac:dyDescent="0.25"/>
    <row r="29146" customFormat="1" ht="15" customHeight="1" x14ac:dyDescent="0.25"/>
    <row r="29147" customFormat="1" ht="15" customHeight="1" x14ac:dyDescent="0.25"/>
    <row r="29148" customFormat="1" ht="15" customHeight="1" x14ac:dyDescent="0.25"/>
    <row r="29149" customFormat="1" ht="15" customHeight="1" x14ac:dyDescent="0.25"/>
    <row r="29150" customFormat="1" ht="15" customHeight="1" x14ac:dyDescent="0.25"/>
    <row r="29151" customFormat="1" ht="15" customHeight="1" x14ac:dyDescent="0.25"/>
    <row r="29152" customFormat="1" ht="15" customHeight="1" x14ac:dyDescent="0.25"/>
    <row r="29153" customFormat="1" ht="15" customHeight="1" x14ac:dyDescent="0.25"/>
    <row r="29154" customFormat="1" ht="15" customHeight="1" x14ac:dyDescent="0.25"/>
    <row r="29155" customFormat="1" ht="15" customHeight="1" x14ac:dyDescent="0.25"/>
    <row r="29156" customFormat="1" ht="15" customHeight="1" x14ac:dyDescent="0.25"/>
    <row r="29157" customFormat="1" ht="15" customHeight="1" x14ac:dyDescent="0.25"/>
    <row r="29158" customFormat="1" ht="15" customHeight="1" x14ac:dyDescent="0.25"/>
    <row r="29159" customFormat="1" ht="15" customHeight="1" x14ac:dyDescent="0.25"/>
    <row r="29160" customFormat="1" ht="15" customHeight="1" x14ac:dyDescent="0.25"/>
    <row r="29161" customFormat="1" ht="15" customHeight="1" x14ac:dyDescent="0.25"/>
    <row r="29162" customFormat="1" ht="15" customHeight="1" x14ac:dyDescent="0.25"/>
    <row r="29163" customFormat="1" ht="15" customHeight="1" x14ac:dyDescent="0.25"/>
    <row r="29164" customFormat="1" ht="15" customHeight="1" x14ac:dyDescent="0.25"/>
    <row r="29165" customFormat="1" ht="15" customHeight="1" x14ac:dyDescent="0.25"/>
    <row r="29166" customFormat="1" ht="15" customHeight="1" x14ac:dyDescent="0.25"/>
    <row r="29167" customFormat="1" ht="15" customHeight="1" x14ac:dyDescent="0.25"/>
    <row r="29168" customFormat="1" ht="15" customHeight="1" x14ac:dyDescent="0.25"/>
    <row r="29169" customFormat="1" ht="15" customHeight="1" x14ac:dyDescent="0.25"/>
    <row r="29170" customFormat="1" ht="15" customHeight="1" x14ac:dyDescent="0.25"/>
    <row r="29171" customFormat="1" ht="15" customHeight="1" x14ac:dyDescent="0.25"/>
    <row r="29172" customFormat="1" ht="15" customHeight="1" x14ac:dyDescent="0.25"/>
    <row r="29173" customFormat="1" ht="15" customHeight="1" x14ac:dyDescent="0.25"/>
    <row r="29174" customFormat="1" ht="15" customHeight="1" x14ac:dyDescent="0.25"/>
    <row r="29175" customFormat="1" ht="15" customHeight="1" x14ac:dyDescent="0.25"/>
    <row r="29176" customFormat="1" ht="15" customHeight="1" x14ac:dyDescent="0.25"/>
    <row r="29177" customFormat="1" ht="15" customHeight="1" x14ac:dyDescent="0.25"/>
    <row r="29178" customFormat="1" ht="15" customHeight="1" x14ac:dyDescent="0.25"/>
    <row r="29179" customFormat="1" ht="15" customHeight="1" x14ac:dyDescent="0.25"/>
    <row r="29180" customFormat="1" ht="15" customHeight="1" x14ac:dyDescent="0.25"/>
    <row r="29181" customFormat="1" ht="15" customHeight="1" x14ac:dyDescent="0.25"/>
    <row r="29182" customFormat="1" ht="15" customHeight="1" x14ac:dyDescent="0.25"/>
    <row r="29183" customFormat="1" ht="15" customHeight="1" x14ac:dyDescent="0.25"/>
    <row r="29184" customFormat="1" ht="15" customHeight="1" x14ac:dyDescent="0.25"/>
    <row r="29185" customFormat="1" ht="15" customHeight="1" x14ac:dyDescent="0.25"/>
    <row r="29186" customFormat="1" ht="15" customHeight="1" x14ac:dyDescent="0.25"/>
    <row r="29187" customFormat="1" ht="15" customHeight="1" x14ac:dyDescent="0.25"/>
    <row r="29188" customFormat="1" ht="15" customHeight="1" x14ac:dyDescent="0.25"/>
    <row r="29189" customFormat="1" ht="15" customHeight="1" x14ac:dyDescent="0.25"/>
    <row r="29190" customFormat="1" ht="15" customHeight="1" x14ac:dyDescent="0.25"/>
    <row r="29191" customFormat="1" ht="15" customHeight="1" x14ac:dyDescent="0.25"/>
    <row r="29192" customFormat="1" ht="15" customHeight="1" x14ac:dyDescent="0.25"/>
    <row r="29193" customFormat="1" ht="15" customHeight="1" x14ac:dyDescent="0.25"/>
    <row r="29194" customFormat="1" ht="15" customHeight="1" x14ac:dyDescent="0.25"/>
    <row r="29195" customFormat="1" ht="15" customHeight="1" x14ac:dyDescent="0.25"/>
    <row r="29196" customFormat="1" ht="15" customHeight="1" x14ac:dyDescent="0.25"/>
    <row r="29197" customFormat="1" ht="15" customHeight="1" x14ac:dyDescent="0.25"/>
    <row r="29198" customFormat="1" ht="15" customHeight="1" x14ac:dyDescent="0.25"/>
    <row r="29199" customFormat="1" ht="15" customHeight="1" x14ac:dyDescent="0.25"/>
    <row r="29200" customFormat="1" ht="15" customHeight="1" x14ac:dyDescent="0.25"/>
    <row r="29201" customFormat="1" ht="15" customHeight="1" x14ac:dyDescent="0.25"/>
    <row r="29202" customFormat="1" ht="15" customHeight="1" x14ac:dyDescent="0.25"/>
    <row r="29203" customFormat="1" ht="15" customHeight="1" x14ac:dyDescent="0.25"/>
    <row r="29204" customFormat="1" ht="15" customHeight="1" x14ac:dyDescent="0.25"/>
    <row r="29205" customFormat="1" ht="15" customHeight="1" x14ac:dyDescent="0.25"/>
    <row r="29206" customFormat="1" ht="15" customHeight="1" x14ac:dyDescent="0.25"/>
    <row r="29207" customFormat="1" ht="15" customHeight="1" x14ac:dyDescent="0.25"/>
    <row r="29208" customFormat="1" ht="15" customHeight="1" x14ac:dyDescent="0.25"/>
    <row r="29209" customFormat="1" ht="15" customHeight="1" x14ac:dyDescent="0.25"/>
    <row r="29210" customFormat="1" ht="15" customHeight="1" x14ac:dyDescent="0.25"/>
    <row r="29211" customFormat="1" ht="15" customHeight="1" x14ac:dyDescent="0.25"/>
    <row r="29212" customFormat="1" ht="15" customHeight="1" x14ac:dyDescent="0.25"/>
    <row r="29213" customFormat="1" ht="15" customHeight="1" x14ac:dyDescent="0.25"/>
    <row r="29214" customFormat="1" ht="15" customHeight="1" x14ac:dyDescent="0.25"/>
    <row r="29215" customFormat="1" ht="15" customHeight="1" x14ac:dyDescent="0.25"/>
    <row r="29216" customFormat="1" ht="15" customHeight="1" x14ac:dyDescent="0.25"/>
    <row r="29217" customFormat="1" ht="15" customHeight="1" x14ac:dyDescent="0.25"/>
    <row r="29218" customFormat="1" ht="15" customHeight="1" x14ac:dyDescent="0.25"/>
    <row r="29219" customFormat="1" ht="15" customHeight="1" x14ac:dyDescent="0.25"/>
    <row r="29220" customFormat="1" ht="15" customHeight="1" x14ac:dyDescent="0.25"/>
    <row r="29221" customFormat="1" ht="15" customHeight="1" x14ac:dyDescent="0.25"/>
    <row r="29222" customFormat="1" ht="15" customHeight="1" x14ac:dyDescent="0.25"/>
    <row r="29223" customFormat="1" ht="15" customHeight="1" x14ac:dyDescent="0.25"/>
    <row r="29224" customFormat="1" ht="15" customHeight="1" x14ac:dyDescent="0.25"/>
    <row r="29225" customFormat="1" ht="15" customHeight="1" x14ac:dyDescent="0.25"/>
    <row r="29226" customFormat="1" ht="15" customHeight="1" x14ac:dyDescent="0.25"/>
    <row r="29227" customFormat="1" ht="15" customHeight="1" x14ac:dyDescent="0.25"/>
    <row r="29228" customFormat="1" ht="15" customHeight="1" x14ac:dyDescent="0.25"/>
    <row r="29229" customFormat="1" ht="15" customHeight="1" x14ac:dyDescent="0.25"/>
    <row r="29230" customFormat="1" ht="15" customHeight="1" x14ac:dyDescent="0.25"/>
    <row r="29231" customFormat="1" ht="15" customHeight="1" x14ac:dyDescent="0.25"/>
    <row r="29232" customFormat="1" ht="15" customHeight="1" x14ac:dyDescent="0.25"/>
    <row r="29233" customFormat="1" ht="15" customHeight="1" x14ac:dyDescent="0.25"/>
    <row r="29234" customFormat="1" ht="15" customHeight="1" x14ac:dyDescent="0.25"/>
    <row r="29235" customFormat="1" ht="15" customHeight="1" x14ac:dyDescent="0.25"/>
    <row r="29236" customFormat="1" ht="15" customHeight="1" x14ac:dyDescent="0.25"/>
    <row r="29237" customFormat="1" ht="15" customHeight="1" x14ac:dyDescent="0.25"/>
    <row r="29238" customFormat="1" ht="15" customHeight="1" x14ac:dyDescent="0.25"/>
    <row r="29239" customFormat="1" ht="15" customHeight="1" x14ac:dyDescent="0.25"/>
    <row r="29240" customFormat="1" ht="15" customHeight="1" x14ac:dyDescent="0.25"/>
    <row r="29241" customFormat="1" ht="15" customHeight="1" x14ac:dyDescent="0.25"/>
    <row r="29242" customFormat="1" ht="15" customHeight="1" x14ac:dyDescent="0.25"/>
    <row r="29243" customFormat="1" ht="15" customHeight="1" x14ac:dyDescent="0.25"/>
    <row r="29244" customFormat="1" ht="15" customHeight="1" x14ac:dyDescent="0.25"/>
    <row r="29245" customFormat="1" ht="15" customHeight="1" x14ac:dyDescent="0.25"/>
    <row r="29246" customFormat="1" ht="15" customHeight="1" x14ac:dyDescent="0.25"/>
    <row r="29247" customFormat="1" ht="15" customHeight="1" x14ac:dyDescent="0.25"/>
    <row r="29248" customFormat="1" ht="15" customHeight="1" x14ac:dyDescent="0.25"/>
    <row r="29249" customFormat="1" ht="15" customHeight="1" x14ac:dyDescent="0.25"/>
    <row r="29250" customFormat="1" ht="15" customHeight="1" x14ac:dyDescent="0.25"/>
    <row r="29251" customFormat="1" ht="15" customHeight="1" x14ac:dyDescent="0.25"/>
    <row r="29252" customFormat="1" ht="15" customHeight="1" x14ac:dyDescent="0.25"/>
    <row r="29253" customFormat="1" ht="15" customHeight="1" x14ac:dyDescent="0.25"/>
    <row r="29254" customFormat="1" ht="15" customHeight="1" x14ac:dyDescent="0.25"/>
    <row r="29255" customFormat="1" ht="15" customHeight="1" x14ac:dyDescent="0.25"/>
    <row r="29256" customFormat="1" ht="15" customHeight="1" x14ac:dyDescent="0.25"/>
    <row r="29257" customFormat="1" ht="15" customHeight="1" x14ac:dyDescent="0.25"/>
    <row r="29258" customFormat="1" ht="15" customHeight="1" x14ac:dyDescent="0.25"/>
    <row r="29259" customFormat="1" ht="15" customHeight="1" x14ac:dyDescent="0.25"/>
    <row r="29260" customFormat="1" ht="15" customHeight="1" x14ac:dyDescent="0.25"/>
    <row r="29261" customFormat="1" ht="15" customHeight="1" x14ac:dyDescent="0.25"/>
    <row r="29262" customFormat="1" ht="15" customHeight="1" x14ac:dyDescent="0.25"/>
    <row r="29263" customFormat="1" ht="15" customHeight="1" x14ac:dyDescent="0.25"/>
    <row r="29264" customFormat="1" ht="15" customHeight="1" x14ac:dyDescent="0.25"/>
    <row r="29265" customFormat="1" ht="15" customHeight="1" x14ac:dyDescent="0.25"/>
    <row r="29266" customFormat="1" ht="15" customHeight="1" x14ac:dyDescent="0.25"/>
    <row r="29267" customFormat="1" ht="15" customHeight="1" x14ac:dyDescent="0.25"/>
    <row r="29268" customFormat="1" ht="15" customHeight="1" x14ac:dyDescent="0.25"/>
    <row r="29269" customFormat="1" ht="15" customHeight="1" x14ac:dyDescent="0.25"/>
    <row r="29270" customFormat="1" ht="15" customHeight="1" x14ac:dyDescent="0.25"/>
    <row r="29271" customFormat="1" ht="15" customHeight="1" x14ac:dyDescent="0.25"/>
    <row r="29272" customFormat="1" ht="15" customHeight="1" x14ac:dyDescent="0.25"/>
    <row r="29273" customFormat="1" ht="15" customHeight="1" x14ac:dyDescent="0.25"/>
    <row r="29274" customFormat="1" ht="15" customHeight="1" x14ac:dyDescent="0.25"/>
    <row r="29275" customFormat="1" ht="15" customHeight="1" x14ac:dyDescent="0.25"/>
    <row r="29276" customFormat="1" ht="15" customHeight="1" x14ac:dyDescent="0.25"/>
    <row r="29277" customFormat="1" ht="15" customHeight="1" x14ac:dyDescent="0.25"/>
    <row r="29278" customFormat="1" ht="15" customHeight="1" x14ac:dyDescent="0.25"/>
    <row r="29279" customFormat="1" ht="15" customHeight="1" x14ac:dyDescent="0.25"/>
    <row r="29280" customFormat="1" ht="15" customHeight="1" x14ac:dyDescent="0.25"/>
    <row r="29281" customFormat="1" ht="15" customHeight="1" x14ac:dyDescent="0.25"/>
    <row r="29282" customFormat="1" ht="15" customHeight="1" x14ac:dyDescent="0.25"/>
    <row r="29283" customFormat="1" ht="15" customHeight="1" x14ac:dyDescent="0.25"/>
    <row r="29284" customFormat="1" ht="15" customHeight="1" x14ac:dyDescent="0.25"/>
    <row r="29285" customFormat="1" ht="15" customHeight="1" x14ac:dyDescent="0.25"/>
    <row r="29286" customFormat="1" ht="15" customHeight="1" x14ac:dyDescent="0.25"/>
    <row r="29287" customFormat="1" ht="15" customHeight="1" x14ac:dyDescent="0.25"/>
    <row r="29288" customFormat="1" ht="15" customHeight="1" x14ac:dyDescent="0.25"/>
    <row r="29289" customFormat="1" ht="15" customHeight="1" x14ac:dyDescent="0.25"/>
    <row r="29290" customFormat="1" ht="15" customHeight="1" x14ac:dyDescent="0.25"/>
    <row r="29291" customFormat="1" ht="15" customHeight="1" x14ac:dyDescent="0.25"/>
    <row r="29292" customFormat="1" ht="15" customHeight="1" x14ac:dyDescent="0.25"/>
    <row r="29293" customFormat="1" ht="15" customHeight="1" x14ac:dyDescent="0.25"/>
    <row r="29294" customFormat="1" ht="15" customHeight="1" x14ac:dyDescent="0.25"/>
    <row r="29295" customFormat="1" ht="15" customHeight="1" x14ac:dyDescent="0.25"/>
    <row r="29296" customFormat="1" ht="15" customHeight="1" x14ac:dyDescent="0.25"/>
    <row r="29297" customFormat="1" ht="15" customHeight="1" x14ac:dyDescent="0.25"/>
    <row r="29298" customFormat="1" ht="15" customHeight="1" x14ac:dyDescent="0.25"/>
    <row r="29299" customFormat="1" ht="15" customHeight="1" x14ac:dyDescent="0.25"/>
    <row r="29300" customFormat="1" ht="15" customHeight="1" x14ac:dyDescent="0.25"/>
    <row r="29301" customFormat="1" ht="15" customHeight="1" x14ac:dyDescent="0.25"/>
    <row r="29302" customFormat="1" ht="15" customHeight="1" x14ac:dyDescent="0.25"/>
    <row r="29303" customFormat="1" ht="15" customHeight="1" x14ac:dyDescent="0.25"/>
    <row r="29304" customFormat="1" ht="15" customHeight="1" x14ac:dyDescent="0.25"/>
    <row r="29305" customFormat="1" ht="15" customHeight="1" x14ac:dyDescent="0.25"/>
    <row r="29306" customFormat="1" ht="15" customHeight="1" x14ac:dyDescent="0.25"/>
    <row r="29307" customFormat="1" ht="15" customHeight="1" x14ac:dyDescent="0.25"/>
    <row r="29308" customFormat="1" ht="15" customHeight="1" x14ac:dyDescent="0.25"/>
    <row r="29309" customFormat="1" ht="15" customHeight="1" x14ac:dyDescent="0.25"/>
    <row r="29310" customFormat="1" ht="15" customHeight="1" x14ac:dyDescent="0.25"/>
    <row r="29311" customFormat="1" ht="15" customHeight="1" x14ac:dyDescent="0.25"/>
    <row r="29312" customFormat="1" ht="15" customHeight="1" x14ac:dyDescent="0.25"/>
    <row r="29313" customFormat="1" ht="15" customHeight="1" x14ac:dyDescent="0.25"/>
    <row r="29314" customFormat="1" ht="15" customHeight="1" x14ac:dyDescent="0.25"/>
    <row r="29315" customFormat="1" ht="15" customHeight="1" x14ac:dyDescent="0.25"/>
    <row r="29316" customFormat="1" ht="15" customHeight="1" x14ac:dyDescent="0.25"/>
    <row r="29317" customFormat="1" ht="15" customHeight="1" x14ac:dyDescent="0.25"/>
    <row r="29318" customFormat="1" ht="15" customHeight="1" x14ac:dyDescent="0.25"/>
    <row r="29319" customFormat="1" ht="15" customHeight="1" x14ac:dyDescent="0.25"/>
    <row r="29320" customFormat="1" ht="15" customHeight="1" x14ac:dyDescent="0.25"/>
    <row r="29321" customFormat="1" ht="15" customHeight="1" x14ac:dyDescent="0.25"/>
    <row r="29322" customFormat="1" ht="15" customHeight="1" x14ac:dyDescent="0.25"/>
    <row r="29323" customFormat="1" ht="15" customHeight="1" x14ac:dyDescent="0.25"/>
    <row r="29324" customFormat="1" ht="15" customHeight="1" x14ac:dyDescent="0.25"/>
    <row r="29325" customFormat="1" ht="15" customHeight="1" x14ac:dyDescent="0.25"/>
    <row r="29326" customFormat="1" ht="15" customHeight="1" x14ac:dyDescent="0.25"/>
    <row r="29327" customFormat="1" ht="15" customHeight="1" x14ac:dyDescent="0.25"/>
    <row r="29328" customFormat="1" ht="15" customHeight="1" x14ac:dyDescent="0.25"/>
    <row r="29329" customFormat="1" ht="15" customHeight="1" x14ac:dyDescent="0.25"/>
    <row r="29330" customFormat="1" ht="15" customHeight="1" x14ac:dyDescent="0.25"/>
    <row r="29331" customFormat="1" ht="15" customHeight="1" x14ac:dyDescent="0.25"/>
    <row r="29332" customFormat="1" ht="15" customHeight="1" x14ac:dyDescent="0.25"/>
    <row r="29333" customFormat="1" ht="15" customHeight="1" x14ac:dyDescent="0.25"/>
    <row r="29334" customFormat="1" ht="15" customHeight="1" x14ac:dyDescent="0.25"/>
    <row r="29335" customFormat="1" ht="15" customHeight="1" x14ac:dyDescent="0.25"/>
    <row r="29336" customFormat="1" ht="15" customHeight="1" x14ac:dyDescent="0.25"/>
    <row r="29337" customFormat="1" ht="15" customHeight="1" x14ac:dyDescent="0.25"/>
    <row r="29338" customFormat="1" ht="15" customHeight="1" x14ac:dyDescent="0.25"/>
    <row r="29339" customFormat="1" ht="15" customHeight="1" x14ac:dyDescent="0.25"/>
    <row r="29340" customFormat="1" ht="15" customHeight="1" x14ac:dyDescent="0.25"/>
    <row r="29341" customFormat="1" ht="15" customHeight="1" x14ac:dyDescent="0.25"/>
    <row r="29342" customFormat="1" ht="15" customHeight="1" x14ac:dyDescent="0.25"/>
    <row r="29343" customFormat="1" ht="15" customHeight="1" x14ac:dyDescent="0.25"/>
    <row r="29344" customFormat="1" ht="15" customHeight="1" x14ac:dyDescent="0.25"/>
    <row r="29345" customFormat="1" ht="15" customHeight="1" x14ac:dyDescent="0.25"/>
    <row r="29346" customFormat="1" ht="15" customHeight="1" x14ac:dyDescent="0.25"/>
    <row r="29347" customFormat="1" ht="15" customHeight="1" x14ac:dyDescent="0.25"/>
    <row r="29348" customFormat="1" ht="15" customHeight="1" x14ac:dyDescent="0.25"/>
    <row r="29349" customFormat="1" ht="15" customHeight="1" x14ac:dyDescent="0.25"/>
    <row r="29350" customFormat="1" ht="15" customHeight="1" x14ac:dyDescent="0.25"/>
    <row r="29351" customFormat="1" ht="15" customHeight="1" x14ac:dyDescent="0.25"/>
    <row r="29352" customFormat="1" ht="15" customHeight="1" x14ac:dyDescent="0.25"/>
    <row r="29353" customFormat="1" ht="15" customHeight="1" x14ac:dyDescent="0.25"/>
    <row r="29354" customFormat="1" ht="15" customHeight="1" x14ac:dyDescent="0.25"/>
    <row r="29355" customFormat="1" ht="15" customHeight="1" x14ac:dyDescent="0.25"/>
    <row r="29356" customFormat="1" ht="15" customHeight="1" x14ac:dyDescent="0.25"/>
    <row r="29357" customFormat="1" ht="15" customHeight="1" x14ac:dyDescent="0.25"/>
    <row r="29358" customFormat="1" ht="15" customHeight="1" x14ac:dyDescent="0.25"/>
    <row r="29359" customFormat="1" ht="15" customHeight="1" x14ac:dyDescent="0.25"/>
    <row r="29360" customFormat="1" ht="15" customHeight="1" x14ac:dyDescent="0.25"/>
    <row r="29361" customFormat="1" ht="15" customHeight="1" x14ac:dyDescent="0.25"/>
    <row r="29362" customFormat="1" ht="15" customHeight="1" x14ac:dyDescent="0.25"/>
    <row r="29363" customFormat="1" ht="15" customHeight="1" x14ac:dyDescent="0.25"/>
    <row r="29364" customFormat="1" ht="15" customHeight="1" x14ac:dyDescent="0.25"/>
    <row r="29365" customFormat="1" ht="15" customHeight="1" x14ac:dyDescent="0.25"/>
    <row r="29366" customFormat="1" ht="15" customHeight="1" x14ac:dyDescent="0.25"/>
    <row r="29367" customFormat="1" ht="15" customHeight="1" x14ac:dyDescent="0.25"/>
    <row r="29368" customFormat="1" ht="15" customHeight="1" x14ac:dyDescent="0.25"/>
    <row r="29369" customFormat="1" ht="15" customHeight="1" x14ac:dyDescent="0.25"/>
    <row r="29370" customFormat="1" ht="15" customHeight="1" x14ac:dyDescent="0.25"/>
    <row r="29371" customFormat="1" ht="15" customHeight="1" x14ac:dyDescent="0.25"/>
    <row r="29372" customFormat="1" ht="15" customHeight="1" x14ac:dyDescent="0.25"/>
    <row r="29373" customFormat="1" ht="15" customHeight="1" x14ac:dyDescent="0.25"/>
    <row r="29374" customFormat="1" ht="15" customHeight="1" x14ac:dyDescent="0.25"/>
    <row r="29375" customFormat="1" ht="15" customHeight="1" x14ac:dyDescent="0.25"/>
    <row r="29376" customFormat="1" ht="15" customHeight="1" x14ac:dyDescent="0.25"/>
    <row r="29377" customFormat="1" ht="15" customHeight="1" x14ac:dyDescent="0.25"/>
    <row r="29378" customFormat="1" ht="15" customHeight="1" x14ac:dyDescent="0.25"/>
    <row r="29379" customFormat="1" ht="15" customHeight="1" x14ac:dyDescent="0.25"/>
    <row r="29380" customFormat="1" ht="15" customHeight="1" x14ac:dyDescent="0.25"/>
    <row r="29381" customFormat="1" ht="15" customHeight="1" x14ac:dyDescent="0.25"/>
    <row r="29382" customFormat="1" ht="15" customHeight="1" x14ac:dyDescent="0.25"/>
    <row r="29383" customFormat="1" ht="15" customHeight="1" x14ac:dyDescent="0.25"/>
    <row r="29384" customFormat="1" ht="15" customHeight="1" x14ac:dyDescent="0.25"/>
    <row r="29385" customFormat="1" ht="15" customHeight="1" x14ac:dyDescent="0.25"/>
    <row r="29386" customFormat="1" ht="15" customHeight="1" x14ac:dyDescent="0.25"/>
    <row r="29387" customFormat="1" ht="15" customHeight="1" x14ac:dyDescent="0.25"/>
    <row r="29388" customFormat="1" ht="15" customHeight="1" x14ac:dyDescent="0.25"/>
    <row r="29389" customFormat="1" ht="15" customHeight="1" x14ac:dyDescent="0.25"/>
    <row r="29390" customFormat="1" ht="15" customHeight="1" x14ac:dyDescent="0.25"/>
    <row r="29391" customFormat="1" ht="15" customHeight="1" x14ac:dyDescent="0.25"/>
    <row r="29392" customFormat="1" ht="15" customHeight="1" x14ac:dyDescent="0.25"/>
    <row r="29393" customFormat="1" ht="15" customHeight="1" x14ac:dyDescent="0.25"/>
    <row r="29394" customFormat="1" ht="15" customHeight="1" x14ac:dyDescent="0.25"/>
    <row r="29395" customFormat="1" ht="15" customHeight="1" x14ac:dyDescent="0.25"/>
    <row r="29396" customFormat="1" ht="15" customHeight="1" x14ac:dyDescent="0.25"/>
    <row r="29397" customFormat="1" ht="15" customHeight="1" x14ac:dyDescent="0.25"/>
    <row r="29398" customFormat="1" ht="15" customHeight="1" x14ac:dyDescent="0.25"/>
    <row r="29399" customFormat="1" ht="15" customHeight="1" x14ac:dyDescent="0.25"/>
    <row r="29400" customFormat="1" ht="15" customHeight="1" x14ac:dyDescent="0.25"/>
    <row r="29401" customFormat="1" ht="15" customHeight="1" x14ac:dyDescent="0.25"/>
    <row r="29402" customFormat="1" ht="15" customHeight="1" x14ac:dyDescent="0.25"/>
    <row r="29403" customFormat="1" ht="15" customHeight="1" x14ac:dyDescent="0.25"/>
    <row r="29404" customFormat="1" ht="15" customHeight="1" x14ac:dyDescent="0.25"/>
    <row r="29405" customFormat="1" ht="15" customHeight="1" x14ac:dyDescent="0.25"/>
    <row r="29406" customFormat="1" ht="15" customHeight="1" x14ac:dyDescent="0.25"/>
    <row r="29407" customFormat="1" ht="15" customHeight="1" x14ac:dyDescent="0.25"/>
    <row r="29408" customFormat="1" ht="15" customHeight="1" x14ac:dyDescent="0.25"/>
    <row r="29409" customFormat="1" ht="15" customHeight="1" x14ac:dyDescent="0.25"/>
    <row r="29410" customFormat="1" ht="15" customHeight="1" x14ac:dyDescent="0.25"/>
    <row r="29411" customFormat="1" ht="15" customHeight="1" x14ac:dyDescent="0.25"/>
    <row r="29412" customFormat="1" ht="15" customHeight="1" x14ac:dyDescent="0.25"/>
    <row r="29413" customFormat="1" ht="15" customHeight="1" x14ac:dyDescent="0.25"/>
    <row r="29414" customFormat="1" ht="15" customHeight="1" x14ac:dyDescent="0.25"/>
    <row r="29415" customFormat="1" ht="15" customHeight="1" x14ac:dyDescent="0.25"/>
    <row r="29416" customFormat="1" ht="15" customHeight="1" x14ac:dyDescent="0.25"/>
    <row r="29417" customFormat="1" ht="15" customHeight="1" x14ac:dyDescent="0.25"/>
    <row r="29418" customFormat="1" ht="15" customHeight="1" x14ac:dyDescent="0.25"/>
    <row r="29419" customFormat="1" ht="15" customHeight="1" x14ac:dyDescent="0.25"/>
    <row r="29420" customFormat="1" ht="15" customHeight="1" x14ac:dyDescent="0.25"/>
    <row r="29421" customFormat="1" ht="15" customHeight="1" x14ac:dyDescent="0.25"/>
    <row r="29422" customFormat="1" ht="15" customHeight="1" x14ac:dyDescent="0.25"/>
    <row r="29423" customFormat="1" ht="15" customHeight="1" x14ac:dyDescent="0.25"/>
    <row r="29424" customFormat="1" ht="15" customHeight="1" x14ac:dyDescent="0.25"/>
    <row r="29425" customFormat="1" ht="15" customHeight="1" x14ac:dyDescent="0.25"/>
    <row r="29426" customFormat="1" ht="15" customHeight="1" x14ac:dyDescent="0.25"/>
    <row r="29427" customFormat="1" ht="15" customHeight="1" x14ac:dyDescent="0.25"/>
    <row r="29428" customFormat="1" ht="15" customHeight="1" x14ac:dyDescent="0.25"/>
    <row r="29429" customFormat="1" ht="15" customHeight="1" x14ac:dyDescent="0.25"/>
    <row r="29430" customFormat="1" ht="15" customHeight="1" x14ac:dyDescent="0.25"/>
    <row r="29431" customFormat="1" ht="15" customHeight="1" x14ac:dyDescent="0.25"/>
    <row r="29432" customFormat="1" ht="15" customHeight="1" x14ac:dyDescent="0.25"/>
    <row r="29433" customFormat="1" ht="15" customHeight="1" x14ac:dyDescent="0.25"/>
    <row r="29434" customFormat="1" ht="15" customHeight="1" x14ac:dyDescent="0.25"/>
    <row r="29435" customFormat="1" ht="15" customHeight="1" x14ac:dyDescent="0.25"/>
    <row r="29436" customFormat="1" ht="15" customHeight="1" x14ac:dyDescent="0.25"/>
    <row r="29437" customFormat="1" ht="15" customHeight="1" x14ac:dyDescent="0.25"/>
    <row r="29438" customFormat="1" ht="15" customHeight="1" x14ac:dyDescent="0.25"/>
    <row r="29439" customFormat="1" ht="15" customHeight="1" x14ac:dyDescent="0.25"/>
    <row r="29440" customFormat="1" ht="15" customHeight="1" x14ac:dyDescent="0.25"/>
    <row r="29441" customFormat="1" ht="15" customHeight="1" x14ac:dyDescent="0.25"/>
    <row r="29442" customFormat="1" ht="15" customHeight="1" x14ac:dyDescent="0.25"/>
    <row r="29443" customFormat="1" ht="15" customHeight="1" x14ac:dyDescent="0.25"/>
    <row r="29444" customFormat="1" ht="15" customHeight="1" x14ac:dyDescent="0.25"/>
    <row r="29445" customFormat="1" ht="15" customHeight="1" x14ac:dyDescent="0.25"/>
    <row r="29446" customFormat="1" ht="15" customHeight="1" x14ac:dyDescent="0.25"/>
    <row r="29447" customFormat="1" ht="15" customHeight="1" x14ac:dyDescent="0.25"/>
    <row r="29448" customFormat="1" ht="15" customHeight="1" x14ac:dyDescent="0.25"/>
    <row r="29449" customFormat="1" ht="15" customHeight="1" x14ac:dyDescent="0.25"/>
    <row r="29450" customFormat="1" ht="15" customHeight="1" x14ac:dyDescent="0.25"/>
    <row r="29451" customFormat="1" ht="15" customHeight="1" x14ac:dyDescent="0.25"/>
    <row r="29452" customFormat="1" ht="15" customHeight="1" x14ac:dyDescent="0.25"/>
    <row r="29453" customFormat="1" ht="15" customHeight="1" x14ac:dyDescent="0.25"/>
    <row r="29454" customFormat="1" ht="15" customHeight="1" x14ac:dyDescent="0.25"/>
    <row r="29455" customFormat="1" ht="15" customHeight="1" x14ac:dyDescent="0.25"/>
    <row r="29456" customFormat="1" ht="15" customHeight="1" x14ac:dyDescent="0.25"/>
    <row r="29457" customFormat="1" ht="15" customHeight="1" x14ac:dyDescent="0.25"/>
    <row r="29458" customFormat="1" ht="15" customHeight="1" x14ac:dyDescent="0.25"/>
    <row r="29459" customFormat="1" ht="15" customHeight="1" x14ac:dyDescent="0.25"/>
    <row r="29460" customFormat="1" ht="15" customHeight="1" x14ac:dyDescent="0.25"/>
    <row r="29461" customFormat="1" ht="15" customHeight="1" x14ac:dyDescent="0.25"/>
    <row r="29462" customFormat="1" ht="15" customHeight="1" x14ac:dyDescent="0.25"/>
    <row r="29463" customFormat="1" ht="15" customHeight="1" x14ac:dyDescent="0.25"/>
    <row r="29464" customFormat="1" ht="15" customHeight="1" x14ac:dyDescent="0.25"/>
    <row r="29465" customFormat="1" ht="15" customHeight="1" x14ac:dyDescent="0.25"/>
    <row r="29466" customFormat="1" ht="15" customHeight="1" x14ac:dyDescent="0.25"/>
    <row r="29467" customFormat="1" ht="15" customHeight="1" x14ac:dyDescent="0.25"/>
    <row r="29468" customFormat="1" ht="15" customHeight="1" x14ac:dyDescent="0.25"/>
    <row r="29469" customFormat="1" ht="15" customHeight="1" x14ac:dyDescent="0.25"/>
    <row r="29470" customFormat="1" ht="15" customHeight="1" x14ac:dyDescent="0.25"/>
    <row r="29471" customFormat="1" ht="15" customHeight="1" x14ac:dyDescent="0.25"/>
    <row r="29472" customFormat="1" ht="15" customHeight="1" x14ac:dyDescent="0.25"/>
    <row r="29473" customFormat="1" ht="15" customHeight="1" x14ac:dyDescent="0.25"/>
    <row r="29474" customFormat="1" ht="15" customHeight="1" x14ac:dyDescent="0.25"/>
    <row r="29475" customFormat="1" ht="15" customHeight="1" x14ac:dyDescent="0.25"/>
    <row r="29476" customFormat="1" ht="15" customHeight="1" x14ac:dyDescent="0.25"/>
    <row r="29477" customFormat="1" ht="15" customHeight="1" x14ac:dyDescent="0.25"/>
    <row r="29478" customFormat="1" ht="15" customHeight="1" x14ac:dyDescent="0.25"/>
    <row r="29479" customFormat="1" ht="15" customHeight="1" x14ac:dyDescent="0.25"/>
    <row r="29480" customFormat="1" ht="15" customHeight="1" x14ac:dyDescent="0.25"/>
    <row r="29481" customFormat="1" ht="15" customHeight="1" x14ac:dyDescent="0.25"/>
    <row r="29482" customFormat="1" ht="15" customHeight="1" x14ac:dyDescent="0.25"/>
    <row r="29483" customFormat="1" ht="15" customHeight="1" x14ac:dyDescent="0.25"/>
    <row r="29484" customFormat="1" ht="15" customHeight="1" x14ac:dyDescent="0.25"/>
    <row r="29485" customFormat="1" ht="15" customHeight="1" x14ac:dyDescent="0.25"/>
    <row r="29486" customFormat="1" ht="15" customHeight="1" x14ac:dyDescent="0.25"/>
    <row r="29487" customFormat="1" ht="15" customHeight="1" x14ac:dyDescent="0.25"/>
    <row r="29488" customFormat="1" ht="15" customHeight="1" x14ac:dyDescent="0.25"/>
    <row r="29489" customFormat="1" ht="15" customHeight="1" x14ac:dyDescent="0.25"/>
    <row r="29490" customFormat="1" ht="15" customHeight="1" x14ac:dyDescent="0.25"/>
    <row r="29491" customFormat="1" ht="15" customHeight="1" x14ac:dyDescent="0.25"/>
    <row r="29492" customFormat="1" ht="15" customHeight="1" x14ac:dyDescent="0.25"/>
    <row r="29493" customFormat="1" ht="15" customHeight="1" x14ac:dyDescent="0.25"/>
    <row r="29494" customFormat="1" ht="15" customHeight="1" x14ac:dyDescent="0.25"/>
    <row r="29495" customFormat="1" ht="15" customHeight="1" x14ac:dyDescent="0.25"/>
    <row r="29496" customFormat="1" ht="15" customHeight="1" x14ac:dyDescent="0.25"/>
    <row r="29497" customFormat="1" ht="15" customHeight="1" x14ac:dyDescent="0.25"/>
    <row r="29498" customFormat="1" ht="15" customHeight="1" x14ac:dyDescent="0.25"/>
    <row r="29499" customFormat="1" ht="15" customHeight="1" x14ac:dyDescent="0.25"/>
    <row r="29500" customFormat="1" ht="15" customHeight="1" x14ac:dyDescent="0.25"/>
    <row r="29501" customFormat="1" ht="15" customHeight="1" x14ac:dyDescent="0.25"/>
    <row r="29502" customFormat="1" ht="15" customHeight="1" x14ac:dyDescent="0.25"/>
    <row r="29503" customFormat="1" ht="15" customHeight="1" x14ac:dyDescent="0.25"/>
    <row r="29504" customFormat="1" ht="15" customHeight="1" x14ac:dyDescent="0.25"/>
    <row r="29505" customFormat="1" ht="15" customHeight="1" x14ac:dyDescent="0.25"/>
    <row r="29506" customFormat="1" ht="15" customHeight="1" x14ac:dyDescent="0.25"/>
    <row r="29507" customFormat="1" ht="15" customHeight="1" x14ac:dyDescent="0.25"/>
    <row r="29508" customFormat="1" ht="15" customHeight="1" x14ac:dyDescent="0.25"/>
    <row r="29509" customFormat="1" ht="15" customHeight="1" x14ac:dyDescent="0.25"/>
    <row r="29510" customFormat="1" ht="15" customHeight="1" x14ac:dyDescent="0.25"/>
    <row r="29511" customFormat="1" ht="15" customHeight="1" x14ac:dyDescent="0.25"/>
    <row r="29512" customFormat="1" ht="15" customHeight="1" x14ac:dyDescent="0.25"/>
    <row r="29513" customFormat="1" ht="15" customHeight="1" x14ac:dyDescent="0.25"/>
    <row r="29514" customFormat="1" ht="15" customHeight="1" x14ac:dyDescent="0.25"/>
    <row r="29515" customFormat="1" ht="15" customHeight="1" x14ac:dyDescent="0.25"/>
    <row r="29516" customFormat="1" ht="15" customHeight="1" x14ac:dyDescent="0.25"/>
    <row r="29517" customFormat="1" ht="15" customHeight="1" x14ac:dyDescent="0.25"/>
    <row r="29518" customFormat="1" ht="15" customHeight="1" x14ac:dyDescent="0.25"/>
    <row r="29519" customFormat="1" ht="15" customHeight="1" x14ac:dyDescent="0.25"/>
    <row r="29520" customFormat="1" ht="15" customHeight="1" x14ac:dyDescent="0.25"/>
    <row r="29521" customFormat="1" ht="15" customHeight="1" x14ac:dyDescent="0.25"/>
    <row r="29522" customFormat="1" ht="15" customHeight="1" x14ac:dyDescent="0.25"/>
    <row r="29523" customFormat="1" ht="15" customHeight="1" x14ac:dyDescent="0.25"/>
    <row r="29524" customFormat="1" ht="15" customHeight="1" x14ac:dyDescent="0.25"/>
    <row r="29525" customFormat="1" ht="15" customHeight="1" x14ac:dyDescent="0.25"/>
    <row r="29526" customFormat="1" ht="15" customHeight="1" x14ac:dyDescent="0.25"/>
    <row r="29527" customFormat="1" ht="15" customHeight="1" x14ac:dyDescent="0.25"/>
    <row r="29528" customFormat="1" ht="15" customHeight="1" x14ac:dyDescent="0.25"/>
    <row r="29529" customFormat="1" ht="15" customHeight="1" x14ac:dyDescent="0.25"/>
    <row r="29530" customFormat="1" ht="15" customHeight="1" x14ac:dyDescent="0.25"/>
    <row r="29531" customFormat="1" ht="15" customHeight="1" x14ac:dyDescent="0.25"/>
    <row r="29532" customFormat="1" ht="15" customHeight="1" x14ac:dyDescent="0.25"/>
    <row r="29533" customFormat="1" ht="15" customHeight="1" x14ac:dyDescent="0.25"/>
    <row r="29534" customFormat="1" ht="15" customHeight="1" x14ac:dyDescent="0.25"/>
    <row r="29535" customFormat="1" ht="15" customHeight="1" x14ac:dyDescent="0.25"/>
    <row r="29536" customFormat="1" ht="15" customHeight="1" x14ac:dyDescent="0.25"/>
    <row r="29537" customFormat="1" ht="15" customHeight="1" x14ac:dyDescent="0.25"/>
    <row r="29538" customFormat="1" ht="15" customHeight="1" x14ac:dyDescent="0.25"/>
    <row r="29539" customFormat="1" ht="15" customHeight="1" x14ac:dyDescent="0.25"/>
    <row r="29540" customFormat="1" ht="15" customHeight="1" x14ac:dyDescent="0.25"/>
    <row r="29541" customFormat="1" ht="15" customHeight="1" x14ac:dyDescent="0.25"/>
    <row r="29542" customFormat="1" ht="15" customHeight="1" x14ac:dyDescent="0.25"/>
    <row r="29543" customFormat="1" ht="15" customHeight="1" x14ac:dyDescent="0.25"/>
    <row r="29544" customFormat="1" ht="15" customHeight="1" x14ac:dyDescent="0.25"/>
    <row r="29545" customFormat="1" ht="15" customHeight="1" x14ac:dyDescent="0.25"/>
    <row r="29546" customFormat="1" ht="15" customHeight="1" x14ac:dyDescent="0.25"/>
    <row r="29547" customFormat="1" ht="15" customHeight="1" x14ac:dyDescent="0.25"/>
    <row r="29548" customFormat="1" ht="15" customHeight="1" x14ac:dyDescent="0.25"/>
    <row r="29549" customFormat="1" ht="15" customHeight="1" x14ac:dyDescent="0.25"/>
    <row r="29550" customFormat="1" ht="15" customHeight="1" x14ac:dyDescent="0.25"/>
    <row r="29551" customFormat="1" ht="15" customHeight="1" x14ac:dyDescent="0.25"/>
    <row r="29552" customFormat="1" ht="15" customHeight="1" x14ac:dyDescent="0.25"/>
    <row r="29553" customFormat="1" ht="15" customHeight="1" x14ac:dyDescent="0.25"/>
    <row r="29554" customFormat="1" ht="15" customHeight="1" x14ac:dyDescent="0.25"/>
    <row r="29555" customFormat="1" ht="15" customHeight="1" x14ac:dyDescent="0.25"/>
    <row r="29556" customFormat="1" ht="15" customHeight="1" x14ac:dyDescent="0.25"/>
    <row r="29557" customFormat="1" ht="15" customHeight="1" x14ac:dyDescent="0.25"/>
    <row r="29558" customFormat="1" ht="15" customHeight="1" x14ac:dyDescent="0.25"/>
    <row r="29559" customFormat="1" ht="15" customHeight="1" x14ac:dyDescent="0.25"/>
    <row r="29560" customFormat="1" ht="15" customHeight="1" x14ac:dyDescent="0.25"/>
    <row r="29561" customFormat="1" ht="15" customHeight="1" x14ac:dyDescent="0.25"/>
    <row r="29562" customFormat="1" ht="15" customHeight="1" x14ac:dyDescent="0.25"/>
    <row r="29563" customFormat="1" ht="15" customHeight="1" x14ac:dyDescent="0.25"/>
    <row r="29564" customFormat="1" ht="15" customHeight="1" x14ac:dyDescent="0.25"/>
    <row r="29565" customFormat="1" ht="15" customHeight="1" x14ac:dyDescent="0.25"/>
    <row r="29566" customFormat="1" ht="15" customHeight="1" x14ac:dyDescent="0.25"/>
    <row r="29567" customFormat="1" ht="15" customHeight="1" x14ac:dyDescent="0.25"/>
    <row r="29568" customFormat="1" ht="15" customHeight="1" x14ac:dyDescent="0.25"/>
    <row r="29569" customFormat="1" ht="15" customHeight="1" x14ac:dyDescent="0.25"/>
    <row r="29570" customFormat="1" ht="15" customHeight="1" x14ac:dyDescent="0.25"/>
    <row r="29571" customFormat="1" ht="15" customHeight="1" x14ac:dyDescent="0.25"/>
    <row r="29572" customFormat="1" ht="15" customHeight="1" x14ac:dyDescent="0.25"/>
    <row r="29573" customFormat="1" ht="15" customHeight="1" x14ac:dyDescent="0.25"/>
    <row r="29574" customFormat="1" ht="15" customHeight="1" x14ac:dyDescent="0.25"/>
    <row r="29575" customFormat="1" ht="15" customHeight="1" x14ac:dyDescent="0.25"/>
    <row r="29576" customFormat="1" ht="15" customHeight="1" x14ac:dyDescent="0.25"/>
    <row r="29577" customFormat="1" ht="15" customHeight="1" x14ac:dyDescent="0.25"/>
    <row r="29578" customFormat="1" ht="15" customHeight="1" x14ac:dyDescent="0.25"/>
    <row r="29579" customFormat="1" ht="15" customHeight="1" x14ac:dyDescent="0.25"/>
    <row r="29580" customFormat="1" ht="15" customHeight="1" x14ac:dyDescent="0.25"/>
    <row r="29581" customFormat="1" ht="15" customHeight="1" x14ac:dyDescent="0.25"/>
    <row r="29582" customFormat="1" ht="15" customHeight="1" x14ac:dyDescent="0.25"/>
    <row r="29583" customFormat="1" ht="15" customHeight="1" x14ac:dyDescent="0.25"/>
    <row r="29584" customFormat="1" ht="15" customHeight="1" x14ac:dyDescent="0.25"/>
    <row r="29585" customFormat="1" ht="15" customHeight="1" x14ac:dyDescent="0.25"/>
    <row r="29586" customFormat="1" ht="15" customHeight="1" x14ac:dyDescent="0.25"/>
    <row r="29587" customFormat="1" ht="15" customHeight="1" x14ac:dyDescent="0.25"/>
    <row r="29588" customFormat="1" ht="15" customHeight="1" x14ac:dyDescent="0.25"/>
    <row r="29589" customFormat="1" ht="15" customHeight="1" x14ac:dyDescent="0.25"/>
    <row r="29590" customFormat="1" ht="15" customHeight="1" x14ac:dyDescent="0.25"/>
    <row r="29591" customFormat="1" ht="15" customHeight="1" x14ac:dyDescent="0.25"/>
    <row r="29592" customFormat="1" ht="15" customHeight="1" x14ac:dyDescent="0.25"/>
    <row r="29593" customFormat="1" ht="15" customHeight="1" x14ac:dyDescent="0.25"/>
    <row r="29594" customFormat="1" ht="15" customHeight="1" x14ac:dyDescent="0.25"/>
    <row r="29595" customFormat="1" ht="15" customHeight="1" x14ac:dyDescent="0.25"/>
    <row r="29596" customFormat="1" ht="15" customHeight="1" x14ac:dyDescent="0.25"/>
    <row r="29597" customFormat="1" ht="15" customHeight="1" x14ac:dyDescent="0.25"/>
    <row r="29598" customFormat="1" ht="15" customHeight="1" x14ac:dyDescent="0.25"/>
    <row r="29599" customFormat="1" ht="15" customHeight="1" x14ac:dyDescent="0.25"/>
    <row r="29600" customFormat="1" ht="15" customHeight="1" x14ac:dyDescent="0.25"/>
    <row r="29601" customFormat="1" ht="15" customHeight="1" x14ac:dyDescent="0.25"/>
    <row r="29602" customFormat="1" ht="15" customHeight="1" x14ac:dyDescent="0.25"/>
    <row r="29603" customFormat="1" ht="15" customHeight="1" x14ac:dyDescent="0.25"/>
    <row r="29604" customFormat="1" ht="15" customHeight="1" x14ac:dyDescent="0.25"/>
    <row r="29605" customFormat="1" ht="15" customHeight="1" x14ac:dyDescent="0.25"/>
    <row r="29606" customFormat="1" ht="15" customHeight="1" x14ac:dyDescent="0.25"/>
    <row r="29607" customFormat="1" ht="15" customHeight="1" x14ac:dyDescent="0.25"/>
    <row r="29608" customFormat="1" ht="15" customHeight="1" x14ac:dyDescent="0.25"/>
    <row r="29609" customFormat="1" ht="15" customHeight="1" x14ac:dyDescent="0.25"/>
    <row r="29610" customFormat="1" ht="15" customHeight="1" x14ac:dyDescent="0.25"/>
    <row r="29611" customFormat="1" ht="15" customHeight="1" x14ac:dyDescent="0.25"/>
    <row r="29612" customFormat="1" ht="15" customHeight="1" x14ac:dyDescent="0.25"/>
    <row r="29613" customFormat="1" ht="15" customHeight="1" x14ac:dyDescent="0.25"/>
    <row r="29614" customFormat="1" ht="15" customHeight="1" x14ac:dyDescent="0.25"/>
    <row r="29615" customFormat="1" ht="15" customHeight="1" x14ac:dyDescent="0.25"/>
    <row r="29616" customFormat="1" ht="15" customHeight="1" x14ac:dyDescent="0.25"/>
    <row r="29617" customFormat="1" ht="15" customHeight="1" x14ac:dyDescent="0.25"/>
    <row r="29618" customFormat="1" ht="15" customHeight="1" x14ac:dyDescent="0.25"/>
    <row r="29619" customFormat="1" ht="15" customHeight="1" x14ac:dyDescent="0.25"/>
    <row r="29620" customFormat="1" ht="15" customHeight="1" x14ac:dyDescent="0.25"/>
    <row r="29621" customFormat="1" ht="15" customHeight="1" x14ac:dyDescent="0.25"/>
    <row r="29622" customFormat="1" ht="15" customHeight="1" x14ac:dyDescent="0.25"/>
    <row r="29623" customFormat="1" ht="15" customHeight="1" x14ac:dyDescent="0.25"/>
    <row r="29624" customFormat="1" ht="15" customHeight="1" x14ac:dyDescent="0.25"/>
    <row r="29625" customFormat="1" ht="15" customHeight="1" x14ac:dyDescent="0.25"/>
    <row r="29626" customFormat="1" ht="15" customHeight="1" x14ac:dyDescent="0.25"/>
    <row r="29627" customFormat="1" ht="15" customHeight="1" x14ac:dyDescent="0.25"/>
    <row r="29628" customFormat="1" ht="15" customHeight="1" x14ac:dyDescent="0.25"/>
    <row r="29629" customFormat="1" ht="15" customHeight="1" x14ac:dyDescent="0.25"/>
    <row r="29630" customFormat="1" ht="15" customHeight="1" x14ac:dyDescent="0.25"/>
    <row r="29631" customFormat="1" ht="15" customHeight="1" x14ac:dyDescent="0.25"/>
    <row r="29632" customFormat="1" ht="15" customHeight="1" x14ac:dyDescent="0.25"/>
    <row r="29633" customFormat="1" ht="15" customHeight="1" x14ac:dyDescent="0.25"/>
    <row r="29634" customFormat="1" ht="15" customHeight="1" x14ac:dyDescent="0.25"/>
    <row r="29635" customFormat="1" ht="15" customHeight="1" x14ac:dyDescent="0.25"/>
    <row r="29636" customFormat="1" ht="15" customHeight="1" x14ac:dyDescent="0.25"/>
    <row r="29637" customFormat="1" ht="15" customHeight="1" x14ac:dyDescent="0.25"/>
    <row r="29638" customFormat="1" ht="15" customHeight="1" x14ac:dyDescent="0.25"/>
    <row r="29639" customFormat="1" ht="15" customHeight="1" x14ac:dyDescent="0.25"/>
    <row r="29640" customFormat="1" ht="15" customHeight="1" x14ac:dyDescent="0.25"/>
    <row r="29641" customFormat="1" ht="15" customHeight="1" x14ac:dyDescent="0.25"/>
    <row r="29642" customFormat="1" ht="15" customHeight="1" x14ac:dyDescent="0.25"/>
    <row r="29643" customFormat="1" ht="15" customHeight="1" x14ac:dyDescent="0.25"/>
    <row r="29644" customFormat="1" ht="15" customHeight="1" x14ac:dyDescent="0.25"/>
    <row r="29645" customFormat="1" ht="15" customHeight="1" x14ac:dyDescent="0.25"/>
    <row r="29646" customFormat="1" ht="15" customHeight="1" x14ac:dyDescent="0.25"/>
    <row r="29647" customFormat="1" ht="15" customHeight="1" x14ac:dyDescent="0.25"/>
    <row r="29648" customFormat="1" ht="15" customHeight="1" x14ac:dyDescent="0.25"/>
    <row r="29649" customFormat="1" ht="15" customHeight="1" x14ac:dyDescent="0.25"/>
    <row r="29650" customFormat="1" ht="15" customHeight="1" x14ac:dyDescent="0.25"/>
    <row r="29651" customFormat="1" ht="15" customHeight="1" x14ac:dyDescent="0.25"/>
    <row r="29652" customFormat="1" ht="15" customHeight="1" x14ac:dyDescent="0.25"/>
    <row r="29653" customFormat="1" ht="15" customHeight="1" x14ac:dyDescent="0.25"/>
    <row r="29654" customFormat="1" ht="15" customHeight="1" x14ac:dyDescent="0.25"/>
    <row r="29655" customFormat="1" ht="15" customHeight="1" x14ac:dyDescent="0.25"/>
    <row r="29656" customFormat="1" ht="15" customHeight="1" x14ac:dyDescent="0.25"/>
    <row r="29657" customFormat="1" ht="15" customHeight="1" x14ac:dyDescent="0.25"/>
    <row r="29658" customFormat="1" ht="15" customHeight="1" x14ac:dyDescent="0.25"/>
    <row r="29659" customFormat="1" ht="15" customHeight="1" x14ac:dyDescent="0.25"/>
    <row r="29660" customFormat="1" ht="15" customHeight="1" x14ac:dyDescent="0.25"/>
    <row r="29661" customFormat="1" ht="15" customHeight="1" x14ac:dyDescent="0.25"/>
    <row r="29662" customFormat="1" ht="15" customHeight="1" x14ac:dyDescent="0.25"/>
    <row r="29663" customFormat="1" ht="15" customHeight="1" x14ac:dyDescent="0.25"/>
    <row r="29664" customFormat="1" ht="15" customHeight="1" x14ac:dyDescent="0.25"/>
    <row r="29665" customFormat="1" ht="15" customHeight="1" x14ac:dyDescent="0.25"/>
    <row r="29666" customFormat="1" ht="15" customHeight="1" x14ac:dyDescent="0.25"/>
    <row r="29667" customFormat="1" ht="15" customHeight="1" x14ac:dyDescent="0.25"/>
    <row r="29668" customFormat="1" ht="15" customHeight="1" x14ac:dyDescent="0.25"/>
    <row r="29669" customFormat="1" ht="15" customHeight="1" x14ac:dyDescent="0.25"/>
    <row r="29670" customFormat="1" ht="15" customHeight="1" x14ac:dyDescent="0.25"/>
    <row r="29671" customFormat="1" ht="15" customHeight="1" x14ac:dyDescent="0.25"/>
    <row r="29672" customFormat="1" ht="15" customHeight="1" x14ac:dyDescent="0.25"/>
    <row r="29673" customFormat="1" ht="15" customHeight="1" x14ac:dyDescent="0.25"/>
    <row r="29674" customFormat="1" ht="15" customHeight="1" x14ac:dyDescent="0.25"/>
    <row r="29675" customFormat="1" ht="15" customHeight="1" x14ac:dyDescent="0.25"/>
    <row r="29676" customFormat="1" ht="15" customHeight="1" x14ac:dyDescent="0.25"/>
    <row r="29677" customFormat="1" ht="15" customHeight="1" x14ac:dyDescent="0.25"/>
    <row r="29678" customFormat="1" ht="15" customHeight="1" x14ac:dyDescent="0.25"/>
    <row r="29679" customFormat="1" ht="15" customHeight="1" x14ac:dyDescent="0.25"/>
    <row r="29680" customFormat="1" ht="15" customHeight="1" x14ac:dyDescent="0.25"/>
    <row r="29681" customFormat="1" ht="15" customHeight="1" x14ac:dyDescent="0.25"/>
    <row r="29682" customFormat="1" ht="15" customHeight="1" x14ac:dyDescent="0.25"/>
    <row r="29683" customFormat="1" ht="15" customHeight="1" x14ac:dyDescent="0.25"/>
    <row r="29684" customFormat="1" ht="15" customHeight="1" x14ac:dyDescent="0.25"/>
    <row r="29685" customFormat="1" ht="15" customHeight="1" x14ac:dyDescent="0.25"/>
    <row r="29686" customFormat="1" ht="15" customHeight="1" x14ac:dyDescent="0.25"/>
    <row r="29687" customFormat="1" ht="15" customHeight="1" x14ac:dyDescent="0.25"/>
    <row r="29688" customFormat="1" ht="15" customHeight="1" x14ac:dyDescent="0.25"/>
    <row r="29689" customFormat="1" ht="15" customHeight="1" x14ac:dyDescent="0.25"/>
    <row r="29690" customFormat="1" ht="15" customHeight="1" x14ac:dyDescent="0.25"/>
    <row r="29691" customFormat="1" ht="15" customHeight="1" x14ac:dyDescent="0.25"/>
    <row r="29692" customFormat="1" ht="15" customHeight="1" x14ac:dyDescent="0.25"/>
    <row r="29693" customFormat="1" ht="15" customHeight="1" x14ac:dyDescent="0.25"/>
    <row r="29694" customFormat="1" ht="15" customHeight="1" x14ac:dyDescent="0.25"/>
    <row r="29695" customFormat="1" ht="15" customHeight="1" x14ac:dyDescent="0.25"/>
    <row r="29696" customFormat="1" ht="15" customHeight="1" x14ac:dyDescent="0.25"/>
    <row r="29697" customFormat="1" ht="15" customHeight="1" x14ac:dyDescent="0.25"/>
    <row r="29698" customFormat="1" ht="15" customHeight="1" x14ac:dyDescent="0.25"/>
    <row r="29699" customFormat="1" ht="15" customHeight="1" x14ac:dyDescent="0.25"/>
    <row r="29700" customFormat="1" ht="15" customHeight="1" x14ac:dyDescent="0.25"/>
    <row r="29701" customFormat="1" ht="15" customHeight="1" x14ac:dyDescent="0.25"/>
    <row r="29702" customFormat="1" ht="15" customHeight="1" x14ac:dyDescent="0.25"/>
    <row r="29703" customFormat="1" ht="15" customHeight="1" x14ac:dyDescent="0.25"/>
    <row r="29704" customFormat="1" ht="15" customHeight="1" x14ac:dyDescent="0.25"/>
    <row r="29705" customFormat="1" ht="15" customHeight="1" x14ac:dyDescent="0.25"/>
    <row r="29706" customFormat="1" ht="15" customHeight="1" x14ac:dyDescent="0.25"/>
    <row r="29707" customFormat="1" ht="15" customHeight="1" x14ac:dyDescent="0.25"/>
    <row r="29708" customFormat="1" ht="15" customHeight="1" x14ac:dyDescent="0.25"/>
    <row r="29709" customFormat="1" ht="15" customHeight="1" x14ac:dyDescent="0.25"/>
    <row r="29710" customFormat="1" ht="15" customHeight="1" x14ac:dyDescent="0.25"/>
    <row r="29711" customFormat="1" ht="15" customHeight="1" x14ac:dyDescent="0.25"/>
    <row r="29712" customFormat="1" ht="15" customHeight="1" x14ac:dyDescent="0.25"/>
    <row r="29713" customFormat="1" ht="15" customHeight="1" x14ac:dyDescent="0.25"/>
    <row r="29714" customFormat="1" ht="15" customHeight="1" x14ac:dyDescent="0.25"/>
    <row r="29715" customFormat="1" ht="15" customHeight="1" x14ac:dyDescent="0.25"/>
    <row r="29716" customFormat="1" ht="15" customHeight="1" x14ac:dyDescent="0.25"/>
    <row r="29717" customFormat="1" ht="15" customHeight="1" x14ac:dyDescent="0.25"/>
    <row r="29718" customFormat="1" ht="15" customHeight="1" x14ac:dyDescent="0.25"/>
    <row r="29719" customFormat="1" ht="15" customHeight="1" x14ac:dyDescent="0.25"/>
    <row r="29720" customFormat="1" ht="15" customHeight="1" x14ac:dyDescent="0.25"/>
    <row r="29721" customFormat="1" ht="15" customHeight="1" x14ac:dyDescent="0.25"/>
    <row r="29722" customFormat="1" ht="15" customHeight="1" x14ac:dyDescent="0.25"/>
    <row r="29723" customFormat="1" ht="15" customHeight="1" x14ac:dyDescent="0.25"/>
    <row r="29724" customFormat="1" ht="15" customHeight="1" x14ac:dyDescent="0.25"/>
    <row r="29725" customFormat="1" ht="15" customHeight="1" x14ac:dyDescent="0.25"/>
    <row r="29726" customFormat="1" ht="15" customHeight="1" x14ac:dyDescent="0.25"/>
    <row r="29727" customFormat="1" ht="15" customHeight="1" x14ac:dyDescent="0.25"/>
    <row r="29728" customFormat="1" ht="15" customHeight="1" x14ac:dyDescent="0.25"/>
    <row r="29729" customFormat="1" ht="15" customHeight="1" x14ac:dyDescent="0.25"/>
    <row r="29730" customFormat="1" ht="15" customHeight="1" x14ac:dyDescent="0.25"/>
    <row r="29731" customFormat="1" ht="15" customHeight="1" x14ac:dyDescent="0.25"/>
    <row r="29732" customFormat="1" ht="15" customHeight="1" x14ac:dyDescent="0.25"/>
    <row r="29733" customFormat="1" ht="15" customHeight="1" x14ac:dyDescent="0.25"/>
    <row r="29734" customFormat="1" ht="15" customHeight="1" x14ac:dyDescent="0.25"/>
    <row r="29735" customFormat="1" ht="15" customHeight="1" x14ac:dyDescent="0.25"/>
    <row r="29736" customFormat="1" ht="15" customHeight="1" x14ac:dyDescent="0.25"/>
    <row r="29737" customFormat="1" ht="15" customHeight="1" x14ac:dyDescent="0.25"/>
    <row r="29738" customFormat="1" ht="15" customHeight="1" x14ac:dyDescent="0.25"/>
    <row r="29739" customFormat="1" ht="15" customHeight="1" x14ac:dyDescent="0.25"/>
    <row r="29740" customFormat="1" ht="15" customHeight="1" x14ac:dyDescent="0.25"/>
    <row r="29741" customFormat="1" ht="15" customHeight="1" x14ac:dyDescent="0.25"/>
    <row r="29742" customFormat="1" ht="15" customHeight="1" x14ac:dyDescent="0.25"/>
    <row r="29743" customFormat="1" ht="15" customHeight="1" x14ac:dyDescent="0.25"/>
    <row r="29744" customFormat="1" ht="15" customHeight="1" x14ac:dyDescent="0.25"/>
    <row r="29745" customFormat="1" ht="15" customHeight="1" x14ac:dyDescent="0.25"/>
    <row r="29746" customFormat="1" ht="15" customHeight="1" x14ac:dyDescent="0.25"/>
    <row r="29747" customFormat="1" ht="15" customHeight="1" x14ac:dyDescent="0.25"/>
    <row r="29748" customFormat="1" ht="15" customHeight="1" x14ac:dyDescent="0.25"/>
    <row r="29749" customFormat="1" ht="15" customHeight="1" x14ac:dyDescent="0.25"/>
    <row r="29750" customFormat="1" ht="15" customHeight="1" x14ac:dyDescent="0.25"/>
    <row r="29751" customFormat="1" ht="15" customHeight="1" x14ac:dyDescent="0.25"/>
    <row r="29752" customFormat="1" ht="15" customHeight="1" x14ac:dyDescent="0.25"/>
    <row r="29753" customFormat="1" ht="15" customHeight="1" x14ac:dyDescent="0.25"/>
    <row r="29754" customFormat="1" ht="15" customHeight="1" x14ac:dyDescent="0.25"/>
    <row r="29755" customFormat="1" ht="15" customHeight="1" x14ac:dyDescent="0.25"/>
    <row r="29756" customFormat="1" ht="15" customHeight="1" x14ac:dyDescent="0.25"/>
    <row r="29757" customFormat="1" ht="15" customHeight="1" x14ac:dyDescent="0.25"/>
    <row r="29758" customFormat="1" ht="15" customHeight="1" x14ac:dyDescent="0.25"/>
    <row r="29759" customFormat="1" ht="15" customHeight="1" x14ac:dyDescent="0.25"/>
    <row r="29760" customFormat="1" ht="15" customHeight="1" x14ac:dyDescent="0.25"/>
    <row r="29761" customFormat="1" ht="15" customHeight="1" x14ac:dyDescent="0.25"/>
    <row r="29762" customFormat="1" ht="15" customHeight="1" x14ac:dyDescent="0.25"/>
    <row r="29763" customFormat="1" ht="15" customHeight="1" x14ac:dyDescent="0.25"/>
    <row r="29764" customFormat="1" ht="15" customHeight="1" x14ac:dyDescent="0.25"/>
    <row r="29765" customFormat="1" ht="15" customHeight="1" x14ac:dyDescent="0.25"/>
    <row r="29766" customFormat="1" ht="15" customHeight="1" x14ac:dyDescent="0.25"/>
    <row r="29767" customFormat="1" ht="15" customHeight="1" x14ac:dyDescent="0.25"/>
    <row r="29768" customFormat="1" ht="15" customHeight="1" x14ac:dyDescent="0.25"/>
    <row r="29769" customFormat="1" ht="15" customHeight="1" x14ac:dyDescent="0.25"/>
    <row r="29770" customFormat="1" ht="15" customHeight="1" x14ac:dyDescent="0.25"/>
    <row r="29771" customFormat="1" ht="15" customHeight="1" x14ac:dyDescent="0.25"/>
    <row r="29772" customFormat="1" ht="15" customHeight="1" x14ac:dyDescent="0.25"/>
    <row r="29773" customFormat="1" ht="15" customHeight="1" x14ac:dyDescent="0.25"/>
    <row r="29774" customFormat="1" ht="15" customHeight="1" x14ac:dyDescent="0.25"/>
    <row r="29775" customFormat="1" ht="15" customHeight="1" x14ac:dyDescent="0.25"/>
    <row r="29776" customFormat="1" ht="15" customHeight="1" x14ac:dyDescent="0.25"/>
    <row r="29777" customFormat="1" ht="15" customHeight="1" x14ac:dyDescent="0.25"/>
    <row r="29778" customFormat="1" ht="15" customHeight="1" x14ac:dyDescent="0.25"/>
    <row r="29779" customFormat="1" ht="15" customHeight="1" x14ac:dyDescent="0.25"/>
    <row r="29780" customFormat="1" ht="15" customHeight="1" x14ac:dyDescent="0.25"/>
    <row r="29781" customFormat="1" ht="15" customHeight="1" x14ac:dyDescent="0.25"/>
    <row r="29782" customFormat="1" ht="15" customHeight="1" x14ac:dyDescent="0.25"/>
    <row r="29783" customFormat="1" ht="15" customHeight="1" x14ac:dyDescent="0.25"/>
    <row r="29784" customFormat="1" ht="15" customHeight="1" x14ac:dyDescent="0.25"/>
    <row r="29785" customFormat="1" ht="15" customHeight="1" x14ac:dyDescent="0.25"/>
    <row r="29786" customFormat="1" ht="15" customHeight="1" x14ac:dyDescent="0.25"/>
    <row r="29787" customFormat="1" ht="15" customHeight="1" x14ac:dyDescent="0.25"/>
    <row r="29788" customFormat="1" ht="15" customHeight="1" x14ac:dyDescent="0.25"/>
    <row r="29789" customFormat="1" ht="15" customHeight="1" x14ac:dyDescent="0.25"/>
    <row r="29790" customFormat="1" ht="15" customHeight="1" x14ac:dyDescent="0.25"/>
    <row r="29791" customFormat="1" ht="15" customHeight="1" x14ac:dyDescent="0.25"/>
    <row r="29792" customFormat="1" ht="15" customHeight="1" x14ac:dyDescent="0.25"/>
    <row r="29793" customFormat="1" ht="15" customHeight="1" x14ac:dyDescent="0.25"/>
    <row r="29794" customFormat="1" ht="15" customHeight="1" x14ac:dyDescent="0.25"/>
    <row r="29795" customFormat="1" ht="15" customHeight="1" x14ac:dyDescent="0.25"/>
    <row r="29796" customFormat="1" ht="15" customHeight="1" x14ac:dyDescent="0.25"/>
    <row r="29797" customFormat="1" ht="15" customHeight="1" x14ac:dyDescent="0.25"/>
    <row r="29798" customFormat="1" ht="15" customHeight="1" x14ac:dyDescent="0.25"/>
    <row r="29799" customFormat="1" ht="15" customHeight="1" x14ac:dyDescent="0.25"/>
    <row r="29800" customFormat="1" ht="15" customHeight="1" x14ac:dyDescent="0.25"/>
    <row r="29801" customFormat="1" ht="15" customHeight="1" x14ac:dyDescent="0.25"/>
    <row r="29802" customFormat="1" ht="15" customHeight="1" x14ac:dyDescent="0.25"/>
    <row r="29803" customFormat="1" ht="15" customHeight="1" x14ac:dyDescent="0.25"/>
    <row r="29804" customFormat="1" ht="15" customHeight="1" x14ac:dyDescent="0.25"/>
    <row r="29805" customFormat="1" ht="15" customHeight="1" x14ac:dyDescent="0.25"/>
    <row r="29806" customFormat="1" ht="15" customHeight="1" x14ac:dyDescent="0.25"/>
    <row r="29807" customFormat="1" ht="15" customHeight="1" x14ac:dyDescent="0.25"/>
    <row r="29808" customFormat="1" ht="15" customHeight="1" x14ac:dyDescent="0.25"/>
    <row r="29809" customFormat="1" ht="15" customHeight="1" x14ac:dyDescent="0.25"/>
    <row r="29810" customFormat="1" ht="15" customHeight="1" x14ac:dyDescent="0.25"/>
    <row r="29811" customFormat="1" ht="15" customHeight="1" x14ac:dyDescent="0.25"/>
    <row r="29812" customFormat="1" ht="15" customHeight="1" x14ac:dyDescent="0.25"/>
    <row r="29813" customFormat="1" ht="15" customHeight="1" x14ac:dyDescent="0.25"/>
    <row r="29814" customFormat="1" ht="15" customHeight="1" x14ac:dyDescent="0.25"/>
    <row r="29815" customFormat="1" ht="15" customHeight="1" x14ac:dyDescent="0.25"/>
    <row r="29816" customFormat="1" ht="15" customHeight="1" x14ac:dyDescent="0.25"/>
    <row r="29817" customFormat="1" ht="15" customHeight="1" x14ac:dyDescent="0.25"/>
    <row r="29818" customFormat="1" ht="15" customHeight="1" x14ac:dyDescent="0.25"/>
    <row r="29819" customFormat="1" ht="15" customHeight="1" x14ac:dyDescent="0.25"/>
    <row r="29820" customFormat="1" ht="15" customHeight="1" x14ac:dyDescent="0.25"/>
    <row r="29821" customFormat="1" ht="15" customHeight="1" x14ac:dyDescent="0.25"/>
    <row r="29822" customFormat="1" ht="15" customHeight="1" x14ac:dyDescent="0.25"/>
    <row r="29823" customFormat="1" ht="15" customHeight="1" x14ac:dyDescent="0.25"/>
    <row r="29824" customFormat="1" ht="15" customHeight="1" x14ac:dyDescent="0.25"/>
    <row r="29825" customFormat="1" ht="15" customHeight="1" x14ac:dyDescent="0.25"/>
    <row r="29826" customFormat="1" ht="15" customHeight="1" x14ac:dyDescent="0.25"/>
    <row r="29827" customFormat="1" ht="15" customHeight="1" x14ac:dyDescent="0.25"/>
    <row r="29828" customFormat="1" ht="15" customHeight="1" x14ac:dyDescent="0.25"/>
    <row r="29829" customFormat="1" ht="15" customHeight="1" x14ac:dyDescent="0.25"/>
    <row r="29830" customFormat="1" ht="15" customHeight="1" x14ac:dyDescent="0.25"/>
    <row r="29831" customFormat="1" ht="15" customHeight="1" x14ac:dyDescent="0.25"/>
    <row r="29832" customFormat="1" ht="15" customHeight="1" x14ac:dyDescent="0.25"/>
    <row r="29833" customFormat="1" ht="15" customHeight="1" x14ac:dyDescent="0.25"/>
    <row r="29834" customFormat="1" ht="15" customHeight="1" x14ac:dyDescent="0.25"/>
    <row r="29835" customFormat="1" ht="15" customHeight="1" x14ac:dyDescent="0.25"/>
    <row r="29836" customFormat="1" ht="15" customHeight="1" x14ac:dyDescent="0.25"/>
    <row r="29837" customFormat="1" ht="15" customHeight="1" x14ac:dyDescent="0.25"/>
    <row r="29838" customFormat="1" ht="15" customHeight="1" x14ac:dyDescent="0.25"/>
    <row r="29839" customFormat="1" ht="15" customHeight="1" x14ac:dyDescent="0.25"/>
    <row r="29840" customFormat="1" ht="15" customHeight="1" x14ac:dyDescent="0.25"/>
    <row r="29841" customFormat="1" ht="15" customHeight="1" x14ac:dyDescent="0.25"/>
    <row r="29842" customFormat="1" ht="15" customHeight="1" x14ac:dyDescent="0.25"/>
    <row r="29843" customFormat="1" ht="15" customHeight="1" x14ac:dyDescent="0.25"/>
    <row r="29844" customFormat="1" ht="15" customHeight="1" x14ac:dyDescent="0.25"/>
    <row r="29845" customFormat="1" ht="15" customHeight="1" x14ac:dyDescent="0.25"/>
    <row r="29846" customFormat="1" ht="15" customHeight="1" x14ac:dyDescent="0.25"/>
    <row r="29847" customFormat="1" ht="15" customHeight="1" x14ac:dyDescent="0.25"/>
    <row r="29848" customFormat="1" ht="15" customHeight="1" x14ac:dyDescent="0.25"/>
    <row r="29849" customFormat="1" ht="15" customHeight="1" x14ac:dyDescent="0.25"/>
    <row r="29850" customFormat="1" ht="15" customHeight="1" x14ac:dyDescent="0.25"/>
    <row r="29851" customFormat="1" ht="15" customHeight="1" x14ac:dyDescent="0.25"/>
    <row r="29852" customFormat="1" ht="15" customHeight="1" x14ac:dyDescent="0.25"/>
    <row r="29853" customFormat="1" ht="15" customHeight="1" x14ac:dyDescent="0.25"/>
    <row r="29854" customFormat="1" ht="15" customHeight="1" x14ac:dyDescent="0.25"/>
    <row r="29855" customFormat="1" ht="15" customHeight="1" x14ac:dyDescent="0.25"/>
    <row r="29856" customFormat="1" ht="15" customHeight="1" x14ac:dyDescent="0.25"/>
    <row r="29857" customFormat="1" ht="15" customHeight="1" x14ac:dyDescent="0.25"/>
    <row r="29858" customFormat="1" ht="15" customHeight="1" x14ac:dyDescent="0.25"/>
    <row r="29859" customFormat="1" ht="15" customHeight="1" x14ac:dyDescent="0.25"/>
    <row r="29860" customFormat="1" ht="15" customHeight="1" x14ac:dyDescent="0.25"/>
    <row r="29861" customFormat="1" ht="15" customHeight="1" x14ac:dyDescent="0.25"/>
    <row r="29862" customFormat="1" ht="15" customHeight="1" x14ac:dyDescent="0.25"/>
    <row r="29863" customFormat="1" ht="15" customHeight="1" x14ac:dyDescent="0.25"/>
    <row r="29864" customFormat="1" ht="15" customHeight="1" x14ac:dyDescent="0.25"/>
    <row r="29865" customFormat="1" ht="15" customHeight="1" x14ac:dyDescent="0.25"/>
    <row r="29866" customFormat="1" ht="15" customHeight="1" x14ac:dyDescent="0.25"/>
    <row r="29867" customFormat="1" ht="15" customHeight="1" x14ac:dyDescent="0.25"/>
    <row r="29868" customFormat="1" ht="15" customHeight="1" x14ac:dyDescent="0.25"/>
    <row r="29869" customFormat="1" ht="15" customHeight="1" x14ac:dyDescent="0.25"/>
    <row r="29870" customFormat="1" ht="15" customHeight="1" x14ac:dyDescent="0.25"/>
    <row r="29871" customFormat="1" ht="15" customHeight="1" x14ac:dyDescent="0.25"/>
    <row r="29872" customFormat="1" ht="15" customHeight="1" x14ac:dyDescent="0.25"/>
    <row r="29873" customFormat="1" ht="15" customHeight="1" x14ac:dyDescent="0.25"/>
    <row r="29874" customFormat="1" ht="15" customHeight="1" x14ac:dyDescent="0.25"/>
    <row r="29875" customFormat="1" ht="15" customHeight="1" x14ac:dyDescent="0.25"/>
    <row r="29876" customFormat="1" ht="15" customHeight="1" x14ac:dyDescent="0.25"/>
    <row r="29877" customFormat="1" ht="15" customHeight="1" x14ac:dyDescent="0.25"/>
    <row r="29878" customFormat="1" ht="15" customHeight="1" x14ac:dyDescent="0.25"/>
    <row r="29879" customFormat="1" ht="15" customHeight="1" x14ac:dyDescent="0.25"/>
    <row r="29880" customFormat="1" ht="15" customHeight="1" x14ac:dyDescent="0.25"/>
    <row r="29881" customFormat="1" ht="15" customHeight="1" x14ac:dyDescent="0.25"/>
    <row r="29882" customFormat="1" ht="15" customHeight="1" x14ac:dyDescent="0.25"/>
    <row r="29883" customFormat="1" ht="15" customHeight="1" x14ac:dyDescent="0.25"/>
    <row r="29884" customFormat="1" ht="15" customHeight="1" x14ac:dyDescent="0.25"/>
    <row r="29885" customFormat="1" ht="15" customHeight="1" x14ac:dyDescent="0.25"/>
    <row r="29886" customFormat="1" ht="15" customHeight="1" x14ac:dyDescent="0.25"/>
    <row r="29887" customFormat="1" ht="15" customHeight="1" x14ac:dyDescent="0.25"/>
    <row r="29888" customFormat="1" ht="15" customHeight="1" x14ac:dyDescent="0.25"/>
    <row r="29889" customFormat="1" ht="15" customHeight="1" x14ac:dyDescent="0.25"/>
    <row r="29890" customFormat="1" ht="15" customHeight="1" x14ac:dyDescent="0.25"/>
    <row r="29891" customFormat="1" ht="15" customHeight="1" x14ac:dyDescent="0.25"/>
    <row r="29892" customFormat="1" ht="15" customHeight="1" x14ac:dyDescent="0.25"/>
    <row r="29893" customFormat="1" ht="15" customHeight="1" x14ac:dyDescent="0.25"/>
    <row r="29894" customFormat="1" ht="15" customHeight="1" x14ac:dyDescent="0.25"/>
    <row r="29895" customFormat="1" ht="15" customHeight="1" x14ac:dyDescent="0.25"/>
    <row r="29896" customFormat="1" ht="15" customHeight="1" x14ac:dyDescent="0.25"/>
    <row r="29897" customFormat="1" ht="15" customHeight="1" x14ac:dyDescent="0.25"/>
    <row r="29898" customFormat="1" ht="15" customHeight="1" x14ac:dyDescent="0.25"/>
    <row r="29899" customFormat="1" ht="15" customHeight="1" x14ac:dyDescent="0.25"/>
    <row r="29900" customFormat="1" ht="15" customHeight="1" x14ac:dyDescent="0.25"/>
    <row r="29901" customFormat="1" ht="15" customHeight="1" x14ac:dyDescent="0.25"/>
    <row r="29902" customFormat="1" ht="15" customHeight="1" x14ac:dyDescent="0.25"/>
    <row r="29903" customFormat="1" ht="15" customHeight="1" x14ac:dyDescent="0.25"/>
    <row r="29904" customFormat="1" ht="15" customHeight="1" x14ac:dyDescent="0.25"/>
    <row r="29905" customFormat="1" ht="15" customHeight="1" x14ac:dyDescent="0.25"/>
    <row r="29906" customFormat="1" ht="15" customHeight="1" x14ac:dyDescent="0.25"/>
    <row r="29907" customFormat="1" ht="15" customHeight="1" x14ac:dyDescent="0.25"/>
    <row r="29908" customFormat="1" ht="15" customHeight="1" x14ac:dyDescent="0.25"/>
    <row r="29909" customFormat="1" ht="15" customHeight="1" x14ac:dyDescent="0.25"/>
    <row r="29910" customFormat="1" ht="15" customHeight="1" x14ac:dyDescent="0.25"/>
    <row r="29911" customFormat="1" ht="15" customHeight="1" x14ac:dyDescent="0.25"/>
    <row r="29912" customFormat="1" ht="15" customHeight="1" x14ac:dyDescent="0.25"/>
    <row r="29913" customFormat="1" ht="15" customHeight="1" x14ac:dyDescent="0.25"/>
    <row r="29914" customFormat="1" ht="15" customHeight="1" x14ac:dyDescent="0.25"/>
    <row r="29915" customFormat="1" ht="15" customHeight="1" x14ac:dyDescent="0.25"/>
    <row r="29916" customFormat="1" ht="15" customHeight="1" x14ac:dyDescent="0.25"/>
    <row r="29917" customFormat="1" ht="15" customHeight="1" x14ac:dyDescent="0.25"/>
    <row r="29918" customFormat="1" ht="15" customHeight="1" x14ac:dyDescent="0.25"/>
    <row r="29919" customFormat="1" ht="15" customHeight="1" x14ac:dyDescent="0.25"/>
    <row r="29920" customFormat="1" ht="15" customHeight="1" x14ac:dyDescent="0.25"/>
    <row r="29921" customFormat="1" ht="15" customHeight="1" x14ac:dyDescent="0.25"/>
    <row r="29922" customFormat="1" ht="15" customHeight="1" x14ac:dyDescent="0.25"/>
    <row r="29923" customFormat="1" ht="15" customHeight="1" x14ac:dyDescent="0.25"/>
    <row r="29924" customFormat="1" ht="15" customHeight="1" x14ac:dyDescent="0.25"/>
    <row r="29925" customFormat="1" ht="15" customHeight="1" x14ac:dyDescent="0.25"/>
    <row r="29926" customFormat="1" ht="15" customHeight="1" x14ac:dyDescent="0.25"/>
    <row r="29927" customFormat="1" ht="15" customHeight="1" x14ac:dyDescent="0.25"/>
    <row r="29928" customFormat="1" ht="15" customHeight="1" x14ac:dyDescent="0.25"/>
    <row r="29929" customFormat="1" ht="15" customHeight="1" x14ac:dyDescent="0.25"/>
    <row r="29930" customFormat="1" ht="15" customHeight="1" x14ac:dyDescent="0.25"/>
    <row r="29931" customFormat="1" ht="15" customHeight="1" x14ac:dyDescent="0.25"/>
    <row r="29932" customFormat="1" ht="15" customHeight="1" x14ac:dyDescent="0.25"/>
    <row r="29933" customFormat="1" ht="15" customHeight="1" x14ac:dyDescent="0.25"/>
    <row r="29934" customFormat="1" ht="15" customHeight="1" x14ac:dyDescent="0.25"/>
    <row r="29935" customFormat="1" ht="15" customHeight="1" x14ac:dyDescent="0.25"/>
    <row r="29936" customFormat="1" ht="15" customHeight="1" x14ac:dyDescent="0.25"/>
    <row r="29937" customFormat="1" ht="15" customHeight="1" x14ac:dyDescent="0.25"/>
    <row r="29938" customFormat="1" ht="15" customHeight="1" x14ac:dyDescent="0.25"/>
    <row r="29939" customFormat="1" ht="15" customHeight="1" x14ac:dyDescent="0.25"/>
    <row r="29940" customFormat="1" ht="15" customHeight="1" x14ac:dyDescent="0.25"/>
    <row r="29941" customFormat="1" ht="15" customHeight="1" x14ac:dyDescent="0.25"/>
    <row r="29942" customFormat="1" ht="15" customHeight="1" x14ac:dyDescent="0.25"/>
    <row r="29943" customFormat="1" ht="15" customHeight="1" x14ac:dyDescent="0.25"/>
    <row r="29944" customFormat="1" ht="15" customHeight="1" x14ac:dyDescent="0.25"/>
    <row r="29945" customFormat="1" ht="15" customHeight="1" x14ac:dyDescent="0.25"/>
    <row r="29946" customFormat="1" ht="15" customHeight="1" x14ac:dyDescent="0.25"/>
    <row r="29947" customFormat="1" ht="15" customHeight="1" x14ac:dyDescent="0.25"/>
    <row r="29948" customFormat="1" ht="15" customHeight="1" x14ac:dyDescent="0.25"/>
    <row r="29949" customFormat="1" ht="15" customHeight="1" x14ac:dyDescent="0.25"/>
    <row r="29950" customFormat="1" ht="15" customHeight="1" x14ac:dyDescent="0.25"/>
    <row r="29951" customFormat="1" ht="15" customHeight="1" x14ac:dyDescent="0.25"/>
    <row r="29952" customFormat="1" ht="15" customHeight="1" x14ac:dyDescent="0.25"/>
    <row r="29953" customFormat="1" ht="15" customHeight="1" x14ac:dyDescent="0.25"/>
    <row r="29954" customFormat="1" ht="15" customHeight="1" x14ac:dyDescent="0.25"/>
    <row r="29955" customFormat="1" ht="15" customHeight="1" x14ac:dyDescent="0.25"/>
    <row r="29956" customFormat="1" ht="15" customHeight="1" x14ac:dyDescent="0.25"/>
    <row r="29957" customFormat="1" ht="15" customHeight="1" x14ac:dyDescent="0.25"/>
    <row r="29958" customFormat="1" ht="15" customHeight="1" x14ac:dyDescent="0.25"/>
    <row r="29959" customFormat="1" ht="15" customHeight="1" x14ac:dyDescent="0.25"/>
    <row r="29960" customFormat="1" ht="15" customHeight="1" x14ac:dyDescent="0.25"/>
    <row r="29961" customFormat="1" ht="15" customHeight="1" x14ac:dyDescent="0.25"/>
    <row r="29962" customFormat="1" ht="15" customHeight="1" x14ac:dyDescent="0.25"/>
    <row r="29963" customFormat="1" ht="15" customHeight="1" x14ac:dyDescent="0.25"/>
    <row r="29964" customFormat="1" ht="15" customHeight="1" x14ac:dyDescent="0.25"/>
    <row r="29965" customFormat="1" ht="15" customHeight="1" x14ac:dyDescent="0.25"/>
    <row r="29966" customFormat="1" ht="15" customHeight="1" x14ac:dyDescent="0.25"/>
    <row r="29967" customFormat="1" ht="15" customHeight="1" x14ac:dyDescent="0.25"/>
    <row r="29968" customFormat="1" ht="15" customHeight="1" x14ac:dyDescent="0.25"/>
    <row r="29969" customFormat="1" ht="15" customHeight="1" x14ac:dyDescent="0.25"/>
    <row r="29970" customFormat="1" ht="15" customHeight="1" x14ac:dyDescent="0.25"/>
    <row r="29971" customFormat="1" ht="15" customHeight="1" x14ac:dyDescent="0.25"/>
    <row r="29972" customFormat="1" ht="15" customHeight="1" x14ac:dyDescent="0.25"/>
    <row r="29973" customFormat="1" ht="15" customHeight="1" x14ac:dyDescent="0.25"/>
    <row r="29974" customFormat="1" ht="15" customHeight="1" x14ac:dyDescent="0.25"/>
    <row r="29975" customFormat="1" ht="15" customHeight="1" x14ac:dyDescent="0.25"/>
    <row r="29976" customFormat="1" ht="15" customHeight="1" x14ac:dyDescent="0.25"/>
    <row r="29977" customFormat="1" ht="15" customHeight="1" x14ac:dyDescent="0.25"/>
    <row r="29978" customFormat="1" ht="15" customHeight="1" x14ac:dyDescent="0.25"/>
    <row r="29979" customFormat="1" ht="15" customHeight="1" x14ac:dyDescent="0.25"/>
    <row r="29980" customFormat="1" ht="15" customHeight="1" x14ac:dyDescent="0.25"/>
    <row r="29981" customFormat="1" ht="15" customHeight="1" x14ac:dyDescent="0.25"/>
    <row r="29982" customFormat="1" ht="15" customHeight="1" x14ac:dyDescent="0.25"/>
    <row r="29983" customFormat="1" ht="15" customHeight="1" x14ac:dyDescent="0.25"/>
    <row r="29984" customFormat="1" ht="15" customHeight="1" x14ac:dyDescent="0.25"/>
    <row r="29985" customFormat="1" ht="15" customHeight="1" x14ac:dyDescent="0.25"/>
    <row r="29986" customFormat="1" ht="15" customHeight="1" x14ac:dyDescent="0.25"/>
    <row r="29987" customFormat="1" ht="15" customHeight="1" x14ac:dyDescent="0.25"/>
    <row r="29988" customFormat="1" ht="15" customHeight="1" x14ac:dyDescent="0.25"/>
    <row r="29989" customFormat="1" ht="15" customHeight="1" x14ac:dyDescent="0.25"/>
    <row r="29990" customFormat="1" ht="15" customHeight="1" x14ac:dyDescent="0.25"/>
    <row r="29991" customFormat="1" ht="15" customHeight="1" x14ac:dyDescent="0.25"/>
    <row r="29992" customFormat="1" ht="15" customHeight="1" x14ac:dyDescent="0.25"/>
    <row r="29993" customFormat="1" ht="15" customHeight="1" x14ac:dyDescent="0.25"/>
    <row r="29994" customFormat="1" ht="15" customHeight="1" x14ac:dyDescent="0.25"/>
    <row r="29995" customFormat="1" ht="15" customHeight="1" x14ac:dyDescent="0.25"/>
    <row r="29996" customFormat="1" ht="15" customHeight="1" x14ac:dyDescent="0.25"/>
    <row r="29997" customFormat="1" ht="15" customHeight="1" x14ac:dyDescent="0.25"/>
    <row r="29998" customFormat="1" ht="15" customHeight="1" x14ac:dyDescent="0.25"/>
    <row r="29999" customFormat="1" ht="15" customHeight="1" x14ac:dyDescent="0.25"/>
    <row r="30000" customFormat="1" ht="15" customHeight="1" x14ac:dyDescent="0.25"/>
    <row r="30001" customFormat="1" ht="15" customHeight="1" x14ac:dyDescent="0.25"/>
    <row r="30002" customFormat="1" ht="15" customHeight="1" x14ac:dyDescent="0.25"/>
    <row r="30003" customFormat="1" ht="15" customHeight="1" x14ac:dyDescent="0.25"/>
    <row r="30004" customFormat="1" ht="15" customHeight="1" x14ac:dyDescent="0.25"/>
    <row r="30005" customFormat="1" ht="15" customHeight="1" x14ac:dyDescent="0.25"/>
    <row r="30006" customFormat="1" ht="15" customHeight="1" x14ac:dyDescent="0.25"/>
    <row r="30007" customFormat="1" ht="15" customHeight="1" x14ac:dyDescent="0.25"/>
    <row r="30008" customFormat="1" ht="15" customHeight="1" x14ac:dyDescent="0.25"/>
    <row r="30009" customFormat="1" ht="15" customHeight="1" x14ac:dyDescent="0.25"/>
    <row r="30010" customFormat="1" ht="15" customHeight="1" x14ac:dyDescent="0.25"/>
    <row r="30011" customFormat="1" ht="15" customHeight="1" x14ac:dyDescent="0.25"/>
    <row r="30012" customFormat="1" ht="15" customHeight="1" x14ac:dyDescent="0.25"/>
    <row r="30013" customFormat="1" ht="15" customHeight="1" x14ac:dyDescent="0.25"/>
    <row r="30014" customFormat="1" ht="15" customHeight="1" x14ac:dyDescent="0.25"/>
    <row r="30015" customFormat="1" ht="15" customHeight="1" x14ac:dyDescent="0.25"/>
    <row r="30016" customFormat="1" ht="15" customHeight="1" x14ac:dyDescent="0.25"/>
    <row r="30017" customFormat="1" ht="15" customHeight="1" x14ac:dyDescent="0.25"/>
    <row r="30018" customFormat="1" ht="15" customHeight="1" x14ac:dyDescent="0.25"/>
    <row r="30019" customFormat="1" ht="15" customHeight="1" x14ac:dyDescent="0.25"/>
    <row r="30020" customFormat="1" ht="15" customHeight="1" x14ac:dyDescent="0.25"/>
    <row r="30021" customFormat="1" ht="15" customHeight="1" x14ac:dyDescent="0.25"/>
    <row r="30022" customFormat="1" ht="15" customHeight="1" x14ac:dyDescent="0.25"/>
    <row r="30023" customFormat="1" ht="15" customHeight="1" x14ac:dyDescent="0.25"/>
    <row r="30024" customFormat="1" ht="15" customHeight="1" x14ac:dyDescent="0.25"/>
    <row r="30025" customFormat="1" ht="15" customHeight="1" x14ac:dyDescent="0.25"/>
    <row r="30026" customFormat="1" ht="15" customHeight="1" x14ac:dyDescent="0.25"/>
    <row r="30027" customFormat="1" ht="15" customHeight="1" x14ac:dyDescent="0.25"/>
    <row r="30028" customFormat="1" ht="15" customHeight="1" x14ac:dyDescent="0.25"/>
    <row r="30029" customFormat="1" ht="15" customHeight="1" x14ac:dyDescent="0.25"/>
    <row r="30030" customFormat="1" ht="15" customHeight="1" x14ac:dyDescent="0.25"/>
    <row r="30031" customFormat="1" ht="15" customHeight="1" x14ac:dyDescent="0.25"/>
    <row r="30032" customFormat="1" ht="15" customHeight="1" x14ac:dyDescent="0.25"/>
    <row r="30033" customFormat="1" ht="15" customHeight="1" x14ac:dyDescent="0.25"/>
    <row r="30034" customFormat="1" ht="15" customHeight="1" x14ac:dyDescent="0.25"/>
    <row r="30035" customFormat="1" ht="15" customHeight="1" x14ac:dyDescent="0.25"/>
    <row r="30036" customFormat="1" ht="15" customHeight="1" x14ac:dyDescent="0.25"/>
    <row r="30037" customFormat="1" ht="15" customHeight="1" x14ac:dyDescent="0.25"/>
    <row r="30038" customFormat="1" ht="15" customHeight="1" x14ac:dyDescent="0.25"/>
    <row r="30039" customFormat="1" ht="15" customHeight="1" x14ac:dyDescent="0.25"/>
    <row r="30040" customFormat="1" ht="15" customHeight="1" x14ac:dyDescent="0.25"/>
    <row r="30041" customFormat="1" ht="15" customHeight="1" x14ac:dyDescent="0.25"/>
    <row r="30042" customFormat="1" ht="15" customHeight="1" x14ac:dyDescent="0.25"/>
    <row r="30043" customFormat="1" ht="15" customHeight="1" x14ac:dyDescent="0.25"/>
    <row r="30044" customFormat="1" ht="15" customHeight="1" x14ac:dyDescent="0.25"/>
    <row r="30045" customFormat="1" ht="15" customHeight="1" x14ac:dyDescent="0.25"/>
    <row r="30046" customFormat="1" ht="15" customHeight="1" x14ac:dyDescent="0.25"/>
    <row r="30047" customFormat="1" ht="15" customHeight="1" x14ac:dyDescent="0.25"/>
    <row r="30048" customFormat="1" ht="15" customHeight="1" x14ac:dyDescent="0.25"/>
    <row r="30049" customFormat="1" ht="15" customHeight="1" x14ac:dyDescent="0.25"/>
    <row r="30050" customFormat="1" ht="15" customHeight="1" x14ac:dyDescent="0.25"/>
    <row r="30051" customFormat="1" ht="15" customHeight="1" x14ac:dyDescent="0.25"/>
    <row r="30052" customFormat="1" ht="15" customHeight="1" x14ac:dyDescent="0.25"/>
    <row r="30053" customFormat="1" ht="15" customHeight="1" x14ac:dyDescent="0.25"/>
    <row r="30054" customFormat="1" ht="15" customHeight="1" x14ac:dyDescent="0.25"/>
    <row r="30055" customFormat="1" ht="15" customHeight="1" x14ac:dyDescent="0.25"/>
    <row r="30056" customFormat="1" ht="15" customHeight="1" x14ac:dyDescent="0.25"/>
    <row r="30057" customFormat="1" ht="15" customHeight="1" x14ac:dyDescent="0.25"/>
    <row r="30058" customFormat="1" ht="15" customHeight="1" x14ac:dyDescent="0.25"/>
    <row r="30059" customFormat="1" ht="15" customHeight="1" x14ac:dyDescent="0.25"/>
    <row r="30060" customFormat="1" ht="15" customHeight="1" x14ac:dyDescent="0.25"/>
    <row r="30061" customFormat="1" ht="15" customHeight="1" x14ac:dyDescent="0.25"/>
    <row r="30062" customFormat="1" ht="15" customHeight="1" x14ac:dyDescent="0.25"/>
    <row r="30063" customFormat="1" ht="15" customHeight="1" x14ac:dyDescent="0.25"/>
    <row r="30064" customFormat="1" ht="15" customHeight="1" x14ac:dyDescent="0.25"/>
    <row r="30065" customFormat="1" ht="15" customHeight="1" x14ac:dyDescent="0.25"/>
    <row r="30066" customFormat="1" ht="15" customHeight="1" x14ac:dyDescent="0.25"/>
    <row r="30067" customFormat="1" ht="15" customHeight="1" x14ac:dyDescent="0.25"/>
    <row r="30068" customFormat="1" ht="15" customHeight="1" x14ac:dyDescent="0.25"/>
    <row r="30069" customFormat="1" ht="15" customHeight="1" x14ac:dyDescent="0.25"/>
    <row r="30070" customFormat="1" ht="15" customHeight="1" x14ac:dyDescent="0.25"/>
    <row r="30071" customFormat="1" ht="15" customHeight="1" x14ac:dyDescent="0.25"/>
    <row r="30072" customFormat="1" ht="15" customHeight="1" x14ac:dyDescent="0.25"/>
    <row r="30073" customFormat="1" ht="15" customHeight="1" x14ac:dyDescent="0.25"/>
    <row r="30074" customFormat="1" ht="15" customHeight="1" x14ac:dyDescent="0.25"/>
    <row r="30075" customFormat="1" ht="15" customHeight="1" x14ac:dyDescent="0.25"/>
    <row r="30076" customFormat="1" ht="15" customHeight="1" x14ac:dyDescent="0.25"/>
    <row r="30077" customFormat="1" ht="15" customHeight="1" x14ac:dyDescent="0.25"/>
    <row r="30078" customFormat="1" ht="15" customHeight="1" x14ac:dyDescent="0.25"/>
    <row r="30079" customFormat="1" ht="15" customHeight="1" x14ac:dyDescent="0.25"/>
    <row r="30080" customFormat="1" ht="15" customHeight="1" x14ac:dyDescent="0.25"/>
    <row r="30081" customFormat="1" ht="15" customHeight="1" x14ac:dyDescent="0.25"/>
    <row r="30082" customFormat="1" ht="15" customHeight="1" x14ac:dyDescent="0.25"/>
    <row r="30083" customFormat="1" ht="15" customHeight="1" x14ac:dyDescent="0.25"/>
    <row r="30084" customFormat="1" ht="15" customHeight="1" x14ac:dyDescent="0.25"/>
    <row r="30085" customFormat="1" ht="15" customHeight="1" x14ac:dyDescent="0.25"/>
    <row r="30086" customFormat="1" ht="15" customHeight="1" x14ac:dyDescent="0.25"/>
    <row r="30087" customFormat="1" ht="15" customHeight="1" x14ac:dyDescent="0.25"/>
    <row r="30088" customFormat="1" ht="15" customHeight="1" x14ac:dyDescent="0.25"/>
    <row r="30089" customFormat="1" ht="15" customHeight="1" x14ac:dyDescent="0.25"/>
    <row r="30090" customFormat="1" ht="15" customHeight="1" x14ac:dyDescent="0.25"/>
    <row r="30091" customFormat="1" ht="15" customHeight="1" x14ac:dyDescent="0.25"/>
    <row r="30092" customFormat="1" ht="15" customHeight="1" x14ac:dyDescent="0.25"/>
    <row r="30093" customFormat="1" ht="15" customHeight="1" x14ac:dyDescent="0.25"/>
    <row r="30094" customFormat="1" ht="15" customHeight="1" x14ac:dyDescent="0.25"/>
    <row r="30095" customFormat="1" ht="15" customHeight="1" x14ac:dyDescent="0.25"/>
    <row r="30096" customFormat="1" ht="15" customHeight="1" x14ac:dyDescent="0.25"/>
    <row r="30097" customFormat="1" ht="15" customHeight="1" x14ac:dyDescent="0.25"/>
    <row r="30098" customFormat="1" ht="15" customHeight="1" x14ac:dyDescent="0.25"/>
    <row r="30099" customFormat="1" ht="15" customHeight="1" x14ac:dyDescent="0.25"/>
    <row r="30100" customFormat="1" ht="15" customHeight="1" x14ac:dyDescent="0.25"/>
    <row r="30101" customFormat="1" ht="15" customHeight="1" x14ac:dyDescent="0.25"/>
    <row r="30102" customFormat="1" ht="15" customHeight="1" x14ac:dyDescent="0.25"/>
    <row r="30103" customFormat="1" ht="15" customHeight="1" x14ac:dyDescent="0.25"/>
    <row r="30104" customFormat="1" ht="15" customHeight="1" x14ac:dyDescent="0.25"/>
    <row r="30105" customFormat="1" ht="15" customHeight="1" x14ac:dyDescent="0.25"/>
    <row r="30106" customFormat="1" ht="15" customHeight="1" x14ac:dyDescent="0.25"/>
    <row r="30107" customFormat="1" ht="15" customHeight="1" x14ac:dyDescent="0.25"/>
    <row r="30108" customFormat="1" ht="15" customHeight="1" x14ac:dyDescent="0.25"/>
    <row r="30109" customFormat="1" ht="15" customHeight="1" x14ac:dyDescent="0.25"/>
    <row r="30110" customFormat="1" ht="15" customHeight="1" x14ac:dyDescent="0.25"/>
    <row r="30111" customFormat="1" ht="15" customHeight="1" x14ac:dyDescent="0.25"/>
    <row r="30112" customFormat="1" ht="15" customHeight="1" x14ac:dyDescent="0.25"/>
    <row r="30113" customFormat="1" ht="15" customHeight="1" x14ac:dyDescent="0.25"/>
    <row r="30114" customFormat="1" ht="15" customHeight="1" x14ac:dyDescent="0.25"/>
    <row r="30115" customFormat="1" ht="15" customHeight="1" x14ac:dyDescent="0.25"/>
    <row r="30116" customFormat="1" ht="15" customHeight="1" x14ac:dyDescent="0.25"/>
    <row r="30117" customFormat="1" ht="15" customHeight="1" x14ac:dyDescent="0.25"/>
    <row r="30118" customFormat="1" ht="15" customHeight="1" x14ac:dyDescent="0.25"/>
    <row r="30119" customFormat="1" ht="15" customHeight="1" x14ac:dyDescent="0.25"/>
    <row r="30120" customFormat="1" ht="15" customHeight="1" x14ac:dyDescent="0.25"/>
    <row r="30121" customFormat="1" ht="15" customHeight="1" x14ac:dyDescent="0.25"/>
    <row r="30122" customFormat="1" ht="15" customHeight="1" x14ac:dyDescent="0.25"/>
    <row r="30123" customFormat="1" ht="15" customHeight="1" x14ac:dyDescent="0.25"/>
    <row r="30124" customFormat="1" ht="15" customHeight="1" x14ac:dyDescent="0.25"/>
    <row r="30125" customFormat="1" ht="15" customHeight="1" x14ac:dyDescent="0.25"/>
    <row r="30126" customFormat="1" ht="15" customHeight="1" x14ac:dyDescent="0.25"/>
    <row r="30127" customFormat="1" ht="15" customHeight="1" x14ac:dyDescent="0.25"/>
    <row r="30128" customFormat="1" ht="15" customHeight="1" x14ac:dyDescent="0.25"/>
    <row r="30129" customFormat="1" ht="15" customHeight="1" x14ac:dyDescent="0.25"/>
    <row r="30130" customFormat="1" ht="15" customHeight="1" x14ac:dyDescent="0.25"/>
    <row r="30131" customFormat="1" ht="15" customHeight="1" x14ac:dyDescent="0.25"/>
    <row r="30132" customFormat="1" ht="15" customHeight="1" x14ac:dyDescent="0.25"/>
    <row r="30133" customFormat="1" ht="15" customHeight="1" x14ac:dyDescent="0.25"/>
    <row r="30134" customFormat="1" ht="15" customHeight="1" x14ac:dyDescent="0.25"/>
    <row r="30135" customFormat="1" ht="15" customHeight="1" x14ac:dyDescent="0.25"/>
    <row r="30136" customFormat="1" ht="15" customHeight="1" x14ac:dyDescent="0.25"/>
    <row r="30137" customFormat="1" ht="15" customHeight="1" x14ac:dyDescent="0.25"/>
    <row r="30138" customFormat="1" ht="15" customHeight="1" x14ac:dyDescent="0.25"/>
    <row r="30139" customFormat="1" ht="15" customHeight="1" x14ac:dyDescent="0.25"/>
    <row r="30140" customFormat="1" ht="15" customHeight="1" x14ac:dyDescent="0.25"/>
    <row r="30141" customFormat="1" ht="15" customHeight="1" x14ac:dyDescent="0.25"/>
    <row r="30142" customFormat="1" ht="15" customHeight="1" x14ac:dyDescent="0.25"/>
    <row r="30143" customFormat="1" ht="15" customHeight="1" x14ac:dyDescent="0.25"/>
    <row r="30144" customFormat="1" ht="15" customHeight="1" x14ac:dyDescent="0.25"/>
    <row r="30145" customFormat="1" ht="15" customHeight="1" x14ac:dyDescent="0.25"/>
    <row r="30146" customFormat="1" ht="15" customHeight="1" x14ac:dyDescent="0.25"/>
    <row r="30147" customFormat="1" ht="15" customHeight="1" x14ac:dyDescent="0.25"/>
    <row r="30148" customFormat="1" ht="15" customHeight="1" x14ac:dyDescent="0.25"/>
    <row r="30149" customFormat="1" ht="15" customHeight="1" x14ac:dyDescent="0.25"/>
    <row r="30150" customFormat="1" ht="15" customHeight="1" x14ac:dyDescent="0.25"/>
    <row r="30151" customFormat="1" ht="15" customHeight="1" x14ac:dyDescent="0.25"/>
    <row r="30152" customFormat="1" ht="15" customHeight="1" x14ac:dyDescent="0.25"/>
    <row r="30153" customFormat="1" ht="15" customHeight="1" x14ac:dyDescent="0.25"/>
    <row r="30154" customFormat="1" ht="15" customHeight="1" x14ac:dyDescent="0.25"/>
    <row r="30155" customFormat="1" ht="15" customHeight="1" x14ac:dyDescent="0.25"/>
    <row r="30156" customFormat="1" ht="15" customHeight="1" x14ac:dyDescent="0.25"/>
    <row r="30157" customFormat="1" ht="15" customHeight="1" x14ac:dyDescent="0.25"/>
    <row r="30158" customFormat="1" ht="15" customHeight="1" x14ac:dyDescent="0.25"/>
    <row r="30159" customFormat="1" ht="15" customHeight="1" x14ac:dyDescent="0.25"/>
    <row r="30160" customFormat="1" ht="15" customHeight="1" x14ac:dyDescent="0.25"/>
    <row r="30161" customFormat="1" ht="15" customHeight="1" x14ac:dyDescent="0.25"/>
    <row r="30162" customFormat="1" ht="15" customHeight="1" x14ac:dyDescent="0.25"/>
    <row r="30163" customFormat="1" ht="15" customHeight="1" x14ac:dyDescent="0.25"/>
    <row r="30164" customFormat="1" ht="15" customHeight="1" x14ac:dyDescent="0.25"/>
    <row r="30165" customFormat="1" ht="15" customHeight="1" x14ac:dyDescent="0.25"/>
    <row r="30166" customFormat="1" ht="15" customHeight="1" x14ac:dyDescent="0.25"/>
    <row r="30167" customFormat="1" ht="15" customHeight="1" x14ac:dyDescent="0.25"/>
    <row r="30168" customFormat="1" ht="15" customHeight="1" x14ac:dyDescent="0.25"/>
    <row r="30169" customFormat="1" ht="15" customHeight="1" x14ac:dyDescent="0.25"/>
    <row r="30170" customFormat="1" ht="15" customHeight="1" x14ac:dyDescent="0.25"/>
    <row r="30171" customFormat="1" ht="15" customHeight="1" x14ac:dyDescent="0.25"/>
    <row r="30172" customFormat="1" ht="15" customHeight="1" x14ac:dyDescent="0.25"/>
    <row r="30173" customFormat="1" ht="15" customHeight="1" x14ac:dyDescent="0.25"/>
    <row r="30174" customFormat="1" ht="15" customHeight="1" x14ac:dyDescent="0.25"/>
    <row r="30175" customFormat="1" ht="15" customHeight="1" x14ac:dyDescent="0.25"/>
    <row r="30176" customFormat="1" ht="15" customHeight="1" x14ac:dyDescent="0.25"/>
    <row r="30177" customFormat="1" ht="15" customHeight="1" x14ac:dyDescent="0.25"/>
    <row r="30178" customFormat="1" ht="15" customHeight="1" x14ac:dyDescent="0.25"/>
    <row r="30179" customFormat="1" ht="15" customHeight="1" x14ac:dyDescent="0.25"/>
    <row r="30180" customFormat="1" ht="15" customHeight="1" x14ac:dyDescent="0.25"/>
    <row r="30181" customFormat="1" ht="15" customHeight="1" x14ac:dyDescent="0.25"/>
    <row r="30182" customFormat="1" ht="15" customHeight="1" x14ac:dyDescent="0.25"/>
    <row r="30183" customFormat="1" ht="15" customHeight="1" x14ac:dyDescent="0.25"/>
    <row r="30184" customFormat="1" ht="15" customHeight="1" x14ac:dyDescent="0.25"/>
    <row r="30185" customFormat="1" ht="15" customHeight="1" x14ac:dyDescent="0.25"/>
    <row r="30186" customFormat="1" ht="15" customHeight="1" x14ac:dyDescent="0.25"/>
    <row r="30187" customFormat="1" ht="15" customHeight="1" x14ac:dyDescent="0.25"/>
    <row r="30188" customFormat="1" ht="15" customHeight="1" x14ac:dyDescent="0.25"/>
    <row r="30189" customFormat="1" ht="15" customHeight="1" x14ac:dyDescent="0.25"/>
    <row r="30190" customFormat="1" ht="15" customHeight="1" x14ac:dyDescent="0.25"/>
    <row r="30191" customFormat="1" ht="15" customHeight="1" x14ac:dyDescent="0.25"/>
    <row r="30192" customFormat="1" ht="15" customHeight="1" x14ac:dyDescent="0.25"/>
    <row r="30193" customFormat="1" ht="15" customHeight="1" x14ac:dyDescent="0.25"/>
    <row r="30194" customFormat="1" ht="15" customHeight="1" x14ac:dyDescent="0.25"/>
    <row r="30195" customFormat="1" ht="15" customHeight="1" x14ac:dyDescent="0.25"/>
    <row r="30196" customFormat="1" ht="15" customHeight="1" x14ac:dyDescent="0.25"/>
    <row r="30197" customFormat="1" ht="15" customHeight="1" x14ac:dyDescent="0.25"/>
    <row r="30198" customFormat="1" ht="15" customHeight="1" x14ac:dyDescent="0.25"/>
    <row r="30199" customFormat="1" ht="15" customHeight="1" x14ac:dyDescent="0.25"/>
    <row r="30200" customFormat="1" ht="15" customHeight="1" x14ac:dyDescent="0.25"/>
    <row r="30201" customFormat="1" ht="15" customHeight="1" x14ac:dyDescent="0.25"/>
    <row r="30202" customFormat="1" ht="15" customHeight="1" x14ac:dyDescent="0.25"/>
    <row r="30203" customFormat="1" ht="15" customHeight="1" x14ac:dyDescent="0.25"/>
    <row r="30204" customFormat="1" ht="15" customHeight="1" x14ac:dyDescent="0.25"/>
    <row r="30205" customFormat="1" ht="15" customHeight="1" x14ac:dyDescent="0.25"/>
    <row r="30206" customFormat="1" ht="15" customHeight="1" x14ac:dyDescent="0.25"/>
    <row r="30207" customFormat="1" ht="15" customHeight="1" x14ac:dyDescent="0.25"/>
    <row r="30208" customFormat="1" ht="15" customHeight="1" x14ac:dyDescent="0.25"/>
    <row r="30209" customFormat="1" ht="15" customHeight="1" x14ac:dyDescent="0.25"/>
    <row r="30210" customFormat="1" ht="15" customHeight="1" x14ac:dyDescent="0.25"/>
    <row r="30211" customFormat="1" ht="15" customHeight="1" x14ac:dyDescent="0.25"/>
    <row r="30212" customFormat="1" ht="15" customHeight="1" x14ac:dyDescent="0.25"/>
    <row r="30213" customFormat="1" ht="15" customHeight="1" x14ac:dyDescent="0.25"/>
    <row r="30214" customFormat="1" ht="15" customHeight="1" x14ac:dyDescent="0.25"/>
    <row r="30215" customFormat="1" ht="15" customHeight="1" x14ac:dyDescent="0.25"/>
    <row r="30216" customFormat="1" ht="15" customHeight="1" x14ac:dyDescent="0.25"/>
    <row r="30217" customFormat="1" ht="15" customHeight="1" x14ac:dyDescent="0.25"/>
    <row r="30218" customFormat="1" ht="15" customHeight="1" x14ac:dyDescent="0.25"/>
    <row r="30219" customFormat="1" ht="15" customHeight="1" x14ac:dyDescent="0.25"/>
    <row r="30220" customFormat="1" ht="15" customHeight="1" x14ac:dyDescent="0.25"/>
    <row r="30221" customFormat="1" ht="15" customHeight="1" x14ac:dyDescent="0.25"/>
    <row r="30222" customFormat="1" ht="15" customHeight="1" x14ac:dyDescent="0.25"/>
    <row r="30223" customFormat="1" ht="15" customHeight="1" x14ac:dyDescent="0.25"/>
    <row r="30224" customFormat="1" ht="15" customHeight="1" x14ac:dyDescent="0.25"/>
    <row r="30225" customFormat="1" ht="15" customHeight="1" x14ac:dyDescent="0.25"/>
    <row r="30226" customFormat="1" ht="15" customHeight="1" x14ac:dyDescent="0.25"/>
    <row r="30227" customFormat="1" ht="15" customHeight="1" x14ac:dyDescent="0.25"/>
    <row r="30228" customFormat="1" ht="15" customHeight="1" x14ac:dyDescent="0.25"/>
    <row r="30229" customFormat="1" ht="15" customHeight="1" x14ac:dyDescent="0.25"/>
    <row r="30230" customFormat="1" ht="15" customHeight="1" x14ac:dyDescent="0.25"/>
    <row r="30231" customFormat="1" ht="15" customHeight="1" x14ac:dyDescent="0.25"/>
    <row r="30232" customFormat="1" ht="15" customHeight="1" x14ac:dyDescent="0.25"/>
    <row r="30233" customFormat="1" ht="15" customHeight="1" x14ac:dyDescent="0.25"/>
    <row r="30234" customFormat="1" ht="15" customHeight="1" x14ac:dyDescent="0.25"/>
    <row r="30235" customFormat="1" ht="15" customHeight="1" x14ac:dyDescent="0.25"/>
    <row r="30236" customFormat="1" ht="15" customHeight="1" x14ac:dyDescent="0.25"/>
    <row r="30237" customFormat="1" ht="15" customHeight="1" x14ac:dyDescent="0.25"/>
    <row r="30238" customFormat="1" ht="15" customHeight="1" x14ac:dyDescent="0.25"/>
    <row r="30239" customFormat="1" ht="15" customHeight="1" x14ac:dyDescent="0.25"/>
    <row r="30240" customFormat="1" ht="15" customHeight="1" x14ac:dyDescent="0.25"/>
    <row r="30241" customFormat="1" ht="15" customHeight="1" x14ac:dyDescent="0.25"/>
    <row r="30242" customFormat="1" ht="15" customHeight="1" x14ac:dyDescent="0.25"/>
    <row r="30243" customFormat="1" ht="15" customHeight="1" x14ac:dyDescent="0.25"/>
    <row r="30244" customFormat="1" ht="15" customHeight="1" x14ac:dyDescent="0.25"/>
    <row r="30245" customFormat="1" ht="15" customHeight="1" x14ac:dyDescent="0.25"/>
    <row r="30246" customFormat="1" ht="15" customHeight="1" x14ac:dyDescent="0.25"/>
    <row r="30247" customFormat="1" ht="15" customHeight="1" x14ac:dyDescent="0.25"/>
    <row r="30248" customFormat="1" ht="15" customHeight="1" x14ac:dyDescent="0.25"/>
    <row r="30249" customFormat="1" ht="15" customHeight="1" x14ac:dyDescent="0.25"/>
    <row r="30250" customFormat="1" ht="15" customHeight="1" x14ac:dyDescent="0.25"/>
    <row r="30251" customFormat="1" ht="15" customHeight="1" x14ac:dyDescent="0.25"/>
    <row r="30252" customFormat="1" ht="15" customHeight="1" x14ac:dyDescent="0.25"/>
    <row r="30253" customFormat="1" ht="15" customHeight="1" x14ac:dyDescent="0.25"/>
    <row r="30254" customFormat="1" ht="15" customHeight="1" x14ac:dyDescent="0.25"/>
    <row r="30255" customFormat="1" ht="15" customHeight="1" x14ac:dyDescent="0.25"/>
    <row r="30256" customFormat="1" ht="15" customHeight="1" x14ac:dyDescent="0.25"/>
    <row r="30257" customFormat="1" ht="15" customHeight="1" x14ac:dyDescent="0.25"/>
    <row r="30258" customFormat="1" ht="15" customHeight="1" x14ac:dyDescent="0.25"/>
    <row r="30259" customFormat="1" ht="15" customHeight="1" x14ac:dyDescent="0.25"/>
    <row r="30260" customFormat="1" ht="15" customHeight="1" x14ac:dyDescent="0.25"/>
    <row r="30261" customFormat="1" ht="15" customHeight="1" x14ac:dyDescent="0.25"/>
    <row r="30262" customFormat="1" ht="15" customHeight="1" x14ac:dyDescent="0.25"/>
    <row r="30263" customFormat="1" ht="15" customHeight="1" x14ac:dyDescent="0.25"/>
    <row r="30264" customFormat="1" ht="15" customHeight="1" x14ac:dyDescent="0.25"/>
    <row r="30265" customFormat="1" ht="15" customHeight="1" x14ac:dyDescent="0.25"/>
    <row r="30266" customFormat="1" ht="15" customHeight="1" x14ac:dyDescent="0.25"/>
    <row r="30267" customFormat="1" ht="15" customHeight="1" x14ac:dyDescent="0.25"/>
    <row r="30268" customFormat="1" ht="15" customHeight="1" x14ac:dyDescent="0.25"/>
    <row r="30269" customFormat="1" ht="15" customHeight="1" x14ac:dyDescent="0.25"/>
    <row r="30270" customFormat="1" ht="15" customHeight="1" x14ac:dyDescent="0.25"/>
    <row r="30271" customFormat="1" ht="15" customHeight="1" x14ac:dyDescent="0.25"/>
    <row r="30272" customFormat="1" ht="15" customHeight="1" x14ac:dyDescent="0.25"/>
    <row r="30273" customFormat="1" ht="15" customHeight="1" x14ac:dyDescent="0.25"/>
    <row r="30274" customFormat="1" ht="15" customHeight="1" x14ac:dyDescent="0.25"/>
    <row r="30275" customFormat="1" ht="15" customHeight="1" x14ac:dyDescent="0.25"/>
    <row r="30276" customFormat="1" ht="15" customHeight="1" x14ac:dyDescent="0.25"/>
    <row r="30277" customFormat="1" ht="15" customHeight="1" x14ac:dyDescent="0.25"/>
    <row r="30278" customFormat="1" ht="15" customHeight="1" x14ac:dyDescent="0.25"/>
    <row r="30279" customFormat="1" ht="15" customHeight="1" x14ac:dyDescent="0.25"/>
    <row r="30280" customFormat="1" ht="15" customHeight="1" x14ac:dyDescent="0.25"/>
    <row r="30281" customFormat="1" ht="15" customHeight="1" x14ac:dyDescent="0.25"/>
    <row r="30282" customFormat="1" ht="15" customHeight="1" x14ac:dyDescent="0.25"/>
    <row r="30283" customFormat="1" ht="15" customHeight="1" x14ac:dyDescent="0.25"/>
    <row r="30284" customFormat="1" ht="15" customHeight="1" x14ac:dyDescent="0.25"/>
    <row r="30285" customFormat="1" ht="15" customHeight="1" x14ac:dyDescent="0.25"/>
    <row r="30286" customFormat="1" ht="15" customHeight="1" x14ac:dyDescent="0.25"/>
    <row r="30287" customFormat="1" ht="15" customHeight="1" x14ac:dyDescent="0.25"/>
    <row r="30288" customFormat="1" ht="15" customHeight="1" x14ac:dyDescent="0.25"/>
    <row r="30289" customFormat="1" ht="15" customHeight="1" x14ac:dyDescent="0.25"/>
    <row r="30290" customFormat="1" ht="15" customHeight="1" x14ac:dyDescent="0.25"/>
    <row r="30291" customFormat="1" ht="15" customHeight="1" x14ac:dyDescent="0.25"/>
    <row r="30292" customFormat="1" ht="15" customHeight="1" x14ac:dyDescent="0.25"/>
    <row r="30293" customFormat="1" ht="15" customHeight="1" x14ac:dyDescent="0.25"/>
    <row r="30294" customFormat="1" ht="15" customHeight="1" x14ac:dyDescent="0.25"/>
    <row r="30295" customFormat="1" ht="15" customHeight="1" x14ac:dyDescent="0.25"/>
    <row r="30296" customFormat="1" ht="15" customHeight="1" x14ac:dyDescent="0.25"/>
    <row r="30297" customFormat="1" ht="15" customHeight="1" x14ac:dyDescent="0.25"/>
    <row r="30298" customFormat="1" ht="15" customHeight="1" x14ac:dyDescent="0.25"/>
    <row r="30299" customFormat="1" ht="15" customHeight="1" x14ac:dyDescent="0.25"/>
    <row r="30300" customFormat="1" ht="15" customHeight="1" x14ac:dyDescent="0.25"/>
    <row r="30301" customFormat="1" ht="15" customHeight="1" x14ac:dyDescent="0.25"/>
    <row r="30302" customFormat="1" ht="15" customHeight="1" x14ac:dyDescent="0.25"/>
    <row r="30303" customFormat="1" ht="15" customHeight="1" x14ac:dyDescent="0.25"/>
    <row r="30304" customFormat="1" ht="15" customHeight="1" x14ac:dyDescent="0.25"/>
    <row r="30305" customFormat="1" ht="15" customHeight="1" x14ac:dyDescent="0.25"/>
    <row r="30306" customFormat="1" ht="15" customHeight="1" x14ac:dyDescent="0.25"/>
    <row r="30307" customFormat="1" ht="15" customHeight="1" x14ac:dyDescent="0.25"/>
    <row r="30308" customFormat="1" ht="15" customHeight="1" x14ac:dyDescent="0.25"/>
    <row r="30309" customFormat="1" ht="15" customHeight="1" x14ac:dyDescent="0.25"/>
    <row r="30310" customFormat="1" ht="15" customHeight="1" x14ac:dyDescent="0.25"/>
    <row r="30311" customFormat="1" ht="15" customHeight="1" x14ac:dyDescent="0.25"/>
    <row r="30312" customFormat="1" ht="15" customHeight="1" x14ac:dyDescent="0.25"/>
    <row r="30313" customFormat="1" ht="15" customHeight="1" x14ac:dyDescent="0.25"/>
    <row r="30314" customFormat="1" ht="15" customHeight="1" x14ac:dyDescent="0.25"/>
    <row r="30315" customFormat="1" ht="15" customHeight="1" x14ac:dyDescent="0.25"/>
    <row r="30316" customFormat="1" ht="15" customHeight="1" x14ac:dyDescent="0.25"/>
    <row r="30317" customFormat="1" ht="15" customHeight="1" x14ac:dyDescent="0.25"/>
    <row r="30318" customFormat="1" ht="15" customHeight="1" x14ac:dyDescent="0.25"/>
    <row r="30319" customFormat="1" ht="15" customHeight="1" x14ac:dyDescent="0.25"/>
    <row r="30320" customFormat="1" ht="15" customHeight="1" x14ac:dyDescent="0.25"/>
    <row r="30321" customFormat="1" ht="15" customHeight="1" x14ac:dyDescent="0.25"/>
    <row r="30322" customFormat="1" ht="15" customHeight="1" x14ac:dyDescent="0.25"/>
    <row r="30323" customFormat="1" ht="15" customHeight="1" x14ac:dyDescent="0.25"/>
    <row r="30324" customFormat="1" ht="15" customHeight="1" x14ac:dyDescent="0.25"/>
    <row r="30325" customFormat="1" ht="15" customHeight="1" x14ac:dyDescent="0.25"/>
    <row r="30326" customFormat="1" ht="15" customHeight="1" x14ac:dyDescent="0.25"/>
    <row r="30327" customFormat="1" ht="15" customHeight="1" x14ac:dyDescent="0.25"/>
    <row r="30328" customFormat="1" ht="15" customHeight="1" x14ac:dyDescent="0.25"/>
    <row r="30329" customFormat="1" ht="15" customHeight="1" x14ac:dyDescent="0.25"/>
    <row r="30330" customFormat="1" ht="15" customHeight="1" x14ac:dyDescent="0.25"/>
    <row r="30331" customFormat="1" ht="15" customHeight="1" x14ac:dyDescent="0.25"/>
    <row r="30332" customFormat="1" ht="15" customHeight="1" x14ac:dyDescent="0.25"/>
    <row r="30333" customFormat="1" ht="15" customHeight="1" x14ac:dyDescent="0.25"/>
    <row r="30334" customFormat="1" ht="15" customHeight="1" x14ac:dyDescent="0.25"/>
    <row r="30335" customFormat="1" ht="15" customHeight="1" x14ac:dyDescent="0.25"/>
    <row r="30336" customFormat="1" ht="15" customHeight="1" x14ac:dyDescent="0.25"/>
    <row r="30337" customFormat="1" ht="15" customHeight="1" x14ac:dyDescent="0.25"/>
    <row r="30338" customFormat="1" ht="15" customHeight="1" x14ac:dyDescent="0.25"/>
    <row r="30339" customFormat="1" ht="15" customHeight="1" x14ac:dyDescent="0.25"/>
    <row r="30340" customFormat="1" ht="15" customHeight="1" x14ac:dyDescent="0.25"/>
    <row r="30341" customFormat="1" ht="15" customHeight="1" x14ac:dyDescent="0.25"/>
    <row r="30342" customFormat="1" ht="15" customHeight="1" x14ac:dyDescent="0.25"/>
    <row r="30343" customFormat="1" ht="15" customHeight="1" x14ac:dyDescent="0.25"/>
    <row r="30344" customFormat="1" ht="15" customHeight="1" x14ac:dyDescent="0.25"/>
    <row r="30345" customFormat="1" ht="15" customHeight="1" x14ac:dyDescent="0.25"/>
    <row r="30346" customFormat="1" ht="15" customHeight="1" x14ac:dyDescent="0.25"/>
    <row r="30347" customFormat="1" ht="15" customHeight="1" x14ac:dyDescent="0.25"/>
    <row r="30348" customFormat="1" ht="15" customHeight="1" x14ac:dyDescent="0.25"/>
    <row r="30349" customFormat="1" ht="15" customHeight="1" x14ac:dyDescent="0.25"/>
    <row r="30350" customFormat="1" ht="15" customHeight="1" x14ac:dyDescent="0.25"/>
    <row r="30351" customFormat="1" ht="15" customHeight="1" x14ac:dyDescent="0.25"/>
    <row r="30352" customFormat="1" ht="15" customHeight="1" x14ac:dyDescent="0.25"/>
    <row r="30353" customFormat="1" ht="15" customHeight="1" x14ac:dyDescent="0.25"/>
    <row r="30354" customFormat="1" ht="15" customHeight="1" x14ac:dyDescent="0.25"/>
    <row r="30355" customFormat="1" ht="15" customHeight="1" x14ac:dyDescent="0.25"/>
    <row r="30356" customFormat="1" ht="15" customHeight="1" x14ac:dyDescent="0.25"/>
    <row r="30357" customFormat="1" ht="15" customHeight="1" x14ac:dyDescent="0.25"/>
    <row r="30358" customFormat="1" ht="15" customHeight="1" x14ac:dyDescent="0.25"/>
    <row r="30359" customFormat="1" ht="15" customHeight="1" x14ac:dyDescent="0.25"/>
    <row r="30360" customFormat="1" ht="15" customHeight="1" x14ac:dyDescent="0.25"/>
    <row r="30361" customFormat="1" ht="15" customHeight="1" x14ac:dyDescent="0.25"/>
    <row r="30362" customFormat="1" ht="15" customHeight="1" x14ac:dyDescent="0.25"/>
    <row r="30363" customFormat="1" ht="15" customHeight="1" x14ac:dyDescent="0.25"/>
    <row r="30364" customFormat="1" ht="15" customHeight="1" x14ac:dyDescent="0.25"/>
    <row r="30365" customFormat="1" ht="15" customHeight="1" x14ac:dyDescent="0.25"/>
    <row r="30366" customFormat="1" ht="15" customHeight="1" x14ac:dyDescent="0.25"/>
    <row r="30367" customFormat="1" ht="15" customHeight="1" x14ac:dyDescent="0.25"/>
    <row r="30368" customFormat="1" ht="15" customHeight="1" x14ac:dyDescent="0.25"/>
    <row r="30369" customFormat="1" ht="15" customHeight="1" x14ac:dyDescent="0.25"/>
    <row r="30370" customFormat="1" ht="15" customHeight="1" x14ac:dyDescent="0.25"/>
    <row r="30371" customFormat="1" ht="15" customHeight="1" x14ac:dyDescent="0.25"/>
    <row r="30372" customFormat="1" ht="15" customHeight="1" x14ac:dyDescent="0.25"/>
    <row r="30373" customFormat="1" ht="15" customHeight="1" x14ac:dyDescent="0.25"/>
    <row r="30374" customFormat="1" ht="15" customHeight="1" x14ac:dyDescent="0.25"/>
    <row r="30375" customFormat="1" ht="15" customHeight="1" x14ac:dyDescent="0.25"/>
    <row r="30376" customFormat="1" ht="15" customHeight="1" x14ac:dyDescent="0.25"/>
    <row r="30377" customFormat="1" ht="15" customHeight="1" x14ac:dyDescent="0.25"/>
    <row r="30378" customFormat="1" ht="15" customHeight="1" x14ac:dyDescent="0.25"/>
    <row r="30379" customFormat="1" ht="15" customHeight="1" x14ac:dyDescent="0.25"/>
    <row r="30380" customFormat="1" ht="15" customHeight="1" x14ac:dyDescent="0.25"/>
    <row r="30381" customFormat="1" ht="15" customHeight="1" x14ac:dyDescent="0.25"/>
    <row r="30382" customFormat="1" ht="15" customHeight="1" x14ac:dyDescent="0.25"/>
    <row r="30383" customFormat="1" ht="15" customHeight="1" x14ac:dyDescent="0.25"/>
    <row r="30384" customFormat="1" ht="15" customHeight="1" x14ac:dyDescent="0.25"/>
    <row r="30385" customFormat="1" ht="15" customHeight="1" x14ac:dyDescent="0.25"/>
    <row r="30386" customFormat="1" ht="15" customHeight="1" x14ac:dyDescent="0.25"/>
    <row r="30387" customFormat="1" ht="15" customHeight="1" x14ac:dyDescent="0.25"/>
    <row r="30388" customFormat="1" ht="15" customHeight="1" x14ac:dyDescent="0.25"/>
    <row r="30389" customFormat="1" ht="15" customHeight="1" x14ac:dyDescent="0.25"/>
    <row r="30390" customFormat="1" ht="15" customHeight="1" x14ac:dyDescent="0.25"/>
    <row r="30391" customFormat="1" ht="15" customHeight="1" x14ac:dyDescent="0.25"/>
    <row r="30392" customFormat="1" ht="15" customHeight="1" x14ac:dyDescent="0.25"/>
    <row r="30393" customFormat="1" ht="15" customHeight="1" x14ac:dyDescent="0.25"/>
    <row r="30394" customFormat="1" ht="15" customHeight="1" x14ac:dyDescent="0.25"/>
    <row r="30395" customFormat="1" ht="15" customHeight="1" x14ac:dyDescent="0.25"/>
    <row r="30396" customFormat="1" ht="15" customHeight="1" x14ac:dyDescent="0.25"/>
    <row r="30397" customFormat="1" ht="15" customHeight="1" x14ac:dyDescent="0.25"/>
    <row r="30398" customFormat="1" ht="15" customHeight="1" x14ac:dyDescent="0.25"/>
    <row r="30399" customFormat="1" ht="15" customHeight="1" x14ac:dyDescent="0.25"/>
    <row r="30400" customFormat="1" ht="15" customHeight="1" x14ac:dyDescent="0.25"/>
    <row r="30401" customFormat="1" ht="15" customHeight="1" x14ac:dyDescent="0.25"/>
    <row r="30402" customFormat="1" ht="15" customHeight="1" x14ac:dyDescent="0.25"/>
    <row r="30403" customFormat="1" ht="15" customHeight="1" x14ac:dyDescent="0.25"/>
    <row r="30404" customFormat="1" ht="15" customHeight="1" x14ac:dyDescent="0.25"/>
    <row r="30405" customFormat="1" ht="15" customHeight="1" x14ac:dyDescent="0.25"/>
    <row r="30406" customFormat="1" ht="15" customHeight="1" x14ac:dyDescent="0.25"/>
    <row r="30407" customFormat="1" ht="15" customHeight="1" x14ac:dyDescent="0.25"/>
    <row r="30408" customFormat="1" ht="15" customHeight="1" x14ac:dyDescent="0.25"/>
    <row r="30409" customFormat="1" ht="15" customHeight="1" x14ac:dyDescent="0.25"/>
    <row r="30410" customFormat="1" ht="15" customHeight="1" x14ac:dyDescent="0.25"/>
    <row r="30411" customFormat="1" ht="15" customHeight="1" x14ac:dyDescent="0.25"/>
    <row r="30412" customFormat="1" ht="15" customHeight="1" x14ac:dyDescent="0.25"/>
    <row r="30413" customFormat="1" ht="15" customHeight="1" x14ac:dyDescent="0.25"/>
    <row r="30414" customFormat="1" ht="15" customHeight="1" x14ac:dyDescent="0.25"/>
    <row r="30415" customFormat="1" ht="15" customHeight="1" x14ac:dyDescent="0.25"/>
    <row r="30416" customFormat="1" ht="15" customHeight="1" x14ac:dyDescent="0.25"/>
    <row r="30417" customFormat="1" ht="15" customHeight="1" x14ac:dyDescent="0.25"/>
    <row r="30418" customFormat="1" ht="15" customHeight="1" x14ac:dyDescent="0.25"/>
    <row r="30419" customFormat="1" ht="15" customHeight="1" x14ac:dyDescent="0.25"/>
    <row r="30420" customFormat="1" ht="15" customHeight="1" x14ac:dyDescent="0.25"/>
    <row r="30421" customFormat="1" ht="15" customHeight="1" x14ac:dyDescent="0.25"/>
    <row r="30422" customFormat="1" ht="15" customHeight="1" x14ac:dyDescent="0.25"/>
    <row r="30423" customFormat="1" ht="15" customHeight="1" x14ac:dyDescent="0.25"/>
    <row r="30424" customFormat="1" ht="15" customHeight="1" x14ac:dyDescent="0.25"/>
    <row r="30425" customFormat="1" ht="15" customHeight="1" x14ac:dyDescent="0.25"/>
    <row r="30426" customFormat="1" ht="15" customHeight="1" x14ac:dyDescent="0.25"/>
    <row r="30427" customFormat="1" ht="15" customHeight="1" x14ac:dyDescent="0.25"/>
    <row r="30428" customFormat="1" ht="15" customHeight="1" x14ac:dyDescent="0.25"/>
    <row r="30429" customFormat="1" ht="15" customHeight="1" x14ac:dyDescent="0.25"/>
    <row r="30430" customFormat="1" ht="15" customHeight="1" x14ac:dyDescent="0.25"/>
    <row r="30431" customFormat="1" ht="15" customHeight="1" x14ac:dyDescent="0.25"/>
    <row r="30432" customFormat="1" ht="15" customHeight="1" x14ac:dyDescent="0.25"/>
    <row r="30433" customFormat="1" ht="15" customHeight="1" x14ac:dyDescent="0.25"/>
    <row r="30434" customFormat="1" ht="15" customHeight="1" x14ac:dyDescent="0.25"/>
    <row r="30435" customFormat="1" ht="15" customHeight="1" x14ac:dyDescent="0.25"/>
    <row r="30436" customFormat="1" ht="15" customHeight="1" x14ac:dyDescent="0.25"/>
    <row r="30437" customFormat="1" ht="15" customHeight="1" x14ac:dyDescent="0.25"/>
    <row r="30438" customFormat="1" ht="15" customHeight="1" x14ac:dyDescent="0.25"/>
    <row r="30439" customFormat="1" ht="15" customHeight="1" x14ac:dyDescent="0.25"/>
    <row r="30440" customFormat="1" ht="15" customHeight="1" x14ac:dyDescent="0.25"/>
    <row r="30441" customFormat="1" ht="15" customHeight="1" x14ac:dyDescent="0.25"/>
    <row r="30442" customFormat="1" ht="15" customHeight="1" x14ac:dyDescent="0.25"/>
    <row r="30443" customFormat="1" ht="15" customHeight="1" x14ac:dyDescent="0.25"/>
    <row r="30444" customFormat="1" ht="15" customHeight="1" x14ac:dyDescent="0.25"/>
    <row r="30445" customFormat="1" ht="15" customHeight="1" x14ac:dyDescent="0.25"/>
    <row r="30446" customFormat="1" ht="15" customHeight="1" x14ac:dyDescent="0.25"/>
    <row r="30447" customFormat="1" ht="15" customHeight="1" x14ac:dyDescent="0.25"/>
    <row r="30448" customFormat="1" ht="15" customHeight="1" x14ac:dyDescent="0.25"/>
    <row r="30449" customFormat="1" ht="15" customHeight="1" x14ac:dyDescent="0.25"/>
    <row r="30450" customFormat="1" ht="15" customHeight="1" x14ac:dyDescent="0.25"/>
    <row r="30451" customFormat="1" ht="15" customHeight="1" x14ac:dyDescent="0.25"/>
    <row r="30452" customFormat="1" ht="15" customHeight="1" x14ac:dyDescent="0.25"/>
    <row r="30453" customFormat="1" ht="15" customHeight="1" x14ac:dyDescent="0.25"/>
    <row r="30454" customFormat="1" ht="15" customHeight="1" x14ac:dyDescent="0.25"/>
    <row r="30455" customFormat="1" ht="15" customHeight="1" x14ac:dyDescent="0.25"/>
    <row r="30456" customFormat="1" ht="15" customHeight="1" x14ac:dyDescent="0.25"/>
    <row r="30457" customFormat="1" ht="15" customHeight="1" x14ac:dyDescent="0.25"/>
    <row r="30458" customFormat="1" ht="15" customHeight="1" x14ac:dyDescent="0.25"/>
    <row r="30459" customFormat="1" ht="15" customHeight="1" x14ac:dyDescent="0.25"/>
    <row r="30460" customFormat="1" ht="15" customHeight="1" x14ac:dyDescent="0.25"/>
    <row r="30461" customFormat="1" ht="15" customHeight="1" x14ac:dyDescent="0.25"/>
    <row r="30462" customFormat="1" ht="15" customHeight="1" x14ac:dyDescent="0.25"/>
    <row r="30463" customFormat="1" ht="15" customHeight="1" x14ac:dyDescent="0.25"/>
    <row r="30464" customFormat="1" ht="15" customHeight="1" x14ac:dyDescent="0.25"/>
    <row r="30465" customFormat="1" ht="15" customHeight="1" x14ac:dyDescent="0.25"/>
    <row r="30466" customFormat="1" ht="15" customHeight="1" x14ac:dyDescent="0.25"/>
    <row r="30467" customFormat="1" ht="15" customHeight="1" x14ac:dyDescent="0.25"/>
    <row r="30468" customFormat="1" ht="15" customHeight="1" x14ac:dyDescent="0.25"/>
    <row r="30469" customFormat="1" ht="15" customHeight="1" x14ac:dyDescent="0.25"/>
    <row r="30470" customFormat="1" ht="15" customHeight="1" x14ac:dyDescent="0.25"/>
    <row r="30471" customFormat="1" ht="15" customHeight="1" x14ac:dyDescent="0.25"/>
    <row r="30472" customFormat="1" ht="15" customHeight="1" x14ac:dyDescent="0.25"/>
    <row r="30473" customFormat="1" ht="15" customHeight="1" x14ac:dyDescent="0.25"/>
    <row r="30474" customFormat="1" ht="15" customHeight="1" x14ac:dyDescent="0.25"/>
    <row r="30475" customFormat="1" ht="15" customHeight="1" x14ac:dyDescent="0.25"/>
    <row r="30476" customFormat="1" ht="15" customHeight="1" x14ac:dyDescent="0.25"/>
    <row r="30477" customFormat="1" ht="15" customHeight="1" x14ac:dyDescent="0.25"/>
    <row r="30478" customFormat="1" ht="15" customHeight="1" x14ac:dyDescent="0.25"/>
    <row r="30479" customFormat="1" ht="15" customHeight="1" x14ac:dyDescent="0.25"/>
    <row r="30480" customFormat="1" ht="15" customHeight="1" x14ac:dyDescent="0.25"/>
    <row r="30481" customFormat="1" ht="15" customHeight="1" x14ac:dyDescent="0.25"/>
    <row r="30482" customFormat="1" ht="15" customHeight="1" x14ac:dyDescent="0.25"/>
    <row r="30483" customFormat="1" ht="15" customHeight="1" x14ac:dyDescent="0.25"/>
    <row r="30484" customFormat="1" ht="15" customHeight="1" x14ac:dyDescent="0.25"/>
    <row r="30485" customFormat="1" ht="15" customHeight="1" x14ac:dyDescent="0.25"/>
    <row r="30486" customFormat="1" ht="15" customHeight="1" x14ac:dyDescent="0.25"/>
    <row r="30487" customFormat="1" ht="15" customHeight="1" x14ac:dyDescent="0.25"/>
    <row r="30488" customFormat="1" ht="15" customHeight="1" x14ac:dyDescent="0.25"/>
    <row r="30489" customFormat="1" ht="15" customHeight="1" x14ac:dyDescent="0.25"/>
    <row r="30490" customFormat="1" ht="15" customHeight="1" x14ac:dyDescent="0.25"/>
    <row r="30491" customFormat="1" ht="15" customHeight="1" x14ac:dyDescent="0.25"/>
    <row r="30492" customFormat="1" ht="15" customHeight="1" x14ac:dyDescent="0.25"/>
    <row r="30493" customFormat="1" ht="15" customHeight="1" x14ac:dyDescent="0.25"/>
    <row r="30494" customFormat="1" ht="15" customHeight="1" x14ac:dyDescent="0.25"/>
    <row r="30495" customFormat="1" ht="15" customHeight="1" x14ac:dyDescent="0.25"/>
    <row r="30496" customFormat="1" ht="15" customHeight="1" x14ac:dyDescent="0.25"/>
    <row r="30497" customFormat="1" ht="15" customHeight="1" x14ac:dyDescent="0.25"/>
    <row r="30498" customFormat="1" ht="15" customHeight="1" x14ac:dyDescent="0.25"/>
    <row r="30499" customFormat="1" ht="15" customHeight="1" x14ac:dyDescent="0.25"/>
    <row r="30500" customFormat="1" ht="15" customHeight="1" x14ac:dyDescent="0.25"/>
    <row r="30501" customFormat="1" ht="15" customHeight="1" x14ac:dyDescent="0.25"/>
    <row r="30502" customFormat="1" ht="15" customHeight="1" x14ac:dyDescent="0.25"/>
    <row r="30503" customFormat="1" ht="15" customHeight="1" x14ac:dyDescent="0.25"/>
    <row r="30504" customFormat="1" ht="15" customHeight="1" x14ac:dyDescent="0.25"/>
    <row r="30505" customFormat="1" ht="15" customHeight="1" x14ac:dyDescent="0.25"/>
    <row r="30506" customFormat="1" ht="15" customHeight="1" x14ac:dyDescent="0.25"/>
    <row r="30507" customFormat="1" ht="15" customHeight="1" x14ac:dyDescent="0.25"/>
    <row r="30508" customFormat="1" ht="15" customHeight="1" x14ac:dyDescent="0.25"/>
    <row r="30509" customFormat="1" ht="15" customHeight="1" x14ac:dyDescent="0.25"/>
    <row r="30510" customFormat="1" ht="15" customHeight="1" x14ac:dyDescent="0.25"/>
    <row r="30511" customFormat="1" ht="15" customHeight="1" x14ac:dyDescent="0.25"/>
    <row r="30512" customFormat="1" ht="15" customHeight="1" x14ac:dyDescent="0.25"/>
    <row r="30513" customFormat="1" ht="15" customHeight="1" x14ac:dyDescent="0.25"/>
    <row r="30514" customFormat="1" ht="15" customHeight="1" x14ac:dyDescent="0.25"/>
    <row r="30515" customFormat="1" ht="15" customHeight="1" x14ac:dyDescent="0.25"/>
    <row r="30516" customFormat="1" ht="15" customHeight="1" x14ac:dyDescent="0.25"/>
    <row r="30517" customFormat="1" ht="15" customHeight="1" x14ac:dyDescent="0.25"/>
    <row r="30518" customFormat="1" ht="15" customHeight="1" x14ac:dyDescent="0.25"/>
    <row r="30519" customFormat="1" ht="15" customHeight="1" x14ac:dyDescent="0.25"/>
    <row r="30520" customFormat="1" ht="15" customHeight="1" x14ac:dyDescent="0.25"/>
    <row r="30521" customFormat="1" ht="15" customHeight="1" x14ac:dyDescent="0.25"/>
    <row r="30522" customFormat="1" ht="15" customHeight="1" x14ac:dyDescent="0.25"/>
    <row r="30523" customFormat="1" ht="15" customHeight="1" x14ac:dyDescent="0.25"/>
    <row r="30524" customFormat="1" ht="15" customHeight="1" x14ac:dyDescent="0.25"/>
    <row r="30525" customFormat="1" ht="15" customHeight="1" x14ac:dyDescent="0.25"/>
    <row r="30526" customFormat="1" ht="15" customHeight="1" x14ac:dyDescent="0.25"/>
    <row r="30527" customFormat="1" ht="15" customHeight="1" x14ac:dyDescent="0.25"/>
    <row r="30528" customFormat="1" ht="15" customHeight="1" x14ac:dyDescent="0.25"/>
    <row r="30529" customFormat="1" ht="15" customHeight="1" x14ac:dyDescent="0.25"/>
    <row r="30530" customFormat="1" ht="15" customHeight="1" x14ac:dyDescent="0.25"/>
    <row r="30531" customFormat="1" ht="15" customHeight="1" x14ac:dyDescent="0.25"/>
    <row r="30532" customFormat="1" ht="15" customHeight="1" x14ac:dyDescent="0.25"/>
    <row r="30533" customFormat="1" ht="15" customHeight="1" x14ac:dyDescent="0.25"/>
    <row r="30534" customFormat="1" ht="15" customHeight="1" x14ac:dyDescent="0.25"/>
    <row r="30535" customFormat="1" ht="15" customHeight="1" x14ac:dyDescent="0.25"/>
    <row r="30536" customFormat="1" ht="15" customHeight="1" x14ac:dyDescent="0.25"/>
    <row r="30537" customFormat="1" ht="15" customHeight="1" x14ac:dyDescent="0.25"/>
    <row r="30538" customFormat="1" ht="15" customHeight="1" x14ac:dyDescent="0.25"/>
    <row r="30539" customFormat="1" ht="15" customHeight="1" x14ac:dyDescent="0.25"/>
    <row r="30540" customFormat="1" ht="15" customHeight="1" x14ac:dyDescent="0.25"/>
    <row r="30541" customFormat="1" ht="15" customHeight="1" x14ac:dyDescent="0.25"/>
    <row r="30542" customFormat="1" ht="15" customHeight="1" x14ac:dyDescent="0.25"/>
    <row r="30543" customFormat="1" ht="15" customHeight="1" x14ac:dyDescent="0.25"/>
    <row r="30544" customFormat="1" ht="15" customHeight="1" x14ac:dyDescent="0.25"/>
    <row r="30545" customFormat="1" ht="15" customHeight="1" x14ac:dyDescent="0.25"/>
    <row r="30546" customFormat="1" ht="15" customHeight="1" x14ac:dyDescent="0.25"/>
    <row r="30547" customFormat="1" ht="15" customHeight="1" x14ac:dyDescent="0.25"/>
    <row r="30548" customFormat="1" ht="15" customHeight="1" x14ac:dyDescent="0.25"/>
    <row r="30549" customFormat="1" ht="15" customHeight="1" x14ac:dyDescent="0.25"/>
    <row r="30550" customFormat="1" ht="15" customHeight="1" x14ac:dyDescent="0.25"/>
    <row r="30551" customFormat="1" ht="15" customHeight="1" x14ac:dyDescent="0.25"/>
    <row r="30552" customFormat="1" ht="15" customHeight="1" x14ac:dyDescent="0.25"/>
    <row r="30553" customFormat="1" ht="15" customHeight="1" x14ac:dyDescent="0.25"/>
    <row r="30554" customFormat="1" ht="15" customHeight="1" x14ac:dyDescent="0.25"/>
    <row r="30555" customFormat="1" ht="15" customHeight="1" x14ac:dyDescent="0.25"/>
    <row r="30556" customFormat="1" ht="15" customHeight="1" x14ac:dyDescent="0.25"/>
    <row r="30557" customFormat="1" ht="15" customHeight="1" x14ac:dyDescent="0.25"/>
    <row r="30558" customFormat="1" ht="15" customHeight="1" x14ac:dyDescent="0.25"/>
    <row r="30559" customFormat="1" ht="15" customHeight="1" x14ac:dyDescent="0.25"/>
    <row r="30560" customFormat="1" ht="15" customHeight="1" x14ac:dyDescent="0.25"/>
    <row r="30561" customFormat="1" ht="15" customHeight="1" x14ac:dyDescent="0.25"/>
    <row r="30562" customFormat="1" ht="15" customHeight="1" x14ac:dyDescent="0.25"/>
    <row r="30563" customFormat="1" ht="15" customHeight="1" x14ac:dyDescent="0.25"/>
    <row r="30564" customFormat="1" ht="15" customHeight="1" x14ac:dyDescent="0.25"/>
    <row r="30565" customFormat="1" ht="15" customHeight="1" x14ac:dyDescent="0.25"/>
    <row r="30566" customFormat="1" ht="15" customHeight="1" x14ac:dyDescent="0.25"/>
    <row r="30567" customFormat="1" ht="15" customHeight="1" x14ac:dyDescent="0.25"/>
    <row r="30568" customFormat="1" ht="15" customHeight="1" x14ac:dyDescent="0.25"/>
    <row r="30569" customFormat="1" ht="15" customHeight="1" x14ac:dyDescent="0.25"/>
    <row r="30570" customFormat="1" ht="15" customHeight="1" x14ac:dyDescent="0.25"/>
    <row r="30571" customFormat="1" ht="15" customHeight="1" x14ac:dyDescent="0.25"/>
    <row r="30572" customFormat="1" ht="15" customHeight="1" x14ac:dyDescent="0.25"/>
    <row r="30573" customFormat="1" ht="15" customHeight="1" x14ac:dyDescent="0.25"/>
    <row r="30574" customFormat="1" ht="15" customHeight="1" x14ac:dyDescent="0.25"/>
    <row r="30575" customFormat="1" ht="15" customHeight="1" x14ac:dyDescent="0.25"/>
    <row r="30576" customFormat="1" ht="15" customHeight="1" x14ac:dyDescent="0.25"/>
    <row r="30577" customFormat="1" ht="15" customHeight="1" x14ac:dyDescent="0.25"/>
    <row r="30578" customFormat="1" ht="15" customHeight="1" x14ac:dyDescent="0.25"/>
    <row r="30579" customFormat="1" ht="15" customHeight="1" x14ac:dyDescent="0.25"/>
    <row r="30580" customFormat="1" ht="15" customHeight="1" x14ac:dyDescent="0.25"/>
    <row r="30581" customFormat="1" ht="15" customHeight="1" x14ac:dyDescent="0.25"/>
    <row r="30582" customFormat="1" ht="15" customHeight="1" x14ac:dyDescent="0.25"/>
    <row r="30583" customFormat="1" ht="15" customHeight="1" x14ac:dyDescent="0.25"/>
    <row r="30584" customFormat="1" ht="15" customHeight="1" x14ac:dyDescent="0.25"/>
    <row r="30585" customFormat="1" ht="15" customHeight="1" x14ac:dyDescent="0.25"/>
    <row r="30586" customFormat="1" ht="15" customHeight="1" x14ac:dyDescent="0.25"/>
    <row r="30587" customFormat="1" ht="15" customHeight="1" x14ac:dyDescent="0.25"/>
    <row r="30588" customFormat="1" ht="15" customHeight="1" x14ac:dyDescent="0.25"/>
    <row r="30589" customFormat="1" ht="15" customHeight="1" x14ac:dyDescent="0.25"/>
    <row r="30590" customFormat="1" ht="15" customHeight="1" x14ac:dyDescent="0.25"/>
    <row r="30591" customFormat="1" ht="15" customHeight="1" x14ac:dyDescent="0.25"/>
    <row r="30592" customFormat="1" ht="15" customHeight="1" x14ac:dyDescent="0.25"/>
    <row r="30593" customFormat="1" ht="15" customHeight="1" x14ac:dyDescent="0.25"/>
    <row r="30594" customFormat="1" ht="15" customHeight="1" x14ac:dyDescent="0.25"/>
    <row r="30595" customFormat="1" ht="15" customHeight="1" x14ac:dyDescent="0.25"/>
    <row r="30596" customFormat="1" ht="15" customHeight="1" x14ac:dyDescent="0.25"/>
    <row r="30597" customFormat="1" ht="15" customHeight="1" x14ac:dyDescent="0.25"/>
    <row r="30598" customFormat="1" ht="15" customHeight="1" x14ac:dyDescent="0.25"/>
    <row r="30599" customFormat="1" ht="15" customHeight="1" x14ac:dyDescent="0.25"/>
    <row r="30600" customFormat="1" ht="15" customHeight="1" x14ac:dyDescent="0.25"/>
    <row r="30601" customFormat="1" ht="15" customHeight="1" x14ac:dyDescent="0.25"/>
    <row r="30602" customFormat="1" ht="15" customHeight="1" x14ac:dyDescent="0.25"/>
    <row r="30603" customFormat="1" ht="15" customHeight="1" x14ac:dyDescent="0.25"/>
    <row r="30604" customFormat="1" ht="15" customHeight="1" x14ac:dyDescent="0.25"/>
    <row r="30605" customFormat="1" ht="15" customHeight="1" x14ac:dyDescent="0.25"/>
    <row r="30606" customFormat="1" ht="15" customHeight="1" x14ac:dyDescent="0.25"/>
    <row r="30607" customFormat="1" ht="15" customHeight="1" x14ac:dyDescent="0.25"/>
    <row r="30608" customFormat="1" ht="15" customHeight="1" x14ac:dyDescent="0.25"/>
    <row r="30609" customFormat="1" ht="15" customHeight="1" x14ac:dyDescent="0.25"/>
    <row r="30610" customFormat="1" ht="15" customHeight="1" x14ac:dyDescent="0.25"/>
    <row r="30611" customFormat="1" ht="15" customHeight="1" x14ac:dyDescent="0.25"/>
    <row r="30612" customFormat="1" ht="15" customHeight="1" x14ac:dyDescent="0.25"/>
    <row r="30613" customFormat="1" ht="15" customHeight="1" x14ac:dyDescent="0.25"/>
    <row r="30614" customFormat="1" ht="15" customHeight="1" x14ac:dyDescent="0.25"/>
    <row r="30615" customFormat="1" ht="15" customHeight="1" x14ac:dyDescent="0.25"/>
    <row r="30616" customFormat="1" ht="15" customHeight="1" x14ac:dyDescent="0.25"/>
    <row r="30617" customFormat="1" ht="15" customHeight="1" x14ac:dyDescent="0.25"/>
    <row r="30618" customFormat="1" ht="15" customHeight="1" x14ac:dyDescent="0.25"/>
    <row r="30619" customFormat="1" ht="15" customHeight="1" x14ac:dyDescent="0.25"/>
    <row r="30620" customFormat="1" ht="15" customHeight="1" x14ac:dyDescent="0.25"/>
    <row r="30621" customFormat="1" ht="15" customHeight="1" x14ac:dyDescent="0.25"/>
    <row r="30622" customFormat="1" ht="15" customHeight="1" x14ac:dyDescent="0.25"/>
    <row r="30623" customFormat="1" ht="15" customHeight="1" x14ac:dyDescent="0.25"/>
    <row r="30624" customFormat="1" ht="15" customHeight="1" x14ac:dyDescent="0.25"/>
    <row r="30625" customFormat="1" ht="15" customHeight="1" x14ac:dyDescent="0.25"/>
    <row r="30626" customFormat="1" ht="15" customHeight="1" x14ac:dyDescent="0.25"/>
    <row r="30627" customFormat="1" ht="15" customHeight="1" x14ac:dyDescent="0.25"/>
    <row r="30628" customFormat="1" ht="15" customHeight="1" x14ac:dyDescent="0.25"/>
    <row r="30629" customFormat="1" ht="15" customHeight="1" x14ac:dyDescent="0.25"/>
    <row r="30630" customFormat="1" ht="15" customHeight="1" x14ac:dyDescent="0.25"/>
    <row r="30631" customFormat="1" ht="15" customHeight="1" x14ac:dyDescent="0.25"/>
    <row r="30632" customFormat="1" ht="15" customHeight="1" x14ac:dyDescent="0.25"/>
    <row r="30633" customFormat="1" ht="15" customHeight="1" x14ac:dyDescent="0.25"/>
    <row r="30634" customFormat="1" ht="15" customHeight="1" x14ac:dyDescent="0.25"/>
    <row r="30635" customFormat="1" ht="15" customHeight="1" x14ac:dyDescent="0.25"/>
    <row r="30636" customFormat="1" ht="15" customHeight="1" x14ac:dyDescent="0.25"/>
    <row r="30637" customFormat="1" ht="15" customHeight="1" x14ac:dyDescent="0.25"/>
    <row r="30638" customFormat="1" ht="15" customHeight="1" x14ac:dyDescent="0.25"/>
    <row r="30639" customFormat="1" ht="15" customHeight="1" x14ac:dyDescent="0.25"/>
    <row r="30640" customFormat="1" ht="15" customHeight="1" x14ac:dyDescent="0.25"/>
    <row r="30641" customFormat="1" ht="15" customHeight="1" x14ac:dyDescent="0.25"/>
    <row r="30642" customFormat="1" ht="15" customHeight="1" x14ac:dyDescent="0.25"/>
    <row r="30643" customFormat="1" ht="15" customHeight="1" x14ac:dyDescent="0.25"/>
    <row r="30644" customFormat="1" ht="15" customHeight="1" x14ac:dyDescent="0.25"/>
    <row r="30645" customFormat="1" ht="15" customHeight="1" x14ac:dyDescent="0.25"/>
    <row r="30646" customFormat="1" ht="15" customHeight="1" x14ac:dyDescent="0.25"/>
    <row r="30647" customFormat="1" ht="15" customHeight="1" x14ac:dyDescent="0.25"/>
    <row r="30648" customFormat="1" ht="15" customHeight="1" x14ac:dyDescent="0.25"/>
    <row r="30649" customFormat="1" ht="15" customHeight="1" x14ac:dyDescent="0.25"/>
    <row r="30650" customFormat="1" ht="15" customHeight="1" x14ac:dyDescent="0.25"/>
    <row r="30651" customFormat="1" ht="15" customHeight="1" x14ac:dyDescent="0.25"/>
    <row r="30652" customFormat="1" ht="15" customHeight="1" x14ac:dyDescent="0.25"/>
    <row r="30653" customFormat="1" ht="15" customHeight="1" x14ac:dyDescent="0.25"/>
    <row r="30654" customFormat="1" ht="15" customHeight="1" x14ac:dyDescent="0.25"/>
    <row r="30655" customFormat="1" ht="15" customHeight="1" x14ac:dyDescent="0.25"/>
    <row r="30656" customFormat="1" ht="15" customHeight="1" x14ac:dyDescent="0.25"/>
    <row r="30657" customFormat="1" ht="15" customHeight="1" x14ac:dyDescent="0.25"/>
    <row r="30658" customFormat="1" ht="15" customHeight="1" x14ac:dyDescent="0.25"/>
    <row r="30659" customFormat="1" ht="15" customHeight="1" x14ac:dyDescent="0.25"/>
    <row r="30660" customFormat="1" ht="15" customHeight="1" x14ac:dyDescent="0.25"/>
    <row r="30661" customFormat="1" ht="15" customHeight="1" x14ac:dyDescent="0.25"/>
    <row r="30662" customFormat="1" ht="15" customHeight="1" x14ac:dyDescent="0.25"/>
    <row r="30663" customFormat="1" ht="15" customHeight="1" x14ac:dyDescent="0.25"/>
    <row r="30664" customFormat="1" ht="15" customHeight="1" x14ac:dyDescent="0.25"/>
    <row r="30665" customFormat="1" ht="15" customHeight="1" x14ac:dyDescent="0.25"/>
    <row r="30666" customFormat="1" ht="15" customHeight="1" x14ac:dyDescent="0.25"/>
    <row r="30667" customFormat="1" ht="15" customHeight="1" x14ac:dyDescent="0.25"/>
    <row r="30668" customFormat="1" ht="15" customHeight="1" x14ac:dyDescent="0.25"/>
    <row r="30669" customFormat="1" ht="15" customHeight="1" x14ac:dyDescent="0.25"/>
    <row r="30670" customFormat="1" ht="15" customHeight="1" x14ac:dyDescent="0.25"/>
    <row r="30671" customFormat="1" ht="15" customHeight="1" x14ac:dyDescent="0.25"/>
    <row r="30672" customFormat="1" ht="15" customHeight="1" x14ac:dyDescent="0.25"/>
    <row r="30673" customFormat="1" ht="15" customHeight="1" x14ac:dyDescent="0.25"/>
    <row r="30674" customFormat="1" ht="15" customHeight="1" x14ac:dyDescent="0.25"/>
    <row r="30675" customFormat="1" ht="15" customHeight="1" x14ac:dyDescent="0.25"/>
    <row r="30676" customFormat="1" ht="15" customHeight="1" x14ac:dyDescent="0.25"/>
    <row r="30677" customFormat="1" ht="15" customHeight="1" x14ac:dyDescent="0.25"/>
    <row r="30678" customFormat="1" ht="15" customHeight="1" x14ac:dyDescent="0.25"/>
    <row r="30679" customFormat="1" ht="15" customHeight="1" x14ac:dyDescent="0.25"/>
    <row r="30680" customFormat="1" ht="15" customHeight="1" x14ac:dyDescent="0.25"/>
    <row r="30681" customFormat="1" ht="15" customHeight="1" x14ac:dyDescent="0.25"/>
    <row r="30682" customFormat="1" ht="15" customHeight="1" x14ac:dyDescent="0.25"/>
    <row r="30683" customFormat="1" ht="15" customHeight="1" x14ac:dyDescent="0.25"/>
    <row r="30684" customFormat="1" ht="15" customHeight="1" x14ac:dyDescent="0.25"/>
    <row r="30685" customFormat="1" ht="15" customHeight="1" x14ac:dyDescent="0.25"/>
    <row r="30686" customFormat="1" ht="15" customHeight="1" x14ac:dyDescent="0.25"/>
    <row r="30687" customFormat="1" ht="15" customHeight="1" x14ac:dyDescent="0.25"/>
    <row r="30688" customFormat="1" ht="15" customHeight="1" x14ac:dyDescent="0.25"/>
    <row r="30689" customFormat="1" ht="15" customHeight="1" x14ac:dyDescent="0.25"/>
    <row r="30690" customFormat="1" ht="15" customHeight="1" x14ac:dyDescent="0.25"/>
    <row r="30691" customFormat="1" ht="15" customHeight="1" x14ac:dyDescent="0.25"/>
    <row r="30692" customFormat="1" ht="15" customHeight="1" x14ac:dyDescent="0.25"/>
    <row r="30693" customFormat="1" ht="15" customHeight="1" x14ac:dyDescent="0.25"/>
    <row r="30694" customFormat="1" ht="15" customHeight="1" x14ac:dyDescent="0.25"/>
    <row r="30695" customFormat="1" ht="15" customHeight="1" x14ac:dyDescent="0.25"/>
    <row r="30696" customFormat="1" ht="15" customHeight="1" x14ac:dyDescent="0.25"/>
    <row r="30697" customFormat="1" ht="15" customHeight="1" x14ac:dyDescent="0.25"/>
    <row r="30698" customFormat="1" ht="15" customHeight="1" x14ac:dyDescent="0.25"/>
    <row r="30699" customFormat="1" ht="15" customHeight="1" x14ac:dyDescent="0.25"/>
    <row r="30700" customFormat="1" ht="15" customHeight="1" x14ac:dyDescent="0.25"/>
    <row r="30701" customFormat="1" ht="15" customHeight="1" x14ac:dyDescent="0.25"/>
    <row r="30702" customFormat="1" ht="15" customHeight="1" x14ac:dyDescent="0.25"/>
    <row r="30703" customFormat="1" ht="15" customHeight="1" x14ac:dyDescent="0.25"/>
    <row r="30704" customFormat="1" ht="15" customHeight="1" x14ac:dyDescent="0.25"/>
    <row r="30705" customFormat="1" ht="15" customHeight="1" x14ac:dyDescent="0.25"/>
    <row r="30706" customFormat="1" ht="15" customHeight="1" x14ac:dyDescent="0.25"/>
    <row r="30707" customFormat="1" ht="15" customHeight="1" x14ac:dyDescent="0.25"/>
    <row r="30708" customFormat="1" ht="15" customHeight="1" x14ac:dyDescent="0.25"/>
    <row r="30709" customFormat="1" ht="15" customHeight="1" x14ac:dyDescent="0.25"/>
    <row r="30710" customFormat="1" ht="15" customHeight="1" x14ac:dyDescent="0.25"/>
    <row r="30711" customFormat="1" ht="15" customHeight="1" x14ac:dyDescent="0.25"/>
    <row r="30712" customFormat="1" ht="15" customHeight="1" x14ac:dyDescent="0.25"/>
    <row r="30713" customFormat="1" ht="15" customHeight="1" x14ac:dyDescent="0.25"/>
    <row r="30714" customFormat="1" ht="15" customHeight="1" x14ac:dyDescent="0.25"/>
    <row r="30715" customFormat="1" ht="15" customHeight="1" x14ac:dyDescent="0.25"/>
    <row r="30716" customFormat="1" ht="15" customHeight="1" x14ac:dyDescent="0.25"/>
    <row r="30717" customFormat="1" ht="15" customHeight="1" x14ac:dyDescent="0.25"/>
    <row r="30718" customFormat="1" ht="15" customHeight="1" x14ac:dyDescent="0.25"/>
    <row r="30719" customFormat="1" ht="15" customHeight="1" x14ac:dyDescent="0.25"/>
    <row r="30720" customFormat="1" ht="15" customHeight="1" x14ac:dyDescent="0.25"/>
    <row r="30721" customFormat="1" ht="15" customHeight="1" x14ac:dyDescent="0.25"/>
    <row r="30722" customFormat="1" ht="15" customHeight="1" x14ac:dyDescent="0.25"/>
    <row r="30723" customFormat="1" ht="15" customHeight="1" x14ac:dyDescent="0.25"/>
    <row r="30724" customFormat="1" ht="15" customHeight="1" x14ac:dyDescent="0.25"/>
    <row r="30725" customFormat="1" ht="15" customHeight="1" x14ac:dyDescent="0.25"/>
    <row r="30726" customFormat="1" ht="15" customHeight="1" x14ac:dyDescent="0.25"/>
    <row r="30727" customFormat="1" ht="15" customHeight="1" x14ac:dyDescent="0.25"/>
    <row r="30728" customFormat="1" ht="15" customHeight="1" x14ac:dyDescent="0.25"/>
    <row r="30729" customFormat="1" ht="15" customHeight="1" x14ac:dyDescent="0.25"/>
    <row r="30730" customFormat="1" ht="15" customHeight="1" x14ac:dyDescent="0.25"/>
    <row r="30731" customFormat="1" ht="15" customHeight="1" x14ac:dyDescent="0.25"/>
    <row r="30732" customFormat="1" ht="15" customHeight="1" x14ac:dyDescent="0.25"/>
    <row r="30733" customFormat="1" ht="15" customHeight="1" x14ac:dyDescent="0.25"/>
    <row r="30734" customFormat="1" ht="15" customHeight="1" x14ac:dyDescent="0.25"/>
    <row r="30735" customFormat="1" ht="15" customHeight="1" x14ac:dyDescent="0.25"/>
    <row r="30736" customFormat="1" ht="15" customHeight="1" x14ac:dyDescent="0.25"/>
    <row r="30737" customFormat="1" ht="15" customHeight="1" x14ac:dyDescent="0.25"/>
    <row r="30738" customFormat="1" ht="15" customHeight="1" x14ac:dyDescent="0.25"/>
    <row r="30739" customFormat="1" ht="15" customHeight="1" x14ac:dyDescent="0.25"/>
    <row r="30740" customFormat="1" ht="15" customHeight="1" x14ac:dyDescent="0.25"/>
    <row r="30741" customFormat="1" ht="15" customHeight="1" x14ac:dyDescent="0.25"/>
    <row r="30742" customFormat="1" ht="15" customHeight="1" x14ac:dyDescent="0.25"/>
    <row r="30743" customFormat="1" ht="15" customHeight="1" x14ac:dyDescent="0.25"/>
    <row r="30744" customFormat="1" ht="15" customHeight="1" x14ac:dyDescent="0.25"/>
    <row r="30745" customFormat="1" ht="15" customHeight="1" x14ac:dyDescent="0.25"/>
    <row r="30746" customFormat="1" ht="15" customHeight="1" x14ac:dyDescent="0.25"/>
    <row r="30747" customFormat="1" ht="15" customHeight="1" x14ac:dyDescent="0.25"/>
    <row r="30748" customFormat="1" ht="15" customHeight="1" x14ac:dyDescent="0.25"/>
    <row r="30749" customFormat="1" ht="15" customHeight="1" x14ac:dyDescent="0.25"/>
    <row r="30750" customFormat="1" ht="15" customHeight="1" x14ac:dyDescent="0.25"/>
    <row r="30751" customFormat="1" ht="15" customHeight="1" x14ac:dyDescent="0.25"/>
    <row r="30752" customFormat="1" ht="15" customHeight="1" x14ac:dyDescent="0.25"/>
    <row r="30753" customFormat="1" ht="15" customHeight="1" x14ac:dyDescent="0.25"/>
    <row r="30754" customFormat="1" ht="15" customHeight="1" x14ac:dyDescent="0.25"/>
    <row r="30755" customFormat="1" ht="15" customHeight="1" x14ac:dyDescent="0.25"/>
    <row r="30756" customFormat="1" ht="15" customHeight="1" x14ac:dyDescent="0.25"/>
    <row r="30757" customFormat="1" ht="15" customHeight="1" x14ac:dyDescent="0.25"/>
    <row r="30758" customFormat="1" ht="15" customHeight="1" x14ac:dyDescent="0.25"/>
    <row r="30759" customFormat="1" ht="15" customHeight="1" x14ac:dyDescent="0.25"/>
    <row r="30760" customFormat="1" ht="15" customHeight="1" x14ac:dyDescent="0.25"/>
    <row r="30761" customFormat="1" ht="15" customHeight="1" x14ac:dyDescent="0.25"/>
    <row r="30762" customFormat="1" ht="15" customHeight="1" x14ac:dyDescent="0.25"/>
    <row r="30763" customFormat="1" ht="15" customHeight="1" x14ac:dyDescent="0.25"/>
    <row r="30764" customFormat="1" ht="15" customHeight="1" x14ac:dyDescent="0.25"/>
    <row r="30765" customFormat="1" ht="15" customHeight="1" x14ac:dyDescent="0.25"/>
    <row r="30766" customFormat="1" ht="15" customHeight="1" x14ac:dyDescent="0.25"/>
    <row r="30767" customFormat="1" ht="15" customHeight="1" x14ac:dyDescent="0.25"/>
    <row r="30768" customFormat="1" ht="15" customHeight="1" x14ac:dyDescent="0.25"/>
    <row r="30769" customFormat="1" ht="15" customHeight="1" x14ac:dyDescent="0.25"/>
    <row r="30770" customFormat="1" ht="15" customHeight="1" x14ac:dyDescent="0.25"/>
    <row r="30771" customFormat="1" ht="15" customHeight="1" x14ac:dyDescent="0.25"/>
    <row r="30772" customFormat="1" ht="15" customHeight="1" x14ac:dyDescent="0.25"/>
    <row r="30773" customFormat="1" ht="15" customHeight="1" x14ac:dyDescent="0.25"/>
    <row r="30774" customFormat="1" ht="15" customHeight="1" x14ac:dyDescent="0.25"/>
    <row r="30775" customFormat="1" ht="15" customHeight="1" x14ac:dyDescent="0.25"/>
    <row r="30776" customFormat="1" ht="15" customHeight="1" x14ac:dyDescent="0.25"/>
    <row r="30777" customFormat="1" ht="15" customHeight="1" x14ac:dyDescent="0.25"/>
    <row r="30778" customFormat="1" ht="15" customHeight="1" x14ac:dyDescent="0.25"/>
    <row r="30779" customFormat="1" ht="15" customHeight="1" x14ac:dyDescent="0.25"/>
    <row r="30780" customFormat="1" ht="15" customHeight="1" x14ac:dyDescent="0.25"/>
    <row r="30781" customFormat="1" ht="15" customHeight="1" x14ac:dyDescent="0.25"/>
    <row r="30782" customFormat="1" ht="15" customHeight="1" x14ac:dyDescent="0.25"/>
    <row r="30783" customFormat="1" ht="15" customHeight="1" x14ac:dyDescent="0.25"/>
    <row r="30784" customFormat="1" ht="15" customHeight="1" x14ac:dyDescent="0.25"/>
    <row r="30785" customFormat="1" ht="15" customHeight="1" x14ac:dyDescent="0.25"/>
    <row r="30786" customFormat="1" ht="15" customHeight="1" x14ac:dyDescent="0.25"/>
    <row r="30787" customFormat="1" ht="15" customHeight="1" x14ac:dyDescent="0.25"/>
    <row r="30788" customFormat="1" ht="15" customHeight="1" x14ac:dyDescent="0.25"/>
    <row r="30789" customFormat="1" ht="15" customHeight="1" x14ac:dyDescent="0.25"/>
    <row r="30790" customFormat="1" ht="15" customHeight="1" x14ac:dyDescent="0.25"/>
    <row r="30791" customFormat="1" ht="15" customHeight="1" x14ac:dyDescent="0.25"/>
    <row r="30792" customFormat="1" ht="15" customHeight="1" x14ac:dyDescent="0.25"/>
    <row r="30793" customFormat="1" ht="15" customHeight="1" x14ac:dyDescent="0.25"/>
    <row r="30794" customFormat="1" ht="15" customHeight="1" x14ac:dyDescent="0.25"/>
    <row r="30795" customFormat="1" ht="15" customHeight="1" x14ac:dyDescent="0.25"/>
    <row r="30796" customFormat="1" ht="15" customHeight="1" x14ac:dyDescent="0.25"/>
    <row r="30797" customFormat="1" ht="15" customHeight="1" x14ac:dyDescent="0.25"/>
    <row r="30798" customFormat="1" ht="15" customHeight="1" x14ac:dyDescent="0.25"/>
    <row r="30799" customFormat="1" ht="15" customHeight="1" x14ac:dyDescent="0.25"/>
    <row r="30800" customFormat="1" ht="15" customHeight="1" x14ac:dyDescent="0.25"/>
    <row r="30801" customFormat="1" ht="15" customHeight="1" x14ac:dyDescent="0.25"/>
    <row r="30802" customFormat="1" ht="15" customHeight="1" x14ac:dyDescent="0.25"/>
    <row r="30803" customFormat="1" ht="15" customHeight="1" x14ac:dyDescent="0.25"/>
    <row r="30804" customFormat="1" ht="15" customHeight="1" x14ac:dyDescent="0.25"/>
    <row r="30805" customFormat="1" ht="15" customHeight="1" x14ac:dyDescent="0.25"/>
    <row r="30806" customFormat="1" ht="15" customHeight="1" x14ac:dyDescent="0.25"/>
    <row r="30807" customFormat="1" ht="15" customHeight="1" x14ac:dyDescent="0.25"/>
    <row r="30808" customFormat="1" ht="15" customHeight="1" x14ac:dyDescent="0.25"/>
    <row r="30809" customFormat="1" ht="15" customHeight="1" x14ac:dyDescent="0.25"/>
    <row r="30810" customFormat="1" ht="15" customHeight="1" x14ac:dyDescent="0.25"/>
    <row r="30811" customFormat="1" ht="15" customHeight="1" x14ac:dyDescent="0.25"/>
    <row r="30812" customFormat="1" ht="15" customHeight="1" x14ac:dyDescent="0.25"/>
    <row r="30813" customFormat="1" ht="15" customHeight="1" x14ac:dyDescent="0.25"/>
    <row r="30814" customFormat="1" ht="15" customHeight="1" x14ac:dyDescent="0.25"/>
    <row r="30815" customFormat="1" ht="15" customHeight="1" x14ac:dyDescent="0.25"/>
    <row r="30816" customFormat="1" ht="15" customHeight="1" x14ac:dyDescent="0.25"/>
    <row r="30817" customFormat="1" ht="15" customHeight="1" x14ac:dyDescent="0.25"/>
    <row r="30818" customFormat="1" ht="15" customHeight="1" x14ac:dyDescent="0.25"/>
    <row r="30819" customFormat="1" ht="15" customHeight="1" x14ac:dyDescent="0.25"/>
    <row r="30820" customFormat="1" ht="15" customHeight="1" x14ac:dyDescent="0.25"/>
    <row r="30821" customFormat="1" ht="15" customHeight="1" x14ac:dyDescent="0.25"/>
    <row r="30822" customFormat="1" ht="15" customHeight="1" x14ac:dyDescent="0.25"/>
    <row r="30823" customFormat="1" ht="15" customHeight="1" x14ac:dyDescent="0.25"/>
    <row r="30824" customFormat="1" ht="15" customHeight="1" x14ac:dyDescent="0.25"/>
    <row r="30825" customFormat="1" ht="15" customHeight="1" x14ac:dyDescent="0.25"/>
    <row r="30826" customFormat="1" ht="15" customHeight="1" x14ac:dyDescent="0.25"/>
    <row r="30827" customFormat="1" ht="15" customHeight="1" x14ac:dyDescent="0.25"/>
    <row r="30828" customFormat="1" ht="15" customHeight="1" x14ac:dyDescent="0.25"/>
    <row r="30829" customFormat="1" ht="15" customHeight="1" x14ac:dyDescent="0.25"/>
    <row r="30830" customFormat="1" ht="15" customHeight="1" x14ac:dyDescent="0.25"/>
    <row r="30831" customFormat="1" ht="15" customHeight="1" x14ac:dyDescent="0.25"/>
    <row r="30832" customFormat="1" ht="15" customHeight="1" x14ac:dyDescent="0.25"/>
    <row r="30833" customFormat="1" ht="15" customHeight="1" x14ac:dyDescent="0.25"/>
    <row r="30834" customFormat="1" ht="15" customHeight="1" x14ac:dyDescent="0.25"/>
    <row r="30835" customFormat="1" ht="15" customHeight="1" x14ac:dyDescent="0.25"/>
    <row r="30836" customFormat="1" ht="15" customHeight="1" x14ac:dyDescent="0.25"/>
    <row r="30837" customFormat="1" ht="15" customHeight="1" x14ac:dyDescent="0.25"/>
    <row r="30838" customFormat="1" ht="15" customHeight="1" x14ac:dyDescent="0.25"/>
    <row r="30839" customFormat="1" ht="15" customHeight="1" x14ac:dyDescent="0.25"/>
    <row r="30840" customFormat="1" ht="15" customHeight="1" x14ac:dyDescent="0.25"/>
    <row r="30841" customFormat="1" ht="15" customHeight="1" x14ac:dyDescent="0.25"/>
    <row r="30842" customFormat="1" ht="15" customHeight="1" x14ac:dyDescent="0.25"/>
    <row r="30843" customFormat="1" ht="15" customHeight="1" x14ac:dyDescent="0.25"/>
    <row r="30844" customFormat="1" ht="15" customHeight="1" x14ac:dyDescent="0.25"/>
    <row r="30845" customFormat="1" ht="15" customHeight="1" x14ac:dyDescent="0.25"/>
    <row r="30846" customFormat="1" ht="15" customHeight="1" x14ac:dyDescent="0.25"/>
    <row r="30847" customFormat="1" ht="15" customHeight="1" x14ac:dyDescent="0.25"/>
    <row r="30848" customFormat="1" ht="15" customHeight="1" x14ac:dyDescent="0.25"/>
    <row r="30849" customFormat="1" ht="15" customHeight="1" x14ac:dyDescent="0.25"/>
    <row r="30850" customFormat="1" ht="15" customHeight="1" x14ac:dyDescent="0.25"/>
    <row r="30851" customFormat="1" ht="15" customHeight="1" x14ac:dyDescent="0.25"/>
    <row r="30852" customFormat="1" ht="15" customHeight="1" x14ac:dyDescent="0.25"/>
    <row r="30853" customFormat="1" ht="15" customHeight="1" x14ac:dyDescent="0.25"/>
    <row r="30854" customFormat="1" ht="15" customHeight="1" x14ac:dyDescent="0.25"/>
    <row r="30855" customFormat="1" ht="15" customHeight="1" x14ac:dyDescent="0.25"/>
    <row r="30856" customFormat="1" ht="15" customHeight="1" x14ac:dyDescent="0.25"/>
    <row r="30857" customFormat="1" ht="15" customHeight="1" x14ac:dyDescent="0.25"/>
    <row r="30858" customFormat="1" ht="15" customHeight="1" x14ac:dyDescent="0.25"/>
    <row r="30859" customFormat="1" ht="15" customHeight="1" x14ac:dyDescent="0.25"/>
    <row r="30860" customFormat="1" ht="15" customHeight="1" x14ac:dyDescent="0.25"/>
    <row r="30861" customFormat="1" ht="15" customHeight="1" x14ac:dyDescent="0.25"/>
    <row r="30862" customFormat="1" ht="15" customHeight="1" x14ac:dyDescent="0.25"/>
    <row r="30863" customFormat="1" ht="15" customHeight="1" x14ac:dyDescent="0.25"/>
    <row r="30864" customFormat="1" ht="15" customHeight="1" x14ac:dyDescent="0.25"/>
    <row r="30865" customFormat="1" ht="15" customHeight="1" x14ac:dyDescent="0.25"/>
    <row r="30866" customFormat="1" ht="15" customHeight="1" x14ac:dyDescent="0.25"/>
    <row r="30867" customFormat="1" ht="15" customHeight="1" x14ac:dyDescent="0.25"/>
    <row r="30868" customFormat="1" ht="15" customHeight="1" x14ac:dyDescent="0.25"/>
    <row r="30869" customFormat="1" ht="15" customHeight="1" x14ac:dyDescent="0.25"/>
    <row r="30870" customFormat="1" ht="15" customHeight="1" x14ac:dyDescent="0.25"/>
    <row r="30871" customFormat="1" ht="15" customHeight="1" x14ac:dyDescent="0.25"/>
    <row r="30872" customFormat="1" ht="15" customHeight="1" x14ac:dyDescent="0.25"/>
    <row r="30873" customFormat="1" ht="15" customHeight="1" x14ac:dyDescent="0.25"/>
    <row r="30874" customFormat="1" ht="15" customHeight="1" x14ac:dyDescent="0.25"/>
    <row r="30875" customFormat="1" ht="15" customHeight="1" x14ac:dyDescent="0.25"/>
    <row r="30876" customFormat="1" ht="15" customHeight="1" x14ac:dyDescent="0.25"/>
    <row r="30877" customFormat="1" ht="15" customHeight="1" x14ac:dyDescent="0.25"/>
    <row r="30878" customFormat="1" ht="15" customHeight="1" x14ac:dyDescent="0.25"/>
    <row r="30879" customFormat="1" ht="15" customHeight="1" x14ac:dyDescent="0.25"/>
    <row r="30880" customFormat="1" ht="15" customHeight="1" x14ac:dyDescent="0.25"/>
    <row r="30881" customFormat="1" ht="15" customHeight="1" x14ac:dyDescent="0.25"/>
    <row r="30882" customFormat="1" ht="15" customHeight="1" x14ac:dyDescent="0.25"/>
    <row r="30883" customFormat="1" ht="15" customHeight="1" x14ac:dyDescent="0.25"/>
    <row r="30884" customFormat="1" ht="15" customHeight="1" x14ac:dyDescent="0.25"/>
    <row r="30885" customFormat="1" ht="15" customHeight="1" x14ac:dyDescent="0.25"/>
    <row r="30886" customFormat="1" ht="15" customHeight="1" x14ac:dyDescent="0.25"/>
    <row r="30887" customFormat="1" ht="15" customHeight="1" x14ac:dyDescent="0.25"/>
    <row r="30888" customFormat="1" ht="15" customHeight="1" x14ac:dyDescent="0.25"/>
    <row r="30889" customFormat="1" ht="15" customHeight="1" x14ac:dyDescent="0.25"/>
    <row r="30890" customFormat="1" ht="15" customHeight="1" x14ac:dyDescent="0.25"/>
    <row r="30891" customFormat="1" ht="15" customHeight="1" x14ac:dyDescent="0.25"/>
    <row r="30892" customFormat="1" ht="15" customHeight="1" x14ac:dyDescent="0.25"/>
    <row r="30893" customFormat="1" ht="15" customHeight="1" x14ac:dyDescent="0.25"/>
    <row r="30894" customFormat="1" ht="15" customHeight="1" x14ac:dyDescent="0.25"/>
    <row r="30895" customFormat="1" ht="15" customHeight="1" x14ac:dyDescent="0.25"/>
    <row r="30896" customFormat="1" ht="15" customHeight="1" x14ac:dyDescent="0.25"/>
    <row r="30897" customFormat="1" ht="15" customHeight="1" x14ac:dyDescent="0.25"/>
    <row r="30898" customFormat="1" ht="15" customHeight="1" x14ac:dyDescent="0.25"/>
    <row r="30899" customFormat="1" ht="15" customHeight="1" x14ac:dyDescent="0.25"/>
    <row r="30900" customFormat="1" ht="15" customHeight="1" x14ac:dyDescent="0.25"/>
    <row r="30901" customFormat="1" ht="15" customHeight="1" x14ac:dyDescent="0.25"/>
    <row r="30902" customFormat="1" ht="15" customHeight="1" x14ac:dyDescent="0.25"/>
    <row r="30903" customFormat="1" ht="15" customHeight="1" x14ac:dyDescent="0.25"/>
    <row r="30904" customFormat="1" ht="15" customHeight="1" x14ac:dyDescent="0.25"/>
    <row r="30905" customFormat="1" ht="15" customHeight="1" x14ac:dyDescent="0.25"/>
    <row r="30906" customFormat="1" ht="15" customHeight="1" x14ac:dyDescent="0.25"/>
    <row r="30907" customFormat="1" ht="15" customHeight="1" x14ac:dyDescent="0.25"/>
    <row r="30908" customFormat="1" ht="15" customHeight="1" x14ac:dyDescent="0.25"/>
    <row r="30909" customFormat="1" ht="15" customHeight="1" x14ac:dyDescent="0.25"/>
    <row r="30910" customFormat="1" ht="15" customHeight="1" x14ac:dyDescent="0.25"/>
    <row r="30911" customFormat="1" ht="15" customHeight="1" x14ac:dyDescent="0.25"/>
    <row r="30912" customFormat="1" ht="15" customHeight="1" x14ac:dyDescent="0.25"/>
    <row r="30913" customFormat="1" ht="15" customHeight="1" x14ac:dyDescent="0.25"/>
    <row r="30914" customFormat="1" ht="15" customHeight="1" x14ac:dyDescent="0.25"/>
    <row r="30915" customFormat="1" ht="15" customHeight="1" x14ac:dyDescent="0.25"/>
    <row r="30916" customFormat="1" ht="15" customHeight="1" x14ac:dyDescent="0.25"/>
    <row r="30917" customFormat="1" ht="15" customHeight="1" x14ac:dyDescent="0.25"/>
    <row r="30918" customFormat="1" ht="15" customHeight="1" x14ac:dyDescent="0.25"/>
    <row r="30919" customFormat="1" ht="15" customHeight="1" x14ac:dyDescent="0.25"/>
    <row r="30920" customFormat="1" ht="15" customHeight="1" x14ac:dyDescent="0.25"/>
    <row r="30921" customFormat="1" ht="15" customHeight="1" x14ac:dyDescent="0.25"/>
    <row r="30922" customFormat="1" ht="15" customHeight="1" x14ac:dyDescent="0.25"/>
    <row r="30923" customFormat="1" ht="15" customHeight="1" x14ac:dyDescent="0.25"/>
    <row r="30924" customFormat="1" ht="15" customHeight="1" x14ac:dyDescent="0.25"/>
    <row r="30925" customFormat="1" ht="15" customHeight="1" x14ac:dyDescent="0.25"/>
    <row r="30926" customFormat="1" ht="15" customHeight="1" x14ac:dyDescent="0.25"/>
    <row r="30927" customFormat="1" ht="15" customHeight="1" x14ac:dyDescent="0.25"/>
    <row r="30928" customFormat="1" ht="15" customHeight="1" x14ac:dyDescent="0.25"/>
    <row r="30929" customFormat="1" ht="15" customHeight="1" x14ac:dyDescent="0.25"/>
    <row r="30930" customFormat="1" ht="15" customHeight="1" x14ac:dyDescent="0.25"/>
    <row r="30931" customFormat="1" ht="15" customHeight="1" x14ac:dyDescent="0.25"/>
    <row r="30932" customFormat="1" ht="15" customHeight="1" x14ac:dyDescent="0.25"/>
    <row r="30933" customFormat="1" ht="15" customHeight="1" x14ac:dyDescent="0.25"/>
    <row r="30934" customFormat="1" ht="15" customHeight="1" x14ac:dyDescent="0.25"/>
    <row r="30935" customFormat="1" ht="15" customHeight="1" x14ac:dyDescent="0.25"/>
    <row r="30936" customFormat="1" ht="15" customHeight="1" x14ac:dyDescent="0.25"/>
    <row r="30937" customFormat="1" ht="15" customHeight="1" x14ac:dyDescent="0.25"/>
    <row r="30938" customFormat="1" ht="15" customHeight="1" x14ac:dyDescent="0.25"/>
    <row r="30939" customFormat="1" ht="15" customHeight="1" x14ac:dyDescent="0.25"/>
    <row r="30940" customFormat="1" ht="15" customHeight="1" x14ac:dyDescent="0.25"/>
    <row r="30941" customFormat="1" ht="15" customHeight="1" x14ac:dyDescent="0.25"/>
    <row r="30942" customFormat="1" ht="15" customHeight="1" x14ac:dyDescent="0.25"/>
    <row r="30943" customFormat="1" ht="15" customHeight="1" x14ac:dyDescent="0.25"/>
    <row r="30944" customFormat="1" ht="15" customHeight="1" x14ac:dyDescent="0.25"/>
    <row r="30945" customFormat="1" ht="15" customHeight="1" x14ac:dyDescent="0.25"/>
    <row r="30946" customFormat="1" ht="15" customHeight="1" x14ac:dyDescent="0.25"/>
    <row r="30947" customFormat="1" ht="15" customHeight="1" x14ac:dyDescent="0.25"/>
    <row r="30948" customFormat="1" ht="15" customHeight="1" x14ac:dyDescent="0.25"/>
    <row r="30949" customFormat="1" ht="15" customHeight="1" x14ac:dyDescent="0.25"/>
    <row r="30950" customFormat="1" ht="15" customHeight="1" x14ac:dyDescent="0.25"/>
    <row r="30951" customFormat="1" ht="15" customHeight="1" x14ac:dyDescent="0.25"/>
    <row r="30952" customFormat="1" ht="15" customHeight="1" x14ac:dyDescent="0.25"/>
    <row r="30953" customFormat="1" ht="15" customHeight="1" x14ac:dyDescent="0.25"/>
    <row r="30954" customFormat="1" ht="15" customHeight="1" x14ac:dyDescent="0.25"/>
    <row r="30955" customFormat="1" ht="15" customHeight="1" x14ac:dyDescent="0.25"/>
    <row r="30956" customFormat="1" ht="15" customHeight="1" x14ac:dyDescent="0.25"/>
    <row r="30957" customFormat="1" ht="15" customHeight="1" x14ac:dyDescent="0.25"/>
    <row r="30958" customFormat="1" ht="15" customHeight="1" x14ac:dyDescent="0.25"/>
    <row r="30959" customFormat="1" ht="15" customHeight="1" x14ac:dyDescent="0.25"/>
    <row r="30960" customFormat="1" ht="15" customHeight="1" x14ac:dyDescent="0.25"/>
    <row r="30961" customFormat="1" ht="15" customHeight="1" x14ac:dyDescent="0.25"/>
    <row r="30962" customFormat="1" ht="15" customHeight="1" x14ac:dyDescent="0.25"/>
    <row r="30963" customFormat="1" ht="15" customHeight="1" x14ac:dyDescent="0.25"/>
    <row r="30964" customFormat="1" ht="15" customHeight="1" x14ac:dyDescent="0.25"/>
    <row r="30965" customFormat="1" ht="15" customHeight="1" x14ac:dyDescent="0.25"/>
    <row r="30966" customFormat="1" ht="15" customHeight="1" x14ac:dyDescent="0.25"/>
    <row r="30967" customFormat="1" ht="15" customHeight="1" x14ac:dyDescent="0.25"/>
    <row r="30968" customFormat="1" ht="15" customHeight="1" x14ac:dyDescent="0.25"/>
    <row r="30969" customFormat="1" ht="15" customHeight="1" x14ac:dyDescent="0.25"/>
    <row r="30970" customFormat="1" ht="15" customHeight="1" x14ac:dyDescent="0.25"/>
    <row r="30971" customFormat="1" ht="15" customHeight="1" x14ac:dyDescent="0.25"/>
    <row r="30972" customFormat="1" ht="15" customHeight="1" x14ac:dyDescent="0.25"/>
    <row r="30973" customFormat="1" ht="15" customHeight="1" x14ac:dyDescent="0.25"/>
    <row r="30974" customFormat="1" ht="15" customHeight="1" x14ac:dyDescent="0.25"/>
    <row r="30975" customFormat="1" ht="15" customHeight="1" x14ac:dyDescent="0.25"/>
    <row r="30976" customFormat="1" ht="15" customHeight="1" x14ac:dyDescent="0.25"/>
    <row r="30977" customFormat="1" ht="15" customHeight="1" x14ac:dyDescent="0.25"/>
    <row r="30978" customFormat="1" ht="15" customHeight="1" x14ac:dyDescent="0.25"/>
    <row r="30979" customFormat="1" ht="15" customHeight="1" x14ac:dyDescent="0.25"/>
    <row r="30980" customFormat="1" ht="15" customHeight="1" x14ac:dyDescent="0.25"/>
    <row r="30981" customFormat="1" ht="15" customHeight="1" x14ac:dyDescent="0.25"/>
    <row r="30982" customFormat="1" ht="15" customHeight="1" x14ac:dyDescent="0.25"/>
    <row r="30983" customFormat="1" ht="15" customHeight="1" x14ac:dyDescent="0.25"/>
    <row r="30984" customFormat="1" ht="15" customHeight="1" x14ac:dyDescent="0.25"/>
    <row r="30985" customFormat="1" ht="15" customHeight="1" x14ac:dyDescent="0.25"/>
    <row r="30986" customFormat="1" ht="15" customHeight="1" x14ac:dyDescent="0.25"/>
    <row r="30987" customFormat="1" ht="15" customHeight="1" x14ac:dyDescent="0.25"/>
    <row r="30988" customFormat="1" ht="15" customHeight="1" x14ac:dyDescent="0.25"/>
    <row r="30989" customFormat="1" ht="15" customHeight="1" x14ac:dyDescent="0.25"/>
    <row r="30990" customFormat="1" ht="15" customHeight="1" x14ac:dyDescent="0.25"/>
    <row r="30991" customFormat="1" ht="15" customHeight="1" x14ac:dyDescent="0.25"/>
    <row r="30992" customFormat="1" ht="15" customHeight="1" x14ac:dyDescent="0.25"/>
    <row r="30993" customFormat="1" ht="15" customHeight="1" x14ac:dyDescent="0.25"/>
    <row r="30994" customFormat="1" ht="15" customHeight="1" x14ac:dyDescent="0.25"/>
    <row r="30995" customFormat="1" ht="15" customHeight="1" x14ac:dyDescent="0.25"/>
    <row r="30996" customFormat="1" ht="15" customHeight="1" x14ac:dyDescent="0.25"/>
    <row r="30997" customFormat="1" ht="15" customHeight="1" x14ac:dyDescent="0.25"/>
    <row r="30998" customFormat="1" ht="15" customHeight="1" x14ac:dyDescent="0.25"/>
    <row r="30999" customFormat="1" ht="15" customHeight="1" x14ac:dyDescent="0.25"/>
    <row r="31000" customFormat="1" ht="15" customHeight="1" x14ac:dyDescent="0.25"/>
    <row r="31001" customFormat="1" ht="15" customHeight="1" x14ac:dyDescent="0.25"/>
    <row r="31002" customFormat="1" ht="15" customHeight="1" x14ac:dyDescent="0.25"/>
    <row r="31003" customFormat="1" ht="15" customHeight="1" x14ac:dyDescent="0.25"/>
    <row r="31004" customFormat="1" ht="15" customHeight="1" x14ac:dyDescent="0.25"/>
    <row r="31005" customFormat="1" ht="15" customHeight="1" x14ac:dyDescent="0.25"/>
    <row r="31006" customFormat="1" ht="15" customHeight="1" x14ac:dyDescent="0.25"/>
    <row r="31007" customFormat="1" ht="15" customHeight="1" x14ac:dyDescent="0.25"/>
    <row r="31008" customFormat="1" ht="15" customHeight="1" x14ac:dyDescent="0.25"/>
    <row r="31009" customFormat="1" ht="15" customHeight="1" x14ac:dyDescent="0.25"/>
    <row r="31010" customFormat="1" ht="15" customHeight="1" x14ac:dyDescent="0.25"/>
    <row r="31011" customFormat="1" ht="15" customHeight="1" x14ac:dyDescent="0.25"/>
    <row r="31012" customFormat="1" ht="15" customHeight="1" x14ac:dyDescent="0.25"/>
    <row r="31013" customFormat="1" ht="15" customHeight="1" x14ac:dyDescent="0.25"/>
    <row r="31014" customFormat="1" ht="15" customHeight="1" x14ac:dyDescent="0.25"/>
    <row r="31015" customFormat="1" ht="15" customHeight="1" x14ac:dyDescent="0.25"/>
    <row r="31016" customFormat="1" ht="15" customHeight="1" x14ac:dyDescent="0.25"/>
    <row r="31017" customFormat="1" ht="15" customHeight="1" x14ac:dyDescent="0.25"/>
    <row r="31018" customFormat="1" ht="15" customHeight="1" x14ac:dyDescent="0.25"/>
    <row r="31019" customFormat="1" ht="15" customHeight="1" x14ac:dyDescent="0.25"/>
    <row r="31020" customFormat="1" ht="15" customHeight="1" x14ac:dyDescent="0.25"/>
    <row r="31021" customFormat="1" ht="15" customHeight="1" x14ac:dyDescent="0.25"/>
    <row r="31022" customFormat="1" ht="15" customHeight="1" x14ac:dyDescent="0.25"/>
    <row r="31023" customFormat="1" ht="15" customHeight="1" x14ac:dyDescent="0.25"/>
    <row r="31024" customFormat="1" ht="15" customHeight="1" x14ac:dyDescent="0.25"/>
    <row r="31025" customFormat="1" ht="15" customHeight="1" x14ac:dyDescent="0.25"/>
    <row r="31026" customFormat="1" ht="15" customHeight="1" x14ac:dyDescent="0.25"/>
    <row r="31027" customFormat="1" ht="15" customHeight="1" x14ac:dyDescent="0.25"/>
    <row r="31028" customFormat="1" ht="15" customHeight="1" x14ac:dyDescent="0.25"/>
    <row r="31029" customFormat="1" ht="15" customHeight="1" x14ac:dyDescent="0.25"/>
    <row r="31030" customFormat="1" ht="15" customHeight="1" x14ac:dyDescent="0.25"/>
    <row r="31031" customFormat="1" ht="15" customHeight="1" x14ac:dyDescent="0.25"/>
    <row r="31032" customFormat="1" ht="15" customHeight="1" x14ac:dyDescent="0.25"/>
    <row r="31033" customFormat="1" ht="15" customHeight="1" x14ac:dyDescent="0.25"/>
    <row r="31034" customFormat="1" ht="15" customHeight="1" x14ac:dyDescent="0.25"/>
    <row r="31035" customFormat="1" ht="15" customHeight="1" x14ac:dyDescent="0.25"/>
    <row r="31036" customFormat="1" ht="15" customHeight="1" x14ac:dyDescent="0.25"/>
    <row r="31037" customFormat="1" ht="15" customHeight="1" x14ac:dyDescent="0.25"/>
    <row r="31038" customFormat="1" ht="15" customHeight="1" x14ac:dyDescent="0.25"/>
    <row r="31039" customFormat="1" ht="15" customHeight="1" x14ac:dyDescent="0.25"/>
    <row r="31040" customFormat="1" ht="15" customHeight="1" x14ac:dyDescent="0.25"/>
    <row r="31041" customFormat="1" ht="15" customHeight="1" x14ac:dyDescent="0.25"/>
    <row r="31042" customFormat="1" ht="15" customHeight="1" x14ac:dyDescent="0.25"/>
    <row r="31043" customFormat="1" ht="15" customHeight="1" x14ac:dyDescent="0.25"/>
    <row r="31044" customFormat="1" ht="15" customHeight="1" x14ac:dyDescent="0.25"/>
    <row r="31045" customFormat="1" ht="15" customHeight="1" x14ac:dyDescent="0.25"/>
    <row r="31046" customFormat="1" ht="15" customHeight="1" x14ac:dyDescent="0.25"/>
    <row r="31047" customFormat="1" ht="15" customHeight="1" x14ac:dyDescent="0.25"/>
    <row r="31048" customFormat="1" ht="15" customHeight="1" x14ac:dyDescent="0.25"/>
    <row r="31049" customFormat="1" ht="15" customHeight="1" x14ac:dyDescent="0.25"/>
    <row r="31050" customFormat="1" ht="15" customHeight="1" x14ac:dyDescent="0.25"/>
    <row r="31051" customFormat="1" ht="15" customHeight="1" x14ac:dyDescent="0.25"/>
    <row r="31052" customFormat="1" ht="15" customHeight="1" x14ac:dyDescent="0.25"/>
    <row r="31053" customFormat="1" ht="15" customHeight="1" x14ac:dyDescent="0.25"/>
    <row r="31054" customFormat="1" ht="15" customHeight="1" x14ac:dyDescent="0.25"/>
    <row r="31055" customFormat="1" ht="15" customHeight="1" x14ac:dyDescent="0.25"/>
    <row r="31056" customFormat="1" ht="15" customHeight="1" x14ac:dyDescent="0.25"/>
    <row r="31057" customFormat="1" ht="15" customHeight="1" x14ac:dyDescent="0.25"/>
    <row r="31058" customFormat="1" ht="15" customHeight="1" x14ac:dyDescent="0.25"/>
    <row r="31059" customFormat="1" ht="15" customHeight="1" x14ac:dyDescent="0.25"/>
    <row r="31060" customFormat="1" ht="15" customHeight="1" x14ac:dyDescent="0.25"/>
    <row r="31061" customFormat="1" ht="15" customHeight="1" x14ac:dyDescent="0.25"/>
    <row r="31062" customFormat="1" ht="15" customHeight="1" x14ac:dyDescent="0.25"/>
    <row r="31063" customFormat="1" ht="15" customHeight="1" x14ac:dyDescent="0.25"/>
    <row r="31064" customFormat="1" ht="15" customHeight="1" x14ac:dyDescent="0.25"/>
    <row r="31065" customFormat="1" ht="15" customHeight="1" x14ac:dyDescent="0.25"/>
    <row r="31066" customFormat="1" ht="15" customHeight="1" x14ac:dyDescent="0.25"/>
    <row r="31067" customFormat="1" ht="15" customHeight="1" x14ac:dyDescent="0.25"/>
    <row r="31068" customFormat="1" ht="15" customHeight="1" x14ac:dyDescent="0.25"/>
    <row r="31069" customFormat="1" ht="15" customHeight="1" x14ac:dyDescent="0.25"/>
    <row r="31070" customFormat="1" ht="15" customHeight="1" x14ac:dyDescent="0.25"/>
    <row r="31071" customFormat="1" ht="15" customHeight="1" x14ac:dyDescent="0.25"/>
    <row r="31072" customFormat="1" ht="15" customHeight="1" x14ac:dyDescent="0.25"/>
    <row r="31073" customFormat="1" ht="15" customHeight="1" x14ac:dyDescent="0.25"/>
    <row r="31074" customFormat="1" ht="15" customHeight="1" x14ac:dyDescent="0.25"/>
    <row r="31075" customFormat="1" ht="15" customHeight="1" x14ac:dyDescent="0.25"/>
    <row r="31076" customFormat="1" ht="15" customHeight="1" x14ac:dyDescent="0.25"/>
    <row r="31077" customFormat="1" ht="15" customHeight="1" x14ac:dyDescent="0.25"/>
    <row r="31078" customFormat="1" ht="15" customHeight="1" x14ac:dyDescent="0.25"/>
    <row r="31079" customFormat="1" ht="15" customHeight="1" x14ac:dyDescent="0.25"/>
    <row r="31080" customFormat="1" ht="15" customHeight="1" x14ac:dyDescent="0.25"/>
    <row r="31081" customFormat="1" ht="15" customHeight="1" x14ac:dyDescent="0.25"/>
    <row r="31082" customFormat="1" ht="15" customHeight="1" x14ac:dyDescent="0.25"/>
    <row r="31083" customFormat="1" ht="15" customHeight="1" x14ac:dyDescent="0.25"/>
    <row r="31084" customFormat="1" ht="15" customHeight="1" x14ac:dyDescent="0.25"/>
    <row r="31085" customFormat="1" ht="15" customHeight="1" x14ac:dyDescent="0.25"/>
    <row r="31086" customFormat="1" ht="15" customHeight="1" x14ac:dyDescent="0.25"/>
    <row r="31087" customFormat="1" ht="15" customHeight="1" x14ac:dyDescent="0.25"/>
    <row r="31088" customFormat="1" ht="15" customHeight="1" x14ac:dyDescent="0.25"/>
    <row r="31089" customFormat="1" ht="15" customHeight="1" x14ac:dyDescent="0.25"/>
    <row r="31090" customFormat="1" ht="15" customHeight="1" x14ac:dyDescent="0.25"/>
    <row r="31091" customFormat="1" ht="15" customHeight="1" x14ac:dyDescent="0.25"/>
    <row r="31092" customFormat="1" ht="15" customHeight="1" x14ac:dyDescent="0.25"/>
    <row r="31093" customFormat="1" ht="15" customHeight="1" x14ac:dyDescent="0.25"/>
    <row r="31094" customFormat="1" ht="15" customHeight="1" x14ac:dyDescent="0.25"/>
    <row r="31095" customFormat="1" ht="15" customHeight="1" x14ac:dyDescent="0.25"/>
    <row r="31096" customFormat="1" ht="15" customHeight="1" x14ac:dyDescent="0.25"/>
    <row r="31097" customFormat="1" ht="15" customHeight="1" x14ac:dyDescent="0.25"/>
    <row r="31098" customFormat="1" ht="15" customHeight="1" x14ac:dyDescent="0.25"/>
    <row r="31099" customFormat="1" ht="15" customHeight="1" x14ac:dyDescent="0.25"/>
    <row r="31100" customFormat="1" ht="15" customHeight="1" x14ac:dyDescent="0.25"/>
    <row r="31101" customFormat="1" ht="15" customHeight="1" x14ac:dyDescent="0.25"/>
    <row r="31102" customFormat="1" ht="15" customHeight="1" x14ac:dyDescent="0.25"/>
    <row r="31103" customFormat="1" ht="15" customHeight="1" x14ac:dyDescent="0.25"/>
    <row r="31104" customFormat="1" ht="15" customHeight="1" x14ac:dyDescent="0.25"/>
    <row r="31105" customFormat="1" ht="15" customHeight="1" x14ac:dyDescent="0.25"/>
    <row r="31106" customFormat="1" ht="15" customHeight="1" x14ac:dyDescent="0.25"/>
    <row r="31107" customFormat="1" ht="15" customHeight="1" x14ac:dyDescent="0.25"/>
    <row r="31108" customFormat="1" ht="15" customHeight="1" x14ac:dyDescent="0.25"/>
    <row r="31109" customFormat="1" ht="15" customHeight="1" x14ac:dyDescent="0.25"/>
    <row r="31110" customFormat="1" ht="15" customHeight="1" x14ac:dyDescent="0.25"/>
    <row r="31111" customFormat="1" ht="15" customHeight="1" x14ac:dyDescent="0.25"/>
    <row r="31112" customFormat="1" ht="15" customHeight="1" x14ac:dyDescent="0.25"/>
    <row r="31113" customFormat="1" ht="15" customHeight="1" x14ac:dyDescent="0.25"/>
    <row r="31114" customFormat="1" ht="15" customHeight="1" x14ac:dyDescent="0.25"/>
    <row r="31115" customFormat="1" ht="15" customHeight="1" x14ac:dyDescent="0.25"/>
    <row r="31116" customFormat="1" ht="15" customHeight="1" x14ac:dyDescent="0.25"/>
    <row r="31117" customFormat="1" ht="15" customHeight="1" x14ac:dyDescent="0.25"/>
    <row r="31118" customFormat="1" ht="15" customHeight="1" x14ac:dyDescent="0.25"/>
    <row r="31119" customFormat="1" ht="15" customHeight="1" x14ac:dyDescent="0.25"/>
    <row r="31120" customFormat="1" ht="15" customHeight="1" x14ac:dyDescent="0.25"/>
    <row r="31121" customFormat="1" ht="15" customHeight="1" x14ac:dyDescent="0.25"/>
    <row r="31122" customFormat="1" ht="15" customHeight="1" x14ac:dyDescent="0.25"/>
    <row r="31123" customFormat="1" ht="15" customHeight="1" x14ac:dyDescent="0.25"/>
    <row r="31124" customFormat="1" ht="15" customHeight="1" x14ac:dyDescent="0.25"/>
    <row r="31125" customFormat="1" ht="15" customHeight="1" x14ac:dyDescent="0.25"/>
    <row r="31126" customFormat="1" ht="15" customHeight="1" x14ac:dyDescent="0.25"/>
    <row r="31127" customFormat="1" ht="15" customHeight="1" x14ac:dyDescent="0.25"/>
    <row r="31128" customFormat="1" ht="15" customHeight="1" x14ac:dyDescent="0.25"/>
    <row r="31129" customFormat="1" ht="15" customHeight="1" x14ac:dyDescent="0.25"/>
    <row r="31130" customFormat="1" ht="15" customHeight="1" x14ac:dyDescent="0.25"/>
    <row r="31131" customFormat="1" ht="15" customHeight="1" x14ac:dyDescent="0.25"/>
    <row r="31132" customFormat="1" ht="15" customHeight="1" x14ac:dyDescent="0.25"/>
    <row r="31133" customFormat="1" ht="15" customHeight="1" x14ac:dyDescent="0.25"/>
    <row r="31134" customFormat="1" ht="15" customHeight="1" x14ac:dyDescent="0.25"/>
    <row r="31135" customFormat="1" ht="15" customHeight="1" x14ac:dyDescent="0.25"/>
    <row r="31136" customFormat="1" ht="15" customHeight="1" x14ac:dyDescent="0.25"/>
    <row r="31137" customFormat="1" ht="15" customHeight="1" x14ac:dyDescent="0.25"/>
    <row r="31138" customFormat="1" ht="15" customHeight="1" x14ac:dyDescent="0.25"/>
    <row r="31139" customFormat="1" ht="15" customHeight="1" x14ac:dyDescent="0.25"/>
    <row r="31140" customFormat="1" ht="15" customHeight="1" x14ac:dyDescent="0.25"/>
    <row r="31141" customFormat="1" ht="15" customHeight="1" x14ac:dyDescent="0.25"/>
    <row r="31142" customFormat="1" ht="15" customHeight="1" x14ac:dyDescent="0.25"/>
    <row r="31143" customFormat="1" ht="15" customHeight="1" x14ac:dyDescent="0.25"/>
    <row r="31144" customFormat="1" ht="15" customHeight="1" x14ac:dyDescent="0.25"/>
    <row r="31145" customFormat="1" ht="15" customHeight="1" x14ac:dyDescent="0.25"/>
    <row r="31146" customFormat="1" ht="15" customHeight="1" x14ac:dyDescent="0.25"/>
    <row r="31147" customFormat="1" ht="15" customHeight="1" x14ac:dyDescent="0.25"/>
    <row r="31148" customFormat="1" ht="15" customHeight="1" x14ac:dyDescent="0.25"/>
    <row r="31149" customFormat="1" ht="15" customHeight="1" x14ac:dyDescent="0.25"/>
    <row r="31150" customFormat="1" ht="15" customHeight="1" x14ac:dyDescent="0.25"/>
    <row r="31151" customFormat="1" ht="15" customHeight="1" x14ac:dyDescent="0.25"/>
    <row r="31152" customFormat="1" ht="15" customHeight="1" x14ac:dyDescent="0.25"/>
    <row r="31153" customFormat="1" ht="15" customHeight="1" x14ac:dyDescent="0.25"/>
    <row r="31154" customFormat="1" ht="15" customHeight="1" x14ac:dyDescent="0.25"/>
    <row r="31155" customFormat="1" ht="15" customHeight="1" x14ac:dyDescent="0.25"/>
    <row r="31156" customFormat="1" ht="15" customHeight="1" x14ac:dyDescent="0.25"/>
    <row r="31157" customFormat="1" ht="15" customHeight="1" x14ac:dyDescent="0.25"/>
    <row r="31158" customFormat="1" ht="15" customHeight="1" x14ac:dyDescent="0.25"/>
    <row r="31159" customFormat="1" ht="15" customHeight="1" x14ac:dyDescent="0.25"/>
    <row r="31160" customFormat="1" ht="15" customHeight="1" x14ac:dyDescent="0.25"/>
    <row r="31161" customFormat="1" ht="15" customHeight="1" x14ac:dyDescent="0.25"/>
    <row r="31162" customFormat="1" ht="15" customHeight="1" x14ac:dyDescent="0.25"/>
    <row r="31163" customFormat="1" ht="15" customHeight="1" x14ac:dyDescent="0.25"/>
    <row r="31164" customFormat="1" ht="15" customHeight="1" x14ac:dyDescent="0.25"/>
    <row r="31165" customFormat="1" ht="15" customHeight="1" x14ac:dyDescent="0.25"/>
    <row r="31166" customFormat="1" ht="15" customHeight="1" x14ac:dyDescent="0.25"/>
    <row r="31167" customFormat="1" ht="15" customHeight="1" x14ac:dyDescent="0.25"/>
    <row r="31168" customFormat="1" ht="15" customHeight="1" x14ac:dyDescent="0.25"/>
    <row r="31169" customFormat="1" ht="15" customHeight="1" x14ac:dyDescent="0.25"/>
    <row r="31170" customFormat="1" ht="15" customHeight="1" x14ac:dyDescent="0.25"/>
    <row r="31171" customFormat="1" ht="15" customHeight="1" x14ac:dyDescent="0.25"/>
    <row r="31172" customFormat="1" ht="15" customHeight="1" x14ac:dyDescent="0.25"/>
    <row r="31173" customFormat="1" ht="15" customHeight="1" x14ac:dyDescent="0.25"/>
    <row r="31174" customFormat="1" ht="15" customHeight="1" x14ac:dyDescent="0.25"/>
    <row r="31175" customFormat="1" ht="15" customHeight="1" x14ac:dyDescent="0.25"/>
    <row r="31176" customFormat="1" ht="15" customHeight="1" x14ac:dyDescent="0.25"/>
    <row r="31177" customFormat="1" ht="15" customHeight="1" x14ac:dyDescent="0.25"/>
    <row r="31178" customFormat="1" ht="15" customHeight="1" x14ac:dyDescent="0.25"/>
    <row r="31179" customFormat="1" ht="15" customHeight="1" x14ac:dyDescent="0.25"/>
    <row r="31180" customFormat="1" ht="15" customHeight="1" x14ac:dyDescent="0.25"/>
    <row r="31181" customFormat="1" ht="15" customHeight="1" x14ac:dyDescent="0.25"/>
    <row r="31182" customFormat="1" ht="15" customHeight="1" x14ac:dyDescent="0.25"/>
    <row r="31183" customFormat="1" ht="15" customHeight="1" x14ac:dyDescent="0.25"/>
    <row r="31184" customFormat="1" ht="15" customHeight="1" x14ac:dyDescent="0.25"/>
    <row r="31185" customFormat="1" ht="15" customHeight="1" x14ac:dyDescent="0.25"/>
    <row r="31186" customFormat="1" ht="15" customHeight="1" x14ac:dyDescent="0.25"/>
    <row r="31187" customFormat="1" ht="15" customHeight="1" x14ac:dyDescent="0.25"/>
    <row r="31188" customFormat="1" ht="15" customHeight="1" x14ac:dyDescent="0.25"/>
    <row r="31189" customFormat="1" ht="15" customHeight="1" x14ac:dyDescent="0.25"/>
    <row r="31190" customFormat="1" ht="15" customHeight="1" x14ac:dyDescent="0.25"/>
    <row r="31191" customFormat="1" ht="15" customHeight="1" x14ac:dyDescent="0.25"/>
    <row r="31192" customFormat="1" ht="15" customHeight="1" x14ac:dyDescent="0.25"/>
    <row r="31193" customFormat="1" ht="15" customHeight="1" x14ac:dyDescent="0.25"/>
    <row r="31194" customFormat="1" ht="15" customHeight="1" x14ac:dyDescent="0.25"/>
    <row r="31195" customFormat="1" ht="15" customHeight="1" x14ac:dyDescent="0.25"/>
    <row r="31196" customFormat="1" ht="15" customHeight="1" x14ac:dyDescent="0.25"/>
    <row r="31197" customFormat="1" ht="15" customHeight="1" x14ac:dyDescent="0.25"/>
    <row r="31198" customFormat="1" ht="15" customHeight="1" x14ac:dyDescent="0.25"/>
    <row r="31199" customFormat="1" ht="15" customHeight="1" x14ac:dyDescent="0.25"/>
    <row r="31200" customFormat="1" ht="15" customHeight="1" x14ac:dyDescent="0.25"/>
    <row r="31201" customFormat="1" ht="15" customHeight="1" x14ac:dyDescent="0.25"/>
    <row r="31202" customFormat="1" ht="15" customHeight="1" x14ac:dyDescent="0.25"/>
    <row r="31203" customFormat="1" ht="15" customHeight="1" x14ac:dyDescent="0.25"/>
    <row r="31204" customFormat="1" ht="15" customHeight="1" x14ac:dyDescent="0.25"/>
    <row r="31205" customFormat="1" ht="15" customHeight="1" x14ac:dyDescent="0.25"/>
    <row r="31206" customFormat="1" ht="15" customHeight="1" x14ac:dyDescent="0.25"/>
    <row r="31207" customFormat="1" ht="15" customHeight="1" x14ac:dyDescent="0.25"/>
    <row r="31208" customFormat="1" ht="15" customHeight="1" x14ac:dyDescent="0.25"/>
    <row r="31209" customFormat="1" ht="15" customHeight="1" x14ac:dyDescent="0.25"/>
    <row r="31210" customFormat="1" ht="15" customHeight="1" x14ac:dyDescent="0.25"/>
    <row r="31211" customFormat="1" ht="15" customHeight="1" x14ac:dyDescent="0.25"/>
    <row r="31212" customFormat="1" ht="15" customHeight="1" x14ac:dyDescent="0.25"/>
    <row r="31213" customFormat="1" ht="15" customHeight="1" x14ac:dyDescent="0.25"/>
    <row r="31214" customFormat="1" ht="15" customHeight="1" x14ac:dyDescent="0.25"/>
    <row r="31215" customFormat="1" ht="15" customHeight="1" x14ac:dyDescent="0.25"/>
    <row r="31216" customFormat="1" ht="15" customHeight="1" x14ac:dyDescent="0.25"/>
    <row r="31217" customFormat="1" ht="15" customHeight="1" x14ac:dyDescent="0.25"/>
    <row r="31218" customFormat="1" ht="15" customHeight="1" x14ac:dyDescent="0.25"/>
    <row r="31219" customFormat="1" ht="15" customHeight="1" x14ac:dyDescent="0.25"/>
    <row r="31220" customFormat="1" ht="15" customHeight="1" x14ac:dyDescent="0.25"/>
    <row r="31221" customFormat="1" ht="15" customHeight="1" x14ac:dyDescent="0.25"/>
    <row r="31222" customFormat="1" ht="15" customHeight="1" x14ac:dyDescent="0.25"/>
    <row r="31223" customFormat="1" ht="15" customHeight="1" x14ac:dyDescent="0.25"/>
    <row r="31224" customFormat="1" ht="15" customHeight="1" x14ac:dyDescent="0.25"/>
    <row r="31225" customFormat="1" ht="15" customHeight="1" x14ac:dyDescent="0.25"/>
    <row r="31226" customFormat="1" ht="15" customHeight="1" x14ac:dyDescent="0.25"/>
    <row r="31227" customFormat="1" ht="15" customHeight="1" x14ac:dyDescent="0.25"/>
    <row r="31228" customFormat="1" ht="15" customHeight="1" x14ac:dyDescent="0.25"/>
    <row r="31229" customFormat="1" ht="15" customHeight="1" x14ac:dyDescent="0.25"/>
    <row r="31230" customFormat="1" ht="15" customHeight="1" x14ac:dyDescent="0.25"/>
    <row r="31231" customFormat="1" ht="15" customHeight="1" x14ac:dyDescent="0.25"/>
    <row r="31232" customFormat="1" ht="15" customHeight="1" x14ac:dyDescent="0.25"/>
    <row r="31233" customFormat="1" ht="15" customHeight="1" x14ac:dyDescent="0.25"/>
    <row r="31234" customFormat="1" ht="15" customHeight="1" x14ac:dyDescent="0.25"/>
    <row r="31235" customFormat="1" ht="15" customHeight="1" x14ac:dyDescent="0.25"/>
    <row r="31236" customFormat="1" ht="15" customHeight="1" x14ac:dyDescent="0.25"/>
    <row r="31237" customFormat="1" ht="15" customHeight="1" x14ac:dyDescent="0.25"/>
    <row r="31238" customFormat="1" ht="15" customHeight="1" x14ac:dyDescent="0.25"/>
    <row r="31239" customFormat="1" ht="15" customHeight="1" x14ac:dyDescent="0.25"/>
    <row r="31240" customFormat="1" ht="15" customHeight="1" x14ac:dyDescent="0.25"/>
    <row r="31241" customFormat="1" ht="15" customHeight="1" x14ac:dyDescent="0.25"/>
    <row r="31242" customFormat="1" ht="15" customHeight="1" x14ac:dyDescent="0.25"/>
    <row r="31243" customFormat="1" ht="15" customHeight="1" x14ac:dyDescent="0.25"/>
    <row r="31244" customFormat="1" ht="15" customHeight="1" x14ac:dyDescent="0.25"/>
    <row r="31245" customFormat="1" ht="15" customHeight="1" x14ac:dyDescent="0.25"/>
    <row r="31246" customFormat="1" ht="15" customHeight="1" x14ac:dyDescent="0.25"/>
    <row r="31247" customFormat="1" ht="15" customHeight="1" x14ac:dyDescent="0.25"/>
    <row r="31248" customFormat="1" ht="15" customHeight="1" x14ac:dyDescent="0.25"/>
    <row r="31249" customFormat="1" ht="15" customHeight="1" x14ac:dyDescent="0.25"/>
    <row r="31250" customFormat="1" ht="15" customHeight="1" x14ac:dyDescent="0.25"/>
    <row r="31251" customFormat="1" ht="15" customHeight="1" x14ac:dyDescent="0.25"/>
    <row r="31252" customFormat="1" ht="15" customHeight="1" x14ac:dyDescent="0.25"/>
    <row r="31253" customFormat="1" ht="15" customHeight="1" x14ac:dyDescent="0.25"/>
    <row r="31254" customFormat="1" ht="15" customHeight="1" x14ac:dyDescent="0.25"/>
    <row r="31255" customFormat="1" ht="15" customHeight="1" x14ac:dyDescent="0.25"/>
    <row r="31256" customFormat="1" ht="15" customHeight="1" x14ac:dyDescent="0.25"/>
    <row r="31257" customFormat="1" ht="15" customHeight="1" x14ac:dyDescent="0.25"/>
    <row r="31258" customFormat="1" ht="15" customHeight="1" x14ac:dyDescent="0.25"/>
    <row r="31259" customFormat="1" ht="15" customHeight="1" x14ac:dyDescent="0.25"/>
    <row r="31260" customFormat="1" ht="15" customHeight="1" x14ac:dyDescent="0.25"/>
    <row r="31261" customFormat="1" ht="15" customHeight="1" x14ac:dyDescent="0.25"/>
    <row r="31262" customFormat="1" ht="15" customHeight="1" x14ac:dyDescent="0.25"/>
    <row r="31263" customFormat="1" ht="15" customHeight="1" x14ac:dyDescent="0.25"/>
    <row r="31264" customFormat="1" ht="15" customHeight="1" x14ac:dyDescent="0.25"/>
    <row r="31265" customFormat="1" ht="15" customHeight="1" x14ac:dyDescent="0.25"/>
    <row r="31266" customFormat="1" ht="15" customHeight="1" x14ac:dyDescent="0.25"/>
    <row r="31267" customFormat="1" ht="15" customHeight="1" x14ac:dyDescent="0.25"/>
    <row r="31268" customFormat="1" ht="15" customHeight="1" x14ac:dyDescent="0.25"/>
    <row r="31269" customFormat="1" ht="15" customHeight="1" x14ac:dyDescent="0.25"/>
    <row r="31270" customFormat="1" ht="15" customHeight="1" x14ac:dyDescent="0.25"/>
    <row r="31271" customFormat="1" ht="15" customHeight="1" x14ac:dyDescent="0.25"/>
    <row r="31272" customFormat="1" ht="15" customHeight="1" x14ac:dyDescent="0.25"/>
    <row r="31273" customFormat="1" ht="15" customHeight="1" x14ac:dyDescent="0.25"/>
    <row r="31274" customFormat="1" ht="15" customHeight="1" x14ac:dyDescent="0.25"/>
    <row r="31275" customFormat="1" ht="15" customHeight="1" x14ac:dyDescent="0.25"/>
    <row r="31276" customFormat="1" ht="15" customHeight="1" x14ac:dyDescent="0.25"/>
    <row r="31277" customFormat="1" ht="15" customHeight="1" x14ac:dyDescent="0.25"/>
    <row r="31278" customFormat="1" ht="15" customHeight="1" x14ac:dyDescent="0.25"/>
    <row r="31279" customFormat="1" ht="15" customHeight="1" x14ac:dyDescent="0.25"/>
    <row r="31280" customFormat="1" ht="15" customHeight="1" x14ac:dyDescent="0.25"/>
    <row r="31281" customFormat="1" ht="15" customHeight="1" x14ac:dyDescent="0.25"/>
    <row r="31282" customFormat="1" ht="15" customHeight="1" x14ac:dyDescent="0.25"/>
    <row r="31283" customFormat="1" ht="15" customHeight="1" x14ac:dyDescent="0.25"/>
    <row r="31284" customFormat="1" ht="15" customHeight="1" x14ac:dyDescent="0.25"/>
    <row r="31285" customFormat="1" ht="15" customHeight="1" x14ac:dyDescent="0.25"/>
    <row r="31286" customFormat="1" ht="15" customHeight="1" x14ac:dyDescent="0.25"/>
    <row r="31287" customFormat="1" ht="15" customHeight="1" x14ac:dyDescent="0.25"/>
    <row r="31288" customFormat="1" ht="15" customHeight="1" x14ac:dyDescent="0.25"/>
    <row r="31289" customFormat="1" ht="15" customHeight="1" x14ac:dyDescent="0.25"/>
    <row r="31290" customFormat="1" ht="15" customHeight="1" x14ac:dyDescent="0.25"/>
    <row r="31291" customFormat="1" ht="15" customHeight="1" x14ac:dyDescent="0.25"/>
    <row r="31292" customFormat="1" ht="15" customHeight="1" x14ac:dyDescent="0.25"/>
    <row r="31293" customFormat="1" ht="15" customHeight="1" x14ac:dyDescent="0.25"/>
    <row r="31294" customFormat="1" ht="15" customHeight="1" x14ac:dyDescent="0.25"/>
    <row r="31295" customFormat="1" ht="15" customHeight="1" x14ac:dyDescent="0.25"/>
    <row r="31296" customFormat="1" ht="15" customHeight="1" x14ac:dyDescent="0.25"/>
    <row r="31297" customFormat="1" ht="15" customHeight="1" x14ac:dyDescent="0.25"/>
    <row r="31298" customFormat="1" ht="15" customHeight="1" x14ac:dyDescent="0.25"/>
    <row r="31299" customFormat="1" ht="15" customHeight="1" x14ac:dyDescent="0.25"/>
    <row r="31300" customFormat="1" ht="15" customHeight="1" x14ac:dyDescent="0.25"/>
    <row r="31301" customFormat="1" ht="15" customHeight="1" x14ac:dyDescent="0.25"/>
    <row r="31302" customFormat="1" ht="15" customHeight="1" x14ac:dyDescent="0.25"/>
    <row r="31303" customFormat="1" ht="15" customHeight="1" x14ac:dyDescent="0.25"/>
    <row r="31304" customFormat="1" ht="15" customHeight="1" x14ac:dyDescent="0.25"/>
    <row r="31305" customFormat="1" ht="15" customHeight="1" x14ac:dyDescent="0.25"/>
    <row r="31306" customFormat="1" ht="15" customHeight="1" x14ac:dyDescent="0.25"/>
    <row r="31307" customFormat="1" ht="15" customHeight="1" x14ac:dyDescent="0.25"/>
    <row r="31308" customFormat="1" ht="15" customHeight="1" x14ac:dyDescent="0.25"/>
    <row r="31309" customFormat="1" ht="15" customHeight="1" x14ac:dyDescent="0.25"/>
    <row r="31310" customFormat="1" ht="15" customHeight="1" x14ac:dyDescent="0.25"/>
    <row r="31311" customFormat="1" ht="15" customHeight="1" x14ac:dyDescent="0.25"/>
    <row r="31312" customFormat="1" ht="15" customHeight="1" x14ac:dyDescent="0.25"/>
    <row r="31313" customFormat="1" ht="15" customHeight="1" x14ac:dyDescent="0.25"/>
    <row r="31314" customFormat="1" ht="15" customHeight="1" x14ac:dyDescent="0.25"/>
    <row r="31315" customFormat="1" ht="15" customHeight="1" x14ac:dyDescent="0.25"/>
    <row r="31316" customFormat="1" ht="15" customHeight="1" x14ac:dyDescent="0.25"/>
    <row r="31317" customFormat="1" ht="15" customHeight="1" x14ac:dyDescent="0.25"/>
    <row r="31318" customFormat="1" ht="15" customHeight="1" x14ac:dyDescent="0.25"/>
    <row r="31319" customFormat="1" ht="15" customHeight="1" x14ac:dyDescent="0.25"/>
    <row r="31320" customFormat="1" ht="15" customHeight="1" x14ac:dyDescent="0.25"/>
    <row r="31321" customFormat="1" ht="15" customHeight="1" x14ac:dyDescent="0.25"/>
    <row r="31322" customFormat="1" ht="15" customHeight="1" x14ac:dyDescent="0.25"/>
    <row r="31323" customFormat="1" ht="15" customHeight="1" x14ac:dyDescent="0.25"/>
    <row r="31324" customFormat="1" ht="15" customHeight="1" x14ac:dyDescent="0.25"/>
    <row r="31325" customFormat="1" ht="15" customHeight="1" x14ac:dyDescent="0.25"/>
    <row r="31326" customFormat="1" ht="15" customHeight="1" x14ac:dyDescent="0.25"/>
    <row r="31327" customFormat="1" ht="15" customHeight="1" x14ac:dyDescent="0.25"/>
    <row r="31328" customFormat="1" ht="15" customHeight="1" x14ac:dyDescent="0.25"/>
    <row r="31329" customFormat="1" ht="15" customHeight="1" x14ac:dyDescent="0.25"/>
    <row r="31330" customFormat="1" ht="15" customHeight="1" x14ac:dyDescent="0.25"/>
    <row r="31331" customFormat="1" ht="15" customHeight="1" x14ac:dyDescent="0.25"/>
    <row r="31332" customFormat="1" ht="15" customHeight="1" x14ac:dyDescent="0.25"/>
    <row r="31333" customFormat="1" ht="15" customHeight="1" x14ac:dyDescent="0.25"/>
    <row r="31334" customFormat="1" ht="15" customHeight="1" x14ac:dyDescent="0.25"/>
    <row r="31335" customFormat="1" ht="15" customHeight="1" x14ac:dyDescent="0.25"/>
    <row r="31336" customFormat="1" ht="15" customHeight="1" x14ac:dyDescent="0.25"/>
    <row r="31337" customFormat="1" ht="15" customHeight="1" x14ac:dyDescent="0.25"/>
    <row r="31338" customFormat="1" ht="15" customHeight="1" x14ac:dyDescent="0.25"/>
    <row r="31339" customFormat="1" ht="15" customHeight="1" x14ac:dyDescent="0.25"/>
    <row r="31340" customFormat="1" ht="15" customHeight="1" x14ac:dyDescent="0.25"/>
    <row r="31341" customFormat="1" ht="15" customHeight="1" x14ac:dyDescent="0.25"/>
    <row r="31342" customFormat="1" ht="15" customHeight="1" x14ac:dyDescent="0.25"/>
    <row r="31343" customFormat="1" ht="15" customHeight="1" x14ac:dyDescent="0.25"/>
    <row r="31344" customFormat="1" ht="15" customHeight="1" x14ac:dyDescent="0.25"/>
    <row r="31345" customFormat="1" ht="15" customHeight="1" x14ac:dyDescent="0.25"/>
    <row r="31346" customFormat="1" ht="15" customHeight="1" x14ac:dyDescent="0.25"/>
    <row r="31347" customFormat="1" ht="15" customHeight="1" x14ac:dyDescent="0.25"/>
    <row r="31348" customFormat="1" ht="15" customHeight="1" x14ac:dyDescent="0.25"/>
    <row r="31349" customFormat="1" ht="15" customHeight="1" x14ac:dyDescent="0.25"/>
    <row r="31350" customFormat="1" ht="15" customHeight="1" x14ac:dyDescent="0.25"/>
    <row r="31351" customFormat="1" ht="15" customHeight="1" x14ac:dyDescent="0.25"/>
    <row r="31352" customFormat="1" ht="15" customHeight="1" x14ac:dyDescent="0.25"/>
    <row r="31353" customFormat="1" ht="15" customHeight="1" x14ac:dyDescent="0.25"/>
    <row r="31354" customFormat="1" ht="15" customHeight="1" x14ac:dyDescent="0.25"/>
    <row r="31355" customFormat="1" ht="15" customHeight="1" x14ac:dyDescent="0.25"/>
    <row r="31356" customFormat="1" ht="15" customHeight="1" x14ac:dyDescent="0.25"/>
    <row r="31357" customFormat="1" ht="15" customHeight="1" x14ac:dyDescent="0.25"/>
    <row r="31358" customFormat="1" ht="15" customHeight="1" x14ac:dyDescent="0.25"/>
    <row r="31359" customFormat="1" ht="15" customHeight="1" x14ac:dyDescent="0.25"/>
    <row r="31360" customFormat="1" ht="15" customHeight="1" x14ac:dyDescent="0.25"/>
    <row r="31361" customFormat="1" ht="15" customHeight="1" x14ac:dyDescent="0.25"/>
    <row r="31362" customFormat="1" ht="15" customHeight="1" x14ac:dyDescent="0.25"/>
    <row r="31363" customFormat="1" ht="15" customHeight="1" x14ac:dyDescent="0.25"/>
    <row r="31364" customFormat="1" ht="15" customHeight="1" x14ac:dyDescent="0.25"/>
    <row r="31365" customFormat="1" ht="15" customHeight="1" x14ac:dyDescent="0.25"/>
    <row r="31366" customFormat="1" ht="15" customHeight="1" x14ac:dyDescent="0.25"/>
    <row r="31367" customFormat="1" ht="15" customHeight="1" x14ac:dyDescent="0.25"/>
    <row r="31368" customFormat="1" ht="15" customHeight="1" x14ac:dyDescent="0.25"/>
    <row r="31369" customFormat="1" ht="15" customHeight="1" x14ac:dyDescent="0.25"/>
    <row r="31370" customFormat="1" ht="15" customHeight="1" x14ac:dyDescent="0.25"/>
    <row r="31371" customFormat="1" ht="15" customHeight="1" x14ac:dyDescent="0.25"/>
    <row r="31372" customFormat="1" ht="15" customHeight="1" x14ac:dyDescent="0.25"/>
    <row r="31373" customFormat="1" ht="15" customHeight="1" x14ac:dyDescent="0.25"/>
    <row r="31374" customFormat="1" ht="15" customHeight="1" x14ac:dyDescent="0.25"/>
    <row r="31375" customFormat="1" ht="15" customHeight="1" x14ac:dyDescent="0.25"/>
    <row r="31376" customFormat="1" ht="15" customHeight="1" x14ac:dyDescent="0.25"/>
    <row r="31377" customFormat="1" ht="15" customHeight="1" x14ac:dyDescent="0.25"/>
    <row r="31378" customFormat="1" ht="15" customHeight="1" x14ac:dyDescent="0.25"/>
    <row r="31379" customFormat="1" ht="15" customHeight="1" x14ac:dyDescent="0.25"/>
    <row r="31380" customFormat="1" ht="15" customHeight="1" x14ac:dyDescent="0.25"/>
    <row r="31381" customFormat="1" ht="15" customHeight="1" x14ac:dyDescent="0.25"/>
    <row r="31382" customFormat="1" ht="15" customHeight="1" x14ac:dyDescent="0.25"/>
    <row r="31383" customFormat="1" ht="15" customHeight="1" x14ac:dyDescent="0.25"/>
    <row r="31384" customFormat="1" ht="15" customHeight="1" x14ac:dyDescent="0.25"/>
    <row r="31385" customFormat="1" ht="15" customHeight="1" x14ac:dyDescent="0.25"/>
    <row r="31386" customFormat="1" ht="15" customHeight="1" x14ac:dyDescent="0.25"/>
    <row r="31387" customFormat="1" ht="15" customHeight="1" x14ac:dyDescent="0.25"/>
    <row r="31388" customFormat="1" ht="15" customHeight="1" x14ac:dyDescent="0.25"/>
    <row r="31389" customFormat="1" ht="15" customHeight="1" x14ac:dyDescent="0.25"/>
    <row r="31390" customFormat="1" ht="15" customHeight="1" x14ac:dyDescent="0.25"/>
    <row r="31391" customFormat="1" ht="15" customHeight="1" x14ac:dyDescent="0.25"/>
    <row r="31392" customFormat="1" ht="15" customHeight="1" x14ac:dyDescent="0.25"/>
    <row r="31393" customFormat="1" ht="15" customHeight="1" x14ac:dyDescent="0.25"/>
    <row r="31394" customFormat="1" ht="15" customHeight="1" x14ac:dyDescent="0.25"/>
    <row r="31395" customFormat="1" ht="15" customHeight="1" x14ac:dyDescent="0.25"/>
    <row r="31396" customFormat="1" ht="15" customHeight="1" x14ac:dyDescent="0.25"/>
    <row r="31397" customFormat="1" ht="15" customHeight="1" x14ac:dyDescent="0.25"/>
    <row r="31398" customFormat="1" ht="15" customHeight="1" x14ac:dyDescent="0.25"/>
    <row r="31399" customFormat="1" ht="15" customHeight="1" x14ac:dyDescent="0.25"/>
    <row r="31400" customFormat="1" ht="15" customHeight="1" x14ac:dyDescent="0.25"/>
    <row r="31401" customFormat="1" ht="15" customHeight="1" x14ac:dyDescent="0.25"/>
    <row r="31402" customFormat="1" ht="15" customHeight="1" x14ac:dyDescent="0.25"/>
    <row r="31403" customFormat="1" ht="15" customHeight="1" x14ac:dyDescent="0.25"/>
    <row r="31404" customFormat="1" ht="15" customHeight="1" x14ac:dyDescent="0.25"/>
    <row r="31405" customFormat="1" ht="15" customHeight="1" x14ac:dyDescent="0.25"/>
    <row r="31406" customFormat="1" ht="15" customHeight="1" x14ac:dyDescent="0.25"/>
    <row r="31407" customFormat="1" ht="15" customHeight="1" x14ac:dyDescent="0.25"/>
    <row r="31408" customFormat="1" ht="15" customHeight="1" x14ac:dyDescent="0.25"/>
    <row r="31409" customFormat="1" ht="15" customHeight="1" x14ac:dyDescent="0.25"/>
    <row r="31410" customFormat="1" ht="15" customHeight="1" x14ac:dyDescent="0.25"/>
    <row r="31411" customFormat="1" ht="15" customHeight="1" x14ac:dyDescent="0.25"/>
    <row r="31412" customFormat="1" ht="15" customHeight="1" x14ac:dyDescent="0.25"/>
    <row r="31413" customFormat="1" ht="15" customHeight="1" x14ac:dyDescent="0.25"/>
    <row r="31414" customFormat="1" ht="15" customHeight="1" x14ac:dyDescent="0.25"/>
    <row r="31415" customFormat="1" ht="15" customHeight="1" x14ac:dyDescent="0.25"/>
    <row r="31416" customFormat="1" ht="15" customHeight="1" x14ac:dyDescent="0.25"/>
    <row r="31417" customFormat="1" ht="15" customHeight="1" x14ac:dyDescent="0.25"/>
    <row r="31418" customFormat="1" ht="15" customHeight="1" x14ac:dyDescent="0.25"/>
    <row r="31419" customFormat="1" ht="15" customHeight="1" x14ac:dyDescent="0.25"/>
    <row r="31420" customFormat="1" ht="15" customHeight="1" x14ac:dyDescent="0.25"/>
    <row r="31421" customFormat="1" ht="15" customHeight="1" x14ac:dyDescent="0.25"/>
    <row r="31422" customFormat="1" ht="15" customHeight="1" x14ac:dyDescent="0.25"/>
    <row r="31423" customFormat="1" ht="15" customHeight="1" x14ac:dyDescent="0.25"/>
    <row r="31424" customFormat="1" ht="15" customHeight="1" x14ac:dyDescent="0.25"/>
    <row r="31425" customFormat="1" ht="15" customHeight="1" x14ac:dyDescent="0.25"/>
    <row r="31426" customFormat="1" ht="15" customHeight="1" x14ac:dyDescent="0.25"/>
    <row r="31427" customFormat="1" ht="15" customHeight="1" x14ac:dyDescent="0.25"/>
    <row r="31428" customFormat="1" ht="15" customHeight="1" x14ac:dyDescent="0.25"/>
    <row r="31429" customFormat="1" ht="15" customHeight="1" x14ac:dyDescent="0.25"/>
    <row r="31430" customFormat="1" ht="15" customHeight="1" x14ac:dyDescent="0.25"/>
    <row r="31431" customFormat="1" ht="15" customHeight="1" x14ac:dyDescent="0.25"/>
    <row r="31432" customFormat="1" ht="15" customHeight="1" x14ac:dyDescent="0.25"/>
    <row r="31433" customFormat="1" ht="15" customHeight="1" x14ac:dyDescent="0.25"/>
    <row r="31434" customFormat="1" ht="15" customHeight="1" x14ac:dyDescent="0.25"/>
    <row r="31435" customFormat="1" ht="15" customHeight="1" x14ac:dyDescent="0.25"/>
    <row r="31436" customFormat="1" ht="15" customHeight="1" x14ac:dyDescent="0.25"/>
    <row r="31437" customFormat="1" ht="15" customHeight="1" x14ac:dyDescent="0.25"/>
    <row r="31438" customFormat="1" ht="15" customHeight="1" x14ac:dyDescent="0.25"/>
    <row r="31439" customFormat="1" ht="15" customHeight="1" x14ac:dyDescent="0.25"/>
    <row r="31440" customFormat="1" ht="15" customHeight="1" x14ac:dyDescent="0.25"/>
    <row r="31441" customFormat="1" ht="15" customHeight="1" x14ac:dyDescent="0.25"/>
    <row r="31442" customFormat="1" ht="15" customHeight="1" x14ac:dyDescent="0.25"/>
    <row r="31443" customFormat="1" ht="15" customHeight="1" x14ac:dyDescent="0.25"/>
    <row r="31444" customFormat="1" ht="15" customHeight="1" x14ac:dyDescent="0.25"/>
    <row r="31445" customFormat="1" ht="15" customHeight="1" x14ac:dyDescent="0.25"/>
    <row r="31446" customFormat="1" ht="15" customHeight="1" x14ac:dyDescent="0.25"/>
    <row r="31447" customFormat="1" ht="15" customHeight="1" x14ac:dyDescent="0.25"/>
    <row r="31448" customFormat="1" ht="15" customHeight="1" x14ac:dyDescent="0.25"/>
    <row r="31449" customFormat="1" ht="15" customHeight="1" x14ac:dyDescent="0.25"/>
    <row r="31450" customFormat="1" ht="15" customHeight="1" x14ac:dyDescent="0.25"/>
    <row r="31451" customFormat="1" ht="15" customHeight="1" x14ac:dyDescent="0.25"/>
    <row r="31452" customFormat="1" ht="15" customHeight="1" x14ac:dyDescent="0.25"/>
    <row r="31453" customFormat="1" ht="15" customHeight="1" x14ac:dyDescent="0.25"/>
    <row r="31454" customFormat="1" ht="15" customHeight="1" x14ac:dyDescent="0.25"/>
    <row r="31455" customFormat="1" ht="15" customHeight="1" x14ac:dyDescent="0.25"/>
    <row r="31456" customFormat="1" ht="15" customHeight="1" x14ac:dyDescent="0.25"/>
    <row r="31457" customFormat="1" ht="15" customHeight="1" x14ac:dyDescent="0.25"/>
    <row r="31458" customFormat="1" ht="15" customHeight="1" x14ac:dyDescent="0.25"/>
    <row r="31459" customFormat="1" ht="15" customHeight="1" x14ac:dyDescent="0.25"/>
    <row r="31460" customFormat="1" ht="15" customHeight="1" x14ac:dyDescent="0.25"/>
    <row r="31461" customFormat="1" ht="15" customHeight="1" x14ac:dyDescent="0.25"/>
    <row r="31462" customFormat="1" ht="15" customHeight="1" x14ac:dyDescent="0.25"/>
    <row r="31463" customFormat="1" ht="15" customHeight="1" x14ac:dyDescent="0.25"/>
    <row r="31464" customFormat="1" ht="15" customHeight="1" x14ac:dyDescent="0.25"/>
    <row r="31465" customFormat="1" ht="15" customHeight="1" x14ac:dyDescent="0.25"/>
    <row r="31466" customFormat="1" ht="15" customHeight="1" x14ac:dyDescent="0.25"/>
    <row r="31467" customFormat="1" ht="15" customHeight="1" x14ac:dyDescent="0.25"/>
    <row r="31468" customFormat="1" ht="15" customHeight="1" x14ac:dyDescent="0.25"/>
    <row r="31469" customFormat="1" ht="15" customHeight="1" x14ac:dyDescent="0.25"/>
    <row r="31470" customFormat="1" ht="15" customHeight="1" x14ac:dyDescent="0.25"/>
    <row r="31471" customFormat="1" ht="15" customHeight="1" x14ac:dyDescent="0.25"/>
    <row r="31472" customFormat="1" ht="15" customHeight="1" x14ac:dyDescent="0.25"/>
    <row r="31473" customFormat="1" ht="15" customHeight="1" x14ac:dyDescent="0.25"/>
    <row r="31474" customFormat="1" ht="15" customHeight="1" x14ac:dyDescent="0.25"/>
    <row r="31475" customFormat="1" ht="15" customHeight="1" x14ac:dyDescent="0.25"/>
    <row r="31476" customFormat="1" ht="15" customHeight="1" x14ac:dyDescent="0.25"/>
    <row r="31477" customFormat="1" ht="15" customHeight="1" x14ac:dyDescent="0.25"/>
    <row r="31478" customFormat="1" ht="15" customHeight="1" x14ac:dyDescent="0.25"/>
    <row r="31479" customFormat="1" ht="15" customHeight="1" x14ac:dyDescent="0.25"/>
    <row r="31480" customFormat="1" ht="15" customHeight="1" x14ac:dyDescent="0.25"/>
    <row r="31481" customFormat="1" ht="15" customHeight="1" x14ac:dyDescent="0.25"/>
    <row r="31482" customFormat="1" ht="15" customHeight="1" x14ac:dyDescent="0.25"/>
    <row r="31483" customFormat="1" ht="15" customHeight="1" x14ac:dyDescent="0.25"/>
    <row r="31484" customFormat="1" ht="15" customHeight="1" x14ac:dyDescent="0.25"/>
    <row r="31485" customFormat="1" ht="15" customHeight="1" x14ac:dyDescent="0.25"/>
    <row r="31486" customFormat="1" ht="15" customHeight="1" x14ac:dyDescent="0.25"/>
    <row r="31487" customFormat="1" ht="15" customHeight="1" x14ac:dyDescent="0.25"/>
    <row r="31488" customFormat="1" ht="15" customHeight="1" x14ac:dyDescent="0.25"/>
    <row r="31489" customFormat="1" ht="15" customHeight="1" x14ac:dyDescent="0.25"/>
    <row r="31490" customFormat="1" ht="15" customHeight="1" x14ac:dyDescent="0.25"/>
    <row r="31491" customFormat="1" ht="15" customHeight="1" x14ac:dyDescent="0.25"/>
    <row r="31492" customFormat="1" ht="15" customHeight="1" x14ac:dyDescent="0.25"/>
    <row r="31493" customFormat="1" ht="15" customHeight="1" x14ac:dyDescent="0.25"/>
    <row r="31494" customFormat="1" ht="15" customHeight="1" x14ac:dyDescent="0.25"/>
    <row r="31495" customFormat="1" ht="15" customHeight="1" x14ac:dyDescent="0.25"/>
    <row r="31496" customFormat="1" ht="15" customHeight="1" x14ac:dyDescent="0.25"/>
    <row r="31497" customFormat="1" ht="15" customHeight="1" x14ac:dyDescent="0.25"/>
    <row r="31498" customFormat="1" ht="15" customHeight="1" x14ac:dyDescent="0.25"/>
    <row r="31499" customFormat="1" ht="15" customHeight="1" x14ac:dyDescent="0.25"/>
    <row r="31500" customFormat="1" ht="15" customHeight="1" x14ac:dyDescent="0.25"/>
    <row r="31501" customFormat="1" ht="15" customHeight="1" x14ac:dyDescent="0.25"/>
    <row r="31502" customFormat="1" ht="15" customHeight="1" x14ac:dyDescent="0.25"/>
    <row r="31503" customFormat="1" ht="15" customHeight="1" x14ac:dyDescent="0.25"/>
    <row r="31504" customFormat="1" ht="15" customHeight="1" x14ac:dyDescent="0.25"/>
    <row r="31505" customFormat="1" ht="15" customHeight="1" x14ac:dyDescent="0.25"/>
    <row r="31506" customFormat="1" ht="15" customHeight="1" x14ac:dyDescent="0.25"/>
    <row r="31507" customFormat="1" ht="15" customHeight="1" x14ac:dyDescent="0.25"/>
    <row r="31508" customFormat="1" ht="15" customHeight="1" x14ac:dyDescent="0.25"/>
    <row r="31509" customFormat="1" ht="15" customHeight="1" x14ac:dyDescent="0.25"/>
    <row r="31510" customFormat="1" ht="15" customHeight="1" x14ac:dyDescent="0.25"/>
    <row r="31511" customFormat="1" ht="15" customHeight="1" x14ac:dyDescent="0.25"/>
    <row r="31512" customFormat="1" ht="15" customHeight="1" x14ac:dyDescent="0.25"/>
    <row r="31513" customFormat="1" ht="15" customHeight="1" x14ac:dyDescent="0.25"/>
    <row r="31514" customFormat="1" ht="15" customHeight="1" x14ac:dyDescent="0.25"/>
    <row r="31515" customFormat="1" ht="15" customHeight="1" x14ac:dyDescent="0.25"/>
    <row r="31516" customFormat="1" ht="15" customHeight="1" x14ac:dyDescent="0.25"/>
    <row r="31517" customFormat="1" ht="15" customHeight="1" x14ac:dyDescent="0.25"/>
    <row r="31518" customFormat="1" ht="15" customHeight="1" x14ac:dyDescent="0.25"/>
    <row r="31519" customFormat="1" ht="15" customHeight="1" x14ac:dyDescent="0.25"/>
    <row r="31520" customFormat="1" ht="15" customHeight="1" x14ac:dyDescent="0.25"/>
    <row r="31521" customFormat="1" ht="15" customHeight="1" x14ac:dyDescent="0.25"/>
    <row r="31522" customFormat="1" ht="15" customHeight="1" x14ac:dyDescent="0.25"/>
    <row r="31523" customFormat="1" ht="15" customHeight="1" x14ac:dyDescent="0.25"/>
    <row r="31524" customFormat="1" ht="15" customHeight="1" x14ac:dyDescent="0.25"/>
    <row r="31525" customFormat="1" ht="15" customHeight="1" x14ac:dyDescent="0.25"/>
    <row r="31526" customFormat="1" ht="15" customHeight="1" x14ac:dyDescent="0.25"/>
    <row r="31527" customFormat="1" ht="15" customHeight="1" x14ac:dyDescent="0.25"/>
    <row r="31528" customFormat="1" ht="15" customHeight="1" x14ac:dyDescent="0.25"/>
    <row r="31529" customFormat="1" ht="15" customHeight="1" x14ac:dyDescent="0.25"/>
    <row r="31530" customFormat="1" ht="15" customHeight="1" x14ac:dyDescent="0.25"/>
    <row r="31531" customFormat="1" ht="15" customHeight="1" x14ac:dyDescent="0.25"/>
    <row r="31532" customFormat="1" ht="15" customHeight="1" x14ac:dyDescent="0.25"/>
    <row r="31533" customFormat="1" ht="15" customHeight="1" x14ac:dyDescent="0.25"/>
    <row r="31534" customFormat="1" ht="15" customHeight="1" x14ac:dyDescent="0.25"/>
    <row r="31535" customFormat="1" ht="15" customHeight="1" x14ac:dyDescent="0.25"/>
    <row r="31536" customFormat="1" ht="15" customHeight="1" x14ac:dyDescent="0.25"/>
    <row r="31537" customFormat="1" ht="15" customHeight="1" x14ac:dyDescent="0.25"/>
    <row r="31538" customFormat="1" ht="15" customHeight="1" x14ac:dyDescent="0.25"/>
    <row r="31539" customFormat="1" ht="15" customHeight="1" x14ac:dyDescent="0.25"/>
    <row r="31540" customFormat="1" ht="15" customHeight="1" x14ac:dyDescent="0.25"/>
    <row r="31541" customFormat="1" ht="15" customHeight="1" x14ac:dyDescent="0.25"/>
    <row r="31542" customFormat="1" ht="15" customHeight="1" x14ac:dyDescent="0.25"/>
    <row r="31543" customFormat="1" ht="15" customHeight="1" x14ac:dyDescent="0.25"/>
    <row r="31544" customFormat="1" ht="15" customHeight="1" x14ac:dyDescent="0.25"/>
    <row r="31545" customFormat="1" ht="15" customHeight="1" x14ac:dyDescent="0.25"/>
    <row r="31546" customFormat="1" ht="15" customHeight="1" x14ac:dyDescent="0.25"/>
    <row r="31547" customFormat="1" ht="15" customHeight="1" x14ac:dyDescent="0.25"/>
    <row r="31548" customFormat="1" ht="15" customHeight="1" x14ac:dyDescent="0.25"/>
    <row r="31549" customFormat="1" ht="15" customHeight="1" x14ac:dyDescent="0.25"/>
    <row r="31550" customFormat="1" ht="15" customHeight="1" x14ac:dyDescent="0.25"/>
    <row r="31551" customFormat="1" ht="15" customHeight="1" x14ac:dyDescent="0.25"/>
    <row r="31552" customFormat="1" ht="15" customHeight="1" x14ac:dyDescent="0.25"/>
    <row r="31553" customFormat="1" ht="15" customHeight="1" x14ac:dyDescent="0.25"/>
    <row r="31554" customFormat="1" ht="15" customHeight="1" x14ac:dyDescent="0.25"/>
    <row r="31555" customFormat="1" ht="15" customHeight="1" x14ac:dyDescent="0.25"/>
    <row r="31556" customFormat="1" ht="15" customHeight="1" x14ac:dyDescent="0.25"/>
    <row r="31557" customFormat="1" ht="15" customHeight="1" x14ac:dyDescent="0.25"/>
    <row r="31558" customFormat="1" ht="15" customHeight="1" x14ac:dyDescent="0.25"/>
    <row r="31559" customFormat="1" ht="15" customHeight="1" x14ac:dyDescent="0.25"/>
    <row r="31560" customFormat="1" ht="15" customHeight="1" x14ac:dyDescent="0.25"/>
    <row r="31561" customFormat="1" ht="15" customHeight="1" x14ac:dyDescent="0.25"/>
    <row r="31562" customFormat="1" ht="15" customHeight="1" x14ac:dyDescent="0.25"/>
    <row r="31563" customFormat="1" ht="15" customHeight="1" x14ac:dyDescent="0.25"/>
    <row r="31564" customFormat="1" ht="15" customHeight="1" x14ac:dyDescent="0.25"/>
    <row r="31565" customFormat="1" ht="15" customHeight="1" x14ac:dyDescent="0.25"/>
    <row r="31566" customFormat="1" ht="15" customHeight="1" x14ac:dyDescent="0.25"/>
    <row r="31567" customFormat="1" ht="15" customHeight="1" x14ac:dyDescent="0.25"/>
    <row r="31568" customFormat="1" ht="15" customHeight="1" x14ac:dyDescent="0.25"/>
    <row r="31569" customFormat="1" ht="15" customHeight="1" x14ac:dyDescent="0.25"/>
    <row r="31570" customFormat="1" ht="15" customHeight="1" x14ac:dyDescent="0.25"/>
    <row r="31571" customFormat="1" ht="15" customHeight="1" x14ac:dyDescent="0.25"/>
    <row r="31572" customFormat="1" ht="15" customHeight="1" x14ac:dyDescent="0.25"/>
    <row r="31573" customFormat="1" ht="15" customHeight="1" x14ac:dyDescent="0.25"/>
    <row r="31574" customFormat="1" ht="15" customHeight="1" x14ac:dyDescent="0.25"/>
    <row r="31575" customFormat="1" ht="15" customHeight="1" x14ac:dyDescent="0.25"/>
    <row r="31576" customFormat="1" ht="15" customHeight="1" x14ac:dyDescent="0.25"/>
    <row r="31577" customFormat="1" ht="15" customHeight="1" x14ac:dyDescent="0.25"/>
    <row r="31578" customFormat="1" ht="15" customHeight="1" x14ac:dyDescent="0.25"/>
    <row r="31579" customFormat="1" ht="15" customHeight="1" x14ac:dyDescent="0.25"/>
    <row r="31580" customFormat="1" ht="15" customHeight="1" x14ac:dyDescent="0.25"/>
    <row r="31581" customFormat="1" ht="15" customHeight="1" x14ac:dyDescent="0.25"/>
    <row r="31582" customFormat="1" ht="15" customHeight="1" x14ac:dyDescent="0.25"/>
    <row r="31583" customFormat="1" ht="15" customHeight="1" x14ac:dyDescent="0.25"/>
    <row r="31584" customFormat="1" ht="15" customHeight="1" x14ac:dyDescent="0.25"/>
    <row r="31585" customFormat="1" ht="15" customHeight="1" x14ac:dyDescent="0.25"/>
    <row r="31586" customFormat="1" ht="15" customHeight="1" x14ac:dyDescent="0.25"/>
    <row r="31587" customFormat="1" ht="15" customHeight="1" x14ac:dyDescent="0.25"/>
    <row r="31588" customFormat="1" ht="15" customHeight="1" x14ac:dyDescent="0.25"/>
    <row r="31589" customFormat="1" ht="15" customHeight="1" x14ac:dyDescent="0.25"/>
    <row r="31590" customFormat="1" ht="15" customHeight="1" x14ac:dyDescent="0.25"/>
    <row r="31591" customFormat="1" ht="15" customHeight="1" x14ac:dyDescent="0.25"/>
    <row r="31592" customFormat="1" ht="15" customHeight="1" x14ac:dyDescent="0.25"/>
    <row r="31593" customFormat="1" ht="15" customHeight="1" x14ac:dyDescent="0.25"/>
    <row r="31594" customFormat="1" ht="15" customHeight="1" x14ac:dyDescent="0.25"/>
    <row r="31595" customFormat="1" ht="15" customHeight="1" x14ac:dyDescent="0.25"/>
    <row r="31596" customFormat="1" ht="15" customHeight="1" x14ac:dyDescent="0.25"/>
    <row r="31597" customFormat="1" ht="15" customHeight="1" x14ac:dyDescent="0.25"/>
    <row r="31598" customFormat="1" ht="15" customHeight="1" x14ac:dyDescent="0.25"/>
    <row r="31599" customFormat="1" ht="15" customHeight="1" x14ac:dyDescent="0.25"/>
    <row r="31600" customFormat="1" ht="15" customHeight="1" x14ac:dyDescent="0.25"/>
    <row r="31601" customFormat="1" ht="15" customHeight="1" x14ac:dyDescent="0.25"/>
    <row r="31602" customFormat="1" ht="15" customHeight="1" x14ac:dyDescent="0.25"/>
    <row r="31603" customFormat="1" ht="15" customHeight="1" x14ac:dyDescent="0.25"/>
    <row r="31604" customFormat="1" ht="15" customHeight="1" x14ac:dyDescent="0.25"/>
    <row r="31605" customFormat="1" ht="15" customHeight="1" x14ac:dyDescent="0.25"/>
    <row r="31606" customFormat="1" ht="15" customHeight="1" x14ac:dyDescent="0.25"/>
    <row r="31607" customFormat="1" ht="15" customHeight="1" x14ac:dyDescent="0.25"/>
    <row r="31608" customFormat="1" ht="15" customHeight="1" x14ac:dyDescent="0.25"/>
    <row r="31609" customFormat="1" ht="15" customHeight="1" x14ac:dyDescent="0.25"/>
    <row r="31610" customFormat="1" ht="15" customHeight="1" x14ac:dyDescent="0.25"/>
    <row r="31611" customFormat="1" ht="15" customHeight="1" x14ac:dyDescent="0.25"/>
    <row r="31612" customFormat="1" ht="15" customHeight="1" x14ac:dyDescent="0.25"/>
    <row r="31613" customFormat="1" ht="15" customHeight="1" x14ac:dyDescent="0.25"/>
    <row r="31614" customFormat="1" ht="15" customHeight="1" x14ac:dyDescent="0.25"/>
    <row r="31615" customFormat="1" ht="15" customHeight="1" x14ac:dyDescent="0.25"/>
    <row r="31616" customFormat="1" ht="15" customHeight="1" x14ac:dyDescent="0.25"/>
    <row r="31617" customFormat="1" ht="15" customHeight="1" x14ac:dyDescent="0.25"/>
    <row r="31618" customFormat="1" ht="15" customHeight="1" x14ac:dyDescent="0.25"/>
    <row r="31619" customFormat="1" ht="15" customHeight="1" x14ac:dyDescent="0.25"/>
    <row r="31620" customFormat="1" ht="15" customHeight="1" x14ac:dyDescent="0.25"/>
    <row r="31621" customFormat="1" ht="15" customHeight="1" x14ac:dyDescent="0.25"/>
    <row r="31622" customFormat="1" ht="15" customHeight="1" x14ac:dyDescent="0.25"/>
    <row r="31623" customFormat="1" ht="15" customHeight="1" x14ac:dyDescent="0.25"/>
    <row r="31624" customFormat="1" ht="15" customHeight="1" x14ac:dyDescent="0.25"/>
    <row r="31625" customFormat="1" ht="15" customHeight="1" x14ac:dyDescent="0.25"/>
    <row r="31626" customFormat="1" ht="15" customHeight="1" x14ac:dyDescent="0.25"/>
    <row r="31627" customFormat="1" ht="15" customHeight="1" x14ac:dyDescent="0.25"/>
    <row r="31628" customFormat="1" ht="15" customHeight="1" x14ac:dyDescent="0.25"/>
    <row r="31629" customFormat="1" ht="15" customHeight="1" x14ac:dyDescent="0.25"/>
    <row r="31630" customFormat="1" ht="15" customHeight="1" x14ac:dyDescent="0.25"/>
    <row r="31631" customFormat="1" ht="15" customHeight="1" x14ac:dyDescent="0.25"/>
    <row r="31632" customFormat="1" ht="15" customHeight="1" x14ac:dyDescent="0.25"/>
    <row r="31633" customFormat="1" ht="15" customHeight="1" x14ac:dyDescent="0.25"/>
    <row r="31634" customFormat="1" ht="15" customHeight="1" x14ac:dyDescent="0.25"/>
    <row r="31635" customFormat="1" ht="15" customHeight="1" x14ac:dyDescent="0.25"/>
    <row r="31636" customFormat="1" ht="15" customHeight="1" x14ac:dyDescent="0.25"/>
    <row r="31637" customFormat="1" ht="15" customHeight="1" x14ac:dyDescent="0.25"/>
    <row r="31638" customFormat="1" ht="15" customHeight="1" x14ac:dyDescent="0.25"/>
    <row r="31639" customFormat="1" ht="15" customHeight="1" x14ac:dyDescent="0.25"/>
    <row r="31640" customFormat="1" ht="15" customHeight="1" x14ac:dyDescent="0.25"/>
    <row r="31641" customFormat="1" ht="15" customHeight="1" x14ac:dyDescent="0.25"/>
    <row r="31642" customFormat="1" ht="15" customHeight="1" x14ac:dyDescent="0.25"/>
    <row r="31643" customFormat="1" ht="15" customHeight="1" x14ac:dyDescent="0.25"/>
    <row r="31644" customFormat="1" ht="15" customHeight="1" x14ac:dyDescent="0.25"/>
    <row r="31645" customFormat="1" ht="15" customHeight="1" x14ac:dyDescent="0.25"/>
    <row r="31646" customFormat="1" ht="15" customHeight="1" x14ac:dyDescent="0.25"/>
    <row r="31647" customFormat="1" ht="15" customHeight="1" x14ac:dyDescent="0.25"/>
    <row r="31648" customFormat="1" ht="15" customHeight="1" x14ac:dyDescent="0.25"/>
    <row r="31649" customFormat="1" ht="15" customHeight="1" x14ac:dyDescent="0.25"/>
    <row r="31650" customFormat="1" ht="15" customHeight="1" x14ac:dyDescent="0.25"/>
    <row r="31651" customFormat="1" ht="15" customHeight="1" x14ac:dyDescent="0.25"/>
    <row r="31652" customFormat="1" ht="15" customHeight="1" x14ac:dyDescent="0.25"/>
    <row r="31653" customFormat="1" ht="15" customHeight="1" x14ac:dyDescent="0.25"/>
    <row r="31654" customFormat="1" ht="15" customHeight="1" x14ac:dyDescent="0.25"/>
    <row r="31655" customFormat="1" ht="15" customHeight="1" x14ac:dyDescent="0.25"/>
    <row r="31656" customFormat="1" ht="15" customHeight="1" x14ac:dyDescent="0.25"/>
    <row r="31657" customFormat="1" ht="15" customHeight="1" x14ac:dyDescent="0.25"/>
    <row r="31658" customFormat="1" ht="15" customHeight="1" x14ac:dyDescent="0.25"/>
    <row r="31659" customFormat="1" ht="15" customHeight="1" x14ac:dyDescent="0.25"/>
    <row r="31660" customFormat="1" ht="15" customHeight="1" x14ac:dyDescent="0.25"/>
    <row r="31661" customFormat="1" ht="15" customHeight="1" x14ac:dyDescent="0.25"/>
    <row r="31662" customFormat="1" ht="15" customHeight="1" x14ac:dyDescent="0.25"/>
    <row r="31663" customFormat="1" ht="15" customHeight="1" x14ac:dyDescent="0.25"/>
    <row r="31664" customFormat="1" ht="15" customHeight="1" x14ac:dyDescent="0.25"/>
    <row r="31665" customFormat="1" ht="15" customHeight="1" x14ac:dyDescent="0.25"/>
    <row r="31666" customFormat="1" ht="15" customHeight="1" x14ac:dyDescent="0.25"/>
    <row r="31667" customFormat="1" ht="15" customHeight="1" x14ac:dyDescent="0.25"/>
    <row r="31668" customFormat="1" ht="15" customHeight="1" x14ac:dyDescent="0.25"/>
    <row r="31669" customFormat="1" ht="15" customHeight="1" x14ac:dyDescent="0.25"/>
    <row r="31670" customFormat="1" ht="15" customHeight="1" x14ac:dyDescent="0.25"/>
    <row r="31671" customFormat="1" ht="15" customHeight="1" x14ac:dyDescent="0.25"/>
    <row r="31672" customFormat="1" ht="15" customHeight="1" x14ac:dyDescent="0.25"/>
    <row r="31673" customFormat="1" ht="15" customHeight="1" x14ac:dyDescent="0.25"/>
    <row r="31674" customFormat="1" ht="15" customHeight="1" x14ac:dyDescent="0.25"/>
    <row r="31675" customFormat="1" ht="15" customHeight="1" x14ac:dyDescent="0.25"/>
    <row r="31676" customFormat="1" ht="15" customHeight="1" x14ac:dyDescent="0.25"/>
    <row r="31677" customFormat="1" ht="15" customHeight="1" x14ac:dyDescent="0.25"/>
    <row r="31678" customFormat="1" ht="15" customHeight="1" x14ac:dyDescent="0.25"/>
    <row r="31679" customFormat="1" ht="15" customHeight="1" x14ac:dyDescent="0.25"/>
    <row r="31680" customFormat="1" ht="15" customHeight="1" x14ac:dyDescent="0.25"/>
    <row r="31681" customFormat="1" ht="15" customHeight="1" x14ac:dyDescent="0.25"/>
    <row r="31682" customFormat="1" ht="15" customHeight="1" x14ac:dyDescent="0.25"/>
    <row r="31683" customFormat="1" ht="15" customHeight="1" x14ac:dyDescent="0.25"/>
    <row r="31684" customFormat="1" ht="15" customHeight="1" x14ac:dyDescent="0.25"/>
    <row r="31685" customFormat="1" ht="15" customHeight="1" x14ac:dyDescent="0.25"/>
    <row r="31686" customFormat="1" ht="15" customHeight="1" x14ac:dyDescent="0.25"/>
    <row r="31687" customFormat="1" ht="15" customHeight="1" x14ac:dyDescent="0.25"/>
    <row r="31688" customFormat="1" ht="15" customHeight="1" x14ac:dyDescent="0.25"/>
    <row r="31689" customFormat="1" ht="15" customHeight="1" x14ac:dyDescent="0.25"/>
    <row r="31690" customFormat="1" ht="15" customHeight="1" x14ac:dyDescent="0.25"/>
    <row r="31691" customFormat="1" ht="15" customHeight="1" x14ac:dyDescent="0.25"/>
    <row r="31692" customFormat="1" ht="15" customHeight="1" x14ac:dyDescent="0.25"/>
    <row r="31693" customFormat="1" ht="15" customHeight="1" x14ac:dyDescent="0.25"/>
    <row r="31694" customFormat="1" ht="15" customHeight="1" x14ac:dyDescent="0.25"/>
    <row r="31695" customFormat="1" ht="15" customHeight="1" x14ac:dyDescent="0.25"/>
    <row r="31696" customFormat="1" ht="15" customHeight="1" x14ac:dyDescent="0.25"/>
    <row r="31697" customFormat="1" ht="15" customHeight="1" x14ac:dyDescent="0.25"/>
    <row r="31698" customFormat="1" ht="15" customHeight="1" x14ac:dyDescent="0.25"/>
    <row r="31699" customFormat="1" ht="15" customHeight="1" x14ac:dyDescent="0.25"/>
    <row r="31700" customFormat="1" ht="15" customHeight="1" x14ac:dyDescent="0.25"/>
    <row r="31701" customFormat="1" ht="15" customHeight="1" x14ac:dyDescent="0.25"/>
    <row r="31702" customFormat="1" ht="15" customHeight="1" x14ac:dyDescent="0.25"/>
    <row r="31703" customFormat="1" ht="15" customHeight="1" x14ac:dyDescent="0.25"/>
    <row r="31704" customFormat="1" ht="15" customHeight="1" x14ac:dyDescent="0.25"/>
    <row r="31705" customFormat="1" ht="15" customHeight="1" x14ac:dyDescent="0.25"/>
    <row r="31706" customFormat="1" ht="15" customHeight="1" x14ac:dyDescent="0.25"/>
    <row r="31707" customFormat="1" ht="15" customHeight="1" x14ac:dyDescent="0.25"/>
    <row r="31708" customFormat="1" ht="15" customHeight="1" x14ac:dyDescent="0.25"/>
    <row r="31709" customFormat="1" ht="15" customHeight="1" x14ac:dyDescent="0.25"/>
    <row r="31710" customFormat="1" ht="15" customHeight="1" x14ac:dyDescent="0.25"/>
    <row r="31711" customFormat="1" ht="15" customHeight="1" x14ac:dyDescent="0.25"/>
    <row r="31712" customFormat="1" ht="15" customHeight="1" x14ac:dyDescent="0.25"/>
    <row r="31713" customFormat="1" ht="15" customHeight="1" x14ac:dyDescent="0.25"/>
    <row r="31714" customFormat="1" ht="15" customHeight="1" x14ac:dyDescent="0.25"/>
    <row r="31715" customFormat="1" ht="15" customHeight="1" x14ac:dyDescent="0.25"/>
    <row r="31716" customFormat="1" ht="15" customHeight="1" x14ac:dyDescent="0.25"/>
    <row r="31717" customFormat="1" ht="15" customHeight="1" x14ac:dyDescent="0.25"/>
    <row r="31718" customFormat="1" ht="15" customHeight="1" x14ac:dyDescent="0.25"/>
    <row r="31719" customFormat="1" ht="15" customHeight="1" x14ac:dyDescent="0.25"/>
    <row r="31720" customFormat="1" ht="15" customHeight="1" x14ac:dyDescent="0.25"/>
    <row r="31721" customFormat="1" ht="15" customHeight="1" x14ac:dyDescent="0.25"/>
    <row r="31722" customFormat="1" ht="15" customHeight="1" x14ac:dyDescent="0.25"/>
    <row r="31723" customFormat="1" ht="15" customHeight="1" x14ac:dyDescent="0.25"/>
    <row r="31724" customFormat="1" ht="15" customHeight="1" x14ac:dyDescent="0.25"/>
    <row r="31725" customFormat="1" ht="15" customHeight="1" x14ac:dyDescent="0.25"/>
    <row r="31726" customFormat="1" ht="15" customHeight="1" x14ac:dyDescent="0.25"/>
    <row r="31727" customFormat="1" ht="15" customHeight="1" x14ac:dyDescent="0.25"/>
    <row r="31728" customFormat="1" ht="15" customHeight="1" x14ac:dyDescent="0.25"/>
    <row r="31729" customFormat="1" ht="15" customHeight="1" x14ac:dyDescent="0.25"/>
    <row r="31730" customFormat="1" ht="15" customHeight="1" x14ac:dyDescent="0.25"/>
    <row r="31731" customFormat="1" ht="15" customHeight="1" x14ac:dyDescent="0.25"/>
    <row r="31732" customFormat="1" ht="15" customHeight="1" x14ac:dyDescent="0.25"/>
    <row r="31733" customFormat="1" ht="15" customHeight="1" x14ac:dyDescent="0.25"/>
    <row r="31734" customFormat="1" ht="15" customHeight="1" x14ac:dyDescent="0.25"/>
    <row r="31735" customFormat="1" ht="15" customHeight="1" x14ac:dyDescent="0.25"/>
    <row r="31736" customFormat="1" ht="15" customHeight="1" x14ac:dyDescent="0.25"/>
    <row r="31737" customFormat="1" ht="15" customHeight="1" x14ac:dyDescent="0.25"/>
    <row r="31738" customFormat="1" ht="15" customHeight="1" x14ac:dyDescent="0.25"/>
    <row r="31739" customFormat="1" ht="15" customHeight="1" x14ac:dyDescent="0.25"/>
    <row r="31740" customFormat="1" ht="15" customHeight="1" x14ac:dyDescent="0.25"/>
    <row r="31741" customFormat="1" ht="15" customHeight="1" x14ac:dyDescent="0.25"/>
    <row r="31742" customFormat="1" ht="15" customHeight="1" x14ac:dyDescent="0.25"/>
    <row r="31743" customFormat="1" ht="15" customHeight="1" x14ac:dyDescent="0.25"/>
    <row r="31744" customFormat="1" ht="15" customHeight="1" x14ac:dyDescent="0.25"/>
    <row r="31745" customFormat="1" ht="15" customHeight="1" x14ac:dyDescent="0.25"/>
    <row r="31746" customFormat="1" ht="15" customHeight="1" x14ac:dyDescent="0.25"/>
    <row r="31747" customFormat="1" ht="15" customHeight="1" x14ac:dyDescent="0.25"/>
    <row r="31748" customFormat="1" ht="15" customHeight="1" x14ac:dyDescent="0.25"/>
    <row r="31749" customFormat="1" ht="15" customHeight="1" x14ac:dyDescent="0.25"/>
    <row r="31750" customFormat="1" ht="15" customHeight="1" x14ac:dyDescent="0.25"/>
    <row r="31751" customFormat="1" ht="15" customHeight="1" x14ac:dyDescent="0.25"/>
    <row r="31752" customFormat="1" ht="15" customHeight="1" x14ac:dyDescent="0.25"/>
    <row r="31753" customFormat="1" ht="15" customHeight="1" x14ac:dyDescent="0.25"/>
    <row r="31754" customFormat="1" ht="15" customHeight="1" x14ac:dyDescent="0.25"/>
    <row r="31755" customFormat="1" ht="15" customHeight="1" x14ac:dyDescent="0.25"/>
    <row r="31756" customFormat="1" ht="15" customHeight="1" x14ac:dyDescent="0.25"/>
    <row r="31757" customFormat="1" ht="15" customHeight="1" x14ac:dyDescent="0.25"/>
    <row r="31758" customFormat="1" ht="15" customHeight="1" x14ac:dyDescent="0.25"/>
    <row r="31759" customFormat="1" ht="15" customHeight="1" x14ac:dyDescent="0.25"/>
    <row r="31760" customFormat="1" ht="15" customHeight="1" x14ac:dyDescent="0.25"/>
    <row r="31761" customFormat="1" ht="15" customHeight="1" x14ac:dyDescent="0.25"/>
    <row r="31762" customFormat="1" ht="15" customHeight="1" x14ac:dyDescent="0.25"/>
    <row r="31763" customFormat="1" ht="15" customHeight="1" x14ac:dyDescent="0.25"/>
    <row r="31764" customFormat="1" ht="15" customHeight="1" x14ac:dyDescent="0.25"/>
    <row r="31765" customFormat="1" ht="15" customHeight="1" x14ac:dyDescent="0.25"/>
    <row r="31766" customFormat="1" ht="15" customHeight="1" x14ac:dyDescent="0.25"/>
    <row r="31767" customFormat="1" ht="15" customHeight="1" x14ac:dyDescent="0.25"/>
    <row r="31768" customFormat="1" ht="15" customHeight="1" x14ac:dyDescent="0.25"/>
    <row r="31769" customFormat="1" ht="15" customHeight="1" x14ac:dyDescent="0.25"/>
    <row r="31770" customFormat="1" ht="15" customHeight="1" x14ac:dyDescent="0.25"/>
    <row r="31771" customFormat="1" ht="15" customHeight="1" x14ac:dyDescent="0.25"/>
    <row r="31772" customFormat="1" ht="15" customHeight="1" x14ac:dyDescent="0.25"/>
    <row r="31773" customFormat="1" ht="15" customHeight="1" x14ac:dyDescent="0.25"/>
    <row r="31774" customFormat="1" ht="15" customHeight="1" x14ac:dyDescent="0.25"/>
    <row r="31775" customFormat="1" ht="15" customHeight="1" x14ac:dyDescent="0.25"/>
    <row r="31776" customFormat="1" ht="15" customHeight="1" x14ac:dyDescent="0.25"/>
    <row r="31777" customFormat="1" ht="15" customHeight="1" x14ac:dyDescent="0.25"/>
    <row r="31778" customFormat="1" ht="15" customHeight="1" x14ac:dyDescent="0.25"/>
    <row r="31779" customFormat="1" ht="15" customHeight="1" x14ac:dyDescent="0.25"/>
    <row r="31780" customFormat="1" ht="15" customHeight="1" x14ac:dyDescent="0.25"/>
    <row r="31781" customFormat="1" ht="15" customHeight="1" x14ac:dyDescent="0.25"/>
    <row r="31782" customFormat="1" ht="15" customHeight="1" x14ac:dyDescent="0.25"/>
    <row r="31783" customFormat="1" ht="15" customHeight="1" x14ac:dyDescent="0.25"/>
    <row r="31784" customFormat="1" ht="15" customHeight="1" x14ac:dyDescent="0.25"/>
    <row r="31785" customFormat="1" ht="15" customHeight="1" x14ac:dyDescent="0.25"/>
    <row r="31786" customFormat="1" ht="15" customHeight="1" x14ac:dyDescent="0.25"/>
    <row r="31787" customFormat="1" ht="15" customHeight="1" x14ac:dyDescent="0.25"/>
    <row r="31788" customFormat="1" ht="15" customHeight="1" x14ac:dyDescent="0.25"/>
    <row r="31789" customFormat="1" ht="15" customHeight="1" x14ac:dyDescent="0.25"/>
    <row r="31790" customFormat="1" ht="15" customHeight="1" x14ac:dyDescent="0.25"/>
    <row r="31791" customFormat="1" ht="15" customHeight="1" x14ac:dyDescent="0.25"/>
    <row r="31792" customFormat="1" ht="15" customHeight="1" x14ac:dyDescent="0.25"/>
    <row r="31793" customFormat="1" ht="15" customHeight="1" x14ac:dyDescent="0.25"/>
    <row r="31794" customFormat="1" ht="15" customHeight="1" x14ac:dyDescent="0.25"/>
    <row r="31795" customFormat="1" ht="15" customHeight="1" x14ac:dyDescent="0.25"/>
    <row r="31796" customFormat="1" ht="15" customHeight="1" x14ac:dyDescent="0.25"/>
    <row r="31797" customFormat="1" ht="15" customHeight="1" x14ac:dyDescent="0.25"/>
    <row r="31798" customFormat="1" ht="15" customHeight="1" x14ac:dyDescent="0.25"/>
    <row r="31799" customFormat="1" ht="15" customHeight="1" x14ac:dyDescent="0.25"/>
    <row r="31800" customFormat="1" ht="15" customHeight="1" x14ac:dyDescent="0.25"/>
    <row r="31801" customFormat="1" ht="15" customHeight="1" x14ac:dyDescent="0.25"/>
    <row r="31802" customFormat="1" ht="15" customHeight="1" x14ac:dyDescent="0.25"/>
    <row r="31803" customFormat="1" ht="15" customHeight="1" x14ac:dyDescent="0.25"/>
    <row r="31804" customFormat="1" ht="15" customHeight="1" x14ac:dyDescent="0.25"/>
    <row r="31805" customFormat="1" ht="15" customHeight="1" x14ac:dyDescent="0.25"/>
    <row r="31806" customFormat="1" ht="15" customHeight="1" x14ac:dyDescent="0.25"/>
    <row r="31807" customFormat="1" ht="15" customHeight="1" x14ac:dyDescent="0.25"/>
    <row r="31808" customFormat="1" ht="15" customHeight="1" x14ac:dyDescent="0.25"/>
    <row r="31809" customFormat="1" ht="15" customHeight="1" x14ac:dyDescent="0.25"/>
    <row r="31810" customFormat="1" ht="15" customHeight="1" x14ac:dyDescent="0.25"/>
    <row r="31811" customFormat="1" ht="15" customHeight="1" x14ac:dyDescent="0.25"/>
    <row r="31812" customFormat="1" ht="15" customHeight="1" x14ac:dyDescent="0.25"/>
    <row r="31813" customFormat="1" ht="15" customHeight="1" x14ac:dyDescent="0.25"/>
    <row r="31814" customFormat="1" ht="15" customHeight="1" x14ac:dyDescent="0.25"/>
    <row r="31815" customFormat="1" ht="15" customHeight="1" x14ac:dyDescent="0.25"/>
    <row r="31816" customFormat="1" ht="15" customHeight="1" x14ac:dyDescent="0.25"/>
    <row r="31817" customFormat="1" ht="15" customHeight="1" x14ac:dyDescent="0.25"/>
    <row r="31818" customFormat="1" ht="15" customHeight="1" x14ac:dyDescent="0.25"/>
    <row r="31819" customFormat="1" ht="15" customHeight="1" x14ac:dyDescent="0.25"/>
    <row r="31820" customFormat="1" ht="15" customHeight="1" x14ac:dyDescent="0.25"/>
    <row r="31821" customFormat="1" ht="15" customHeight="1" x14ac:dyDescent="0.25"/>
    <row r="31822" customFormat="1" ht="15" customHeight="1" x14ac:dyDescent="0.25"/>
    <row r="31823" customFormat="1" ht="15" customHeight="1" x14ac:dyDescent="0.25"/>
    <row r="31824" customFormat="1" ht="15" customHeight="1" x14ac:dyDescent="0.25"/>
    <row r="31825" customFormat="1" ht="15" customHeight="1" x14ac:dyDescent="0.25"/>
    <row r="31826" customFormat="1" ht="15" customHeight="1" x14ac:dyDescent="0.25"/>
    <row r="31827" customFormat="1" ht="15" customHeight="1" x14ac:dyDescent="0.25"/>
    <row r="31828" customFormat="1" ht="15" customHeight="1" x14ac:dyDescent="0.25"/>
    <row r="31829" customFormat="1" ht="15" customHeight="1" x14ac:dyDescent="0.25"/>
    <row r="31830" customFormat="1" ht="15" customHeight="1" x14ac:dyDescent="0.25"/>
    <row r="31831" customFormat="1" ht="15" customHeight="1" x14ac:dyDescent="0.25"/>
    <row r="31832" customFormat="1" ht="15" customHeight="1" x14ac:dyDescent="0.25"/>
    <row r="31833" customFormat="1" ht="15" customHeight="1" x14ac:dyDescent="0.25"/>
    <row r="31834" customFormat="1" ht="15" customHeight="1" x14ac:dyDescent="0.25"/>
    <row r="31835" customFormat="1" ht="15" customHeight="1" x14ac:dyDescent="0.25"/>
    <row r="31836" customFormat="1" ht="15" customHeight="1" x14ac:dyDescent="0.25"/>
    <row r="31837" customFormat="1" ht="15" customHeight="1" x14ac:dyDescent="0.25"/>
    <row r="31838" customFormat="1" ht="15" customHeight="1" x14ac:dyDescent="0.25"/>
    <row r="31839" customFormat="1" ht="15" customHeight="1" x14ac:dyDescent="0.25"/>
    <row r="31840" customFormat="1" ht="15" customHeight="1" x14ac:dyDescent="0.25"/>
    <row r="31841" customFormat="1" ht="15" customHeight="1" x14ac:dyDescent="0.25"/>
    <row r="31842" customFormat="1" ht="15" customHeight="1" x14ac:dyDescent="0.25"/>
    <row r="31843" customFormat="1" ht="15" customHeight="1" x14ac:dyDescent="0.25"/>
    <row r="31844" customFormat="1" ht="15" customHeight="1" x14ac:dyDescent="0.25"/>
    <row r="31845" customFormat="1" ht="15" customHeight="1" x14ac:dyDescent="0.25"/>
    <row r="31846" customFormat="1" ht="15" customHeight="1" x14ac:dyDescent="0.25"/>
    <row r="31847" customFormat="1" ht="15" customHeight="1" x14ac:dyDescent="0.25"/>
    <row r="31848" customFormat="1" ht="15" customHeight="1" x14ac:dyDescent="0.25"/>
    <row r="31849" customFormat="1" ht="15" customHeight="1" x14ac:dyDescent="0.25"/>
    <row r="31850" customFormat="1" ht="15" customHeight="1" x14ac:dyDescent="0.25"/>
    <row r="31851" customFormat="1" ht="15" customHeight="1" x14ac:dyDescent="0.25"/>
    <row r="31852" customFormat="1" ht="15" customHeight="1" x14ac:dyDescent="0.25"/>
    <row r="31853" customFormat="1" ht="15" customHeight="1" x14ac:dyDescent="0.25"/>
    <row r="31854" customFormat="1" ht="15" customHeight="1" x14ac:dyDescent="0.25"/>
    <row r="31855" customFormat="1" ht="15" customHeight="1" x14ac:dyDescent="0.25"/>
    <row r="31856" customFormat="1" ht="15" customHeight="1" x14ac:dyDescent="0.25"/>
    <row r="31857" customFormat="1" ht="15" customHeight="1" x14ac:dyDescent="0.25"/>
    <row r="31858" customFormat="1" ht="15" customHeight="1" x14ac:dyDescent="0.25"/>
    <row r="31859" customFormat="1" ht="15" customHeight="1" x14ac:dyDescent="0.25"/>
    <row r="31860" customFormat="1" ht="15" customHeight="1" x14ac:dyDescent="0.25"/>
    <row r="31861" customFormat="1" ht="15" customHeight="1" x14ac:dyDescent="0.25"/>
    <row r="31862" customFormat="1" ht="15" customHeight="1" x14ac:dyDescent="0.25"/>
    <row r="31863" customFormat="1" ht="15" customHeight="1" x14ac:dyDescent="0.25"/>
    <row r="31864" customFormat="1" ht="15" customHeight="1" x14ac:dyDescent="0.25"/>
    <row r="31865" customFormat="1" ht="15" customHeight="1" x14ac:dyDescent="0.25"/>
    <row r="31866" customFormat="1" ht="15" customHeight="1" x14ac:dyDescent="0.25"/>
    <row r="31867" customFormat="1" ht="15" customHeight="1" x14ac:dyDescent="0.25"/>
    <row r="31868" customFormat="1" ht="15" customHeight="1" x14ac:dyDescent="0.25"/>
    <row r="31869" customFormat="1" ht="15" customHeight="1" x14ac:dyDescent="0.25"/>
    <row r="31870" customFormat="1" ht="15" customHeight="1" x14ac:dyDescent="0.25"/>
    <row r="31871" customFormat="1" ht="15" customHeight="1" x14ac:dyDescent="0.25"/>
    <row r="31872" customFormat="1" ht="15" customHeight="1" x14ac:dyDescent="0.25"/>
    <row r="31873" customFormat="1" ht="15" customHeight="1" x14ac:dyDescent="0.25"/>
    <row r="31874" customFormat="1" ht="15" customHeight="1" x14ac:dyDescent="0.25"/>
    <row r="31875" customFormat="1" ht="15" customHeight="1" x14ac:dyDescent="0.25"/>
    <row r="31876" customFormat="1" ht="15" customHeight="1" x14ac:dyDescent="0.25"/>
    <row r="31877" customFormat="1" ht="15" customHeight="1" x14ac:dyDescent="0.25"/>
    <row r="31878" customFormat="1" ht="15" customHeight="1" x14ac:dyDescent="0.25"/>
    <row r="31879" customFormat="1" ht="15" customHeight="1" x14ac:dyDescent="0.25"/>
    <row r="31880" customFormat="1" ht="15" customHeight="1" x14ac:dyDescent="0.25"/>
    <row r="31881" customFormat="1" ht="15" customHeight="1" x14ac:dyDescent="0.25"/>
    <row r="31882" customFormat="1" ht="15" customHeight="1" x14ac:dyDescent="0.25"/>
    <row r="31883" customFormat="1" ht="15" customHeight="1" x14ac:dyDescent="0.25"/>
    <row r="31884" customFormat="1" ht="15" customHeight="1" x14ac:dyDescent="0.25"/>
    <row r="31885" customFormat="1" ht="15" customHeight="1" x14ac:dyDescent="0.25"/>
    <row r="31886" customFormat="1" ht="15" customHeight="1" x14ac:dyDescent="0.25"/>
    <row r="31887" customFormat="1" ht="15" customHeight="1" x14ac:dyDescent="0.25"/>
    <row r="31888" customFormat="1" ht="15" customHeight="1" x14ac:dyDescent="0.25"/>
    <row r="31889" customFormat="1" ht="15" customHeight="1" x14ac:dyDescent="0.25"/>
    <row r="31890" customFormat="1" ht="15" customHeight="1" x14ac:dyDescent="0.25"/>
    <row r="31891" customFormat="1" ht="15" customHeight="1" x14ac:dyDescent="0.25"/>
    <row r="31892" customFormat="1" ht="15" customHeight="1" x14ac:dyDescent="0.25"/>
    <row r="31893" customFormat="1" ht="15" customHeight="1" x14ac:dyDescent="0.25"/>
    <row r="31894" customFormat="1" ht="15" customHeight="1" x14ac:dyDescent="0.25"/>
    <row r="31895" customFormat="1" ht="15" customHeight="1" x14ac:dyDescent="0.25"/>
    <row r="31896" customFormat="1" ht="15" customHeight="1" x14ac:dyDescent="0.25"/>
    <row r="31897" customFormat="1" ht="15" customHeight="1" x14ac:dyDescent="0.25"/>
    <row r="31898" customFormat="1" ht="15" customHeight="1" x14ac:dyDescent="0.25"/>
    <row r="31899" customFormat="1" ht="15" customHeight="1" x14ac:dyDescent="0.25"/>
    <row r="31900" customFormat="1" ht="15" customHeight="1" x14ac:dyDescent="0.25"/>
    <row r="31901" customFormat="1" ht="15" customHeight="1" x14ac:dyDescent="0.25"/>
    <row r="31902" customFormat="1" ht="15" customHeight="1" x14ac:dyDescent="0.25"/>
    <row r="31903" customFormat="1" ht="15" customHeight="1" x14ac:dyDescent="0.25"/>
    <row r="31904" customFormat="1" ht="15" customHeight="1" x14ac:dyDescent="0.25"/>
    <row r="31905" customFormat="1" ht="15" customHeight="1" x14ac:dyDescent="0.25"/>
    <row r="31906" customFormat="1" ht="15" customHeight="1" x14ac:dyDescent="0.25"/>
    <row r="31907" customFormat="1" ht="15" customHeight="1" x14ac:dyDescent="0.25"/>
    <row r="31908" customFormat="1" ht="15" customHeight="1" x14ac:dyDescent="0.25"/>
    <row r="31909" customFormat="1" ht="15" customHeight="1" x14ac:dyDescent="0.25"/>
    <row r="31910" customFormat="1" ht="15" customHeight="1" x14ac:dyDescent="0.25"/>
    <row r="31911" customFormat="1" ht="15" customHeight="1" x14ac:dyDescent="0.25"/>
    <row r="31912" customFormat="1" ht="15" customHeight="1" x14ac:dyDescent="0.25"/>
    <row r="31913" customFormat="1" ht="15" customHeight="1" x14ac:dyDescent="0.25"/>
    <row r="31914" customFormat="1" ht="15" customHeight="1" x14ac:dyDescent="0.25"/>
    <row r="31915" customFormat="1" ht="15" customHeight="1" x14ac:dyDescent="0.25"/>
    <row r="31916" customFormat="1" ht="15" customHeight="1" x14ac:dyDescent="0.25"/>
    <row r="31917" customFormat="1" ht="15" customHeight="1" x14ac:dyDescent="0.25"/>
    <row r="31918" customFormat="1" ht="15" customHeight="1" x14ac:dyDescent="0.25"/>
    <row r="31919" customFormat="1" ht="15" customHeight="1" x14ac:dyDescent="0.25"/>
    <row r="31920" customFormat="1" ht="15" customHeight="1" x14ac:dyDescent="0.25"/>
    <row r="31921" customFormat="1" ht="15" customHeight="1" x14ac:dyDescent="0.25"/>
    <row r="31922" customFormat="1" ht="15" customHeight="1" x14ac:dyDescent="0.25"/>
    <row r="31923" customFormat="1" ht="15" customHeight="1" x14ac:dyDescent="0.25"/>
    <row r="31924" customFormat="1" ht="15" customHeight="1" x14ac:dyDescent="0.25"/>
    <row r="31925" customFormat="1" ht="15" customHeight="1" x14ac:dyDescent="0.25"/>
    <row r="31926" customFormat="1" ht="15" customHeight="1" x14ac:dyDescent="0.25"/>
    <row r="31927" customFormat="1" ht="15" customHeight="1" x14ac:dyDescent="0.25"/>
    <row r="31928" customFormat="1" ht="15" customHeight="1" x14ac:dyDescent="0.25"/>
    <row r="31929" customFormat="1" ht="15" customHeight="1" x14ac:dyDescent="0.25"/>
    <row r="31930" customFormat="1" ht="15" customHeight="1" x14ac:dyDescent="0.25"/>
    <row r="31931" customFormat="1" ht="15" customHeight="1" x14ac:dyDescent="0.25"/>
    <row r="31932" customFormat="1" ht="15" customHeight="1" x14ac:dyDescent="0.25"/>
    <row r="31933" customFormat="1" ht="15" customHeight="1" x14ac:dyDescent="0.25"/>
    <row r="31934" customFormat="1" ht="15" customHeight="1" x14ac:dyDescent="0.25"/>
    <row r="31935" customFormat="1" ht="15" customHeight="1" x14ac:dyDescent="0.25"/>
    <row r="31936" customFormat="1" ht="15" customHeight="1" x14ac:dyDescent="0.25"/>
    <row r="31937" customFormat="1" ht="15" customHeight="1" x14ac:dyDescent="0.25"/>
    <row r="31938" customFormat="1" ht="15" customHeight="1" x14ac:dyDescent="0.25"/>
    <row r="31939" customFormat="1" ht="15" customHeight="1" x14ac:dyDescent="0.25"/>
    <row r="31940" customFormat="1" ht="15" customHeight="1" x14ac:dyDescent="0.25"/>
    <row r="31941" customFormat="1" ht="15" customHeight="1" x14ac:dyDescent="0.25"/>
    <row r="31942" customFormat="1" ht="15" customHeight="1" x14ac:dyDescent="0.25"/>
    <row r="31943" customFormat="1" ht="15" customHeight="1" x14ac:dyDescent="0.25"/>
    <row r="31944" customFormat="1" ht="15" customHeight="1" x14ac:dyDescent="0.25"/>
    <row r="31945" customFormat="1" ht="15" customHeight="1" x14ac:dyDescent="0.25"/>
    <row r="31946" customFormat="1" ht="15" customHeight="1" x14ac:dyDescent="0.25"/>
    <row r="31947" customFormat="1" ht="15" customHeight="1" x14ac:dyDescent="0.25"/>
    <row r="31948" customFormat="1" ht="15" customHeight="1" x14ac:dyDescent="0.25"/>
    <row r="31949" customFormat="1" ht="15" customHeight="1" x14ac:dyDescent="0.25"/>
    <row r="31950" customFormat="1" ht="15" customHeight="1" x14ac:dyDescent="0.25"/>
    <row r="31951" customFormat="1" ht="15" customHeight="1" x14ac:dyDescent="0.25"/>
    <row r="31952" customFormat="1" ht="15" customHeight="1" x14ac:dyDescent="0.25"/>
    <row r="31953" customFormat="1" ht="15" customHeight="1" x14ac:dyDescent="0.25"/>
    <row r="31954" customFormat="1" ht="15" customHeight="1" x14ac:dyDescent="0.25"/>
    <row r="31955" customFormat="1" ht="15" customHeight="1" x14ac:dyDescent="0.25"/>
    <row r="31956" customFormat="1" ht="15" customHeight="1" x14ac:dyDescent="0.25"/>
    <row r="31957" customFormat="1" ht="15" customHeight="1" x14ac:dyDescent="0.25"/>
    <row r="31958" customFormat="1" ht="15" customHeight="1" x14ac:dyDescent="0.25"/>
    <row r="31959" customFormat="1" ht="15" customHeight="1" x14ac:dyDescent="0.25"/>
    <row r="31960" customFormat="1" ht="15" customHeight="1" x14ac:dyDescent="0.25"/>
    <row r="31961" customFormat="1" ht="15" customHeight="1" x14ac:dyDescent="0.25"/>
    <row r="31962" customFormat="1" ht="15" customHeight="1" x14ac:dyDescent="0.25"/>
    <row r="31963" customFormat="1" ht="15" customHeight="1" x14ac:dyDescent="0.25"/>
    <row r="31964" customFormat="1" ht="15" customHeight="1" x14ac:dyDescent="0.25"/>
    <row r="31965" customFormat="1" ht="15" customHeight="1" x14ac:dyDescent="0.25"/>
    <row r="31966" customFormat="1" ht="15" customHeight="1" x14ac:dyDescent="0.25"/>
    <row r="31967" customFormat="1" ht="15" customHeight="1" x14ac:dyDescent="0.25"/>
    <row r="31968" customFormat="1" ht="15" customHeight="1" x14ac:dyDescent="0.25"/>
    <row r="31969" customFormat="1" ht="15" customHeight="1" x14ac:dyDescent="0.25"/>
    <row r="31970" customFormat="1" ht="15" customHeight="1" x14ac:dyDescent="0.25"/>
    <row r="31971" customFormat="1" ht="15" customHeight="1" x14ac:dyDescent="0.25"/>
    <row r="31972" customFormat="1" ht="15" customHeight="1" x14ac:dyDescent="0.25"/>
    <row r="31973" customFormat="1" ht="15" customHeight="1" x14ac:dyDescent="0.25"/>
    <row r="31974" customFormat="1" ht="15" customHeight="1" x14ac:dyDescent="0.25"/>
    <row r="31975" customFormat="1" ht="15" customHeight="1" x14ac:dyDescent="0.25"/>
    <row r="31976" customFormat="1" ht="15" customHeight="1" x14ac:dyDescent="0.25"/>
    <row r="31977" customFormat="1" ht="15" customHeight="1" x14ac:dyDescent="0.25"/>
    <row r="31978" customFormat="1" ht="15" customHeight="1" x14ac:dyDescent="0.25"/>
    <row r="31979" customFormat="1" ht="15" customHeight="1" x14ac:dyDescent="0.25"/>
    <row r="31980" customFormat="1" ht="15" customHeight="1" x14ac:dyDescent="0.25"/>
    <row r="31981" customFormat="1" ht="15" customHeight="1" x14ac:dyDescent="0.25"/>
    <row r="31982" customFormat="1" ht="15" customHeight="1" x14ac:dyDescent="0.25"/>
    <row r="31983" customFormat="1" ht="15" customHeight="1" x14ac:dyDescent="0.25"/>
    <row r="31984" customFormat="1" ht="15" customHeight="1" x14ac:dyDescent="0.25"/>
    <row r="31985" customFormat="1" ht="15" customHeight="1" x14ac:dyDescent="0.25"/>
    <row r="31986" customFormat="1" ht="15" customHeight="1" x14ac:dyDescent="0.25"/>
    <row r="31987" customFormat="1" ht="15" customHeight="1" x14ac:dyDescent="0.25"/>
    <row r="31988" customFormat="1" ht="15" customHeight="1" x14ac:dyDescent="0.25"/>
    <row r="31989" customFormat="1" ht="15" customHeight="1" x14ac:dyDescent="0.25"/>
    <row r="31990" customFormat="1" ht="15" customHeight="1" x14ac:dyDescent="0.25"/>
    <row r="31991" customFormat="1" ht="15" customHeight="1" x14ac:dyDescent="0.25"/>
    <row r="31992" customFormat="1" ht="15" customHeight="1" x14ac:dyDescent="0.25"/>
    <row r="31993" customFormat="1" ht="15" customHeight="1" x14ac:dyDescent="0.25"/>
    <row r="31994" customFormat="1" ht="15" customHeight="1" x14ac:dyDescent="0.25"/>
    <row r="31995" customFormat="1" ht="15" customHeight="1" x14ac:dyDescent="0.25"/>
    <row r="31996" customFormat="1" ht="15" customHeight="1" x14ac:dyDescent="0.25"/>
    <row r="31997" customFormat="1" ht="15" customHeight="1" x14ac:dyDescent="0.25"/>
    <row r="31998" customFormat="1" ht="15" customHeight="1" x14ac:dyDescent="0.25"/>
    <row r="31999" customFormat="1" ht="15" customHeight="1" x14ac:dyDescent="0.25"/>
    <row r="32000" customFormat="1" ht="15" customHeight="1" x14ac:dyDescent="0.25"/>
    <row r="32001" customFormat="1" ht="15" customHeight="1" x14ac:dyDescent="0.25"/>
    <row r="32002" customFormat="1" ht="15" customHeight="1" x14ac:dyDescent="0.25"/>
    <row r="32003" customFormat="1" ht="15" customHeight="1" x14ac:dyDescent="0.25"/>
    <row r="32004" customFormat="1" ht="15" customHeight="1" x14ac:dyDescent="0.25"/>
    <row r="32005" customFormat="1" ht="15" customHeight="1" x14ac:dyDescent="0.25"/>
    <row r="32006" customFormat="1" ht="15" customHeight="1" x14ac:dyDescent="0.25"/>
    <row r="32007" customFormat="1" ht="15" customHeight="1" x14ac:dyDescent="0.25"/>
    <row r="32008" customFormat="1" ht="15" customHeight="1" x14ac:dyDescent="0.25"/>
    <row r="32009" customFormat="1" ht="15" customHeight="1" x14ac:dyDescent="0.25"/>
    <row r="32010" customFormat="1" ht="15" customHeight="1" x14ac:dyDescent="0.25"/>
    <row r="32011" customFormat="1" ht="15" customHeight="1" x14ac:dyDescent="0.25"/>
    <row r="32012" customFormat="1" ht="15" customHeight="1" x14ac:dyDescent="0.25"/>
    <row r="32013" customFormat="1" ht="15" customHeight="1" x14ac:dyDescent="0.25"/>
    <row r="32014" customFormat="1" ht="15" customHeight="1" x14ac:dyDescent="0.25"/>
    <row r="32015" customFormat="1" ht="15" customHeight="1" x14ac:dyDescent="0.25"/>
    <row r="32016" customFormat="1" ht="15" customHeight="1" x14ac:dyDescent="0.25"/>
    <row r="32017" customFormat="1" ht="15" customHeight="1" x14ac:dyDescent="0.25"/>
    <row r="32018" customFormat="1" ht="15" customHeight="1" x14ac:dyDescent="0.25"/>
    <row r="32019" customFormat="1" ht="15" customHeight="1" x14ac:dyDescent="0.25"/>
    <row r="32020" customFormat="1" ht="15" customHeight="1" x14ac:dyDescent="0.25"/>
    <row r="32021" customFormat="1" ht="15" customHeight="1" x14ac:dyDescent="0.25"/>
    <row r="32022" customFormat="1" ht="15" customHeight="1" x14ac:dyDescent="0.25"/>
    <row r="32023" customFormat="1" ht="15" customHeight="1" x14ac:dyDescent="0.25"/>
    <row r="32024" customFormat="1" ht="15" customHeight="1" x14ac:dyDescent="0.25"/>
    <row r="32025" customFormat="1" ht="15" customHeight="1" x14ac:dyDescent="0.25"/>
    <row r="32026" customFormat="1" ht="15" customHeight="1" x14ac:dyDescent="0.25"/>
    <row r="32027" customFormat="1" ht="15" customHeight="1" x14ac:dyDescent="0.25"/>
    <row r="32028" customFormat="1" ht="15" customHeight="1" x14ac:dyDescent="0.25"/>
    <row r="32029" customFormat="1" ht="15" customHeight="1" x14ac:dyDescent="0.25"/>
    <row r="32030" customFormat="1" ht="15" customHeight="1" x14ac:dyDescent="0.25"/>
    <row r="32031" customFormat="1" ht="15" customHeight="1" x14ac:dyDescent="0.25"/>
    <row r="32032" customFormat="1" ht="15" customHeight="1" x14ac:dyDescent="0.25"/>
    <row r="32033" customFormat="1" ht="15" customHeight="1" x14ac:dyDescent="0.25"/>
    <row r="32034" customFormat="1" ht="15" customHeight="1" x14ac:dyDescent="0.25"/>
    <row r="32035" customFormat="1" ht="15" customHeight="1" x14ac:dyDescent="0.25"/>
    <row r="32036" customFormat="1" ht="15" customHeight="1" x14ac:dyDescent="0.25"/>
    <row r="32037" customFormat="1" ht="15" customHeight="1" x14ac:dyDescent="0.25"/>
    <row r="32038" customFormat="1" ht="15" customHeight="1" x14ac:dyDescent="0.25"/>
    <row r="32039" customFormat="1" ht="15" customHeight="1" x14ac:dyDescent="0.25"/>
    <row r="32040" customFormat="1" ht="15" customHeight="1" x14ac:dyDescent="0.25"/>
    <row r="32041" customFormat="1" ht="15" customHeight="1" x14ac:dyDescent="0.25"/>
    <row r="32042" customFormat="1" ht="15" customHeight="1" x14ac:dyDescent="0.25"/>
    <row r="32043" customFormat="1" ht="15" customHeight="1" x14ac:dyDescent="0.25"/>
    <row r="32044" customFormat="1" ht="15" customHeight="1" x14ac:dyDescent="0.25"/>
    <row r="32045" customFormat="1" ht="15" customHeight="1" x14ac:dyDescent="0.25"/>
    <row r="32046" customFormat="1" ht="15" customHeight="1" x14ac:dyDescent="0.25"/>
    <row r="32047" customFormat="1" ht="15" customHeight="1" x14ac:dyDescent="0.25"/>
    <row r="32048" customFormat="1" ht="15" customHeight="1" x14ac:dyDescent="0.25"/>
    <row r="32049" customFormat="1" ht="15" customHeight="1" x14ac:dyDescent="0.25"/>
    <row r="32050" customFormat="1" ht="15" customHeight="1" x14ac:dyDescent="0.25"/>
    <row r="32051" customFormat="1" ht="15" customHeight="1" x14ac:dyDescent="0.25"/>
    <row r="32052" customFormat="1" ht="15" customHeight="1" x14ac:dyDescent="0.25"/>
    <row r="32053" customFormat="1" ht="15" customHeight="1" x14ac:dyDescent="0.25"/>
    <row r="32054" customFormat="1" ht="15" customHeight="1" x14ac:dyDescent="0.25"/>
    <row r="32055" customFormat="1" ht="15" customHeight="1" x14ac:dyDescent="0.25"/>
    <row r="32056" customFormat="1" ht="15" customHeight="1" x14ac:dyDescent="0.25"/>
    <row r="32057" customFormat="1" ht="15" customHeight="1" x14ac:dyDescent="0.25"/>
    <row r="32058" customFormat="1" ht="15" customHeight="1" x14ac:dyDescent="0.25"/>
    <row r="32059" customFormat="1" ht="15" customHeight="1" x14ac:dyDescent="0.25"/>
    <row r="32060" customFormat="1" ht="15" customHeight="1" x14ac:dyDescent="0.25"/>
    <row r="32061" customFormat="1" ht="15" customHeight="1" x14ac:dyDescent="0.25"/>
    <row r="32062" customFormat="1" ht="15" customHeight="1" x14ac:dyDescent="0.25"/>
    <row r="32063" customFormat="1" ht="15" customHeight="1" x14ac:dyDescent="0.25"/>
    <row r="32064" customFormat="1" ht="15" customHeight="1" x14ac:dyDescent="0.25"/>
    <row r="32065" customFormat="1" ht="15" customHeight="1" x14ac:dyDescent="0.25"/>
    <row r="32066" customFormat="1" ht="15" customHeight="1" x14ac:dyDescent="0.25"/>
    <row r="32067" customFormat="1" ht="15" customHeight="1" x14ac:dyDescent="0.25"/>
    <row r="32068" customFormat="1" ht="15" customHeight="1" x14ac:dyDescent="0.25"/>
    <row r="32069" customFormat="1" ht="15" customHeight="1" x14ac:dyDescent="0.25"/>
    <row r="32070" customFormat="1" ht="15" customHeight="1" x14ac:dyDescent="0.25"/>
    <row r="32071" customFormat="1" ht="15" customHeight="1" x14ac:dyDescent="0.25"/>
    <row r="32072" customFormat="1" ht="15" customHeight="1" x14ac:dyDescent="0.25"/>
    <row r="32073" customFormat="1" ht="15" customHeight="1" x14ac:dyDescent="0.25"/>
    <row r="32074" customFormat="1" ht="15" customHeight="1" x14ac:dyDescent="0.25"/>
    <row r="32075" customFormat="1" ht="15" customHeight="1" x14ac:dyDescent="0.25"/>
    <row r="32076" customFormat="1" ht="15" customHeight="1" x14ac:dyDescent="0.25"/>
    <row r="32077" customFormat="1" ht="15" customHeight="1" x14ac:dyDescent="0.25"/>
    <row r="32078" customFormat="1" ht="15" customHeight="1" x14ac:dyDescent="0.25"/>
    <row r="32079" customFormat="1" ht="15" customHeight="1" x14ac:dyDescent="0.25"/>
    <row r="32080" customFormat="1" ht="15" customHeight="1" x14ac:dyDescent="0.25"/>
    <row r="32081" customFormat="1" ht="15" customHeight="1" x14ac:dyDescent="0.25"/>
    <row r="32082" customFormat="1" ht="15" customHeight="1" x14ac:dyDescent="0.25"/>
    <row r="32083" customFormat="1" ht="15" customHeight="1" x14ac:dyDescent="0.25"/>
    <row r="32084" customFormat="1" ht="15" customHeight="1" x14ac:dyDescent="0.25"/>
    <row r="32085" customFormat="1" ht="15" customHeight="1" x14ac:dyDescent="0.25"/>
    <row r="32086" customFormat="1" ht="15" customHeight="1" x14ac:dyDescent="0.25"/>
    <row r="32087" customFormat="1" ht="15" customHeight="1" x14ac:dyDescent="0.25"/>
    <row r="32088" customFormat="1" ht="15" customHeight="1" x14ac:dyDescent="0.25"/>
    <row r="32089" customFormat="1" ht="15" customHeight="1" x14ac:dyDescent="0.25"/>
    <row r="32090" customFormat="1" ht="15" customHeight="1" x14ac:dyDescent="0.25"/>
    <row r="32091" customFormat="1" ht="15" customHeight="1" x14ac:dyDescent="0.25"/>
    <row r="32092" customFormat="1" ht="15" customHeight="1" x14ac:dyDescent="0.25"/>
    <row r="32093" customFormat="1" ht="15" customHeight="1" x14ac:dyDescent="0.25"/>
    <row r="32094" customFormat="1" ht="15" customHeight="1" x14ac:dyDescent="0.25"/>
    <row r="32095" customFormat="1" ht="15" customHeight="1" x14ac:dyDescent="0.25"/>
    <row r="32096" customFormat="1" ht="15" customHeight="1" x14ac:dyDescent="0.25"/>
    <row r="32097" customFormat="1" ht="15" customHeight="1" x14ac:dyDescent="0.25"/>
    <row r="32098" customFormat="1" ht="15" customHeight="1" x14ac:dyDescent="0.25"/>
    <row r="32099" customFormat="1" ht="15" customHeight="1" x14ac:dyDescent="0.25"/>
    <row r="32100" customFormat="1" ht="15" customHeight="1" x14ac:dyDescent="0.25"/>
    <row r="32101" customFormat="1" ht="15" customHeight="1" x14ac:dyDescent="0.25"/>
    <row r="32102" customFormat="1" ht="15" customHeight="1" x14ac:dyDescent="0.25"/>
    <row r="32103" customFormat="1" ht="15" customHeight="1" x14ac:dyDescent="0.25"/>
    <row r="32104" customFormat="1" ht="15" customHeight="1" x14ac:dyDescent="0.25"/>
    <row r="32105" customFormat="1" ht="15" customHeight="1" x14ac:dyDescent="0.25"/>
    <row r="32106" customFormat="1" ht="15" customHeight="1" x14ac:dyDescent="0.25"/>
    <row r="32107" customFormat="1" ht="15" customHeight="1" x14ac:dyDescent="0.25"/>
    <row r="32108" customFormat="1" ht="15" customHeight="1" x14ac:dyDescent="0.25"/>
    <row r="32109" customFormat="1" ht="15" customHeight="1" x14ac:dyDescent="0.25"/>
    <row r="32110" customFormat="1" ht="15" customHeight="1" x14ac:dyDescent="0.25"/>
    <row r="32111" customFormat="1" ht="15" customHeight="1" x14ac:dyDescent="0.25"/>
    <row r="32112" customFormat="1" ht="15" customHeight="1" x14ac:dyDescent="0.25"/>
    <row r="32113" customFormat="1" ht="15" customHeight="1" x14ac:dyDescent="0.25"/>
    <row r="32114" customFormat="1" ht="15" customHeight="1" x14ac:dyDescent="0.25"/>
    <row r="32115" customFormat="1" ht="15" customHeight="1" x14ac:dyDescent="0.25"/>
    <row r="32116" customFormat="1" ht="15" customHeight="1" x14ac:dyDescent="0.25"/>
    <row r="32117" customFormat="1" ht="15" customHeight="1" x14ac:dyDescent="0.25"/>
    <row r="32118" customFormat="1" ht="15" customHeight="1" x14ac:dyDescent="0.25"/>
    <row r="32119" customFormat="1" ht="15" customHeight="1" x14ac:dyDescent="0.25"/>
    <row r="32120" customFormat="1" ht="15" customHeight="1" x14ac:dyDescent="0.25"/>
    <row r="32121" customFormat="1" ht="15" customHeight="1" x14ac:dyDescent="0.25"/>
    <row r="32122" customFormat="1" ht="15" customHeight="1" x14ac:dyDescent="0.25"/>
    <row r="32123" customFormat="1" ht="15" customHeight="1" x14ac:dyDescent="0.25"/>
    <row r="32124" customFormat="1" ht="15" customHeight="1" x14ac:dyDescent="0.25"/>
    <row r="32125" customFormat="1" ht="15" customHeight="1" x14ac:dyDescent="0.25"/>
    <row r="32126" customFormat="1" ht="15" customHeight="1" x14ac:dyDescent="0.25"/>
    <row r="32127" customFormat="1" ht="15" customHeight="1" x14ac:dyDescent="0.25"/>
    <row r="32128" customFormat="1" ht="15" customHeight="1" x14ac:dyDescent="0.25"/>
    <row r="32129" customFormat="1" ht="15" customHeight="1" x14ac:dyDescent="0.25"/>
    <row r="32130" customFormat="1" ht="15" customHeight="1" x14ac:dyDescent="0.25"/>
    <row r="32131" customFormat="1" ht="15" customHeight="1" x14ac:dyDescent="0.25"/>
    <row r="32132" customFormat="1" ht="15" customHeight="1" x14ac:dyDescent="0.25"/>
    <row r="32133" customFormat="1" ht="15" customHeight="1" x14ac:dyDescent="0.25"/>
    <row r="32134" customFormat="1" ht="15" customHeight="1" x14ac:dyDescent="0.25"/>
    <row r="32135" customFormat="1" ht="15" customHeight="1" x14ac:dyDescent="0.25"/>
    <row r="32136" customFormat="1" ht="15" customHeight="1" x14ac:dyDescent="0.25"/>
    <row r="32137" customFormat="1" ht="15" customHeight="1" x14ac:dyDescent="0.25"/>
    <row r="32138" customFormat="1" ht="15" customHeight="1" x14ac:dyDescent="0.25"/>
    <row r="32139" customFormat="1" ht="15" customHeight="1" x14ac:dyDescent="0.25"/>
    <row r="32140" customFormat="1" ht="15" customHeight="1" x14ac:dyDescent="0.25"/>
    <row r="32141" customFormat="1" ht="15" customHeight="1" x14ac:dyDescent="0.25"/>
    <row r="32142" customFormat="1" ht="15" customHeight="1" x14ac:dyDescent="0.25"/>
    <row r="32143" customFormat="1" ht="15" customHeight="1" x14ac:dyDescent="0.25"/>
    <row r="32144" customFormat="1" ht="15" customHeight="1" x14ac:dyDescent="0.25"/>
    <row r="32145" customFormat="1" ht="15" customHeight="1" x14ac:dyDescent="0.25"/>
    <row r="32146" customFormat="1" ht="15" customHeight="1" x14ac:dyDescent="0.25"/>
    <row r="32147" customFormat="1" ht="15" customHeight="1" x14ac:dyDescent="0.25"/>
    <row r="32148" customFormat="1" ht="15" customHeight="1" x14ac:dyDescent="0.25"/>
    <row r="32149" customFormat="1" ht="15" customHeight="1" x14ac:dyDescent="0.25"/>
    <row r="32150" customFormat="1" ht="15" customHeight="1" x14ac:dyDescent="0.25"/>
    <row r="32151" customFormat="1" ht="15" customHeight="1" x14ac:dyDescent="0.25"/>
    <row r="32152" customFormat="1" ht="15" customHeight="1" x14ac:dyDescent="0.25"/>
    <row r="32153" customFormat="1" ht="15" customHeight="1" x14ac:dyDescent="0.25"/>
    <row r="32154" customFormat="1" ht="15" customHeight="1" x14ac:dyDescent="0.25"/>
    <row r="32155" customFormat="1" ht="15" customHeight="1" x14ac:dyDescent="0.25"/>
    <row r="32156" customFormat="1" ht="15" customHeight="1" x14ac:dyDescent="0.25"/>
    <row r="32157" customFormat="1" ht="15" customHeight="1" x14ac:dyDescent="0.25"/>
    <row r="32158" customFormat="1" ht="15" customHeight="1" x14ac:dyDescent="0.25"/>
    <row r="32159" customFormat="1" ht="15" customHeight="1" x14ac:dyDescent="0.25"/>
    <row r="32160" customFormat="1" ht="15" customHeight="1" x14ac:dyDescent="0.25"/>
    <row r="32161" customFormat="1" ht="15" customHeight="1" x14ac:dyDescent="0.25"/>
    <row r="32162" customFormat="1" ht="15" customHeight="1" x14ac:dyDescent="0.25"/>
    <row r="32163" customFormat="1" ht="15" customHeight="1" x14ac:dyDescent="0.25"/>
    <row r="32164" customFormat="1" ht="15" customHeight="1" x14ac:dyDescent="0.25"/>
    <row r="32165" customFormat="1" ht="15" customHeight="1" x14ac:dyDescent="0.25"/>
    <row r="32166" customFormat="1" ht="15" customHeight="1" x14ac:dyDescent="0.25"/>
    <row r="32167" customFormat="1" ht="15" customHeight="1" x14ac:dyDescent="0.25"/>
    <row r="32168" customFormat="1" ht="15" customHeight="1" x14ac:dyDescent="0.25"/>
    <row r="32169" customFormat="1" ht="15" customHeight="1" x14ac:dyDescent="0.25"/>
    <row r="32170" customFormat="1" ht="15" customHeight="1" x14ac:dyDescent="0.25"/>
    <row r="32171" customFormat="1" ht="15" customHeight="1" x14ac:dyDescent="0.25"/>
    <row r="32172" customFormat="1" ht="15" customHeight="1" x14ac:dyDescent="0.25"/>
    <row r="32173" customFormat="1" ht="15" customHeight="1" x14ac:dyDescent="0.25"/>
    <row r="32174" customFormat="1" ht="15" customHeight="1" x14ac:dyDescent="0.25"/>
    <row r="32175" customFormat="1" ht="15" customHeight="1" x14ac:dyDescent="0.25"/>
    <row r="32176" customFormat="1" ht="15" customHeight="1" x14ac:dyDescent="0.25"/>
    <row r="32177" customFormat="1" ht="15" customHeight="1" x14ac:dyDescent="0.25"/>
    <row r="32178" customFormat="1" ht="15" customHeight="1" x14ac:dyDescent="0.25"/>
    <row r="32179" customFormat="1" ht="15" customHeight="1" x14ac:dyDescent="0.25"/>
    <row r="32180" customFormat="1" ht="15" customHeight="1" x14ac:dyDescent="0.25"/>
    <row r="32181" customFormat="1" ht="15" customHeight="1" x14ac:dyDescent="0.25"/>
    <row r="32182" customFormat="1" ht="15" customHeight="1" x14ac:dyDescent="0.25"/>
    <row r="32183" customFormat="1" ht="15" customHeight="1" x14ac:dyDescent="0.25"/>
    <row r="32184" customFormat="1" ht="15" customHeight="1" x14ac:dyDescent="0.25"/>
    <row r="32185" customFormat="1" ht="15" customHeight="1" x14ac:dyDescent="0.25"/>
    <row r="32186" customFormat="1" ht="15" customHeight="1" x14ac:dyDescent="0.25"/>
    <row r="32187" customFormat="1" ht="15" customHeight="1" x14ac:dyDescent="0.25"/>
    <row r="32188" customFormat="1" ht="15" customHeight="1" x14ac:dyDescent="0.25"/>
    <row r="32189" customFormat="1" ht="15" customHeight="1" x14ac:dyDescent="0.25"/>
    <row r="32190" customFormat="1" ht="15" customHeight="1" x14ac:dyDescent="0.25"/>
    <row r="32191" customFormat="1" ht="15" customHeight="1" x14ac:dyDescent="0.25"/>
    <row r="32192" customFormat="1" ht="15" customHeight="1" x14ac:dyDescent="0.25"/>
    <row r="32193" customFormat="1" ht="15" customHeight="1" x14ac:dyDescent="0.25"/>
    <row r="32194" customFormat="1" ht="15" customHeight="1" x14ac:dyDescent="0.25"/>
    <row r="32195" customFormat="1" ht="15" customHeight="1" x14ac:dyDescent="0.25"/>
    <row r="32196" customFormat="1" ht="15" customHeight="1" x14ac:dyDescent="0.25"/>
    <row r="32197" customFormat="1" ht="15" customHeight="1" x14ac:dyDescent="0.25"/>
    <row r="32198" customFormat="1" ht="15" customHeight="1" x14ac:dyDescent="0.25"/>
    <row r="32199" customFormat="1" ht="15" customHeight="1" x14ac:dyDescent="0.25"/>
    <row r="32200" customFormat="1" ht="15" customHeight="1" x14ac:dyDescent="0.25"/>
    <row r="32201" customFormat="1" ht="15" customHeight="1" x14ac:dyDescent="0.25"/>
    <row r="32202" customFormat="1" ht="15" customHeight="1" x14ac:dyDescent="0.25"/>
    <row r="32203" customFormat="1" ht="15" customHeight="1" x14ac:dyDescent="0.25"/>
    <row r="32204" customFormat="1" ht="15" customHeight="1" x14ac:dyDescent="0.25"/>
    <row r="32205" customFormat="1" ht="15" customHeight="1" x14ac:dyDescent="0.25"/>
    <row r="32206" customFormat="1" ht="15" customHeight="1" x14ac:dyDescent="0.25"/>
    <row r="32207" customFormat="1" ht="15" customHeight="1" x14ac:dyDescent="0.25"/>
    <row r="32208" customFormat="1" ht="15" customHeight="1" x14ac:dyDescent="0.25"/>
    <row r="32209" customFormat="1" ht="15" customHeight="1" x14ac:dyDescent="0.25"/>
    <row r="32210" customFormat="1" ht="15" customHeight="1" x14ac:dyDescent="0.25"/>
    <row r="32211" customFormat="1" ht="15" customHeight="1" x14ac:dyDescent="0.25"/>
    <row r="32212" customFormat="1" ht="15" customHeight="1" x14ac:dyDescent="0.25"/>
    <row r="32213" customFormat="1" ht="15" customHeight="1" x14ac:dyDescent="0.25"/>
    <row r="32214" customFormat="1" ht="15" customHeight="1" x14ac:dyDescent="0.25"/>
    <row r="32215" customFormat="1" ht="15" customHeight="1" x14ac:dyDescent="0.25"/>
    <row r="32216" customFormat="1" ht="15" customHeight="1" x14ac:dyDescent="0.25"/>
    <row r="32217" customFormat="1" ht="15" customHeight="1" x14ac:dyDescent="0.25"/>
    <row r="32218" customFormat="1" ht="15" customHeight="1" x14ac:dyDescent="0.25"/>
    <row r="32219" customFormat="1" ht="15" customHeight="1" x14ac:dyDescent="0.25"/>
    <row r="32220" customFormat="1" ht="15" customHeight="1" x14ac:dyDescent="0.25"/>
    <row r="32221" customFormat="1" ht="15" customHeight="1" x14ac:dyDescent="0.25"/>
    <row r="32222" customFormat="1" ht="15" customHeight="1" x14ac:dyDescent="0.25"/>
    <row r="32223" customFormat="1" ht="15" customHeight="1" x14ac:dyDescent="0.25"/>
    <row r="32224" customFormat="1" ht="15" customHeight="1" x14ac:dyDescent="0.25"/>
    <row r="32225" customFormat="1" ht="15" customHeight="1" x14ac:dyDescent="0.25"/>
    <row r="32226" customFormat="1" ht="15" customHeight="1" x14ac:dyDescent="0.25"/>
    <row r="32227" customFormat="1" ht="15" customHeight="1" x14ac:dyDescent="0.25"/>
    <row r="32228" customFormat="1" ht="15" customHeight="1" x14ac:dyDescent="0.25"/>
    <row r="32229" customFormat="1" ht="15" customHeight="1" x14ac:dyDescent="0.25"/>
    <row r="32230" customFormat="1" ht="15" customHeight="1" x14ac:dyDescent="0.25"/>
    <row r="32231" customFormat="1" ht="15" customHeight="1" x14ac:dyDescent="0.25"/>
    <row r="32232" customFormat="1" ht="15" customHeight="1" x14ac:dyDescent="0.25"/>
    <row r="32233" customFormat="1" ht="15" customHeight="1" x14ac:dyDescent="0.25"/>
    <row r="32234" customFormat="1" ht="15" customHeight="1" x14ac:dyDescent="0.25"/>
    <row r="32235" customFormat="1" ht="15" customHeight="1" x14ac:dyDescent="0.25"/>
    <row r="32236" customFormat="1" ht="15" customHeight="1" x14ac:dyDescent="0.25"/>
    <row r="32237" customFormat="1" ht="15" customHeight="1" x14ac:dyDescent="0.25"/>
    <row r="32238" customFormat="1" ht="15" customHeight="1" x14ac:dyDescent="0.25"/>
    <row r="32239" customFormat="1" ht="15" customHeight="1" x14ac:dyDescent="0.25"/>
    <row r="32240" customFormat="1" ht="15" customHeight="1" x14ac:dyDescent="0.25"/>
    <row r="32241" customFormat="1" ht="15" customHeight="1" x14ac:dyDescent="0.25"/>
    <row r="32242" customFormat="1" ht="15" customHeight="1" x14ac:dyDescent="0.25"/>
    <row r="32243" customFormat="1" ht="15" customHeight="1" x14ac:dyDescent="0.25"/>
    <row r="32244" customFormat="1" ht="15" customHeight="1" x14ac:dyDescent="0.25"/>
    <row r="32245" customFormat="1" ht="15" customHeight="1" x14ac:dyDescent="0.25"/>
    <row r="32246" customFormat="1" ht="15" customHeight="1" x14ac:dyDescent="0.25"/>
    <row r="32247" customFormat="1" ht="15" customHeight="1" x14ac:dyDescent="0.25"/>
    <row r="32248" customFormat="1" ht="15" customHeight="1" x14ac:dyDescent="0.25"/>
    <row r="32249" customFormat="1" ht="15" customHeight="1" x14ac:dyDescent="0.25"/>
    <row r="32250" customFormat="1" ht="15" customHeight="1" x14ac:dyDescent="0.25"/>
    <row r="32251" customFormat="1" ht="15" customHeight="1" x14ac:dyDescent="0.25"/>
    <row r="32252" customFormat="1" ht="15" customHeight="1" x14ac:dyDescent="0.25"/>
    <row r="32253" customFormat="1" ht="15" customHeight="1" x14ac:dyDescent="0.25"/>
    <row r="32254" customFormat="1" ht="15" customHeight="1" x14ac:dyDescent="0.25"/>
    <row r="32255" customFormat="1" ht="15" customHeight="1" x14ac:dyDescent="0.25"/>
    <row r="32256" customFormat="1" ht="15" customHeight="1" x14ac:dyDescent="0.25"/>
    <row r="32257" customFormat="1" ht="15" customHeight="1" x14ac:dyDescent="0.25"/>
    <row r="32258" customFormat="1" ht="15" customHeight="1" x14ac:dyDescent="0.25"/>
    <row r="32259" customFormat="1" ht="15" customHeight="1" x14ac:dyDescent="0.25"/>
    <row r="32260" customFormat="1" ht="15" customHeight="1" x14ac:dyDescent="0.25"/>
    <row r="32261" customFormat="1" ht="15" customHeight="1" x14ac:dyDescent="0.25"/>
    <row r="32262" customFormat="1" ht="15" customHeight="1" x14ac:dyDescent="0.25"/>
    <row r="32263" customFormat="1" ht="15" customHeight="1" x14ac:dyDescent="0.25"/>
    <row r="32264" customFormat="1" ht="15" customHeight="1" x14ac:dyDescent="0.25"/>
    <row r="32265" customFormat="1" ht="15" customHeight="1" x14ac:dyDescent="0.25"/>
    <row r="32266" customFormat="1" ht="15" customHeight="1" x14ac:dyDescent="0.25"/>
    <row r="32267" customFormat="1" ht="15" customHeight="1" x14ac:dyDescent="0.25"/>
    <row r="32268" customFormat="1" ht="15" customHeight="1" x14ac:dyDescent="0.25"/>
    <row r="32269" customFormat="1" ht="15" customHeight="1" x14ac:dyDescent="0.25"/>
    <row r="32270" customFormat="1" ht="15" customHeight="1" x14ac:dyDescent="0.25"/>
    <row r="32271" customFormat="1" ht="15" customHeight="1" x14ac:dyDescent="0.25"/>
    <row r="32272" customFormat="1" ht="15" customHeight="1" x14ac:dyDescent="0.25"/>
    <row r="32273" customFormat="1" ht="15" customHeight="1" x14ac:dyDescent="0.25"/>
    <row r="32274" customFormat="1" ht="15" customHeight="1" x14ac:dyDescent="0.25"/>
    <row r="32275" customFormat="1" ht="15" customHeight="1" x14ac:dyDescent="0.25"/>
    <row r="32276" customFormat="1" ht="15" customHeight="1" x14ac:dyDescent="0.25"/>
    <row r="32277" customFormat="1" ht="15" customHeight="1" x14ac:dyDescent="0.25"/>
    <row r="32278" customFormat="1" ht="15" customHeight="1" x14ac:dyDescent="0.25"/>
    <row r="32279" customFormat="1" ht="15" customHeight="1" x14ac:dyDescent="0.25"/>
    <row r="32280" customFormat="1" ht="15" customHeight="1" x14ac:dyDescent="0.25"/>
    <row r="32281" customFormat="1" ht="15" customHeight="1" x14ac:dyDescent="0.25"/>
    <row r="32282" customFormat="1" ht="15" customHeight="1" x14ac:dyDescent="0.25"/>
    <row r="32283" customFormat="1" ht="15" customHeight="1" x14ac:dyDescent="0.25"/>
    <row r="32284" customFormat="1" ht="15" customHeight="1" x14ac:dyDescent="0.25"/>
    <row r="32285" customFormat="1" ht="15" customHeight="1" x14ac:dyDescent="0.25"/>
    <row r="32286" customFormat="1" ht="15" customHeight="1" x14ac:dyDescent="0.25"/>
    <row r="32287" customFormat="1" ht="15" customHeight="1" x14ac:dyDescent="0.25"/>
    <row r="32288" customFormat="1" ht="15" customHeight="1" x14ac:dyDescent="0.25"/>
    <row r="32289" customFormat="1" ht="15" customHeight="1" x14ac:dyDescent="0.25"/>
    <row r="32290" customFormat="1" ht="15" customHeight="1" x14ac:dyDescent="0.25"/>
    <row r="32291" customFormat="1" ht="15" customHeight="1" x14ac:dyDescent="0.25"/>
    <row r="32292" customFormat="1" ht="15" customHeight="1" x14ac:dyDescent="0.25"/>
    <row r="32293" customFormat="1" ht="15" customHeight="1" x14ac:dyDescent="0.25"/>
    <row r="32294" customFormat="1" ht="15" customHeight="1" x14ac:dyDescent="0.25"/>
    <row r="32295" customFormat="1" ht="15" customHeight="1" x14ac:dyDescent="0.25"/>
    <row r="32296" customFormat="1" ht="15" customHeight="1" x14ac:dyDescent="0.25"/>
    <row r="32297" customFormat="1" ht="15" customHeight="1" x14ac:dyDescent="0.25"/>
    <row r="32298" customFormat="1" ht="15" customHeight="1" x14ac:dyDescent="0.25"/>
    <row r="32299" customFormat="1" ht="15" customHeight="1" x14ac:dyDescent="0.25"/>
    <row r="32300" customFormat="1" ht="15" customHeight="1" x14ac:dyDescent="0.25"/>
    <row r="32301" customFormat="1" ht="15" customHeight="1" x14ac:dyDescent="0.25"/>
    <row r="32302" customFormat="1" ht="15" customHeight="1" x14ac:dyDescent="0.25"/>
    <row r="32303" customFormat="1" ht="15" customHeight="1" x14ac:dyDescent="0.25"/>
    <row r="32304" customFormat="1" ht="15" customHeight="1" x14ac:dyDescent="0.25"/>
    <row r="32305" customFormat="1" ht="15" customHeight="1" x14ac:dyDescent="0.25"/>
    <row r="32306" customFormat="1" ht="15" customHeight="1" x14ac:dyDescent="0.25"/>
    <row r="32307" customFormat="1" ht="15" customHeight="1" x14ac:dyDescent="0.25"/>
    <row r="32308" customFormat="1" ht="15" customHeight="1" x14ac:dyDescent="0.25"/>
    <row r="32309" customFormat="1" ht="15" customHeight="1" x14ac:dyDescent="0.25"/>
    <row r="32310" customFormat="1" ht="15" customHeight="1" x14ac:dyDescent="0.25"/>
    <row r="32311" customFormat="1" ht="15" customHeight="1" x14ac:dyDescent="0.25"/>
    <row r="32312" customFormat="1" ht="15" customHeight="1" x14ac:dyDescent="0.25"/>
    <row r="32313" customFormat="1" ht="15" customHeight="1" x14ac:dyDescent="0.25"/>
    <row r="32314" customFormat="1" ht="15" customHeight="1" x14ac:dyDescent="0.25"/>
    <row r="32315" customFormat="1" ht="15" customHeight="1" x14ac:dyDescent="0.25"/>
    <row r="32316" customFormat="1" ht="15" customHeight="1" x14ac:dyDescent="0.25"/>
    <row r="32317" customFormat="1" ht="15" customHeight="1" x14ac:dyDescent="0.25"/>
    <row r="32318" customFormat="1" ht="15" customHeight="1" x14ac:dyDescent="0.25"/>
    <row r="32319" customFormat="1" ht="15" customHeight="1" x14ac:dyDescent="0.25"/>
    <row r="32320" customFormat="1" ht="15" customHeight="1" x14ac:dyDescent="0.25"/>
    <row r="32321" customFormat="1" ht="15" customHeight="1" x14ac:dyDescent="0.25"/>
    <row r="32322" customFormat="1" ht="15" customHeight="1" x14ac:dyDescent="0.25"/>
    <row r="32323" customFormat="1" ht="15" customHeight="1" x14ac:dyDescent="0.25"/>
    <row r="32324" customFormat="1" ht="15" customHeight="1" x14ac:dyDescent="0.25"/>
    <row r="32325" customFormat="1" ht="15" customHeight="1" x14ac:dyDescent="0.25"/>
    <row r="32326" customFormat="1" ht="15" customHeight="1" x14ac:dyDescent="0.25"/>
    <row r="32327" customFormat="1" ht="15" customHeight="1" x14ac:dyDescent="0.25"/>
    <row r="32328" customFormat="1" ht="15" customHeight="1" x14ac:dyDescent="0.25"/>
    <row r="32329" customFormat="1" ht="15" customHeight="1" x14ac:dyDescent="0.25"/>
    <row r="32330" customFormat="1" ht="15" customHeight="1" x14ac:dyDescent="0.25"/>
    <row r="32331" customFormat="1" ht="15" customHeight="1" x14ac:dyDescent="0.25"/>
    <row r="32332" customFormat="1" ht="15" customHeight="1" x14ac:dyDescent="0.25"/>
    <row r="32333" customFormat="1" ht="15" customHeight="1" x14ac:dyDescent="0.25"/>
    <row r="32334" customFormat="1" ht="15" customHeight="1" x14ac:dyDescent="0.25"/>
    <row r="32335" customFormat="1" ht="15" customHeight="1" x14ac:dyDescent="0.25"/>
    <row r="32336" customFormat="1" ht="15" customHeight="1" x14ac:dyDescent="0.25"/>
    <row r="32337" customFormat="1" ht="15" customHeight="1" x14ac:dyDescent="0.25"/>
    <row r="32338" customFormat="1" ht="15" customHeight="1" x14ac:dyDescent="0.25"/>
    <row r="32339" customFormat="1" ht="15" customHeight="1" x14ac:dyDescent="0.25"/>
    <row r="32340" customFormat="1" ht="15" customHeight="1" x14ac:dyDescent="0.25"/>
    <row r="32341" customFormat="1" ht="15" customHeight="1" x14ac:dyDescent="0.25"/>
    <row r="32342" customFormat="1" ht="15" customHeight="1" x14ac:dyDescent="0.25"/>
    <row r="32343" customFormat="1" ht="15" customHeight="1" x14ac:dyDescent="0.25"/>
    <row r="32344" customFormat="1" ht="15" customHeight="1" x14ac:dyDescent="0.25"/>
    <row r="32345" customFormat="1" ht="15" customHeight="1" x14ac:dyDescent="0.25"/>
    <row r="32346" customFormat="1" ht="15" customHeight="1" x14ac:dyDescent="0.25"/>
    <row r="32347" customFormat="1" ht="15" customHeight="1" x14ac:dyDescent="0.25"/>
    <row r="32348" customFormat="1" ht="15" customHeight="1" x14ac:dyDescent="0.25"/>
    <row r="32349" customFormat="1" ht="15" customHeight="1" x14ac:dyDescent="0.25"/>
    <row r="32350" customFormat="1" ht="15" customHeight="1" x14ac:dyDescent="0.25"/>
    <row r="32351" customFormat="1" ht="15" customHeight="1" x14ac:dyDescent="0.25"/>
    <row r="32352" customFormat="1" ht="15" customHeight="1" x14ac:dyDescent="0.25"/>
    <row r="32353" customFormat="1" ht="15" customHeight="1" x14ac:dyDescent="0.25"/>
    <row r="32354" customFormat="1" ht="15" customHeight="1" x14ac:dyDescent="0.25"/>
    <row r="32355" customFormat="1" ht="15" customHeight="1" x14ac:dyDescent="0.25"/>
    <row r="32356" customFormat="1" ht="15" customHeight="1" x14ac:dyDescent="0.25"/>
    <row r="32357" customFormat="1" ht="15" customHeight="1" x14ac:dyDescent="0.25"/>
    <row r="32358" customFormat="1" ht="15" customHeight="1" x14ac:dyDescent="0.25"/>
    <row r="32359" customFormat="1" ht="15" customHeight="1" x14ac:dyDescent="0.25"/>
    <row r="32360" customFormat="1" ht="15" customHeight="1" x14ac:dyDescent="0.25"/>
    <row r="32361" customFormat="1" ht="15" customHeight="1" x14ac:dyDescent="0.25"/>
    <row r="32362" customFormat="1" ht="15" customHeight="1" x14ac:dyDescent="0.25"/>
    <row r="32363" customFormat="1" ht="15" customHeight="1" x14ac:dyDescent="0.25"/>
    <row r="32364" customFormat="1" ht="15" customHeight="1" x14ac:dyDescent="0.25"/>
    <row r="32365" customFormat="1" ht="15" customHeight="1" x14ac:dyDescent="0.25"/>
    <row r="32366" customFormat="1" ht="15" customHeight="1" x14ac:dyDescent="0.25"/>
    <row r="32367" customFormat="1" ht="15" customHeight="1" x14ac:dyDescent="0.25"/>
    <row r="32368" customFormat="1" ht="15" customHeight="1" x14ac:dyDescent="0.25"/>
    <row r="32369" customFormat="1" ht="15" customHeight="1" x14ac:dyDescent="0.25"/>
    <row r="32370" customFormat="1" ht="15" customHeight="1" x14ac:dyDescent="0.25"/>
    <row r="32371" customFormat="1" ht="15" customHeight="1" x14ac:dyDescent="0.25"/>
    <row r="32372" customFormat="1" ht="15" customHeight="1" x14ac:dyDescent="0.25"/>
    <row r="32373" customFormat="1" ht="15" customHeight="1" x14ac:dyDescent="0.25"/>
    <row r="32374" customFormat="1" ht="15" customHeight="1" x14ac:dyDescent="0.25"/>
    <row r="32375" customFormat="1" ht="15" customHeight="1" x14ac:dyDescent="0.25"/>
    <row r="32376" customFormat="1" ht="15" customHeight="1" x14ac:dyDescent="0.25"/>
    <row r="32377" customFormat="1" ht="15" customHeight="1" x14ac:dyDescent="0.25"/>
    <row r="32378" customFormat="1" ht="15" customHeight="1" x14ac:dyDescent="0.25"/>
    <row r="32379" customFormat="1" ht="15" customHeight="1" x14ac:dyDescent="0.25"/>
    <row r="32380" customFormat="1" ht="15" customHeight="1" x14ac:dyDescent="0.25"/>
    <row r="32381" customFormat="1" ht="15" customHeight="1" x14ac:dyDescent="0.25"/>
    <row r="32382" customFormat="1" ht="15" customHeight="1" x14ac:dyDescent="0.25"/>
    <row r="32383" customFormat="1" ht="15" customHeight="1" x14ac:dyDescent="0.25"/>
    <row r="32384" customFormat="1" ht="15" customHeight="1" x14ac:dyDescent="0.25"/>
    <row r="32385" customFormat="1" ht="15" customHeight="1" x14ac:dyDescent="0.25"/>
    <row r="32386" customFormat="1" ht="15" customHeight="1" x14ac:dyDescent="0.25"/>
    <row r="32387" customFormat="1" ht="15" customHeight="1" x14ac:dyDescent="0.25"/>
    <row r="32388" customFormat="1" ht="15" customHeight="1" x14ac:dyDescent="0.25"/>
    <row r="32389" customFormat="1" ht="15" customHeight="1" x14ac:dyDescent="0.25"/>
    <row r="32390" customFormat="1" ht="15" customHeight="1" x14ac:dyDescent="0.25"/>
    <row r="32391" customFormat="1" ht="15" customHeight="1" x14ac:dyDescent="0.25"/>
    <row r="32392" customFormat="1" ht="15" customHeight="1" x14ac:dyDescent="0.25"/>
    <row r="32393" customFormat="1" ht="15" customHeight="1" x14ac:dyDescent="0.25"/>
    <row r="32394" customFormat="1" ht="15" customHeight="1" x14ac:dyDescent="0.25"/>
    <row r="32395" customFormat="1" ht="15" customHeight="1" x14ac:dyDescent="0.25"/>
    <row r="32396" customFormat="1" ht="15" customHeight="1" x14ac:dyDescent="0.25"/>
    <row r="32397" customFormat="1" ht="15" customHeight="1" x14ac:dyDescent="0.25"/>
    <row r="32398" customFormat="1" ht="15" customHeight="1" x14ac:dyDescent="0.25"/>
    <row r="32399" customFormat="1" ht="15" customHeight="1" x14ac:dyDescent="0.25"/>
    <row r="32400" customFormat="1" ht="15" customHeight="1" x14ac:dyDescent="0.25"/>
    <row r="32401" customFormat="1" ht="15" customHeight="1" x14ac:dyDescent="0.25"/>
    <row r="32402" customFormat="1" ht="15" customHeight="1" x14ac:dyDescent="0.25"/>
    <row r="32403" customFormat="1" ht="15" customHeight="1" x14ac:dyDescent="0.25"/>
    <row r="32404" customFormat="1" ht="15" customHeight="1" x14ac:dyDescent="0.25"/>
    <row r="32405" customFormat="1" ht="15" customHeight="1" x14ac:dyDescent="0.25"/>
    <row r="32406" customFormat="1" ht="15" customHeight="1" x14ac:dyDescent="0.25"/>
    <row r="32407" customFormat="1" ht="15" customHeight="1" x14ac:dyDescent="0.25"/>
    <row r="32408" customFormat="1" ht="15" customHeight="1" x14ac:dyDescent="0.25"/>
    <row r="32409" customFormat="1" ht="15" customHeight="1" x14ac:dyDescent="0.25"/>
    <row r="32410" customFormat="1" ht="15" customHeight="1" x14ac:dyDescent="0.25"/>
    <row r="32411" customFormat="1" ht="15" customHeight="1" x14ac:dyDescent="0.25"/>
    <row r="32412" customFormat="1" ht="15" customHeight="1" x14ac:dyDescent="0.25"/>
    <row r="32413" customFormat="1" ht="15" customHeight="1" x14ac:dyDescent="0.25"/>
    <row r="32414" customFormat="1" ht="15" customHeight="1" x14ac:dyDescent="0.25"/>
    <row r="32415" customFormat="1" ht="15" customHeight="1" x14ac:dyDescent="0.25"/>
    <row r="32416" customFormat="1" ht="15" customHeight="1" x14ac:dyDescent="0.25"/>
    <row r="32417" customFormat="1" ht="15" customHeight="1" x14ac:dyDescent="0.25"/>
    <row r="32418" customFormat="1" ht="15" customHeight="1" x14ac:dyDescent="0.25"/>
    <row r="32419" customFormat="1" ht="15" customHeight="1" x14ac:dyDescent="0.25"/>
    <row r="32420" customFormat="1" ht="15" customHeight="1" x14ac:dyDescent="0.25"/>
    <row r="32421" customFormat="1" ht="15" customHeight="1" x14ac:dyDescent="0.25"/>
    <row r="32422" customFormat="1" ht="15" customHeight="1" x14ac:dyDescent="0.25"/>
    <row r="32423" customFormat="1" ht="15" customHeight="1" x14ac:dyDescent="0.25"/>
    <row r="32424" customFormat="1" ht="15" customHeight="1" x14ac:dyDescent="0.25"/>
    <row r="32425" customFormat="1" ht="15" customHeight="1" x14ac:dyDescent="0.25"/>
    <row r="32426" customFormat="1" ht="15" customHeight="1" x14ac:dyDescent="0.25"/>
    <row r="32427" customFormat="1" ht="15" customHeight="1" x14ac:dyDescent="0.25"/>
    <row r="32428" customFormat="1" ht="15" customHeight="1" x14ac:dyDescent="0.25"/>
    <row r="32429" customFormat="1" ht="15" customHeight="1" x14ac:dyDescent="0.25"/>
    <row r="32430" customFormat="1" ht="15" customHeight="1" x14ac:dyDescent="0.25"/>
    <row r="32431" customFormat="1" ht="15" customHeight="1" x14ac:dyDescent="0.25"/>
    <row r="32432" customFormat="1" ht="15" customHeight="1" x14ac:dyDescent="0.25"/>
    <row r="32433" customFormat="1" ht="15" customHeight="1" x14ac:dyDescent="0.25"/>
    <row r="32434" customFormat="1" ht="15" customHeight="1" x14ac:dyDescent="0.25"/>
    <row r="32435" customFormat="1" ht="15" customHeight="1" x14ac:dyDescent="0.25"/>
    <row r="32436" customFormat="1" ht="15" customHeight="1" x14ac:dyDescent="0.25"/>
    <row r="32437" customFormat="1" ht="15" customHeight="1" x14ac:dyDescent="0.25"/>
    <row r="32438" customFormat="1" ht="15" customHeight="1" x14ac:dyDescent="0.25"/>
    <row r="32439" customFormat="1" ht="15" customHeight="1" x14ac:dyDescent="0.25"/>
    <row r="32440" customFormat="1" ht="15" customHeight="1" x14ac:dyDescent="0.25"/>
    <row r="32441" customFormat="1" ht="15" customHeight="1" x14ac:dyDescent="0.25"/>
    <row r="32442" customFormat="1" ht="15" customHeight="1" x14ac:dyDescent="0.25"/>
    <row r="32443" customFormat="1" ht="15" customHeight="1" x14ac:dyDescent="0.25"/>
    <row r="32444" customFormat="1" ht="15" customHeight="1" x14ac:dyDescent="0.25"/>
    <row r="32445" customFormat="1" ht="15" customHeight="1" x14ac:dyDescent="0.25"/>
    <row r="32446" customFormat="1" ht="15" customHeight="1" x14ac:dyDescent="0.25"/>
    <row r="32447" customFormat="1" ht="15" customHeight="1" x14ac:dyDescent="0.25"/>
    <row r="32448" customFormat="1" ht="15" customHeight="1" x14ac:dyDescent="0.25"/>
    <row r="32449" customFormat="1" ht="15" customHeight="1" x14ac:dyDescent="0.25"/>
    <row r="32450" customFormat="1" ht="15" customHeight="1" x14ac:dyDescent="0.25"/>
    <row r="32451" customFormat="1" ht="15" customHeight="1" x14ac:dyDescent="0.25"/>
    <row r="32452" customFormat="1" ht="15" customHeight="1" x14ac:dyDescent="0.25"/>
    <row r="32453" customFormat="1" ht="15" customHeight="1" x14ac:dyDescent="0.25"/>
    <row r="32454" customFormat="1" ht="15" customHeight="1" x14ac:dyDescent="0.25"/>
    <row r="32455" customFormat="1" ht="15" customHeight="1" x14ac:dyDescent="0.25"/>
    <row r="32456" customFormat="1" ht="15" customHeight="1" x14ac:dyDescent="0.25"/>
    <row r="32457" customFormat="1" ht="15" customHeight="1" x14ac:dyDescent="0.25"/>
    <row r="32458" customFormat="1" ht="15" customHeight="1" x14ac:dyDescent="0.25"/>
    <row r="32459" customFormat="1" ht="15" customHeight="1" x14ac:dyDescent="0.25"/>
    <row r="32460" customFormat="1" ht="15" customHeight="1" x14ac:dyDescent="0.25"/>
    <row r="32461" customFormat="1" ht="15" customHeight="1" x14ac:dyDescent="0.25"/>
    <row r="32462" customFormat="1" ht="15" customHeight="1" x14ac:dyDescent="0.25"/>
    <row r="32463" customFormat="1" ht="15" customHeight="1" x14ac:dyDescent="0.25"/>
    <row r="32464" customFormat="1" ht="15" customHeight="1" x14ac:dyDescent="0.25"/>
    <row r="32465" customFormat="1" ht="15" customHeight="1" x14ac:dyDescent="0.25"/>
    <row r="32466" customFormat="1" ht="15" customHeight="1" x14ac:dyDescent="0.25"/>
    <row r="32467" customFormat="1" ht="15" customHeight="1" x14ac:dyDescent="0.25"/>
    <row r="32468" customFormat="1" ht="15" customHeight="1" x14ac:dyDescent="0.25"/>
    <row r="32469" customFormat="1" ht="15" customHeight="1" x14ac:dyDescent="0.25"/>
    <row r="32470" customFormat="1" ht="15" customHeight="1" x14ac:dyDescent="0.25"/>
    <row r="32471" customFormat="1" ht="15" customHeight="1" x14ac:dyDescent="0.25"/>
    <row r="32472" customFormat="1" ht="15" customHeight="1" x14ac:dyDescent="0.25"/>
    <row r="32473" customFormat="1" ht="15" customHeight="1" x14ac:dyDescent="0.25"/>
    <row r="32474" customFormat="1" ht="15" customHeight="1" x14ac:dyDescent="0.25"/>
    <row r="32475" customFormat="1" ht="15" customHeight="1" x14ac:dyDescent="0.25"/>
    <row r="32476" customFormat="1" ht="15" customHeight="1" x14ac:dyDescent="0.25"/>
    <row r="32477" customFormat="1" ht="15" customHeight="1" x14ac:dyDescent="0.25"/>
    <row r="32478" customFormat="1" ht="15" customHeight="1" x14ac:dyDescent="0.25"/>
    <row r="32479" customFormat="1" ht="15" customHeight="1" x14ac:dyDescent="0.25"/>
    <row r="32480" customFormat="1" ht="15" customHeight="1" x14ac:dyDescent="0.25"/>
    <row r="32481" customFormat="1" ht="15" customHeight="1" x14ac:dyDescent="0.25"/>
    <row r="32482" customFormat="1" ht="15" customHeight="1" x14ac:dyDescent="0.25"/>
    <row r="32483" customFormat="1" ht="15" customHeight="1" x14ac:dyDescent="0.25"/>
    <row r="32484" customFormat="1" ht="15" customHeight="1" x14ac:dyDescent="0.25"/>
    <row r="32485" customFormat="1" ht="15" customHeight="1" x14ac:dyDescent="0.25"/>
    <row r="32486" customFormat="1" ht="15" customHeight="1" x14ac:dyDescent="0.25"/>
    <row r="32487" customFormat="1" ht="15" customHeight="1" x14ac:dyDescent="0.25"/>
    <row r="32488" customFormat="1" ht="15" customHeight="1" x14ac:dyDescent="0.25"/>
    <row r="32489" customFormat="1" ht="15" customHeight="1" x14ac:dyDescent="0.25"/>
    <row r="32490" customFormat="1" ht="15" customHeight="1" x14ac:dyDescent="0.25"/>
    <row r="32491" customFormat="1" ht="15" customHeight="1" x14ac:dyDescent="0.25"/>
    <row r="32492" customFormat="1" ht="15" customHeight="1" x14ac:dyDescent="0.25"/>
    <row r="32493" customFormat="1" ht="15" customHeight="1" x14ac:dyDescent="0.25"/>
    <row r="32494" customFormat="1" ht="15" customHeight="1" x14ac:dyDescent="0.25"/>
    <row r="32495" customFormat="1" ht="15" customHeight="1" x14ac:dyDescent="0.25"/>
    <row r="32496" customFormat="1" ht="15" customHeight="1" x14ac:dyDescent="0.25"/>
    <row r="32497" customFormat="1" ht="15" customHeight="1" x14ac:dyDescent="0.25"/>
    <row r="32498" customFormat="1" ht="15" customHeight="1" x14ac:dyDescent="0.25"/>
    <row r="32499" customFormat="1" ht="15" customHeight="1" x14ac:dyDescent="0.25"/>
    <row r="32500" customFormat="1" ht="15" customHeight="1" x14ac:dyDescent="0.25"/>
    <row r="32501" customFormat="1" ht="15" customHeight="1" x14ac:dyDescent="0.25"/>
    <row r="32502" customFormat="1" ht="15" customHeight="1" x14ac:dyDescent="0.25"/>
    <row r="32503" customFormat="1" ht="15" customHeight="1" x14ac:dyDescent="0.25"/>
    <row r="32504" customFormat="1" ht="15" customHeight="1" x14ac:dyDescent="0.25"/>
    <row r="32505" customFormat="1" ht="15" customHeight="1" x14ac:dyDescent="0.25"/>
    <row r="32506" customFormat="1" ht="15" customHeight="1" x14ac:dyDescent="0.25"/>
    <row r="32507" customFormat="1" ht="15" customHeight="1" x14ac:dyDescent="0.25"/>
    <row r="32508" customFormat="1" ht="15" customHeight="1" x14ac:dyDescent="0.25"/>
    <row r="32509" customFormat="1" ht="15" customHeight="1" x14ac:dyDescent="0.25"/>
    <row r="32510" customFormat="1" ht="15" customHeight="1" x14ac:dyDescent="0.25"/>
    <row r="32511" customFormat="1" ht="15" customHeight="1" x14ac:dyDescent="0.25"/>
    <row r="32512" customFormat="1" ht="15" customHeight="1" x14ac:dyDescent="0.25"/>
    <row r="32513" customFormat="1" ht="15" customHeight="1" x14ac:dyDescent="0.25"/>
    <row r="32514" customFormat="1" ht="15" customHeight="1" x14ac:dyDescent="0.25"/>
    <row r="32515" customFormat="1" ht="15" customHeight="1" x14ac:dyDescent="0.25"/>
    <row r="32516" customFormat="1" ht="15" customHeight="1" x14ac:dyDescent="0.25"/>
    <row r="32517" customFormat="1" ht="15" customHeight="1" x14ac:dyDescent="0.25"/>
    <row r="32518" customFormat="1" ht="15" customHeight="1" x14ac:dyDescent="0.25"/>
    <row r="32519" customFormat="1" ht="15" customHeight="1" x14ac:dyDescent="0.25"/>
    <row r="32520" customFormat="1" ht="15" customHeight="1" x14ac:dyDescent="0.25"/>
    <row r="32521" customFormat="1" ht="15" customHeight="1" x14ac:dyDescent="0.25"/>
    <row r="32522" customFormat="1" ht="15" customHeight="1" x14ac:dyDescent="0.25"/>
    <row r="32523" customFormat="1" ht="15" customHeight="1" x14ac:dyDescent="0.25"/>
    <row r="32524" customFormat="1" ht="15" customHeight="1" x14ac:dyDescent="0.25"/>
    <row r="32525" customFormat="1" ht="15" customHeight="1" x14ac:dyDescent="0.25"/>
    <row r="32526" customFormat="1" ht="15" customHeight="1" x14ac:dyDescent="0.25"/>
    <row r="32527" customFormat="1" ht="15" customHeight="1" x14ac:dyDescent="0.25"/>
    <row r="32528" customFormat="1" ht="15" customHeight="1" x14ac:dyDescent="0.25"/>
    <row r="32529" customFormat="1" ht="15" customHeight="1" x14ac:dyDescent="0.25"/>
    <row r="32530" customFormat="1" ht="15" customHeight="1" x14ac:dyDescent="0.25"/>
    <row r="32531" customFormat="1" ht="15" customHeight="1" x14ac:dyDescent="0.25"/>
    <row r="32532" customFormat="1" ht="15" customHeight="1" x14ac:dyDescent="0.25"/>
    <row r="32533" customFormat="1" ht="15" customHeight="1" x14ac:dyDescent="0.25"/>
    <row r="32534" customFormat="1" ht="15" customHeight="1" x14ac:dyDescent="0.25"/>
    <row r="32535" customFormat="1" ht="15" customHeight="1" x14ac:dyDescent="0.25"/>
    <row r="32536" customFormat="1" ht="15" customHeight="1" x14ac:dyDescent="0.25"/>
    <row r="32537" customFormat="1" ht="15" customHeight="1" x14ac:dyDescent="0.25"/>
    <row r="32538" customFormat="1" ht="15" customHeight="1" x14ac:dyDescent="0.25"/>
    <row r="32539" customFormat="1" ht="15" customHeight="1" x14ac:dyDescent="0.25"/>
    <row r="32540" customFormat="1" ht="15" customHeight="1" x14ac:dyDescent="0.25"/>
    <row r="32541" customFormat="1" ht="15" customHeight="1" x14ac:dyDescent="0.25"/>
    <row r="32542" customFormat="1" ht="15" customHeight="1" x14ac:dyDescent="0.25"/>
    <row r="32543" customFormat="1" ht="15" customHeight="1" x14ac:dyDescent="0.25"/>
    <row r="32544" customFormat="1" ht="15" customHeight="1" x14ac:dyDescent="0.25"/>
    <row r="32545" customFormat="1" ht="15" customHeight="1" x14ac:dyDescent="0.25"/>
    <row r="32546" customFormat="1" ht="15" customHeight="1" x14ac:dyDescent="0.25"/>
    <row r="32547" customFormat="1" ht="15" customHeight="1" x14ac:dyDescent="0.25"/>
    <row r="32548" customFormat="1" ht="15" customHeight="1" x14ac:dyDescent="0.25"/>
    <row r="32549" customFormat="1" ht="15" customHeight="1" x14ac:dyDescent="0.25"/>
    <row r="32550" customFormat="1" ht="15" customHeight="1" x14ac:dyDescent="0.25"/>
    <row r="32551" customFormat="1" ht="15" customHeight="1" x14ac:dyDescent="0.25"/>
    <row r="32552" customFormat="1" ht="15" customHeight="1" x14ac:dyDescent="0.25"/>
    <row r="32553" customFormat="1" ht="15" customHeight="1" x14ac:dyDescent="0.25"/>
    <row r="32554" customFormat="1" ht="15" customHeight="1" x14ac:dyDescent="0.25"/>
    <row r="32555" customFormat="1" ht="15" customHeight="1" x14ac:dyDescent="0.25"/>
    <row r="32556" customFormat="1" ht="15" customHeight="1" x14ac:dyDescent="0.25"/>
    <row r="32557" customFormat="1" ht="15" customHeight="1" x14ac:dyDescent="0.25"/>
    <row r="32558" customFormat="1" ht="15" customHeight="1" x14ac:dyDescent="0.25"/>
    <row r="32559" customFormat="1" ht="15" customHeight="1" x14ac:dyDescent="0.25"/>
    <row r="32560" customFormat="1" ht="15" customHeight="1" x14ac:dyDescent="0.25"/>
    <row r="32561" customFormat="1" ht="15" customHeight="1" x14ac:dyDescent="0.25"/>
    <row r="32562" customFormat="1" ht="15" customHeight="1" x14ac:dyDescent="0.25"/>
    <row r="32563" customFormat="1" ht="15" customHeight="1" x14ac:dyDescent="0.25"/>
    <row r="32564" customFormat="1" ht="15" customHeight="1" x14ac:dyDescent="0.25"/>
    <row r="32565" customFormat="1" ht="15" customHeight="1" x14ac:dyDescent="0.25"/>
    <row r="32566" customFormat="1" ht="15" customHeight="1" x14ac:dyDescent="0.25"/>
    <row r="32567" customFormat="1" ht="15" customHeight="1" x14ac:dyDescent="0.25"/>
    <row r="32568" customFormat="1" ht="15" customHeight="1" x14ac:dyDescent="0.25"/>
    <row r="32569" customFormat="1" ht="15" customHeight="1" x14ac:dyDescent="0.25"/>
    <row r="32570" customFormat="1" ht="15" customHeight="1" x14ac:dyDescent="0.25"/>
    <row r="32571" customFormat="1" ht="15" customHeight="1" x14ac:dyDescent="0.25"/>
    <row r="32572" customFormat="1" ht="15" customHeight="1" x14ac:dyDescent="0.25"/>
    <row r="32573" customFormat="1" ht="15" customHeight="1" x14ac:dyDescent="0.25"/>
    <row r="32574" customFormat="1" ht="15" customHeight="1" x14ac:dyDescent="0.25"/>
    <row r="32575" customFormat="1" ht="15" customHeight="1" x14ac:dyDescent="0.25"/>
    <row r="32576" customFormat="1" ht="15" customHeight="1" x14ac:dyDescent="0.25"/>
    <row r="32577" customFormat="1" ht="15" customHeight="1" x14ac:dyDescent="0.25"/>
    <row r="32578" customFormat="1" ht="15" customHeight="1" x14ac:dyDescent="0.25"/>
    <row r="32579" customFormat="1" ht="15" customHeight="1" x14ac:dyDescent="0.25"/>
    <row r="32580" customFormat="1" ht="15" customHeight="1" x14ac:dyDescent="0.25"/>
    <row r="32581" customFormat="1" ht="15" customHeight="1" x14ac:dyDescent="0.25"/>
    <row r="32582" customFormat="1" ht="15" customHeight="1" x14ac:dyDescent="0.25"/>
    <row r="32583" customFormat="1" ht="15" customHeight="1" x14ac:dyDescent="0.25"/>
    <row r="32584" customFormat="1" ht="15" customHeight="1" x14ac:dyDescent="0.25"/>
    <row r="32585" customFormat="1" ht="15" customHeight="1" x14ac:dyDescent="0.25"/>
    <row r="32586" customFormat="1" ht="15" customHeight="1" x14ac:dyDescent="0.25"/>
    <row r="32587" customFormat="1" ht="15" customHeight="1" x14ac:dyDescent="0.25"/>
    <row r="32588" customFormat="1" ht="15" customHeight="1" x14ac:dyDescent="0.25"/>
    <row r="32589" customFormat="1" ht="15" customHeight="1" x14ac:dyDescent="0.25"/>
    <row r="32590" customFormat="1" ht="15" customHeight="1" x14ac:dyDescent="0.25"/>
    <row r="32591" customFormat="1" ht="15" customHeight="1" x14ac:dyDescent="0.25"/>
    <row r="32592" customFormat="1" ht="15" customHeight="1" x14ac:dyDescent="0.25"/>
    <row r="32593" customFormat="1" ht="15" customHeight="1" x14ac:dyDescent="0.25"/>
    <row r="32594" customFormat="1" ht="15" customHeight="1" x14ac:dyDescent="0.25"/>
    <row r="32595" customFormat="1" ht="15" customHeight="1" x14ac:dyDescent="0.25"/>
    <row r="32596" customFormat="1" ht="15" customHeight="1" x14ac:dyDescent="0.25"/>
    <row r="32597" customFormat="1" ht="15" customHeight="1" x14ac:dyDescent="0.25"/>
    <row r="32598" customFormat="1" ht="15" customHeight="1" x14ac:dyDescent="0.25"/>
    <row r="32599" customFormat="1" ht="15" customHeight="1" x14ac:dyDescent="0.25"/>
    <row r="32600" customFormat="1" ht="15" customHeight="1" x14ac:dyDescent="0.25"/>
    <row r="32601" customFormat="1" ht="15" customHeight="1" x14ac:dyDescent="0.25"/>
    <row r="32602" customFormat="1" ht="15" customHeight="1" x14ac:dyDescent="0.25"/>
    <row r="32603" customFormat="1" ht="15" customHeight="1" x14ac:dyDescent="0.25"/>
    <row r="32604" customFormat="1" ht="15" customHeight="1" x14ac:dyDescent="0.25"/>
    <row r="32605" customFormat="1" ht="15" customHeight="1" x14ac:dyDescent="0.25"/>
    <row r="32606" customFormat="1" ht="15" customHeight="1" x14ac:dyDescent="0.25"/>
    <row r="32607" customFormat="1" ht="15" customHeight="1" x14ac:dyDescent="0.25"/>
    <row r="32608" customFormat="1" ht="15" customHeight="1" x14ac:dyDescent="0.25"/>
    <row r="32609" customFormat="1" ht="15" customHeight="1" x14ac:dyDescent="0.25"/>
    <row r="32610" customFormat="1" ht="15" customHeight="1" x14ac:dyDescent="0.25"/>
    <row r="32611" customFormat="1" ht="15" customHeight="1" x14ac:dyDescent="0.25"/>
    <row r="32612" customFormat="1" ht="15" customHeight="1" x14ac:dyDescent="0.25"/>
    <row r="32613" customFormat="1" ht="15" customHeight="1" x14ac:dyDescent="0.25"/>
    <row r="32614" customFormat="1" ht="15" customHeight="1" x14ac:dyDescent="0.25"/>
    <row r="32615" customFormat="1" ht="15" customHeight="1" x14ac:dyDescent="0.25"/>
    <row r="32616" customFormat="1" ht="15" customHeight="1" x14ac:dyDescent="0.25"/>
    <row r="32617" customFormat="1" ht="15" customHeight="1" x14ac:dyDescent="0.25"/>
    <row r="32618" customFormat="1" ht="15" customHeight="1" x14ac:dyDescent="0.25"/>
    <row r="32619" customFormat="1" ht="15" customHeight="1" x14ac:dyDescent="0.25"/>
    <row r="32620" customFormat="1" ht="15" customHeight="1" x14ac:dyDescent="0.25"/>
    <row r="32621" customFormat="1" ht="15" customHeight="1" x14ac:dyDescent="0.25"/>
    <row r="32622" customFormat="1" ht="15" customHeight="1" x14ac:dyDescent="0.25"/>
    <row r="32623" customFormat="1" ht="15" customHeight="1" x14ac:dyDescent="0.25"/>
    <row r="32624" customFormat="1" ht="15" customHeight="1" x14ac:dyDescent="0.25"/>
    <row r="32625" customFormat="1" ht="15" customHeight="1" x14ac:dyDescent="0.25"/>
    <row r="32626" customFormat="1" ht="15" customHeight="1" x14ac:dyDescent="0.25"/>
    <row r="32627" customFormat="1" ht="15" customHeight="1" x14ac:dyDescent="0.25"/>
    <row r="32628" customFormat="1" ht="15" customHeight="1" x14ac:dyDescent="0.25"/>
    <row r="32629" customFormat="1" ht="15" customHeight="1" x14ac:dyDescent="0.25"/>
    <row r="32630" customFormat="1" ht="15" customHeight="1" x14ac:dyDescent="0.25"/>
    <row r="32631" customFormat="1" ht="15" customHeight="1" x14ac:dyDescent="0.25"/>
    <row r="32632" customFormat="1" ht="15" customHeight="1" x14ac:dyDescent="0.25"/>
    <row r="32633" customFormat="1" ht="15" customHeight="1" x14ac:dyDescent="0.25"/>
    <row r="32634" customFormat="1" ht="15" customHeight="1" x14ac:dyDescent="0.25"/>
    <row r="32635" customFormat="1" ht="15" customHeight="1" x14ac:dyDescent="0.25"/>
    <row r="32636" customFormat="1" ht="15" customHeight="1" x14ac:dyDescent="0.25"/>
    <row r="32637" customFormat="1" ht="15" customHeight="1" x14ac:dyDescent="0.25"/>
    <row r="32638" customFormat="1" ht="15" customHeight="1" x14ac:dyDescent="0.25"/>
    <row r="32639" customFormat="1" ht="15" customHeight="1" x14ac:dyDescent="0.25"/>
    <row r="32640" customFormat="1" ht="15" customHeight="1" x14ac:dyDescent="0.25"/>
    <row r="32641" customFormat="1" ht="15" customHeight="1" x14ac:dyDescent="0.25"/>
    <row r="32642" customFormat="1" ht="15" customHeight="1" x14ac:dyDescent="0.25"/>
    <row r="32643" customFormat="1" ht="15" customHeight="1" x14ac:dyDescent="0.25"/>
    <row r="32644" customFormat="1" ht="15" customHeight="1" x14ac:dyDescent="0.25"/>
    <row r="32645" customFormat="1" ht="15" customHeight="1" x14ac:dyDescent="0.25"/>
    <row r="32646" customFormat="1" ht="15" customHeight="1" x14ac:dyDescent="0.25"/>
    <row r="32647" customFormat="1" ht="15" customHeight="1" x14ac:dyDescent="0.25"/>
    <row r="32648" customFormat="1" ht="15" customHeight="1" x14ac:dyDescent="0.25"/>
    <row r="32649" customFormat="1" ht="15" customHeight="1" x14ac:dyDescent="0.25"/>
    <row r="32650" customFormat="1" ht="15" customHeight="1" x14ac:dyDescent="0.25"/>
    <row r="32651" customFormat="1" ht="15" customHeight="1" x14ac:dyDescent="0.25"/>
    <row r="32652" customFormat="1" ht="15" customHeight="1" x14ac:dyDescent="0.25"/>
    <row r="32653" customFormat="1" ht="15" customHeight="1" x14ac:dyDescent="0.25"/>
    <row r="32654" customFormat="1" ht="15" customHeight="1" x14ac:dyDescent="0.25"/>
    <row r="32655" customFormat="1" ht="15" customHeight="1" x14ac:dyDescent="0.25"/>
    <row r="32656" customFormat="1" ht="15" customHeight="1" x14ac:dyDescent="0.25"/>
    <row r="32657" customFormat="1" ht="15" customHeight="1" x14ac:dyDescent="0.25"/>
    <row r="32658" customFormat="1" ht="15" customHeight="1" x14ac:dyDescent="0.25"/>
    <row r="32659" customFormat="1" ht="15" customHeight="1" x14ac:dyDescent="0.25"/>
    <row r="32660" customFormat="1" ht="15" customHeight="1" x14ac:dyDescent="0.25"/>
    <row r="32661" customFormat="1" ht="15" customHeight="1" x14ac:dyDescent="0.25"/>
    <row r="32662" customFormat="1" ht="15" customHeight="1" x14ac:dyDescent="0.25"/>
    <row r="32663" customFormat="1" ht="15" customHeight="1" x14ac:dyDescent="0.25"/>
    <row r="32664" customFormat="1" ht="15" customHeight="1" x14ac:dyDescent="0.25"/>
    <row r="32665" customFormat="1" ht="15" customHeight="1" x14ac:dyDescent="0.25"/>
    <row r="32666" customFormat="1" ht="15" customHeight="1" x14ac:dyDescent="0.25"/>
    <row r="32667" customFormat="1" ht="15" customHeight="1" x14ac:dyDescent="0.25"/>
    <row r="32668" customFormat="1" ht="15" customHeight="1" x14ac:dyDescent="0.25"/>
    <row r="32669" customFormat="1" ht="15" customHeight="1" x14ac:dyDescent="0.25"/>
    <row r="32670" customFormat="1" ht="15" customHeight="1" x14ac:dyDescent="0.25"/>
    <row r="32671" customFormat="1" ht="15" customHeight="1" x14ac:dyDescent="0.25"/>
    <row r="32672" customFormat="1" ht="15" customHeight="1" x14ac:dyDescent="0.25"/>
    <row r="32673" customFormat="1" ht="15" customHeight="1" x14ac:dyDescent="0.25"/>
    <row r="32674" customFormat="1" ht="15" customHeight="1" x14ac:dyDescent="0.25"/>
    <row r="32675" customFormat="1" ht="15" customHeight="1" x14ac:dyDescent="0.25"/>
    <row r="32676" customFormat="1" ht="15" customHeight="1" x14ac:dyDescent="0.25"/>
    <row r="32677" customFormat="1" ht="15" customHeight="1" x14ac:dyDescent="0.25"/>
    <row r="32678" customFormat="1" ht="15" customHeight="1" x14ac:dyDescent="0.25"/>
    <row r="32679" customFormat="1" ht="15" customHeight="1" x14ac:dyDescent="0.25"/>
    <row r="32680" customFormat="1" ht="15" customHeight="1" x14ac:dyDescent="0.25"/>
    <row r="32681" customFormat="1" ht="15" customHeight="1" x14ac:dyDescent="0.25"/>
    <row r="32682" customFormat="1" ht="15" customHeight="1" x14ac:dyDescent="0.25"/>
    <row r="32683" customFormat="1" ht="15" customHeight="1" x14ac:dyDescent="0.25"/>
    <row r="32684" customFormat="1" ht="15" customHeight="1" x14ac:dyDescent="0.25"/>
    <row r="32685" customFormat="1" ht="15" customHeight="1" x14ac:dyDescent="0.25"/>
    <row r="32686" customFormat="1" ht="15" customHeight="1" x14ac:dyDescent="0.25"/>
    <row r="32687" customFormat="1" ht="15" customHeight="1" x14ac:dyDescent="0.25"/>
    <row r="32688" customFormat="1" ht="15" customHeight="1" x14ac:dyDescent="0.25"/>
    <row r="32689" customFormat="1" ht="15" customHeight="1" x14ac:dyDescent="0.25"/>
    <row r="32690" customFormat="1" ht="15" customHeight="1" x14ac:dyDescent="0.25"/>
    <row r="32691" customFormat="1" ht="15" customHeight="1" x14ac:dyDescent="0.25"/>
    <row r="32692" customFormat="1" ht="15" customHeight="1" x14ac:dyDescent="0.25"/>
    <row r="32693" customFormat="1" ht="15" customHeight="1" x14ac:dyDescent="0.25"/>
    <row r="32694" customFormat="1" ht="15" customHeight="1" x14ac:dyDescent="0.25"/>
    <row r="32695" customFormat="1" ht="15" customHeight="1" x14ac:dyDescent="0.25"/>
    <row r="32696" customFormat="1" ht="15" customHeight="1" x14ac:dyDescent="0.25"/>
    <row r="32697" customFormat="1" ht="15" customHeight="1" x14ac:dyDescent="0.25"/>
    <row r="32698" customFormat="1" ht="15" customHeight="1" x14ac:dyDescent="0.25"/>
    <row r="32699" customFormat="1" ht="15" customHeight="1" x14ac:dyDescent="0.25"/>
    <row r="32700" customFormat="1" ht="15" customHeight="1" x14ac:dyDescent="0.25"/>
    <row r="32701" customFormat="1" ht="15" customHeight="1" x14ac:dyDescent="0.25"/>
    <row r="32702" customFormat="1" ht="15" customHeight="1" x14ac:dyDescent="0.25"/>
    <row r="32703" customFormat="1" ht="15" customHeight="1" x14ac:dyDescent="0.25"/>
    <row r="32704" customFormat="1" ht="15" customHeight="1" x14ac:dyDescent="0.25"/>
    <row r="32705" customFormat="1" ht="15" customHeight="1" x14ac:dyDescent="0.25"/>
    <row r="32706" customFormat="1" ht="15" customHeight="1" x14ac:dyDescent="0.25"/>
    <row r="32707" customFormat="1" ht="15" customHeight="1" x14ac:dyDescent="0.25"/>
    <row r="32708" customFormat="1" ht="15" customHeight="1" x14ac:dyDescent="0.25"/>
    <row r="32709" customFormat="1" ht="15" customHeight="1" x14ac:dyDescent="0.25"/>
    <row r="32710" customFormat="1" ht="15" customHeight="1" x14ac:dyDescent="0.25"/>
    <row r="32711" customFormat="1" ht="15" customHeight="1" x14ac:dyDescent="0.25"/>
    <row r="32712" customFormat="1" ht="15" customHeight="1" x14ac:dyDescent="0.25"/>
    <row r="32713" customFormat="1" ht="15" customHeight="1" x14ac:dyDescent="0.25"/>
    <row r="32714" customFormat="1" ht="15" customHeight="1" x14ac:dyDescent="0.25"/>
    <row r="32715" customFormat="1" ht="15" customHeight="1" x14ac:dyDescent="0.25"/>
    <row r="32716" customFormat="1" ht="15" customHeight="1" x14ac:dyDescent="0.25"/>
    <row r="32717" customFormat="1" ht="15" customHeight="1" x14ac:dyDescent="0.25"/>
    <row r="32718" customFormat="1" ht="15" customHeight="1" x14ac:dyDescent="0.25"/>
    <row r="32719" customFormat="1" ht="15" customHeight="1" x14ac:dyDescent="0.25"/>
    <row r="32720" customFormat="1" ht="15" customHeight="1" x14ac:dyDescent="0.25"/>
    <row r="32721" customFormat="1" ht="15" customHeight="1" x14ac:dyDescent="0.25"/>
    <row r="32722" customFormat="1" ht="15" customHeight="1" x14ac:dyDescent="0.25"/>
    <row r="32723" customFormat="1" ht="15" customHeight="1" x14ac:dyDescent="0.25"/>
    <row r="32724" customFormat="1" ht="15" customHeight="1" x14ac:dyDescent="0.25"/>
    <row r="32725" customFormat="1" ht="15" customHeight="1" x14ac:dyDescent="0.25"/>
    <row r="32726" customFormat="1" ht="15" customHeight="1" x14ac:dyDescent="0.25"/>
    <row r="32727" customFormat="1" ht="15" customHeight="1" x14ac:dyDescent="0.25"/>
    <row r="32728" customFormat="1" ht="15" customHeight="1" x14ac:dyDescent="0.25"/>
    <row r="32729" customFormat="1" ht="15" customHeight="1" x14ac:dyDescent="0.25"/>
    <row r="32730" customFormat="1" ht="15" customHeight="1" x14ac:dyDescent="0.25"/>
    <row r="32731" customFormat="1" ht="15" customHeight="1" x14ac:dyDescent="0.25"/>
    <row r="32732" customFormat="1" ht="15" customHeight="1" x14ac:dyDescent="0.25"/>
    <row r="32733" customFormat="1" ht="15" customHeight="1" x14ac:dyDescent="0.25"/>
    <row r="32734" customFormat="1" ht="15" customHeight="1" x14ac:dyDescent="0.25"/>
    <row r="32735" customFormat="1" ht="15" customHeight="1" x14ac:dyDescent="0.25"/>
    <row r="32736" customFormat="1" ht="15" customHeight="1" x14ac:dyDescent="0.25"/>
    <row r="32737" customFormat="1" ht="15" customHeight="1" x14ac:dyDescent="0.25"/>
    <row r="32738" customFormat="1" ht="15" customHeight="1" x14ac:dyDescent="0.25"/>
    <row r="32739" customFormat="1" ht="15" customHeight="1" x14ac:dyDescent="0.25"/>
    <row r="32740" customFormat="1" ht="15" customHeight="1" x14ac:dyDescent="0.25"/>
    <row r="32741" customFormat="1" ht="15" customHeight="1" x14ac:dyDescent="0.25"/>
    <row r="32742" customFormat="1" ht="15" customHeight="1" x14ac:dyDescent="0.25"/>
    <row r="32743" customFormat="1" ht="15" customHeight="1" x14ac:dyDescent="0.25"/>
    <row r="32744" customFormat="1" ht="15" customHeight="1" x14ac:dyDescent="0.25"/>
    <row r="32745" customFormat="1" ht="15" customHeight="1" x14ac:dyDescent="0.25"/>
    <row r="32746" customFormat="1" ht="15" customHeight="1" x14ac:dyDescent="0.25"/>
    <row r="32747" customFormat="1" ht="15" customHeight="1" x14ac:dyDescent="0.25"/>
    <row r="32748" customFormat="1" ht="15" customHeight="1" x14ac:dyDescent="0.25"/>
    <row r="32749" customFormat="1" ht="15" customHeight="1" x14ac:dyDescent="0.25"/>
    <row r="32750" customFormat="1" ht="15" customHeight="1" x14ac:dyDescent="0.25"/>
    <row r="32751" customFormat="1" ht="15" customHeight="1" x14ac:dyDescent="0.25"/>
    <row r="32752" customFormat="1" ht="15" customHeight="1" x14ac:dyDescent="0.25"/>
    <row r="32753" customFormat="1" ht="15" customHeight="1" x14ac:dyDescent="0.25"/>
    <row r="32754" customFormat="1" ht="15" customHeight="1" x14ac:dyDescent="0.25"/>
    <row r="32755" customFormat="1" ht="15" customHeight="1" x14ac:dyDescent="0.25"/>
    <row r="32756" customFormat="1" ht="15" customHeight="1" x14ac:dyDescent="0.25"/>
    <row r="32757" customFormat="1" ht="15" customHeight="1" x14ac:dyDescent="0.25"/>
    <row r="32758" customFormat="1" ht="15" customHeight="1" x14ac:dyDescent="0.25"/>
    <row r="32759" customFormat="1" ht="15" customHeight="1" x14ac:dyDescent="0.25"/>
    <row r="32760" customFormat="1" ht="15" customHeight="1" x14ac:dyDescent="0.25"/>
    <row r="32761" customFormat="1" ht="15" customHeight="1" x14ac:dyDescent="0.25"/>
    <row r="32762" customFormat="1" ht="15" customHeight="1" x14ac:dyDescent="0.25"/>
    <row r="32763" customFormat="1" ht="15" customHeight="1" x14ac:dyDescent="0.25"/>
    <row r="32764" customFormat="1" ht="15" customHeight="1" x14ac:dyDescent="0.25"/>
    <row r="32765" customFormat="1" ht="15" customHeight="1" x14ac:dyDescent="0.25"/>
    <row r="32766" customFormat="1" ht="15" customHeight="1" x14ac:dyDescent="0.25"/>
    <row r="32767" customFormat="1" ht="15" customHeight="1" x14ac:dyDescent="0.25"/>
    <row r="32768" customFormat="1" ht="15" customHeight="1" x14ac:dyDescent="0.25"/>
    <row r="32769" customFormat="1" ht="15" customHeight="1" x14ac:dyDescent="0.25"/>
    <row r="32770" customFormat="1" ht="15" customHeight="1" x14ac:dyDescent="0.25"/>
    <row r="32771" customFormat="1" ht="15" customHeight="1" x14ac:dyDescent="0.25"/>
    <row r="32772" customFormat="1" ht="15" customHeight="1" x14ac:dyDescent="0.25"/>
    <row r="32773" customFormat="1" ht="15" customHeight="1" x14ac:dyDescent="0.25"/>
    <row r="32774" customFormat="1" ht="15" customHeight="1" x14ac:dyDescent="0.25"/>
    <row r="32775" customFormat="1" ht="15" customHeight="1" x14ac:dyDescent="0.25"/>
    <row r="32776" customFormat="1" ht="15" customHeight="1" x14ac:dyDescent="0.25"/>
    <row r="32777" customFormat="1" ht="15" customHeight="1" x14ac:dyDescent="0.25"/>
    <row r="32778" customFormat="1" ht="15" customHeight="1" x14ac:dyDescent="0.25"/>
    <row r="32779" customFormat="1" ht="15" customHeight="1" x14ac:dyDescent="0.25"/>
    <row r="32780" customFormat="1" ht="15" customHeight="1" x14ac:dyDescent="0.25"/>
    <row r="32781" customFormat="1" ht="15" customHeight="1" x14ac:dyDescent="0.25"/>
    <row r="32782" customFormat="1" ht="15" customHeight="1" x14ac:dyDescent="0.25"/>
    <row r="32783" customFormat="1" ht="15" customHeight="1" x14ac:dyDescent="0.25"/>
    <row r="32784" customFormat="1" ht="15" customHeight="1" x14ac:dyDescent="0.25"/>
    <row r="32785" customFormat="1" ht="15" customHeight="1" x14ac:dyDescent="0.25"/>
    <row r="32786" customFormat="1" ht="15" customHeight="1" x14ac:dyDescent="0.25"/>
    <row r="32787" customFormat="1" ht="15" customHeight="1" x14ac:dyDescent="0.25"/>
    <row r="32788" customFormat="1" ht="15" customHeight="1" x14ac:dyDescent="0.25"/>
    <row r="32789" customFormat="1" ht="15" customHeight="1" x14ac:dyDescent="0.25"/>
    <row r="32790" customFormat="1" ht="15" customHeight="1" x14ac:dyDescent="0.25"/>
    <row r="32791" customFormat="1" ht="15" customHeight="1" x14ac:dyDescent="0.25"/>
    <row r="32792" customFormat="1" ht="15" customHeight="1" x14ac:dyDescent="0.25"/>
    <row r="32793" customFormat="1" ht="15" customHeight="1" x14ac:dyDescent="0.25"/>
    <row r="32794" customFormat="1" ht="15" customHeight="1" x14ac:dyDescent="0.25"/>
    <row r="32795" customFormat="1" ht="15" customHeight="1" x14ac:dyDescent="0.25"/>
    <row r="32796" customFormat="1" ht="15" customHeight="1" x14ac:dyDescent="0.25"/>
    <row r="32797" customFormat="1" ht="15" customHeight="1" x14ac:dyDescent="0.25"/>
    <row r="32798" customFormat="1" ht="15" customHeight="1" x14ac:dyDescent="0.25"/>
    <row r="32799" customFormat="1" ht="15" customHeight="1" x14ac:dyDescent="0.25"/>
    <row r="32800" customFormat="1" ht="15" customHeight="1" x14ac:dyDescent="0.25"/>
    <row r="32801" customFormat="1" ht="15" customHeight="1" x14ac:dyDescent="0.25"/>
    <row r="32802" customFormat="1" ht="15" customHeight="1" x14ac:dyDescent="0.25"/>
    <row r="32803" customFormat="1" ht="15" customHeight="1" x14ac:dyDescent="0.25"/>
    <row r="32804" customFormat="1" ht="15" customHeight="1" x14ac:dyDescent="0.25"/>
    <row r="32805" customFormat="1" ht="15" customHeight="1" x14ac:dyDescent="0.25"/>
    <row r="32806" customFormat="1" ht="15" customHeight="1" x14ac:dyDescent="0.25"/>
    <row r="32807" customFormat="1" ht="15" customHeight="1" x14ac:dyDescent="0.25"/>
    <row r="32808" customFormat="1" ht="15" customHeight="1" x14ac:dyDescent="0.25"/>
    <row r="32809" customFormat="1" ht="15" customHeight="1" x14ac:dyDescent="0.25"/>
    <row r="32810" customFormat="1" ht="15" customHeight="1" x14ac:dyDescent="0.25"/>
    <row r="32811" customFormat="1" ht="15" customHeight="1" x14ac:dyDescent="0.25"/>
    <row r="32812" customFormat="1" ht="15" customHeight="1" x14ac:dyDescent="0.25"/>
    <row r="32813" customFormat="1" ht="15" customHeight="1" x14ac:dyDescent="0.25"/>
    <row r="32814" customFormat="1" ht="15" customHeight="1" x14ac:dyDescent="0.25"/>
    <row r="32815" customFormat="1" ht="15" customHeight="1" x14ac:dyDescent="0.25"/>
    <row r="32816" customFormat="1" ht="15" customHeight="1" x14ac:dyDescent="0.25"/>
    <row r="32817" customFormat="1" ht="15" customHeight="1" x14ac:dyDescent="0.25"/>
    <row r="32818" customFormat="1" ht="15" customHeight="1" x14ac:dyDescent="0.25"/>
    <row r="32819" customFormat="1" ht="15" customHeight="1" x14ac:dyDescent="0.25"/>
    <row r="32820" customFormat="1" ht="15" customHeight="1" x14ac:dyDescent="0.25"/>
    <row r="32821" customFormat="1" ht="15" customHeight="1" x14ac:dyDescent="0.25"/>
    <row r="32822" customFormat="1" ht="15" customHeight="1" x14ac:dyDescent="0.25"/>
    <row r="32823" customFormat="1" ht="15" customHeight="1" x14ac:dyDescent="0.25"/>
    <row r="32824" customFormat="1" ht="15" customHeight="1" x14ac:dyDescent="0.25"/>
    <row r="32825" customFormat="1" ht="15" customHeight="1" x14ac:dyDescent="0.25"/>
    <row r="32826" customFormat="1" ht="15" customHeight="1" x14ac:dyDescent="0.25"/>
    <row r="32827" customFormat="1" ht="15" customHeight="1" x14ac:dyDescent="0.25"/>
    <row r="32828" customFormat="1" ht="15" customHeight="1" x14ac:dyDescent="0.25"/>
    <row r="32829" customFormat="1" ht="15" customHeight="1" x14ac:dyDescent="0.25"/>
    <row r="32830" customFormat="1" ht="15" customHeight="1" x14ac:dyDescent="0.25"/>
    <row r="32831" customFormat="1" ht="15" customHeight="1" x14ac:dyDescent="0.25"/>
    <row r="32832" customFormat="1" ht="15" customHeight="1" x14ac:dyDescent="0.25"/>
    <row r="32833" customFormat="1" ht="15" customHeight="1" x14ac:dyDescent="0.25"/>
    <row r="32834" customFormat="1" ht="15" customHeight="1" x14ac:dyDescent="0.25"/>
    <row r="32835" customFormat="1" ht="15" customHeight="1" x14ac:dyDescent="0.25"/>
    <row r="32836" customFormat="1" ht="15" customHeight="1" x14ac:dyDescent="0.25"/>
    <row r="32837" customFormat="1" ht="15" customHeight="1" x14ac:dyDescent="0.25"/>
    <row r="32838" customFormat="1" ht="15" customHeight="1" x14ac:dyDescent="0.25"/>
    <row r="32839" customFormat="1" ht="15" customHeight="1" x14ac:dyDescent="0.25"/>
    <row r="32840" customFormat="1" ht="15" customHeight="1" x14ac:dyDescent="0.25"/>
    <row r="32841" customFormat="1" ht="15" customHeight="1" x14ac:dyDescent="0.25"/>
    <row r="32842" customFormat="1" ht="15" customHeight="1" x14ac:dyDescent="0.25"/>
    <row r="32843" customFormat="1" ht="15" customHeight="1" x14ac:dyDescent="0.25"/>
    <row r="32844" customFormat="1" ht="15" customHeight="1" x14ac:dyDescent="0.25"/>
    <row r="32845" customFormat="1" ht="15" customHeight="1" x14ac:dyDescent="0.25"/>
    <row r="32846" customFormat="1" ht="15" customHeight="1" x14ac:dyDescent="0.25"/>
    <row r="32847" customFormat="1" ht="15" customHeight="1" x14ac:dyDescent="0.25"/>
    <row r="32848" customFormat="1" ht="15" customHeight="1" x14ac:dyDescent="0.25"/>
    <row r="32849" customFormat="1" ht="15" customHeight="1" x14ac:dyDescent="0.25"/>
    <row r="32850" customFormat="1" ht="15" customHeight="1" x14ac:dyDescent="0.25"/>
    <row r="32851" customFormat="1" ht="15" customHeight="1" x14ac:dyDescent="0.25"/>
    <row r="32852" customFormat="1" ht="15" customHeight="1" x14ac:dyDescent="0.25"/>
    <row r="32853" customFormat="1" ht="15" customHeight="1" x14ac:dyDescent="0.25"/>
    <row r="32854" customFormat="1" ht="15" customHeight="1" x14ac:dyDescent="0.25"/>
    <row r="32855" customFormat="1" ht="15" customHeight="1" x14ac:dyDescent="0.25"/>
    <row r="32856" customFormat="1" ht="15" customHeight="1" x14ac:dyDescent="0.25"/>
    <row r="32857" customFormat="1" ht="15" customHeight="1" x14ac:dyDescent="0.25"/>
    <row r="32858" customFormat="1" ht="15" customHeight="1" x14ac:dyDescent="0.25"/>
    <row r="32859" customFormat="1" ht="15" customHeight="1" x14ac:dyDescent="0.25"/>
    <row r="32860" customFormat="1" ht="15" customHeight="1" x14ac:dyDescent="0.25"/>
    <row r="32861" customFormat="1" ht="15" customHeight="1" x14ac:dyDescent="0.25"/>
    <row r="32862" customFormat="1" ht="15" customHeight="1" x14ac:dyDescent="0.25"/>
    <row r="32863" customFormat="1" ht="15" customHeight="1" x14ac:dyDescent="0.25"/>
    <row r="32864" customFormat="1" ht="15" customHeight="1" x14ac:dyDescent="0.25"/>
    <row r="32865" customFormat="1" ht="15" customHeight="1" x14ac:dyDescent="0.25"/>
    <row r="32866" customFormat="1" ht="15" customHeight="1" x14ac:dyDescent="0.25"/>
    <row r="32867" customFormat="1" ht="15" customHeight="1" x14ac:dyDescent="0.25"/>
    <row r="32868" customFormat="1" ht="15" customHeight="1" x14ac:dyDescent="0.25"/>
    <row r="32869" customFormat="1" ht="15" customHeight="1" x14ac:dyDescent="0.25"/>
    <row r="32870" customFormat="1" ht="15" customHeight="1" x14ac:dyDescent="0.25"/>
    <row r="32871" customFormat="1" ht="15" customHeight="1" x14ac:dyDescent="0.25"/>
    <row r="32872" customFormat="1" ht="15" customHeight="1" x14ac:dyDescent="0.25"/>
    <row r="32873" customFormat="1" ht="15" customHeight="1" x14ac:dyDescent="0.25"/>
    <row r="32874" customFormat="1" ht="15" customHeight="1" x14ac:dyDescent="0.25"/>
    <row r="32875" customFormat="1" ht="15" customHeight="1" x14ac:dyDescent="0.25"/>
    <row r="32876" customFormat="1" ht="15" customHeight="1" x14ac:dyDescent="0.25"/>
    <row r="32877" customFormat="1" ht="15" customHeight="1" x14ac:dyDescent="0.25"/>
    <row r="32878" customFormat="1" ht="15" customHeight="1" x14ac:dyDescent="0.25"/>
    <row r="32879" customFormat="1" ht="15" customHeight="1" x14ac:dyDescent="0.25"/>
    <row r="32880" customFormat="1" ht="15" customHeight="1" x14ac:dyDescent="0.25"/>
    <row r="32881" customFormat="1" ht="15" customHeight="1" x14ac:dyDescent="0.25"/>
    <row r="32882" customFormat="1" ht="15" customHeight="1" x14ac:dyDescent="0.25"/>
    <row r="32883" customFormat="1" ht="15" customHeight="1" x14ac:dyDescent="0.25"/>
    <row r="32884" customFormat="1" ht="15" customHeight="1" x14ac:dyDescent="0.25"/>
    <row r="32885" customFormat="1" ht="15" customHeight="1" x14ac:dyDescent="0.25"/>
    <row r="32886" customFormat="1" ht="15" customHeight="1" x14ac:dyDescent="0.25"/>
    <row r="32887" customFormat="1" ht="15" customHeight="1" x14ac:dyDescent="0.25"/>
    <row r="32888" customFormat="1" ht="15" customHeight="1" x14ac:dyDescent="0.25"/>
    <row r="32889" customFormat="1" ht="15" customHeight="1" x14ac:dyDescent="0.25"/>
    <row r="32890" customFormat="1" ht="15" customHeight="1" x14ac:dyDescent="0.25"/>
    <row r="32891" customFormat="1" ht="15" customHeight="1" x14ac:dyDescent="0.25"/>
    <row r="32892" customFormat="1" ht="15" customHeight="1" x14ac:dyDescent="0.25"/>
    <row r="32893" customFormat="1" ht="15" customHeight="1" x14ac:dyDescent="0.25"/>
    <row r="32894" customFormat="1" ht="15" customHeight="1" x14ac:dyDescent="0.25"/>
    <row r="32895" customFormat="1" ht="15" customHeight="1" x14ac:dyDescent="0.25"/>
    <row r="32896" customFormat="1" ht="15" customHeight="1" x14ac:dyDescent="0.25"/>
    <row r="32897" customFormat="1" ht="15" customHeight="1" x14ac:dyDescent="0.25"/>
    <row r="32898" customFormat="1" ht="15" customHeight="1" x14ac:dyDescent="0.25"/>
    <row r="32899" customFormat="1" ht="15" customHeight="1" x14ac:dyDescent="0.25"/>
    <row r="32900" customFormat="1" ht="15" customHeight="1" x14ac:dyDescent="0.25"/>
    <row r="32901" customFormat="1" ht="15" customHeight="1" x14ac:dyDescent="0.25"/>
    <row r="32902" customFormat="1" ht="15" customHeight="1" x14ac:dyDescent="0.25"/>
    <row r="32903" customFormat="1" ht="15" customHeight="1" x14ac:dyDescent="0.25"/>
    <row r="32904" customFormat="1" ht="15" customHeight="1" x14ac:dyDescent="0.25"/>
    <row r="32905" customFormat="1" ht="15" customHeight="1" x14ac:dyDescent="0.25"/>
    <row r="32906" customFormat="1" ht="15" customHeight="1" x14ac:dyDescent="0.25"/>
    <row r="32907" customFormat="1" ht="15" customHeight="1" x14ac:dyDescent="0.25"/>
    <row r="32908" customFormat="1" ht="15" customHeight="1" x14ac:dyDescent="0.25"/>
    <row r="32909" customFormat="1" ht="15" customHeight="1" x14ac:dyDescent="0.25"/>
    <row r="32910" customFormat="1" ht="15" customHeight="1" x14ac:dyDescent="0.25"/>
    <row r="32911" customFormat="1" ht="15" customHeight="1" x14ac:dyDescent="0.25"/>
    <row r="32912" customFormat="1" ht="15" customHeight="1" x14ac:dyDescent="0.25"/>
    <row r="32913" customFormat="1" ht="15" customHeight="1" x14ac:dyDescent="0.25"/>
    <row r="32914" customFormat="1" ht="15" customHeight="1" x14ac:dyDescent="0.25"/>
    <row r="32915" customFormat="1" ht="15" customHeight="1" x14ac:dyDescent="0.25"/>
    <row r="32916" customFormat="1" ht="15" customHeight="1" x14ac:dyDescent="0.25"/>
    <row r="32917" customFormat="1" ht="15" customHeight="1" x14ac:dyDescent="0.25"/>
    <row r="32918" customFormat="1" ht="15" customHeight="1" x14ac:dyDescent="0.25"/>
    <row r="32919" customFormat="1" ht="15" customHeight="1" x14ac:dyDescent="0.25"/>
    <row r="32920" customFormat="1" ht="15" customHeight="1" x14ac:dyDescent="0.25"/>
    <row r="32921" customFormat="1" ht="15" customHeight="1" x14ac:dyDescent="0.25"/>
    <row r="32922" customFormat="1" ht="15" customHeight="1" x14ac:dyDescent="0.25"/>
    <row r="32923" customFormat="1" ht="15" customHeight="1" x14ac:dyDescent="0.25"/>
    <row r="32924" customFormat="1" ht="15" customHeight="1" x14ac:dyDescent="0.25"/>
    <row r="32925" customFormat="1" ht="15" customHeight="1" x14ac:dyDescent="0.25"/>
    <row r="32926" customFormat="1" ht="15" customHeight="1" x14ac:dyDescent="0.25"/>
    <row r="32927" customFormat="1" ht="15" customHeight="1" x14ac:dyDescent="0.25"/>
    <row r="32928" customFormat="1" ht="15" customHeight="1" x14ac:dyDescent="0.25"/>
    <row r="32929" customFormat="1" ht="15" customHeight="1" x14ac:dyDescent="0.25"/>
    <row r="32930" customFormat="1" ht="15" customHeight="1" x14ac:dyDescent="0.25"/>
    <row r="32931" customFormat="1" ht="15" customHeight="1" x14ac:dyDescent="0.25"/>
    <row r="32932" customFormat="1" ht="15" customHeight="1" x14ac:dyDescent="0.25"/>
    <row r="32933" customFormat="1" ht="15" customHeight="1" x14ac:dyDescent="0.25"/>
    <row r="32934" customFormat="1" ht="15" customHeight="1" x14ac:dyDescent="0.25"/>
    <row r="32935" customFormat="1" ht="15" customHeight="1" x14ac:dyDescent="0.25"/>
    <row r="32936" customFormat="1" ht="15" customHeight="1" x14ac:dyDescent="0.25"/>
    <row r="32937" customFormat="1" ht="15" customHeight="1" x14ac:dyDescent="0.25"/>
    <row r="32938" customFormat="1" ht="15" customHeight="1" x14ac:dyDescent="0.25"/>
    <row r="32939" customFormat="1" ht="15" customHeight="1" x14ac:dyDescent="0.25"/>
    <row r="32940" customFormat="1" ht="15" customHeight="1" x14ac:dyDescent="0.25"/>
    <row r="32941" customFormat="1" ht="15" customHeight="1" x14ac:dyDescent="0.25"/>
    <row r="32942" customFormat="1" ht="15" customHeight="1" x14ac:dyDescent="0.25"/>
    <row r="32943" customFormat="1" ht="15" customHeight="1" x14ac:dyDescent="0.25"/>
    <row r="32944" customFormat="1" ht="15" customHeight="1" x14ac:dyDescent="0.25"/>
    <row r="32945" customFormat="1" ht="15" customHeight="1" x14ac:dyDescent="0.25"/>
    <row r="32946" customFormat="1" ht="15" customHeight="1" x14ac:dyDescent="0.25"/>
    <row r="32947" customFormat="1" ht="15" customHeight="1" x14ac:dyDescent="0.25"/>
    <row r="32948" customFormat="1" ht="15" customHeight="1" x14ac:dyDescent="0.25"/>
    <row r="32949" customFormat="1" ht="15" customHeight="1" x14ac:dyDescent="0.25"/>
    <row r="32950" customFormat="1" ht="15" customHeight="1" x14ac:dyDescent="0.25"/>
    <row r="32951" customFormat="1" ht="15" customHeight="1" x14ac:dyDescent="0.25"/>
    <row r="32952" customFormat="1" ht="15" customHeight="1" x14ac:dyDescent="0.25"/>
    <row r="32953" customFormat="1" ht="15" customHeight="1" x14ac:dyDescent="0.25"/>
    <row r="32954" customFormat="1" ht="15" customHeight="1" x14ac:dyDescent="0.25"/>
    <row r="32955" customFormat="1" ht="15" customHeight="1" x14ac:dyDescent="0.25"/>
    <row r="32956" customFormat="1" ht="15" customHeight="1" x14ac:dyDescent="0.25"/>
    <row r="32957" customFormat="1" ht="15" customHeight="1" x14ac:dyDescent="0.25"/>
    <row r="32958" customFormat="1" ht="15" customHeight="1" x14ac:dyDescent="0.25"/>
    <row r="32959" customFormat="1" ht="15" customHeight="1" x14ac:dyDescent="0.25"/>
    <row r="32960" customFormat="1" ht="15" customHeight="1" x14ac:dyDescent="0.25"/>
    <row r="32961" customFormat="1" ht="15" customHeight="1" x14ac:dyDescent="0.25"/>
    <row r="32962" customFormat="1" ht="15" customHeight="1" x14ac:dyDescent="0.25"/>
    <row r="32963" customFormat="1" ht="15" customHeight="1" x14ac:dyDescent="0.25"/>
    <row r="32964" customFormat="1" ht="15" customHeight="1" x14ac:dyDescent="0.25"/>
    <row r="32965" customFormat="1" ht="15" customHeight="1" x14ac:dyDescent="0.25"/>
    <row r="32966" customFormat="1" ht="15" customHeight="1" x14ac:dyDescent="0.25"/>
    <row r="32967" customFormat="1" ht="15" customHeight="1" x14ac:dyDescent="0.25"/>
    <row r="32968" customFormat="1" ht="15" customHeight="1" x14ac:dyDescent="0.25"/>
    <row r="32969" customFormat="1" ht="15" customHeight="1" x14ac:dyDescent="0.25"/>
    <row r="32970" customFormat="1" ht="15" customHeight="1" x14ac:dyDescent="0.25"/>
    <row r="32971" customFormat="1" ht="15" customHeight="1" x14ac:dyDescent="0.25"/>
    <row r="32972" customFormat="1" ht="15" customHeight="1" x14ac:dyDescent="0.25"/>
    <row r="32973" customFormat="1" ht="15" customHeight="1" x14ac:dyDescent="0.25"/>
    <row r="32974" customFormat="1" ht="15" customHeight="1" x14ac:dyDescent="0.25"/>
    <row r="32975" customFormat="1" ht="15" customHeight="1" x14ac:dyDescent="0.25"/>
    <row r="32976" customFormat="1" ht="15" customHeight="1" x14ac:dyDescent="0.25"/>
    <row r="32977" customFormat="1" ht="15" customHeight="1" x14ac:dyDescent="0.25"/>
    <row r="32978" customFormat="1" ht="15" customHeight="1" x14ac:dyDescent="0.25"/>
    <row r="32979" customFormat="1" ht="15" customHeight="1" x14ac:dyDescent="0.25"/>
    <row r="32980" customFormat="1" ht="15" customHeight="1" x14ac:dyDescent="0.25"/>
    <row r="32981" customFormat="1" ht="15" customHeight="1" x14ac:dyDescent="0.25"/>
    <row r="32982" customFormat="1" ht="15" customHeight="1" x14ac:dyDescent="0.25"/>
    <row r="32983" customFormat="1" ht="15" customHeight="1" x14ac:dyDescent="0.25"/>
    <row r="32984" customFormat="1" ht="15" customHeight="1" x14ac:dyDescent="0.25"/>
    <row r="32985" customFormat="1" ht="15" customHeight="1" x14ac:dyDescent="0.25"/>
    <row r="32986" customFormat="1" ht="15" customHeight="1" x14ac:dyDescent="0.25"/>
    <row r="32987" customFormat="1" ht="15" customHeight="1" x14ac:dyDescent="0.25"/>
    <row r="32988" customFormat="1" ht="15" customHeight="1" x14ac:dyDescent="0.25"/>
    <row r="32989" customFormat="1" ht="15" customHeight="1" x14ac:dyDescent="0.25"/>
    <row r="32990" customFormat="1" ht="15" customHeight="1" x14ac:dyDescent="0.25"/>
    <row r="32991" customFormat="1" ht="15" customHeight="1" x14ac:dyDescent="0.25"/>
    <row r="32992" customFormat="1" ht="15" customHeight="1" x14ac:dyDescent="0.25"/>
    <row r="32993" customFormat="1" ht="15" customHeight="1" x14ac:dyDescent="0.25"/>
    <row r="32994" customFormat="1" ht="15" customHeight="1" x14ac:dyDescent="0.25"/>
    <row r="32995" customFormat="1" ht="15" customHeight="1" x14ac:dyDescent="0.25"/>
    <row r="32996" customFormat="1" ht="15" customHeight="1" x14ac:dyDescent="0.25"/>
    <row r="32997" customFormat="1" ht="15" customHeight="1" x14ac:dyDescent="0.25"/>
    <row r="32998" customFormat="1" ht="15" customHeight="1" x14ac:dyDescent="0.25"/>
    <row r="32999" customFormat="1" ht="15" customHeight="1" x14ac:dyDescent="0.25"/>
    <row r="33000" customFormat="1" ht="15" customHeight="1" x14ac:dyDescent="0.25"/>
    <row r="33001" customFormat="1" ht="15" customHeight="1" x14ac:dyDescent="0.25"/>
    <row r="33002" customFormat="1" ht="15" customHeight="1" x14ac:dyDescent="0.25"/>
    <row r="33003" customFormat="1" ht="15" customHeight="1" x14ac:dyDescent="0.25"/>
    <row r="33004" customFormat="1" ht="15" customHeight="1" x14ac:dyDescent="0.25"/>
    <row r="33005" customFormat="1" ht="15" customHeight="1" x14ac:dyDescent="0.25"/>
    <row r="33006" customFormat="1" ht="15" customHeight="1" x14ac:dyDescent="0.25"/>
    <row r="33007" customFormat="1" ht="15" customHeight="1" x14ac:dyDescent="0.25"/>
    <row r="33008" customFormat="1" ht="15" customHeight="1" x14ac:dyDescent="0.25"/>
    <row r="33009" customFormat="1" ht="15" customHeight="1" x14ac:dyDescent="0.25"/>
    <row r="33010" customFormat="1" ht="15" customHeight="1" x14ac:dyDescent="0.25"/>
    <row r="33011" customFormat="1" ht="15" customHeight="1" x14ac:dyDescent="0.25"/>
    <row r="33012" customFormat="1" ht="15" customHeight="1" x14ac:dyDescent="0.25"/>
    <row r="33013" customFormat="1" ht="15" customHeight="1" x14ac:dyDescent="0.25"/>
    <row r="33014" customFormat="1" ht="15" customHeight="1" x14ac:dyDescent="0.25"/>
    <row r="33015" customFormat="1" ht="15" customHeight="1" x14ac:dyDescent="0.25"/>
    <row r="33016" customFormat="1" ht="15" customHeight="1" x14ac:dyDescent="0.25"/>
    <row r="33017" customFormat="1" ht="15" customHeight="1" x14ac:dyDescent="0.25"/>
    <row r="33018" customFormat="1" ht="15" customHeight="1" x14ac:dyDescent="0.25"/>
    <row r="33019" customFormat="1" ht="15" customHeight="1" x14ac:dyDescent="0.25"/>
    <row r="33020" customFormat="1" ht="15" customHeight="1" x14ac:dyDescent="0.25"/>
    <row r="33021" customFormat="1" ht="15" customHeight="1" x14ac:dyDescent="0.25"/>
    <row r="33022" customFormat="1" ht="15" customHeight="1" x14ac:dyDescent="0.25"/>
    <row r="33023" customFormat="1" ht="15" customHeight="1" x14ac:dyDescent="0.25"/>
    <row r="33024" customFormat="1" ht="15" customHeight="1" x14ac:dyDescent="0.25"/>
    <row r="33025" customFormat="1" ht="15" customHeight="1" x14ac:dyDescent="0.25"/>
    <row r="33026" customFormat="1" ht="15" customHeight="1" x14ac:dyDescent="0.25"/>
    <row r="33027" customFormat="1" ht="15" customHeight="1" x14ac:dyDescent="0.25"/>
    <row r="33028" customFormat="1" ht="15" customHeight="1" x14ac:dyDescent="0.25"/>
    <row r="33029" customFormat="1" ht="15" customHeight="1" x14ac:dyDescent="0.25"/>
    <row r="33030" customFormat="1" ht="15" customHeight="1" x14ac:dyDescent="0.25"/>
    <row r="33031" customFormat="1" ht="15" customHeight="1" x14ac:dyDescent="0.25"/>
    <row r="33032" customFormat="1" ht="15" customHeight="1" x14ac:dyDescent="0.25"/>
    <row r="33033" customFormat="1" ht="15" customHeight="1" x14ac:dyDescent="0.25"/>
    <row r="33034" customFormat="1" ht="15" customHeight="1" x14ac:dyDescent="0.25"/>
    <row r="33035" customFormat="1" ht="15" customHeight="1" x14ac:dyDescent="0.25"/>
    <row r="33036" customFormat="1" ht="15" customHeight="1" x14ac:dyDescent="0.25"/>
    <row r="33037" customFormat="1" ht="15" customHeight="1" x14ac:dyDescent="0.25"/>
    <row r="33038" customFormat="1" ht="15" customHeight="1" x14ac:dyDescent="0.25"/>
    <row r="33039" customFormat="1" ht="15" customHeight="1" x14ac:dyDescent="0.25"/>
    <row r="33040" customFormat="1" ht="15" customHeight="1" x14ac:dyDescent="0.25"/>
    <row r="33041" customFormat="1" ht="15" customHeight="1" x14ac:dyDescent="0.25"/>
    <row r="33042" customFormat="1" ht="15" customHeight="1" x14ac:dyDescent="0.25"/>
    <row r="33043" customFormat="1" ht="15" customHeight="1" x14ac:dyDescent="0.25"/>
    <row r="33044" customFormat="1" ht="15" customHeight="1" x14ac:dyDescent="0.25"/>
    <row r="33045" customFormat="1" ht="15" customHeight="1" x14ac:dyDescent="0.25"/>
    <row r="33046" customFormat="1" ht="15" customHeight="1" x14ac:dyDescent="0.25"/>
    <row r="33047" customFormat="1" ht="15" customHeight="1" x14ac:dyDescent="0.25"/>
    <row r="33048" customFormat="1" ht="15" customHeight="1" x14ac:dyDescent="0.25"/>
    <row r="33049" customFormat="1" ht="15" customHeight="1" x14ac:dyDescent="0.25"/>
    <row r="33050" customFormat="1" ht="15" customHeight="1" x14ac:dyDescent="0.25"/>
    <row r="33051" customFormat="1" ht="15" customHeight="1" x14ac:dyDescent="0.25"/>
    <row r="33052" customFormat="1" ht="15" customHeight="1" x14ac:dyDescent="0.25"/>
    <row r="33053" customFormat="1" ht="15" customHeight="1" x14ac:dyDescent="0.25"/>
    <row r="33054" customFormat="1" ht="15" customHeight="1" x14ac:dyDescent="0.25"/>
    <row r="33055" customFormat="1" ht="15" customHeight="1" x14ac:dyDescent="0.25"/>
    <row r="33056" customFormat="1" ht="15" customHeight="1" x14ac:dyDescent="0.25"/>
    <row r="33057" customFormat="1" ht="15" customHeight="1" x14ac:dyDescent="0.25"/>
    <row r="33058" customFormat="1" ht="15" customHeight="1" x14ac:dyDescent="0.25"/>
    <row r="33059" customFormat="1" ht="15" customHeight="1" x14ac:dyDescent="0.25"/>
    <row r="33060" customFormat="1" ht="15" customHeight="1" x14ac:dyDescent="0.25"/>
    <row r="33061" customFormat="1" ht="15" customHeight="1" x14ac:dyDescent="0.25"/>
    <row r="33062" customFormat="1" ht="15" customHeight="1" x14ac:dyDescent="0.25"/>
    <row r="33063" customFormat="1" ht="15" customHeight="1" x14ac:dyDescent="0.25"/>
    <row r="33064" customFormat="1" ht="15" customHeight="1" x14ac:dyDescent="0.25"/>
    <row r="33065" customFormat="1" ht="15" customHeight="1" x14ac:dyDescent="0.25"/>
    <row r="33066" customFormat="1" ht="15" customHeight="1" x14ac:dyDescent="0.25"/>
    <row r="33067" customFormat="1" ht="15" customHeight="1" x14ac:dyDescent="0.25"/>
    <row r="33068" customFormat="1" ht="15" customHeight="1" x14ac:dyDescent="0.25"/>
    <row r="33069" customFormat="1" ht="15" customHeight="1" x14ac:dyDescent="0.25"/>
    <row r="33070" customFormat="1" ht="15" customHeight="1" x14ac:dyDescent="0.25"/>
    <row r="33071" customFormat="1" ht="15" customHeight="1" x14ac:dyDescent="0.25"/>
    <row r="33072" customFormat="1" ht="15" customHeight="1" x14ac:dyDescent="0.25"/>
    <row r="33073" customFormat="1" ht="15" customHeight="1" x14ac:dyDescent="0.25"/>
    <row r="33074" customFormat="1" ht="15" customHeight="1" x14ac:dyDescent="0.25"/>
    <row r="33075" customFormat="1" ht="15" customHeight="1" x14ac:dyDescent="0.25"/>
    <row r="33076" customFormat="1" ht="15" customHeight="1" x14ac:dyDescent="0.25"/>
    <row r="33077" customFormat="1" ht="15" customHeight="1" x14ac:dyDescent="0.25"/>
    <row r="33078" customFormat="1" ht="15" customHeight="1" x14ac:dyDescent="0.25"/>
    <row r="33079" customFormat="1" ht="15" customHeight="1" x14ac:dyDescent="0.25"/>
    <row r="33080" customFormat="1" ht="15" customHeight="1" x14ac:dyDescent="0.25"/>
    <row r="33081" customFormat="1" ht="15" customHeight="1" x14ac:dyDescent="0.25"/>
    <row r="33082" customFormat="1" ht="15" customHeight="1" x14ac:dyDescent="0.25"/>
    <row r="33083" customFormat="1" ht="15" customHeight="1" x14ac:dyDescent="0.25"/>
    <row r="33084" customFormat="1" ht="15" customHeight="1" x14ac:dyDescent="0.25"/>
    <row r="33085" customFormat="1" ht="15" customHeight="1" x14ac:dyDescent="0.25"/>
    <row r="33086" customFormat="1" ht="15" customHeight="1" x14ac:dyDescent="0.25"/>
    <row r="33087" customFormat="1" ht="15" customHeight="1" x14ac:dyDescent="0.25"/>
    <row r="33088" customFormat="1" ht="15" customHeight="1" x14ac:dyDescent="0.25"/>
    <row r="33089" customFormat="1" ht="15" customHeight="1" x14ac:dyDescent="0.25"/>
    <row r="33090" customFormat="1" ht="15" customHeight="1" x14ac:dyDescent="0.25"/>
    <row r="33091" customFormat="1" ht="15" customHeight="1" x14ac:dyDescent="0.25"/>
    <row r="33092" customFormat="1" ht="15" customHeight="1" x14ac:dyDescent="0.25"/>
    <row r="33093" customFormat="1" ht="15" customHeight="1" x14ac:dyDescent="0.25"/>
    <row r="33094" customFormat="1" ht="15" customHeight="1" x14ac:dyDescent="0.25"/>
    <row r="33095" customFormat="1" ht="15" customHeight="1" x14ac:dyDescent="0.25"/>
    <row r="33096" customFormat="1" ht="15" customHeight="1" x14ac:dyDescent="0.25"/>
    <row r="33097" customFormat="1" ht="15" customHeight="1" x14ac:dyDescent="0.25"/>
    <row r="33098" customFormat="1" ht="15" customHeight="1" x14ac:dyDescent="0.25"/>
    <row r="33099" customFormat="1" ht="15" customHeight="1" x14ac:dyDescent="0.25"/>
    <row r="33100" customFormat="1" ht="15" customHeight="1" x14ac:dyDescent="0.25"/>
    <row r="33101" customFormat="1" ht="15" customHeight="1" x14ac:dyDescent="0.25"/>
    <row r="33102" customFormat="1" ht="15" customHeight="1" x14ac:dyDescent="0.25"/>
    <row r="33103" customFormat="1" ht="15" customHeight="1" x14ac:dyDescent="0.25"/>
    <row r="33104" customFormat="1" ht="15" customHeight="1" x14ac:dyDescent="0.25"/>
    <row r="33105" customFormat="1" ht="15" customHeight="1" x14ac:dyDescent="0.25"/>
    <row r="33106" customFormat="1" ht="15" customHeight="1" x14ac:dyDescent="0.25"/>
    <row r="33107" customFormat="1" ht="15" customHeight="1" x14ac:dyDescent="0.25"/>
    <row r="33108" customFormat="1" ht="15" customHeight="1" x14ac:dyDescent="0.25"/>
    <row r="33109" customFormat="1" ht="15" customHeight="1" x14ac:dyDescent="0.25"/>
    <row r="33110" customFormat="1" ht="15" customHeight="1" x14ac:dyDescent="0.25"/>
    <row r="33111" customFormat="1" ht="15" customHeight="1" x14ac:dyDescent="0.25"/>
    <row r="33112" customFormat="1" ht="15" customHeight="1" x14ac:dyDescent="0.25"/>
    <row r="33113" customFormat="1" ht="15" customHeight="1" x14ac:dyDescent="0.25"/>
    <row r="33114" customFormat="1" ht="15" customHeight="1" x14ac:dyDescent="0.25"/>
    <row r="33115" customFormat="1" ht="15" customHeight="1" x14ac:dyDescent="0.25"/>
    <row r="33116" customFormat="1" ht="15" customHeight="1" x14ac:dyDescent="0.25"/>
    <row r="33117" customFormat="1" ht="15" customHeight="1" x14ac:dyDescent="0.25"/>
    <row r="33118" customFormat="1" ht="15" customHeight="1" x14ac:dyDescent="0.25"/>
    <row r="33119" customFormat="1" ht="15" customHeight="1" x14ac:dyDescent="0.25"/>
    <row r="33120" customFormat="1" ht="15" customHeight="1" x14ac:dyDescent="0.25"/>
    <row r="33121" customFormat="1" ht="15" customHeight="1" x14ac:dyDescent="0.25"/>
    <row r="33122" customFormat="1" ht="15" customHeight="1" x14ac:dyDescent="0.25"/>
    <row r="33123" customFormat="1" ht="15" customHeight="1" x14ac:dyDescent="0.25"/>
    <row r="33124" customFormat="1" ht="15" customHeight="1" x14ac:dyDescent="0.25"/>
    <row r="33125" customFormat="1" ht="15" customHeight="1" x14ac:dyDescent="0.25"/>
    <row r="33126" customFormat="1" ht="15" customHeight="1" x14ac:dyDescent="0.25"/>
    <row r="33127" customFormat="1" ht="15" customHeight="1" x14ac:dyDescent="0.25"/>
    <row r="33128" customFormat="1" ht="15" customHeight="1" x14ac:dyDescent="0.25"/>
    <row r="33129" customFormat="1" ht="15" customHeight="1" x14ac:dyDescent="0.25"/>
    <row r="33130" customFormat="1" ht="15" customHeight="1" x14ac:dyDescent="0.25"/>
    <row r="33131" customFormat="1" ht="15" customHeight="1" x14ac:dyDescent="0.25"/>
    <row r="33132" customFormat="1" ht="15" customHeight="1" x14ac:dyDescent="0.25"/>
    <row r="33133" customFormat="1" ht="15" customHeight="1" x14ac:dyDescent="0.25"/>
    <row r="33134" customFormat="1" ht="15" customHeight="1" x14ac:dyDescent="0.25"/>
    <row r="33135" customFormat="1" ht="15" customHeight="1" x14ac:dyDescent="0.25"/>
    <row r="33136" customFormat="1" ht="15" customHeight="1" x14ac:dyDescent="0.25"/>
    <row r="33137" customFormat="1" ht="15" customHeight="1" x14ac:dyDescent="0.25"/>
    <row r="33138" customFormat="1" ht="15" customHeight="1" x14ac:dyDescent="0.25"/>
    <row r="33139" customFormat="1" ht="15" customHeight="1" x14ac:dyDescent="0.25"/>
    <row r="33140" customFormat="1" ht="15" customHeight="1" x14ac:dyDescent="0.25"/>
    <row r="33141" customFormat="1" ht="15" customHeight="1" x14ac:dyDescent="0.25"/>
    <row r="33142" customFormat="1" ht="15" customHeight="1" x14ac:dyDescent="0.25"/>
    <row r="33143" customFormat="1" ht="15" customHeight="1" x14ac:dyDescent="0.25"/>
    <row r="33144" customFormat="1" ht="15" customHeight="1" x14ac:dyDescent="0.25"/>
    <row r="33145" customFormat="1" ht="15" customHeight="1" x14ac:dyDescent="0.25"/>
    <row r="33146" customFormat="1" ht="15" customHeight="1" x14ac:dyDescent="0.25"/>
    <row r="33147" customFormat="1" ht="15" customHeight="1" x14ac:dyDescent="0.25"/>
    <row r="33148" customFormat="1" ht="15" customHeight="1" x14ac:dyDescent="0.25"/>
    <row r="33149" customFormat="1" ht="15" customHeight="1" x14ac:dyDescent="0.25"/>
    <row r="33150" customFormat="1" ht="15" customHeight="1" x14ac:dyDescent="0.25"/>
    <row r="33151" customFormat="1" ht="15" customHeight="1" x14ac:dyDescent="0.25"/>
    <row r="33152" customFormat="1" ht="15" customHeight="1" x14ac:dyDescent="0.25"/>
    <row r="33153" customFormat="1" ht="15" customHeight="1" x14ac:dyDescent="0.25"/>
    <row r="33154" customFormat="1" ht="15" customHeight="1" x14ac:dyDescent="0.25"/>
    <row r="33155" customFormat="1" ht="15" customHeight="1" x14ac:dyDescent="0.25"/>
    <row r="33156" customFormat="1" ht="15" customHeight="1" x14ac:dyDescent="0.25"/>
    <row r="33157" customFormat="1" ht="15" customHeight="1" x14ac:dyDescent="0.25"/>
    <row r="33158" customFormat="1" ht="15" customHeight="1" x14ac:dyDescent="0.25"/>
    <row r="33159" customFormat="1" ht="15" customHeight="1" x14ac:dyDescent="0.25"/>
    <row r="33160" customFormat="1" ht="15" customHeight="1" x14ac:dyDescent="0.25"/>
    <row r="33161" customFormat="1" ht="15" customHeight="1" x14ac:dyDescent="0.25"/>
    <row r="33162" customFormat="1" ht="15" customHeight="1" x14ac:dyDescent="0.25"/>
    <row r="33163" customFormat="1" ht="15" customHeight="1" x14ac:dyDescent="0.25"/>
    <row r="33164" customFormat="1" ht="15" customHeight="1" x14ac:dyDescent="0.25"/>
    <row r="33165" customFormat="1" ht="15" customHeight="1" x14ac:dyDescent="0.25"/>
    <row r="33166" customFormat="1" ht="15" customHeight="1" x14ac:dyDescent="0.25"/>
    <row r="33167" customFormat="1" ht="15" customHeight="1" x14ac:dyDescent="0.25"/>
    <row r="33168" customFormat="1" ht="15" customHeight="1" x14ac:dyDescent="0.25"/>
    <row r="33169" customFormat="1" ht="15" customHeight="1" x14ac:dyDescent="0.25"/>
    <row r="33170" customFormat="1" ht="15" customHeight="1" x14ac:dyDescent="0.25"/>
    <row r="33171" customFormat="1" ht="15" customHeight="1" x14ac:dyDescent="0.25"/>
    <row r="33172" customFormat="1" ht="15" customHeight="1" x14ac:dyDescent="0.25"/>
    <row r="33173" customFormat="1" ht="15" customHeight="1" x14ac:dyDescent="0.25"/>
    <row r="33174" customFormat="1" ht="15" customHeight="1" x14ac:dyDescent="0.25"/>
    <row r="33175" customFormat="1" ht="15" customHeight="1" x14ac:dyDescent="0.25"/>
    <row r="33176" customFormat="1" ht="15" customHeight="1" x14ac:dyDescent="0.25"/>
    <row r="33177" customFormat="1" ht="15" customHeight="1" x14ac:dyDescent="0.25"/>
    <row r="33178" customFormat="1" ht="15" customHeight="1" x14ac:dyDescent="0.25"/>
    <row r="33179" customFormat="1" ht="15" customHeight="1" x14ac:dyDescent="0.25"/>
    <row r="33180" customFormat="1" ht="15" customHeight="1" x14ac:dyDescent="0.25"/>
    <row r="33181" customFormat="1" ht="15" customHeight="1" x14ac:dyDescent="0.25"/>
    <row r="33182" customFormat="1" ht="15" customHeight="1" x14ac:dyDescent="0.25"/>
    <row r="33183" customFormat="1" ht="15" customHeight="1" x14ac:dyDescent="0.25"/>
    <row r="33184" customFormat="1" ht="15" customHeight="1" x14ac:dyDescent="0.25"/>
    <row r="33185" customFormat="1" ht="15" customHeight="1" x14ac:dyDescent="0.25"/>
    <row r="33186" customFormat="1" ht="15" customHeight="1" x14ac:dyDescent="0.25"/>
    <row r="33187" customFormat="1" ht="15" customHeight="1" x14ac:dyDescent="0.25"/>
    <row r="33188" customFormat="1" ht="15" customHeight="1" x14ac:dyDescent="0.25"/>
    <row r="33189" customFormat="1" ht="15" customHeight="1" x14ac:dyDescent="0.25"/>
    <row r="33190" customFormat="1" ht="15" customHeight="1" x14ac:dyDescent="0.25"/>
    <row r="33191" customFormat="1" ht="15" customHeight="1" x14ac:dyDescent="0.25"/>
    <row r="33192" customFormat="1" ht="15" customHeight="1" x14ac:dyDescent="0.25"/>
    <row r="33193" customFormat="1" ht="15" customHeight="1" x14ac:dyDescent="0.25"/>
    <row r="33194" customFormat="1" ht="15" customHeight="1" x14ac:dyDescent="0.25"/>
    <row r="33195" customFormat="1" ht="15" customHeight="1" x14ac:dyDescent="0.25"/>
    <row r="33196" customFormat="1" ht="15" customHeight="1" x14ac:dyDescent="0.25"/>
    <row r="33197" customFormat="1" ht="15" customHeight="1" x14ac:dyDescent="0.25"/>
    <row r="33198" customFormat="1" ht="15" customHeight="1" x14ac:dyDescent="0.25"/>
    <row r="33199" customFormat="1" ht="15" customHeight="1" x14ac:dyDescent="0.25"/>
    <row r="33200" customFormat="1" ht="15" customHeight="1" x14ac:dyDescent="0.25"/>
    <row r="33201" customFormat="1" ht="15" customHeight="1" x14ac:dyDescent="0.25"/>
    <row r="33202" customFormat="1" ht="15" customHeight="1" x14ac:dyDescent="0.25"/>
    <row r="33203" customFormat="1" ht="15" customHeight="1" x14ac:dyDescent="0.25"/>
    <row r="33204" customFormat="1" ht="15" customHeight="1" x14ac:dyDescent="0.25"/>
    <row r="33205" customFormat="1" ht="15" customHeight="1" x14ac:dyDescent="0.25"/>
    <row r="33206" customFormat="1" ht="15" customHeight="1" x14ac:dyDescent="0.25"/>
    <row r="33207" customFormat="1" ht="15" customHeight="1" x14ac:dyDescent="0.25"/>
    <row r="33208" customFormat="1" ht="15" customHeight="1" x14ac:dyDescent="0.25"/>
    <row r="33209" customFormat="1" ht="15" customHeight="1" x14ac:dyDescent="0.25"/>
    <row r="33210" customFormat="1" ht="15" customHeight="1" x14ac:dyDescent="0.25"/>
    <row r="33211" customFormat="1" ht="15" customHeight="1" x14ac:dyDescent="0.25"/>
    <row r="33212" customFormat="1" ht="15" customHeight="1" x14ac:dyDescent="0.25"/>
    <row r="33213" customFormat="1" ht="15" customHeight="1" x14ac:dyDescent="0.25"/>
    <row r="33214" customFormat="1" ht="15" customHeight="1" x14ac:dyDescent="0.25"/>
    <row r="33215" customFormat="1" ht="15" customHeight="1" x14ac:dyDescent="0.25"/>
    <row r="33216" customFormat="1" ht="15" customHeight="1" x14ac:dyDescent="0.25"/>
    <row r="33217" customFormat="1" ht="15" customHeight="1" x14ac:dyDescent="0.25"/>
    <row r="33218" customFormat="1" ht="15" customHeight="1" x14ac:dyDescent="0.25"/>
    <row r="33219" customFormat="1" ht="15" customHeight="1" x14ac:dyDescent="0.25"/>
    <row r="33220" customFormat="1" ht="15" customHeight="1" x14ac:dyDescent="0.25"/>
    <row r="33221" customFormat="1" ht="15" customHeight="1" x14ac:dyDescent="0.25"/>
    <row r="33222" customFormat="1" ht="15" customHeight="1" x14ac:dyDescent="0.25"/>
    <row r="33223" customFormat="1" ht="15" customHeight="1" x14ac:dyDescent="0.25"/>
    <row r="33224" customFormat="1" ht="15" customHeight="1" x14ac:dyDescent="0.25"/>
    <row r="33225" customFormat="1" ht="15" customHeight="1" x14ac:dyDescent="0.25"/>
    <row r="33226" customFormat="1" ht="15" customHeight="1" x14ac:dyDescent="0.25"/>
    <row r="33227" customFormat="1" ht="15" customHeight="1" x14ac:dyDescent="0.25"/>
    <row r="33228" customFormat="1" ht="15" customHeight="1" x14ac:dyDescent="0.25"/>
    <row r="33229" customFormat="1" ht="15" customHeight="1" x14ac:dyDescent="0.25"/>
    <row r="33230" customFormat="1" ht="15" customHeight="1" x14ac:dyDescent="0.25"/>
    <row r="33231" customFormat="1" ht="15" customHeight="1" x14ac:dyDescent="0.25"/>
    <row r="33232" customFormat="1" ht="15" customHeight="1" x14ac:dyDescent="0.25"/>
    <row r="33233" customFormat="1" ht="15" customHeight="1" x14ac:dyDescent="0.25"/>
    <row r="33234" customFormat="1" ht="15" customHeight="1" x14ac:dyDescent="0.25"/>
    <row r="33235" customFormat="1" ht="15" customHeight="1" x14ac:dyDescent="0.25"/>
    <row r="33236" customFormat="1" ht="15" customHeight="1" x14ac:dyDescent="0.25"/>
    <row r="33237" customFormat="1" ht="15" customHeight="1" x14ac:dyDescent="0.25"/>
    <row r="33238" customFormat="1" ht="15" customHeight="1" x14ac:dyDescent="0.25"/>
    <row r="33239" customFormat="1" ht="15" customHeight="1" x14ac:dyDescent="0.25"/>
    <row r="33240" customFormat="1" ht="15" customHeight="1" x14ac:dyDescent="0.25"/>
    <row r="33241" customFormat="1" ht="15" customHeight="1" x14ac:dyDescent="0.25"/>
    <row r="33242" customFormat="1" ht="15" customHeight="1" x14ac:dyDescent="0.25"/>
    <row r="33243" customFormat="1" ht="15" customHeight="1" x14ac:dyDescent="0.25"/>
    <row r="33244" customFormat="1" ht="15" customHeight="1" x14ac:dyDescent="0.25"/>
    <row r="33245" customFormat="1" ht="15" customHeight="1" x14ac:dyDescent="0.25"/>
    <row r="33246" customFormat="1" ht="15" customHeight="1" x14ac:dyDescent="0.25"/>
    <row r="33247" customFormat="1" ht="15" customHeight="1" x14ac:dyDescent="0.25"/>
    <row r="33248" customFormat="1" ht="15" customHeight="1" x14ac:dyDescent="0.25"/>
    <row r="33249" customFormat="1" ht="15" customHeight="1" x14ac:dyDescent="0.25"/>
    <row r="33250" customFormat="1" ht="15" customHeight="1" x14ac:dyDescent="0.25"/>
    <row r="33251" customFormat="1" ht="15" customHeight="1" x14ac:dyDescent="0.25"/>
    <row r="33252" customFormat="1" ht="15" customHeight="1" x14ac:dyDescent="0.25"/>
    <row r="33253" customFormat="1" ht="15" customHeight="1" x14ac:dyDescent="0.25"/>
    <row r="33254" customFormat="1" ht="15" customHeight="1" x14ac:dyDescent="0.25"/>
    <row r="33255" customFormat="1" ht="15" customHeight="1" x14ac:dyDescent="0.25"/>
    <row r="33256" customFormat="1" ht="15" customHeight="1" x14ac:dyDescent="0.25"/>
    <row r="33257" customFormat="1" ht="15" customHeight="1" x14ac:dyDescent="0.25"/>
    <row r="33258" customFormat="1" ht="15" customHeight="1" x14ac:dyDescent="0.25"/>
    <row r="33259" customFormat="1" ht="15" customHeight="1" x14ac:dyDescent="0.25"/>
    <row r="33260" customFormat="1" ht="15" customHeight="1" x14ac:dyDescent="0.25"/>
    <row r="33261" customFormat="1" ht="15" customHeight="1" x14ac:dyDescent="0.25"/>
    <row r="33262" customFormat="1" ht="15" customHeight="1" x14ac:dyDescent="0.25"/>
    <row r="33263" customFormat="1" ht="15" customHeight="1" x14ac:dyDescent="0.25"/>
    <row r="33264" customFormat="1" ht="15" customHeight="1" x14ac:dyDescent="0.25"/>
    <row r="33265" customFormat="1" ht="15" customHeight="1" x14ac:dyDescent="0.25"/>
    <row r="33266" customFormat="1" ht="15" customHeight="1" x14ac:dyDescent="0.25"/>
    <row r="33267" customFormat="1" ht="15" customHeight="1" x14ac:dyDescent="0.25"/>
    <row r="33268" customFormat="1" ht="15" customHeight="1" x14ac:dyDescent="0.25"/>
    <row r="33269" customFormat="1" ht="15" customHeight="1" x14ac:dyDescent="0.25"/>
    <row r="33270" customFormat="1" ht="15" customHeight="1" x14ac:dyDescent="0.25"/>
    <row r="33271" customFormat="1" ht="15" customHeight="1" x14ac:dyDescent="0.25"/>
    <row r="33272" customFormat="1" ht="15" customHeight="1" x14ac:dyDescent="0.25"/>
    <row r="33273" customFormat="1" ht="15" customHeight="1" x14ac:dyDescent="0.25"/>
    <row r="33274" customFormat="1" ht="15" customHeight="1" x14ac:dyDescent="0.25"/>
    <row r="33275" customFormat="1" ht="15" customHeight="1" x14ac:dyDescent="0.25"/>
    <row r="33276" customFormat="1" ht="15" customHeight="1" x14ac:dyDescent="0.25"/>
    <row r="33277" customFormat="1" ht="15" customHeight="1" x14ac:dyDescent="0.25"/>
    <row r="33278" customFormat="1" ht="15" customHeight="1" x14ac:dyDescent="0.25"/>
    <row r="33279" customFormat="1" ht="15" customHeight="1" x14ac:dyDescent="0.25"/>
    <row r="33280" customFormat="1" ht="15" customHeight="1" x14ac:dyDescent="0.25"/>
    <row r="33281" customFormat="1" ht="15" customHeight="1" x14ac:dyDescent="0.25"/>
    <row r="33282" customFormat="1" ht="15" customHeight="1" x14ac:dyDescent="0.25"/>
    <row r="33283" customFormat="1" ht="15" customHeight="1" x14ac:dyDescent="0.25"/>
    <row r="33284" customFormat="1" ht="15" customHeight="1" x14ac:dyDescent="0.25"/>
    <row r="33285" customFormat="1" ht="15" customHeight="1" x14ac:dyDescent="0.25"/>
    <row r="33286" customFormat="1" ht="15" customHeight="1" x14ac:dyDescent="0.25"/>
    <row r="33287" customFormat="1" ht="15" customHeight="1" x14ac:dyDescent="0.25"/>
    <row r="33288" customFormat="1" ht="15" customHeight="1" x14ac:dyDescent="0.25"/>
    <row r="33289" customFormat="1" ht="15" customHeight="1" x14ac:dyDescent="0.25"/>
    <row r="33290" customFormat="1" ht="15" customHeight="1" x14ac:dyDescent="0.25"/>
    <row r="33291" customFormat="1" ht="15" customHeight="1" x14ac:dyDescent="0.25"/>
    <row r="33292" customFormat="1" ht="15" customHeight="1" x14ac:dyDescent="0.25"/>
    <row r="33293" customFormat="1" ht="15" customHeight="1" x14ac:dyDescent="0.25"/>
    <row r="33294" customFormat="1" ht="15" customHeight="1" x14ac:dyDescent="0.25"/>
    <row r="33295" customFormat="1" ht="15" customHeight="1" x14ac:dyDescent="0.25"/>
    <row r="33296" customFormat="1" ht="15" customHeight="1" x14ac:dyDescent="0.25"/>
    <row r="33297" customFormat="1" ht="15" customHeight="1" x14ac:dyDescent="0.25"/>
    <row r="33298" customFormat="1" ht="15" customHeight="1" x14ac:dyDescent="0.25"/>
    <row r="33299" customFormat="1" ht="15" customHeight="1" x14ac:dyDescent="0.25"/>
    <row r="33300" customFormat="1" ht="15" customHeight="1" x14ac:dyDescent="0.25"/>
    <row r="33301" customFormat="1" ht="15" customHeight="1" x14ac:dyDescent="0.25"/>
    <row r="33302" customFormat="1" ht="15" customHeight="1" x14ac:dyDescent="0.25"/>
    <row r="33303" customFormat="1" ht="15" customHeight="1" x14ac:dyDescent="0.25"/>
    <row r="33304" customFormat="1" ht="15" customHeight="1" x14ac:dyDescent="0.25"/>
    <row r="33305" customFormat="1" ht="15" customHeight="1" x14ac:dyDescent="0.25"/>
    <row r="33306" customFormat="1" ht="15" customHeight="1" x14ac:dyDescent="0.25"/>
    <row r="33307" customFormat="1" ht="15" customHeight="1" x14ac:dyDescent="0.25"/>
    <row r="33308" customFormat="1" ht="15" customHeight="1" x14ac:dyDescent="0.25"/>
    <row r="33309" customFormat="1" ht="15" customHeight="1" x14ac:dyDescent="0.25"/>
    <row r="33310" customFormat="1" ht="15" customHeight="1" x14ac:dyDescent="0.25"/>
    <row r="33311" customFormat="1" ht="15" customHeight="1" x14ac:dyDescent="0.25"/>
    <row r="33312" customFormat="1" ht="15" customHeight="1" x14ac:dyDescent="0.25"/>
    <row r="33313" customFormat="1" ht="15" customHeight="1" x14ac:dyDescent="0.25"/>
    <row r="33314" customFormat="1" ht="15" customHeight="1" x14ac:dyDescent="0.25"/>
    <row r="33315" customFormat="1" ht="15" customHeight="1" x14ac:dyDescent="0.25"/>
    <row r="33316" customFormat="1" ht="15" customHeight="1" x14ac:dyDescent="0.25"/>
    <row r="33317" customFormat="1" ht="15" customHeight="1" x14ac:dyDescent="0.25"/>
    <row r="33318" customFormat="1" ht="15" customHeight="1" x14ac:dyDescent="0.25"/>
    <row r="33319" customFormat="1" ht="15" customHeight="1" x14ac:dyDescent="0.25"/>
    <row r="33320" customFormat="1" ht="15" customHeight="1" x14ac:dyDescent="0.25"/>
    <row r="33321" customFormat="1" ht="15" customHeight="1" x14ac:dyDescent="0.25"/>
    <row r="33322" customFormat="1" ht="15" customHeight="1" x14ac:dyDescent="0.25"/>
    <row r="33323" customFormat="1" ht="15" customHeight="1" x14ac:dyDescent="0.25"/>
    <row r="33324" customFormat="1" ht="15" customHeight="1" x14ac:dyDescent="0.25"/>
    <row r="33325" customFormat="1" ht="15" customHeight="1" x14ac:dyDescent="0.25"/>
    <row r="33326" customFormat="1" ht="15" customHeight="1" x14ac:dyDescent="0.25"/>
    <row r="33327" customFormat="1" ht="15" customHeight="1" x14ac:dyDescent="0.25"/>
    <row r="33328" customFormat="1" ht="15" customHeight="1" x14ac:dyDescent="0.25"/>
    <row r="33329" customFormat="1" ht="15" customHeight="1" x14ac:dyDescent="0.25"/>
    <row r="33330" customFormat="1" ht="15" customHeight="1" x14ac:dyDescent="0.25"/>
    <row r="33331" customFormat="1" ht="15" customHeight="1" x14ac:dyDescent="0.25"/>
    <row r="33332" customFormat="1" ht="15" customHeight="1" x14ac:dyDescent="0.25"/>
    <row r="33333" customFormat="1" ht="15" customHeight="1" x14ac:dyDescent="0.25"/>
    <row r="33334" customFormat="1" ht="15" customHeight="1" x14ac:dyDescent="0.25"/>
    <row r="33335" customFormat="1" ht="15" customHeight="1" x14ac:dyDescent="0.25"/>
    <row r="33336" customFormat="1" ht="15" customHeight="1" x14ac:dyDescent="0.25"/>
    <row r="33337" customFormat="1" ht="15" customHeight="1" x14ac:dyDescent="0.25"/>
    <row r="33338" customFormat="1" ht="15" customHeight="1" x14ac:dyDescent="0.25"/>
    <row r="33339" customFormat="1" ht="15" customHeight="1" x14ac:dyDescent="0.25"/>
    <row r="33340" customFormat="1" ht="15" customHeight="1" x14ac:dyDescent="0.25"/>
    <row r="33341" customFormat="1" ht="15" customHeight="1" x14ac:dyDescent="0.25"/>
    <row r="33342" customFormat="1" ht="15" customHeight="1" x14ac:dyDescent="0.25"/>
    <row r="33343" customFormat="1" ht="15" customHeight="1" x14ac:dyDescent="0.25"/>
    <row r="33344" customFormat="1" ht="15" customHeight="1" x14ac:dyDescent="0.25"/>
    <row r="33345" customFormat="1" ht="15" customHeight="1" x14ac:dyDescent="0.25"/>
    <row r="33346" customFormat="1" ht="15" customHeight="1" x14ac:dyDescent="0.25"/>
    <row r="33347" customFormat="1" ht="15" customHeight="1" x14ac:dyDescent="0.25"/>
    <row r="33348" customFormat="1" ht="15" customHeight="1" x14ac:dyDescent="0.25"/>
    <row r="33349" customFormat="1" ht="15" customHeight="1" x14ac:dyDescent="0.25"/>
    <row r="33350" customFormat="1" ht="15" customHeight="1" x14ac:dyDescent="0.25"/>
    <row r="33351" customFormat="1" ht="15" customHeight="1" x14ac:dyDescent="0.25"/>
    <row r="33352" customFormat="1" ht="15" customHeight="1" x14ac:dyDescent="0.25"/>
    <row r="33353" customFormat="1" ht="15" customHeight="1" x14ac:dyDescent="0.25"/>
    <row r="33354" customFormat="1" ht="15" customHeight="1" x14ac:dyDescent="0.25"/>
    <row r="33355" customFormat="1" ht="15" customHeight="1" x14ac:dyDescent="0.25"/>
    <row r="33356" customFormat="1" ht="15" customHeight="1" x14ac:dyDescent="0.25"/>
    <row r="33357" customFormat="1" ht="15" customHeight="1" x14ac:dyDescent="0.25"/>
    <row r="33358" customFormat="1" ht="15" customHeight="1" x14ac:dyDescent="0.25"/>
    <row r="33359" customFormat="1" ht="15" customHeight="1" x14ac:dyDescent="0.25"/>
    <row r="33360" customFormat="1" ht="15" customHeight="1" x14ac:dyDescent="0.25"/>
    <row r="33361" customFormat="1" ht="15" customHeight="1" x14ac:dyDescent="0.25"/>
    <row r="33362" customFormat="1" ht="15" customHeight="1" x14ac:dyDescent="0.25"/>
    <row r="33363" customFormat="1" ht="15" customHeight="1" x14ac:dyDescent="0.25"/>
    <row r="33364" customFormat="1" ht="15" customHeight="1" x14ac:dyDescent="0.25"/>
    <row r="33365" customFormat="1" ht="15" customHeight="1" x14ac:dyDescent="0.25"/>
    <row r="33366" customFormat="1" ht="15" customHeight="1" x14ac:dyDescent="0.25"/>
    <row r="33367" customFormat="1" ht="15" customHeight="1" x14ac:dyDescent="0.25"/>
    <row r="33368" customFormat="1" ht="15" customHeight="1" x14ac:dyDescent="0.25"/>
    <row r="33369" customFormat="1" ht="15" customHeight="1" x14ac:dyDescent="0.25"/>
    <row r="33370" customFormat="1" ht="15" customHeight="1" x14ac:dyDescent="0.25"/>
    <row r="33371" customFormat="1" ht="15" customHeight="1" x14ac:dyDescent="0.25"/>
    <row r="33372" customFormat="1" ht="15" customHeight="1" x14ac:dyDescent="0.25"/>
    <row r="33373" customFormat="1" ht="15" customHeight="1" x14ac:dyDescent="0.25"/>
    <row r="33374" customFormat="1" ht="15" customHeight="1" x14ac:dyDescent="0.25"/>
    <row r="33375" customFormat="1" ht="15" customHeight="1" x14ac:dyDescent="0.25"/>
    <row r="33376" customFormat="1" ht="15" customHeight="1" x14ac:dyDescent="0.25"/>
    <row r="33377" customFormat="1" ht="15" customHeight="1" x14ac:dyDescent="0.25"/>
    <row r="33378" customFormat="1" ht="15" customHeight="1" x14ac:dyDescent="0.25"/>
    <row r="33379" customFormat="1" ht="15" customHeight="1" x14ac:dyDescent="0.25"/>
    <row r="33380" customFormat="1" ht="15" customHeight="1" x14ac:dyDescent="0.25"/>
    <row r="33381" customFormat="1" ht="15" customHeight="1" x14ac:dyDescent="0.25"/>
    <row r="33382" customFormat="1" ht="15" customHeight="1" x14ac:dyDescent="0.25"/>
    <row r="33383" customFormat="1" ht="15" customHeight="1" x14ac:dyDescent="0.25"/>
    <row r="33384" customFormat="1" ht="15" customHeight="1" x14ac:dyDescent="0.25"/>
    <row r="33385" customFormat="1" ht="15" customHeight="1" x14ac:dyDescent="0.25"/>
    <row r="33386" customFormat="1" ht="15" customHeight="1" x14ac:dyDescent="0.25"/>
    <row r="33387" customFormat="1" ht="15" customHeight="1" x14ac:dyDescent="0.25"/>
    <row r="33388" customFormat="1" ht="15" customHeight="1" x14ac:dyDescent="0.25"/>
    <row r="33389" customFormat="1" ht="15" customHeight="1" x14ac:dyDescent="0.25"/>
    <row r="33390" customFormat="1" ht="15" customHeight="1" x14ac:dyDescent="0.25"/>
    <row r="33391" customFormat="1" ht="15" customHeight="1" x14ac:dyDescent="0.25"/>
    <row r="33392" customFormat="1" ht="15" customHeight="1" x14ac:dyDescent="0.25"/>
    <row r="33393" customFormat="1" ht="15" customHeight="1" x14ac:dyDescent="0.25"/>
    <row r="33394" customFormat="1" ht="15" customHeight="1" x14ac:dyDescent="0.25"/>
    <row r="33395" customFormat="1" ht="15" customHeight="1" x14ac:dyDescent="0.25"/>
    <row r="33396" customFormat="1" ht="15" customHeight="1" x14ac:dyDescent="0.25"/>
    <row r="33397" customFormat="1" ht="15" customHeight="1" x14ac:dyDescent="0.25"/>
    <row r="33398" customFormat="1" ht="15" customHeight="1" x14ac:dyDescent="0.25"/>
    <row r="33399" customFormat="1" ht="15" customHeight="1" x14ac:dyDescent="0.25"/>
    <row r="33400" customFormat="1" ht="15" customHeight="1" x14ac:dyDescent="0.25"/>
    <row r="33401" customFormat="1" ht="15" customHeight="1" x14ac:dyDescent="0.25"/>
    <row r="33402" customFormat="1" ht="15" customHeight="1" x14ac:dyDescent="0.25"/>
    <row r="33403" customFormat="1" ht="15" customHeight="1" x14ac:dyDescent="0.25"/>
    <row r="33404" customFormat="1" ht="15" customHeight="1" x14ac:dyDescent="0.25"/>
    <row r="33405" customFormat="1" ht="15" customHeight="1" x14ac:dyDescent="0.25"/>
    <row r="33406" customFormat="1" ht="15" customHeight="1" x14ac:dyDescent="0.25"/>
    <row r="33407" customFormat="1" ht="15" customHeight="1" x14ac:dyDescent="0.25"/>
    <row r="33408" customFormat="1" ht="15" customHeight="1" x14ac:dyDescent="0.25"/>
    <row r="33409" customFormat="1" ht="15" customHeight="1" x14ac:dyDescent="0.25"/>
    <row r="33410" customFormat="1" ht="15" customHeight="1" x14ac:dyDescent="0.25"/>
    <row r="33411" customFormat="1" ht="15" customHeight="1" x14ac:dyDescent="0.25"/>
    <row r="33412" customFormat="1" ht="15" customHeight="1" x14ac:dyDescent="0.25"/>
    <row r="33413" customFormat="1" ht="15" customHeight="1" x14ac:dyDescent="0.25"/>
    <row r="33414" customFormat="1" ht="15" customHeight="1" x14ac:dyDescent="0.25"/>
    <row r="33415" customFormat="1" ht="15" customHeight="1" x14ac:dyDescent="0.25"/>
    <row r="33416" customFormat="1" ht="15" customHeight="1" x14ac:dyDescent="0.25"/>
    <row r="33417" customFormat="1" ht="15" customHeight="1" x14ac:dyDescent="0.25"/>
    <row r="33418" customFormat="1" ht="15" customHeight="1" x14ac:dyDescent="0.25"/>
    <row r="33419" customFormat="1" ht="15" customHeight="1" x14ac:dyDescent="0.25"/>
    <row r="33420" customFormat="1" ht="15" customHeight="1" x14ac:dyDescent="0.25"/>
    <row r="33421" customFormat="1" ht="15" customHeight="1" x14ac:dyDescent="0.25"/>
    <row r="33422" customFormat="1" ht="15" customHeight="1" x14ac:dyDescent="0.25"/>
    <row r="33423" customFormat="1" ht="15" customHeight="1" x14ac:dyDescent="0.25"/>
    <row r="33424" customFormat="1" ht="15" customHeight="1" x14ac:dyDescent="0.25"/>
    <row r="33425" customFormat="1" ht="15" customHeight="1" x14ac:dyDescent="0.25"/>
    <row r="33426" customFormat="1" ht="15" customHeight="1" x14ac:dyDescent="0.25"/>
    <row r="33427" customFormat="1" ht="15" customHeight="1" x14ac:dyDescent="0.25"/>
    <row r="33428" customFormat="1" ht="15" customHeight="1" x14ac:dyDescent="0.25"/>
    <row r="33429" customFormat="1" ht="15" customHeight="1" x14ac:dyDescent="0.25"/>
    <row r="33430" customFormat="1" ht="15" customHeight="1" x14ac:dyDescent="0.25"/>
    <row r="33431" customFormat="1" ht="15" customHeight="1" x14ac:dyDescent="0.25"/>
    <row r="33432" customFormat="1" ht="15" customHeight="1" x14ac:dyDescent="0.25"/>
    <row r="33433" customFormat="1" ht="15" customHeight="1" x14ac:dyDescent="0.25"/>
    <row r="33434" customFormat="1" ht="15" customHeight="1" x14ac:dyDescent="0.25"/>
    <row r="33435" customFormat="1" ht="15" customHeight="1" x14ac:dyDescent="0.25"/>
    <row r="33436" customFormat="1" ht="15" customHeight="1" x14ac:dyDescent="0.25"/>
    <row r="33437" customFormat="1" ht="15" customHeight="1" x14ac:dyDescent="0.25"/>
    <row r="33438" customFormat="1" ht="15" customHeight="1" x14ac:dyDescent="0.25"/>
    <row r="33439" customFormat="1" ht="15" customHeight="1" x14ac:dyDescent="0.25"/>
    <row r="33440" customFormat="1" ht="15" customHeight="1" x14ac:dyDescent="0.25"/>
    <row r="33441" customFormat="1" ht="15" customHeight="1" x14ac:dyDescent="0.25"/>
    <row r="33442" customFormat="1" ht="15" customHeight="1" x14ac:dyDescent="0.25"/>
    <row r="33443" customFormat="1" ht="15" customHeight="1" x14ac:dyDescent="0.25"/>
    <row r="33444" customFormat="1" ht="15" customHeight="1" x14ac:dyDescent="0.25"/>
    <row r="33445" customFormat="1" ht="15" customHeight="1" x14ac:dyDescent="0.25"/>
    <row r="33446" customFormat="1" ht="15" customHeight="1" x14ac:dyDescent="0.25"/>
    <row r="33447" customFormat="1" ht="15" customHeight="1" x14ac:dyDescent="0.25"/>
    <row r="33448" customFormat="1" ht="15" customHeight="1" x14ac:dyDescent="0.25"/>
    <row r="33449" customFormat="1" ht="15" customHeight="1" x14ac:dyDescent="0.25"/>
    <row r="33450" customFormat="1" ht="15" customHeight="1" x14ac:dyDescent="0.25"/>
    <row r="33451" customFormat="1" ht="15" customHeight="1" x14ac:dyDescent="0.25"/>
    <row r="33452" customFormat="1" ht="15" customHeight="1" x14ac:dyDescent="0.25"/>
    <row r="33453" customFormat="1" ht="15" customHeight="1" x14ac:dyDescent="0.25"/>
    <row r="33454" customFormat="1" ht="15" customHeight="1" x14ac:dyDescent="0.25"/>
    <row r="33455" customFormat="1" ht="15" customHeight="1" x14ac:dyDescent="0.25"/>
    <row r="33456" customFormat="1" ht="15" customHeight="1" x14ac:dyDescent="0.25"/>
    <row r="33457" customFormat="1" ht="15" customHeight="1" x14ac:dyDescent="0.25"/>
    <row r="33458" customFormat="1" ht="15" customHeight="1" x14ac:dyDescent="0.25"/>
    <row r="33459" customFormat="1" ht="15" customHeight="1" x14ac:dyDescent="0.25"/>
    <row r="33460" customFormat="1" ht="15" customHeight="1" x14ac:dyDescent="0.25"/>
    <row r="33461" customFormat="1" ht="15" customHeight="1" x14ac:dyDescent="0.25"/>
    <row r="33462" customFormat="1" ht="15" customHeight="1" x14ac:dyDescent="0.25"/>
    <row r="33463" customFormat="1" ht="15" customHeight="1" x14ac:dyDescent="0.25"/>
    <row r="33464" customFormat="1" ht="15" customHeight="1" x14ac:dyDescent="0.25"/>
    <row r="33465" customFormat="1" ht="15" customHeight="1" x14ac:dyDescent="0.25"/>
    <row r="33466" customFormat="1" ht="15" customHeight="1" x14ac:dyDescent="0.25"/>
    <row r="33467" customFormat="1" ht="15" customHeight="1" x14ac:dyDescent="0.25"/>
    <row r="33468" customFormat="1" ht="15" customHeight="1" x14ac:dyDescent="0.25"/>
    <row r="33469" customFormat="1" ht="15" customHeight="1" x14ac:dyDescent="0.25"/>
    <row r="33470" customFormat="1" ht="15" customHeight="1" x14ac:dyDescent="0.25"/>
    <row r="33471" customFormat="1" ht="15" customHeight="1" x14ac:dyDescent="0.25"/>
    <row r="33472" customFormat="1" ht="15" customHeight="1" x14ac:dyDescent="0.25"/>
    <row r="33473" customFormat="1" ht="15" customHeight="1" x14ac:dyDescent="0.25"/>
    <row r="33474" customFormat="1" ht="15" customHeight="1" x14ac:dyDescent="0.25"/>
    <row r="33475" customFormat="1" ht="15" customHeight="1" x14ac:dyDescent="0.25"/>
    <row r="33476" customFormat="1" ht="15" customHeight="1" x14ac:dyDescent="0.25"/>
    <row r="33477" customFormat="1" ht="15" customHeight="1" x14ac:dyDescent="0.25"/>
    <row r="33478" customFormat="1" ht="15" customHeight="1" x14ac:dyDescent="0.25"/>
    <row r="33479" customFormat="1" ht="15" customHeight="1" x14ac:dyDescent="0.25"/>
    <row r="33480" customFormat="1" ht="15" customHeight="1" x14ac:dyDescent="0.25"/>
    <row r="33481" customFormat="1" ht="15" customHeight="1" x14ac:dyDescent="0.25"/>
    <row r="33482" customFormat="1" ht="15" customHeight="1" x14ac:dyDescent="0.25"/>
    <row r="33483" customFormat="1" ht="15" customHeight="1" x14ac:dyDescent="0.25"/>
    <row r="33484" customFormat="1" ht="15" customHeight="1" x14ac:dyDescent="0.25"/>
    <row r="33485" customFormat="1" ht="15" customHeight="1" x14ac:dyDescent="0.25"/>
    <row r="33486" customFormat="1" ht="15" customHeight="1" x14ac:dyDescent="0.25"/>
    <row r="33487" customFormat="1" ht="15" customHeight="1" x14ac:dyDescent="0.25"/>
    <row r="33488" customFormat="1" ht="15" customHeight="1" x14ac:dyDescent="0.25"/>
    <row r="33489" customFormat="1" ht="15" customHeight="1" x14ac:dyDescent="0.25"/>
    <row r="33490" customFormat="1" ht="15" customHeight="1" x14ac:dyDescent="0.25"/>
    <row r="33491" customFormat="1" ht="15" customHeight="1" x14ac:dyDescent="0.25"/>
    <row r="33492" customFormat="1" ht="15" customHeight="1" x14ac:dyDescent="0.25"/>
    <row r="33493" customFormat="1" ht="15" customHeight="1" x14ac:dyDescent="0.25"/>
    <row r="33494" customFormat="1" ht="15" customHeight="1" x14ac:dyDescent="0.25"/>
    <row r="33495" customFormat="1" ht="15" customHeight="1" x14ac:dyDescent="0.25"/>
    <row r="33496" customFormat="1" ht="15" customHeight="1" x14ac:dyDescent="0.25"/>
    <row r="33497" customFormat="1" ht="15" customHeight="1" x14ac:dyDescent="0.25"/>
    <row r="33498" customFormat="1" ht="15" customHeight="1" x14ac:dyDescent="0.25"/>
    <row r="33499" customFormat="1" ht="15" customHeight="1" x14ac:dyDescent="0.25"/>
    <row r="33500" customFormat="1" ht="15" customHeight="1" x14ac:dyDescent="0.25"/>
    <row r="33501" customFormat="1" ht="15" customHeight="1" x14ac:dyDescent="0.25"/>
    <row r="33502" customFormat="1" ht="15" customHeight="1" x14ac:dyDescent="0.25"/>
    <row r="33503" customFormat="1" ht="15" customHeight="1" x14ac:dyDescent="0.25"/>
    <row r="33504" customFormat="1" ht="15" customHeight="1" x14ac:dyDescent="0.25"/>
    <row r="33505" customFormat="1" ht="15" customHeight="1" x14ac:dyDescent="0.25"/>
    <row r="33506" customFormat="1" ht="15" customHeight="1" x14ac:dyDescent="0.25"/>
    <row r="33507" customFormat="1" ht="15" customHeight="1" x14ac:dyDescent="0.25"/>
    <row r="33508" customFormat="1" ht="15" customHeight="1" x14ac:dyDescent="0.25"/>
    <row r="33509" customFormat="1" ht="15" customHeight="1" x14ac:dyDescent="0.25"/>
    <row r="33510" customFormat="1" ht="15" customHeight="1" x14ac:dyDescent="0.25"/>
    <row r="33511" customFormat="1" ht="15" customHeight="1" x14ac:dyDescent="0.25"/>
    <row r="33512" customFormat="1" ht="15" customHeight="1" x14ac:dyDescent="0.25"/>
    <row r="33513" customFormat="1" ht="15" customHeight="1" x14ac:dyDescent="0.25"/>
    <row r="33514" customFormat="1" ht="15" customHeight="1" x14ac:dyDescent="0.25"/>
    <row r="33515" customFormat="1" ht="15" customHeight="1" x14ac:dyDescent="0.25"/>
    <row r="33516" customFormat="1" ht="15" customHeight="1" x14ac:dyDescent="0.25"/>
    <row r="33517" customFormat="1" ht="15" customHeight="1" x14ac:dyDescent="0.25"/>
    <row r="33518" customFormat="1" ht="15" customHeight="1" x14ac:dyDescent="0.25"/>
    <row r="33519" customFormat="1" ht="15" customHeight="1" x14ac:dyDescent="0.25"/>
    <row r="33520" customFormat="1" ht="15" customHeight="1" x14ac:dyDescent="0.25"/>
    <row r="33521" customFormat="1" ht="15" customHeight="1" x14ac:dyDescent="0.25"/>
    <row r="33522" customFormat="1" ht="15" customHeight="1" x14ac:dyDescent="0.25"/>
    <row r="33523" customFormat="1" ht="15" customHeight="1" x14ac:dyDescent="0.25"/>
    <row r="33524" customFormat="1" ht="15" customHeight="1" x14ac:dyDescent="0.25"/>
    <row r="33525" customFormat="1" ht="15" customHeight="1" x14ac:dyDescent="0.25"/>
    <row r="33526" customFormat="1" ht="15" customHeight="1" x14ac:dyDescent="0.25"/>
    <row r="33527" customFormat="1" ht="15" customHeight="1" x14ac:dyDescent="0.25"/>
    <row r="33528" customFormat="1" ht="15" customHeight="1" x14ac:dyDescent="0.25"/>
    <row r="33529" customFormat="1" ht="15" customHeight="1" x14ac:dyDescent="0.25"/>
    <row r="33530" customFormat="1" ht="15" customHeight="1" x14ac:dyDescent="0.25"/>
    <row r="33531" customFormat="1" ht="15" customHeight="1" x14ac:dyDescent="0.25"/>
    <row r="33532" customFormat="1" ht="15" customHeight="1" x14ac:dyDescent="0.25"/>
    <row r="33533" customFormat="1" ht="15" customHeight="1" x14ac:dyDescent="0.25"/>
    <row r="33534" customFormat="1" ht="15" customHeight="1" x14ac:dyDescent="0.25"/>
    <row r="33535" customFormat="1" ht="15" customHeight="1" x14ac:dyDescent="0.25"/>
    <row r="33536" customFormat="1" ht="15" customHeight="1" x14ac:dyDescent="0.25"/>
    <row r="33537" customFormat="1" ht="15" customHeight="1" x14ac:dyDescent="0.25"/>
    <row r="33538" customFormat="1" ht="15" customHeight="1" x14ac:dyDescent="0.25"/>
    <row r="33539" customFormat="1" ht="15" customHeight="1" x14ac:dyDescent="0.25"/>
    <row r="33540" customFormat="1" ht="15" customHeight="1" x14ac:dyDescent="0.25"/>
    <row r="33541" customFormat="1" ht="15" customHeight="1" x14ac:dyDescent="0.25"/>
    <row r="33542" customFormat="1" ht="15" customHeight="1" x14ac:dyDescent="0.25"/>
    <row r="33543" customFormat="1" ht="15" customHeight="1" x14ac:dyDescent="0.25"/>
    <row r="33544" customFormat="1" ht="15" customHeight="1" x14ac:dyDescent="0.25"/>
    <row r="33545" customFormat="1" ht="15" customHeight="1" x14ac:dyDescent="0.25"/>
    <row r="33546" customFormat="1" ht="15" customHeight="1" x14ac:dyDescent="0.25"/>
    <row r="33547" customFormat="1" ht="15" customHeight="1" x14ac:dyDescent="0.25"/>
    <row r="33548" customFormat="1" ht="15" customHeight="1" x14ac:dyDescent="0.25"/>
    <row r="33549" customFormat="1" ht="15" customHeight="1" x14ac:dyDescent="0.25"/>
    <row r="33550" customFormat="1" ht="15" customHeight="1" x14ac:dyDescent="0.25"/>
    <row r="33551" customFormat="1" ht="15" customHeight="1" x14ac:dyDescent="0.25"/>
    <row r="33552" customFormat="1" ht="15" customHeight="1" x14ac:dyDescent="0.25"/>
    <row r="33553" customFormat="1" ht="15" customHeight="1" x14ac:dyDescent="0.25"/>
    <row r="33554" customFormat="1" ht="15" customHeight="1" x14ac:dyDescent="0.25"/>
    <row r="33555" customFormat="1" ht="15" customHeight="1" x14ac:dyDescent="0.25"/>
    <row r="33556" customFormat="1" ht="15" customHeight="1" x14ac:dyDescent="0.25"/>
    <row r="33557" customFormat="1" ht="15" customHeight="1" x14ac:dyDescent="0.25"/>
    <row r="33558" customFormat="1" ht="15" customHeight="1" x14ac:dyDescent="0.25"/>
    <row r="33559" customFormat="1" ht="15" customHeight="1" x14ac:dyDescent="0.25"/>
    <row r="33560" customFormat="1" ht="15" customHeight="1" x14ac:dyDescent="0.25"/>
    <row r="33561" customFormat="1" ht="15" customHeight="1" x14ac:dyDescent="0.25"/>
    <row r="33562" customFormat="1" ht="15" customHeight="1" x14ac:dyDescent="0.25"/>
    <row r="33563" customFormat="1" ht="15" customHeight="1" x14ac:dyDescent="0.25"/>
    <row r="33564" customFormat="1" ht="15" customHeight="1" x14ac:dyDescent="0.25"/>
    <row r="33565" customFormat="1" ht="15" customHeight="1" x14ac:dyDescent="0.25"/>
    <row r="33566" customFormat="1" ht="15" customHeight="1" x14ac:dyDescent="0.25"/>
    <row r="33567" customFormat="1" ht="15" customHeight="1" x14ac:dyDescent="0.25"/>
    <row r="33568" customFormat="1" ht="15" customHeight="1" x14ac:dyDescent="0.25"/>
    <row r="33569" customFormat="1" ht="15" customHeight="1" x14ac:dyDescent="0.25"/>
    <row r="33570" customFormat="1" ht="15" customHeight="1" x14ac:dyDescent="0.25"/>
    <row r="33571" customFormat="1" ht="15" customHeight="1" x14ac:dyDescent="0.25"/>
    <row r="33572" customFormat="1" ht="15" customHeight="1" x14ac:dyDescent="0.25"/>
    <row r="33573" customFormat="1" ht="15" customHeight="1" x14ac:dyDescent="0.25"/>
    <row r="33574" customFormat="1" ht="15" customHeight="1" x14ac:dyDescent="0.25"/>
    <row r="33575" customFormat="1" ht="15" customHeight="1" x14ac:dyDescent="0.25"/>
    <row r="33576" customFormat="1" ht="15" customHeight="1" x14ac:dyDescent="0.25"/>
    <row r="33577" customFormat="1" ht="15" customHeight="1" x14ac:dyDescent="0.25"/>
    <row r="33578" customFormat="1" ht="15" customHeight="1" x14ac:dyDescent="0.25"/>
    <row r="33579" customFormat="1" ht="15" customHeight="1" x14ac:dyDescent="0.25"/>
    <row r="33580" customFormat="1" ht="15" customHeight="1" x14ac:dyDescent="0.25"/>
    <row r="33581" customFormat="1" ht="15" customHeight="1" x14ac:dyDescent="0.25"/>
    <row r="33582" customFormat="1" ht="15" customHeight="1" x14ac:dyDescent="0.25"/>
    <row r="33583" customFormat="1" ht="15" customHeight="1" x14ac:dyDescent="0.25"/>
    <row r="33584" customFormat="1" ht="15" customHeight="1" x14ac:dyDescent="0.25"/>
    <row r="33585" customFormat="1" ht="15" customHeight="1" x14ac:dyDescent="0.25"/>
    <row r="33586" customFormat="1" ht="15" customHeight="1" x14ac:dyDescent="0.25"/>
    <row r="33587" customFormat="1" ht="15" customHeight="1" x14ac:dyDescent="0.25"/>
    <row r="33588" customFormat="1" ht="15" customHeight="1" x14ac:dyDescent="0.25"/>
    <row r="33589" customFormat="1" ht="15" customHeight="1" x14ac:dyDescent="0.25"/>
    <row r="33590" customFormat="1" ht="15" customHeight="1" x14ac:dyDescent="0.25"/>
    <row r="33591" customFormat="1" ht="15" customHeight="1" x14ac:dyDescent="0.25"/>
    <row r="33592" customFormat="1" ht="15" customHeight="1" x14ac:dyDescent="0.25"/>
    <row r="33593" customFormat="1" ht="15" customHeight="1" x14ac:dyDescent="0.25"/>
    <row r="33594" customFormat="1" ht="15" customHeight="1" x14ac:dyDescent="0.25"/>
    <row r="33595" customFormat="1" ht="15" customHeight="1" x14ac:dyDescent="0.25"/>
    <row r="33596" customFormat="1" ht="15" customHeight="1" x14ac:dyDescent="0.25"/>
    <row r="33597" customFormat="1" ht="15" customHeight="1" x14ac:dyDescent="0.25"/>
    <row r="33598" customFormat="1" ht="15" customHeight="1" x14ac:dyDescent="0.25"/>
    <row r="33599" customFormat="1" ht="15" customHeight="1" x14ac:dyDescent="0.25"/>
    <row r="33600" customFormat="1" ht="15" customHeight="1" x14ac:dyDescent="0.25"/>
    <row r="33601" customFormat="1" ht="15" customHeight="1" x14ac:dyDescent="0.25"/>
    <row r="33602" customFormat="1" ht="15" customHeight="1" x14ac:dyDescent="0.25"/>
    <row r="33603" customFormat="1" ht="15" customHeight="1" x14ac:dyDescent="0.25"/>
    <row r="33604" customFormat="1" ht="15" customHeight="1" x14ac:dyDescent="0.25"/>
    <row r="33605" customFormat="1" ht="15" customHeight="1" x14ac:dyDescent="0.25"/>
    <row r="33606" customFormat="1" ht="15" customHeight="1" x14ac:dyDescent="0.25"/>
    <row r="33607" customFormat="1" ht="15" customHeight="1" x14ac:dyDescent="0.25"/>
    <row r="33608" customFormat="1" ht="15" customHeight="1" x14ac:dyDescent="0.25"/>
    <row r="33609" customFormat="1" ht="15" customHeight="1" x14ac:dyDescent="0.25"/>
    <row r="33610" customFormat="1" ht="15" customHeight="1" x14ac:dyDescent="0.25"/>
    <row r="33611" customFormat="1" ht="15" customHeight="1" x14ac:dyDescent="0.25"/>
    <row r="33612" customFormat="1" ht="15" customHeight="1" x14ac:dyDescent="0.25"/>
    <row r="33613" customFormat="1" ht="15" customHeight="1" x14ac:dyDescent="0.25"/>
    <row r="33614" customFormat="1" ht="15" customHeight="1" x14ac:dyDescent="0.25"/>
    <row r="33615" customFormat="1" ht="15" customHeight="1" x14ac:dyDescent="0.25"/>
    <row r="33616" customFormat="1" ht="15" customHeight="1" x14ac:dyDescent="0.25"/>
    <row r="33617" customFormat="1" ht="15" customHeight="1" x14ac:dyDescent="0.25"/>
    <row r="33618" customFormat="1" ht="15" customHeight="1" x14ac:dyDescent="0.25"/>
    <row r="33619" customFormat="1" ht="15" customHeight="1" x14ac:dyDescent="0.25"/>
    <row r="33620" customFormat="1" ht="15" customHeight="1" x14ac:dyDescent="0.25"/>
    <row r="33621" customFormat="1" ht="15" customHeight="1" x14ac:dyDescent="0.25"/>
    <row r="33622" customFormat="1" ht="15" customHeight="1" x14ac:dyDescent="0.25"/>
    <row r="33623" customFormat="1" ht="15" customHeight="1" x14ac:dyDescent="0.25"/>
    <row r="33624" customFormat="1" ht="15" customHeight="1" x14ac:dyDescent="0.25"/>
    <row r="33625" customFormat="1" ht="15" customHeight="1" x14ac:dyDescent="0.25"/>
    <row r="33626" customFormat="1" ht="15" customHeight="1" x14ac:dyDescent="0.25"/>
    <row r="33627" customFormat="1" ht="15" customHeight="1" x14ac:dyDescent="0.25"/>
    <row r="33628" customFormat="1" ht="15" customHeight="1" x14ac:dyDescent="0.25"/>
    <row r="33629" customFormat="1" ht="15" customHeight="1" x14ac:dyDescent="0.25"/>
    <row r="33630" customFormat="1" ht="15" customHeight="1" x14ac:dyDescent="0.25"/>
    <row r="33631" customFormat="1" ht="15" customHeight="1" x14ac:dyDescent="0.25"/>
    <row r="33632" customFormat="1" ht="15" customHeight="1" x14ac:dyDescent="0.25"/>
    <row r="33633" customFormat="1" ht="15" customHeight="1" x14ac:dyDescent="0.25"/>
    <row r="33634" customFormat="1" ht="15" customHeight="1" x14ac:dyDescent="0.25"/>
    <row r="33635" customFormat="1" ht="15" customHeight="1" x14ac:dyDescent="0.25"/>
    <row r="33636" customFormat="1" ht="15" customHeight="1" x14ac:dyDescent="0.25"/>
    <row r="33637" customFormat="1" ht="15" customHeight="1" x14ac:dyDescent="0.25"/>
    <row r="33638" customFormat="1" ht="15" customHeight="1" x14ac:dyDescent="0.25"/>
    <row r="33639" customFormat="1" ht="15" customHeight="1" x14ac:dyDescent="0.25"/>
    <row r="33640" customFormat="1" ht="15" customHeight="1" x14ac:dyDescent="0.25"/>
    <row r="33641" customFormat="1" ht="15" customHeight="1" x14ac:dyDescent="0.25"/>
    <row r="33642" customFormat="1" ht="15" customHeight="1" x14ac:dyDescent="0.25"/>
    <row r="33643" customFormat="1" ht="15" customHeight="1" x14ac:dyDescent="0.25"/>
    <row r="33644" customFormat="1" ht="15" customHeight="1" x14ac:dyDescent="0.25"/>
    <row r="33645" customFormat="1" ht="15" customHeight="1" x14ac:dyDescent="0.25"/>
    <row r="33646" customFormat="1" ht="15" customHeight="1" x14ac:dyDescent="0.25"/>
    <row r="33647" customFormat="1" ht="15" customHeight="1" x14ac:dyDescent="0.25"/>
    <row r="33648" customFormat="1" ht="15" customHeight="1" x14ac:dyDescent="0.25"/>
    <row r="33649" customFormat="1" ht="15" customHeight="1" x14ac:dyDescent="0.25"/>
    <row r="33650" customFormat="1" ht="15" customHeight="1" x14ac:dyDescent="0.25"/>
    <row r="33651" customFormat="1" ht="15" customHeight="1" x14ac:dyDescent="0.25"/>
    <row r="33652" customFormat="1" ht="15" customHeight="1" x14ac:dyDescent="0.25"/>
    <row r="33653" customFormat="1" ht="15" customHeight="1" x14ac:dyDescent="0.25"/>
    <row r="33654" customFormat="1" ht="15" customHeight="1" x14ac:dyDescent="0.25"/>
    <row r="33655" customFormat="1" ht="15" customHeight="1" x14ac:dyDescent="0.25"/>
    <row r="33656" customFormat="1" ht="15" customHeight="1" x14ac:dyDescent="0.25"/>
    <row r="33657" customFormat="1" ht="15" customHeight="1" x14ac:dyDescent="0.25"/>
    <row r="33658" customFormat="1" ht="15" customHeight="1" x14ac:dyDescent="0.25"/>
    <row r="33659" customFormat="1" ht="15" customHeight="1" x14ac:dyDescent="0.25"/>
    <row r="33660" customFormat="1" ht="15" customHeight="1" x14ac:dyDescent="0.25"/>
    <row r="33661" customFormat="1" ht="15" customHeight="1" x14ac:dyDescent="0.25"/>
    <row r="33662" customFormat="1" ht="15" customHeight="1" x14ac:dyDescent="0.25"/>
    <row r="33663" customFormat="1" ht="15" customHeight="1" x14ac:dyDescent="0.25"/>
    <row r="33664" customFormat="1" ht="15" customHeight="1" x14ac:dyDescent="0.25"/>
    <row r="33665" customFormat="1" ht="15" customHeight="1" x14ac:dyDescent="0.25"/>
    <row r="33666" customFormat="1" ht="15" customHeight="1" x14ac:dyDescent="0.25"/>
    <row r="33667" customFormat="1" ht="15" customHeight="1" x14ac:dyDescent="0.25"/>
    <row r="33668" customFormat="1" ht="15" customHeight="1" x14ac:dyDescent="0.25"/>
    <row r="33669" customFormat="1" ht="15" customHeight="1" x14ac:dyDescent="0.25"/>
    <row r="33670" customFormat="1" ht="15" customHeight="1" x14ac:dyDescent="0.25"/>
    <row r="33671" customFormat="1" ht="15" customHeight="1" x14ac:dyDescent="0.25"/>
    <row r="33672" customFormat="1" ht="15" customHeight="1" x14ac:dyDescent="0.25"/>
    <row r="33673" customFormat="1" ht="15" customHeight="1" x14ac:dyDescent="0.25"/>
    <row r="33674" customFormat="1" ht="15" customHeight="1" x14ac:dyDescent="0.25"/>
    <row r="33675" customFormat="1" ht="15" customHeight="1" x14ac:dyDescent="0.25"/>
    <row r="33676" customFormat="1" ht="15" customHeight="1" x14ac:dyDescent="0.25"/>
    <row r="33677" customFormat="1" ht="15" customHeight="1" x14ac:dyDescent="0.25"/>
    <row r="33678" customFormat="1" ht="15" customHeight="1" x14ac:dyDescent="0.25"/>
    <row r="33679" customFormat="1" ht="15" customHeight="1" x14ac:dyDescent="0.25"/>
    <row r="33680" customFormat="1" ht="15" customHeight="1" x14ac:dyDescent="0.25"/>
    <row r="33681" customFormat="1" ht="15" customHeight="1" x14ac:dyDescent="0.25"/>
    <row r="33682" customFormat="1" ht="15" customHeight="1" x14ac:dyDescent="0.25"/>
    <row r="33683" customFormat="1" ht="15" customHeight="1" x14ac:dyDescent="0.25"/>
    <row r="33684" customFormat="1" ht="15" customHeight="1" x14ac:dyDescent="0.25"/>
    <row r="33685" customFormat="1" ht="15" customHeight="1" x14ac:dyDescent="0.25"/>
    <row r="33686" customFormat="1" ht="15" customHeight="1" x14ac:dyDescent="0.25"/>
    <row r="33687" customFormat="1" ht="15" customHeight="1" x14ac:dyDescent="0.25"/>
    <row r="33688" customFormat="1" ht="15" customHeight="1" x14ac:dyDescent="0.25"/>
    <row r="33689" customFormat="1" ht="15" customHeight="1" x14ac:dyDescent="0.25"/>
    <row r="33690" customFormat="1" ht="15" customHeight="1" x14ac:dyDescent="0.25"/>
    <row r="33691" customFormat="1" ht="15" customHeight="1" x14ac:dyDescent="0.25"/>
    <row r="33692" customFormat="1" ht="15" customHeight="1" x14ac:dyDescent="0.25"/>
    <row r="33693" customFormat="1" ht="15" customHeight="1" x14ac:dyDescent="0.25"/>
    <row r="33694" customFormat="1" ht="15" customHeight="1" x14ac:dyDescent="0.25"/>
    <row r="33695" customFormat="1" ht="15" customHeight="1" x14ac:dyDescent="0.25"/>
    <row r="33696" customFormat="1" ht="15" customHeight="1" x14ac:dyDescent="0.25"/>
    <row r="33697" customFormat="1" ht="15" customHeight="1" x14ac:dyDescent="0.25"/>
    <row r="33698" customFormat="1" ht="15" customHeight="1" x14ac:dyDescent="0.25"/>
    <row r="33699" customFormat="1" ht="15" customHeight="1" x14ac:dyDescent="0.25"/>
    <row r="33700" customFormat="1" ht="15" customHeight="1" x14ac:dyDescent="0.25"/>
    <row r="33701" customFormat="1" ht="15" customHeight="1" x14ac:dyDescent="0.25"/>
    <row r="33702" customFormat="1" ht="15" customHeight="1" x14ac:dyDescent="0.25"/>
    <row r="33703" customFormat="1" ht="15" customHeight="1" x14ac:dyDescent="0.25"/>
    <row r="33704" customFormat="1" ht="15" customHeight="1" x14ac:dyDescent="0.25"/>
    <row r="33705" customFormat="1" ht="15" customHeight="1" x14ac:dyDescent="0.25"/>
    <row r="33706" customFormat="1" ht="15" customHeight="1" x14ac:dyDescent="0.25"/>
    <row r="33707" customFormat="1" ht="15" customHeight="1" x14ac:dyDescent="0.25"/>
    <row r="33708" customFormat="1" ht="15" customHeight="1" x14ac:dyDescent="0.25"/>
    <row r="33709" customFormat="1" ht="15" customHeight="1" x14ac:dyDescent="0.25"/>
    <row r="33710" customFormat="1" ht="15" customHeight="1" x14ac:dyDescent="0.25"/>
    <row r="33711" customFormat="1" ht="15" customHeight="1" x14ac:dyDescent="0.25"/>
    <row r="33712" customFormat="1" ht="15" customHeight="1" x14ac:dyDescent="0.25"/>
    <row r="33713" customFormat="1" ht="15" customHeight="1" x14ac:dyDescent="0.25"/>
    <row r="33714" customFormat="1" ht="15" customHeight="1" x14ac:dyDescent="0.25"/>
    <row r="33715" customFormat="1" ht="15" customHeight="1" x14ac:dyDescent="0.25"/>
    <row r="33716" customFormat="1" ht="15" customHeight="1" x14ac:dyDescent="0.25"/>
    <row r="33717" customFormat="1" ht="15" customHeight="1" x14ac:dyDescent="0.25"/>
    <row r="33718" customFormat="1" ht="15" customHeight="1" x14ac:dyDescent="0.25"/>
    <row r="33719" customFormat="1" ht="15" customHeight="1" x14ac:dyDescent="0.25"/>
    <row r="33720" customFormat="1" ht="15" customHeight="1" x14ac:dyDescent="0.25"/>
    <row r="33721" customFormat="1" ht="15" customHeight="1" x14ac:dyDescent="0.25"/>
    <row r="33722" customFormat="1" ht="15" customHeight="1" x14ac:dyDescent="0.25"/>
    <row r="33723" customFormat="1" ht="15" customHeight="1" x14ac:dyDescent="0.25"/>
    <row r="33724" customFormat="1" ht="15" customHeight="1" x14ac:dyDescent="0.25"/>
    <row r="33725" customFormat="1" ht="15" customHeight="1" x14ac:dyDescent="0.25"/>
    <row r="33726" customFormat="1" ht="15" customHeight="1" x14ac:dyDescent="0.25"/>
    <row r="33727" customFormat="1" ht="15" customHeight="1" x14ac:dyDescent="0.25"/>
    <row r="33728" customFormat="1" ht="15" customHeight="1" x14ac:dyDescent="0.25"/>
    <row r="33729" customFormat="1" ht="15" customHeight="1" x14ac:dyDescent="0.25"/>
    <row r="33730" customFormat="1" ht="15" customHeight="1" x14ac:dyDescent="0.25"/>
    <row r="33731" customFormat="1" ht="15" customHeight="1" x14ac:dyDescent="0.25"/>
    <row r="33732" customFormat="1" ht="15" customHeight="1" x14ac:dyDescent="0.25"/>
    <row r="33733" customFormat="1" ht="15" customHeight="1" x14ac:dyDescent="0.25"/>
    <row r="33734" customFormat="1" ht="15" customHeight="1" x14ac:dyDescent="0.25"/>
    <row r="33735" customFormat="1" ht="15" customHeight="1" x14ac:dyDescent="0.25"/>
    <row r="33736" customFormat="1" ht="15" customHeight="1" x14ac:dyDescent="0.25"/>
    <row r="33737" customFormat="1" ht="15" customHeight="1" x14ac:dyDescent="0.25"/>
    <row r="33738" customFormat="1" ht="15" customHeight="1" x14ac:dyDescent="0.25"/>
    <row r="33739" customFormat="1" ht="15" customHeight="1" x14ac:dyDescent="0.25"/>
    <row r="33740" customFormat="1" ht="15" customHeight="1" x14ac:dyDescent="0.25"/>
    <row r="33741" customFormat="1" ht="15" customHeight="1" x14ac:dyDescent="0.25"/>
    <row r="33742" customFormat="1" ht="15" customHeight="1" x14ac:dyDescent="0.25"/>
    <row r="33743" customFormat="1" ht="15" customHeight="1" x14ac:dyDescent="0.25"/>
    <row r="33744" customFormat="1" ht="15" customHeight="1" x14ac:dyDescent="0.25"/>
    <row r="33745" customFormat="1" ht="15" customHeight="1" x14ac:dyDescent="0.25"/>
    <row r="33746" customFormat="1" ht="15" customHeight="1" x14ac:dyDescent="0.25"/>
    <row r="33747" customFormat="1" ht="15" customHeight="1" x14ac:dyDescent="0.25"/>
    <row r="33748" customFormat="1" ht="15" customHeight="1" x14ac:dyDescent="0.25"/>
    <row r="33749" customFormat="1" ht="15" customHeight="1" x14ac:dyDescent="0.25"/>
    <row r="33750" customFormat="1" ht="15" customHeight="1" x14ac:dyDescent="0.25"/>
    <row r="33751" customFormat="1" ht="15" customHeight="1" x14ac:dyDescent="0.25"/>
    <row r="33752" customFormat="1" ht="15" customHeight="1" x14ac:dyDescent="0.25"/>
    <row r="33753" customFormat="1" ht="15" customHeight="1" x14ac:dyDescent="0.25"/>
    <row r="33754" customFormat="1" ht="15" customHeight="1" x14ac:dyDescent="0.25"/>
    <row r="33755" customFormat="1" ht="15" customHeight="1" x14ac:dyDescent="0.25"/>
    <row r="33756" customFormat="1" ht="15" customHeight="1" x14ac:dyDescent="0.25"/>
    <row r="33757" customFormat="1" ht="15" customHeight="1" x14ac:dyDescent="0.25"/>
    <row r="33758" customFormat="1" ht="15" customHeight="1" x14ac:dyDescent="0.25"/>
    <row r="33759" customFormat="1" ht="15" customHeight="1" x14ac:dyDescent="0.25"/>
    <row r="33760" customFormat="1" ht="15" customHeight="1" x14ac:dyDescent="0.25"/>
    <row r="33761" customFormat="1" ht="15" customHeight="1" x14ac:dyDescent="0.25"/>
    <row r="33762" customFormat="1" ht="15" customHeight="1" x14ac:dyDescent="0.25"/>
    <row r="33763" customFormat="1" ht="15" customHeight="1" x14ac:dyDescent="0.25"/>
    <row r="33764" customFormat="1" ht="15" customHeight="1" x14ac:dyDescent="0.25"/>
    <row r="33765" customFormat="1" ht="15" customHeight="1" x14ac:dyDescent="0.25"/>
    <row r="33766" customFormat="1" ht="15" customHeight="1" x14ac:dyDescent="0.25"/>
    <row r="33767" customFormat="1" ht="15" customHeight="1" x14ac:dyDescent="0.25"/>
    <row r="33768" customFormat="1" ht="15" customHeight="1" x14ac:dyDescent="0.25"/>
    <row r="33769" customFormat="1" ht="15" customHeight="1" x14ac:dyDescent="0.25"/>
    <row r="33770" customFormat="1" ht="15" customHeight="1" x14ac:dyDescent="0.25"/>
    <row r="33771" customFormat="1" ht="15" customHeight="1" x14ac:dyDescent="0.25"/>
    <row r="33772" customFormat="1" ht="15" customHeight="1" x14ac:dyDescent="0.25"/>
    <row r="33773" customFormat="1" ht="15" customHeight="1" x14ac:dyDescent="0.25"/>
    <row r="33774" customFormat="1" ht="15" customHeight="1" x14ac:dyDescent="0.25"/>
    <row r="33775" customFormat="1" ht="15" customHeight="1" x14ac:dyDescent="0.25"/>
    <row r="33776" customFormat="1" ht="15" customHeight="1" x14ac:dyDescent="0.25"/>
    <row r="33777" customFormat="1" ht="15" customHeight="1" x14ac:dyDescent="0.25"/>
    <row r="33778" customFormat="1" ht="15" customHeight="1" x14ac:dyDescent="0.25"/>
    <row r="33779" customFormat="1" ht="15" customHeight="1" x14ac:dyDescent="0.25"/>
    <row r="33780" customFormat="1" ht="15" customHeight="1" x14ac:dyDescent="0.25"/>
    <row r="33781" customFormat="1" ht="15" customHeight="1" x14ac:dyDescent="0.25"/>
    <row r="33782" customFormat="1" ht="15" customHeight="1" x14ac:dyDescent="0.25"/>
    <row r="33783" customFormat="1" ht="15" customHeight="1" x14ac:dyDescent="0.25"/>
    <row r="33784" customFormat="1" ht="15" customHeight="1" x14ac:dyDescent="0.25"/>
    <row r="33785" customFormat="1" ht="15" customHeight="1" x14ac:dyDescent="0.25"/>
    <row r="33786" customFormat="1" ht="15" customHeight="1" x14ac:dyDescent="0.25"/>
    <row r="33787" customFormat="1" ht="15" customHeight="1" x14ac:dyDescent="0.25"/>
    <row r="33788" customFormat="1" ht="15" customHeight="1" x14ac:dyDescent="0.25"/>
    <row r="33789" customFormat="1" ht="15" customHeight="1" x14ac:dyDescent="0.25"/>
    <row r="33790" customFormat="1" ht="15" customHeight="1" x14ac:dyDescent="0.25"/>
    <row r="33791" customFormat="1" ht="15" customHeight="1" x14ac:dyDescent="0.25"/>
    <row r="33792" customFormat="1" ht="15" customHeight="1" x14ac:dyDescent="0.25"/>
    <row r="33793" customFormat="1" ht="15" customHeight="1" x14ac:dyDescent="0.25"/>
    <row r="33794" customFormat="1" ht="15" customHeight="1" x14ac:dyDescent="0.25"/>
    <row r="33795" customFormat="1" ht="15" customHeight="1" x14ac:dyDescent="0.25"/>
    <row r="33796" customFormat="1" ht="15" customHeight="1" x14ac:dyDescent="0.25"/>
    <row r="33797" customFormat="1" ht="15" customHeight="1" x14ac:dyDescent="0.25"/>
    <row r="33798" customFormat="1" ht="15" customHeight="1" x14ac:dyDescent="0.25"/>
    <row r="33799" customFormat="1" ht="15" customHeight="1" x14ac:dyDescent="0.25"/>
    <row r="33800" customFormat="1" ht="15" customHeight="1" x14ac:dyDescent="0.25"/>
    <row r="33801" customFormat="1" ht="15" customHeight="1" x14ac:dyDescent="0.25"/>
    <row r="33802" customFormat="1" ht="15" customHeight="1" x14ac:dyDescent="0.25"/>
    <row r="33803" customFormat="1" ht="15" customHeight="1" x14ac:dyDescent="0.25"/>
    <row r="33804" customFormat="1" ht="15" customHeight="1" x14ac:dyDescent="0.25"/>
    <row r="33805" customFormat="1" ht="15" customHeight="1" x14ac:dyDescent="0.25"/>
    <row r="33806" customFormat="1" ht="15" customHeight="1" x14ac:dyDescent="0.25"/>
    <row r="33807" customFormat="1" ht="15" customHeight="1" x14ac:dyDescent="0.25"/>
    <row r="33808" customFormat="1" ht="15" customHeight="1" x14ac:dyDescent="0.25"/>
    <row r="33809" customFormat="1" ht="15" customHeight="1" x14ac:dyDescent="0.25"/>
    <row r="33810" customFormat="1" ht="15" customHeight="1" x14ac:dyDescent="0.25"/>
    <row r="33811" customFormat="1" ht="15" customHeight="1" x14ac:dyDescent="0.25"/>
    <row r="33812" customFormat="1" ht="15" customHeight="1" x14ac:dyDescent="0.25"/>
    <row r="33813" customFormat="1" ht="15" customHeight="1" x14ac:dyDescent="0.25"/>
    <row r="33814" customFormat="1" ht="15" customHeight="1" x14ac:dyDescent="0.25"/>
    <row r="33815" customFormat="1" ht="15" customHeight="1" x14ac:dyDescent="0.25"/>
    <row r="33816" customFormat="1" ht="15" customHeight="1" x14ac:dyDescent="0.25"/>
    <row r="33817" customFormat="1" ht="15" customHeight="1" x14ac:dyDescent="0.25"/>
    <row r="33818" customFormat="1" ht="15" customHeight="1" x14ac:dyDescent="0.25"/>
    <row r="33819" customFormat="1" ht="15" customHeight="1" x14ac:dyDescent="0.25"/>
    <row r="33820" customFormat="1" ht="15" customHeight="1" x14ac:dyDescent="0.25"/>
    <row r="33821" customFormat="1" ht="15" customHeight="1" x14ac:dyDescent="0.25"/>
    <row r="33822" customFormat="1" ht="15" customHeight="1" x14ac:dyDescent="0.25"/>
    <row r="33823" customFormat="1" ht="15" customHeight="1" x14ac:dyDescent="0.25"/>
    <row r="33824" customFormat="1" ht="15" customHeight="1" x14ac:dyDescent="0.25"/>
    <row r="33825" customFormat="1" ht="15" customHeight="1" x14ac:dyDescent="0.25"/>
    <row r="33826" customFormat="1" ht="15" customHeight="1" x14ac:dyDescent="0.25"/>
    <row r="33827" customFormat="1" ht="15" customHeight="1" x14ac:dyDescent="0.25"/>
    <row r="33828" customFormat="1" ht="15" customHeight="1" x14ac:dyDescent="0.25"/>
    <row r="33829" customFormat="1" ht="15" customHeight="1" x14ac:dyDescent="0.25"/>
    <row r="33830" customFormat="1" ht="15" customHeight="1" x14ac:dyDescent="0.25"/>
    <row r="33831" customFormat="1" ht="15" customHeight="1" x14ac:dyDescent="0.25"/>
    <row r="33832" customFormat="1" ht="15" customHeight="1" x14ac:dyDescent="0.25"/>
    <row r="33833" customFormat="1" ht="15" customHeight="1" x14ac:dyDescent="0.25"/>
    <row r="33834" customFormat="1" ht="15" customHeight="1" x14ac:dyDescent="0.25"/>
    <row r="33835" customFormat="1" ht="15" customHeight="1" x14ac:dyDescent="0.25"/>
    <row r="33836" customFormat="1" ht="15" customHeight="1" x14ac:dyDescent="0.25"/>
    <row r="33837" customFormat="1" ht="15" customHeight="1" x14ac:dyDescent="0.25"/>
    <row r="33838" customFormat="1" ht="15" customHeight="1" x14ac:dyDescent="0.25"/>
    <row r="33839" customFormat="1" ht="15" customHeight="1" x14ac:dyDescent="0.25"/>
    <row r="33840" customFormat="1" ht="15" customHeight="1" x14ac:dyDescent="0.25"/>
    <row r="33841" customFormat="1" ht="15" customHeight="1" x14ac:dyDescent="0.25"/>
    <row r="33842" customFormat="1" ht="15" customHeight="1" x14ac:dyDescent="0.25"/>
    <row r="33843" customFormat="1" ht="15" customHeight="1" x14ac:dyDescent="0.25"/>
    <row r="33844" customFormat="1" ht="15" customHeight="1" x14ac:dyDescent="0.25"/>
    <row r="33845" customFormat="1" ht="15" customHeight="1" x14ac:dyDescent="0.25"/>
    <row r="33846" customFormat="1" ht="15" customHeight="1" x14ac:dyDescent="0.25"/>
    <row r="33847" customFormat="1" ht="15" customHeight="1" x14ac:dyDescent="0.25"/>
    <row r="33848" customFormat="1" ht="15" customHeight="1" x14ac:dyDescent="0.25"/>
    <row r="33849" customFormat="1" ht="15" customHeight="1" x14ac:dyDescent="0.25"/>
    <row r="33850" customFormat="1" ht="15" customHeight="1" x14ac:dyDescent="0.25"/>
    <row r="33851" customFormat="1" ht="15" customHeight="1" x14ac:dyDescent="0.25"/>
    <row r="33852" customFormat="1" ht="15" customHeight="1" x14ac:dyDescent="0.25"/>
    <row r="33853" customFormat="1" ht="15" customHeight="1" x14ac:dyDescent="0.25"/>
    <row r="33854" customFormat="1" ht="15" customHeight="1" x14ac:dyDescent="0.25"/>
    <row r="33855" customFormat="1" ht="15" customHeight="1" x14ac:dyDescent="0.25"/>
    <row r="33856" customFormat="1" ht="15" customHeight="1" x14ac:dyDescent="0.25"/>
    <row r="33857" customFormat="1" ht="15" customHeight="1" x14ac:dyDescent="0.25"/>
    <row r="33858" customFormat="1" ht="15" customHeight="1" x14ac:dyDescent="0.25"/>
    <row r="33859" customFormat="1" ht="15" customHeight="1" x14ac:dyDescent="0.25"/>
    <row r="33860" customFormat="1" ht="15" customHeight="1" x14ac:dyDescent="0.25"/>
    <row r="33861" customFormat="1" ht="15" customHeight="1" x14ac:dyDescent="0.25"/>
    <row r="33862" customFormat="1" ht="15" customHeight="1" x14ac:dyDescent="0.25"/>
    <row r="33863" customFormat="1" ht="15" customHeight="1" x14ac:dyDescent="0.25"/>
    <row r="33864" customFormat="1" ht="15" customHeight="1" x14ac:dyDescent="0.25"/>
    <row r="33865" customFormat="1" ht="15" customHeight="1" x14ac:dyDescent="0.25"/>
    <row r="33866" customFormat="1" ht="15" customHeight="1" x14ac:dyDescent="0.25"/>
    <row r="33867" customFormat="1" ht="15" customHeight="1" x14ac:dyDescent="0.25"/>
    <row r="33868" customFormat="1" ht="15" customHeight="1" x14ac:dyDescent="0.25"/>
    <row r="33869" customFormat="1" ht="15" customHeight="1" x14ac:dyDescent="0.25"/>
    <row r="33870" customFormat="1" ht="15" customHeight="1" x14ac:dyDescent="0.25"/>
    <row r="33871" customFormat="1" ht="15" customHeight="1" x14ac:dyDescent="0.25"/>
    <row r="33872" customFormat="1" ht="15" customHeight="1" x14ac:dyDescent="0.25"/>
    <row r="33873" customFormat="1" ht="15" customHeight="1" x14ac:dyDescent="0.25"/>
    <row r="33874" customFormat="1" ht="15" customHeight="1" x14ac:dyDescent="0.25"/>
    <row r="33875" customFormat="1" ht="15" customHeight="1" x14ac:dyDescent="0.25"/>
    <row r="33876" customFormat="1" ht="15" customHeight="1" x14ac:dyDescent="0.25"/>
    <row r="33877" customFormat="1" ht="15" customHeight="1" x14ac:dyDescent="0.25"/>
    <row r="33878" customFormat="1" ht="15" customHeight="1" x14ac:dyDescent="0.25"/>
    <row r="33879" customFormat="1" ht="15" customHeight="1" x14ac:dyDescent="0.25"/>
    <row r="33880" customFormat="1" ht="15" customHeight="1" x14ac:dyDescent="0.25"/>
    <row r="33881" customFormat="1" ht="15" customHeight="1" x14ac:dyDescent="0.25"/>
    <row r="33882" customFormat="1" ht="15" customHeight="1" x14ac:dyDescent="0.25"/>
    <row r="33883" customFormat="1" ht="15" customHeight="1" x14ac:dyDescent="0.25"/>
    <row r="33884" customFormat="1" ht="15" customHeight="1" x14ac:dyDescent="0.25"/>
    <row r="33885" customFormat="1" ht="15" customHeight="1" x14ac:dyDescent="0.25"/>
    <row r="33886" customFormat="1" ht="15" customHeight="1" x14ac:dyDescent="0.25"/>
    <row r="33887" customFormat="1" ht="15" customHeight="1" x14ac:dyDescent="0.25"/>
    <row r="33888" customFormat="1" ht="15" customHeight="1" x14ac:dyDescent="0.25"/>
    <row r="33889" customFormat="1" ht="15" customHeight="1" x14ac:dyDescent="0.25"/>
    <row r="33890" customFormat="1" ht="15" customHeight="1" x14ac:dyDescent="0.25"/>
    <row r="33891" customFormat="1" ht="15" customHeight="1" x14ac:dyDescent="0.25"/>
    <row r="33892" customFormat="1" ht="15" customHeight="1" x14ac:dyDescent="0.25"/>
    <row r="33893" customFormat="1" ht="15" customHeight="1" x14ac:dyDescent="0.25"/>
    <row r="33894" customFormat="1" ht="15" customHeight="1" x14ac:dyDescent="0.25"/>
    <row r="33895" customFormat="1" ht="15" customHeight="1" x14ac:dyDescent="0.25"/>
    <row r="33896" customFormat="1" ht="15" customHeight="1" x14ac:dyDescent="0.25"/>
    <row r="33897" customFormat="1" ht="15" customHeight="1" x14ac:dyDescent="0.25"/>
    <row r="33898" customFormat="1" ht="15" customHeight="1" x14ac:dyDescent="0.25"/>
    <row r="33899" customFormat="1" ht="15" customHeight="1" x14ac:dyDescent="0.25"/>
    <row r="33900" customFormat="1" ht="15" customHeight="1" x14ac:dyDescent="0.25"/>
    <row r="33901" customFormat="1" ht="15" customHeight="1" x14ac:dyDescent="0.25"/>
    <row r="33902" customFormat="1" ht="15" customHeight="1" x14ac:dyDescent="0.25"/>
    <row r="33903" customFormat="1" ht="15" customHeight="1" x14ac:dyDescent="0.25"/>
    <row r="33904" customFormat="1" ht="15" customHeight="1" x14ac:dyDescent="0.25"/>
    <row r="33905" customFormat="1" ht="15" customHeight="1" x14ac:dyDescent="0.25"/>
    <row r="33906" customFormat="1" ht="15" customHeight="1" x14ac:dyDescent="0.25"/>
    <row r="33907" customFormat="1" ht="15" customHeight="1" x14ac:dyDescent="0.25"/>
    <row r="33908" customFormat="1" ht="15" customHeight="1" x14ac:dyDescent="0.25"/>
    <row r="33909" customFormat="1" ht="15" customHeight="1" x14ac:dyDescent="0.25"/>
    <row r="33910" customFormat="1" ht="15" customHeight="1" x14ac:dyDescent="0.25"/>
    <row r="33911" customFormat="1" ht="15" customHeight="1" x14ac:dyDescent="0.25"/>
    <row r="33912" customFormat="1" ht="15" customHeight="1" x14ac:dyDescent="0.25"/>
    <row r="33913" customFormat="1" ht="15" customHeight="1" x14ac:dyDescent="0.25"/>
    <row r="33914" customFormat="1" ht="15" customHeight="1" x14ac:dyDescent="0.25"/>
    <row r="33915" customFormat="1" ht="15" customHeight="1" x14ac:dyDescent="0.25"/>
    <row r="33916" customFormat="1" ht="15" customHeight="1" x14ac:dyDescent="0.25"/>
    <row r="33917" customFormat="1" ht="15" customHeight="1" x14ac:dyDescent="0.25"/>
    <row r="33918" customFormat="1" ht="15" customHeight="1" x14ac:dyDescent="0.25"/>
    <row r="33919" customFormat="1" ht="15" customHeight="1" x14ac:dyDescent="0.25"/>
    <row r="33920" customFormat="1" ht="15" customHeight="1" x14ac:dyDescent="0.25"/>
    <row r="33921" customFormat="1" ht="15" customHeight="1" x14ac:dyDescent="0.25"/>
    <row r="33922" customFormat="1" ht="15" customHeight="1" x14ac:dyDescent="0.25"/>
    <row r="33923" customFormat="1" ht="15" customHeight="1" x14ac:dyDescent="0.25"/>
    <row r="33924" customFormat="1" ht="15" customHeight="1" x14ac:dyDescent="0.25"/>
    <row r="33925" customFormat="1" ht="15" customHeight="1" x14ac:dyDescent="0.25"/>
    <row r="33926" customFormat="1" ht="15" customHeight="1" x14ac:dyDescent="0.25"/>
    <row r="33927" customFormat="1" ht="15" customHeight="1" x14ac:dyDescent="0.25"/>
    <row r="33928" customFormat="1" ht="15" customHeight="1" x14ac:dyDescent="0.25"/>
    <row r="33929" customFormat="1" ht="15" customHeight="1" x14ac:dyDescent="0.25"/>
    <row r="33930" customFormat="1" ht="15" customHeight="1" x14ac:dyDescent="0.25"/>
    <row r="33931" customFormat="1" ht="15" customHeight="1" x14ac:dyDescent="0.25"/>
    <row r="33932" customFormat="1" ht="15" customHeight="1" x14ac:dyDescent="0.25"/>
    <row r="33933" customFormat="1" ht="15" customHeight="1" x14ac:dyDescent="0.25"/>
    <row r="33934" customFormat="1" ht="15" customHeight="1" x14ac:dyDescent="0.25"/>
    <row r="33935" customFormat="1" ht="15" customHeight="1" x14ac:dyDescent="0.25"/>
    <row r="33936" customFormat="1" ht="15" customHeight="1" x14ac:dyDescent="0.25"/>
    <row r="33937" customFormat="1" ht="15" customHeight="1" x14ac:dyDescent="0.25"/>
    <row r="33938" customFormat="1" ht="15" customHeight="1" x14ac:dyDescent="0.25"/>
    <row r="33939" customFormat="1" ht="15" customHeight="1" x14ac:dyDescent="0.25"/>
    <row r="33940" customFormat="1" ht="15" customHeight="1" x14ac:dyDescent="0.25"/>
    <row r="33941" customFormat="1" ht="15" customHeight="1" x14ac:dyDescent="0.25"/>
    <row r="33942" customFormat="1" ht="15" customHeight="1" x14ac:dyDescent="0.25"/>
    <row r="33943" customFormat="1" ht="15" customHeight="1" x14ac:dyDescent="0.25"/>
    <row r="33944" customFormat="1" ht="15" customHeight="1" x14ac:dyDescent="0.25"/>
    <row r="33945" customFormat="1" ht="15" customHeight="1" x14ac:dyDescent="0.25"/>
    <row r="33946" customFormat="1" ht="15" customHeight="1" x14ac:dyDescent="0.25"/>
    <row r="33947" customFormat="1" ht="15" customHeight="1" x14ac:dyDescent="0.25"/>
    <row r="33948" customFormat="1" ht="15" customHeight="1" x14ac:dyDescent="0.25"/>
    <row r="33949" customFormat="1" ht="15" customHeight="1" x14ac:dyDescent="0.25"/>
    <row r="33950" customFormat="1" ht="15" customHeight="1" x14ac:dyDescent="0.25"/>
    <row r="33951" customFormat="1" ht="15" customHeight="1" x14ac:dyDescent="0.25"/>
    <row r="33952" customFormat="1" ht="15" customHeight="1" x14ac:dyDescent="0.25"/>
    <row r="33953" customFormat="1" ht="15" customHeight="1" x14ac:dyDescent="0.25"/>
    <row r="33954" customFormat="1" ht="15" customHeight="1" x14ac:dyDescent="0.25"/>
    <row r="33955" customFormat="1" ht="15" customHeight="1" x14ac:dyDescent="0.25"/>
    <row r="33956" customFormat="1" ht="15" customHeight="1" x14ac:dyDescent="0.25"/>
    <row r="33957" customFormat="1" ht="15" customHeight="1" x14ac:dyDescent="0.25"/>
    <row r="33958" customFormat="1" ht="15" customHeight="1" x14ac:dyDescent="0.25"/>
    <row r="33959" customFormat="1" ht="15" customHeight="1" x14ac:dyDescent="0.25"/>
    <row r="33960" customFormat="1" ht="15" customHeight="1" x14ac:dyDescent="0.25"/>
    <row r="33961" customFormat="1" ht="15" customHeight="1" x14ac:dyDescent="0.25"/>
    <row r="33962" customFormat="1" ht="15" customHeight="1" x14ac:dyDescent="0.25"/>
    <row r="33963" customFormat="1" ht="15" customHeight="1" x14ac:dyDescent="0.25"/>
    <row r="33964" customFormat="1" ht="15" customHeight="1" x14ac:dyDescent="0.25"/>
    <row r="33965" customFormat="1" ht="15" customHeight="1" x14ac:dyDescent="0.25"/>
    <row r="33966" customFormat="1" ht="15" customHeight="1" x14ac:dyDescent="0.25"/>
    <row r="33967" customFormat="1" ht="15" customHeight="1" x14ac:dyDescent="0.25"/>
    <row r="33968" customFormat="1" ht="15" customHeight="1" x14ac:dyDescent="0.25"/>
    <row r="33969" customFormat="1" ht="15" customHeight="1" x14ac:dyDescent="0.25"/>
    <row r="33970" customFormat="1" ht="15" customHeight="1" x14ac:dyDescent="0.25"/>
    <row r="33971" customFormat="1" ht="15" customHeight="1" x14ac:dyDescent="0.25"/>
    <row r="33972" customFormat="1" ht="15" customHeight="1" x14ac:dyDescent="0.25"/>
    <row r="33973" customFormat="1" ht="15" customHeight="1" x14ac:dyDescent="0.25"/>
    <row r="33974" customFormat="1" ht="15" customHeight="1" x14ac:dyDescent="0.25"/>
    <row r="33975" customFormat="1" ht="15" customHeight="1" x14ac:dyDescent="0.25"/>
    <row r="33976" customFormat="1" ht="15" customHeight="1" x14ac:dyDescent="0.25"/>
    <row r="33977" customFormat="1" ht="15" customHeight="1" x14ac:dyDescent="0.25"/>
    <row r="33978" customFormat="1" ht="15" customHeight="1" x14ac:dyDescent="0.25"/>
    <row r="33979" customFormat="1" ht="15" customHeight="1" x14ac:dyDescent="0.25"/>
    <row r="33980" customFormat="1" ht="15" customHeight="1" x14ac:dyDescent="0.25"/>
    <row r="33981" customFormat="1" ht="15" customHeight="1" x14ac:dyDescent="0.25"/>
    <row r="33982" customFormat="1" ht="15" customHeight="1" x14ac:dyDescent="0.25"/>
    <row r="33983" customFormat="1" ht="15" customHeight="1" x14ac:dyDescent="0.25"/>
    <row r="33984" customFormat="1" ht="15" customHeight="1" x14ac:dyDescent="0.25"/>
    <row r="33985" customFormat="1" ht="15" customHeight="1" x14ac:dyDescent="0.25"/>
    <row r="33986" customFormat="1" ht="15" customHeight="1" x14ac:dyDescent="0.25"/>
    <row r="33987" customFormat="1" ht="15" customHeight="1" x14ac:dyDescent="0.25"/>
    <row r="33988" customFormat="1" ht="15" customHeight="1" x14ac:dyDescent="0.25"/>
    <row r="33989" customFormat="1" ht="15" customHeight="1" x14ac:dyDescent="0.25"/>
    <row r="33990" customFormat="1" ht="15" customHeight="1" x14ac:dyDescent="0.25"/>
    <row r="33991" customFormat="1" ht="15" customHeight="1" x14ac:dyDescent="0.25"/>
    <row r="33992" customFormat="1" ht="15" customHeight="1" x14ac:dyDescent="0.25"/>
    <row r="33993" customFormat="1" ht="15" customHeight="1" x14ac:dyDescent="0.25"/>
    <row r="33994" customFormat="1" ht="15" customHeight="1" x14ac:dyDescent="0.25"/>
    <row r="33995" customFormat="1" ht="15" customHeight="1" x14ac:dyDescent="0.25"/>
    <row r="33996" customFormat="1" ht="15" customHeight="1" x14ac:dyDescent="0.25"/>
    <row r="33997" customFormat="1" ht="15" customHeight="1" x14ac:dyDescent="0.25"/>
    <row r="33998" customFormat="1" ht="15" customHeight="1" x14ac:dyDescent="0.25"/>
    <row r="33999" customFormat="1" ht="15" customHeight="1" x14ac:dyDescent="0.25"/>
    <row r="34000" customFormat="1" ht="15" customHeight="1" x14ac:dyDescent="0.25"/>
    <row r="34001" customFormat="1" ht="15" customHeight="1" x14ac:dyDescent="0.25"/>
    <row r="34002" customFormat="1" ht="15" customHeight="1" x14ac:dyDescent="0.25"/>
    <row r="34003" customFormat="1" ht="15" customHeight="1" x14ac:dyDescent="0.25"/>
    <row r="34004" customFormat="1" ht="15" customHeight="1" x14ac:dyDescent="0.25"/>
    <row r="34005" customFormat="1" ht="15" customHeight="1" x14ac:dyDescent="0.25"/>
    <row r="34006" customFormat="1" ht="15" customHeight="1" x14ac:dyDescent="0.25"/>
    <row r="34007" customFormat="1" ht="15" customHeight="1" x14ac:dyDescent="0.25"/>
    <row r="34008" customFormat="1" ht="15" customHeight="1" x14ac:dyDescent="0.25"/>
    <row r="34009" customFormat="1" ht="15" customHeight="1" x14ac:dyDescent="0.25"/>
    <row r="34010" customFormat="1" ht="15" customHeight="1" x14ac:dyDescent="0.25"/>
    <row r="34011" customFormat="1" ht="15" customHeight="1" x14ac:dyDescent="0.25"/>
    <row r="34012" customFormat="1" ht="15" customHeight="1" x14ac:dyDescent="0.25"/>
    <row r="34013" customFormat="1" ht="15" customHeight="1" x14ac:dyDescent="0.25"/>
    <row r="34014" customFormat="1" ht="15" customHeight="1" x14ac:dyDescent="0.25"/>
    <row r="34015" customFormat="1" ht="15" customHeight="1" x14ac:dyDescent="0.25"/>
    <row r="34016" customFormat="1" ht="15" customHeight="1" x14ac:dyDescent="0.25"/>
    <row r="34017" customFormat="1" ht="15" customHeight="1" x14ac:dyDescent="0.25"/>
    <row r="34018" customFormat="1" ht="15" customHeight="1" x14ac:dyDescent="0.25"/>
    <row r="34019" customFormat="1" ht="15" customHeight="1" x14ac:dyDescent="0.25"/>
    <row r="34020" customFormat="1" ht="15" customHeight="1" x14ac:dyDescent="0.25"/>
    <row r="34021" customFormat="1" ht="15" customHeight="1" x14ac:dyDescent="0.25"/>
    <row r="34022" customFormat="1" ht="15" customHeight="1" x14ac:dyDescent="0.25"/>
    <row r="34023" customFormat="1" ht="15" customHeight="1" x14ac:dyDescent="0.25"/>
    <row r="34024" customFormat="1" ht="15" customHeight="1" x14ac:dyDescent="0.25"/>
    <row r="34025" customFormat="1" ht="15" customHeight="1" x14ac:dyDescent="0.25"/>
    <row r="34026" customFormat="1" ht="15" customHeight="1" x14ac:dyDescent="0.25"/>
    <row r="34027" customFormat="1" ht="15" customHeight="1" x14ac:dyDescent="0.25"/>
    <row r="34028" customFormat="1" ht="15" customHeight="1" x14ac:dyDescent="0.25"/>
    <row r="34029" customFormat="1" ht="15" customHeight="1" x14ac:dyDescent="0.25"/>
    <row r="34030" customFormat="1" ht="15" customHeight="1" x14ac:dyDescent="0.25"/>
    <row r="34031" customFormat="1" ht="15" customHeight="1" x14ac:dyDescent="0.25"/>
    <row r="34032" customFormat="1" ht="15" customHeight="1" x14ac:dyDescent="0.25"/>
    <row r="34033" customFormat="1" ht="15" customHeight="1" x14ac:dyDescent="0.25"/>
    <row r="34034" customFormat="1" ht="15" customHeight="1" x14ac:dyDescent="0.25"/>
    <row r="34035" customFormat="1" ht="15" customHeight="1" x14ac:dyDescent="0.25"/>
    <row r="34036" customFormat="1" ht="15" customHeight="1" x14ac:dyDescent="0.25"/>
    <row r="34037" customFormat="1" ht="15" customHeight="1" x14ac:dyDescent="0.25"/>
    <row r="34038" customFormat="1" ht="15" customHeight="1" x14ac:dyDescent="0.25"/>
    <row r="34039" customFormat="1" ht="15" customHeight="1" x14ac:dyDescent="0.25"/>
    <row r="34040" customFormat="1" ht="15" customHeight="1" x14ac:dyDescent="0.25"/>
    <row r="34041" customFormat="1" ht="15" customHeight="1" x14ac:dyDescent="0.25"/>
    <row r="34042" customFormat="1" ht="15" customHeight="1" x14ac:dyDescent="0.25"/>
    <row r="34043" customFormat="1" ht="15" customHeight="1" x14ac:dyDescent="0.25"/>
    <row r="34044" customFormat="1" ht="15" customHeight="1" x14ac:dyDescent="0.25"/>
    <row r="34045" customFormat="1" ht="15" customHeight="1" x14ac:dyDescent="0.25"/>
    <row r="34046" customFormat="1" ht="15" customHeight="1" x14ac:dyDescent="0.25"/>
    <row r="34047" customFormat="1" ht="15" customHeight="1" x14ac:dyDescent="0.25"/>
    <row r="34048" customFormat="1" ht="15" customHeight="1" x14ac:dyDescent="0.25"/>
    <row r="34049" customFormat="1" ht="15" customHeight="1" x14ac:dyDescent="0.25"/>
    <row r="34050" customFormat="1" ht="15" customHeight="1" x14ac:dyDescent="0.25"/>
    <row r="34051" customFormat="1" ht="15" customHeight="1" x14ac:dyDescent="0.25"/>
    <row r="34052" customFormat="1" ht="15" customHeight="1" x14ac:dyDescent="0.25"/>
    <row r="34053" customFormat="1" ht="15" customHeight="1" x14ac:dyDescent="0.25"/>
    <row r="34054" customFormat="1" ht="15" customHeight="1" x14ac:dyDescent="0.25"/>
    <row r="34055" customFormat="1" ht="15" customHeight="1" x14ac:dyDescent="0.25"/>
    <row r="34056" customFormat="1" ht="15" customHeight="1" x14ac:dyDescent="0.25"/>
    <row r="34057" customFormat="1" ht="15" customHeight="1" x14ac:dyDescent="0.25"/>
    <row r="34058" customFormat="1" ht="15" customHeight="1" x14ac:dyDescent="0.25"/>
    <row r="34059" customFormat="1" ht="15" customHeight="1" x14ac:dyDescent="0.25"/>
    <row r="34060" customFormat="1" ht="15" customHeight="1" x14ac:dyDescent="0.25"/>
    <row r="34061" customFormat="1" ht="15" customHeight="1" x14ac:dyDescent="0.25"/>
    <row r="34062" customFormat="1" ht="15" customHeight="1" x14ac:dyDescent="0.25"/>
    <row r="34063" customFormat="1" ht="15" customHeight="1" x14ac:dyDescent="0.25"/>
    <row r="34064" customFormat="1" ht="15" customHeight="1" x14ac:dyDescent="0.25"/>
    <row r="34065" customFormat="1" ht="15" customHeight="1" x14ac:dyDescent="0.25"/>
    <row r="34066" customFormat="1" ht="15" customHeight="1" x14ac:dyDescent="0.25"/>
    <row r="34067" customFormat="1" ht="15" customHeight="1" x14ac:dyDescent="0.25"/>
    <row r="34068" customFormat="1" ht="15" customHeight="1" x14ac:dyDescent="0.25"/>
    <row r="34069" customFormat="1" ht="15" customHeight="1" x14ac:dyDescent="0.25"/>
    <row r="34070" customFormat="1" ht="15" customHeight="1" x14ac:dyDescent="0.25"/>
    <row r="34071" customFormat="1" ht="15" customHeight="1" x14ac:dyDescent="0.25"/>
    <row r="34072" customFormat="1" ht="15" customHeight="1" x14ac:dyDescent="0.25"/>
    <row r="34073" customFormat="1" ht="15" customHeight="1" x14ac:dyDescent="0.25"/>
    <row r="34074" customFormat="1" ht="15" customHeight="1" x14ac:dyDescent="0.25"/>
    <row r="34075" customFormat="1" ht="15" customHeight="1" x14ac:dyDescent="0.25"/>
    <row r="34076" customFormat="1" ht="15" customHeight="1" x14ac:dyDescent="0.25"/>
    <row r="34077" customFormat="1" ht="15" customHeight="1" x14ac:dyDescent="0.25"/>
    <row r="34078" customFormat="1" ht="15" customHeight="1" x14ac:dyDescent="0.25"/>
    <row r="34079" customFormat="1" ht="15" customHeight="1" x14ac:dyDescent="0.25"/>
    <row r="34080" customFormat="1" ht="15" customHeight="1" x14ac:dyDescent="0.25"/>
    <row r="34081" customFormat="1" ht="15" customHeight="1" x14ac:dyDescent="0.25"/>
    <row r="34082" customFormat="1" ht="15" customHeight="1" x14ac:dyDescent="0.25"/>
    <row r="34083" customFormat="1" ht="15" customHeight="1" x14ac:dyDescent="0.25"/>
    <row r="34084" customFormat="1" ht="15" customHeight="1" x14ac:dyDescent="0.25"/>
    <row r="34085" customFormat="1" ht="15" customHeight="1" x14ac:dyDescent="0.25"/>
    <row r="34086" customFormat="1" ht="15" customHeight="1" x14ac:dyDescent="0.25"/>
    <row r="34087" customFormat="1" ht="15" customHeight="1" x14ac:dyDescent="0.25"/>
    <row r="34088" customFormat="1" ht="15" customHeight="1" x14ac:dyDescent="0.25"/>
    <row r="34089" customFormat="1" ht="15" customHeight="1" x14ac:dyDescent="0.25"/>
    <row r="34090" customFormat="1" ht="15" customHeight="1" x14ac:dyDescent="0.25"/>
    <row r="34091" customFormat="1" ht="15" customHeight="1" x14ac:dyDescent="0.25"/>
    <row r="34092" customFormat="1" ht="15" customHeight="1" x14ac:dyDescent="0.25"/>
    <row r="34093" customFormat="1" ht="15" customHeight="1" x14ac:dyDescent="0.25"/>
    <row r="34094" customFormat="1" ht="15" customHeight="1" x14ac:dyDescent="0.25"/>
    <row r="34095" customFormat="1" ht="15" customHeight="1" x14ac:dyDescent="0.25"/>
    <row r="34096" customFormat="1" ht="15" customHeight="1" x14ac:dyDescent="0.25"/>
    <row r="34097" customFormat="1" ht="15" customHeight="1" x14ac:dyDescent="0.25"/>
    <row r="34098" customFormat="1" ht="15" customHeight="1" x14ac:dyDescent="0.25"/>
    <row r="34099" customFormat="1" ht="15" customHeight="1" x14ac:dyDescent="0.25"/>
    <row r="34100" customFormat="1" ht="15" customHeight="1" x14ac:dyDescent="0.25"/>
    <row r="34101" customFormat="1" ht="15" customHeight="1" x14ac:dyDescent="0.25"/>
    <row r="34102" customFormat="1" ht="15" customHeight="1" x14ac:dyDescent="0.25"/>
    <row r="34103" customFormat="1" ht="15" customHeight="1" x14ac:dyDescent="0.25"/>
    <row r="34104" customFormat="1" ht="15" customHeight="1" x14ac:dyDescent="0.25"/>
    <row r="34105" customFormat="1" ht="15" customHeight="1" x14ac:dyDescent="0.25"/>
    <row r="34106" customFormat="1" ht="15" customHeight="1" x14ac:dyDescent="0.25"/>
    <row r="34107" customFormat="1" ht="15" customHeight="1" x14ac:dyDescent="0.25"/>
    <row r="34108" customFormat="1" ht="15" customHeight="1" x14ac:dyDescent="0.25"/>
    <row r="34109" customFormat="1" ht="15" customHeight="1" x14ac:dyDescent="0.25"/>
    <row r="34110" customFormat="1" ht="15" customHeight="1" x14ac:dyDescent="0.25"/>
    <row r="34111" customFormat="1" ht="15" customHeight="1" x14ac:dyDescent="0.25"/>
    <row r="34112" customFormat="1" ht="15" customHeight="1" x14ac:dyDescent="0.25"/>
    <row r="34113" customFormat="1" ht="15" customHeight="1" x14ac:dyDescent="0.25"/>
    <row r="34114" customFormat="1" ht="15" customHeight="1" x14ac:dyDescent="0.25"/>
    <row r="34115" customFormat="1" ht="15" customHeight="1" x14ac:dyDescent="0.25"/>
    <row r="34116" customFormat="1" ht="15" customHeight="1" x14ac:dyDescent="0.25"/>
    <row r="34117" customFormat="1" ht="15" customHeight="1" x14ac:dyDescent="0.25"/>
    <row r="34118" customFormat="1" ht="15" customHeight="1" x14ac:dyDescent="0.25"/>
    <row r="34119" customFormat="1" ht="15" customHeight="1" x14ac:dyDescent="0.25"/>
    <row r="34120" customFormat="1" ht="15" customHeight="1" x14ac:dyDescent="0.25"/>
    <row r="34121" customFormat="1" ht="15" customHeight="1" x14ac:dyDescent="0.25"/>
    <row r="34122" customFormat="1" ht="15" customHeight="1" x14ac:dyDescent="0.25"/>
    <row r="34123" customFormat="1" ht="15" customHeight="1" x14ac:dyDescent="0.25"/>
    <row r="34124" customFormat="1" ht="15" customHeight="1" x14ac:dyDescent="0.25"/>
    <row r="34125" customFormat="1" ht="15" customHeight="1" x14ac:dyDescent="0.25"/>
    <row r="34126" customFormat="1" ht="15" customHeight="1" x14ac:dyDescent="0.25"/>
    <row r="34127" customFormat="1" ht="15" customHeight="1" x14ac:dyDescent="0.25"/>
    <row r="34128" customFormat="1" ht="15" customHeight="1" x14ac:dyDescent="0.25"/>
    <row r="34129" customFormat="1" ht="15" customHeight="1" x14ac:dyDescent="0.25"/>
    <row r="34130" customFormat="1" ht="15" customHeight="1" x14ac:dyDescent="0.25"/>
    <row r="34131" customFormat="1" ht="15" customHeight="1" x14ac:dyDescent="0.25"/>
    <row r="34132" customFormat="1" ht="15" customHeight="1" x14ac:dyDescent="0.25"/>
    <row r="34133" customFormat="1" ht="15" customHeight="1" x14ac:dyDescent="0.25"/>
    <row r="34134" customFormat="1" ht="15" customHeight="1" x14ac:dyDescent="0.25"/>
    <row r="34135" customFormat="1" ht="15" customHeight="1" x14ac:dyDescent="0.25"/>
    <row r="34136" customFormat="1" ht="15" customHeight="1" x14ac:dyDescent="0.25"/>
    <row r="34137" customFormat="1" ht="15" customHeight="1" x14ac:dyDescent="0.25"/>
    <row r="34138" customFormat="1" ht="15" customHeight="1" x14ac:dyDescent="0.25"/>
    <row r="34139" customFormat="1" ht="15" customHeight="1" x14ac:dyDescent="0.25"/>
    <row r="34140" customFormat="1" ht="15" customHeight="1" x14ac:dyDescent="0.25"/>
    <row r="34141" customFormat="1" ht="15" customHeight="1" x14ac:dyDescent="0.25"/>
    <row r="34142" customFormat="1" ht="15" customHeight="1" x14ac:dyDescent="0.25"/>
    <row r="34143" customFormat="1" ht="15" customHeight="1" x14ac:dyDescent="0.25"/>
    <row r="34144" customFormat="1" ht="15" customHeight="1" x14ac:dyDescent="0.25"/>
    <row r="34145" customFormat="1" ht="15" customHeight="1" x14ac:dyDescent="0.25"/>
    <row r="34146" customFormat="1" ht="15" customHeight="1" x14ac:dyDescent="0.25"/>
    <row r="34147" customFormat="1" ht="15" customHeight="1" x14ac:dyDescent="0.25"/>
    <row r="34148" customFormat="1" ht="15" customHeight="1" x14ac:dyDescent="0.25"/>
    <row r="34149" customFormat="1" ht="15" customHeight="1" x14ac:dyDescent="0.25"/>
    <row r="34150" customFormat="1" ht="15" customHeight="1" x14ac:dyDescent="0.25"/>
    <row r="34151" customFormat="1" ht="15" customHeight="1" x14ac:dyDescent="0.25"/>
    <row r="34152" customFormat="1" ht="15" customHeight="1" x14ac:dyDescent="0.25"/>
    <row r="34153" customFormat="1" ht="15" customHeight="1" x14ac:dyDescent="0.25"/>
    <row r="34154" customFormat="1" ht="15" customHeight="1" x14ac:dyDescent="0.25"/>
    <row r="34155" customFormat="1" ht="15" customHeight="1" x14ac:dyDescent="0.25"/>
    <row r="34156" customFormat="1" ht="15" customHeight="1" x14ac:dyDescent="0.25"/>
    <row r="34157" customFormat="1" ht="15" customHeight="1" x14ac:dyDescent="0.25"/>
    <row r="34158" customFormat="1" ht="15" customHeight="1" x14ac:dyDescent="0.25"/>
    <row r="34159" customFormat="1" ht="15" customHeight="1" x14ac:dyDescent="0.25"/>
    <row r="34160" customFormat="1" ht="15" customHeight="1" x14ac:dyDescent="0.25"/>
    <row r="34161" customFormat="1" ht="15" customHeight="1" x14ac:dyDescent="0.25"/>
    <row r="34162" customFormat="1" ht="15" customHeight="1" x14ac:dyDescent="0.25"/>
    <row r="34163" customFormat="1" ht="15" customHeight="1" x14ac:dyDescent="0.25"/>
    <row r="34164" customFormat="1" ht="15" customHeight="1" x14ac:dyDescent="0.25"/>
    <row r="34165" customFormat="1" ht="15" customHeight="1" x14ac:dyDescent="0.25"/>
    <row r="34166" customFormat="1" ht="15" customHeight="1" x14ac:dyDescent="0.25"/>
    <row r="34167" customFormat="1" ht="15" customHeight="1" x14ac:dyDescent="0.25"/>
    <row r="34168" customFormat="1" ht="15" customHeight="1" x14ac:dyDescent="0.25"/>
    <row r="34169" customFormat="1" ht="15" customHeight="1" x14ac:dyDescent="0.25"/>
    <row r="34170" customFormat="1" ht="15" customHeight="1" x14ac:dyDescent="0.25"/>
    <row r="34171" customFormat="1" ht="15" customHeight="1" x14ac:dyDescent="0.25"/>
    <row r="34172" customFormat="1" ht="15" customHeight="1" x14ac:dyDescent="0.25"/>
    <row r="34173" customFormat="1" ht="15" customHeight="1" x14ac:dyDescent="0.25"/>
    <row r="34174" customFormat="1" ht="15" customHeight="1" x14ac:dyDescent="0.25"/>
    <row r="34175" customFormat="1" ht="15" customHeight="1" x14ac:dyDescent="0.25"/>
    <row r="34176" customFormat="1" ht="15" customHeight="1" x14ac:dyDescent="0.25"/>
    <row r="34177" customFormat="1" ht="15" customHeight="1" x14ac:dyDescent="0.25"/>
    <row r="34178" customFormat="1" ht="15" customHeight="1" x14ac:dyDescent="0.25"/>
    <row r="34179" customFormat="1" ht="15" customHeight="1" x14ac:dyDescent="0.25"/>
    <row r="34180" customFormat="1" ht="15" customHeight="1" x14ac:dyDescent="0.25"/>
    <row r="34181" customFormat="1" ht="15" customHeight="1" x14ac:dyDescent="0.25"/>
    <row r="34182" customFormat="1" ht="15" customHeight="1" x14ac:dyDescent="0.25"/>
    <row r="34183" customFormat="1" ht="15" customHeight="1" x14ac:dyDescent="0.25"/>
    <row r="34184" customFormat="1" ht="15" customHeight="1" x14ac:dyDescent="0.25"/>
    <row r="34185" customFormat="1" ht="15" customHeight="1" x14ac:dyDescent="0.25"/>
    <row r="34186" customFormat="1" ht="15" customHeight="1" x14ac:dyDescent="0.25"/>
    <row r="34187" customFormat="1" ht="15" customHeight="1" x14ac:dyDescent="0.25"/>
    <row r="34188" customFormat="1" ht="15" customHeight="1" x14ac:dyDescent="0.25"/>
    <row r="34189" customFormat="1" ht="15" customHeight="1" x14ac:dyDescent="0.25"/>
    <row r="34190" customFormat="1" ht="15" customHeight="1" x14ac:dyDescent="0.25"/>
    <row r="34191" customFormat="1" ht="15" customHeight="1" x14ac:dyDescent="0.25"/>
    <row r="34192" customFormat="1" ht="15" customHeight="1" x14ac:dyDescent="0.25"/>
    <row r="34193" customFormat="1" ht="15" customHeight="1" x14ac:dyDescent="0.25"/>
    <row r="34194" customFormat="1" ht="15" customHeight="1" x14ac:dyDescent="0.25"/>
    <row r="34195" customFormat="1" ht="15" customHeight="1" x14ac:dyDescent="0.25"/>
    <row r="34196" customFormat="1" ht="15" customHeight="1" x14ac:dyDescent="0.25"/>
    <row r="34197" customFormat="1" ht="15" customHeight="1" x14ac:dyDescent="0.25"/>
    <row r="34198" customFormat="1" ht="15" customHeight="1" x14ac:dyDescent="0.25"/>
    <row r="34199" customFormat="1" ht="15" customHeight="1" x14ac:dyDescent="0.25"/>
    <row r="34200" customFormat="1" ht="15" customHeight="1" x14ac:dyDescent="0.25"/>
    <row r="34201" customFormat="1" ht="15" customHeight="1" x14ac:dyDescent="0.25"/>
    <row r="34202" customFormat="1" ht="15" customHeight="1" x14ac:dyDescent="0.25"/>
    <row r="34203" customFormat="1" ht="15" customHeight="1" x14ac:dyDescent="0.25"/>
    <row r="34204" customFormat="1" ht="15" customHeight="1" x14ac:dyDescent="0.25"/>
    <row r="34205" customFormat="1" ht="15" customHeight="1" x14ac:dyDescent="0.25"/>
    <row r="34206" customFormat="1" ht="15" customHeight="1" x14ac:dyDescent="0.25"/>
    <row r="34207" customFormat="1" ht="15" customHeight="1" x14ac:dyDescent="0.25"/>
    <row r="34208" customFormat="1" ht="15" customHeight="1" x14ac:dyDescent="0.25"/>
    <row r="34209" customFormat="1" ht="15" customHeight="1" x14ac:dyDescent="0.25"/>
    <row r="34210" customFormat="1" ht="15" customHeight="1" x14ac:dyDescent="0.25"/>
    <row r="34211" customFormat="1" ht="15" customHeight="1" x14ac:dyDescent="0.25"/>
    <row r="34212" customFormat="1" ht="15" customHeight="1" x14ac:dyDescent="0.25"/>
    <row r="34213" customFormat="1" ht="15" customHeight="1" x14ac:dyDescent="0.25"/>
    <row r="34214" customFormat="1" ht="15" customHeight="1" x14ac:dyDescent="0.25"/>
    <row r="34215" customFormat="1" ht="15" customHeight="1" x14ac:dyDescent="0.25"/>
    <row r="34216" customFormat="1" ht="15" customHeight="1" x14ac:dyDescent="0.25"/>
    <row r="34217" customFormat="1" ht="15" customHeight="1" x14ac:dyDescent="0.25"/>
    <row r="34218" customFormat="1" ht="15" customHeight="1" x14ac:dyDescent="0.25"/>
    <row r="34219" customFormat="1" ht="15" customHeight="1" x14ac:dyDescent="0.25"/>
    <row r="34220" customFormat="1" ht="15" customHeight="1" x14ac:dyDescent="0.25"/>
    <row r="34221" customFormat="1" ht="15" customHeight="1" x14ac:dyDescent="0.25"/>
    <row r="34222" customFormat="1" ht="15" customHeight="1" x14ac:dyDescent="0.25"/>
    <row r="34223" customFormat="1" ht="15" customHeight="1" x14ac:dyDescent="0.25"/>
    <row r="34224" customFormat="1" ht="15" customHeight="1" x14ac:dyDescent="0.25"/>
    <row r="34225" customFormat="1" ht="15" customHeight="1" x14ac:dyDescent="0.25"/>
    <row r="34226" customFormat="1" ht="15" customHeight="1" x14ac:dyDescent="0.25"/>
    <row r="34227" customFormat="1" ht="15" customHeight="1" x14ac:dyDescent="0.25"/>
    <row r="34228" customFormat="1" ht="15" customHeight="1" x14ac:dyDescent="0.25"/>
    <row r="34229" customFormat="1" ht="15" customHeight="1" x14ac:dyDescent="0.25"/>
    <row r="34230" customFormat="1" ht="15" customHeight="1" x14ac:dyDescent="0.25"/>
    <row r="34231" customFormat="1" ht="15" customHeight="1" x14ac:dyDescent="0.25"/>
    <row r="34232" customFormat="1" ht="15" customHeight="1" x14ac:dyDescent="0.25"/>
    <row r="34233" customFormat="1" ht="15" customHeight="1" x14ac:dyDescent="0.25"/>
    <row r="34234" customFormat="1" ht="15" customHeight="1" x14ac:dyDescent="0.25"/>
    <row r="34235" customFormat="1" ht="15" customHeight="1" x14ac:dyDescent="0.25"/>
    <row r="34236" customFormat="1" ht="15" customHeight="1" x14ac:dyDescent="0.25"/>
    <row r="34237" customFormat="1" ht="15" customHeight="1" x14ac:dyDescent="0.25"/>
    <row r="34238" customFormat="1" ht="15" customHeight="1" x14ac:dyDescent="0.25"/>
    <row r="34239" customFormat="1" ht="15" customHeight="1" x14ac:dyDescent="0.25"/>
    <row r="34240" customFormat="1" ht="15" customHeight="1" x14ac:dyDescent="0.25"/>
    <row r="34241" customFormat="1" ht="15" customHeight="1" x14ac:dyDescent="0.25"/>
    <row r="34242" customFormat="1" ht="15" customHeight="1" x14ac:dyDescent="0.25"/>
    <row r="34243" customFormat="1" ht="15" customHeight="1" x14ac:dyDescent="0.25"/>
    <row r="34244" customFormat="1" ht="15" customHeight="1" x14ac:dyDescent="0.25"/>
    <row r="34245" customFormat="1" ht="15" customHeight="1" x14ac:dyDescent="0.25"/>
    <row r="34246" customFormat="1" ht="15" customHeight="1" x14ac:dyDescent="0.25"/>
    <row r="34247" customFormat="1" ht="15" customHeight="1" x14ac:dyDescent="0.25"/>
    <row r="34248" customFormat="1" ht="15" customHeight="1" x14ac:dyDescent="0.25"/>
    <row r="34249" customFormat="1" ht="15" customHeight="1" x14ac:dyDescent="0.25"/>
    <row r="34250" customFormat="1" ht="15" customHeight="1" x14ac:dyDescent="0.25"/>
    <row r="34251" customFormat="1" ht="15" customHeight="1" x14ac:dyDescent="0.25"/>
    <row r="34252" customFormat="1" ht="15" customHeight="1" x14ac:dyDescent="0.25"/>
    <row r="34253" customFormat="1" ht="15" customHeight="1" x14ac:dyDescent="0.25"/>
    <row r="34254" customFormat="1" ht="15" customHeight="1" x14ac:dyDescent="0.25"/>
    <row r="34255" customFormat="1" ht="15" customHeight="1" x14ac:dyDescent="0.25"/>
    <row r="34256" customFormat="1" ht="15" customHeight="1" x14ac:dyDescent="0.25"/>
    <row r="34257" customFormat="1" ht="15" customHeight="1" x14ac:dyDescent="0.25"/>
    <row r="34258" customFormat="1" ht="15" customHeight="1" x14ac:dyDescent="0.25"/>
    <row r="34259" customFormat="1" ht="15" customHeight="1" x14ac:dyDescent="0.25"/>
    <row r="34260" customFormat="1" ht="15" customHeight="1" x14ac:dyDescent="0.25"/>
    <row r="34261" customFormat="1" ht="15" customHeight="1" x14ac:dyDescent="0.25"/>
    <row r="34262" customFormat="1" ht="15" customHeight="1" x14ac:dyDescent="0.25"/>
    <row r="34263" customFormat="1" ht="15" customHeight="1" x14ac:dyDescent="0.25"/>
    <row r="34264" customFormat="1" ht="15" customHeight="1" x14ac:dyDescent="0.25"/>
    <row r="34265" customFormat="1" ht="15" customHeight="1" x14ac:dyDescent="0.25"/>
    <row r="34266" customFormat="1" ht="15" customHeight="1" x14ac:dyDescent="0.25"/>
    <row r="34267" customFormat="1" ht="15" customHeight="1" x14ac:dyDescent="0.25"/>
    <row r="34268" customFormat="1" ht="15" customHeight="1" x14ac:dyDescent="0.25"/>
    <row r="34269" customFormat="1" ht="15" customHeight="1" x14ac:dyDescent="0.25"/>
    <row r="34270" customFormat="1" ht="15" customHeight="1" x14ac:dyDescent="0.25"/>
    <row r="34271" customFormat="1" ht="15" customHeight="1" x14ac:dyDescent="0.25"/>
    <row r="34272" customFormat="1" ht="15" customHeight="1" x14ac:dyDescent="0.25"/>
    <row r="34273" customFormat="1" ht="15" customHeight="1" x14ac:dyDescent="0.25"/>
    <row r="34274" customFormat="1" ht="15" customHeight="1" x14ac:dyDescent="0.25"/>
    <row r="34275" customFormat="1" ht="15" customHeight="1" x14ac:dyDescent="0.25"/>
    <row r="34276" customFormat="1" ht="15" customHeight="1" x14ac:dyDescent="0.25"/>
    <row r="34277" customFormat="1" ht="15" customHeight="1" x14ac:dyDescent="0.25"/>
    <row r="34278" customFormat="1" ht="15" customHeight="1" x14ac:dyDescent="0.25"/>
    <row r="34279" customFormat="1" ht="15" customHeight="1" x14ac:dyDescent="0.25"/>
    <row r="34280" customFormat="1" ht="15" customHeight="1" x14ac:dyDescent="0.25"/>
    <row r="34281" customFormat="1" ht="15" customHeight="1" x14ac:dyDescent="0.25"/>
    <row r="34282" customFormat="1" ht="15" customHeight="1" x14ac:dyDescent="0.25"/>
    <row r="34283" customFormat="1" ht="15" customHeight="1" x14ac:dyDescent="0.25"/>
    <row r="34284" customFormat="1" ht="15" customHeight="1" x14ac:dyDescent="0.25"/>
    <row r="34285" customFormat="1" ht="15" customHeight="1" x14ac:dyDescent="0.25"/>
    <row r="34286" customFormat="1" ht="15" customHeight="1" x14ac:dyDescent="0.25"/>
    <row r="34287" customFormat="1" ht="15" customHeight="1" x14ac:dyDescent="0.25"/>
    <row r="34288" customFormat="1" ht="15" customHeight="1" x14ac:dyDescent="0.25"/>
    <row r="34289" customFormat="1" ht="15" customHeight="1" x14ac:dyDescent="0.25"/>
    <row r="34290" customFormat="1" ht="15" customHeight="1" x14ac:dyDescent="0.25"/>
    <row r="34291" customFormat="1" ht="15" customHeight="1" x14ac:dyDescent="0.25"/>
    <row r="34292" customFormat="1" ht="15" customHeight="1" x14ac:dyDescent="0.25"/>
    <row r="34293" customFormat="1" ht="15" customHeight="1" x14ac:dyDescent="0.25"/>
    <row r="34294" customFormat="1" ht="15" customHeight="1" x14ac:dyDescent="0.25"/>
    <row r="34295" customFormat="1" ht="15" customHeight="1" x14ac:dyDescent="0.25"/>
    <row r="34296" customFormat="1" ht="15" customHeight="1" x14ac:dyDescent="0.25"/>
    <row r="34297" customFormat="1" ht="15" customHeight="1" x14ac:dyDescent="0.25"/>
    <row r="34298" customFormat="1" ht="15" customHeight="1" x14ac:dyDescent="0.25"/>
    <row r="34299" customFormat="1" ht="15" customHeight="1" x14ac:dyDescent="0.25"/>
    <row r="34300" customFormat="1" ht="15" customHeight="1" x14ac:dyDescent="0.25"/>
    <row r="34301" customFormat="1" ht="15" customHeight="1" x14ac:dyDescent="0.25"/>
    <row r="34302" customFormat="1" ht="15" customHeight="1" x14ac:dyDescent="0.25"/>
    <row r="34303" customFormat="1" ht="15" customHeight="1" x14ac:dyDescent="0.25"/>
    <row r="34304" customFormat="1" ht="15" customHeight="1" x14ac:dyDescent="0.25"/>
    <row r="34305" customFormat="1" ht="15" customHeight="1" x14ac:dyDescent="0.25"/>
    <row r="34306" customFormat="1" ht="15" customHeight="1" x14ac:dyDescent="0.25"/>
    <row r="34307" customFormat="1" ht="15" customHeight="1" x14ac:dyDescent="0.25"/>
    <row r="34308" customFormat="1" ht="15" customHeight="1" x14ac:dyDescent="0.25"/>
    <row r="34309" customFormat="1" ht="15" customHeight="1" x14ac:dyDescent="0.25"/>
    <row r="34310" customFormat="1" ht="15" customHeight="1" x14ac:dyDescent="0.25"/>
    <row r="34311" customFormat="1" ht="15" customHeight="1" x14ac:dyDescent="0.25"/>
    <row r="34312" customFormat="1" ht="15" customHeight="1" x14ac:dyDescent="0.25"/>
    <row r="34313" customFormat="1" ht="15" customHeight="1" x14ac:dyDescent="0.25"/>
    <row r="34314" customFormat="1" ht="15" customHeight="1" x14ac:dyDescent="0.25"/>
    <row r="34315" customFormat="1" ht="15" customHeight="1" x14ac:dyDescent="0.25"/>
    <row r="34316" customFormat="1" ht="15" customHeight="1" x14ac:dyDescent="0.25"/>
    <row r="34317" customFormat="1" ht="15" customHeight="1" x14ac:dyDescent="0.25"/>
    <row r="34318" customFormat="1" ht="15" customHeight="1" x14ac:dyDescent="0.25"/>
    <row r="34319" customFormat="1" ht="15" customHeight="1" x14ac:dyDescent="0.25"/>
    <row r="34320" customFormat="1" ht="15" customHeight="1" x14ac:dyDescent="0.25"/>
    <row r="34321" customFormat="1" ht="15" customHeight="1" x14ac:dyDescent="0.25"/>
    <row r="34322" customFormat="1" ht="15" customHeight="1" x14ac:dyDescent="0.25"/>
    <row r="34323" customFormat="1" ht="15" customHeight="1" x14ac:dyDescent="0.25"/>
    <row r="34324" customFormat="1" ht="15" customHeight="1" x14ac:dyDescent="0.25"/>
    <row r="34325" customFormat="1" ht="15" customHeight="1" x14ac:dyDescent="0.25"/>
    <row r="34326" customFormat="1" ht="15" customHeight="1" x14ac:dyDescent="0.25"/>
    <row r="34327" customFormat="1" ht="15" customHeight="1" x14ac:dyDescent="0.25"/>
    <row r="34328" customFormat="1" ht="15" customHeight="1" x14ac:dyDescent="0.25"/>
    <row r="34329" customFormat="1" ht="15" customHeight="1" x14ac:dyDescent="0.25"/>
    <row r="34330" customFormat="1" ht="15" customHeight="1" x14ac:dyDescent="0.25"/>
    <row r="34331" customFormat="1" ht="15" customHeight="1" x14ac:dyDescent="0.25"/>
    <row r="34332" customFormat="1" ht="15" customHeight="1" x14ac:dyDescent="0.25"/>
    <row r="34333" customFormat="1" ht="15" customHeight="1" x14ac:dyDescent="0.25"/>
    <row r="34334" customFormat="1" ht="15" customHeight="1" x14ac:dyDescent="0.25"/>
    <row r="34335" customFormat="1" ht="15" customHeight="1" x14ac:dyDescent="0.25"/>
    <row r="34336" customFormat="1" ht="15" customHeight="1" x14ac:dyDescent="0.25"/>
    <row r="34337" customFormat="1" ht="15" customHeight="1" x14ac:dyDescent="0.25"/>
    <row r="34338" customFormat="1" ht="15" customHeight="1" x14ac:dyDescent="0.25"/>
    <row r="34339" customFormat="1" ht="15" customHeight="1" x14ac:dyDescent="0.25"/>
    <row r="34340" customFormat="1" ht="15" customHeight="1" x14ac:dyDescent="0.25"/>
    <row r="34341" customFormat="1" ht="15" customHeight="1" x14ac:dyDescent="0.25"/>
    <row r="34342" customFormat="1" ht="15" customHeight="1" x14ac:dyDescent="0.25"/>
    <row r="34343" customFormat="1" ht="15" customHeight="1" x14ac:dyDescent="0.25"/>
    <row r="34344" customFormat="1" ht="15" customHeight="1" x14ac:dyDescent="0.25"/>
    <row r="34345" customFormat="1" ht="15" customHeight="1" x14ac:dyDescent="0.25"/>
    <row r="34346" customFormat="1" ht="15" customHeight="1" x14ac:dyDescent="0.25"/>
    <row r="34347" customFormat="1" ht="15" customHeight="1" x14ac:dyDescent="0.25"/>
    <row r="34348" customFormat="1" ht="15" customHeight="1" x14ac:dyDescent="0.25"/>
    <row r="34349" customFormat="1" ht="15" customHeight="1" x14ac:dyDescent="0.25"/>
    <row r="34350" customFormat="1" ht="15" customHeight="1" x14ac:dyDescent="0.25"/>
    <row r="34351" customFormat="1" ht="15" customHeight="1" x14ac:dyDescent="0.25"/>
    <row r="34352" customFormat="1" ht="15" customHeight="1" x14ac:dyDescent="0.25"/>
    <row r="34353" customFormat="1" ht="15" customHeight="1" x14ac:dyDescent="0.25"/>
    <row r="34354" customFormat="1" ht="15" customHeight="1" x14ac:dyDescent="0.25"/>
    <row r="34355" customFormat="1" ht="15" customHeight="1" x14ac:dyDescent="0.25"/>
    <row r="34356" customFormat="1" ht="15" customHeight="1" x14ac:dyDescent="0.25"/>
    <row r="34357" customFormat="1" ht="15" customHeight="1" x14ac:dyDescent="0.25"/>
    <row r="34358" customFormat="1" ht="15" customHeight="1" x14ac:dyDescent="0.25"/>
    <row r="34359" customFormat="1" ht="15" customHeight="1" x14ac:dyDescent="0.25"/>
    <row r="34360" customFormat="1" ht="15" customHeight="1" x14ac:dyDescent="0.25"/>
    <row r="34361" customFormat="1" ht="15" customHeight="1" x14ac:dyDescent="0.25"/>
    <row r="34362" customFormat="1" ht="15" customHeight="1" x14ac:dyDescent="0.25"/>
    <row r="34363" customFormat="1" ht="15" customHeight="1" x14ac:dyDescent="0.25"/>
    <row r="34364" customFormat="1" ht="15" customHeight="1" x14ac:dyDescent="0.25"/>
    <row r="34365" customFormat="1" ht="15" customHeight="1" x14ac:dyDescent="0.25"/>
    <row r="34366" customFormat="1" ht="15" customHeight="1" x14ac:dyDescent="0.25"/>
    <row r="34367" customFormat="1" ht="15" customHeight="1" x14ac:dyDescent="0.25"/>
    <row r="34368" customFormat="1" ht="15" customHeight="1" x14ac:dyDescent="0.25"/>
    <row r="34369" customFormat="1" ht="15" customHeight="1" x14ac:dyDescent="0.25"/>
    <row r="34370" customFormat="1" ht="15" customHeight="1" x14ac:dyDescent="0.25"/>
    <row r="34371" customFormat="1" ht="15" customHeight="1" x14ac:dyDescent="0.25"/>
    <row r="34372" customFormat="1" ht="15" customHeight="1" x14ac:dyDescent="0.25"/>
    <row r="34373" customFormat="1" ht="15" customHeight="1" x14ac:dyDescent="0.25"/>
    <row r="34374" customFormat="1" ht="15" customHeight="1" x14ac:dyDescent="0.25"/>
    <row r="34375" customFormat="1" ht="15" customHeight="1" x14ac:dyDescent="0.25"/>
    <row r="34376" customFormat="1" ht="15" customHeight="1" x14ac:dyDescent="0.25"/>
    <row r="34377" customFormat="1" ht="15" customHeight="1" x14ac:dyDescent="0.25"/>
    <row r="34378" customFormat="1" ht="15" customHeight="1" x14ac:dyDescent="0.25"/>
    <row r="34379" customFormat="1" ht="15" customHeight="1" x14ac:dyDescent="0.25"/>
    <row r="34380" customFormat="1" ht="15" customHeight="1" x14ac:dyDescent="0.25"/>
    <row r="34381" customFormat="1" ht="15" customHeight="1" x14ac:dyDescent="0.25"/>
    <row r="34382" customFormat="1" ht="15" customHeight="1" x14ac:dyDescent="0.25"/>
    <row r="34383" customFormat="1" ht="15" customHeight="1" x14ac:dyDescent="0.25"/>
    <row r="34384" customFormat="1" ht="15" customHeight="1" x14ac:dyDescent="0.25"/>
    <row r="34385" customFormat="1" ht="15" customHeight="1" x14ac:dyDescent="0.25"/>
    <row r="34386" customFormat="1" ht="15" customHeight="1" x14ac:dyDescent="0.25"/>
    <row r="34387" customFormat="1" ht="15" customHeight="1" x14ac:dyDescent="0.25"/>
    <row r="34388" customFormat="1" ht="15" customHeight="1" x14ac:dyDescent="0.25"/>
    <row r="34389" customFormat="1" ht="15" customHeight="1" x14ac:dyDescent="0.25"/>
    <row r="34390" customFormat="1" ht="15" customHeight="1" x14ac:dyDescent="0.25"/>
    <row r="34391" customFormat="1" ht="15" customHeight="1" x14ac:dyDescent="0.25"/>
    <row r="34392" customFormat="1" ht="15" customHeight="1" x14ac:dyDescent="0.25"/>
    <row r="34393" customFormat="1" ht="15" customHeight="1" x14ac:dyDescent="0.25"/>
    <row r="34394" customFormat="1" ht="15" customHeight="1" x14ac:dyDescent="0.25"/>
    <row r="34395" customFormat="1" ht="15" customHeight="1" x14ac:dyDescent="0.25"/>
    <row r="34396" customFormat="1" ht="15" customHeight="1" x14ac:dyDescent="0.25"/>
    <row r="34397" customFormat="1" ht="15" customHeight="1" x14ac:dyDescent="0.25"/>
    <row r="34398" customFormat="1" ht="15" customHeight="1" x14ac:dyDescent="0.25"/>
    <row r="34399" customFormat="1" ht="15" customHeight="1" x14ac:dyDescent="0.25"/>
    <row r="34400" customFormat="1" ht="15" customHeight="1" x14ac:dyDescent="0.25"/>
    <row r="34401" customFormat="1" ht="15" customHeight="1" x14ac:dyDescent="0.25"/>
    <row r="34402" customFormat="1" ht="15" customHeight="1" x14ac:dyDescent="0.25"/>
    <row r="34403" customFormat="1" ht="15" customHeight="1" x14ac:dyDescent="0.25"/>
    <row r="34404" customFormat="1" ht="15" customHeight="1" x14ac:dyDescent="0.25"/>
    <row r="34405" customFormat="1" ht="15" customHeight="1" x14ac:dyDescent="0.25"/>
    <row r="34406" customFormat="1" ht="15" customHeight="1" x14ac:dyDescent="0.25"/>
    <row r="34407" customFormat="1" ht="15" customHeight="1" x14ac:dyDescent="0.25"/>
    <row r="34408" customFormat="1" ht="15" customHeight="1" x14ac:dyDescent="0.25"/>
    <row r="34409" customFormat="1" ht="15" customHeight="1" x14ac:dyDescent="0.25"/>
    <row r="34410" customFormat="1" ht="15" customHeight="1" x14ac:dyDescent="0.25"/>
    <row r="34411" customFormat="1" ht="15" customHeight="1" x14ac:dyDescent="0.25"/>
    <row r="34412" customFormat="1" ht="15" customHeight="1" x14ac:dyDescent="0.25"/>
    <row r="34413" customFormat="1" ht="15" customHeight="1" x14ac:dyDescent="0.25"/>
    <row r="34414" customFormat="1" ht="15" customHeight="1" x14ac:dyDescent="0.25"/>
    <row r="34415" customFormat="1" ht="15" customHeight="1" x14ac:dyDescent="0.25"/>
    <row r="34416" customFormat="1" ht="15" customHeight="1" x14ac:dyDescent="0.25"/>
    <row r="34417" customFormat="1" ht="15" customHeight="1" x14ac:dyDescent="0.25"/>
    <row r="34418" customFormat="1" ht="15" customHeight="1" x14ac:dyDescent="0.25"/>
    <row r="34419" customFormat="1" ht="15" customHeight="1" x14ac:dyDescent="0.25"/>
    <row r="34420" customFormat="1" ht="15" customHeight="1" x14ac:dyDescent="0.25"/>
    <row r="34421" customFormat="1" ht="15" customHeight="1" x14ac:dyDescent="0.25"/>
    <row r="34422" customFormat="1" ht="15" customHeight="1" x14ac:dyDescent="0.25"/>
    <row r="34423" customFormat="1" ht="15" customHeight="1" x14ac:dyDescent="0.25"/>
    <row r="34424" customFormat="1" ht="15" customHeight="1" x14ac:dyDescent="0.25"/>
    <row r="34425" customFormat="1" ht="15" customHeight="1" x14ac:dyDescent="0.25"/>
    <row r="34426" customFormat="1" ht="15" customHeight="1" x14ac:dyDescent="0.25"/>
    <row r="34427" customFormat="1" ht="15" customHeight="1" x14ac:dyDescent="0.25"/>
    <row r="34428" customFormat="1" ht="15" customHeight="1" x14ac:dyDescent="0.25"/>
    <row r="34429" customFormat="1" ht="15" customHeight="1" x14ac:dyDescent="0.25"/>
    <row r="34430" customFormat="1" ht="15" customHeight="1" x14ac:dyDescent="0.25"/>
    <row r="34431" customFormat="1" ht="15" customHeight="1" x14ac:dyDescent="0.25"/>
    <row r="34432" customFormat="1" ht="15" customHeight="1" x14ac:dyDescent="0.25"/>
    <row r="34433" customFormat="1" ht="15" customHeight="1" x14ac:dyDescent="0.25"/>
    <row r="34434" customFormat="1" ht="15" customHeight="1" x14ac:dyDescent="0.25"/>
    <row r="34435" customFormat="1" ht="15" customHeight="1" x14ac:dyDescent="0.25"/>
    <row r="34436" customFormat="1" ht="15" customHeight="1" x14ac:dyDescent="0.25"/>
    <row r="34437" customFormat="1" ht="15" customHeight="1" x14ac:dyDescent="0.25"/>
    <row r="34438" customFormat="1" ht="15" customHeight="1" x14ac:dyDescent="0.25"/>
    <row r="34439" customFormat="1" ht="15" customHeight="1" x14ac:dyDescent="0.25"/>
    <row r="34440" customFormat="1" ht="15" customHeight="1" x14ac:dyDescent="0.25"/>
    <row r="34441" customFormat="1" ht="15" customHeight="1" x14ac:dyDescent="0.25"/>
    <row r="34442" customFormat="1" ht="15" customHeight="1" x14ac:dyDescent="0.25"/>
    <row r="34443" customFormat="1" ht="15" customHeight="1" x14ac:dyDescent="0.25"/>
    <row r="34444" customFormat="1" ht="15" customHeight="1" x14ac:dyDescent="0.25"/>
    <row r="34445" customFormat="1" ht="15" customHeight="1" x14ac:dyDescent="0.25"/>
    <row r="34446" customFormat="1" ht="15" customHeight="1" x14ac:dyDescent="0.25"/>
    <row r="34447" customFormat="1" ht="15" customHeight="1" x14ac:dyDescent="0.25"/>
    <row r="34448" customFormat="1" ht="15" customHeight="1" x14ac:dyDescent="0.25"/>
    <row r="34449" customFormat="1" ht="15" customHeight="1" x14ac:dyDescent="0.25"/>
    <row r="34450" customFormat="1" ht="15" customHeight="1" x14ac:dyDescent="0.25"/>
    <row r="34451" customFormat="1" ht="15" customHeight="1" x14ac:dyDescent="0.25"/>
    <row r="34452" customFormat="1" ht="15" customHeight="1" x14ac:dyDescent="0.25"/>
    <row r="34453" customFormat="1" ht="15" customHeight="1" x14ac:dyDescent="0.25"/>
    <row r="34454" customFormat="1" ht="15" customHeight="1" x14ac:dyDescent="0.25"/>
    <row r="34455" customFormat="1" ht="15" customHeight="1" x14ac:dyDescent="0.25"/>
    <row r="34456" customFormat="1" ht="15" customHeight="1" x14ac:dyDescent="0.25"/>
    <row r="34457" customFormat="1" ht="15" customHeight="1" x14ac:dyDescent="0.25"/>
    <row r="34458" customFormat="1" ht="15" customHeight="1" x14ac:dyDescent="0.25"/>
    <row r="34459" customFormat="1" ht="15" customHeight="1" x14ac:dyDescent="0.25"/>
    <row r="34460" customFormat="1" ht="15" customHeight="1" x14ac:dyDescent="0.25"/>
    <row r="34461" customFormat="1" ht="15" customHeight="1" x14ac:dyDescent="0.25"/>
    <row r="34462" customFormat="1" ht="15" customHeight="1" x14ac:dyDescent="0.25"/>
    <row r="34463" customFormat="1" ht="15" customHeight="1" x14ac:dyDescent="0.25"/>
    <row r="34464" customFormat="1" ht="15" customHeight="1" x14ac:dyDescent="0.25"/>
    <row r="34465" customFormat="1" ht="15" customHeight="1" x14ac:dyDescent="0.25"/>
    <row r="34466" customFormat="1" ht="15" customHeight="1" x14ac:dyDescent="0.25"/>
    <row r="34467" customFormat="1" ht="15" customHeight="1" x14ac:dyDescent="0.25"/>
    <row r="34468" customFormat="1" ht="15" customHeight="1" x14ac:dyDescent="0.25"/>
    <row r="34469" customFormat="1" ht="15" customHeight="1" x14ac:dyDescent="0.25"/>
    <row r="34470" customFormat="1" ht="15" customHeight="1" x14ac:dyDescent="0.25"/>
    <row r="34471" customFormat="1" ht="15" customHeight="1" x14ac:dyDescent="0.25"/>
    <row r="34472" customFormat="1" ht="15" customHeight="1" x14ac:dyDescent="0.25"/>
    <row r="34473" customFormat="1" ht="15" customHeight="1" x14ac:dyDescent="0.25"/>
    <row r="34474" customFormat="1" ht="15" customHeight="1" x14ac:dyDescent="0.25"/>
    <row r="34475" customFormat="1" ht="15" customHeight="1" x14ac:dyDescent="0.25"/>
    <row r="34476" customFormat="1" ht="15" customHeight="1" x14ac:dyDescent="0.25"/>
    <row r="34477" customFormat="1" ht="15" customHeight="1" x14ac:dyDescent="0.25"/>
    <row r="34478" customFormat="1" ht="15" customHeight="1" x14ac:dyDescent="0.25"/>
    <row r="34479" customFormat="1" ht="15" customHeight="1" x14ac:dyDescent="0.25"/>
    <row r="34480" customFormat="1" ht="15" customHeight="1" x14ac:dyDescent="0.25"/>
    <row r="34481" customFormat="1" ht="15" customHeight="1" x14ac:dyDescent="0.25"/>
    <row r="34482" customFormat="1" ht="15" customHeight="1" x14ac:dyDescent="0.25"/>
    <row r="34483" customFormat="1" ht="15" customHeight="1" x14ac:dyDescent="0.25"/>
    <row r="34484" customFormat="1" ht="15" customHeight="1" x14ac:dyDescent="0.25"/>
    <row r="34485" customFormat="1" ht="15" customHeight="1" x14ac:dyDescent="0.25"/>
    <row r="34486" customFormat="1" ht="15" customHeight="1" x14ac:dyDescent="0.25"/>
    <row r="34487" customFormat="1" ht="15" customHeight="1" x14ac:dyDescent="0.25"/>
    <row r="34488" customFormat="1" ht="15" customHeight="1" x14ac:dyDescent="0.25"/>
    <row r="34489" customFormat="1" ht="15" customHeight="1" x14ac:dyDescent="0.25"/>
    <row r="34490" customFormat="1" ht="15" customHeight="1" x14ac:dyDescent="0.25"/>
    <row r="34491" customFormat="1" ht="15" customHeight="1" x14ac:dyDescent="0.25"/>
    <row r="34492" customFormat="1" ht="15" customHeight="1" x14ac:dyDescent="0.25"/>
    <row r="34493" customFormat="1" ht="15" customHeight="1" x14ac:dyDescent="0.25"/>
    <row r="34494" customFormat="1" ht="15" customHeight="1" x14ac:dyDescent="0.25"/>
    <row r="34495" customFormat="1" ht="15" customHeight="1" x14ac:dyDescent="0.25"/>
    <row r="34496" customFormat="1" ht="15" customHeight="1" x14ac:dyDescent="0.25"/>
    <row r="34497" customFormat="1" ht="15" customHeight="1" x14ac:dyDescent="0.25"/>
    <row r="34498" customFormat="1" ht="15" customHeight="1" x14ac:dyDescent="0.25"/>
    <row r="34499" customFormat="1" ht="15" customHeight="1" x14ac:dyDescent="0.25"/>
    <row r="34500" customFormat="1" ht="15" customHeight="1" x14ac:dyDescent="0.25"/>
    <row r="34501" customFormat="1" ht="15" customHeight="1" x14ac:dyDescent="0.25"/>
    <row r="34502" customFormat="1" ht="15" customHeight="1" x14ac:dyDescent="0.25"/>
    <row r="34503" customFormat="1" ht="15" customHeight="1" x14ac:dyDescent="0.25"/>
    <row r="34504" customFormat="1" ht="15" customHeight="1" x14ac:dyDescent="0.25"/>
    <row r="34505" customFormat="1" ht="15" customHeight="1" x14ac:dyDescent="0.25"/>
    <row r="34506" customFormat="1" ht="15" customHeight="1" x14ac:dyDescent="0.25"/>
    <row r="34507" customFormat="1" ht="15" customHeight="1" x14ac:dyDescent="0.25"/>
    <row r="34508" customFormat="1" ht="15" customHeight="1" x14ac:dyDescent="0.25"/>
    <row r="34509" customFormat="1" ht="15" customHeight="1" x14ac:dyDescent="0.25"/>
    <row r="34510" customFormat="1" ht="15" customHeight="1" x14ac:dyDescent="0.25"/>
    <row r="34511" customFormat="1" ht="15" customHeight="1" x14ac:dyDescent="0.25"/>
    <row r="34512" customFormat="1" ht="15" customHeight="1" x14ac:dyDescent="0.25"/>
    <row r="34513" customFormat="1" ht="15" customHeight="1" x14ac:dyDescent="0.25"/>
    <row r="34514" customFormat="1" ht="15" customHeight="1" x14ac:dyDescent="0.25"/>
    <row r="34515" customFormat="1" ht="15" customHeight="1" x14ac:dyDescent="0.25"/>
    <row r="34516" customFormat="1" ht="15" customHeight="1" x14ac:dyDescent="0.25"/>
    <row r="34517" customFormat="1" ht="15" customHeight="1" x14ac:dyDescent="0.25"/>
    <row r="34518" customFormat="1" ht="15" customHeight="1" x14ac:dyDescent="0.25"/>
    <row r="34519" customFormat="1" ht="15" customHeight="1" x14ac:dyDescent="0.25"/>
    <row r="34520" customFormat="1" ht="15" customHeight="1" x14ac:dyDescent="0.25"/>
    <row r="34521" customFormat="1" ht="15" customHeight="1" x14ac:dyDescent="0.25"/>
    <row r="34522" customFormat="1" ht="15" customHeight="1" x14ac:dyDescent="0.25"/>
    <row r="34523" customFormat="1" ht="15" customHeight="1" x14ac:dyDescent="0.25"/>
    <row r="34524" customFormat="1" ht="15" customHeight="1" x14ac:dyDescent="0.25"/>
    <row r="34525" customFormat="1" ht="15" customHeight="1" x14ac:dyDescent="0.25"/>
    <row r="34526" customFormat="1" ht="15" customHeight="1" x14ac:dyDescent="0.25"/>
    <row r="34527" customFormat="1" ht="15" customHeight="1" x14ac:dyDescent="0.25"/>
    <row r="34528" customFormat="1" ht="15" customHeight="1" x14ac:dyDescent="0.25"/>
    <row r="34529" customFormat="1" ht="15" customHeight="1" x14ac:dyDescent="0.25"/>
    <row r="34530" customFormat="1" ht="15" customHeight="1" x14ac:dyDescent="0.25"/>
    <row r="34531" customFormat="1" ht="15" customHeight="1" x14ac:dyDescent="0.25"/>
    <row r="34532" customFormat="1" ht="15" customHeight="1" x14ac:dyDescent="0.25"/>
    <row r="34533" customFormat="1" ht="15" customHeight="1" x14ac:dyDescent="0.25"/>
    <row r="34534" customFormat="1" ht="15" customHeight="1" x14ac:dyDescent="0.25"/>
    <row r="34535" customFormat="1" ht="15" customHeight="1" x14ac:dyDescent="0.25"/>
    <row r="34536" customFormat="1" ht="15" customHeight="1" x14ac:dyDescent="0.25"/>
    <row r="34537" customFormat="1" ht="15" customHeight="1" x14ac:dyDescent="0.25"/>
    <row r="34538" customFormat="1" ht="15" customHeight="1" x14ac:dyDescent="0.25"/>
    <row r="34539" customFormat="1" ht="15" customHeight="1" x14ac:dyDescent="0.25"/>
    <row r="34540" customFormat="1" ht="15" customHeight="1" x14ac:dyDescent="0.25"/>
    <row r="34541" customFormat="1" ht="15" customHeight="1" x14ac:dyDescent="0.25"/>
    <row r="34542" customFormat="1" ht="15" customHeight="1" x14ac:dyDescent="0.25"/>
    <row r="34543" customFormat="1" ht="15" customHeight="1" x14ac:dyDescent="0.25"/>
    <row r="34544" customFormat="1" ht="15" customHeight="1" x14ac:dyDescent="0.25"/>
    <row r="34545" customFormat="1" ht="15" customHeight="1" x14ac:dyDescent="0.25"/>
    <row r="34546" customFormat="1" ht="15" customHeight="1" x14ac:dyDescent="0.25"/>
    <row r="34547" customFormat="1" ht="15" customHeight="1" x14ac:dyDescent="0.25"/>
    <row r="34548" customFormat="1" ht="15" customHeight="1" x14ac:dyDescent="0.25"/>
    <row r="34549" customFormat="1" ht="15" customHeight="1" x14ac:dyDescent="0.25"/>
    <row r="34550" customFormat="1" ht="15" customHeight="1" x14ac:dyDescent="0.25"/>
    <row r="34551" customFormat="1" ht="15" customHeight="1" x14ac:dyDescent="0.25"/>
    <row r="34552" customFormat="1" ht="15" customHeight="1" x14ac:dyDescent="0.25"/>
    <row r="34553" customFormat="1" ht="15" customHeight="1" x14ac:dyDescent="0.25"/>
    <row r="34554" customFormat="1" ht="15" customHeight="1" x14ac:dyDescent="0.25"/>
    <row r="34555" customFormat="1" ht="15" customHeight="1" x14ac:dyDescent="0.25"/>
    <row r="34556" customFormat="1" ht="15" customHeight="1" x14ac:dyDescent="0.25"/>
    <row r="34557" customFormat="1" ht="15" customHeight="1" x14ac:dyDescent="0.25"/>
    <row r="34558" customFormat="1" ht="15" customHeight="1" x14ac:dyDescent="0.25"/>
    <row r="34559" customFormat="1" ht="15" customHeight="1" x14ac:dyDescent="0.25"/>
    <row r="34560" customFormat="1" ht="15" customHeight="1" x14ac:dyDescent="0.25"/>
    <row r="34561" customFormat="1" ht="15" customHeight="1" x14ac:dyDescent="0.25"/>
    <row r="34562" customFormat="1" ht="15" customHeight="1" x14ac:dyDescent="0.25"/>
    <row r="34563" customFormat="1" ht="15" customHeight="1" x14ac:dyDescent="0.25"/>
    <row r="34564" customFormat="1" ht="15" customHeight="1" x14ac:dyDescent="0.25"/>
    <row r="34565" customFormat="1" ht="15" customHeight="1" x14ac:dyDescent="0.25"/>
    <row r="34566" customFormat="1" ht="15" customHeight="1" x14ac:dyDescent="0.25"/>
    <row r="34567" customFormat="1" ht="15" customHeight="1" x14ac:dyDescent="0.25"/>
    <row r="34568" customFormat="1" ht="15" customHeight="1" x14ac:dyDescent="0.25"/>
    <row r="34569" customFormat="1" ht="15" customHeight="1" x14ac:dyDescent="0.25"/>
    <row r="34570" customFormat="1" ht="15" customHeight="1" x14ac:dyDescent="0.25"/>
    <row r="34571" customFormat="1" ht="15" customHeight="1" x14ac:dyDescent="0.25"/>
    <row r="34572" customFormat="1" ht="15" customHeight="1" x14ac:dyDescent="0.25"/>
    <row r="34573" customFormat="1" ht="15" customHeight="1" x14ac:dyDescent="0.25"/>
    <row r="34574" customFormat="1" ht="15" customHeight="1" x14ac:dyDescent="0.25"/>
    <row r="34575" customFormat="1" ht="15" customHeight="1" x14ac:dyDescent="0.25"/>
    <row r="34576" customFormat="1" ht="15" customHeight="1" x14ac:dyDescent="0.25"/>
    <row r="34577" customFormat="1" ht="15" customHeight="1" x14ac:dyDescent="0.25"/>
    <row r="34578" customFormat="1" ht="15" customHeight="1" x14ac:dyDescent="0.25"/>
    <row r="34579" customFormat="1" ht="15" customHeight="1" x14ac:dyDescent="0.25"/>
    <row r="34580" customFormat="1" ht="15" customHeight="1" x14ac:dyDescent="0.25"/>
    <row r="34581" customFormat="1" ht="15" customHeight="1" x14ac:dyDescent="0.25"/>
    <row r="34582" customFormat="1" ht="15" customHeight="1" x14ac:dyDescent="0.25"/>
    <row r="34583" customFormat="1" ht="15" customHeight="1" x14ac:dyDescent="0.25"/>
    <row r="34584" customFormat="1" ht="15" customHeight="1" x14ac:dyDescent="0.25"/>
    <row r="34585" customFormat="1" ht="15" customHeight="1" x14ac:dyDescent="0.25"/>
    <row r="34586" customFormat="1" ht="15" customHeight="1" x14ac:dyDescent="0.25"/>
    <row r="34587" customFormat="1" ht="15" customHeight="1" x14ac:dyDescent="0.25"/>
    <row r="34588" customFormat="1" ht="15" customHeight="1" x14ac:dyDescent="0.25"/>
    <row r="34589" customFormat="1" ht="15" customHeight="1" x14ac:dyDescent="0.25"/>
    <row r="34590" customFormat="1" ht="15" customHeight="1" x14ac:dyDescent="0.25"/>
    <row r="34591" customFormat="1" ht="15" customHeight="1" x14ac:dyDescent="0.25"/>
    <row r="34592" customFormat="1" ht="15" customHeight="1" x14ac:dyDescent="0.25"/>
    <row r="34593" customFormat="1" ht="15" customHeight="1" x14ac:dyDescent="0.25"/>
    <row r="34594" customFormat="1" ht="15" customHeight="1" x14ac:dyDescent="0.25"/>
    <row r="34595" customFormat="1" ht="15" customHeight="1" x14ac:dyDescent="0.25"/>
    <row r="34596" customFormat="1" ht="15" customHeight="1" x14ac:dyDescent="0.25"/>
    <row r="34597" customFormat="1" ht="15" customHeight="1" x14ac:dyDescent="0.25"/>
    <row r="34598" customFormat="1" ht="15" customHeight="1" x14ac:dyDescent="0.25"/>
    <row r="34599" customFormat="1" ht="15" customHeight="1" x14ac:dyDescent="0.25"/>
    <row r="34600" customFormat="1" ht="15" customHeight="1" x14ac:dyDescent="0.25"/>
    <row r="34601" customFormat="1" ht="15" customHeight="1" x14ac:dyDescent="0.25"/>
    <row r="34602" customFormat="1" ht="15" customHeight="1" x14ac:dyDescent="0.25"/>
    <row r="34603" customFormat="1" ht="15" customHeight="1" x14ac:dyDescent="0.25"/>
    <row r="34604" customFormat="1" ht="15" customHeight="1" x14ac:dyDescent="0.25"/>
    <row r="34605" customFormat="1" ht="15" customHeight="1" x14ac:dyDescent="0.25"/>
    <row r="34606" customFormat="1" ht="15" customHeight="1" x14ac:dyDescent="0.25"/>
    <row r="34607" customFormat="1" ht="15" customHeight="1" x14ac:dyDescent="0.25"/>
    <row r="34608" customFormat="1" ht="15" customHeight="1" x14ac:dyDescent="0.25"/>
    <row r="34609" customFormat="1" ht="15" customHeight="1" x14ac:dyDescent="0.25"/>
    <row r="34610" customFormat="1" ht="15" customHeight="1" x14ac:dyDescent="0.25"/>
    <row r="34611" customFormat="1" ht="15" customHeight="1" x14ac:dyDescent="0.25"/>
    <row r="34612" customFormat="1" ht="15" customHeight="1" x14ac:dyDescent="0.25"/>
    <row r="34613" customFormat="1" ht="15" customHeight="1" x14ac:dyDescent="0.25"/>
    <row r="34614" customFormat="1" ht="15" customHeight="1" x14ac:dyDescent="0.25"/>
    <row r="34615" customFormat="1" ht="15" customHeight="1" x14ac:dyDescent="0.25"/>
    <row r="34616" customFormat="1" ht="15" customHeight="1" x14ac:dyDescent="0.25"/>
    <row r="34617" customFormat="1" ht="15" customHeight="1" x14ac:dyDescent="0.25"/>
    <row r="34618" customFormat="1" ht="15" customHeight="1" x14ac:dyDescent="0.25"/>
    <row r="34619" customFormat="1" ht="15" customHeight="1" x14ac:dyDescent="0.25"/>
    <row r="34620" customFormat="1" ht="15" customHeight="1" x14ac:dyDescent="0.25"/>
    <row r="34621" customFormat="1" ht="15" customHeight="1" x14ac:dyDescent="0.25"/>
    <row r="34622" customFormat="1" ht="15" customHeight="1" x14ac:dyDescent="0.25"/>
    <row r="34623" customFormat="1" ht="15" customHeight="1" x14ac:dyDescent="0.25"/>
    <row r="34624" customFormat="1" ht="15" customHeight="1" x14ac:dyDescent="0.25"/>
    <row r="34625" customFormat="1" ht="15" customHeight="1" x14ac:dyDescent="0.25"/>
    <row r="34626" customFormat="1" ht="15" customHeight="1" x14ac:dyDescent="0.25"/>
    <row r="34627" customFormat="1" ht="15" customHeight="1" x14ac:dyDescent="0.25"/>
    <row r="34628" customFormat="1" ht="15" customHeight="1" x14ac:dyDescent="0.25"/>
    <row r="34629" customFormat="1" ht="15" customHeight="1" x14ac:dyDescent="0.25"/>
    <row r="34630" customFormat="1" ht="15" customHeight="1" x14ac:dyDescent="0.25"/>
    <row r="34631" customFormat="1" ht="15" customHeight="1" x14ac:dyDescent="0.25"/>
    <row r="34632" customFormat="1" ht="15" customHeight="1" x14ac:dyDescent="0.25"/>
    <row r="34633" customFormat="1" ht="15" customHeight="1" x14ac:dyDescent="0.25"/>
    <row r="34634" customFormat="1" ht="15" customHeight="1" x14ac:dyDescent="0.25"/>
    <row r="34635" customFormat="1" ht="15" customHeight="1" x14ac:dyDescent="0.25"/>
    <row r="34636" customFormat="1" ht="15" customHeight="1" x14ac:dyDescent="0.25"/>
    <row r="34637" customFormat="1" ht="15" customHeight="1" x14ac:dyDescent="0.25"/>
    <row r="34638" customFormat="1" ht="15" customHeight="1" x14ac:dyDescent="0.25"/>
    <row r="34639" customFormat="1" ht="15" customHeight="1" x14ac:dyDescent="0.25"/>
    <row r="34640" customFormat="1" ht="15" customHeight="1" x14ac:dyDescent="0.25"/>
    <row r="34641" customFormat="1" ht="15" customHeight="1" x14ac:dyDescent="0.25"/>
    <row r="34642" customFormat="1" ht="15" customHeight="1" x14ac:dyDescent="0.25"/>
    <row r="34643" customFormat="1" ht="15" customHeight="1" x14ac:dyDescent="0.25"/>
    <row r="34644" customFormat="1" ht="15" customHeight="1" x14ac:dyDescent="0.25"/>
    <row r="34645" customFormat="1" ht="15" customHeight="1" x14ac:dyDescent="0.25"/>
    <row r="34646" customFormat="1" ht="15" customHeight="1" x14ac:dyDescent="0.25"/>
    <row r="34647" customFormat="1" ht="15" customHeight="1" x14ac:dyDescent="0.25"/>
    <row r="34648" customFormat="1" ht="15" customHeight="1" x14ac:dyDescent="0.25"/>
    <row r="34649" customFormat="1" ht="15" customHeight="1" x14ac:dyDescent="0.25"/>
    <row r="34650" customFormat="1" ht="15" customHeight="1" x14ac:dyDescent="0.25"/>
    <row r="34651" customFormat="1" ht="15" customHeight="1" x14ac:dyDescent="0.25"/>
    <row r="34652" customFormat="1" ht="15" customHeight="1" x14ac:dyDescent="0.25"/>
    <row r="34653" customFormat="1" ht="15" customHeight="1" x14ac:dyDescent="0.25"/>
    <row r="34654" customFormat="1" ht="15" customHeight="1" x14ac:dyDescent="0.25"/>
    <row r="34655" customFormat="1" ht="15" customHeight="1" x14ac:dyDescent="0.25"/>
    <row r="34656" customFormat="1" ht="15" customHeight="1" x14ac:dyDescent="0.25"/>
    <row r="34657" customFormat="1" ht="15" customHeight="1" x14ac:dyDescent="0.25"/>
    <row r="34658" customFormat="1" ht="15" customHeight="1" x14ac:dyDescent="0.25"/>
    <row r="34659" customFormat="1" ht="15" customHeight="1" x14ac:dyDescent="0.25"/>
    <row r="34660" customFormat="1" ht="15" customHeight="1" x14ac:dyDescent="0.25"/>
    <row r="34661" customFormat="1" ht="15" customHeight="1" x14ac:dyDescent="0.25"/>
    <row r="34662" customFormat="1" ht="15" customHeight="1" x14ac:dyDescent="0.25"/>
    <row r="34663" customFormat="1" ht="15" customHeight="1" x14ac:dyDescent="0.25"/>
    <row r="34664" customFormat="1" ht="15" customHeight="1" x14ac:dyDescent="0.25"/>
    <row r="34665" customFormat="1" ht="15" customHeight="1" x14ac:dyDescent="0.25"/>
    <row r="34666" customFormat="1" ht="15" customHeight="1" x14ac:dyDescent="0.25"/>
    <row r="34667" customFormat="1" ht="15" customHeight="1" x14ac:dyDescent="0.25"/>
    <row r="34668" customFormat="1" ht="15" customHeight="1" x14ac:dyDescent="0.25"/>
    <row r="34669" customFormat="1" ht="15" customHeight="1" x14ac:dyDescent="0.25"/>
    <row r="34670" customFormat="1" ht="15" customHeight="1" x14ac:dyDescent="0.25"/>
    <row r="34671" customFormat="1" ht="15" customHeight="1" x14ac:dyDescent="0.25"/>
    <row r="34672" customFormat="1" ht="15" customHeight="1" x14ac:dyDescent="0.25"/>
    <row r="34673" customFormat="1" ht="15" customHeight="1" x14ac:dyDescent="0.25"/>
    <row r="34674" customFormat="1" ht="15" customHeight="1" x14ac:dyDescent="0.25"/>
    <row r="34675" customFormat="1" ht="15" customHeight="1" x14ac:dyDescent="0.25"/>
    <row r="34676" customFormat="1" ht="15" customHeight="1" x14ac:dyDescent="0.25"/>
    <row r="34677" customFormat="1" ht="15" customHeight="1" x14ac:dyDescent="0.25"/>
    <row r="34678" customFormat="1" ht="15" customHeight="1" x14ac:dyDescent="0.25"/>
    <row r="34679" customFormat="1" ht="15" customHeight="1" x14ac:dyDescent="0.25"/>
    <row r="34680" customFormat="1" ht="15" customHeight="1" x14ac:dyDescent="0.25"/>
    <row r="34681" customFormat="1" ht="15" customHeight="1" x14ac:dyDescent="0.25"/>
    <row r="34682" customFormat="1" ht="15" customHeight="1" x14ac:dyDescent="0.25"/>
    <row r="34683" customFormat="1" ht="15" customHeight="1" x14ac:dyDescent="0.25"/>
    <row r="34684" customFormat="1" ht="15" customHeight="1" x14ac:dyDescent="0.25"/>
    <row r="34685" customFormat="1" ht="15" customHeight="1" x14ac:dyDescent="0.25"/>
    <row r="34686" customFormat="1" ht="15" customHeight="1" x14ac:dyDescent="0.25"/>
    <row r="34687" customFormat="1" ht="15" customHeight="1" x14ac:dyDescent="0.25"/>
    <row r="34688" customFormat="1" ht="15" customHeight="1" x14ac:dyDescent="0.25"/>
    <row r="34689" customFormat="1" ht="15" customHeight="1" x14ac:dyDescent="0.25"/>
    <row r="34690" customFormat="1" ht="15" customHeight="1" x14ac:dyDescent="0.25"/>
    <row r="34691" customFormat="1" ht="15" customHeight="1" x14ac:dyDescent="0.25"/>
    <row r="34692" customFormat="1" ht="15" customHeight="1" x14ac:dyDescent="0.25"/>
    <row r="34693" customFormat="1" ht="15" customHeight="1" x14ac:dyDescent="0.25"/>
    <row r="34694" customFormat="1" ht="15" customHeight="1" x14ac:dyDescent="0.25"/>
    <row r="34695" customFormat="1" ht="15" customHeight="1" x14ac:dyDescent="0.25"/>
    <row r="34696" customFormat="1" ht="15" customHeight="1" x14ac:dyDescent="0.25"/>
    <row r="34697" customFormat="1" ht="15" customHeight="1" x14ac:dyDescent="0.25"/>
    <row r="34698" customFormat="1" ht="15" customHeight="1" x14ac:dyDescent="0.25"/>
    <row r="34699" customFormat="1" ht="15" customHeight="1" x14ac:dyDescent="0.25"/>
    <row r="34700" customFormat="1" ht="15" customHeight="1" x14ac:dyDescent="0.25"/>
    <row r="34701" customFormat="1" ht="15" customHeight="1" x14ac:dyDescent="0.25"/>
    <row r="34702" customFormat="1" ht="15" customHeight="1" x14ac:dyDescent="0.25"/>
    <row r="34703" customFormat="1" ht="15" customHeight="1" x14ac:dyDescent="0.25"/>
    <row r="34704" customFormat="1" ht="15" customHeight="1" x14ac:dyDescent="0.25"/>
    <row r="34705" customFormat="1" ht="15" customHeight="1" x14ac:dyDescent="0.25"/>
    <row r="34706" customFormat="1" ht="15" customHeight="1" x14ac:dyDescent="0.25"/>
    <row r="34707" customFormat="1" ht="15" customHeight="1" x14ac:dyDescent="0.25"/>
    <row r="34708" customFormat="1" ht="15" customHeight="1" x14ac:dyDescent="0.25"/>
    <row r="34709" customFormat="1" ht="15" customHeight="1" x14ac:dyDescent="0.25"/>
    <row r="34710" customFormat="1" ht="15" customHeight="1" x14ac:dyDescent="0.25"/>
    <row r="34711" customFormat="1" ht="15" customHeight="1" x14ac:dyDescent="0.25"/>
    <row r="34712" customFormat="1" ht="15" customHeight="1" x14ac:dyDescent="0.25"/>
    <row r="34713" customFormat="1" ht="15" customHeight="1" x14ac:dyDescent="0.25"/>
    <row r="34714" customFormat="1" ht="15" customHeight="1" x14ac:dyDescent="0.25"/>
    <row r="34715" customFormat="1" ht="15" customHeight="1" x14ac:dyDescent="0.25"/>
    <row r="34716" customFormat="1" ht="15" customHeight="1" x14ac:dyDescent="0.25"/>
    <row r="34717" customFormat="1" ht="15" customHeight="1" x14ac:dyDescent="0.25"/>
    <row r="34718" customFormat="1" ht="15" customHeight="1" x14ac:dyDescent="0.25"/>
    <row r="34719" customFormat="1" ht="15" customHeight="1" x14ac:dyDescent="0.25"/>
    <row r="34720" customFormat="1" ht="15" customHeight="1" x14ac:dyDescent="0.25"/>
    <row r="34721" customFormat="1" ht="15" customHeight="1" x14ac:dyDescent="0.25"/>
    <row r="34722" customFormat="1" ht="15" customHeight="1" x14ac:dyDescent="0.25"/>
    <row r="34723" customFormat="1" ht="15" customHeight="1" x14ac:dyDescent="0.25"/>
    <row r="34724" customFormat="1" ht="15" customHeight="1" x14ac:dyDescent="0.25"/>
    <row r="34725" customFormat="1" ht="15" customHeight="1" x14ac:dyDescent="0.25"/>
    <row r="34726" customFormat="1" ht="15" customHeight="1" x14ac:dyDescent="0.25"/>
    <row r="34727" customFormat="1" ht="15" customHeight="1" x14ac:dyDescent="0.25"/>
    <row r="34728" customFormat="1" ht="15" customHeight="1" x14ac:dyDescent="0.25"/>
    <row r="34729" customFormat="1" ht="15" customHeight="1" x14ac:dyDescent="0.25"/>
    <row r="34730" customFormat="1" ht="15" customHeight="1" x14ac:dyDescent="0.25"/>
    <row r="34731" customFormat="1" ht="15" customHeight="1" x14ac:dyDescent="0.25"/>
    <row r="34732" customFormat="1" ht="15" customHeight="1" x14ac:dyDescent="0.25"/>
    <row r="34733" customFormat="1" ht="15" customHeight="1" x14ac:dyDescent="0.25"/>
    <row r="34734" customFormat="1" ht="15" customHeight="1" x14ac:dyDescent="0.25"/>
    <row r="34735" customFormat="1" ht="15" customHeight="1" x14ac:dyDescent="0.25"/>
    <row r="34736" customFormat="1" ht="15" customHeight="1" x14ac:dyDescent="0.25"/>
    <row r="34737" customFormat="1" ht="15" customHeight="1" x14ac:dyDescent="0.25"/>
    <row r="34738" customFormat="1" ht="15" customHeight="1" x14ac:dyDescent="0.25"/>
    <row r="34739" customFormat="1" ht="15" customHeight="1" x14ac:dyDescent="0.25"/>
    <row r="34740" customFormat="1" ht="15" customHeight="1" x14ac:dyDescent="0.25"/>
    <row r="34741" customFormat="1" ht="15" customHeight="1" x14ac:dyDescent="0.25"/>
    <row r="34742" customFormat="1" ht="15" customHeight="1" x14ac:dyDescent="0.25"/>
    <row r="34743" customFormat="1" ht="15" customHeight="1" x14ac:dyDescent="0.25"/>
    <row r="34744" customFormat="1" ht="15" customHeight="1" x14ac:dyDescent="0.25"/>
    <row r="34745" customFormat="1" ht="15" customHeight="1" x14ac:dyDescent="0.25"/>
    <row r="34746" customFormat="1" ht="15" customHeight="1" x14ac:dyDescent="0.25"/>
    <row r="34747" customFormat="1" ht="15" customHeight="1" x14ac:dyDescent="0.25"/>
    <row r="34748" customFormat="1" ht="15" customHeight="1" x14ac:dyDescent="0.25"/>
    <row r="34749" customFormat="1" ht="15" customHeight="1" x14ac:dyDescent="0.25"/>
    <row r="34750" customFormat="1" ht="15" customHeight="1" x14ac:dyDescent="0.25"/>
    <row r="34751" customFormat="1" ht="15" customHeight="1" x14ac:dyDescent="0.25"/>
    <row r="34752" customFormat="1" ht="15" customHeight="1" x14ac:dyDescent="0.25"/>
    <row r="34753" customFormat="1" ht="15" customHeight="1" x14ac:dyDescent="0.25"/>
    <row r="34754" customFormat="1" ht="15" customHeight="1" x14ac:dyDescent="0.25"/>
    <row r="34755" customFormat="1" ht="15" customHeight="1" x14ac:dyDescent="0.25"/>
    <row r="34756" customFormat="1" ht="15" customHeight="1" x14ac:dyDescent="0.25"/>
    <row r="34757" customFormat="1" ht="15" customHeight="1" x14ac:dyDescent="0.25"/>
    <row r="34758" customFormat="1" ht="15" customHeight="1" x14ac:dyDescent="0.25"/>
    <row r="34759" customFormat="1" ht="15" customHeight="1" x14ac:dyDescent="0.25"/>
    <row r="34760" customFormat="1" ht="15" customHeight="1" x14ac:dyDescent="0.25"/>
    <row r="34761" customFormat="1" ht="15" customHeight="1" x14ac:dyDescent="0.25"/>
    <row r="34762" customFormat="1" ht="15" customHeight="1" x14ac:dyDescent="0.25"/>
    <row r="34763" customFormat="1" ht="15" customHeight="1" x14ac:dyDescent="0.25"/>
    <row r="34764" customFormat="1" ht="15" customHeight="1" x14ac:dyDescent="0.25"/>
    <row r="34765" customFormat="1" ht="15" customHeight="1" x14ac:dyDescent="0.25"/>
    <row r="34766" customFormat="1" ht="15" customHeight="1" x14ac:dyDescent="0.25"/>
    <row r="34767" customFormat="1" ht="15" customHeight="1" x14ac:dyDescent="0.25"/>
    <row r="34768" customFormat="1" ht="15" customHeight="1" x14ac:dyDescent="0.25"/>
    <row r="34769" customFormat="1" ht="15" customHeight="1" x14ac:dyDescent="0.25"/>
    <row r="34770" customFormat="1" ht="15" customHeight="1" x14ac:dyDescent="0.25"/>
    <row r="34771" customFormat="1" ht="15" customHeight="1" x14ac:dyDescent="0.25"/>
    <row r="34772" customFormat="1" ht="15" customHeight="1" x14ac:dyDescent="0.25"/>
    <row r="34773" customFormat="1" ht="15" customHeight="1" x14ac:dyDescent="0.25"/>
    <row r="34774" customFormat="1" ht="15" customHeight="1" x14ac:dyDescent="0.25"/>
    <row r="34775" customFormat="1" ht="15" customHeight="1" x14ac:dyDescent="0.25"/>
    <row r="34776" customFormat="1" ht="15" customHeight="1" x14ac:dyDescent="0.25"/>
    <row r="34777" customFormat="1" ht="15" customHeight="1" x14ac:dyDescent="0.25"/>
    <row r="34778" customFormat="1" ht="15" customHeight="1" x14ac:dyDescent="0.25"/>
    <row r="34779" customFormat="1" ht="15" customHeight="1" x14ac:dyDescent="0.25"/>
    <row r="34780" customFormat="1" ht="15" customHeight="1" x14ac:dyDescent="0.25"/>
    <row r="34781" customFormat="1" ht="15" customHeight="1" x14ac:dyDescent="0.25"/>
    <row r="34782" customFormat="1" ht="15" customHeight="1" x14ac:dyDescent="0.25"/>
    <row r="34783" customFormat="1" ht="15" customHeight="1" x14ac:dyDescent="0.25"/>
    <row r="34784" customFormat="1" ht="15" customHeight="1" x14ac:dyDescent="0.25"/>
    <row r="34785" customFormat="1" ht="15" customHeight="1" x14ac:dyDescent="0.25"/>
    <row r="34786" customFormat="1" ht="15" customHeight="1" x14ac:dyDescent="0.25"/>
    <row r="34787" customFormat="1" ht="15" customHeight="1" x14ac:dyDescent="0.25"/>
    <row r="34788" customFormat="1" ht="15" customHeight="1" x14ac:dyDescent="0.25"/>
    <row r="34789" customFormat="1" ht="15" customHeight="1" x14ac:dyDescent="0.25"/>
    <row r="34790" customFormat="1" ht="15" customHeight="1" x14ac:dyDescent="0.25"/>
    <row r="34791" customFormat="1" ht="15" customHeight="1" x14ac:dyDescent="0.25"/>
    <row r="34792" customFormat="1" ht="15" customHeight="1" x14ac:dyDescent="0.25"/>
    <row r="34793" customFormat="1" ht="15" customHeight="1" x14ac:dyDescent="0.25"/>
    <row r="34794" customFormat="1" ht="15" customHeight="1" x14ac:dyDescent="0.25"/>
    <row r="34795" customFormat="1" ht="15" customHeight="1" x14ac:dyDescent="0.25"/>
    <row r="34796" customFormat="1" ht="15" customHeight="1" x14ac:dyDescent="0.25"/>
    <row r="34797" customFormat="1" ht="15" customHeight="1" x14ac:dyDescent="0.25"/>
    <row r="34798" customFormat="1" ht="15" customHeight="1" x14ac:dyDescent="0.25"/>
    <row r="34799" customFormat="1" ht="15" customHeight="1" x14ac:dyDescent="0.25"/>
    <row r="34800" customFormat="1" ht="15" customHeight="1" x14ac:dyDescent="0.25"/>
    <row r="34801" customFormat="1" ht="15" customHeight="1" x14ac:dyDescent="0.25"/>
    <row r="34802" customFormat="1" ht="15" customHeight="1" x14ac:dyDescent="0.25"/>
    <row r="34803" customFormat="1" ht="15" customHeight="1" x14ac:dyDescent="0.25"/>
    <row r="34804" customFormat="1" ht="15" customHeight="1" x14ac:dyDescent="0.25"/>
    <row r="34805" customFormat="1" ht="15" customHeight="1" x14ac:dyDescent="0.25"/>
    <row r="34806" customFormat="1" ht="15" customHeight="1" x14ac:dyDescent="0.25"/>
    <row r="34807" customFormat="1" ht="15" customHeight="1" x14ac:dyDescent="0.25"/>
    <row r="34808" customFormat="1" ht="15" customHeight="1" x14ac:dyDescent="0.25"/>
    <row r="34809" customFormat="1" ht="15" customHeight="1" x14ac:dyDescent="0.25"/>
    <row r="34810" customFormat="1" ht="15" customHeight="1" x14ac:dyDescent="0.25"/>
    <row r="34811" customFormat="1" ht="15" customHeight="1" x14ac:dyDescent="0.25"/>
    <row r="34812" customFormat="1" ht="15" customHeight="1" x14ac:dyDescent="0.25"/>
    <row r="34813" customFormat="1" ht="15" customHeight="1" x14ac:dyDescent="0.25"/>
    <row r="34814" customFormat="1" ht="15" customHeight="1" x14ac:dyDescent="0.25"/>
    <row r="34815" customFormat="1" ht="15" customHeight="1" x14ac:dyDescent="0.25"/>
    <row r="34816" customFormat="1" ht="15" customHeight="1" x14ac:dyDescent="0.25"/>
    <row r="34817" customFormat="1" ht="15" customHeight="1" x14ac:dyDescent="0.25"/>
    <row r="34818" customFormat="1" ht="15" customHeight="1" x14ac:dyDescent="0.25"/>
    <row r="34819" customFormat="1" ht="15" customHeight="1" x14ac:dyDescent="0.25"/>
    <row r="34820" customFormat="1" ht="15" customHeight="1" x14ac:dyDescent="0.25"/>
    <row r="34821" customFormat="1" ht="15" customHeight="1" x14ac:dyDescent="0.25"/>
    <row r="34822" customFormat="1" ht="15" customHeight="1" x14ac:dyDescent="0.25"/>
    <row r="34823" customFormat="1" ht="15" customHeight="1" x14ac:dyDescent="0.25"/>
    <row r="34824" customFormat="1" ht="15" customHeight="1" x14ac:dyDescent="0.25"/>
    <row r="34825" customFormat="1" ht="15" customHeight="1" x14ac:dyDescent="0.25"/>
    <row r="34826" customFormat="1" ht="15" customHeight="1" x14ac:dyDescent="0.25"/>
    <row r="34827" customFormat="1" ht="15" customHeight="1" x14ac:dyDescent="0.25"/>
    <row r="34828" customFormat="1" ht="15" customHeight="1" x14ac:dyDescent="0.25"/>
    <row r="34829" customFormat="1" ht="15" customHeight="1" x14ac:dyDescent="0.25"/>
    <row r="34830" customFormat="1" ht="15" customHeight="1" x14ac:dyDescent="0.25"/>
    <row r="34831" customFormat="1" ht="15" customHeight="1" x14ac:dyDescent="0.25"/>
    <row r="34832" customFormat="1" ht="15" customHeight="1" x14ac:dyDescent="0.25"/>
    <row r="34833" customFormat="1" ht="15" customHeight="1" x14ac:dyDescent="0.25"/>
    <row r="34834" customFormat="1" ht="15" customHeight="1" x14ac:dyDescent="0.25"/>
    <row r="34835" customFormat="1" ht="15" customHeight="1" x14ac:dyDescent="0.25"/>
    <row r="34836" customFormat="1" ht="15" customHeight="1" x14ac:dyDescent="0.25"/>
    <row r="34837" customFormat="1" ht="15" customHeight="1" x14ac:dyDescent="0.25"/>
    <row r="34838" customFormat="1" ht="15" customHeight="1" x14ac:dyDescent="0.25"/>
    <row r="34839" customFormat="1" ht="15" customHeight="1" x14ac:dyDescent="0.25"/>
    <row r="34840" customFormat="1" ht="15" customHeight="1" x14ac:dyDescent="0.25"/>
    <row r="34841" customFormat="1" ht="15" customHeight="1" x14ac:dyDescent="0.25"/>
    <row r="34842" customFormat="1" ht="15" customHeight="1" x14ac:dyDescent="0.25"/>
    <row r="34843" customFormat="1" ht="15" customHeight="1" x14ac:dyDescent="0.25"/>
    <row r="34844" customFormat="1" ht="15" customHeight="1" x14ac:dyDescent="0.25"/>
    <row r="34845" customFormat="1" ht="15" customHeight="1" x14ac:dyDescent="0.25"/>
    <row r="34846" customFormat="1" ht="15" customHeight="1" x14ac:dyDescent="0.25"/>
    <row r="34847" customFormat="1" ht="15" customHeight="1" x14ac:dyDescent="0.25"/>
    <row r="34848" customFormat="1" ht="15" customHeight="1" x14ac:dyDescent="0.25"/>
    <row r="34849" customFormat="1" ht="15" customHeight="1" x14ac:dyDescent="0.25"/>
    <row r="34850" customFormat="1" ht="15" customHeight="1" x14ac:dyDescent="0.25"/>
    <row r="34851" customFormat="1" ht="15" customHeight="1" x14ac:dyDescent="0.25"/>
    <row r="34852" customFormat="1" ht="15" customHeight="1" x14ac:dyDescent="0.25"/>
    <row r="34853" customFormat="1" ht="15" customHeight="1" x14ac:dyDescent="0.25"/>
    <row r="34854" customFormat="1" ht="15" customHeight="1" x14ac:dyDescent="0.25"/>
    <row r="34855" customFormat="1" ht="15" customHeight="1" x14ac:dyDescent="0.25"/>
    <row r="34856" customFormat="1" ht="15" customHeight="1" x14ac:dyDescent="0.25"/>
    <row r="34857" customFormat="1" ht="15" customHeight="1" x14ac:dyDescent="0.25"/>
    <row r="34858" customFormat="1" ht="15" customHeight="1" x14ac:dyDescent="0.25"/>
    <row r="34859" customFormat="1" ht="15" customHeight="1" x14ac:dyDescent="0.25"/>
    <row r="34860" customFormat="1" ht="15" customHeight="1" x14ac:dyDescent="0.25"/>
    <row r="34861" customFormat="1" ht="15" customHeight="1" x14ac:dyDescent="0.25"/>
    <row r="34862" customFormat="1" ht="15" customHeight="1" x14ac:dyDescent="0.25"/>
    <row r="34863" customFormat="1" ht="15" customHeight="1" x14ac:dyDescent="0.25"/>
    <row r="34864" customFormat="1" ht="15" customHeight="1" x14ac:dyDescent="0.25"/>
    <row r="34865" customFormat="1" ht="15" customHeight="1" x14ac:dyDescent="0.25"/>
    <row r="34866" customFormat="1" ht="15" customHeight="1" x14ac:dyDescent="0.25"/>
    <row r="34867" customFormat="1" ht="15" customHeight="1" x14ac:dyDescent="0.25"/>
    <row r="34868" customFormat="1" ht="15" customHeight="1" x14ac:dyDescent="0.25"/>
    <row r="34869" customFormat="1" ht="15" customHeight="1" x14ac:dyDescent="0.25"/>
    <row r="34870" customFormat="1" ht="15" customHeight="1" x14ac:dyDescent="0.25"/>
    <row r="34871" customFormat="1" ht="15" customHeight="1" x14ac:dyDescent="0.25"/>
    <row r="34872" customFormat="1" ht="15" customHeight="1" x14ac:dyDescent="0.25"/>
    <row r="34873" customFormat="1" ht="15" customHeight="1" x14ac:dyDescent="0.25"/>
    <row r="34874" customFormat="1" ht="15" customHeight="1" x14ac:dyDescent="0.25"/>
    <row r="34875" customFormat="1" ht="15" customHeight="1" x14ac:dyDescent="0.25"/>
    <row r="34876" customFormat="1" ht="15" customHeight="1" x14ac:dyDescent="0.25"/>
    <row r="34877" customFormat="1" ht="15" customHeight="1" x14ac:dyDescent="0.25"/>
    <row r="34878" customFormat="1" ht="15" customHeight="1" x14ac:dyDescent="0.25"/>
    <row r="34879" customFormat="1" ht="15" customHeight="1" x14ac:dyDescent="0.25"/>
    <row r="34880" customFormat="1" ht="15" customHeight="1" x14ac:dyDescent="0.25"/>
    <row r="34881" customFormat="1" ht="15" customHeight="1" x14ac:dyDescent="0.25"/>
    <row r="34882" customFormat="1" ht="15" customHeight="1" x14ac:dyDescent="0.25"/>
    <row r="34883" customFormat="1" ht="15" customHeight="1" x14ac:dyDescent="0.25"/>
    <row r="34884" customFormat="1" ht="15" customHeight="1" x14ac:dyDescent="0.25"/>
    <row r="34885" customFormat="1" ht="15" customHeight="1" x14ac:dyDescent="0.25"/>
    <row r="34886" customFormat="1" ht="15" customHeight="1" x14ac:dyDescent="0.25"/>
    <row r="34887" customFormat="1" ht="15" customHeight="1" x14ac:dyDescent="0.25"/>
    <row r="34888" customFormat="1" ht="15" customHeight="1" x14ac:dyDescent="0.25"/>
    <row r="34889" customFormat="1" ht="15" customHeight="1" x14ac:dyDescent="0.25"/>
    <row r="34890" customFormat="1" ht="15" customHeight="1" x14ac:dyDescent="0.25"/>
    <row r="34891" customFormat="1" ht="15" customHeight="1" x14ac:dyDescent="0.25"/>
    <row r="34892" customFormat="1" ht="15" customHeight="1" x14ac:dyDescent="0.25"/>
    <row r="34893" customFormat="1" ht="15" customHeight="1" x14ac:dyDescent="0.25"/>
    <row r="34894" customFormat="1" ht="15" customHeight="1" x14ac:dyDescent="0.25"/>
    <row r="34895" customFormat="1" ht="15" customHeight="1" x14ac:dyDescent="0.25"/>
    <row r="34896" customFormat="1" ht="15" customHeight="1" x14ac:dyDescent="0.25"/>
    <row r="34897" customFormat="1" ht="15" customHeight="1" x14ac:dyDescent="0.25"/>
    <row r="34898" customFormat="1" ht="15" customHeight="1" x14ac:dyDescent="0.25"/>
    <row r="34899" customFormat="1" ht="15" customHeight="1" x14ac:dyDescent="0.25"/>
    <row r="34900" customFormat="1" ht="15" customHeight="1" x14ac:dyDescent="0.25"/>
    <row r="34901" customFormat="1" ht="15" customHeight="1" x14ac:dyDescent="0.25"/>
    <row r="34902" customFormat="1" ht="15" customHeight="1" x14ac:dyDescent="0.25"/>
    <row r="34903" customFormat="1" ht="15" customHeight="1" x14ac:dyDescent="0.25"/>
    <row r="34904" customFormat="1" ht="15" customHeight="1" x14ac:dyDescent="0.25"/>
    <row r="34905" customFormat="1" ht="15" customHeight="1" x14ac:dyDescent="0.25"/>
    <row r="34906" customFormat="1" ht="15" customHeight="1" x14ac:dyDescent="0.25"/>
    <row r="34907" customFormat="1" ht="15" customHeight="1" x14ac:dyDescent="0.25"/>
    <row r="34908" customFormat="1" ht="15" customHeight="1" x14ac:dyDescent="0.25"/>
    <row r="34909" customFormat="1" ht="15" customHeight="1" x14ac:dyDescent="0.25"/>
    <row r="34910" customFormat="1" ht="15" customHeight="1" x14ac:dyDescent="0.25"/>
    <row r="34911" customFormat="1" ht="15" customHeight="1" x14ac:dyDescent="0.25"/>
    <row r="34912" customFormat="1" ht="15" customHeight="1" x14ac:dyDescent="0.25"/>
    <row r="34913" customFormat="1" ht="15" customHeight="1" x14ac:dyDescent="0.25"/>
    <row r="34914" customFormat="1" ht="15" customHeight="1" x14ac:dyDescent="0.25"/>
    <row r="34915" customFormat="1" ht="15" customHeight="1" x14ac:dyDescent="0.25"/>
    <row r="34916" customFormat="1" ht="15" customHeight="1" x14ac:dyDescent="0.25"/>
    <row r="34917" customFormat="1" ht="15" customHeight="1" x14ac:dyDescent="0.25"/>
    <row r="34918" customFormat="1" ht="15" customHeight="1" x14ac:dyDescent="0.25"/>
    <row r="34919" customFormat="1" ht="15" customHeight="1" x14ac:dyDescent="0.25"/>
    <row r="34920" customFormat="1" ht="15" customHeight="1" x14ac:dyDescent="0.25"/>
    <row r="34921" customFormat="1" ht="15" customHeight="1" x14ac:dyDescent="0.25"/>
    <row r="34922" customFormat="1" ht="15" customHeight="1" x14ac:dyDescent="0.25"/>
    <row r="34923" customFormat="1" ht="15" customHeight="1" x14ac:dyDescent="0.25"/>
    <row r="34924" customFormat="1" ht="15" customHeight="1" x14ac:dyDescent="0.25"/>
    <row r="34925" customFormat="1" ht="15" customHeight="1" x14ac:dyDescent="0.25"/>
    <row r="34926" customFormat="1" ht="15" customHeight="1" x14ac:dyDescent="0.25"/>
    <row r="34927" customFormat="1" ht="15" customHeight="1" x14ac:dyDescent="0.25"/>
    <row r="34928" customFormat="1" ht="15" customHeight="1" x14ac:dyDescent="0.25"/>
    <row r="34929" customFormat="1" ht="15" customHeight="1" x14ac:dyDescent="0.25"/>
    <row r="34930" customFormat="1" ht="15" customHeight="1" x14ac:dyDescent="0.25"/>
    <row r="34931" customFormat="1" ht="15" customHeight="1" x14ac:dyDescent="0.25"/>
    <row r="34932" customFormat="1" ht="15" customHeight="1" x14ac:dyDescent="0.25"/>
    <row r="34933" customFormat="1" ht="15" customHeight="1" x14ac:dyDescent="0.25"/>
    <row r="34934" customFormat="1" ht="15" customHeight="1" x14ac:dyDescent="0.25"/>
    <row r="34935" customFormat="1" ht="15" customHeight="1" x14ac:dyDescent="0.25"/>
    <row r="34936" customFormat="1" ht="15" customHeight="1" x14ac:dyDescent="0.25"/>
    <row r="34937" customFormat="1" ht="15" customHeight="1" x14ac:dyDescent="0.25"/>
    <row r="34938" customFormat="1" ht="15" customHeight="1" x14ac:dyDescent="0.25"/>
    <row r="34939" customFormat="1" ht="15" customHeight="1" x14ac:dyDescent="0.25"/>
    <row r="34940" customFormat="1" ht="15" customHeight="1" x14ac:dyDescent="0.25"/>
    <row r="34941" customFormat="1" ht="15" customHeight="1" x14ac:dyDescent="0.25"/>
    <row r="34942" customFormat="1" ht="15" customHeight="1" x14ac:dyDescent="0.25"/>
    <row r="34943" customFormat="1" ht="15" customHeight="1" x14ac:dyDescent="0.25"/>
    <row r="34944" customFormat="1" ht="15" customHeight="1" x14ac:dyDescent="0.25"/>
    <row r="34945" customFormat="1" ht="15" customHeight="1" x14ac:dyDescent="0.25"/>
    <row r="34946" customFormat="1" ht="15" customHeight="1" x14ac:dyDescent="0.25"/>
    <row r="34947" customFormat="1" ht="15" customHeight="1" x14ac:dyDescent="0.25"/>
    <row r="34948" customFormat="1" ht="15" customHeight="1" x14ac:dyDescent="0.25"/>
    <row r="34949" customFormat="1" ht="15" customHeight="1" x14ac:dyDescent="0.25"/>
    <row r="34950" customFormat="1" ht="15" customHeight="1" x14ac:dyDescent="0.25"/>
    <row r="34951" customFormat="1" ht="15" customHeight="1" x14ac:dyDescent="0.25"/>
    <row r="34952" customFormat="1" ht="15" customHeight="1" x14ac:dyDescent="0.25"/>
    <row r="34953" customFormat="1" ht="15" customHeight="1" x14ac:dyDescent="0.25"/>
    <row r="34954" customFormat="1" ht="15" customHeight="1" x14ac:dyDescent="0.25"/>
    <row r="34955" customFormat="1" ht="15" customHeight="1" x14ac:dyDescent="0.25"/>
    <row r="34956" customFormat="1" ht="15" customHeight="1" x14ac:dyDescent="0.25"/>
    <row r="34957" customFormat="1" ht="15" customHeight="1" x14ac:dyDescent="0.25"/>
    <row r="34958" customFormat="1" ht="15" customHeight="1" x14ac:dyDescent="0.25"/>
    <row r="34959" customFormat="1" ht="15" customHeight="1" x14ac:dyDescent="0.25"/>
    <row r="34960" customFormat="1" ht="15" customHeight="1" x14ac:dyDescent="0.25"/>
    <row r="34961" customFormat="1" ht="15" customHeight="1" x14ac:dyDescent="0.25"/>
    <row r="34962" customFormat="1" ht="15" customHeight="1" x14ac:dyDescent="0.25"/>
    <row r="34963" customFormat="1" ht="15" customHeight="1" x14ac:dyDescent="0.25"/>
    <row r="34964" customFormat="1" ht="15" customHeight="1" x14ac:dyDescent="0.25"/>
    <row r="34965" customFormat="1" ht="15" customHeight="1" x14ac:dyDescent="0.25"/>
    <row r="34966" customFormat="1" ht="15" customHeight="1" x14ac:dyDescent="0.25"/>
    <row r="34967" customFormat="1" ht="15" customHeight="1" x14ac:dyDescent="0.25"/>
    <row r="34968" customFormat="1" ht="15" customHeight="1" x14ac:dyDescent="0.25"/>
    <row r="34969" customFormat="1" ht="15" customHeight="1" x14ac:dyDescent="0.25"/>
    <row r="34970" customFormat="1" ht="15" customHeight="1" x14ac:dyDescent="0.25"/>
    <row r="34971" customFormat="1" ht="15" customHeight="1" x14ac:dyDescent="0.25"/>
    <row r="34972" customFormat="1" ht="15" customHeight="1" x14ac:dyDescent="0.25"/>
    <row r="34973" customFormat="1" ht="15" customHeight="1" x14ac:dyDescent="0.25"/>
    <row r="34974" customFormat="1" ht="15" customHeight="1" x14ac:dyDescent="0.25"/>
    <row r="34975" customFormat="1" ht="15" customHeight="1" x14ac:dyDescent="0.25"/>
    <row r="34976" customFormat="1" ht="15" customHeight="1" x14ac:dyDescent="0.25"/>
    <row r="34977" customFormat="1" ht="15" customHeight="1" x14ac:dyDescent="0.25"/>
    <row r="34978" customFormat="1" ht="15" customHeight="1" x14ac:dyDescent="0.25"/>
    <row r="34979" customFormat="1" ht="15" customHeight="1" x14ac:dyDescent="0.25"/>
    <row r="34980" customFormat="1" ht="15" customHeight="1" x14ac:dyDescent="0.25"/>
    <row r="34981" customFormat="1" ht="15" customHeight="1" x14ac:dyDescent="0.25"/>
    <row r="34982" customFormat="1" ht="15" customHeight="1" x14ac:dyDescent="0.25"/>
    <row r="34983" customFormat="1" ht="15" customHeight="1" x14ac:dyDescent="0.25"/>
    <row r="34984" customFormat="1" ht="15" customHeight="1" x14ac:dyDescent="0.25"/>
    <row r="34985" customFormat="1" ht="15" customHeight="1" x14ac:dyDescent="0.25"/>
    <row r="34986" customFormat="1" ht="15" customHeight="1" x14ac:dyDescent="0.25"/>
    <row r="34987" customFormat="1" ht="15" customHeight="1" x14ac:dyDescent="0.25"/>
    <row r="34988" customFormat="1" ht="15" customHeight="1" x14ac:dyDescent="0.25"/>
    <row r="34989" customFormat="1" ht="15" customHeight="1" x14ac:dyDescent="0.25"/>
    <row r="34990" customFormat="1" ht="15" customHeight="1" x14ac:dyDescent="0.25"/>
    <row r="34991" customFormat="1" ht="15" customHeight="1" x14ac:dyDescent="0.25"/>
    <row r="34992" customFormat="1" ht="15" customHeight="1" x14ac:dyDescent="0.25"/>
    <row r="34993" customFormat="1" ht="15" customHeight="1" x14ac:dyDescent="0.25"/>
    <row r="34994" customFormat="1" ht="15" customHeight="1" x14ac:dyDescent="0.25"/>
    <row r="34995" customFormat="1" ht="15" customHeight="1" x14ac:dyDescent="0.25"/>
    <row r="34996" customFormat="1" ht="15" customHeight="1" x14ac:dyDescent="0.25"/>
    <row r="34997" customFormat="1" ht="15" customHeight="1" x14ac:dyDescent="0.25"/>
    <row r="34998" customFormat="1" ht="15" customHeight="1" x14ac:dyDescent="0.25"/>
    <row r="34999" customFormat="1" ht="15" customHeight="1" x14ac:dyDescent="0.25"/>
    <row r="35000" customFormat="1" ht="15" customHeight="1" x14ac:dyDescent="0.25"/>
    <row r="35001" customFormat="1" ht="15" customHeight="1" x14ac:dyDescent="0.25"/>
    <row r="35002" customFormat="1" ht="15" customHeight="1" x14ac:dyDescent="0.25"/>
    <row r="35003" customFormat="1" ht="15" customHeight="1" x14ac:dyDescent="0.25"/>
    <row r="35004" customFormat="1" ht="15" customHeight="1" x14ac:dyDescent="0.25"/>
    <row r="35005" customFormat="1" ht="15" customHeight="1" x14ac:dyDescent="0.25"/>
    <row r="35006" customFormat="1" ht="15" customHeight="1" x14ac:dyDescent="0.25"/>
    <row r="35007" customFormat="1" ht="15" customHeight="1" x14ac:dyDescent="0.25"/>
    <row r="35008" customFormat="1" ht="15" customHeight="1" x14ac:dyDescent="0.25"/>
    <row r="35009" customFormat="1" ht="15" customHeight="1" x14ac:dyDescent="0.25"/>
    <row r="35010" customFormat="1" ht="15" customHeight="1" x14ac:dyDescent="0.25"/>
    <row r="35011" customFormat="1" ht="15" customHeight="1" x14ac:dyDescent="0.25"/>
    <row r="35012" customFormat="1" ht="15" customHeight="1" x14ac:dyDescent="0.25"/>
    <row r="35013" customFormat="1" ht="15" customHeight="1" x14ac:dyDescent="0.25"/>
    <row r="35014" customFormat="1" ht="15" customHeight="1" x14ac:dyDescent="0.25"/>
    <row r="35015" customFormat="1" ht="15" customHeight="1" x14ac:dyDescent="0.25"/>
    <row r="35016" customFormat="1" ht="15" customHeight="1" x14ac:dyDescent="0.25"/>
    <row r="35017" customFormat="1" ht="15" customHeight="1" x14ac:dyDescent="0.25"/>
    <row r="35018" customFormat="1" ht="15" customHeight="1" x14ac:dyDescent="0.25"/>
    <row r="35019" customFormat="1" ht="15" customHeight="1" x14ac:dyDescent="0.25"/>
    <row r="35020" customFormat="1" ht="15" customHeight="1" x14ac:dyDescent="0.25"/>
    <row r="35021" customFormat="1" ht="15" customHeight="1" x14ac:dyDescent="0.25"/>
    <row r="35022" customFormat="1" ht="15" customHeight="1" x14ac:dyDescent="0.25"/>
    <row r="35023" customFormat="1" ht="15" customHeight="1" x14ac:dyDescent="0.25"/>
    <row r="35024" customFormat="1" ht="15" customHeight="1" x14ac:dyDescent="0.25"/>
    <row r="35025" customFormat="1" ht="15" customHeight="1" x14ac:dyDescent="0.25"/>
    <row r="35026" customFormat="1" ht="15" customHeight="1" x14ac:dyDescent="0.25"/>
    <row r="35027" customFormat="1" ht="15" customHeight="1" x14ac:dyDescent="0.25"/>
    <row r="35028" customFormat="1" ht="15" customHeight="1" x14ac:dyDescent="0.25"/>
    <row r="35029" customFormat="1" ht="15" customHeight="1" x14ac:dyDescent="0.25"/>
    <row r="35030" customFormat="1" ht="15" customHeight="1" x14ac:dyDescent="0.25"/>
    <row r="35031" customFormat="1" ht="15" customHeight="1" x14ac:dyDescent="0.25"/>
    <row r="35032" customFormat="1" ht="15" customHeight="1" x14ac:dyDescent="0.25"/>
    <row r="35033" customFormat="1" ht="15" customHeight="1" x14ac:dyDescent="0.25"/>
    <row r="35034" customFormat="1" ht="15" customHeight="1" x14ac:dyDescent="0.25"/>
    <row r="35035" customFormat="1" ht="15" customHeight="1" x14ac:dyDescent="0.25"/>
    <row r="35036" customFormat="1" ht="15" customHeight="1" x14ac:dyDescent="0.25"/>
    <row r="35037" customFormat="1" ht="15" customHeight="1" x14ac:dyDescent="0.25"/>
    <row r="35038" customFormat="1" ht="15" customHeight="1" x14ac:dyDescent="0.25"/>
    <row r="35039" customFormat="1" ht="15" customHeight="1" x14ac:dyDescent="0.25"/>
    <row r="35040" customFormat="1" ht="15" customHeight="1" x14ac:dyDescent="0.25"/>
    <row r="35041" customFormat="1" ht="15" customHeight="1" x14ac:dyDescent="0.25"/>
    <row r="35042" customFormat="1" ht="15" customHeight="1" x14ac:dyDescent="0.25"/>
    <row r="35043" customFormat="1" ht="15" customHeight="1" x14ac:dyDescent="0.25"/>
    <row r="35044" customFormat="1" ht="15" customHeight="1" x14ac:dyDescent="0.25"/>
    <row r="35045" customFormat="1" ht="15" customHeight="1" x14ac:dyDescent="0.25"/>
    <row r="35046" customFormat="1" ht="15" customHeight="1" x14ac:dyDescent="0.25"/>
    <row r="35047" customFormat="1" ht="15" customHeight="1" x14ac:dyDescent="0.25"/>
    <row r="35048" customFormat="1" ht="15" customHeight="1" x14ac:dyDescent="0.25"/>
    <row r="35049" customFormat="1" ht="15" customHeight="1" x14ac:dyDescent="0.25"/>
    <row r="35050" customFormat="1" ht="15" customHeight="1" x14ac:dyDescent="0.25"/>
    <row r="35051" customFormat="1" ht="15" customHeight="1" x14ac:dyDescent="0.25"/>
    <row r="35052" customFormat="1" ht="15" customHeight="1" x14ac:dyDescent="0.25"/>
    <row r="35053" customFormat="1" ht="15" customHeight="1" x14ac:dyDescent="0.25"/>
    <row r="35054" customFormat="1" ht="15" customHeight="1" x14ac:dyDescent="0.25"/>
    <row r="35055" customFormat="1" ht="15" customHeight="1" x14ac:dyDescent="0.25"/>
    <row r="35056" customFormat="1" ht="15" customHeight="1" x14ac:dyDescent="0.25"/>
    <row r="35057" customFormat="1" ht="15" customHeight="1" x14ac:dyDescent="0.25"/>
    <row r="35058" customFormat="1" ht="15" customHeight="1" x14ac:dyDescent="0.25"/>
    <row r="35059" customFormat="1" ht="15" customHeight="1" x14ac:dyDescent="0.25"/>
    <row r="35060" customFormat="1" ht="15" customHeight="1" x14ac:dyDescent="0.25"/>
    <row r="35061" customFormat="1" ht="15" customHeight="1" x14ac:dyDescent="0.25"/>
    <row r="35062" customFormat="1" ht="15" customHeight="1" x14ac:dyDescent="0.25"/>
    <row r="35063" customFormat="1" ht="15" customHeight="1" x14ac:dyDescent="0.25"/>
    <row r="35064" customFormat="1" ht="15" customHeight="1" x14ac:dyDescent="0.25"/>
    <row r="35065" customFormat="1" ht="15" customHeight="1" x14ac:dyDescent="0.25"/>
    <row r="35066" customFormat="1" ht="15" customHeight="1" x14ac:dyDescent="0.25"/>
    <row r="35067" customFormat="1" ht="15" customHeight="1" x14ac:dyDescent="0.25"/>
    <row r="35068" customFormat="1" ht="15" customHeight="1" x14ac:dyDescent="0.25"/>
    <row r="35069" customFormat="1" ht="15" customHeight="1" x14ac:dyDescent="0.25"/>
    <row r="35070" customFormat="1" ht="15" customHeight="1" x14ac:dyDescent="0.25"/>
    <row r="35071" customFormat="1" ht="15" customHeight="1" x14ac:dyDescent="0.25"/>
    <row r="35072" customFormat="1" ht="15" customHeight="1" x14ac:dyDescent="0.25"/>
    <row r="35073" customFormat="1" ht="15" customHeight="1" x14ac:dyDescent="0.25"/>
    <row r="35074" customFormat="1" ht="15" customHeight="1" x14ac:dyDescent="0.25"/>
    <row r="35075" customFormat="1" ht="15" customHeight="1" x14ac:dyDescent="0.25"/>
    <row r="35076" customFormat="1" ht="15" customHeight="1" x14ac:dyDescent="0.25"/>
    <row r="35077" customFormat="1" ht="15" customHeight="1" x14ac:dyDescent="0.25"/>
    <row r="35078" customFormat="1" ht="15" customHeight="1" x14ac:dyDescent="0.25"/>
    <row r="35079" customFormat="1" ht="15" customHeight="1" x14ac:dyDescent="0.25"/>
    <row r="35080" customFormat="1" ht="15" customHeight="1" x14ac:dyDescent="0.25"/>
    <row r="35081" customFormat="1" ht="15" customHeight="1" x14ac:dyDescent="0.25"/>
    <row r="35082" customFormat="1" ht="15" customHeight="1" x14ac:dyDescent="0.25"/>
    <row r="35083" customFormat="1" ht="15" customHeight="1" x14ac:dyDescent="0.25"/>
    <row r="35084" customFormat="1" ht="15" customHeight="1" x14ac:dyDescent="0.25"/>
    <row r="35085" customFormat="1" ht="15" customHeight="1" x14ac:dyDescent="0.25"/>
    <row r="35086" customFormat="1" ht="15" customHeight="1" x14ac:dyDescent="0.25"/>
    <row r="35087" customFormat="1" ht="15" customHeight="1" x14ac:dyDescent="0.25"/>
    <row r="35088" customFormat="1" ht="15" customHeight="1" x14ac:dyDescent="0.25"/>
    <row r="35089" customFormat="1" ht="15" customHeight="1" x14ac:dyDescent="0.25"/>
    <row r="35090" customFormat="1" ht="15" customHeight="1" x14ac:dyDescent="0.25"/>
    <row r="35091" customFormat="1" ht="15" customHeight="1" x14ac:dyDescent="0.25"/>
    <row r="35092" customFormat="1" ht="15" customHeight="1" x14ac:dyDescent="0.25"/>
    <row r="35093" customFormat="1" ht="15" customHeight="1" x14ac:dyDescent="0.25"/>
    <row r="35094" customFormat="1" ht="15" customHeight="1" x14ac:dyDescent="0.25"/>
    <row r="35095" customFormat="1" ht="15" customHeight="1" x14ac:dyDescent="0.25"/>
    <row r="35096" customFormat="1" ht="15" customHeight="1" x14ac:dyDescent="0.25"/>
    <row r="35097" customFormat="1" ht="15" customHeight="1" x14ac:dyDescent="0.25"/>
    <row r="35098" customFormat="1" ht="15" customHeight="1" x14ac:dyDescent="0.25"/>
    <row r="35099" customFormat="1" ht="15" customHeight="1" x14ac:dyDescent="0.25"/>
    <row r="35100" customFormat="1" ht="15" customHeight="1" x14ac:dyDescent="0.25"/>
    <row r="35101" customFormat="1" ht="15" customHeight="1" x14ac:dyDescent="0.25"/>
    <row r="35102" customFormat="1" ht="15" customHeight="1" x14ac:dyDescent="0.25"/>
    <row r="35103" customFormat="1" ht="15" customHeight="1" x14ac:dyDescent="0.25"/>
    <row r="35104" customFormat="1" ht="15" customHeight="1" x14ac:dyDescent="0.25"/>
    <row r="35105" customFormat="1" ht="15" customHeight="1" x14ac:dyDescent="0.25"/>
    <row r="35106" customFormat="1" ht="15" customHeight="1" x14ac:dyDescent="0.25"/>
    <row r="35107" customFormat="1" ht="15" customHeight="1" x14ac:dyDescent="0.25"/>
    <row r="35108" customFormat="1" ht="15" customHeight="1" x14ac:dyDescent="0.25"/>
    <row r="35109" customFormat="1" ht="15" customHeight="1" x14ac:dyDescent="0.25"/>
    <row r="35110" customFormat="1" ht="15" customHeight="1" x14ac:dyDescent="0.25"/>
    <row r="35111" customFormat="1" ht="15" customHeight="1" x14ac:dyDescent="0.25"/>
    <row r="35112" customFormat="1" ht="15" customHeight="1" x14ac:dyDescent="0.25"/>
    <row r="35113" customFormat="1" ht="15" customHeight="1" x14ac:dyDescent="0.25"/>
    <row r="35114" customFormat="1" ht="15" customHeight="1" x14ac:dyDescent="0.25"/>
    <row r="35115" customFormat="1" ht="15" customHeight="1" x14ac:dyDescent="0.25"/>
    <row r="35116" customFormat="1" ht="15" customHeight="1" x14ac:dyDescent="0.25"/>
    <row r="35117" customFormat="1" ht="15" customHeight="1" x14ac:dyDescent="0.25"/>
    <row r="35118" customFormat="1" ht="15" customHeight="1" x14ac:dyDescent="0.25"/>
    <row r="35119" customFormat="1" ht="15" customHeight="1" x14ac:dyDescent="0.25"/>
    <row r="35120" customFormat="1" ht="15" customHeight="1" x14ac:dyDescent="0.25"/>
    <row r="35121" customFormat="1" ht="15" customHeight="1" x14ac:dyDescent="0.25"/>
    <row r="35122" customFormat="1" ht="15" customHeight="1" x14ac:dyDescent="0.25"/>
    <row r="35123" customFormat="1" ht="15" customHeight="1" x14ac:dyDescent="0.25"/>
    <row r="35124" customFormat="1" ht="15" customHeight="1" x14ac:dyDescent="0.25"/>
    <row r="35125" customFormat="1" ht="15" customHeight="1" x14ac:dyDescent="0.25"/>
    <row r="35126" customFormat="1" ht="15" customHeight="1" x14ac:dyDescent="0.25"/>
    <row r="35127" customFormat="1" ht="15" customHeight="1" x14ac:dyDescent="0.25"/>
    <row r="35128" customFormat="1" ht="15" customHeight="1" x14ac:dyDescent="0.25"/>
    <row r="35129" customFormat="1" ht="15" customHeight="1" x14ac:dyDescent="0.25"/>
    <row r="35130" customFormat="1" ht="15" customHeight="1" x14ac:dyDescent="0.25"/>
    <row r="35131" customFormat="1" ht="15" customHeight="1" x14ac:dyDescent="0.25"/>
    <row r="35132" customFormat="1" ht="15" customHeight="1" x14ac:dyDescent="0.25"/>
    <row r="35133" customFormat="1" ht="15" customHeight="1" x14ac:dyDescent="0.25"/>
    <row r="35134" customFormat="1" ht="15" customHeight="1" x14ac:dyDescent="0.25"/>
    <row r="35135" customFormat="1" ht="15" customHeight="1" x14ac:dyDescent="0.25"/>
    <row r="35136" customFormat="1" ht="15" customHeight="1" x14ac:dyDescent="0.25"/>
    <row r="35137" customFormat="1" ht="15" customHeight="1" x14ac:dyDescent="0.25"/>
    <row r="35138" customFormat="1" ht="15" customHeight="1" x14ac:dyDescent="0.25"/>
    <row r="35139" customFormat="1" ht="15" customHeight="1" x14ac:dyDescent="0.25"/>
    <row r="35140" customFormat="1" ht="15" customHeight="1" x14ac:dyDescent="0.25"/>
    <row r="35141" customFormat="1" ht="15" customHeight="1" x14ac:dyDescent="0.25"/>
    <row r="35142" customFormat="1" ht="15" customHeight="1" x14ac:dyDescent="0.25"/>
    <row r="35143" customFormat="1" ht="15" customHeight="1" x14ac:dyDescent="0.25"/>
    <row r="35144" customFormat="1" ht="15" customHeight="1" x14ac:dyDescent="0.25"/>
    <row r="35145" customFormat="1" ht="15" customHeight="1" x14ac:dyDescent="0.25"/>
    <row r="35146" customFormat="1" ht="15" customHeight="1" x14ac:dyDescent="0.25"/>
    <row r="35147" customFormat="1" ht="15" customHeight="1" x14ac:dyDescent="0.25"/>
    <row r="35148" customFormat="1" ht="15" customHeight="1" x14ac:dyDescent="0.25"/>
    <row r="35149" customFormat="1" ht="15" customHeight="1" x14ac:dyDescent="0.25"/>
    <row r="35150" customFormat="1" ht="15" customHeight="1" x14ac:dyDescent="0.25"/>
    <row r="35151" customFormat="1" ht="15" customHeight="1" x14ac:dyDescent="0.25"/>
    <row r="35152" customFormat="1" ht="15" customHeight="1" x14ac:dyDescent="0.25"/>
    <row r="35153" customFormat="1" ht="15" customHeight="1" x14ac:dyDescent="0.25"/>
    <row r="35154" customFormat="1" ht="15" customHeight="1" x14ac:dyDescent="0.25"/>
    <row r="35155" customFormat="1" ht="15" customHeight="1" x14ac:dyDescent="0.25"/>
    <row r="35156" customFormat="1" ht="15" customHeight="1" x14ac:dyDescent="0.25"/>
    <row r="35157" customFormat="1" ht="15" customHeight="1" x14ac:dyDescent="0.25"/>
    <row r="35158" customFormat="1" ht="15" customHeight="1" x14ac:dyDescent="0.25"/>
    <row r="35159" customFormat="1" ht="15" customHeight="1" x14ac:dyDescent="0.25"/>
    <row r="35160" customFormat="1" ht="15" customHeight="1" x14ac:dyDescent="0.25"/>
    <row r="35161" customFormat="1" ht="15" customHeight="1" x14ac:dyDescent="0.25"/>
    <row r="35162" customFormat="1" ht="15" customHeight="1" x14ac:dyDescent="0.25"/>
    <row r="35163" customFormat="1" ht="15" customHeight="1" x14ac:dyDescent="0.25"/>
    <row r="35164" customFormat="1" ht="15" customHeight="1" x14ac:dyDescent="0.25"/>
    <row r="35165" customFormat="1" ht="15" customHeight="1" x14ac:dyDescent="0.25"/>
    <row r="35166" customFormat="1" ht="15" customHeight="1" x14ac:dyDescent="0.25"/>
    <row r="35167" customFormat="1" ht="15" customHeight="1" x14ac:dyDescent="0.25"/>
    <row r="35168" customFormat="1" ht="15" customHeight="1" x14ac:dyDescent="0.25"/>
    <row r="35169" customFormat="1" ht="15" customHeight="1" x14ac:dyDescent="0.25"/>
    <row r="35170" customFormat="1" ht="15" customHeight="1" x14ac:dyDescent="0.25"/>
    <row r="35171" customFormat="1" ht="15" customHeight="1" x14ac:dyDescent="0.25"/>
    <row r="35172" customFormat="1" ht="15" customHeight="1" x14ac:dyDescent="0.25"/>
    <row r="35173" customFormat="1" ht="15" customHeight="1" x14ac:dyDescent="0.25"/>
    <row r="35174" customFormat="1" ht="15" customHeight="1" x14ac:dyDescent="0.25"/>
    <row r="35175" customFormat="1" ht="15" customHeight="1" x14ac:dyDescent="0.25"/>
    <row r="35176" customFormat="1" ht="15" customHeight="1" x14ac:dyDescent="0.25"/>
    <row r="35177" customFormat="1" ht="15" customHeight="1" x14ac:dyDescent="0.25"/>
    <row r="35178" customFormat="1" ht="15" customHeight="1" x14ac:dyDescent="0.25"/>
    <row r="35179" customFormat="1" ht="15" customHeight="1" x14ac:dyDescent="0.25"/>
    <row r="35180" customFormat="1" ht="15" customHeight="1" x14ac:dyDescent="0.25"/>
    <row r="35181" customFormat="1" ht="15" customHeight="1" x14ac:dyDescent="0.25"/>
    <row r="35182" customFormat="1" ht="15" customHeight="1" x14ac:dyDescent="0.25"/>
    <row r="35183" customFormat="1" ht="15" customHeight="1" x14ac:dyDescent="0.25"/>
    <row r="35184" customFormat="1" ht="15" customHeight="1" x14ac:dyDescent="0.25"/>
    <row r="35185" customFormat="1" ht="15" customHeight="1" x14ac:dyDescent="0.25"/>
    <row r="35186" customFormat="1" ht="15" customHeight="1" x14ac:dyDescent="0.25"/>
    <row r="35187" customFormat="1" ht="15" customHeight="1" x14ac:dyDescent="0.25"/>
    <row r="35188" customFormat="1" ht="15" customHeight="1" x14ac:dyDescent="0.25"/>
    <row r="35189" customFormat="1" ht="15" customHeight="1" x14ac:dyDescent="0.25"/>
    <row r="35190" customFormat="1" ht="15" customHeight="1" x14ac:dyDescent="0.25"/>
    <row r="35191" customFormat="1" ht="15" customHeight="1" x14ac:dyDescent="0.25"/>
    <row r="35192" customFormat="1" ht="15" customHeight="1" x14ac:dyDescent="0.25"/>
    <row r="35193" customFormat="1" ht="15" customHeight="1" x14ac:dyDescent="0.25"/>
    <row r="35194" customFormat="1" ht="15" customHeight="1" x14ac:dyDescent="0.25"/>
    <row r="35195" customFormat="1" ht="15" customHeight="1" x14ac:dyDescent="0.25"/>
    <row r="35196" customFormat="1" ht="15" customHeight="1" x14ac:dyDescent="0.25"/>
    <row r="35197" customFormat="1" ht="15" customHeight="1" x14ac:dyDescent="0.25"/>
    <row r="35198" customFormat="1" ht="15" customHeight="1" x14ac:dyDescent="0.25"/>
    <row r="35199" customFormat="1" ht="15" customHeight="1" x14ac:dyDescent="0.25"/>
    <row r="35200" customFormat="1" ht="15" customHeight="1" x14ac:dyDescent="0.25"/>
    <row r="35201" customFormat="1" ht="15" customHeight="1" x14ac:dyDescent="0.25"/>
    <row r="35202" customFormat="1" ht="15" customHeight="1" x14ac:dyDescent="0.25"/>
    <row r="35203" customFormat="1" ht="15" customHeight="1" x14ac:dyDescent="0.25"/>
    <row r="35204" customFormat="1" ht="15" customHeight="1" x14ac:dyDescent="0.25"/>
    <row r="35205" customFormat="1" ht="15" customHeight="1" x14ac:dyDescent="0.25"/>
    <row r="35206" customFormat="1" ht="15" customHeight="1" x14ac:dyDescent="0.25"/>
    <row r="35207" customFormat="1" ht="15" customHeight="1" x14ac:dyDescent="0.25"/>
    <row r="35208" customFormat="1" ht="15" customHeight="1" x14ac:dyDescent="0.25"/>
    <row r="35209" customFormat="1" ht="15" customHeight="1" x14ac:dyDescent="0.25"/>
    <row r="35210" customFormat="1" ht="15" customHeight="1" x14ac:dyDescent="0.25"/>
    <row r="35211" customFormat="1" ht="15" customHeight="1" x14ac:dyDescent="0.25"/>
    <row r="35212" customFormat="1" ht="15" customHeight="1" x14ac:dyDescent="0.25"/>
    <row r="35213" customFormat="1" ht="15" customHeight="1" x14ac:dyDescent="0.25"/>
    <row r="35214" customFormat="1" ht="15" customHeight="1" x14ac:dyDescent="0.25"/>
    <row r="35215" customFormat="1" ht="15" customHeight="1" x14ac:dyDescent="0.25"/>
    <row r="35216" customFormat="1" ht="15" customHeight="1" x14ac:dyDescent="0.25"/>
    <row r="35217" customFormat="1" ht="15" customHeight="1" x14ac:dyDescent="0.25"/>
    <row r="35218" customFormat="1" ht="15" customHeight="1" x14ac:dyDescent="0.25"/>
    <row r="35219" customFormat="1" ht="15" customHeight="1" x14ac:dyDescent="0.25"/>
    <row r="35220" customFormat="1" ht="15" customHeight="1" x14ac:dyDescent="0.25"/>
    <row r="35221" customFormat="1" ht="15" customHeight="1" x14ac:dyDescent="0.25"/>
    <row r="35222" customFormat="1" ht="15" customHeight="1" x14ac:dyDescent="0.25"/>
    <row r="35223" customFormat="1" ht="15" customHeight="1" x14ac:dyDescent="0.25"/>
    <row r="35224" customFormat="1" ht="15" customHeight="1" x14ac:dyDescent="0.25"/>
    <row r="35225" customFormat="1" ht="15" customHeight="1" x14ac:dyDescent="0.25"/>
    <row r="35226" customFormat="1" ht="15" customHeight="1" x14ac:dyDescent="0.25"/>
    <row r="35227" customFormat="1" ht="15" customHeight="1" x14ac:dyDescent="0.25"/>
    <row r="35228" customFormat="1" ht="15" customHeight="1" x14ac:dyDescent="0.25"/>
    <row r="35229" customFormat="1" ht="15" customHeight="1" x14ac:dyDescent="0.25"/>
    <row r="35230" customFormat="1" ht="15" customHeight="1" x14ac:dyDescent="0.25"/>
    <row r="35231" customFormat="1" ht="15" customHeight="1" x14ac:dyDescent="0.25"/>
    <row r="35232" customFormat="1" ht="15" customHeight="1" x14ac:dyDescent="0.25"/>
    <row r="35233" customFormat="1" ht="15" customHeight="1" x14ac:dyDescent="0.25"/>
    <row r="35234" customFormat="1" ht="15" customHeight="1" x14ac:dyDescent="0.25"/>
    <row r="35235" customFormat="1" ht="15" customHeight="1" x14ac:dyDescent="0.25"/>
    <row r="35236" customFormat="1" ht="15" customHeight="1" x14ac:dyDescent="0.25"/>
    <row r="35237" customFormat="1" ht="15" customHeight="1" x14ac:dyDescent="0.25"/>
    <row r="35238" customFormat="1" ht="15" customHeight="1" x14ac:dyDescent="0.25"/>
    <row r="35239" customFormat="1" ht="15" customHeight="1" x14ac:dyDescent="0.25"/>
    <row r="35240" customFormat="1" ht="15" customHeight="1" x14ac:dyDescent="0.25"/>
    <row r="35241" customFormat="1" ht="15" customHeight="1" x14ac:dyDescent="0.25"/>
    <row r="35242" customFormat="1" ht="15" customHeight="1" x14ac:dyDescent="0.25"/>
    <row r="35243" customFormat="1" ht="15" customHeight="1" x14ac:dyDescent="0.25"/>
    <row r="35244" customFormat="1" ht="15" customHeight="1" x14ac:dyDescent="0.25"/>
    <row r="35245" customFormat="1" ht="15" customHeight="1" x14ac:dyDescent="0.25"/>
    <row r="35246" customFormat="1" ht="15" customHeight="1" x14ac:dyDescent="0.25"/>
    <row r="35247" customFormat="1" ht="15" customHeight="1" x14ac:dyDescent="0.25"/>
    <row r="35248" customFormat="1" ht="15" customHeight="1" x14ac:dyDescent="0.25"/>
    <row r="35249" customFormat="1" ht="15" customHeight="1" x14ac:dyDescent="0.25"/>
    <row r="35250" customFormat="1" ht="15" customHeight="1" x14ac:dyDescent="0.25"/>
    <row r="35251" customFormat="1" ht="15" customHeight="1" x14ac:dyDescent="0.25"/>
    <row r="35252" customFormat="1" ht="15" customHeight="1" x14ac:dyDescent="0.25"/>
    <row r="35253" customFormat="1" ht="15" customHeight="1" x14ac:dyDescent="0.25"/>
    <row r="35254" customFormat="1" ht="15" customHeight="1" x14ac:dyDescent="0.25"/>
    <row r="35255" customFormat="1" ht="15" customHeight="1" x14ac:dyDescent="0.25"/>
    <row r="35256" customFormat="1" ht="15" customHeight="1" x14ac:dyDescent="0.25"/>
    <row r="35257" customFormat="1" ht="15" customHeight="1" x14ac:dyDescent="0.25"/>
    <row r="35258" customFormat="1" ht="15" customHeight="1" x14ac:dyDescent="0.25"/>
    <row r="35259" customFormat="1" ht="15" customHeight="1" x14ac:dyDescent="0.25"/>
    <row r="35260" customFormat="1" ht="15" customHeight="1" x14ac:dyDescent="0.25"/>
    <row r="35261" customFormat="1" ht="15" customHeight="1" x14ac:dyDescent="0.25"/>
    <row r="35262" customFormat="1" ht="15" customHeight="1" x14ac:dyDescent="0.25"/>
    <row r="35263" customFormat="1" ht="15" customHeight="1" x14ac:dyDescent="0.25"/>
    <row r="35264" customFormat="1" ht="15" customHeight="1" x14ac:dyDescent="0.25"/>
    <row r="35265" customFormat="1" ht="15" customHeight="1" x14ac:dyDescent="0.25"/>
    <row r="35266" customFormat="1" ht="15" customHeight="1" x14ac:dyDescent="0.25"/>
    <row r="35267" customFormat="1" ht="15" customHeight="1" x14ac:dyDescent="0.25"/>
    <row r="35268" customFormat="1" ht="15" customHeight="1" x14ac:dyDescent="0.25"/>
    <row r="35269" customFormat="1" ht="15" customHeight="1" x14ac:dyDescent="0.25"/>
    <row r="35270" customFormat="1" ht="15" customHeight="1" x14ac:dyDescent="0.25"/>
    <row r="35271" customFormat="1" ht="15" customHeight="1" x14ac:dyDescent="0.25"/>
    <row r="35272" customFormat="1" ht="15" customHeight="1" x14ac:dyDescent="0.25"/>
    <row r="35273" customFormat="1" ht="15" customHeight="1" x14ac:dyDescent="0.25"/>
    <row r="35274" customFormat="1" ht="15" customHeight="1" x14ac:dyDescent="0.25"/>
    <row r="35275" customFormat="1" ht="15" customHeight="1" x14ac:dyDescent="0.25"/>
    <row r="35276" customFormat="1" ht="15" customHeight="1" x14ac:dyDescent="0.25"/>
    <row r="35277" customFormat="1" ht="15" customHeight="1" x14ac:dyDescent="0.25"/>
    <row r="35278" customFormat="1" ht="15" customHeight="1" x14ac:dyDescent="0.25"/>
    <row r="35279" customFormat="1" ht="15" customHeight="1" x14ac:dyDescent="0.25"/>
    <row r="35280" customFormat="1" ht="15" customHeight="1" x14ac:dyDescent="0.25"/>
    <row r="35281" customFormat="1" ht="15" customHeight="1" x14ac:dyDescent="0.25"/>
    <row r="35282" customFormat="1" ht="15" customHeight="1" x14ac:dyDescent="0.25"/>
    <row r="35283" customFormat="1" ht="15" customHeight="1" x14ac:dyDescent="0.25"/>
    <row r="35284" customFormat="1" ht="15" customHeight="1" x14ac:dyDescent="0.25"/>
    <row r="35285" customFormat="1" ht="15" customHeight="1" x14ac:dyDescent="0.25"/>
    <row r="35286" customFormat="1" ht="15" customHeight="1" x14ac:dyDescent="0.25"/>
    <row r="35287" customFormat="1" ht="15" customHeight="1" x14ac:dyDescent="0.25"/>
    <row r="35288" customFormat="1" ht="15" customHeight="1" x14ac:dyDescent="0.25"/>
    <row r="35289" customFormat="1" ht="15" customHeight="1" x14ac:dyDescent="0.25"/>
    <row r="35290" customFormat="1" ht="15" customHeight="1" x14ac:dyDescent="0.25"/>
    <row r="35291" customFormat="1" ht="15" customHeight="1" x14ac:dyDescent="0.25"/>
    <row r="35292" customFormat="1" ht="15" customHeight="1" x14ac:dyDescent="0.25"/>
    <row r="35293" customFormat="1" ht="15" customHeight="1" x14ac:dyDescent="0.25"/>
    <row r="35294" customFormat="1" ht="15" customHeight="1" x14ac:dyDescent="0.25"/>
    <row r="35295" customFormat="1" ht="15" customHeight="1" x14ac:dyDescent="0.25"/>
    <row r="35296" customFormat="1" ht="15" customHeight="1" x14ac:dyDescent="0.25"/>
    <row r="35297" customFormat="1" ht="15" customHeight="1" x14ac:dyDescent="0.25"/>
    <row r="35298" customFormat="1" ht="15" customHeight="1" x14ac:dyDescent="0.25"/>
    <row r="35299" customFormat="1" ht="15" customHeight="1" x14ac:dyDescent="0.25"/>
    <row r="35300" customFormat="1" ht="15" customHeight="1" x14ac:dyDescent="0.25"/>
    <row r="35301" customFormat="1" ht="15" customHeight="1" x14ac:dyDescent="0.25"/>
    <row r="35302" customFormat="1" ht="15" customHeight="1" x14ac:dyDescent="0.25"/>
    <row r="35303" customFormat="1" ht="15" customHeight="1" x14ac:dyDescent="0.25"/>
    <row r="35304" customFormat="1" ht="15" customHeight="1" x14ac:dyDescent="0.25"/>
    <row r="35305" customFormat="1" ht="15" customHeight="1" x14ac:dyDescent="0.25"/>
    <row r="35306" customFormat="1" ht="15" customHeight="1" x14ac:dyDescent="0.25"/>
    <row r="35307" customFormat="1" ht="15" customHeight="1" x14ac:dyDescent="0.25"/>
    <row r="35308" customFormat="1" ht="15" customHeight="1" x14ac:dyDescent="0.25"/>
    <row r="35309" customFormat="1" ht="15" customHeight="1" x14ac:dyDescent="0.25"/>
    <row r="35310" customFormat="1" ht="15" customHeight="1" x14ac:dyDescent="0.25"/>
    <row r="35311" customFormat="1" ht="15" customHeight="1" x14ac:dyDescent="0.25"/>
    <row r="35312" customFormat="1" ht="15" customHeight="1" x14ac:dyDescent="0.25"/>
    <row r="35313" customFormat="1" ht="15" customHeight="1" x14ac:dyDescent="0.25"/>
    <row r="35314" customFormat="1" ht="15" customHeight="1" x14ac:dyDescent="0.25"/>
    <row r="35315" customFormat="1" ht="15" customHeight="1" x14ac:dyDescent="0.25"/>
    <row r="35316" customFormat="1" ht="15" customHeight="1" x14ac:dyDescent="0.25"/>
    <row r="35317" customFormat="1" ht="15" customHeight="1" x14ac:dyDescent="0.25"/>
    <row r="35318" customFormat="1" ht="15" customHeight="1" x14ac:dyDescent="0.25"/>
    <row r="35319" customFormat="1" ht="15" customHeight="1" x14ac:dyDescent="0.25"/>
    <row r="35320" customFormat="1" ht="15" customHeight="1" x14ac:dyDescent="0.25"/>
    <row r="35321" customFormat="1" ht="15" customHeight="1" x14ac:dyDescent="0.25"/>
    <row r="35322" customFormat="1" ht="15" customHeight="1" x14ac:dyDescent="0.25"/>
    <row r="35323" customFormat="1" ht="15" customHeight="1" x14ac:dyDescent="0.25"/>
    <row r="35324" customFormat="1" ht="15" customHeight="1" x14ac:dyDescent="0.25"/>
    <row r="35325" customFormat="1" ht="15" customHeight="1" x14ac:dyDescent="0.25"/>
    <row r="35326" customFormat="1" ht="15" customHeight="1" x14ac:dyDescent="0.25"/>
    <row r="35327" customFormat="1" ht="15" customHeight="1" x14ac:dyDescent="0.25"/>
    <row r="35328" customFormat="1" ht="15" customHeight="1" x14ac:dyDescent="0.25"/>
    <row r="35329" customFormat="1" ht="15" customHeight="1" x14ac:dyDescent="0.25"/>
    <row r="35330" customFormat="1" ht="15" customHeight="1" x14ac:dyDescent="0.25"/>
    <row r="35331" customFormat="1" ht="15" customHeight="1" x14ac:dyDescent="0.25"/>
    <row r="35332" customFormat="1" ht="15" customHeight="1" x14ac:dyDescent="0.25"/>
    <row r="35333" customFormat="1" ht="15" customHeight="1" x14ac:dyDescent="0.25"/>
    <row r="35334" customFormat="1" ht="15" customHeight="1" x14ac:dyDescent="0.25"/>
    <row r="35335" customFormat="1" ht="15" customHeight="1" x14ac:dyDescent="0.25"/>
    <row r="35336" customFormat="1" ht="15" customHeight="1" x14ac:dyDescent="0.25"/>
    <row r="35337" customFormat="1" ht="15" customHeight="1" x14ac:dyDescent="0.25"/>
    <row r="35338" customFormat="1" ht="15" customHeight="1" x14ac:dyDescent="0.25"/>
    <row r="35339" customFormat="1" ht="15" customHeight="1" x14ac:dyDescent="0.25"/>
    <row r="35340" customFormat="1" ht="15" customHeight="1" x14ac:dyDescent="0.25"/>
    <row r="35341" customFormat="1" ht="15" customHeight="1" x14ac:dyDescent="0.25"/>
    <row r="35342" customFormat="1" ht="15" customHeight="1" x14ac:dyDescent="0.25"/>
    <row r="35343" customFormat="1" ht="15" customHeight="1" x14ac:dyDescent="0.25"/>
    <row r="35344" customFormat="1" ht="15" customHeight="1" x14ac:dyDescent="0.25"/>
    <row r="35345" customFormat="1" ht="15" customHeight="1" x14ac:dyDescent="0.25"/>
    <row r="35346" customFormat="1" ht="15" customHeight="1" x14ac:dyDescent="0.25"/>
    <row r="35347" customFormat="1" ht="15" customHeight="1" x14ac:dyDescent="0.25"/>
    <row r="35348" customFormat="1" ht="15" customHeight="1" x14ac:dyDescent="0.25"/>
    <row r="35349" customFormat="1" ht="15" customHeight="1" x14ac:dyDescent="0.25"/>
    <row r="35350" customFormat="1" ht="15" customHeight="1" x14ac:dyDescent="0.25"/>
    <row r="35351" customFormat="1" ht="15" customHeight="1" x14ac:dyDescent="0.25"/>
    <row r="35352" customFormat="1" ht="15" customHeight="1" x14ac:dyDescent="0.25"/>
    <row r="35353" customFormat="1" ht="15" customHeight="1" x14ac:dyDescent="0.25"/>
    <row r="35354" customFormat="1" ht="15" customHeight="1" x14ac:dyDescent="0.25"/>
    <row r="35355" customFormat="1" ht="15" customHeight="1" x14ac:dyDescent="0.25"/>
    <row r="35356" customFormat="1" ht="15" customHeight="1" x14ac:dyDescent="0.25"/>
    <row r="35357" customFormat="1" ht="15" customHeight="1" x14ac:dyDescent="0.25"/>
    <row r="35358" customFormat="1" ht="15" customHeight="1" x14ac:dyDescent="0.25"/>
    <row r="35359" customFormat="1" ht="15" customHeight="1" x14ac:dyDescent="0.25"/>
    <row r="35360" customFormat="1" ht="15" customHeight="1" x14ac:dyDescent="0.25"/>
    <row r="35361" customFormat="1" ht="15" customHeight="1" x14ac:dyDescent="0.25"/>
    <row r="35362" customFormat="1" ht="15" customHeight="1" x14ac:dyDescent="0.25"/>
    <row r="35363" customFormat="1" ht="15" customHeight="1" x14ac:dyDescent="0.25"/>
    <row r="35364" customFormat="1" ht="15" customHeight="1" x14ac:dyDescent="0.25"/>
    <row r="35365" customFormat="1" ht="15" customHeight="1" x14ac:dyDescent="0.25"/>
    <row r="35366" customFormat="1" ht="15" customHeight="1" x14ac:dyDescent="0.25"/>
    <row r="35367" customFormat="1" ht="15" customHeight="1" x14ac:dyDescent="0.25"/>
    <row r="35368" customFormat="1" ht="15" customHeight="1" x14ac:dyDescent="0.25"/>
    <row r="35369" customFormat="1" ht="15" customHeight="1" x14ac:dyDescent="0.25"/>
    <row r="35370" customFormat="1" ht="15" customHeight="1" x14ac:dyDescent="0.25"/>
    <row r="35371" customFormat="1" ht="15" customHeight="1" x14ac:dyDescent="0.25"/>
    <row r="35372" customFormat="1" ht="15" customHeight="1" x14ac:dyDescent="0.25"/>
    <row r="35373" customFormat="1" ht="15" customHeight="1" x14ac:dyDescent="0.25"/>
    <row r="35374" customFormat="1" ht="15" customHeight="1" x14ac:dyDescent="0.25"/>
    <row r="35375" customFormat="1" ht="15" customHeight="1" x14ac:dyDescent="0.25"/>
    <row r="35376" customFormat="1" ht="15" customHeight="1" x14ac:dyDescent="0.25"/>
    <row r="35377" customFormat="1" ht="15" customHeight="1" x14ac:dyDescent="0.25"/>
    <row r="35378" customFormat="1" ht="15" customHeight="1" x14ac:dyDescent="0.25"/>
    <row r="35379" customFormat="1" ht="15" customHeight="1" x14ac:dyDescent="0.25"/>
    <row r="35380" customFormat="1" ht="15" customHeight="1" x14ac:dyDescent="0.25"/>
    <row r="35381" customFormat="1" ht="15" customHeight="1" x14ac:dyDescent="0.25"/>
    <row r="35382" customFormat="1" ht="15" customHeight="1" x14ac:dyDescent="0.25"/>
    <row r="35383" customFormat="1" ht="15" customHeight="1" x14ac:dyDescent="0.25"/>
    <row r="35384" customFormat="1" ht="15" customHeight="1" x14ac:dyDescent="0.25"/>
    <row r="35385" customFormat="1" ht="15" customHeight="1" x14ac:dyDescent="0.25"/>
    <row r="35386" customFormat="1" ht="15" customHeight="1" x14ac:dyDescent="0.25"/>
    <row r="35387" customFormat="1" ht="15" customHeight="1" x14ac:dyDescent="0.25"/>
    <row r="35388" customFormat="1" ht="15" customHeight="1" x14ac:dyDescent="0.25"/>
    <row r="35389" customFormat="1" ht="15" customHeight="1" x14ac:dyDescent="0.25"/>
    <row r="35390" customFormat="1" ht="15" customHeight="1" x14ac:dyDescent="0.25"/>
    <row r="35391" customFormat="1" ht="15" customHeight="1" x14ac:dyDescent="0.25"/>
    <row r="35392" customFormat="1" ht="15" customHeight="1" x14ac:dyDescent="0.25"/>
    <row r="35393" customFormat="1" ht="15" customHeight="1" x14ac:dyDescent="0.25"/>
    <row r="35394" customFormat="1" ht="15" customHeight="1" x14ac:dyDescent="0.25"/>
    <row r="35395" customFormat="1" ht="15" customHeight="1" x14ac:dyDescent="0.25"/>
    <row r="35396" customFormat="1" ht="15" customHeight="1" x14ac:dyDescent="0.25"/>
    <row r="35397" customFormat="1" ht="15" customHeight="1" x14ac:dyDescent="0.25"/>
    <row r="35398" customFormat="1" ht="15" customHeight="1" x14ac:dyDescent="0.25"/>
    <row r="35399" customFormat="1" ht="15" customHeight="1" x14ac:dyDescent="0.25"/>
    <row r="35400" customFormat="1" ht="15" customHeight="1" x14ac:dyDescent="0.25"/>
    <row r="35401" customFormat="1" ht="15" customHeight="1" x14ac:dyDescent="0.25"/>
    <row r="35402" customFormat="1" ht="15" customHeight="1" x14ac:dyDescent="0.25"/>
    <row r="35403" customFormat="1" ht="15" customHeight="1" x14ac:dyDescent="0.25"/>
    <row r="35404" customFormat="1" ht="15" customHeight="1" x14ac:dyDescent="0.25"/>
    <row r="35405" customFormat="1" ht="15" customHeight="1" x14ac:dyDescent="0.25"/>
    <row r="35406" customFormat="1" ht="15" customHeight="1" x14ac:dyDescent="0.25"/>
    <row r="35407" customFormat="1" ht="15" customHeight="1" x14ac:dyDescent="0.25"/>
    <row r="35408" customFormat="1" ht="15" customHeight="1" x14ac:dyDescent="0.25"/>
    <row r="35409" customFormat="1" ht="15" customHeight="1" x14ac:dyDescent="0.25"/>
    <row r="35410" customFormat="1" ht="15" customHeight="1" x14ac:dyDescent="0.25"/>
    <row r="35411" customFormat="1" ht="15" customHeight="1" x14ac:dyDescent="0.25"/>
    <row r="35412" customFormat="1" ht="15" customHeight="1" x14ac:dyDescent="0.25"/>
    <row r="35413" customFormat="1" ht="15" customHeight="1" x14ac:dyDescent="0.25"/>
    <row r="35414" customFormat="1" ht="15" customHeight="1" x14ac:dyDescent="0.25"/>
    <row r="35415" customFormat="1" ht="15" customHeight="1" x14ac:dyDescent="0.25"/>
    <row r="35416" customFormat="1" ht="15" customHeight="1" x14ac:dyDescent="0.25"/>
    <row r="35417" customFormat="1" ht="15" customHeight="1" x14ac:dyDescent="0.25"/>
    <row r="35418" customFormat="1" ht="15" customHeight="1" x14ac:dyDescent="0.25"/>
    <row r="35419" customFormat="1" ht="15" customHeight="1" x14ac:dyDescent="0.25"/>
    <row r="35420" customFormat="1" ht="15" customHeight="1" x14ac:dyDescent="0.25"/>
    <row r="35421" customFormat="1" ht="15" customHeight="1" x14ac:dyDescent="0.25"/>
    <row r="35422" customFormat="1" ht="15" customHeight="1" x14ac:dyDescent="0.25"/>
    <row r="35423" customFormat="1" ht="15" customHeight="1" x14ac:dyDescent="0.25"/>
    <row r="35424" customFormat="1" ht="15" customHeight="1" x14ac:dyDescent="0.25"/>
    <row r="35425" customFormat="1" ht="15" customHeight="1" x14ac:dyDescent="0.25"/>
    <row r="35426" customFormat="1" ht="15" customHeight="1" x14ac:dyDescent="0.25"/>
    <row r="35427" customFormat="1" ht="15" customHeight="1" x14ac:dyDescent="0.25"/>
    <row r="35428" customFormat="1" ht="15" customHeight="1" x14ac:dyDescent="0.25"/>
    <row r="35429" customFormat="1" ht="15" customHeight="1" x14ac:dyDescent="0.25"/>
    <row r="35430" customFormat="1" ht="15" customHeight="1" x14ac:dyDescent="0.25"/>
    <row r="35431" customFormat="1" ht="15" customHeight="1" x14ac:dyDescent="0.25"/>
    <row r="35432" customFormat="1" ht="15" customHeight="1" x14ac:dyDescent="0.25"/>
    <row r="35433" customFormat="1" ht="15" customHeight="1" x14ac:dyDescent="0.25"/>
    <row r="35434" customFormat="1" ht="15" customHeight="1" x14ac:dyDescent="0.25"/>
    <row r="35435" customFormat="1" ht="15" customHeight="1" x14ac:dyDescent="0.25"/>
    <row r="35436" customFormat="1" ht="15" customHeight="1" x14ac:dyDescent="0.25"/>
    <row r="35437" customFormat="1" ht="15" customHeight="1" x14ac:dyDescent="0.25"/>
    <row r="35438" customFormat="1" ht="15" customHeight="1" x14ac:dyDescent="0.25"/>
    <row r="35439" customFormat="1" ht="15" customHeight="1" x14ac:dyDescent="0.25"/>
    <row r="35440" customFormat="1" ht="15" customHeight="1" x14ac:dyDescent="0.25"/>
    <row r="35441" customFormat="1" ht="15" customHeight="1" x14ac:dyDescent="0.25"/>
    <row r="35442" customFormat="1" ht="15" customHeight="1" x14ac:dyDescent="0.25"/>
    <row r="35443" customFormat="1" ht="15" customHeight="1" x14ac:dyDescent="0.25"/>
    <row r="35444" customFormat="1" ht="15" customHeight="1" x14ac:dyDescent="0.25"/>
    <row r="35445" customFormat="1" ht="15" customHeight="1" x14ac:dyDescent="0.25"/>
    <row r="35446" customFormat="1" ht="15" customHeight="1" x14ac:dyDescent="0.25"/>
    <row r="35447" customFormat="1" ht="15" customHeight="1" x14ac:dyDescent="0.25"/>
    <row r="35448" customFormat="1" ht="15" customHeight="1" x14ac:dyDescent="0.25"/>
    <row r="35449" customFormat="1" ht="15" customHeight="1" x14ac:dyDescent="0.25"/>
    <row r="35450" customFormat="1" ht="15" customHeight="1" x14ac:dyDescent="0.25"/>
    <row r="35451" customFormat="1" ht="15" customHeight="1" x14ac:dyDescent="0.25"/>
    <row r="35452" customFormat="1" ht="15" customHeight="1" x14ac:dyDescent="0.25"/>
    <row r="35453" customFormat="1" ht="15" customHeight="1" x14ac:dyDescent="0.25"/>
    <row r="35454" customFormat="1" ht="15" customHeight="1" x14ac:dyDescent="0.25"/>
    <row r="35455" customFormat="1" ht="15" customHeight="1" x14ac:dyDescent="0.25"/>
    <row r="35456" customFormat="1" ht="15" customHeight="1" x14ac:dyDescent="0.25"/>
    <row r="35457" customFormat="1" ht="15" customHeight="1" x14ac:dyDescent="0.25"/>
    <row r="35458" customFormat="1" ht="15" customHeight="1" x14ac:dyDescent="0.25"/>
    <row r="35459" customFormat="1" ht="15" customHeight="1" x14ac:dyDescent="0.25"/>
    <row r="35460" customFormat="1" ht="15" customHeight="1" x14ac:dyDescent="0.25"/>
    <row r="35461" customFormat="1" ht="15" customHeight="1" x14ac:dyDescent="0.25"/>
    <row r="35462" customFormat="1" ht="15" customHeight="1" x14ac:dyDescent="0.25"/>
    <row r="35463" customFormat="1" ht="15" customHeight="1" x14ac:dyDescent="0.25"/>
    <row r="35464" customFormat="1" ht="15" customHeight="1" x14ac:dyDescent="0.25"/>
    <row r="35465" customFormat="1" ht="15" customHeight="1" x14ac:dyDescent="0.25"/>
    <row r="35466" customFormat="1" ht="15" customHeight="1" x14ac:dyDescent="0.25"/>
    <row r="35467" customFormat="1" ht="15" customHeight="1" x14ac:dyDescent="0.25"/>
    <row r="35468" customFormat="1" ht="15" customHeight="1" x14ac:dyDescent="0.25"/>
    <row r="35469" customFormat="1" ht="15" customHeight="1" x14ac:dyDescent="0.25"/>
    <row r="35470" customFormat="1" ht="15" customHeight="1" x14ac:dyDescent="0.25"/>
    <row r="35471" customFormat="1" ht="15" customHeight="1" x14ac:dyDescent="0.25"/>
    <row r="35472" customFormat="1" ht="15" customHeight="1" x14ac:dyDescent="0.25"/>
    <row r="35473" customFormat="1" ht="15" customHeight="1" x14ac:dyDescent="0.25"/>
    <row r="35474" customFormat="1" ht="15" customHeight="1" x14ac:dyDescent="0.25"/>
    <row r="35475" customFormat="1" ht="15" customHeight="1" x14ac:dyDescent="0.25"/>
    <row r="35476" customFormat="1" ht="15" customHeight="1" x14ac:dyDescent="0.25"/>
    <row r="35477" customFormat="1" ht="15" customHeight="1" x14ac:dyDescent="0.25"/>
    <row r="35478" customFormat="1" ht="15" customHeight="1" x14ac:dyDescent="0.25"/>
    <row r="35479" customFormat="1" ht="15" customHeight="1" x14ac:dyDescent="0.25"/>
    <row r="35480" customFormat="1" ht="15" customHeight="1" x14ac:dyDescent="0.25"/>
    <row r="35481" customFormat="1" ht="15" customHeight="1" x14ac:dyDescent="0.25"/>
    <row r="35482" customFormat="1" ht="15" customHeight="1" x14ac:dyDescent="0.25"/>
    <row r="35483" customFormat="1" ht="15" customHeight="1" x14ac:dyDescent="0.25"/>
    <row r="35484" customFormat="1" ht="15" customHeight="1" x14ac:dyDescent="0.25"/>
    <row r="35485" customFormat="1" ht="15" customHeight="1" x14ac:dyDescent="0.25"/>
    <row r="35486" customFormat="1" ht="15" customHeight="1" x14ac:dyDescent="0.25"/>
    <row r="35487" customFormat="1" ht="15" customHeight="1" x14ac:dyDescent="0.25"/>
    <row r="35488" customFormat="1" ht="15" customHeight="1" x14ac:dyDescent="0.25"/>
    <row r="35489" customFormat="1" ht="15" customHeight="1" x14ac:dyDescent="0.25"/>
    <row r="35490" customFormat="1" ht="15" customHeight="1" x14ac:dyDescent="0.25"/>
    <row r="35491" customFormat="1" ht="15" customHeight="1" x14ac:dyDescent="0.25"/>
    <row r="35492" customFormat="1" ht="15" customHeight="1" x14ac:dyDescent="0.25"/>
    <row r="35493" customFormat="1" ht="15" customHeight="1" x14ac:dyDescent="0.25"/>
    <row r="35494" customFormat="1" ht="15" customHeight="1" x14ac:dyDescent="0.25"/>
    <row r="35495" customFormat="1" ht="15" customHeight="1" x14ac:dyDescent="0.25"/>
    <row r="35496" customFormat="1" ht="15" customHeight="1" x14ac:dyDescent="0.25"/>
    <row r="35497" customFormat="1" ht="15" customHeight="1" x14ac:dyDescent="0.25"/>
    <row r="35498" customFormat="1" ht="15" customHeight="1" x14ac:dyDescent="0.25"/>
    <row r="35499" customFormat="1" ht="15" customHeight="1" x14ac:dyDescent="0.25"/>
    <row r="35500" customFormat="1" ht="15" customHeight="1" x14ac:dyDescent="0.25"/>
    <row r="35501" customFormat="1" ht="15" customHeight="1" x14ac:dyDescent="0.25"/>
    <row r="35502" customFormat="1" ht="15" customHeight="1" x14ac:dyDescent="0.25"/>
    <row r="35503" customFormat="1" ht="15" customHeight="1" x14ac:dyDescent="0.25"/>
    <row r="35504" customFormat="1" ht="15" customHeight="1" x14ac:dyDescent="0.25"/>
    <row r="35505" customFormat="1" ht="15" customHeight="1" x14ac:dyDescent="0.25"/>
    <row r="35506" customFormat="1" ht="15" customHeight="1" x14ac:dyDescent="0.25"/>
    <row r="35507" customFormat="1" ht="15" customHeight="1" x14ac:dyDescent="0.25"/>
    <row r="35508" customFormat="1" ht="15" customHeight="1" x14ac:dyDescent="0.25"/>
    <row r="35509" customFormat="1" ht="15" customHeight="1" x14ac:dyDescent="0.25"/>
    <row r="35510" customFormat="1" ht="15" customHeight="1" x14ac:dyDescent="0.25"/>
    <row r="35511" customFormat="1" ht="15" customHeight="1" x14ac:dyDescent="0.25"/>
    <row r="35512" customFormat="1" ht="15" customHeight="1" x14ac:dyDescent="0.25"/>
    <row r="35513" customFormat="1" ht="15" customHeight="1" x14ac:dyDescent="0.25"/>
    <row r="35514" customFormat="1" ht="15" customHeight="1" x14ac:dyDescent="0.25"/>
    <row r="35515" customFormat="1" ht="15" customHeight="1" x14ac:dyDescent="0.25"/>
    <row r="35516" customFormat="1" ht="15" customHeight="1" x14ac:dyDescent="0.25"/>
    <row r="35517" customFormat="1" ht="15" customHeight="1" x14ac:dyDescent="0.25"/>
    <row r="35518" customFormat="1" ht="15" customHeight="1" x14ac:dyDescent="0.25"/>
    <row r="35519" customFormat="1" ht="15" customHeight="1" x14ac:dyDescent="0.25"/>
    <row r="35520" customFormat="1" ht="15" customHeight="1" x14ac:dyDescent="0.25"/>
    <row r="35521" customFormat="1" ht="15" customHeight="1" x14ac:dyDescent="0.25"/>
    <row r="35522" customFormat="1" ht="15" customHeight="1" x14ac:dyDescent="0.25"/>
    <row r="35523" customFormat="1" ht="15" customHeight="1" x14ac:dyDescent="0.25"/>
    <row r="35524" customFormat="1" ht="15" customHeight="1" x14ac:dyDescent="0.25"/>
    <row r="35525" customFormat="1" ht="15" customHeight="1" x14ac:dyDescent="0.25"/>
    <row r="35526" customFormat="1" ht="15" customHeight="1" x14ac:dyDescent="0.25"/>
    <row r="35527" customFormat="1" ht="15" customHeight="1" x14ac:dyDescent="0.25"/>
    <row r="35528" customFormat="1" ht="15" customHeight="1" x14ac:dyDescent="0.25"/>
    <row r="35529" customFormat="1" ht="15" customHeight="1" x14ac:dyDescent="0.25"/>
    <row r="35530" customFormat="1" ht="15" customHeight="1" x14ac:dyDescent="0.25"/>
    <row r="35531" customFormat="1" ht="15" customHeight="1" x14ac:dyDescent="0.25"/>
    <row r="35532" customFormat="1" ht="15" customHeight="1" x14ac:dyDescent="0.25"/>
    <row r="35533" customFormat="1" ht="15" customHeight="1" x14ac:dyDescent="0.25"/>
    <row r="35534" customFormat="1" ht="15" customHeight="1" x14ac:dyDescent="0.25"/>
    <row r="35535" customFormat="1" ht="15" customHeight="1" x14ac:dyDescent="0.25"/>
    <row r="35536" customFormat="1" ht="15" customHeight="1" x14ac:dyDescent="0.25"/>
    <row r="35537" customFormat="1" ht="15" customHeight="1" x14ac:dyDescent="0.25"/>
    <row r="35538" customFormat="1" ht="15" customHeight="1" x14ac:dyDescent="0.25"/>
    <row r="35539" customFormat="1" ht="15" customHeight="1" x14ac:dyDescent="0.25"/>
    <row r="35540" customFormat="1" ht="15" customHeight="1" x14ac:dyDescent="0.25"/>
    <row r="35541" customFormat="1" ht="15" customHeight="1" x14ac:dyDescent="0.25"/>
    <row r="35542" customFormat="1" ht="15" customHeight="1" x14ac:dyDescent="0.25"/>
    <row r="35543" customFormat="1" ht="15" customHeight="1" x14ac:dyDescent="0.25"/>
    <row r="35544" customFormat="1" ht="15" customHeight="1" x14ac:dyDescent="0.25"/>
    <row r="35545" customFormat="1" ht="15" customHeight="1" x14ac:dyDescent="0.25"/>
    <row r="35546" customFormat="1" ht="15" customHeight="1" x14ac:dyDescent="0.25"/>
    <row r="35547" customFormat="1" ht="15" customHeight="1" x14ac:dyDescent="0.25"/>
    <row r="35548" customFormat="1" ht="15" customHeight="1" x14ac:dyDescent="0.25"/>
    <row r="35549" customFormat="1" ht="15" customHeight="1" x14ac:dyDescent="0.25"/>
    <row r="35550" customFormat="1" ht="15" customHeight="1" x14ac:dyDescent="0.25"/>
    <row r="35551" customFormat="1" ht="15" customHeight="1" x14ac:dyDescent="0.25"/>
    <row r="35552" customFormat="1" ht="15" customHeight="1" x14ac:dyDescent="0.25"/>
    <row r="35553" customFormat="1" ht="15" customHeight="1" x14ac:dyDescent="0.25"/>
    <row r="35554" customFormat="1" ht="15" customHeight="1" x14ac:dyDescent="0.25"/>
    <row r="35555" customFormat="1" ht="15" customHeight="1" x14ac:dyDescent="0.25"/>
    <row r="35556" customFormat="1" ht="15" customHeight="1" x14ac:dyDescent="0.25"/>
    <row r="35557" customFormat="1" ht="15" customHeight="1" x14ac:dyDescent="0.25"/>
    <row r="35558" customFormat="1" ht="15" customHeight="1" x14ac:dyDescent="0.25"/>
    <row r="35559" customFormat="1" ht="15" customHeight="1" x14ac:dyDescent="0.25"/>
    <row r="35560" customFormat="1" ht="15" customHeight="1" x14ac:dyDescent="0.25"/>
    <row r="35561" customFormat="1" ht="15" customHeight="1" x14ac:dyDescent="0.25"/>
    <row r="35562" customFormat="1" ht="15" customHeight="1" x14ac:dyDescent="0.25"/>
    <row r="35563" customFormat="1" ht="15" customHeight="1" x14ac:dyDescent="0.25"/>
    <row r="35564" customFormat="1" ht="15" customHeight="1" x14ac:dyDescent="0.25"/>
    <row r="35565" customFormat="1" ht="15" customHeight="1" x14ac:dyDescent="0.25"/>
    <row r="35566" customFormat="1" ht="15" customHeight="1" x14ac:dyDescent="0.25"/>
    <row r="35567" customFormat="1" ht="15" customHeight="1" x14ac:dyDescent="0.25"/>
    <row r="35568" customFormat="1" ht="15" customHeight="1" x14ac:dyDescent="0.25"/>
    <row r="35569" customFormat="1" ht="15" customHeight="1" x14ac:dyDescent="0.25"/>
    <row r="35570" customFormat="1" ht="15" customHeight="1" x14ac:dyDescent="0.25"/>
    <row r="35571" customFormat="1" ht="15" customHeight="1" x14ac:dyDescent="0.25"/>
    <row r="35572" customFormat="1" ht="15" customHeight="1" x14ac:dyDescent="0.25"/>
    <row r="35573" customFormat="1" ht="15" customHeight="1" x14ac:dyDescent="0.25"/>
    <row r="35574" customFormat="1" ht="15" customHeight="1" x14ac:dyDescent="0.25"/>
    <row r="35575" customFormat="1" ht="15" customHeight="1" x14ac:dyDescent="0.25"/>
    <row r="35576" customFormat="1" ht="15" customHeight="1" x14ac:dyDescent="0.25"/>
    <row r="35577" customFormat="1" ht="15" customHeight="1" x14ac:dyDescent="0.25"/>
    <row r="35578" customFormat="1" ht="15" customHeight="1" x14ac:dyDescent="0.25"/>
    <row r="35579" customFormat="1" ht="15" customHeight="1" x14ac:dyDescent="0.25"/>
    <row r="35580" customFormat="1" ht="15" customHeight="1" x14ac:dyDescent="0.25"/>
    <row r="35581" customFormat="1" ht="15" customHeight="1" x14ac:dyDescent="0.25"/>
    <row r="35582" customFormat="1" ht="15" customHeight="1" x14ac:dyDescent="0.25"/>
    <row r="35583" customFormat="1" ht="15" customHeight="1" x14ac:dyDescent="0.25"/>
    <row r="35584" customFormat="1" ht="15" customHeight="1" x14ac:dyDescent="0.25"/>
    <row r="35585" customFormat="1" ht="15" customHeight="1" x14ac:dyDescent="0.25"/>
    <row r="35586" customFormat="1" ht="15" customHeight="1" x14ac:dyDescent="0.25"/>
    <row r="35587" customFormat="1" ht="15" customHeight="1" x14ac:dyDescent="0.25"/>
    <row r="35588" customFormat="1" ht="15" customHeight="1" x14ac:dyDescent="0.25"/>
    <row r="35589" customFormat="1" ht="15" customHeight="1" x14ac:dyDescent="0.25"/>
    <row r="35590" customFormat="1" ht="15" customHeight="1" x14ac:dyDescent="0.25"/>
    <row r="35591" customFormat="1" ht="15" customHeight="1" x14ac:dyDescent="0.25"/>
    <row r="35592" customFormat="1" ht="15" customHeight="1" x14ac:dyDescent="0.25"/>
    <row r="35593" customFormat="1" ht="15" customHeight="1" x14ac:dyDescent="0.25"/>
    <row r="35594" customFormat="1" ht="15" customHeight="1" x14ac:dyDescent="0.25"/>
    <row r="35595" customFormat="1" ht="15" customHeight="1" x14ac:dyDescent="0.25"/>
    <row r="35596" customFormat="1" ht="15" customHeight="1" x14ac:dyDescent="0.25"/>
    <row r="35597" customFormat="1" ht="15" customHeight="1" x14ac:dyDescent="0.25"/>
    <row r="35598" customFormat="1" ht="15" customHeight="1" x14ac:dyDescent="0.25"/>
    <row r="35599" customFormat="1" ht="15" customHeight="1" x14ac:dyDescent="0.25"/>
    <row r="35600" customFormat="1" ht="15" customHeight="1" x14ac:dyDescent="0.25"/>
    <row r="35601" customFormat="1" ht="15" customHeight="1" x14ac:dyDescent="0.25"/>
    <row r="35602" customFormat="1" ht="15" customHeight="1" x14ac:dyDescent="0.25"/>
    <row r="35603" customFormat="1" ht="15" customHeight="1" x14ac:dyDescent="0.25"/>
    <row r="35604" customFormat="1" ht="15" customHeight="1" x14ac:dyDescent="0.25"/>
    <row r="35605" customFormat="1" ht="15" customHeight="1" x14ac:dyDescent="0.25"/>
    <row r="35606" customFormat="1" ht="15" customHeight="1" x14ac:dyDescent="0.25"/>
    <row r="35607" customFormat="1" ht="15" customHeight="1" x14ac:dyDescent="0.25"/>
    <row r="35608" customFormat="1" ht="15" customHeight="1" x14ac:dyDescent="0.25"/>
    <row r="35609" customFormat="1" ht="15" customHeight="1" x14ac:dyDescent="0.25"/>
    <row r="35610" customFormat="1" ht="15" customHeight="1" x14ac:dyDescent="0.25"/>
    <row r="35611" customFormat="1" ht="15" customHeight="1" x14ac:dyDescent="0.25"/>
    <row r="35612" customFormat="1" ht="15" customHeight="1" x14ac:dyDescent="0.25"/>
    <row r="35613" customFormat="1" ht="15" customHeight="1" x14ac:dyDescent="0.25"/>
    <row r="35614" customFormat="1" ht="15" customHeight="1" x14ac:dyDescent="0.25"/>
    <row r="35615" customFormat="1" ht="15" customHeight="1" x14ac:dyDescent="0.25"/>
    <row r="35616" customFormat="1" ht="15" customHeight="1" x14ac:dyDescent="0.25"/>
    <row r="35617" customFormat="1" ht="15" customHeight="1" x14ac:dyDescent="0.25"/>
    <row r="35618" customFormat="1" ht="15" customHeight="1" x14ac:dyDescent="0.25"/>
    <row r="35619" customFormat="1" ht="15" customHeight="1" x14ac:dyDescent="0.25"/>
    <row r="35620" customFormat="1" ht="15" customHeight="1" x14ac:dyDescent="0.25"/>
    <row r="35621" customFormat="1" ht="15" customHeight="1" x14ac:dyDescent="0.25"/>
    <row r="35622" customFormat="1" ht="15" customHeight="1" x14ac:dyDescent="0.25"/>
    <row r="35623" customFormat="1" ht="15" customHeight="1" x14ac:dyDescent="0.25"/>
    <row r="35624" customFormat="1" ht="15" customHeight="1" x14ac:dyDescent="0.25"/>
    <row r="35625" customFormat="1" ht="15" customHeight="1" x14ac:dyDescent="0.25"/>
    <row r="35626" customFormat="1" ht="15" customHeight="1" x14ac:dyDescent="0.25"/>
    <row r="35627" customFormat="1" ht="15" customHeight="1" x14ac:dyDescent="0.25"/>
    <row r="35628" customFormat="1" ht="15" customHeight="1" x14ac:dyDescent="0.25"/>
    <row r="35629" customFormat="1" ht="15" customHeight="1" x14ac:dyDescent="0.25"/>
    <row r="35630" customFormat="1" ht="15" customHeight="1" x14ac:dyDescent="0.25"/>
    <row r="35631" customFormat="1" ht="15" customHeight="1" x14ac:dyDescent="0.25"/>
    <row r="35632" customFormat="1" ht="15" customHeight="1" x14ac:dyDescent="0.25"/>
    <row r="35633" customFormat="1" ht="15" customHeight="1" x14ac:dyDescent="0.25"/>
    <row r="35634" customFormat="1" ht="15" customHeight="1" x14ac:dyDescent="0.25"/>
    <row r="35635" customFormat="1" ht="15" customHeight="1" x14ac:dyDescent="0.25"/>
    <row r="35636" customFormat="1" ht="15" customHeight="1" x14ac:dyDescent="0.25"/>
    <row r="35637" customFormat="1" ht="15" customHeight="1" x14ac:dyDescent="0.25"/>
    <row r="35638" customFormat="1" ht="15" customHeight="1" x14ac:dyDescent="0.25"/>
    <row r="35639" customFormat="1" ht="15" customHeight="1" x14ac:dyDescent="0.25"/>
    <row r="35640" customFormat="1" ht="15" customHeight="1" x14ac:dyDescent="0.25"/>
    <row r="35641" customFormat="1" ht="15" customHeight="1" x14ac:dyDescent="0.25"/>
    <row r="35642" customFormat="1" ht="15" customHeight="1" x14ac:dyDescent="0.25"/>
    <row r="35643" customFormat="1" ht="15" customHeight="1" x14ac:dyDescent="0.25"/>
    <row r="35644" customFormat="1" ht="15" customHeight="1" x14ac:dyDescent="0.25"/>
    <row r="35645" customFormat="1" ht="15" customHeight="1" x14ac:dyDescent="0.25"/>
    <row r="35646" customFormat="1" ht="15" customHeight="1" x14ac:dyDescent="0.25"/>
    <row r="35647" customFormat="1" ht="15" customHeight="1" x14ac:dyDescent="0.25"/>
    <row r="35648" customFormat="1" ht="15" customHeight="1" x14ac:dyDescent="0.25"/>
    <row r="35649" customFormat="1" ht="15" customHeight="1" x14ac:dyDescent="0.25"/>
    <row r="35650" customFormat="1" ht="15" customHeight="1" x14ac:dyDescent="0.25"/>
    <row r="35651" customFormat="1" ht="15" customHeight="1" x14ac:dyDescent="0.25"/>
    <row r="35652" customFormat="1" ht="15" customHeight="1" x14ac:dyDescent="0.25"/>
    <row r="35653" customFormat="1" ht="15" customHeight="1" x14ac:dyDescent="0.25"/>
    <row r="35654" customFormat="1" ht="15" customHeight="1" x14ac:dyDescent="0.25"/>
    <row r="35655" customFormat="1" ht="15" customHeight="1" x14ac:dyDescent="0.25"/>
    <row r="35656" customFormat="1" ht="15" customHeight="1" x14ac:dyDescent="0.25"/>
    <row r="35657" customFormat="1" ht="15" customHeight="1" x14ac:dyDescent="0.25"/>
    <row r="35658" customFormat="1" ht="15" customHeight="1" x14ac:dyDescent="0.25"/>
    <row r="35659" customFormat="1" ht="15" customHeight="1" x14ac:dyDescent="0.25"/>
    <row r="35660" customFormat="1" ht="15" customHeight="1" x14ac:dyDescent="0.25"/>
    <row r="35661" customFormat="1" ht="15" customHeight="1" x14ac:dyDescent="0.25"/>
    <row r="35662" customFormat="1" ht="15" customHeight="1" x14ac:dyDescent="0.25"/>
    <row r="35663" customFormat="1" ht="15" customHeight="1" x14ac:dyDescent="0.25"/>
    <row r="35664" customFormat="1" ht="15" customHeight="1" x14ac:dyDescent="0.25"/>
    <row r="35665" customFormat="1" ht="15" customHeight="1" x14ac:dyDescent="0.25"/>
    <row r="35666" customFormat="1" ht="15" customHeight="1" x14ac:dyDescent="0.25"/>
    <row r="35667" customFormat="1" ht="15" customHeight="1" x14ac:dyDescent="0.25"/>
    <row r="35668" customFormat="1" ht="15" customHeight="1" x14ac:dyDescent="0.25"/>
    <row r="35669" customFormat="1" ht="15" customHeight="1" x14ac:dyDescent="0.25"/>
    <row r="35670" customFormat="1" ht="15" customHeight="1" x14ac:dyDescent="0.25"/>
    <row r="35671" customFormat="1" ht="15" customHeight="1" x14ac:dyDescent="0.25"/>
    <row r="35672" customFormat="1" ht="15" customHeight="1" x14ac:dyDescent="0.25"/>
    <row r="35673" customFormat="1" ht="15" customHeight="1" x14ac:dyDescent="0.25"/>
    <row r="35674" customFormat="1" ht="15" customHeight="1" x14ac:dyDescent="0.25"/>
    <row r="35675" customFormat="1" ht="15" customHeight="1" x14ac:dyDescent="0.25"/>
    <row r="35676" customFormat="1" ht="15" customHeight="1" x14ac:dyDescent="0.25"/>
    <row r="35677" customFormat="1" ht="15" customHeight="1" x14ac:dyDescent="0.25"/>
    <row r="35678" customFormat="1" ht="15" customHeight="1" x14ac:dyDescent="0.25"/>
    <row r="35679" customFormat="1" ht="15" customHeight="1" x14ac:dyDescent="0.25"/>
    <row r="35680" customFormat="1" ht="15" customHeight="1" x14ac:dyDescent="0.25"/>
    <row r="35681" customFormat="1" ht="15" customHeight="1" x14ac:dyDescent="0.25"/>
    <row r="35682" customFormat="1" ht="15" customHeight="1" x14ac:dyDescent="0.25"/>
    <row r="35683" customFormat="1" ht="15" customHeight="1" x14ac:dyDescent="0.25"/>
    <row r="35684" customFormat="1" ht="15" customHeight="1" x14ac:dyDescent="0.25"/>
    <row r="35685" customFormat="1" ht="15" customHeight="1" x14ac:dyDescent="0.25"/>
    <row r="35686" customFormat="1" ht="15" customHeight="1" x14ac:dyDescent="0.25"/>
    <row r="35687" customFormat="1" ht="15" customHeight="1" x14ac:dyDescent="0.25"/>
    <row r="35688" customFormat="1" ht="15" customHeight="1" x14ac:dyDescent="0.25"/>
    <row r="35689" customFormat="1" ht="15" customHeight="1" x14ac:dyDescent="0.25"/>
    <row r="35690" customFormat="1" ht="15" customHeight="1" x14ac:dyDescent="0.25"/>
    <row r="35691" customFormat="1" ht="15" customHeight="1" x14ac:dyDescent="0.25"/>
    <row r="35692" customFormat="1" ht="15" customHeight="1" x14ac:dyDescent="0.25"/>
    <row r="35693" customFormat="1" ht="15" customHeight="1" x14ac:dyDescent="0.25"/>
    <row r="35694" customFormat="1" ht="15" customHeight="1" x14ac:dyDescent="0.25"/>
    <row r="35695" customFormat="1" ht="15" customHeight="1" x14ac:dyDescent="0.25"/>
    <row r="35696" customFormat="1" ht="15" customHeight="1" x14ac:dyDescent="0.25"/>
    <row r="35697" customFormat="1" ht="15" customHeight="1" x14ac:dyDescent="0.25"/>
    <row r="35698" customFormat="1" ht="15" customHeight="1" x14ac:dyDescent="0.25"/>
    <row r="35699" customFormat="1" ht="15" customHeight="1" x14ac:dyDescent="0.25"/>
    <row r="35700" customFormat="1" ht="15" customHeight="1" x14ac:dyDescent="0.25"/>
    <row r="35701" customFormat="1" ht="15" customHeight="1" x14ac:dyDescent="0.25"/>
    <row r="35702" customFormat="1" ht="15" customHeight="1" x14ac:dyDescent="0.25"/>
    <row r="35703" customFormat="1" ht="15" customHeight="1" x14ac:dyDescent="0.25"/>
    <row r="35704" customFormat="1" ht="15" customHeight="1" x14ac:dyDescent="0.25"/>
    <row r="35705" customFormat="1" ht="15" customHeight="1" x14ac:dyDescent="0.25"/>
    <row r="35706" customFormat="1" ht="15" customHeight="1" x14ac:dyDescent="0.25"/>
    <row r="35707" customFormat="1" ht="15" customHeight="1" x14ac:dyDescent="0.25"/>
    <row r="35708" customFormat="1" ht="15" customHeight="1" x14ac:dyDescent="0.25"/>
    <row r="35709" customFormat="1" ht="15" customHeight="1" x14ac:dyDescent="0.25"/>
    <row r="35710" customFormat="1" ht="15" customHeight="1" x14ac:dyDescent="0.25"/>
    <row r="35711" customFormat="1" ht="15" customHeight="1" x14ac:dyDescent="0.25"/>
    <row r="35712" customFormat="1" ht="15" customHeight="1" x14ac:dyDescent="0.25"/>
    <row r="35713" customFormat="1" ht="15" customHeight="1" x14ac:dyDescent="0.25"/>
    <row r="35714" customFormat="1" ht="15" customHeight="1" x14ac:dyDescent="0.25"/>
    <row r="35715" customFormat="1" ht="15" customHeight="1" x14ac:dyDescent="0.25"/>
    <row r="35716" customFormat="1" ht="15" customHeight="1" x14ac:dyDescent="0.25"/>
    <row r="35717" customFormat="1" ht="15" customHeight="1" x14ac:dyDescent="0.25"/>
    <row r="35718" customFormat="1" ht="15" customHeight="1" x14ac:dyDescent="0.25"/>
    <row r="35719" customFormat="1" ht="15" customHeight="1" x14ac:dyDescent="0.25"/>
    <row r="35720" customFormat="1" ht="15" customHeight="1" x14ac:dyDescent="0.25"/>
    <row r="35721" customFormat="1" ht="15" customHeight="1" x14ac:dyDescent="0.25"/>
    <row r="35722" customFormat="1" ht="15" customHeight="1" x14ac:dyDescent="0.25"/>
    <row r="35723" customFormat="1" ht="15" customHeight="1" x14ac:dyDescent="0.25"/>
    <row r="35724" customFormat="1" ht="15" customHeight="1" x14ac:dyDescent="0.25"/>
    <row r="35725" customFormat="1" ht="15" customHeight="1" x14ac:dyDescent="0.25"/>
    <row r="35726" customFormat="1" ht="15" customHeight="1" x14ac:dyDescent="0.25"/>
    <row r="35727" customFormat="1" ht="15" customHeight="1" x14ac:dyDescent="0.25"/>
    <row r="35728" customFormat="1" ht="15" customHeight="1" x14ac:dyDescent="0.25"/>
    <row r="35729" customFormat="1" ht="15" customHeight="1" x14ac:dyDescent="0.25"/>
    <row r="35730" customFormat="1" ht="15" customHeight="1" x14ac:dyDescent="0.25"/>
    <row r="35731" customFormat="1" ht="15" customHeight="1" x14ac:dyDescent="0.25"/>
    <row r="35732" customFormat="1" ht="15" customHeight="1" x14ac:dyDescent="0.25"/>
    <row r="35733" customFormat="1" ht="15" customHeight="1" x14ac:dyDescent="0.25"/>
    <row r="35734" customFormat="1" ht="15" customHeight="1" x14ac:dyDescent="0.25"/>
    <row r="35735" customFormat="1" ht="15" customHeight="1" x14ac:dyDescent="0.25"/>
    <row r="35736" customFormat="1" ht="15" customHeight="1" x14ac:dyDescent="0.25"/>
    <row r="35737" customFormat="1" ht="15" customHeight="1" x14ac:dyDescent="0.25"/>
    <row r="35738" customFormat="1" ht="15" customHeight="1" x14ac:dyDescent="0.25"/>
    <row r="35739" customFormat="1" ht="15" customHeight="1" x14ac:dyDescent="0.25"/>
    <row r="35740" customFormat="1" ht="15" customHeight="1" x14ac:dyDescent="0.25"/>
    <row r="35741" customFormat="1" ht="15" customHeight="1" x14ac:dyDescent="0.25"/>
    <row r="35742" customFormat="1" ht="15" customHeight="1" x14ac:dyDescent="0.25"/>
    <row r="35743" customFormat="1" ht="15" customHeight="1" x14ac:dyDescent="0.25"/>
    <row r="35744" customFormat="1" ht="15" customHeight="1" x14ac:dyDescent="0.25"/>
    <row r="35745" customFormat="1" ht="15" customHeight="1" x14ac:dyDescent="0.25"/>
    <row r="35746" customFormat="1" ht="15" customHeight="1" x14ac:dyDescent="0.25"/>
    <row r="35747" customFormat="1" ht="15" customHeight="1" x14ac:dyDescent="0.25"/>
    <row r="35748" customFormat="1" ht="15" customHeight="1" x14ac:dyDescent="0.25"/>
    <row r="35749" customFormat="1" ht="15" customHeight="1" x14ac:dyDescent="0.25"/>
    <row r="35750" customFormat="1" ht="15" customHeight="1" x14ac:dyDescent="0.25"/>
    <row r="35751" customFormat="1" ht="15" customHeight="1" x14ac:dyDescent="0.25"/>
    <row r="35752" customFormat="1" ht="15" customHeight="1" x14ac:dyDescent="0.25"/>
    <row r="35753" customFormat="1" ht="15" customHeight="1" x14ac:dyDescent="0.25"/>
    <row r="35754" customFormat="1" ht="15" customHeight="1" x14ac:dyDescent="0.25"/>
    <row r="35755" customFormat="1" ht="15" customHeight="1" x14ac:dyDescent="0.25"/>
    <row r="35756" customFormat="1" ht="15" customHeight="1" x14ac:dyDescent="0.25"/>
    <row r="35757" customFormat="1" ht="15" customHeight="1" x14ac:dyDescent="0.25"/>
    <row r="35758" customFormat="1" ht="15" customHeight="1" x14ac:dyDescent="0.25"/>
    <row r="35759" customFormat="1" ht="15" customHeight="1" x14ac:dyDescent="0.25"/>
    <row r="35760" customFormat="1" ht="15" customHeight="1" x14ac:dyDescent="0.25"/>
    <row r="35761" customFormat="1" ht="15" customHeight="1" x14ac:dyDescent="0.25"/>
    <row r="35762" customFormat="1" ht="15" customHeight="1" x14ac:dyDescent="0.25"/>
    <row r="35763" customFormat="1" ht="15" customHeight="1" x14ac:dyDescent="0.25"/>
    <row r="35764" customFormat="1" ht="15" customHeight="1" x14ac:dyDescent="0.25"/>
    <row r="35765" customFormat="1" ht="15" customHeight="1" x14ac:dyDescent="0.25"/>
    <row r="35766" customFormat="1" ht="15" customHeight="1" x14ac:dyDescent="0.25"/>
    <row r="35767" customFormat="1" ht="15" customHeight="1" x14ac:dyDescent="0.25"/>
    <row r="35768" customFormat="1" ht="15" customHeight="1" x14ac:dyDescent="0.25"/>
    <row r="35769" customFormat="1" ht="15" customHeight="1" x14ac:dyDescent="0.25"/>
    <row r="35770" customFormat="1" ht="15" customHeight="1" x14ac:dyDescent="0.25"/>
    <row r="35771" customFormat="1" ht="15" customHeight="1" x14ac:dyDescent="0.25"/>
    <row r="35772" customFormat="1" ht="15" customHeight="1" x14ac:dyDescent="0.25"/>
    <row r="35773" customFormat="1" ht="15" customHeight="1" x14ac:dyDescent="0.25"/>
    <row r="35774" customFormat="1" ht="15" customHeight="1" x14ac:dyDescent="0.25"/>
    <row r="35775" customFormat="1" ht="15" customHeight="1" x14ac:dyDescent="0.25"/>
    <row r="35776" customFormat="1" ht="15" customHeight="1" x14ac:dyDescent="0.25"/>
    <row r="35777" customFormat="1" ht="15" customHeight="1" x14ac:dyDescent="0.25"/>
    <row r="35778" customFormat="1" ht="15" customHeight="1" x14ac:dyDescent="0.25"/>
    <row r="35779" customFormat="1" ht="15" customHeight="1" x14ac:dyDescent="0.25"/>
    <row r="35780" customFormat="1" ht="15" customHeight="1" x14ac:dyDescent="0.25"/>
    <row r="35781" customFormat="1" ht="15" customHeight="1" x14ac:dyDescent="0.25"/>
    <row r="35782" customFormat="1" ht="15" customHeight="1" x14ac:dyDescent="0.25"/>
    <row r="35783" customFormat="1" ht="15" customHeight="1" x14ac:dyDescent="0.25"/>
    <row r="35784" customFormat="1" ht="15" customHeight="1" x14ac:dyDescent="0.25"/>
    <row r="35785" customFormat="1" ht="15" customHeight="1" x14ac:dyDescent="0.25"/>
    <row r="35786" customFormat="1" ht="15" customHeight="1" x14ac:dyDescent="0.25"/>
    <row r="35787" customFormat="1" ht="15" customHeight="1" x14ac:dyDescent="0.25"/>
    <row r="35788" customFormat="1" ht="15" customHeight="1" x14ac:dyDescent="0.25"/>
    <row r="35789" customFormat="1" ht="15" customHeight="1" x14ac:dyDescent="0.25"/>
    <row r="35790" customFormat="1" ht="15" customHeight="1" x14ac:dyDescent="0.25"/>
    <row r="35791" customFormat="1" ht="15" customHeight="1" x14ac:dyDescent="0.25"/>
    <row r="35792" customFormat="1" ht="15" customHeight="1" x14ac:dyDescent="0.25"/>
    <row r="35793" customFormat="1" ht="15" customHeight="1" x14ac:dyDescent="0.25"/>
    <row r="35794" customFormat="1" ht="15" customHeight="1" x14ac:dyDescent="0.25"/>
    <row r="35795" customFormat="1" ht="15" customHeight="1" x14ac:dyDescent="0.25"/>
    <row r="35796" customFormat="1" ht="15" customHeight="1" x14ac:dyDescent="0.25"/>
    <row r="35797" customFormat="1" ht="15" customHeight="1" x14ac:dyDescent="0.25"/>
    <row r="35798" customFormat="1" ht="15" customHeight="1" x14ac:dyDescent="0.25"/>
    <row r="35799" customFormat="1" ht="15" customHeight="1" x14ac:dyDescent="0.25"/>
    <row r="35800" customFormat="1" ht="15" customHeight="1" x14ac:dyDescent="0.25"/>
    <row r="35801" customFormat="1" ht="15" customHeight="1" x14ac:dyDescent="0.25"/>
    <row r="35802" customFormat="1" ht="15" customHeight="1" x14ac:dyDescent="0.25"/>
    <row r="35803" customFormat="1" ht="15" customHeight="1" x14ac:dyDescent="0.25"/>
    <row r="35804" customFormat="1" ht="15" customHeight="1" x14ac:dyDescent="0.25"/>
    <row r="35805" customFormat="1" ht="15" customHeight="1" x14ac:dyDescent="0.25"/>
    <row r="35806" customFormat="1" ht="15" customHeight="1" x14ac:dyDescent="0.25"/>
    <row r="35807" customFormat="1" ht="15" customHeight="1" x14ac:dyDescent="0.25"/>
    <row r="35808" customFormat="1" ht="15" customHeight="1" x14ac:dyDescent="0.25"/>
    <row r="35809" customFormat="1" ht="15" customHeight="1" x14ac:dyDescent="0.25"/>
    <row r="35810" customFormat="1" ht="15" customHeight="1" x14ac:dyDescent="0.25"/>
    <row r="35811" customFormat="1" ht="15" customHeight="1" x14ac:dyDescent="0.25"/>
    <row r="35812" customFormat="1" ht="15" customHeight="1" x14ac:dyDescent="0.25"/>
    <row r="35813" customFormat="1" ht="15" customHeight="1" x14ac:dyDescent="0.25"/>
    <row r="35814" customFormat="1" ht="15" customHeight="1" x14ac:dyDescent="0.25"/>
    <row r="35815" customFormat="1" ht="15" customHeight="1" x14ac:dyDescent="0.25"/>
    <row r="35816" customFormat="1" ht="15" customHeight="1" x14ac:dyDescent="0.25"/>
    <row r="35817" customFormat="1" ht="15" customHeight="1" x14ac:dyDescent="0.25"/>
    <row r="35818" customFormat="1" ht="15" customHeight="1" x14ac:dyDescent="0.25"/>
    <row r="35819" customFormat="1" ht="15" customHeight="1" x14ac:dyDescent="0.25"/>
    <row r="35820" customFormat="1" ht="15" customHeight="1" x14ac:dyDescent="0.25"/>
    <row r="35821" customFormat="1" ht="15" customHeight="1" x14ac:dyDescent="0.25"/>
    <row r="35822" customFormat="1" ht="15" customHeight="1" x14ac:dyDescent="0.25"/>
    <row r="35823" customFormat="1" ht="15" customHeight="1" x14ac:dyDescent="0.25"/>
    <row r="35824" customFormat="1" ht="15" customHeight="1" x14ac:dyDescent="0.25"/>
    <row r="35825" customFormat="1" ht="15" customHeight="1" x14ac:dyDescent="0.25"/>
    <row r="35826" customFormat="1" ht="15" customHeight="1" x14ac:dyDescent="0.25"/>
    <row r="35827" customFormat="1" ht="15" customHeight="1" x14ac:dyDescent="0.25"/>
    <row r="35828" customFormat="1" ht="15" customHeight="1" x14ac:dyDescent="0.25"/>
    <row r="35829" customFormat="1" ht="15" customHeight="1" x14ac:dyDescent="0.25"/>
    <row r="35830" customFormat="1" ht="15" customHeight="1" x14ac:dyDescent="0.25"/>
    <row r="35831" customFormat="1" ht="15" customHeight="1" x14ac:dyDescent="0.25"/>
    <row r="35832" customFormat="1" ht="15" customHeight="1" x14ac:dyDescent="0.25"/>
    <row r="35833" customFormat="1" ht="15" customHeight="1" x14ac:dyDescent="0.25"/>
    <row r="35834" customFormat="1" ht="15" customHeight="1" x14ac:dyDescent="0.25"/>
    <row r="35835" customFormat="1" ht="15" customHeight="1" x14ac:dyDescent="0.25"/>
    <row r="35836" customFormat="1" ht="15" customHeight="1" x14ac:dyDescent="0.25"/>
    <row r="35837" customFormat="1" ht="15" customHeight="1" x14ac:dyDescent="0.25"/>
    <row r="35838" customFormat="1" ht="15" customHeight="1" x14ac:dyDescent="0.25"/>
    <row r="35839" customFormat="1" ht="15" customHeight="1" x14ac:dyDescent="0.25"/>
    <row r="35840" customFormat="1" ht="15" customHeight="1" x14ac:dyDescent="0.25"/>
    <row r="35841" customFormat="1" ht="15" customHeight="1" x14ac:dyDescent="0.25"/>
    <row r="35842" customFormat="1" ht="15" customHeight="1" x14ac:dyDescent="0.25"/>
    <row r="35843" customFormat="1" ht="15" customHeight="1" x14ac:dyDescent="0.25"/>
    <row r="35844" customFormat="1" ht="15" customHeight="1" x14ac:dyDescent="0.25"/>
    <row r="35845" customFormat="1" ht="15" customHeight="1" x14ac:dyDescent="0.25"/>
    <row r="35846" customFormat="1" ht="15" customHeight="1" x14ac:dyDescent="0.25"/>
    <row r="35847" customFormat="1" ht="15" customHeight="1" x14ac:dyDescent="0.25"/>
    <row r="35848" customFormat="1" ht="15" customHeight="1" x14ac:dyDescent="0.25"/>
    <row r="35849" customFormat="1" ht="15" customHeight="1" x14ac:dyDescent="0.25"/>
    <row r="35850" customFormat="1" ht="15" customHeight="1" x14ac:dyDescent="0.25"/>
    <row r="35851" customFormat="1" ht="15" customHeight="1" x14ac:dyDescent="0.25"/>
    <row r="35852" customFormat="1" ht="15" customHeight="1" x14ac:dyDescent="0.25"/>
    <row r="35853" customFormat="1" ht="15" customHeight="1" x14ac:dyDescent="0.25"/>
    <row r="35854" customFormat="1" ht="15" customHeight="1" x14ac:dyDescent="0.25"/>
    <row r="35855" customFormat="1" ht="15" customHeight="1" x14ac:dyDescent="0.25"/>
    <row r="35856" customFormat="1" ht="15" customHeight="1" x14ac:dyDescent="0.25"/>
    <row r="35857" customFormat="1" ht="15" customHeight="1" x14ac:dyDescent="0.25"/>
    <row r="35858" customFormat="1" ht="15" customHeight="1" x14ac:dyDescent="0.25"/>
    <row r="35859" customFormat="1" ht="15" customHeight="1" x14ac:dyDescent="0.25"/>
    <row r="35860" customFormat="1" ht="15" customHeight="1" x14ac:dyDescent="0.25"/>
    <row r="35861" customFormat="1" ht="15" customHeight="1" x14ac:dyDescent="0.25"/>
    <row r="35862" customFormat="1" ht="15" customHeight="1" x14ac:dyDescent="0.25"/>
    <row r="35863" customFormat="1" ht="15" customHeight="1" x14ac:dyDescent="0.25"/>
    <row r="35864" customFormat="1" ht="15" customHeight="1" x14ac:dyDescent="0.25"/>
    <row r="35865" customFormat="1" ht="15" customHeight="1" x14ac:dyDescent="0.25"/>
    <row r="35866" customFormat="1" ht="15" customHeight="1" x14ac:dyDescent="0.25"/>
    <row r="35867" customFormat="1" ht="15" customHeight="1" x14ac:dyDescent="0.25"/>
    <row r="35868" customFormat="1" ht="15" customHeight="1" x14ac:dyDescent="0.25"/>
    <row r="35869" customFormat="1" ht="15" customHeight="1" x14ac:dyDescent="0.25"/>
    <row r="35870" customFormat="1" ht="15" customHeight="1" x14ac:dyDescent="0.25"/>
    <row r="35871" customFormat="1" ht="15" customHeight="1" x14ac:dyDescent="0.25"/>
    <row r="35872" customFormat="1" ht="15" customHeight="1" x14ac:dyDescent="0.25"/>
    <row r="35873" customFormat="1" ht="15" customHeight="1" x14ac:dyDescent="0.25"/>
    <row r="35874" customFormat="1" ht="15" customHeight="1" x14ac:dyDescent="0.25"/>
    <row r="35875" customFormat="1" ht="15" customHeight="1" x14ac:dyDescent="0.25"/>
    <row r="35876" customFormat="1" ht="15" customHeight="1" x14ac:dyDescent="0.25"/>
    <row r="35877" customFormat="1" ht="15" customHeight="1" x14ac:dyDescent="0.25"/>
    <row r="35878" customFormat="1" ht="15" customHeight="1" x14ac:dyDescent="0.25"/>
    <row r="35879" customFormat="1" ht="15" customHeight="1" x14ac:dyDescent="0.25"/>
    <row r="35880" customFormat="1" ht="15" customHeight="1" x14ac:dyDescent="0.25"/>
    <row r="35881" customFormat="1" ht="15" customHeight="1" x14ac:dyDescent="0.25"/>
    <row r="35882" customFormat="1" ht="15" customHeight="1" x14ac:dyDescent="0.25"/>
    <row r="35883" customFormat="1" ht="15" customHeight="1" x14ac:dyDescent="0.25"/>
    <row r="35884" customFormat="1" ht="15" customHeight="1" x14ac:dyDescent="0.25"/>
    <row r="35885" customFormat="1" ht="15" customHeight="1" x14ac:dyDescent="0.25"/>
    <row r="35886" customFormat="1" ht="15" customHeight="1" x14ac:dyDescent="0.25"/>
    <row r="35887" customFormat="1" ht="15" customHeight="1" x14ac:dyDescent="0.25"/>
    <row r="35888" customFormat="1" ht="15" customHeight="1" x14ac:dyDescent="0.25"/>
    <row r="35889" customFormat="1" ht="15" customHeight="1" x14ac:dyDescent="0.25"/>
    <row r="35890" customFormat="1" ht="15" customHeight="1" x14ac:dyDescent="0.25"/>
    <row r="35891" customFormat="1" ht="15" customHeight="1" x14ac:dyDescent="0.25"/>
    <row r="35892" customFormat="1" ht="15" customHeight="1" x14ac:dyDescent="0.25"/>
    <row r="35893" customFormat="1" ht="15" customHeight="1" x14ac:dyDescent="0.25"/>
    <row r="35894" customFormat="1" ht="15" customHeight="1" x14ac:dyDescent="0.25"/>
    <row r="35895" customFormat="1" ht="15" customHeight="1" x14ac:dyDescent="0.25"/>
    <row r="35896" customFormat="1" ht="15" customHeight="1" x14ac:dyDescent="0.25"/>
    <row r="35897" customFormat="1" ht="15" customHeight="1" x14ac:dyDescent="0.25"/>
    <row r="35898" customFormat="1" ht="15" customHeight="1" x14ac:dyDescent="0.25"/>
    <row r="35899" customFormat="1" ht="15" customHeight="1" x14ac:dyDescent="0.25"/>
    <row r="35900" customFormat="1" ht="15" customHeight="1" x14ac:dyDescent="0.25"/>
    <row r="35901" customFormat="1" ht="15" customHeight="1" x14ac:dyDescent="0.25"/>
    <row r="35902" customFormat="1" ht="15" customHeight="1" x14ac:dyDescent="0.25"/>
    <row r="35903" customFormat="1" ht="15" customHeight="1" x14ac:dyDescent="0.25"/>
    <row r="35904" customFormat="1" ht="15" customHeight="1" x14ac:dyDescent="0.25"/>
    <row r="35905" customFormat="1" ht="15" customHeight="1" x14ac:dyDescent="0.25"/>
    <row r="35906" customFormat="1" ht="15" customHeight="1" x14ac:dyDescent="0.25"/>
    <row r="35907" customFormat="1" ht="15" customHeight="1" x14ac:dyDescent="0.25"/>
    <row r="35908" customFormat="1" ht="15" customHeight="1" x14ac:dyDescent="0.25"/>
    <row r="35909" customFormat="1" ht="15" customHeight="1" x14ac:dyDescent="0.25"/>
    <row r="35910" customFormat="1" ht="15" customHeight="1" x14ac:dyDescent="0.25"/>
    <row r="35911" customFormat="1" ht="15" customHeight="1" x14ac:dyDescent="0.25"/>
    <row r="35912" customFormat="1" ht="15" customHeight="1" x14ac:dyDescent="0.25"/>
    <row r="35913" customFormat="1" ht="15" customHeight="1" x14ac:dyDescent="0.25"/>
    <row r="35914" customFormat="1" ht="15" customHeight="1" x14ac:dyDescent="0.25"/>
    <row r="35915" customFormat="1" ht="15" customHeight="1" x14ac:dyDescent="0.25"/>
    <row r="35916" customFormat="1" ht="15" customHeight="1" x14ac:dyDescent="0.25"/>
    <row r="35917" customFormat="1" ht="15" customHeight="1" x14ac:dyDescent="0.25"/>
    <row r="35918" customFormat="1" ht="15" customHeight="1" x14ac:dyDescent="0.25"/>
    <row r="35919" customFormat="1" ht="15" customHeight="1" x14ac:dyDescent="0.25"/>
    <row r="35920" customFormat="1" ht="15" customHeight="1" x14ac:dyDescent="0.25"/>
    <row r="35921" customFormat="1" ht="15" customHeight="1" x14ac:dyDescent="0.25"/>
    <row r="35922" customFormat="1" ht="15" customHeight="1" x14ac:dyDescent="0.25"/>
    <row r="35923" customFormat="1" ht="15" customHeight="1" x14ac:dyDescent="0.25"/>
    <row r="35924" customFormat="1" ht="15" customHeight="1" x14ac:dyDescent="0.25"/>
    <row r="35925" customFormat="1" ht="15" customHeight="1" x14ac:dyDescent="0.25"/>
    <row r="35926" customFormat="1" ht="15" customHeight="1" x14ac:dyDescent="0.25"/>
    <row r="35927" customFormat="1" ht="15" customHeight="1" x14ac:dyDescent="0.25"/>
    <row r="35928" customFormat="1" ht="15" customHeight="1" x14ac:dyDescent="0.25"/>
    <row r="35929" customFormat="1" ht="15" customHeight="1" x14ac:dyDescent="0.25"/>
    <row r="35930" customFormat="1" ht="15" customHeight="1" x14ac:dyDescent="0.25"/>
    <row r="35931" customFormat="1" ht="15" customHeight="1" x14ac:dyDescent="0.25"/>
    <row r="35932" customFormat="1" ht="15" customHeight="1" x14ac:dyDescent="0.25"/>
    <row r="35933" customFormat="1" ht="15" customHeight="1" x14ac:dyDescent="0.25"/>
    <row r="35934" customFormat="1" ht="15" customHeight="1" x14ac:dyDescent="0.25"/>
    <row r="35935" customFormat="1" ht="15" customHeight="1" x14ac:dyDescent="0.25"/>
    <row r="35936" customFormat="1" ht="15" customHeight="1" x14ac:dyDescent="0.25"/>
    <row r="35937" customFormat="1" ht="15" customHeight="1" x14ac:dyDescent="0.25"/>
    <row r="35938" customFormat="1" ht="15" customHeight="1" x14ac:dyDescent="0.25"/>
    <row r="35939" customFormat="1" ht="15" customHeight="1" x14ac:dyDescent="0.25"/>
    <row r="35940" customFormat="1" ht="15" customHeight="1" x14ac:dyDescent="0.25"/>
    <row r="35941" customFormat="1" ht="15" customHeight="1" x14ac:dyDescent="0.25"/>
    <row r="35942" customFormat="1" ht="15" customHeight="1" x14ac:dyDescent="0.25"/>
    <row r="35943" customFormat="1" ht="15" customHeight="1" x14ac:dyDescent="0.25"/>
    <row r="35944" customFormat="1" ht="15" customHeight="1" x14ac:dyDescent="0.25"/>
    <row r="35945" customFormat="1" ht="15" customHeight="1" x14ac:dyDescent="0.25"/>
    <row r="35946" customFormat="1" ht="15" customHeight="1" x14ac:dyDescent="0.25"/>
    <row r="35947" customFormat="1" ht="15" customHeight="1" x14ac:dyDescent="0.25"/>
    <row r="35948" customFormat="1" ht="15" customHeight="1" x14ac:dyDescent="0.25"/>
    <row r="35949" customFormat="1" ht="15" customHeight="1" x14ac:dyDescent="0.25"/>
    <row r="35950" customFormat="1" ht="15" customHeight="1" x14ac:dyDescent="0.25"/>
    <row r="35951" customFormat="1" ht="15" customHeight="1" x14ac:dyDescent="0.25"/>
    <row r="35952" customFormat="1" ht="15" customHeight="1" x14ac:dyDescent="0.25"/>
    <row r="35953" customFormat="1" ht="15" customHeight="1" x14ac:dyDescent="0.25"/>
    <row r="35954" customFormat="1" ht="15" customHeight="1" x14ac:dyDescent="0.25"/>
    <row r="35955" customFormat="1" ht="15" customHeight="1" x14ac:dyDescent="0.25"/>
    <row r="35956" customFormat="1" ht="15" customHeight="1" x14ac:dyDescent="0.25"/>
    <row r="35957" customFormat="1" ht="15" customHeight="1" x14ac:dyDescent="0.25"/>
    <row r="35958" customFormat="1" ht="15" customHeight="1" x14ac:dyDescent="0.25"/>
    <row r="35959" customFormat="1" ht="15" customHeight="1" x14ac:dyDescent="0.25"/>
    <row r="35960" customFormat="1" ht="15" customHeight="1" x14ac:dyDescent="0.25"/>
    <row r="35961" customFormat="1" ht="15" customHeight="1" x14ac:dyDescent="0.25"/>
    <row r="35962" customFormat="1" ht="15" customHeight="1" x14ac:dyDescent="0.25"/>
    <row r="35963" customFormat="1" ht="15" customHeight="1" x14ac:dyDescent="0.25"/>
    <row r="35964" customFormat="1" ht="15" customHeight="1" x14ac:dyDescent="0.25"/>
    <row r="35965" customFormat="1" ht="15" customHeight="1" x14ac:dyDescent="0.25"/>
    <row r="35966" customFormat="1" ht="15" customHeight="1" x14ac:dyDescent="0.25"/>
    <row r="35967" customFormat="1" ht="15" customHeight="1" x14ac:dyDescent="0.25"/>
    <row r="35968" customFormat="1" ht="15" customHeight="1" x14ac:dyDescent="0.25"/>
    <row r="35969" customFormat="1" ht="15" customHeight="1" x14ac:dyDescent="0.25"/>
    <row r="35970" customFormat="1" ht="15" customHeight="1" x14ac:dyDescent="0.25"/>
    <row r="35971" customFormat="1" ht="15" customHeight="1" x14ac:dyDescent="0.25"/>
    <row r="35972" customFormat="1" ht="15" customHeight="1" x14ac:dyDescent="0.25"/>
    <row r="35973" customFormat="1" ht="15" customHeight="1" x14ac:dyDescent="0.25"/>
    <row r="35974" customFormat="1" ht="15" customHeight="1" x14ac:dyDescent="0.25"/>
    <row r="35975" customFormat="1" ht="15" customHeight="1" x14ac:dyDescent="0.25"/>
    <row r="35976" customFormat="1" ht="15" customHeight="1" x14ac:dyDescent="0.25"/>
    <row r="35977" customFormat="1" ht="15" customHeight="1" x14ac:dyDescent="0.25"/>
    <row r="35978" customFormat="1" ht="15" customHeight="1" x14ac:dyDescent="0.25"/>
    <row r="35979" customFormat="1" ht="15" customHeight="1" x14ac:dyDescent="0.25"/>
    <row r="35980" customFormat="1" ht="15" customHeight="1" x14ac:dyDescent="0.25"/>
    <row r="35981" customFormat="1" ht="15" customHeight="1" x14ac:dyDescent="0.25"/>
    <row r="35982" customFormat="1" ht="15" customHeight="1" x14ac:dyDescent="0.25"/>
    <row r="35983" customFormat="1" ht="15" customHeight="1" x14ac:dyDescent="0.25"/>
    <row r="35984" customFormat="1" ht="15" customHeight="1" x14ac:dyDescent="0.25"/>
    <row r="35985" customFormat="1" ht="15" customHeight="1" x14ac:dyDescent="0.25"/>
    <row r="35986" customFormat="1" ht="15" customHeight="1" x14ac:dyDescent="0.25"/>
    <row r="35987" customFormat="1" ht="15" customHeight="1" x14ac:dyDescent="0.25"/>
    <row r="35988" customFormat="1" ht="15" customHeight="1" x14ac:dyDescent="0.25"/>
    <row r="35989" customFormat="1" ht="15" customHeight="1" x14ac:dyDescent="0.25"/>
    <row r="35990" customFormat="1" ht="15" customHeight="1" x14ac:dyDescent="0.25"/>
    <row r="35991" customFormat="1" ht="15" customHeight="1" x14ac:dyDescent="0.25"/>
    <row r="35992" customFormat="1" ht="15" customHeight="1" x14ac:dyDescent="0.25"/>
    <row r="35993" customFormat="1" ht="15" customHeight="1" x14ac:dyDescent="0.25"/>
    <row r="35994" customFormat="1" ht="15" customHeight="1" x14ac:dyDescent="0.25"/>
    <row r="35995" customFormat="1" ht="15" customHeight="1" x14ac:dyDescent="0.25"/>
    <row r="35996" customFormat="1" ht="15" customHeight="1" x14ac:dyDescent="0.25"/>
    <row r="35997" customFormat="1" ht="15" customHeight="1" x14ac:dyDescent="0.25"/>
    <row r="35998" customFormat="1" ht="15" customHeight="1" x14ac:dyDescent="0.25"/>
    <row r="35999" customFormat="1" ht="15" customHeight="1" x14ac:dyDescent="0.25"/>
    <row r="36000" customFormat="1" ht="15" customHeight="1" x14ac:dyDescent="0.25"/>
    <row r="36001" customFormat="1" ht="15" customHeight="1" x14ac:dyDescent="0.25"/>
    <row r="36002" customFormat="1" ht="15" customHeight="1" x14ac:dyDescent="0.25"/>
    <row r="36003" customFormat="1" ht="15" customHeight="1" x14ac:dyDescent="0.25"/>
    <row r="36004" customFormat="1" ht="15" customHeight="1" x14ac:dyDescent="0.25"/>
    <row r="36005" customFormat="1" ht="15" customHeight="1" x14ac:dyDescent="0.25"/>
    <row r="36006" customFormat="1" ht="15" customHeight="1" x14ac:dyDescent="0.25"/>
    <row r="36007" customFormat="1" ht="15" customHeight="1" x14ac:dyDescent="0.25"/>
    <row r="36008" customFormat="1" ht="15" customHeight="1" x14ac:dyDescent="0.25"/>
    <row r="36009" customFormat="1" ht="15" customHeight="1" x14ac:dyDescent="0.25"/>
    <row r="36010" customFormat="1" ht="15" customHeight="1" x14ac:dyDescent="0.25"/>
    <row r="36011" customFormat="1" ht="15" customHeight="1" x14ac:dyDescent="0.25"/>
    <row r="36012" customFormat="1" ht="15" customHeight="1" x14ac:dyDescent="0.25"/>
    <row r="36013" customFormat="1" ht="15" customHeight="1" x14ac:dyDescent="0.25"/>
    <row r="36014" customFormat="1" ht="15" customHeight="1" x14ac:dyDescent="0.25"/>
    <row r="36015" customFormat="1" ht="15" customHeight="1" x14ac:dyDescent="0.25"/>
    <row r="36016" customFormat="1" ht="15" customHeight="1" x14ac:dyDescent="0.25"/>
    <row r="36017" customFormat="1" ht="15" customHeight="1" x14ac:dyDescent="0.25"/>
    <row r="36018" customFormat="1" ht="15" customHeight="1" x14ac:dyDescent="0.25"/>
    <row r="36019" customFormat="1" ht="15" customHeight="1" x14ac:dyDescent="0.25"/>
    <row r="36020" customFormat="1" ht="15" customHeight="1" x14ac:dyDescent="0.25"/>
    <row r="36021" customFormat="1" ht="15" customHeight="1" x14ac:dyDescent="0.25"/>
    <row r="36022" customFormat="1" ht="15" customHeight="1" x14ac:dyDescent="0.25"/>
    <row r="36023" customFormat="1" ht="15" customHeight="1" x14ac:dyDescent="0.25"/>
    <row r="36024" customFormat="1" ht="15" customHeight="1" x14ac:dyDescent="0.25"/>
    <row r="36025" customFormat="1" ht="15" customHeight="1" x14ac:dyDescent="0.25"/>
    <row r="36026" customFormat="1" ht="15" customHeight="1" x14ac:dyDescent="0.25"/>
    <row r="36027" customFormat="1" ht="15" customHeight="1" x14ac:dyDescent="0.25"/>
    <row r="36028" customFormat="1" ht="15" customHeight="1" x14ac:dyDescent="0.25"/>
    <row r="36029" customFormat="1" ht="15" customHeight="1" x14ac:dyDescent="0.25"/>
    <row r="36030" customFormat="1" ht="15" customHeight="1" x14ac:dyDescent="0.25"/>
    <row r="36031" customFormat="1" ht="15" customHeight="1" x14ac:dyDescent="0.25"/>
    <row r="36032" customFormat="1" ht="15" customHeight="1" x14ac:dyDescent="0.25"/>
    <row r="36033" customFormat="1" ht="15" customHeight="1" x14ac:dyDescent="0.25"/>
    <row r="36034" customFormat="1" ht="15" customHeight="1" x14ac:dyDescent="0.25"/>
    <row r="36035" customFormat="1" ht="15" customHeight="1" x14ac:dyDescent="0.25"/>
    <row r="36036" customFormat="1" ht="15" customHeight="1" x14ac:dyDescent="0.25"/>
    <row r="36037" customFormat="1" ht="15" customHeight="1" x14ac:dyDescent="0.25"/>
    <row r="36038" customFormat="1" ht="15" customHeight="1" x14ac:dyDescent="0.25"/>
    <row r="36039" customFormat="1" ht="15" customHeight="1" x14ac:dyDescent="0.25"/>
    <row r="36040" customFormat="1" ht="15" customHeight="1" x14ac:dyDescent="0.25"/>
    <row r="36041" customFormat="1" ht="15" customHeight="1" x14ac:dyDescent="0.25"/>
    <row r="36042" customFormat="1" ht="15" customHeight="1" x14ac:dyDescent="0.25"/>
    <row r="36043" customFormat="1" ht="15" customHeight="1" x14ac:dyDescent="0.25"/>
    <row r="36044" customFormat="1" ht="15" customHeight="1" x14ac:dyDescent="0.25"/>
    <row r="36045" customFormat="1" ht="15" customHeight="1" x14ac:dyDescent="0.25"/>
    <row r="36046" customFormat="1" ht="15" customHeight="1" x14ac:dyDescent="0.25"/>
    <row r="36047" customFormat="1" ht="15" customHeight="1" x14ac:dyDescent="0.25"/>
    <row r="36048" customFormat="1" ht="15" customHeight="1" x14ac:dyDescent="0.25"/>
    <row r="36049" customFormat="1" ht="15" customHeight="1" x14ac:dyDescent="0.25"/>
    <row r="36050" customFormat="1" ht="15" customHeight="1" x14ac:dyDescent="0.25"/>
    <row r="36051" customFormat="1" ht="15" customHeight="1" x14ac:dyDescent="0.25"/>
    <row r="36052" customFormat="1" ht="15" customHeight="1" x14ac:dyDescent="0.25"/>
    <row r="36053" customFormat="1" ht="15" customHeight="1" x14ac:dyDescent="0.25"/>
    <row r="36054" customFormat="1" ht="15" customHeight="1" x14ac:dyDescent="0.25"/>
    <row r="36055" customFormat="1" ht="15" customHeight="1" x14ac:dyDescent="0.25"/>
    <row r="36056" customFormat="1" ht="15" customHeight="1" x14ac:dyDescent="0.25"/>
    <row r="36057" customFormat="1" ht="15" customHeight="1" x14ac:dyDescent="0.25"/>
    <row r="36058" customFormat="1" ht="15" customHeight="1" x14ac:dyDescent="0.25"/>
    <row r="36059" customFormat="1" ht="15" customHeight="1" x14ac:dyDescent="0.25"/>
    <row r="36060" customFormat="1" ht="15" customHeight="1" x14ac:dyDescent="0.25"/>
    <row r="36061" customFormat="1" ht="15" customHeight="1" x14ac:dyDescent="0.25"/>
    <row r="36062" customFormat="1" ht="15" customHeight="1" x14ac:dyDescent="0.25"/>
    <row r="36063" customFormat="1" ht="15" customHeight="1" x14ac:dyDescent="0.25"/>
    <row r="36064" customFormat="1" ht="15" customHeight="1" x14ac:dyDescent="0.25"/>
    <row r="36065" customFormat="1" ht="15" customHeight="1" x14ac:dyDescent="0.25"/>
    <row r="36066" customFormat="1" ht="15" customHeight="1" x14ac:dyDescent="0.25"/>
    <row r="36067" customFormat="1" ht="15" customHeight="1" x14ac:dyDescent="0.25"/>
    <row r="36068" customFormat="1" ht="15" customHeight="1" x14ac:dyDescent="0.25"/>
    <row r="36069" customFormat="1" ht="15" customHeight="1" x14ac:dyDescent="0.25"/>
    <row r="36070" customFormat="1" ht="15" customHeight="1" x14ac:dyDescent="0.25"/>
    <row r="36071" customFormat="1" ht="15" customHeight="1" x14ac:dyDescent="0.25"/>
    <row r="36072" customFormat="1" ht="15" customHeight="1" x14ac:dyDescent="0.25"/>
    <row r="36073" customFormat="1" ht="15" customHeight="1" x14ac:dyDescent="0.25"/>
    <row r="36074" customFormat="1" ht="15" customHeight="1" x14ac:dyDescent="0.25"/>
    <row r="36075" customFormat="1" ht="15" customHeight="1" x14ac:dyDescent="0.25"/>
    <row r="36076" customFormat="1" ht="15" customHeight="1" x14ac:dyDescent="0.25"/>
    <row r="36077" customFormat="1" ht="15" customHeight="1" x14ac:dyDescent="0.25"/>
    <row r="36078" customFormat="1" ht="15" customHeight="1" x14ac:dyDescent="0.25"/>
    <row r="36079" customFormat="1" ht="15" customHeight="1" x14ac:dyDescent="0.25"/>
    <row r="36080" customFormat="1" ht="15" customHeight="1" x14ac:dyDescent="0.25"/>
    <row r="36081" customFormat="1" ht="15" customHeight="1" x14ac:dyDescent="0.25"/>
    <row r="36082" customFormat="1" ht="15" customHeight="1" x14ac:dyDescent="0.25"/>
    <row r="36083" customFormat="1" ht="15" customHeight="1" x14ac:dyDescent="0.25"/>
    <row r="36084" customFormat="1" ht="15" customHeight="1" x14ac:dyDescent="0.25"/>
    <row r="36085" customFormat="1" ht="15" customHeight="1" x14ac:dyDescent="0.25"/>
    <row r="36086" customFormat="1" ht="15" customHeight="1" x14ac:dyDescent="0.25"/>
    <row r="36087" customFormat="1" ht="15" customHeight="1" x14ac:dyDescent="0.25"/>
    <row r="36088" customFormat="1" ht="15" customHeight="1" x14ac:dyDescent="0.25"/>
    <row r="36089" customFormat="1" ht="15" customHeight="1" x14ac:dyDescent="0.25"/>
    <row r="36090" customFormat="1" ht="15" customHeight="1" x14ac:dyDescent="0.25"/>
    <row r="36091" customFormat="1" ht="15" customHeight="1" x14ac:dyDescent="0.25"/>
    <row r="36092" customFormat="1" ht="15" customHeight="1" x14ac:dyDescent="0.25"/>
    <row r="36093" customFormat="1" ht="15" customHeight="1" x14ac:dyDescent="0.25"/>
    <row r="36094" customFormat="1" ht="15" customHeight="1" x14ac:dyDescent="0.25"/>
    <row r="36095" customFormat="1" ht="15" customHeight="1" x14ac:dyDescent="0.25"/>
    <row r="36096" customFormat="1" ht="15" customHeight="1" x14ac:dyDescent="0.25"/>
    <row r="36097" customFormat="1" ht="15" customHeight="1" x14ac:dyDescent="0.25"/>
    <row r="36098" customFormat="1" ht="15" customHeight="1" x14ac:dyDescent="0.25"/>
    <row r="36099" customFormat="1" ht="15" customHeight="1" x14ac:dyDescent="0.25"/>
    <row r="36100" customFormat="1" ht="15" customHeight="1" x14ac:dyDescent="0.25"/>
    <row r="36101" customFormat="1" ht="15" customHeight="1" x14ac:dyDescent="0.25"/>
    <row r="36102" customFormat="1" ht="15" customHeight="1" x14ac:dyDescent="0.25"/>
    <row r="36103" customFormat="1" ht="15" customHeight="1" x14ac:dyDescent="0.25"/>
    <row r="36104" customFormat="1" ht="15" customHeight="1" x14ac:dyDescent="0.25"/>
    <row r="36105" customFormat="1" ht="15" customHeight="1" x14ac:dyDescent="0.25"/>
    <row r="36106" customFormat="1" ht="15" customHeight="1" x14ac:dyDescent="0.25"/>
    <row r="36107" customFormat="1" ht="15" customHeight="1" x14ac:dyDescent="0.25"/>
    <row r="36108" customFormat="1" ht="15" customHeight="1" x14ac:dyDescent="0.25"/>
    <row r="36109" customFormat="1" ht="15" customHeight="1" x14ac:dyDescent="0.25"/>
    <row r="36110" customFormat="1" ht="15" customHeight="1" x14ac:dyDescent="0.25"/>
    <row r="36111" customFormat="1" ht="15" customHeight="1" x14ac:dyDescent="0.25"/>
    <row r="36112" customFormat="1" ht="15" customHeight="1" x14ac:dyDescent="0.25"/>
    <row r="36113" customFormat="1" ht="15" customHeight="1" x14ac:dyDescent="0.25"/>
    <row r="36114" customFormat="1" ht="15" customHeight="1" x14ac:dyDescent="0.25"/>
    <row r="36115" customFormat="1" ht="15" customHeight="1" x14ac:dyDescent="0.25"/>
    <row r="36116" customFormat="1" ht="15" customHeight="1" x14ac:dyDescent="0.25"/>
    <row r="36117" customFormat="1" ht="15" customHeight="1" x14ac:dyDescent="0.25"/>
    <row r="36118" customFormat="1" ht="15" customHeight="1" x14ac:dyDescent="0.25"/>
    <row r="36119" customFormat="1" ht="15" customHeight="1" x14ac:dyDescent="0.25"/>
    <row r="36120" customFormat="1" ht="15" customHeight="1" x14ac:dyDescent="0.25"/>
    <row r="36121" customFormat="1" ht="15" customHeight="1" x14ac:dyDescent="0.25"/>
    <row r="36122" customFormat="1" ht="15" customHeight="1" x14ac:dyDescent="0.25"/>
    <row r="36123" customFormat="1" ht="15" customHeight="1" x14ac:dyDescent="0.25"/>
    <row r="36124" customFormat="1" ht="15" customHeight="1" x14ac:dyDescent="0.25"/>
    <row r="36125" customFormat="1" ht="15" customHeight="1" x14ac:dyDescent="0.25"/>
    <row r="36126" customFormat="1" ht="15" customHeight="1" x14ac:dyDescent="0.25"/>
    <row r="36127" customFormat="1" ht="15" customHeight="1" x14ac:dyDescent="0.25"/>
    <row r="36128" customFormat="1" ht="15" customHeight="1" x14ac:dyDescent="0.25"/>
    <row r="36129" customFormat="1" ht="15" customHeight="1" x14ac:dyDescent="0.25"/>
    <row r="36130" customFormat="1" ht="15" customHeight="1" x14ac:dyDescent="0.25"/>
    <row r="36131" customFormat="1" ht="15" customHeight="1" x14ac:dyDescent="0.25"/>
    <row r="36132" customFormat="1" ht="15" customHeight="1" x14ac:dyDescent="0.25"/>
    <row r="36133" customFormat="1" ht="15" customHeight="1" x14ac:dyDescent="0.25"/>
    <row r="36134" customFormat="1" ht="15" customHeight="1" x14ac:dyDescent="0.25"/>
    <row r="36135" customFormat="1" ht="15" customHeight="1" x14ac:dyDescent="0.25"/>
    <row r="36136" customFormat="1" ht="15" customHeight="1" x14ac:dyDescent="0.25"/>
    <row r="36137" customFormat="1" ht="15" customHeight="1" x14ac:dyDescent="0.25"/>
    <row r="36138" customFormat="1" ht="15" customHeight="1" x14ac:dyDescent="0.25"/>
    <row r="36139" customFormat="1" ht="15" customHeight="1" x14ac:dyDescent="0.25"/>
    <row r="36140" customFormat="1" ht="15" customHeight="1" x14ac:dyDescent="0.25"/>
    <row r="36141" customFormat="1" ht="15" customHeight="1" x14ac:dyDescent="0.25"/>
    <row r="36142" customFormat="1" ht="15" customHeight="1" x14ac:dyDescent="0.25"/>
    <row r="36143" customFormat="1" ht="15" customHeight="1" x14ac:dyDescent="0.25"/>
    <row r="36144" customFormat="1" ht="15" customHeight="1" x14ac:dyDescent="0.25"/>
    <row r="36145" customFormat="1" ht="15" customHeight="1" x14ac:dyDescent="0.25"/>
    <row r="36146" customFormat="1" ht="15" customHeight="1" x14ac:dyDescent="0.25"/>
    <row r="36147" customFormat="1" ht="15" customHeight="1" x14ac:dyDescent="0.25"/>
    <row r="36148" customFormat="1" ht="15" customHeight="1" x14ac:dyDescent="0.25"/>
    <row r="36149" customFormat="1" ht="15" customHeight="1" x14ac:dyDescent="0.25"/>
    <row r="36150" customFormat="1" ht="15" customHeight="1" x14ac:dyDescent="0.25"/>
    <row r="36151" customFormat="1" ht="15" customHeight="1" x14ac:dyDescent="0.25"/>
    <row r="36152" customFormat="1" ht="15" customHeight="1" x14ac:dyDescent="0.25"/>
    <row r="36153" customFormat="1" ht="15" customHeight="1" x14ac:dyDescent="0.25"/>
    <row r="36154" customFormat="1" ht="15" customHeight="1" x14ac:dyDescent="0.25"/>
    <row r="36155" customFormat="1" ht="15" customHeight="1" x14ac:dyDescent="0.25"/>
    <row r="36156" customFormat="1" ht="15" customHeight="1" x14ac:dyDescent="0.25"/>
    <row r="36157" customFormat="1" ht="15" customHeight="1" x14ac:dyDescent="0.25"/>
    <row r="36158" customFormat="1" ht="15" customHeight="1" x14ac:dyDescent="0.25"/>
    <row r="36159" customFormat="1" ht="15" customHeight="1" x14ac:dyDescent="0.25"/>
    <row r="36160" customFormat="1" ht="15" customHeight="1" x14ac:dyDescent="0.25"/>
    <row r="36161" customFormat="1" ht="15" customHeight="1" x14ac:dyDescent="0.25"/>
    <row r="36162" customFormat="1" ht="15" customHeight="1" x14ac:dyDescent="0.25"/>
    <row r="36163" customFormat="1" ht="15" customHeight="1" x14ac:dyDescent="0.25"/>
    <row r="36164" customFormat="1" ht="15" customHeight="1" x14ac:dyDescent="0.25"/>
    <row r="36165" customFormat="1" ht="15" customHeight="1" x14ac:dyDescent="0.25"/>
    <row r="36166" customFormat="1" ht="15" customHeight="1" x14ac:dyDescent="0.25"/>
    <row r="36167" customFormat="1" ht="15" customHeight="1" x14ac:dyDescent="0.25"/>
    <row r="36168" customFormat="1" ht="15" customHeight="1" x14ac:dyDescent="0.25"/>
    <row r="36169" customFormat="1" ht="15" customHeight="1" x14ac:dyDescent="0.25"/>
    <row r="36170" customFormat="1" ht="15" customHeight="1" x14ac:dyDescent="0.25"/>
    <row r="36171" customFormat="1" ht="15" customHeight="1" x14ac:dyDescent="0.25"/>
    <row r="36172" customFormat="1" ht="15" customHeight="1" x14ac:dyDescent="0.25"/>
    <row r="36173" customFormat="1" ht="15" customHeight="1" x14ac:dyDescent="0.25"/>
    <row r="36174" customFormat="1" ht="15" customHeight="1" x14ac:dyDescent="0.25"/>
    <row r="36175" customFormat="1" ht="15" customHeight="1" x14ac:dyDescent="0.25"/>
    <row r="36176" customFormat="1" ht="15" customHeight="1" x14ac:dyDescent="0.25"/>
    <row r="36177" customFormat="1" ht="15" customHeight="1" x14ac:dyDescent="0.25"/>
    <row r="36178" customFormat="1" ht="15" customHeight="1" x14ac:dyDescent="0.25"/>
    <row r="36179" customFormat="1" ht="15" customHeight="1" x14ac:dyDescent="0.25"/>
    <row r="36180" customFormat="1" ht="15" customHeight="1" x14ac:dyDescent="0.25"/>
    <row r="36181" customFormat="1" ht="15" customHeight="1" x14ac:dyDescent="0.25"/>
    <row r="36182" customFormat="1" ht="15" customHeight="1" x14ac:dyDescent="0.25"/>
    <row r="36183" customFormat="1" ht="15" customHeight="1" x14ac:dyDescent="0.25"/>
    <row r="36184" customFormat="1" ht="15" customHeight="1" x14ac:dyDescent="0.25"/>
    <row r="36185" customFormat="1" ht="15" customHeight="1" x14ac:dyDescent="0.25"/>
    <row r="36186" customFormat="1" ht="15" customHeight="1" x14ac:dyDescent="0.25"/>
    <row r="36187" customFormat="1" ht="15" customHeight="1" x14ac:dyDescent="0.25"/>
    <row r="36188" customFormat="1" ht="15" customHeight="1" x14ac:dyDescent="0.25"/>
    <row r="36189" customFormat="1" ht="15" customHeight="1" x14ac:dyDescent="0.25"/>
    <row r="36190" customFormat="1" ht="15" customHeight="1" x14ac:dyDescent="0.25"/>
    <row r="36191" customFormat="1" ht="15" customHeight="1" x14ac:dyDescent="0.25"/>
    <row r="36192" customFormat="1" ht="15" customHeight="1" x14ac:dyDescent="0.25"/>
    <row r="36193" customFormat="1" ht="15" customHeight="1" x14ac:dyDescent="0.25"/>
    <row r="36194" customFormat="1" ht="15" customHeight="1" x14ac:dyDescent="0.25"/>
    <row r="36195" customFormat="1" ht="15" customHeight="1" x14ac:dyDescent="0.25"/>
    <row r="36196" customFormat="1" ht="15" customHeight="1" x14ac:dyDescent="0.25"/>
    <row r="36197" customFormat="1" ht="15" customHeight="1" x14ac:dyDescent="0.25"/>
    <row r="36198" customFormat="1" ht="15" customHeight="1" x14ac:dyDescent="0.25"/>
    <row r="36199" customFormat="1" ht="15" customHeight="1" x14ac:dyDescent="0.25"/>
    <row r="36200" customFormat="1" ht="15" customHeight="1" x14ac:dyDescent="0.25"/>
    <row r="36201" customFormat="1" ht="15" customHeight="1" x14ac:dyDescent="0.25"/>
    <row r="36202" customFormat="1" ht="15" customHeight="1" x14ac:dyDescent="0.25"/>
    <row r="36203" customFormat="1" ht="15" customHeight="1" x14ac:dyDescent="0.25"/>
    <row r="36204" customFormat="1" ht="15" customHeight="1" x14ac:dyDescent="0.25"/>
    <row r="36205" customFormat="1" ht="15" customHeight="1" x14ac:dyDescent="0.25"/>
    <row r="36206" customFormat="1" ht="15" customHeight="1" x14ac:dyDescent="0.25"/>
    <row r="36207" customFormat="1" ht="15" customHeight="1" x14ac:dyDescent="0.25"/>
    <row r="36208" customFormat="1" ht="15" customHeight="1" x14ac:dyDescent="0.25"/>
    <row r="36209" customFormat="1" ht="15" customHeight="1" x14ac:dyDescent="0.25"/>
    <row r="36210" customFormat="1" ht="15" customHeight="1" x14ac:dyDescent="0.25"/>
    <row r="36211" customFormat="1" ht="15" customHeight="1" x14ac:dyDescent="0.25"/>
    <row r="36212" customFormat="1" ht="15" customHeight="1" x14ac:dyDescent="0.25"/>
    <row r="36213" customFormat="1" ht="15" customHeight="1" x14ac:dyDescent="0.25"/>
    <row r="36214" customFormat="1" ht="15" customHeight="1" x14ac:dyDescent="0.25"/>
    <row r="36215" customFormat="1" ht="15" customHeight="1" x14ac:dyDescent="0.25"/>
    <row r="36216" customFormat="1" ht="15" customHeight="1" x14ac:dyDescent="0.25"/>
    <row r="36217" customFormat="1" ht="15" customHeight="1" x14ac:dyDescent="0.25"/>
    <row r="36218" customFormat="1" ht="15" customHeight="1" x14ac:dyDescent="0.25"/>
    <row r="36219" customFormat="1" ht="15" customHeight="1" x14ac:dyDescent="0.25"/>
    <row r="36220" customFormat="1" ht="15" customHeight="1" x14ac:dyDescent="0.25"/>
    <row r="36221" customFormat="1" ht="15" customHeight="1" x14ac:dyDescent="0.25"/>
    <row r="36222" customFormat="1" ht="15" customHeight="1" x14ac:dyDescent="0.25"/>
    <row r="36223" customFormat="1" ht="15" customHeight="1" x14ac:dyDescent="0.25"/>
    <row r="36224" customFormat="1" ht="15" customHeight="1" x14ac:dyDescent="0.25"/>
    <row r="36225" customFormat="1" ht="15" customHeight="1" x14ac:dyDescent="0.25"/>
    <row r="36226" customFormat="1" ht="15" customHeight="1" x14ac:dyDescent="0.25"/>
    <row r="36227" customFormat="1" ht="15" customHeight="1" x14ac:dyDescent="0.25"/>
    <row r="36228" customFormat="1" ht="15" customHeight="1" x14ac:dyDescent="0.25"/>
    <row r="36229" customFormat="1" ht="15" customHeight="1" x14ac:dyDescent="0.25"/>
    <row r="36230" customFormat="1" ht="15" customHeight="1" x14ac:dyDescent="0.25"/>
    <row r="36231" customFormat="1" ht="15" customHeight="1" x14ac:dyDescent="0.25"/>
    <row r="36232" customFormat="1" ht="15" customHeight="1" x14ac:dyDescent="0.25"/>
    <row r="36233" customFormat="1" ht="15" customHeight="1" x14ac:dyDescent="0.25"/>
    <row r="36234" customFormat="1" ht="15" customHeight="1" x14ac:dyDescent="0.25"/>
    <row r="36235" customFormat="1" ht="15" customHeight="1" x14ac:dyDescent="0.25"/>
    <row r="36236" customFormat="1" ht="15" customHeight="1" x14ac:dyDescent="0.25"/>
    <row r="36237" customFormat="1" ht="15" customHeight="1" x14ac:dyDescent="0.25"/>
    <row r="36238" customFormat="1" ht="15" customHeight="1" x14ac:dyDescent="0.25"/>
    <row r="36239" customFormat="1" ht="15" customHeight="1" x14ac:dyDescent="0.25"/>
    <row r="36240" customFormat="1" ht="15" customHeight="1" x14ac:dyDescent="0.25"/>
    <row r="36241" customFormat="1" ht="15" customHeight="1" x14ac:dyDescent="0.25"/>
    <row r="36242" customFormat="1" ht="15" customHeight="1" x14ac:dyDescent="0.25"/>
    <row r="36243" customFormat="1" ht="15" customHeight="1" x14ac:dyDescent="0.25"/>
    <row r="36244" customFormat="1" ht="15" customHeight="1" x14ac:dyDescent="0.25"/>
    <row r="36245" customFormat="1" ht="15" customHeight="1" x14ac:dyDescent="0.25"/>
    <row r="36246" customFormat="1" ht="15" customHeight="1" x14ac:dyDescent="0.25"/>
    <row r="36247" customFormat="1" ht="15" customHeight="1" x14ac:dyDescent="0.25"/>
    <row r="36248" customFormat="1" ht="15" customHeight="1" x14ac:dyDescent="0.25"/>
    <row r="36249" customFormat="1" ht="15" customHeight="1" x14ac:dyDescent="0.25"/>
    <row r="36250" customFormat="1" ht="15" customHeight="1" x14ac:dyDescent="0.25"/>
    <row r="36251" customFormat="1" ht="15" customHeight="1" x14ac:dyDescent="0.25"/>
    <row r="36252" customFormat="1" ht="15" customHeight="1" x14ac:dyDescent="0.25"/>
    <row r="36253" customFormat="1" ht="15" customHeight="1" x14ac:dyDescent="0.25"/>
    <row r="36254" customFormat="1" ht="15" customHeight="1" x14ac:dyDescent="0.25"/>
    <row r="36255" customFormat="1" ht="15" customHeight="1" x14ac:dyDescent="0.25"/>
    <row r="36256" customFormat="1" ht="15" customHeight="1" x14ac:dyDescent="0.25"/>
    <row r="36257" customFormat="1" ht="15" customHeight="1" x14ac:dyDescent="0.25"/>
    <row r="36258" customFormat="1" ht="15" customHeight="1" x14ac:dyDescent="0.25"/>
    <row r="36259" customFormat="1" ht="15" customHeight="1" x14ac:dyDescent="0.25"/>
    <row r="36260" customFormat="1" ht="15" customHeight="1" x14ac:dyDescent="0.25"/>
    <row r="36261" customFormat="1" ht="15" customHeight="1" x14ac:dyDescent="0.25"/>
    <row r="36262" customFormat="1" ht="15" customHeight="1" x14ac:dyDescent="0.25"/>
    <row r="36263" customFormat="1" ht="15" customHeight="1" x14ac:dyDescent="0.25"/>
    <row r="36264" customFormat="1" ht="15" customHeight="1" x14ac:dyDescent="0.25"/>
    <row r="36265" customFormat="1" ht="15" customHeight="1" x14ac:dyDescent="0.25"/>
    <row r="36266" customFormat="1" ht="15" customHeight="1" x14ac:dyDescent="0.25"/>
    <row r="36267" customFormat="1" ht="15" customHeight="1" x14ac:dyDescent="0.25"/>
    <row r="36268" customFormat="1" ht="15" customHeight="1" x14ac:dyDescent="0.25"/>
    <row r="36269" customFormat="1" ht="15" customHeight="1" x14ac:dyDescent="0.25"/>
    <row r="36270" customFormat="1" ht="15" customHeight="1" x14ac:dyDescent="0.25"/>
    <row r="36271" customFormat="1" ht="15" customHeight="1" x14ac:dyDescent="0.25"/>
    <row r="36272" customFormat="1" ht="15" customHeight="1" x14ac:dyDescent="0.25"/>
    <row r="36273" customFormat="1" ht="15" customHeight="1" x14ac:dyDescent="0.25"/>
    <row r="36274" customFormat="1" ht="15" customHeight="1" x14ac:dyDescent="0.25"/>
    <row r="36275" customFormat="1" ht="15" customHeight="1" x14ac:dyDescent="0.25"/>
    <row r="36276" customFormat="1" ht="15" customHeight="1" x14ac:dyDescent="0.25"/>
    <row r="36277" customFormat="1" ht="15" customHeight="1" x14ac:dyDescent="0.25"/>
    <row r="36278" customFormat="1" ht="15" customHeight="1" x14ac:dyDescent="0.25"/>
    <row r="36279" customFormat="1" ht="15" customHeight="1" x14ac:dyDescent="0.25"/>
    <row r="36280" customFormat="1" ht="15" customHeight="1" x14ac:dyDescent="0.25"/>
    <row r="36281" customFormat="1" ht="15" customHeight="1" x14ac:dyDescent="0.25"/>
    <row r="36282" customFormat="1" ht="15" customHeight="1" x14ac:dyDescent="0.25"/>
    <row r="36283" customFormat="1" ht="15" customHeight="1" x14ac:dyDescent="0.25"/>
    <row r="36284" customFormat="1" ht="15" customHeight="1" x14ac:dyDescent="0.25"/>
    <row r="36285" customFormat="1" ht="15" customHeight="1" x14ac:dyDescent="0.25"/>
    <row r="36286" customFormat="1" ht="15" customHeight="1" x14ac:dyDescent="0.25"/>
    <row r="36287" customFormat="1" ht="15" customHeight="1" x14ac:dyDescent="0.25"/>
    <row r="36288" customFormat="1" ht="15" customHeight="1" x14ac:dyDescent="0.25"/>
    <row r="36289" customFormat="1" ht="15" customHeight="1" x14ac:dyDescent="0.25"/>
    <row r="36290" customFormat="1" ht="15" customHeight="1" x14ac:dyDescent="0.25"/>
    <row r="36291" customFormat="1" ht="15" customHeight="1" x14ac:dyDescent="0.25"/>
    <row r="36292" customFormat="1" ht="15" customHeight="1" x14ac:dyDescent="0.25"/>
    <row r="36293" customFormat="1" ht="15" customHeight="1" x14ac:dyDescent="0.25"/>
    <row r="36294" customFormat="1" ht="15" customHeight="1" x14ac:dyDescent="0.25"/>
    <row r="36295" customFormat="1" ht="15" customHeight="1" x14ac:dyDescent="0.25"/>
    <row r="36296" customFormat="1" ht="15" customHeight="1" x14ac:dyDescent="0.25"/>
    <row r="36297" customFormat="1" ht="15" customHeight="1" x14ac:dyDescent="0.25"/>
    <row r="36298" customFormat="1" ht="15" customHeight="1" x14ac:dyDescent="0.25"/>
    <row r="36299" customFormat="1" ht="15" customHeight="1" x14ac:dyDescent="0.25"/>
    <row r="36300" customFormat="1" ht="15" customHeight="1" x14ac:dyDescent="0.25"/>
    <row r="36301" customFormat="1" ht="15" customHeight="1" x14ac:dyDescent="0.25"/>
    <row r="36302" customFormat="1" ht="15" customHeight="1" x14ac:dyDescent="0.25"/>
    <row r="36303" customFormat="1" ht="15" customHeight="1" x14ac:dyDescent="0.25"/>
    <row r="36304" customFormat="1" ht="15" customHeight="1" x14ac:dyDescent="0.25"/>
    <row r="36305" customFormat="1" ht="15" customHeight="1" x14ac:dyDescent="0.25"/>
    <row r="36306" customFormat="1" ht="15" customHeight="1" x14ac:dyDescent="0.25"/>
    <row r="36307" customFormat="1" ht="15" customHeight="1" x14ac:dyDescent="0.25"/>
    <row r="36308" customFormat="1" ht="15" customHeight="1" x14ac:dyDescent="0.25"/>
    <row r="36309" customFormat="1" ht="15" customHeight="1" x14ac:dyDescent="0.25"/>
    <row r="36310" customFormat="1" ht="15" customHeight="1" x14ac:dyDescent="0.25"/>
    <row r="36311" customFormat="1" ht="15" customHeight="1" x14ac:dyDescent="0.25"/>
    <row r="36312" customFormat="1" ht="15" customHeight="1" x14ac:dyDescent="0.25"/>
    <row r="36313" customFormat="1" ht="15" customHeight="1" x14ac:dyDescent="0.25"/>
    <row r="36314" customFormat="1" ht="15" customHeight="1" x14ac:dyDescent="0.25"/>
    <row r="36315" customFormat="1" ht="15" customHeight="1" x14ac:dyDescent="0.25"/>
    <row r="36316" customFormat="1" ht="15" customHeight="1" x14ac:dyDescent="0.25"/>
    <row r="36317" customFormat="1" ht="15" customHeight="1" x14ac:dyDescent="0.25"/>
    <row r="36318" customFormat="1" ht="15" customHeight="1" x14ac:dyDescent="0.25"/>
    <row r="36319" customFormat="1" ht="15" customHeight="1" x14ac:dyDescent="0.25"/>
    <row r="36320" customFormat="1" ht="15" customHeight="1" x14ac:dyDescent="0.25"/>
    <row r="36321" customFormat="1" ht="15" customHeight="1" x14ac:dyDescent="0.25"/>
    <row r="36322" customFormat="1" ht="15" customHeight="1" x14ac:dyDescent="0.25"/>
    <row r="36323" customFormat="1" ht="15" customHeight="1" x14ac:dyDescent="0.25"/>
    <row r="36324" customFormat="1" ht="15" customHeight="1" x14ac:dyDescent="0.25"/>
    <row r="36325" customFormat="1" ht="15" customHeight="1" x14ac:dyDescent="0.25"/>
    <row r="36326" customFormat="1" ht="15" customHeight="1" x14ac:dyDescent="0.25"/>
    <row r="36327" customFormat="1" ht="15" customHeight="1" x14ac:dyDescent="0.25"/>
    <row r="36328" customFormat="1" ht="15" customHeight="1" x14ac:dyDescent="0.25"/>
    <row r="36329" customFormat="1" ht="15" customHeight="1" x14ac:dyDescent="0.25"/>
    <row r="36330" customFormat="1" ht="15" customHeight="1" x14ac:dyDescent="0.25"/>
    <row r="36331" customFormat="1" ht="15" customHeight="1" x14ac:dyDescent="0.25"/>
    <row r="36332" customFormat="1" ht="15" customHeight="1" x14ac:dyDescent="0.25"/>
    <row r="36333" customFormat="1" ht="15" customHeight="1" x14ac:dyDescent="0.25"/>
    <row r="36334" customFormat="1" ht="15" customHeight="1" x14ac:dyDescent="0.25"/>
    <row r="36335" customFormat="1" ht="15" customHeight="1" x14ac:dyDescent="0.25"/>
    <row r="36336" customFormat="1" ht="15" customHeight="1" x14ac:dyDescent="0.25"/>
    <row r="36337" customFormat="1" ht="15" customHeight="1" x14ac:dyDescent="0.25"/>
    <row r="36338" customFormat="1" ht="15" customHeight="1" x14ac:dyDescent="0.25"/>
    <row r="36339" customFormat="1" ht="15" customHeight="1" x14ac:dyDescent="0.25"/>
    <row r="36340" customFormat="1" ht="15" customHeight="1" x14ac:dyDescent="0.25"/>
    <row r="36341" customFormat="1" ht="15" customHeight="1" x14ac:dyDescent="0.25"/>
    <row r="36342" customFormat="1" ht="15" customHeight="1" x14ac:dyDescent="0.25"/>
    <row r="36343" customFormat="1" ht="15" customHeight="1" x14ac:dyDescent="0.25"/>
    <row r="36344" customFormat="1" ht="15" customHeight="1" x14ac:dyDescent="0.25"/>
    <row r="36345" customFormat="1" ht="15" customHeight="1" x14ac:dyDescent="0.25"/>
    <row r="36346" customFormat="1" ht="15" customHeight="1" x14ac:dyDescent="0.25"/>
    <row r="36347" customFormat="1" ht="15" customHeight="1" x14ac:dyDescent="0.25"/>
    <row r="36348" customFormat="1" ht="15" customHeight="1" x14ac:dyDescent="0.25"/>
    <row r="36349" customFormat="1" ht="15" customHeight="1" x14ac:dyDescent="0.25"/>
    <row r="36350" customFormat="1" ht="15" customHeight="1" x14ac:dyDescent="0.25"/>
    <row r="36351" customFormat="1" ht="15" customHeight="1" x14ac:dyDescent="0.25"/>
    <row r="36352" customFormat="1" ht="15" customHeight="1" x14ac:dyDescent="0.25"/>
    <row r="36353" customFormat="1" ht="15" customHeight="1" x14ac:dyDescent="0.25"/>
    <row r="36354" customFormat="1" ht="15" customHeight="1" x14ac:dyDescent="0.25"/>
    <row r="36355" customFormat="1" ht="15" customHeight="1" x14ac:dyDescent="0.25"/>
    <row r="36356" customFormat="1" ht="15" customHeight="1" x14ac:dyDescent="0.25"/>
    <row r="36357" customFormat="1" ht="15" customHeight="1" x14ac:dyDescent="0.25"/>
    <row r="36358" customFormat="1" ht="15" customHeight="1" x14ac:dyDescent="0.25"/>
    <row r="36359" customFormat="1" ht="15" customHeight="1" x14ac:dyDescent="0.25"/>
    <row r="36360" customFormat="1" ht="15" customHeight="1" x14ac:dyDescent="0.25"/>
    <row r="36361" customFormat="1" ht="15" customHeight="1" x14ac:dyDescent="0.25"/>
    <row r="36362" customFormat="1" ht="15" customHeight="1" x14ac:dyDescent="0.25"/>
    <row r="36363" customFormat="1" ht="15" customHeight="1" x14ac:dyDescent="0.25"/>
    <row r="36364" customFormat="1" ht="15" customHeight="1" x14ac:dyDescent="0.25"/>
    <row r="36365" customFormat="1" ht="15" customHeight="1" x14ac:dyDescent="0.25"/>
    <row r="36366" customFormat="1" ht="15" customHeight="1" x14ac:dyDescent="0.25"/>
    <row r="36367" customFormat="1" ht="15" customHeight="1" x14ac:dyDescent="0.25"/>
    <row r="36368" customFormat="1" ht="15" customHeight="1" x14ac:dyDescent="0.25"/>
    <row r="36369" customFormat="1" ht="15" customHeight="1" x14ac:dyDescent="0.25"/>
    <row r="36370" customFormat="1" ht="15" customHeight="1" x14ac:dyDescent="0.25"/>
    <row r="36371" customFormat="1" ht="15" customHeight="1" x14ac:dyDescent="0.25"/>
    <row r="36372" customFormat="1" ht="15" customHeight="1" x14ac:dyDescent="0.25"/>
    <row r="36373" customFormat="1" ht="15" customHeight="1" x14ac:dyDescent="0.25"/>
    <row r="36374" customFormat="1" ht="15" customHeight="1" x14ac:dyDescent="0.25"/>
    <row r="36375" customFormat="1" ht="15" customHeight="1" x14ac:dyDescent="0.25"/>
    <row r="36376" customFormat="1" ht="15" customHeight="1" x14ac:dyDescent="0.25"/>
    <row r="36377" customFormat="1" ht="15" customHeight="1" x14ac:dyDescent="0.25"/>
    <row r="36378" customFormat="1" ht="15" customHeight="1" x14ac:dyDescent="0.25"/>
    <row r="36379" customFormat="1" ht="15" customHeight="1" x14ac:dyDescent="0.25"/>
    <row r="36380" customFormat="1" ht="15" customHeight="1" x14ac:dyDescent="0.25"/>
    <row r="36381" customFormat="1" ht="15" customHeight="1" x14ac:dyDescent="0.25"/>
    <row r="36382" customFormat="1" ht="15" customHeight="1" x14ac:dyDescent="0.25"/>
    <row r="36383" customFormat="1" ht="15" customHeight="1" x14ac:dyDescent="0.25"/>
    <row r="36384" customFormat="1" ht="15" customHeight="1" x14ac:dyDescent="0.25"/>
    <row r="36385" customFormat="1" ht="15" customHeight="1" x14ac:dyDescent="0.25"/>
    <row r="36386" customFormat="1" ht="15" customHeight="1" x14ac:dyDescent="0.25"/>
    <row r="36387" customFormat="1" ht="15" customHeight="1" x14ac:dyDescent="0.25"/>
    <row r="36388" customFormat="1" ht="15" customHeight="1" x14ac:dyDescent="0.25"/>
    <row r="36389" customFormat="1" ht="15" customHeight="1" x14ac:dyDescent="0.25"/>
    <row r="36390" customFormat="1" ht="15" customHeight="1" x14ac:dyDescent="0.25"/>
    <row r="36391" customFormat="1" ht="15" customHeight="1" x14ac:dyDescent="0.25"/>
    <row r="36392" customFormat="1" ht="15" customHeight="1" x14ac:dyDescent="0.25"/>
    <row r="36393" customFormat="1" ht="15" customHeight="1" x14ac:dyDescent="0.25"/>
    <row r="36394" customFormat="1" ht="15" customHeight="1" x14ac:dyDescent="0.25"/>
    <row r="36395" customFormat="1" ht="15" customHeight="1" x14ac:dyDescent="0.25"/>
    <row r="36396" customFormat="1" ht="15" customHeight="1" x14ac:dyDescent="0.25"/>
    <row r="36397" customFormat="1" ht="15" customHeight="1" x14ac:dyDescent="0.25"/>
    <row r="36398" customFormat="1" ht="15" customHeight="1" x14ac:dyDescent="0.25"/>
    <row r="36399" customFormat="1" ht="15" customHeight="1" x14ac:dyDescent="0.25"/>
    <row r="36400" customFormat="1" ht="15" customHeight="1" x14ac:dyDescent="0.25"/>
    <row r="36401" customFormat="1" ht="15" customHeight="1" x14ac:dyDescent="0.25"/>
    <row r="36402" customFormat="1" ht="15" customHeight="1" x14ac:dyDescent="0.25"/>
    <row r="36403" customFormat="1" ht="15" customHeight="1" x14ac:dyDescent="0.25"/>
    <row r="36404" customFormat="1" ht="15" customHeight="1" x14ac:dyDescent="0.25"/>
    <row r="36405" customFormat="1" ht="15" customHeight="1" x14ac:dyDescent="0.25"/>
    <row r="36406" customFormat="1" ht="15" customHeight="1" x14ac:dyDescent="0.25"/>
    <row r="36407" customFormat="1" ht="15" customHeight="1" x14ac:dyDescent="0.25"/>
    <row r="36408" customFormat="1" ht="15" customHeight="1" x14ac:dyDescent="0.25"/>
    <row r="36409" customFormat="1" ht="15" customHeight="1" x14ac:dyDescent="0.25"/>
    <row r="36410" customFormat="1" ht="15" customHeight="1" x14ac:dyDescent="0.25"/>
    <row r="36411" customFormat="1" ht="15" customHeight="1" x14ac:dyDescent="0.25"/>
    <row r="36412" customFormat="1" ht="15" customHeight="1" x14ac:dyDescent="0.25"/>
    <row r="36413" customFormat="1" ht="15" customHeight="1" x14ac:dyDescent="0.25"/>
    <row r="36414" customFormat="1" ht="15" customHeight="1" x14ac:dyDescent="0.25"/>
    <row r="36415" customFormat="1" ht="15" customHeight="1" x14ac:dyDescent="0.25"/>
    <row r="36416" customFormat="1" ht="15" customHeight="1" x14ac:dyDescent="0.25"/>
    <row r="36417" customFormat="1" ht="15" customHeight="1" x14ac:dyDescent="0.25"/>
    <row r="36418" customFormat="1" ht="15" customHeight="1" x14ac:dyDescent="0.25"/>
    <row r="36419" customFormat="1" ht="15" customHeight="1" x14ac:dyDescent="0.25"/>
    <row r="36420" customFormat="1" ht="15" customHeight="1" x14ac:dyDescent="0.25"/>
    <row r="36421" customFormat="1" ht="15" customHeight="1" x14ac:dyDescent="0.25"/>
    <row r="36422" customFormat="1" ht="15" customHeight="1" x14ac:dyDescent="0.25"/>
    <row r="36423" customFormat="1" ht="15" customHeight="1" x14ac:dyDescent="0.25"/>
    <row r="36424" customFormat="1" ht="15" customHeight="1" x14ac:dyDescent="0.25"/>
    <row r="36425" customFormat="1" ht="15" customHeight="1" x14ac:dyDescent="0.25"/>
    <row r="36426" customFormat="1" ht="15" customHeight="1" x14ac:dyDescent="0.25"/>
    <row r="36427" customFormat="1" ht="15" customHeight="1" x14ac:dyDescent="0.25"/>
    <row r="36428" customFormat="1" ht="15" customHeight="1" x14ac:dyDescent="0.25"/>
    <row r="36429" customFormat="1" ht="15" customHeight="1" x14ac:dyDescent="0.25"/>
    <row r="36430" customFormat="1" ht="15" customHeight="1" x14ac:dyDescent="0.25"/>
    <row r="36431" customFormat="1" ht="15" customHeight="1" x14ac:dyDescent="0.25"/>
    <row r="36432" customFormat="1" ht="15" customHeight="1" x14ac:dyDescent="0.25"/>
    <row r="36433" customFormat="1" ht="15" customHeight="1" x14ac:dyDescent="0.25"/>
    <row r="36434" customFormat="1" ht="15" customHeight="1" x14ac:dyDescent="0.25"/>
    <row r="36435" customFormat="1" ht="15" customHeight="1" x14ac:dyDescent="0.25"/>
    <row r="36436" customFormat="1" ht="15" customHeight="1" x14ac:dyDescent="0.25"/>
    <row r="36437" customFormat="1" ht="15" customHeight="1" x14ac:dyDescent="0.25"/>
    <row r="36438" customFormat="1" ht="15" customHeight="1" x14ac:dyDescent="0.25"/>
    <row r="36439" customFormat="1" ht="15" customHeight="1" x14ac:dyDescent="0.25"/>
    <row r="36440" customFormat="1" ht="15" customHeight="1" x14ac:dyDescent="0.25"/>
    <row r="36441" customFormat="1" ht="15" customHeight="1" x14ac:dyDescent="0.25"/>
    <row r="36442" customFormat="1" ht="15" customHeight="1" x14ac:dyDescent="0.25"/>
    <row r="36443" customFormat="1" ht="15" customHeight="1" x14ac:dyDescent="0.25"/>
    <row r="36444" customFormat="1" ht="15" customHeight="1" x14ac:dyDescent="0.25"/>
    <row r="36445" customFormat="1" ht="15" customHeight="1" x14ac:dyDescent="0.25"/>
    <row r="36446" customFormat="1" ht="15" customHeight="1" x14ac:dyDescent="0.25"/>
    <row r="36447" customFormat="1" ht="15" customHeight="1" x14ac:dyDescent="0.25"/>
    <row r="36448" customFormat="1" ht="15" customHeight="1" x14ac:dyDescent="0.25"/>
    <row r="36449" customFormat="1" ht="15" customHeight="1" x14ac:dyDescent="0.25"/>
    <row r="36450" customFormat="1" ht="15" customHeight="1" x14ac:dyDescent="0.25"/>
    <row r="36451" customFormat="1" ht="15" customHeight="1" x14ac:dyDescent="0.25"/>
    <row r="36452" customFormat="1" ht="15" customHeight="1" x14ac:dyDescent="0.25"/>
    <row r="36453" customFormat="1" ht="15" customHeight="1" x14ac:dyDescent="0.25"/>
    <row r="36454" customFormat="1" ht="15" customHeight="1" x14ac:dyDescent="0.25"/>
    <row r="36455" customFormat="1" ht="15" customHeight="1" x14ac:dyDescent="0.25"/>
    <row r="36456" customFormat="1" ht="15" customHeight="1" x14ac:dyDescent="0.25"/>
    <row r="36457" customFormat="1" ht="15" customHeight="1" x14ac:dyDescent="0.25"/>
    <row r="36458" customFormat="1" ht="15" customHeight="1" x14ac:dyDescent="0.25"/>
    <row r="36459" customFormat="1" ht="15" customHeight="1" x14ac:dyDescent="0.25"/>
    <row r="36460" customFormat="1" ht="15" customHeight="1" x14ac:dyDescent="0.25"/>
    <row r="36461" customFormat="1" ht="15" customHeight="1" x14ac:dyDescent="0.25"/>
    <row r="36462" customFormat="1" ht="15" customHeight="1" x14ac:dyDescent="0.25"/>
    <row r="36463" customFormat="1" ht="15" customHeight="1" x14ac:dyDescent="0.25"/>
    <row r="36464" customFormat="1" ht="15" customHeight="1" x14ac:dyDescent="0.25"/>
    <row r="36465" customFormat="1" ht="15" customHeight="1" x14ac:dyDescent="0.25"/>
    <row r="36466" customFormat="1" ht="15" customHeight="1" x14ac:dyDescent="0.25"/>
    <row r="36467" customFormat="1" ht="15" customHeight="1" x14ac:dyDescent="0.25"/>
    <row r="36468" customFormat="1" ht="15" customHeight="1" x14ac:dyDescent="0.25"/>
    <row r="36469" customFormat="1" ht="15" customHeight="1" x14ac:dyDescent="0.25"/>
    <row r="36470" customFormat="1" ht="15" customHeight="1" x14ac:dyDescent="0.25"/>
    <row r="36471" customFormat="1" ht="15" customHeight="1" x14ac:dyDescent="0.25"/>
    <row r="36472" customFormat="1" ht="15" customHeight="1" x14ac:dyDescent="0.25"/>
    <row r="36473" customFormat="1" ht="15" customHeight="1" x14ac:dyDescent="0.25"/>
    <row r="36474" customFormat="1" ht="15" customHeight="1" x14ac:dyDescent="0.25"/>
    <row r="36475" customFormat="1" ht="15" customHeight="1" x14ac:dyDescent="0.25"/>
    <row r="36476" customFormat="1" ht="15" customHeight="1" x14ac:dyDescent="0.25"/>
    <row r="36477" customFormat="1" ht="15" customHeight="1" x14ac:dyDescent="0.25"/>
    <row r="36478" customFormat="1" ht="15" customHeight="1" x14ac:dyDescent="0.25"/>
    <row r="36479" customFormat="1" ht="15" customHeight="1" x14ac:dyDescent="0.25"/>
    <row r="36480" customFormat="1" ht="15" customHeight="1" x14ac:dyDescent="0.25"/>
    <row r="36481" customFormat="1" ht="15" customHeight="1" x14ac:dyDescent="0.25"/>
    <row r="36482" customFormat="1" ht="15" customHeight="1" x14ac:dyDescent="0.25"/>
    <row r="36483" customFormat="1" ht="15" customHeight="1" x14ac:dyDescent="0.25"/>
    <row r="36484" customFormat="1" ht="15" customHeight="1" x14ac:dyDescent="0.25"/>
    <row r="36485" customFormat="1" ht="15" customHeight="1" x14ac:dyDescent="0.25"/>
    <row r="36486" customFormat="1" ht="15" customHeight="1" x14ac:dyDescent="0.25"/>
    <row r="36487" customFormat="1" ht="15" customHeight="1" x14ac:dyDescent="0.25"/>
    <row r="36488" customFormat="1" ht="15" customHeight="1" x14ac:dyDescent="0.25"/>
    <row r="36489" customFormat="1" ht="15" customHeight="1" x14ac:dyDescent="0.25"/>
    <row r="36490" customFormat="1" ht="15" customHeight="1" x14ac:dyDescent="0.25"/>
    <row r="36491" customFormat="1" ht="15" customHeight="1" x14ac:dyDescent="0.25"/>
    <row r="36492" customFormat="1" ht="15" customHeight="1" x14ac:dyDescent="0.25"/>
    <row r="36493" customFormat="1" ht="15" customHeight="1" x14ac:dyDescent="0.25"/>
    <row r="36494" customFormat="1" ht="15" customHeight="1" x14ac:dyDescent="0.25"/>
    <row r="36495" customFormat="1" ht="15" customHeight="1" x14ac:dyDescent="0.25"/>
    <row r="36496" customFormat="1" ht="15" customHeight="1" x14ac:dyDescent="0.25"/>
    <row r="36497" customFormat="1" ht="15" customHeight="1" x14ac:dyDescent="0.25"/>
    <row r="36498" customFormat="1" ht="15" customHeight="1" x14ac:dyDescent="0.25"/>
    <row r="36499" customFormat="1" ht="15" customHeight="1" x14ac:dyDescent="0.25"/>
    <row r="36500" customFormat="1" ht="15" customHeight="1" x14ac:dyDescent="0.25"/>
    <row r="36501" customFormat="1" ht="15" customHeight="1" x14ac:dyDescent="0.25"/>
    <row r="36502" customFormat="1" ht="15" customHeight="1" x14ac:dyDescent="0.25"/>
    <row r="36503" customFormat="1" ht="15" customHeight="1" x14ac:dyDescent="0.25"/>
    <row r="36504" customFormat="1" ht="15" customHeight="1" x14ac:dyDescent="0.25"/>
    <row r="36505" customFormat="1" ht="15" customHeight="1" x14ac:dyDescent="0.25"/>
    <row r="36506" customFormat="1" ht="15" customHeight="1" x14ac:dyDescent="0.25"/>
    <row r="36507" customFormat="1" ht="15" customHeight="1" x14ac:dyDescent="0.25"/>
    <row r="36508" customFormat="1" ht="15" customHeight="1" x14ac:dyDescent="0.25"/>
    <row r="36509" customFormat="1" ht="15" customHeight="1" x14ac:dyDescent="0.25"/>
    <row r="36510" customFormat="1" ht="15" customHeight="1" x14ac:dyDescent="0.25"/>
    <row r="36511" customFormat="1" ht="15" customHeight="1" x14ac:dyDescent="0.25"/>
    <row r="36512" customFormat="1" ht="15" customHeight="1" x14ac:dyDescent="0.25"/>
    <row r="36513" customFormat="1" ht="15" customHeight="1" x14ac:dyDescent="0.25"/>
    <row r="36514" customFormat="1" ht="15" customHeight="1" x14ac:dyDescent="0.25"/>
    <row r="36515" customFormat="1" ht="15" customHeight="1" x14ac:dyDescent="0.25"/>
    <row r="36516" customFormat="1" ht="15" customHeight="1" x14ac:dyDescent="0.25"/>
    <row r="36517" customFormat="1" ht="15" customHeight="1" x14ac:dyDescent="0.25"/>
    <row r="36518" customFormat="1" ht="15" customHeight="1" x14ac:dyDescent="0.25"/>
    <row r="36519" customFormat="1" ht="15" customHeight="1" x14ac:dyDescent="0.25"/>
    <row r="36520" customFormat="1" ht="15" customHeight="1" x14ac:dyDescent="0.25"/>
    <row r="36521" customFormat="1" ht="15" customHeight="1" x14ac:dyDescent="0.25"/>
    <row r="36522" customFormat="1" ht="15" customHeight="1" x14ac:dyDescent="0.25"/>
    <row r="36523" customFormat="1" ht="15" customHeight="1" x14ac:dyDescent="0.25"/>
    <row r="36524" customFormat="1" ht="15" customHeight="1" x14ac:dyDescent="0.25"/>
    <row r="36525" customFormat="1" ht="15" customHeight="1" x14ac:dyDescent="0.25"/>
    <row r="36526" customFormat="1" ht="15" customHeight="1" x14ac:dyDescent="0.25"/>
    <row r="36527" customFormat="1" ht="15" customHeight="1" x14ac:dyDescent="0.25"/>
    <row r="36528" customFormat="1" ht="15" customHeight="1" x14ac:dyDescent="0.25"/>
    <row r="36529" customFormat="1" ht="15" customHeight="1" x14ac:dyDescent="0.25"/>
    <row r="36530" customFormat="1" ht="15" customHeight="1" x14ac:dyDescent="0.25"/>
    <row r="36531" customFormat="1" ht="15" customHeight="1" x14ac:dyDescent="0.25"/>
    <row r="36532" customFormat="1" ht="15" customHeight="1" x14ac:dyDescent="0.25"/>
    <row r="36533" customFormat="1" ht="15" customHeight="1" x14ac:dyDescent="0.25"/>
    <row r="36534" customFormat="1" ht="15" customHeight="1" x14ac:dyDescent="0.25"/>
    <row r="36535" customFormat="1" ht="15" customHeight="1" x14ac:dyDescent="0.25"/>
    <row r="36536" customFormat="1" ht="15" customHeight="1" x14ac:dyDescent="0.25"/>
    <row r="36537" customFormat="1" ht="15" customHeight="1" x14ac:dyDescent="0.25"/>
    <row r="36538" customFormat="1" ht="15" customHeight="1" x14ac:dyDescent="0.25"/>
    <row r="36539" customFormat="1" ht="15" customHeight="1" x14ac:dyDescent="0.25"/>
    <row r="36540" customFormat="1" ht="15" customHeight="1" x14ac:dyDescent="0.25"/>
    <row r="36541" customFormat="1" ht="15" customHeight="1" x14ac:dyDescent="0.25"/>
    <row r="36542" customFormat="1" ht="15" customHeight="1" x14ac:dyDescent="0.25"/>
    <row r="36543" customFormat="1" ht="15" customHeight="1" x14ac:dyDescent="0.25"/>
    <row r="36544" customFormat="1" ht="15" customHeight="1" x14ac:dyDescent="0.25"/>
    <row r="36545" customFormat="1" ht="15" customHeight="1" x14ac:dyDescent="0.25"/>
    <row r="36546" customFormat="1" ht="15" customHeight="1" x14ac:dyDescent="0.25"/>
    <row r="36547" customFormat="1" ht="15" customHeight="1" x14ac:dyDescent="0.25"/>
    <row r="36548" customFormat="1" ht="15" customHeight="1" x14ac:dyDescent="0.25"/>
    <row r="36549" customFormat="1" ht="15" customHeight="1" x14ac:dyDescent="0.25"/>
    <row r="36550" customFormat="1" ht="15" customHeight="1" x14ac:dyDescent="0.25"/>
    <row r="36551" customFormat="1" ht="15" customHeight="1" x14ac:dyDescent="0.25"/>
    <row r="36552" customFormat="1" ht="15" customHeight="1" x14ac:dyDescent="0.25"/>
    <row r="36553" customFormat="1" ht="15" customHeight="1" x14ac:dyDescent="0.25"/>
    <row r="36554" customFormat="1" ht="15" customHeight="1" x14ac:dyDescent="0.25"/>
    <row r="36555" customFormat="1" ht="15" customHeight="1" x14ac:dyDescent="0.25"/>
    <row r="36556" customFormat="1" ht="15" customHeight="1" x14ac:dyDescent="0.25"/>
    <row r="36557" customFormat="1" ht="15" customHeight="1" x14ac:dyDescent="0.25"/>
    <row r="36558" customFormat="1" ht="15" customHeight="1" x14ac:dyDescent="0.25"/>
    <row r="36559" customFormat="1" ht="15" customHeight="1" x14ac:dyDescent="0.25"/>
    <row r="36560" customFormat="1" ht="15" customHeight="1" x14ac:dyDescent="0.25"/>
    <row r="36561" customFormat="1" ht="15" customHeight="1" x14ac:dyDescent="0.25"/>
    <row r="36562" customFormat="1" ht="15" customHeight="1" x14ac:dyDescent="0.25"/>
    <row r="36563" customFormat="1" ht="15" customHeight="1" x14ac:dyDescent="0.25"/>
    <row r="36564" customFormat="1" ht="15" customHeight="1" x14ac:dyDescent="0.25"/>
    <row r="36565" customFormat="1" ht="15" customHeight="1" x14ac:dyDescent="0.25"/>
    <row r="36566" customFormat="1" ht="15" customHeight="1" x14ac:dyDescent="0.25"/>
    <row r="36567" customFormat="1" ht="15" customHeight="1" x14ac:dyDescent="0.25"/>
    <row r="36568" customFormat="1" ht="15" customHeight="1" x14ac:dyDescent="0.25"/>
    <row r="36569" customFormat="1" ht="15" customHeight="1" x14ac:dyDescent="0.25"/>
    <row r="36570" customFormat="1" ht="15" customHeight="1" x14ac:dyDescent="0.25"/>
    <row r="36571" customFormat="1" ht="15" customHeight="1" x14ac:dyDescent="0.25"/>
    <row r="36572" customFormat="1" ht="15" customHeight="1" x14ac:dyDescent="0.25"/>
    <row r="36573" customFormat="1" ht="15" customHeight="1" x14ac:dyDescent="0.25"/>
    <row r="36574" customFormat="1" ht="15" customHeight="1" x14ac:dyDescent="0.25"/>
    <row r="36575" customFormat="1" ht="15" customHeight="1" x14ac:dyDescent="0.25"/>
    <row r="36576" customFormat="1" ht="15" customHeight="1" x14ac:dyDescent="0.25"/>
    <row r="36577" customFormat="1" ht="15" customHeight="1" x14ac:dyDescent="0.25"/>
    <row r="36578" customFormat="1" ht="15" customHeight="1" x14ac:dyDescent="0.25"/>
    <row r="36579" customFormat="1" ht="15" customHeight="1" x14ac:dyDescent="0.25"/>
    <row r="36580" customFormat="1" ht="15" customHeight="1" x14ac:dyDescent="0.25"/>
    <row r="36581" customFormat="1" ht="15" customHeight="1" x14ac:dyDescent="0.25"/>
    <row r="36582" customFormat="1" ht="15" customHeight="1" x14ac:dyDescent="0.25"/>
    <row r="36583" customFormat="1" ht="15" customHeight="1" x14ac:dyDescent="0.25"/>
    <row r="36584" customFormat="1" ht="15" customHeight="1" x14ac:dyDescent="0.25"/>
    <row r="36585" customFormat="1" ht="15" customHeight="1" x14ac:dyDescent="0.25"/>
    <row r="36586" customFormat="1" ht="15" customHeight="1" x14ac:dyDescent="0.25"/>
    <row r="36587" customFormat="1" ht="15" customHeight="1" x14ac:dyDescent="0.25"/>
    <row r="36588" customFormat="1" ht="15" customHeight="1" x14ac:dyDescent="0.25"/>
    <row r="36589" customFormat="1" ht="15" customHeight="1" x14ac:dyDescent="0.25"/>
    <row r="36590" customFormat="1" ht="15" customHeight="1" x14ac:dyDescent="0.25"/>
    <row r="36591" customFormat="1" ht="15" customHeight="1" x14ac:dyDescent="0.25"/>
    <row r="36592" customFormat="1" ht="15" customHeight="1" x14ac:dyDescent="0.25"/>
    <row r="36593" customFormat="1" ht="15" customHeight="1" x14ac:dyDescent="0.25"/>
    <row r="36594" customFormat="1" ht="15" customHeight="1" x14ac:dyDescent="0.25"/>
    <row r="36595" customFormat="1" ht="15" customHeight="1" x14ac:dyDescent="0.25"/>
    <row r="36596" customFormat="1" ht="15" customHeight="1" x14ac:dyDescent="0.25"/>
    <row r="36597" customFormat="1" ht="15" customHeight="1" x14ac:dyDescent="0.25"/>
    <row r="36598" customFormat="1" ht="15" customHeight="1" x14ac:dyDescent="0.25"/>
    <row r="36599" customFormat="1" ht="15" customHeight="1" x14ac:dyDescent="0.25"/>
    <row r="36600" customFormat="1" ht="15" customHeight="1" x14ac:dyDescent="0.25"/>
    <row r="36601" customFormat="1" ht="15" customHeight="1" x14ac:dyDescent="0.25"/>
    <row r="36602" customFormat="1" ht="15" customHeight="1" x14ac:dyDescent="0.25"/>
    <row r="36603" customFormat="1" ht="15" customHeight="1" x14ac:dyDescent="0.25"/>
    <row r="36604" customFormat="1" ht="15" customHeight="1" x14ac:dyDescent="0.25"/>
    <row r="36605" customFormat="1" ht="15" customHeight="1" x14ac:dyDescent="0.25"/>
    <row r="36606" customFormat="1" ht="15" customHeight="1" x14ac:dyDescent="0.25"/>
    <row r="36607" customFormat="1" ht="15" customHeight="1" x14ac:dyDescent="0.25"/>
    <row r="36608" customFormat="1" ht="15" customHeight="1" x14ac:dyDescent="0.25"/>
    <row r="36609" customFormat="1" ht="15" customHeight="1" x14ac:dyDescent="0.25"/>
    <row r="36610" customFormat="1" ht="15" customHeight="1" x14ac:dyDescent="0.25"/>
    <row r="36611" customFormat="1" ht="15" customHeight="1" x14ac:dyDescent="0.25"/>
    <row r="36612" customFormat="1" ht="15" customHeight="1" x14ac:dyDescent="0.25"/>
    <row r="36613" customFormat="1" ht="15" customHeight="1" x14ac:dyDescent="0.25"/>
    <row r="36614" customFormat="1" ht="15" customHeight="1" x14ac:dyDescent="0.25"/>
    <row r="36615" customFormat="1" ht="15" customHeight="1" x14ac:dyDescent="0.25"/>
    <row r="36616" customFormat="1" ht="15" customHeight="1" x14ac:dyDescent="0.25"/>
    <row r="36617" customFormat="1" ht="15" customHeight="1" x14ac:dyDescent="0.25"/>
    <row r="36618" customFormat="1" ht="15" customHeight="1" x14ac:dyDescent="0.25"/>
    <row r="36619" customFormat="1" ht="15" customHeight="1" x14ac:dyDescent="0.25"/>
    <row r="36620" customFormat="1" ht="15" customHeight="1" x14ac:dyDescent="0.25"/>
    <row r="36621" customFormat="1" ht="15" customHeight="1" x14ac:dyDescent="0.25"/>
    <row r="36622" customFormat="1" ht="15" customHeight="1" x14ac:dyDescent="0.25"/>
    <row r="36623" customFormat="1" ht="15" customHeight="1" x14ac:dyDescent="0.25"/>
    <row r="36624" customFormat="1" ht="15" customHeight="1" x14ac:dyDescent="0.25"/>
    <row r="36625" customFormat="1" ht="15" customHeight="1" x14ac:dyDescent="0.25"/>
    <row r="36626" customFormat="1" ht="15" customHeight="1" x14ac:dyDescent="0.25"/>
    <row r="36627" customFormat="1" ht="15" customHeight="1" x14ac:dyDescent="0.25"/>
    <row r="36628" customFormat="1" ht="15" customHeight="1" x14ac:dyDescent="0.25"/>
    <row r="36629" customFormat="1" ht="15" customHeight="1" x14ac:dyDescent="0.25"/>
    <row r="36630" customFormat="1" ht="15" customHeight="1" x14ac:dyDescent="0.25"/>
    <row r="36631" customFormat="1" ht="15" customHeight="1" x14ac:dyDescent="0.25"/>
    <row r="36632" customFormat="1" ht="15" customHeight="1" x14ac:dyDescent="0.25"/>
    <row r="36633" customFormat="1" ht="15" customHeight="1" x14ac:dyDescent="0.25"/>
    <row r="36634" customFormat="1" ht="15" customHeight="1" x14ac:dyDescent="0.25"/>
    <row r="36635" customFormat="1" ht="15" customHeight="1" x14ac:dyDescent="0.25"/>
    <row r="36636" customFormat="1" ht="15" customHeight="1" x14ac:dyDescent="0.25"/>
    <row r="36637" customFormat="1" ht="15" customHeight="1" x14ac:dyDescent="0.25"/>
    <row r="36638" customFormat="1" ht="15" customHeight="1" x14ac:dyDescent="0.25"/>
    <row r="36639" customFormat="1" ht="15" customHeight="1" x14ac:dyDescent="0.25"/>
    <row r="36640" customFormat="1" ht="15" customHeight="1" x14ac:dyDescent="0.25"/>
    <row r="36641" customFormat="1" ht="15" customHeight="1" x14ac:dyDescent="0.25"/>
    <row r="36642" customFormat="1" ht="15" customHeight="1" x14ac:dyDescent="0.25"/>
    <row r="36643" customFormat="1" ht="15" customHeight="1" x14ac:dyDescent="0.25"/>
    <row r="36644" customFormat="1" ht="15" customHeight="1" x14ac:dyDescent="0.25"/>
    <row r="36645" customFormat="1" ht="15" customHeight="1" x14ac:dyDescent="0.25"/>
    <row r="36646" customFormat="1" ht="15" customHeight="1" x14ac:dyDescent="0.25"/>
    <row r="36647" customFormat="1" ht="15" customHeight="1" x14ac:dyDescent="0.25"/>
    <row r="36648" customFormat="1" ht="15" customHeight="1" x14ac:dyDescent="0.25"/>
    <row r="36649" customFormat="1" ht="15" customHeight="1" x14ac:dyDescent="0.25"/>
    <row r="36650" customFormat="1" ht="15" customHeight="1" x14ac:dyDescent="0.25"/>
    <row r="36651" customFormat="1" ht="15" customHeight="1" x14ac:dyDescent="0.25"/>
    <row r="36652" customFormat="1" ht="15" customHeight="1" x14ac:dyDescent="0.25"/>
    <row r="36653" customFormat="1" ht="15" customHeight="1" x14ac:dyDescent="0.25"/>
    <row r="36654" customFormat="1" ht="15" customHeight="1" x14ac:dyDescent="0.25"/>
    <row r="36655" customFormat="1" ht="15" customHeight="1" x14ac:dyDescent="0.25"/>
    <row r="36656" customFormat="1" ht="15" customHeight="1" x14ac:dyDescent="0.25"/>
    <row r="36657" customFormat="1" ht="15" customHeight="1" x14ac:dyDescent="0.25"/>
    <row r="36658" customFormat="1" ht="15" customHeight="1" x14ac:dyDescent="0.25"/>
    <row r="36659" customFormat="1" ht="15" customHeight="1" x14ac:dyDescent="0.25"/>
    <row r="36660" customFormat="1" ht="15" customHeight="1" x14ac:dyDescent="0.25"/>
    <row r="36661" customFormat="1" ht="15" customHeight="1" x14ac:dyDescent="0.25"/>
    <row r="36662" customFormat="1" ht="15" customHeight="1" x14ac:dyDescent="0.25"/>
    <row r="36663" customFormat="1" ht="15" customHeight="1" x14ac:dyDescent="0.25"/>
    <row r="36664" customFormat="1" ht="15" customHeight="1" x14ac:dyDescent="0.25"/>
    <row r="36665" customFormat="1" ht="15" customHeight="1" x14ac:dyDescent="0.25"/>
    <row r="36666" customFormat="1" ht="15" customHeight="1" x14ac:dyDescent="0.25"/>
    <row r="36667" customFormat="1" ht="15" customHeight="1" x14ac:dyDescent="0.25"/>
    <row r="36668" customFormat="1" ht="15" customHeight="1" x14ac:dyDescent="0.25"/>
    <row r="36669" customFormat="1" ht="15" customHeight="1" x14ac:dyDescent="0.25"/>
    <row r="36670" customFormat="1" ht="15" customHeight="1" x14ac:dyDescent="0.25"/>
    <row r="36671" customFormat="1" ht="15" customHeight="1" x14ac:dyDescent="0.25"/>
    <row r="36672" customFormat="1" ht="15" customHeight="1" x14ac:dyDescent="0.25"/>
    <row r="36673" customFormat="1" ht="15" customHeight="1" x14ac:dyDescent="0.25"/>
    <row r="36674" customFormat="1" ht="15" customHeight="1" x14ac:dyDescent="0.25"/>
    <row r="36675" customFormat="1" ht="15" customHeight="1" x14ac:dyDescent="0.25"/>
    <row r="36676" customFormat="1" ht="15" customHeight="1" x14ac:dyDescent="0.25"/>
    <row r="36677" customFormat="1" ht="15" customHeight="1" x14ac:dyDescent="0.25"/>
    <row r="36678" customFormat="1" ht="15" customHeight="1" x14ac:dyDescent="0.25"/>
    <row r="36679" customFormat="1" ht="15" customHeight="1" x14ac:dyDescent="0.25"/>
    <row r="36680" customFormat="1" ht="15" customHeight="1" x14ac:dyDescent="0.25"/>
    <row r="36681" customFormat="1" ht="15" customHeight="1" x14ac:dyDescent="0.25"/>
    <row r="36682" customFormat="1" ht="15" customHeight="1" x14ac:dyDescent="0.25"/>
    <row r="36683" customFormat="1" ht="15" customHeight="1" x14ac:dyDescent="0.25"/>
    <row r="36684" customFormat="1" ht="15" customHeight="1" x14ac:dyDescent="0.25"/>
    <row r="36685" customFormat="1" ht="15" customHeight="1" x14ac:dyDescent="0.25"/>
    <row r="36686" customFormat="1" ht="15" customHeight="1" x14ac:dyDescent="0.25"/>
    <row r="36687" customFormat="1" ht="15" customHeight="1" x14ac:dyDescent="0.25"/>
    <row r="36688" customFormat="1" ht="15" customHeight="1" x14ac:dyDescent="0.25"/>
    <row r="36689" customFormat="1" ht="15" customHeight="1" x14ac:dyDescent="0.25"/>
    <row r="36690" customFormat="1" ht="15" customHeight="1" x14ac:dyDescent="0.25"/>
    <row r="36691" customFormat="1" ht="15" customHeight="1" x14ac:dyDescent="0.25"/>
    <row r="36692" customFormat="1" ht="15" customHeight="1" x14ac:dyDescent="0.25"/>
    <row r="36693" customFormat="1" ht="15" customHeight="1" x14ac:dyDescent="0.25"/>
    <row r="36694" customFormat="1" ht="15" customHeight="1" x14ac:dyDescent="0.25"/>
    <row r="36695" customFormat="1" ht="15" customHeight="1" x14ac:dyDescent="0.25"/>
    <row r="36696" customFormat="1" ht="15" customHeight="1" x14ac:dyDescent="0.25"/>
    <row r="36697" customFormat="1" ht="15" customHeight="1" x14ac:dyDescent="0.25"/>
    <row r="36698" customFormat="1" ht="15" customHeight="1" x14ac:dyDescent="0.25"/>
    <row r="36699" customFormat="1" ht="15" customHeight="1" x14ac:dyDescent="0.25"/>
    <row r="36700" customFormat="1" ht="15" customHeight="1" x14ac:dyDescent="0.25"/>
    <row r="36701" customFormat="1" ht="15" customHeight="1" x14ac:dyDescent="0.25"/>
    <row r="36702" customFormat="1" ht="15" customHeight="1" x14ac:dyDescent="0.25"/>
    <row r="36703" customFormat="1" ht="15" customHeight="1" x14ac:dyDescent="0.25"/>
    <row r="36704" customFormat="1" ht="15" customHeight="1" x14ac:dyDescent="0.25"/>
    <row r="36705" customFormat="1" ht="15" customHeight="1" x14ac:dyDescent="0.25"/>
    <row r="36706" customFormat="1" ht="15" customHeight="1" x14ac:dyDescent="0.25"/>
    <row r="36707" customFormat="1" ht="15" customHeight="1" x14ac:dyDescent="0.25"/>
    <row r="36708" customFormat="1" ht="15" customHeight="1" x14ac:dyDescent="0.25"/>
    <row r="36709" customFormat="1" ht="15" customHeight="1" x14ac:dyDescent="0.25"/>
    <row r="36710" customFormat="1" ht="15" customHeight="1" x14ac:dyDescent="0.25"/>
    <row r="36711" customFormat="1" ht="15" customHeight="1" x14ac:dyDescent="0.25"/>
    <row r="36712" customFormat="1" ht="15" customHeight="1" x14ac:dyDescent="0.25"/>
    <row r="36713" customFormat="1" ht="15" customHeight="1" x14ac:dyDescent="0.25"/>
    <row r="36714" customFormat="1" ht="15" customHeight="1" x14ac:dyDescent="0.25"/>
    <row r="36715" customFormat="1" ht="15" customHeight="1" x14ac:dyDescent="0.25"/>
    <row r="36716" customFormat="1" ht="15" customHeight="1" x14ac:dyDescent="0.25"/>
    <row r="36717" customFormat="1" ht="15" customHeight="1" x14ac:dyDescent="0.25"/>
    <row r="36718" customFormat="1" ht="15" customHeight="1" x14ac:dyDescent="0.25"/>
    <row r="36719" customFormat="1" ht="15" customHeight="1" x14ac:dyDescent="0.25"/>
    <row r="36720" customFormat="1" ht="15" customHeight="1" x14ac:dyDescent="0.25"/>
    <row r="36721" customFormat="1" ht="15" customHeight="1" x14ac:dyDescent="0.25"/>
    <row r="36722" customFormat="1" ht="15" customHeight="1" x14ac:dyDescent="0.25"/>
    <row r="36723" customFormat="1" ht="15" customHeight="1" x14ac:dyDescent="0.25"/>
    <row r="36724" customFormat="1" ht="15" customHeight="1" x14ac:dyDescent="0.25"/>
    <row r="36725" customFormat="1" ht="15" customHeight="1" x14ac:dyDescent="0.25"/>
    <row r="36726" customFormat="1" ht="15" customHeight="1" x14ac:dyDescent="0.25"/>
    <row r="36727" customFormat="1" ht="15" customHeight="1" x14ac:dyDescent="0.25"/>
    <row r="36728" customFormat="1" ht="15" customHeight="1" x14ac:dyDescent="0.25"/>
    <row r="36729" customFormat="1" ht="15" customHeight="1" x14ac:dyDescent="0.25"/>
    <row r="36730" customFormat="1" ht="15" customHeight="1" x14ac:dyDescent="0.25"/>
    <row r="36731" customFormat="1" ht="15" customHeight="1" x14ac:dyDescent="0.25"/>
    <row r="36732" customFormat="1" ht="15" customHeight="1" x14ac:dyDescent="0.25"/>
    <row r="36733" customFormat="1" ht="15" customHeight="1" x14ac:dyDescent="0.25"/>
    <row r="36734" customFormat="1" ht="15" customHeight="1" x14ac:dyDescent="0.25"/>
    <row r="36735" customFormat="1" ht="15" customHeight="1" x14ac:dyDescent="0.25"/>
    <row r="36736" customFormat="1" ht="15" customHeight="1" x14ac:dyDescent="0.25"/>
    <row r="36737" customFormat="1" ht="15" customHeight="1" x14ac:dyDescent="0.25"/>
    <row r="36738" customFormat="1" ht="15" customHeight="1" x14ac:dyDescent="0.25"/>
    <row r="36739" customFormat="1" ht="15" customHeight="1" x14ac:dyDescent="0.25"/>
    <row r="36740" customFormat="1" ht="15" customHeight="1" x14ac:dyDescent="0.25"/>
    <row r="36741" customFormat="1" ht="15" customHeight="1" x14ac:dyDescent="0.25"/>
    <row r="36742" customFormat="1" ht="15" customHeight="1" x14ac:dyDescent="0.25"/>
    <row r="36743" customFormat="1" ht="15" customHeight="1" x14ac:dyDescent="0.25"/>
    <row r="36744" customFormat="1" ht="15" customHeight="1" x14ac:dyDescent="0.25"/>
    <row r="36745" customFormat="1" ht="15" customHeight="1" x14ac:dyDescent="0.25"/>
    <row r="36746" customFormat="1" ht="15" customHeight="1" x14ac:dyDescent="0.25"/>
    <row r="36747" customFormat="1" ht="15" customHeight="1" x14ac:dyDescent="0.25"/>
    <row r="36748" customFormat="1" ht="15" customHeight="1" x14ac:dyDescent="0.25"/>
    <row r="36749" customFormat="1" ht="15" customHeight="1" x14ac:dyDescent="0.25"/>
    <row r="36750" customFormat="1" ht="15" customHeight="1" x14ac:dyDescent="0.25"/>
    <row r="36751" customFormat="1" ht="15" customHeight="1" x14ac:dyDescent="0.25"/>
    <row r="36752" customFormat="1" ht="15" customHeight="1" x14ac:dyDescent="0.25"/>
    <row r="36753" customFormat="1" ht="15" customHeight="1" x14ac:dyDescent="0.25"/>
    <row r="36754" customFormat="1" ht="15" customHeight="1" x14ac:dyDescent="0.25"/>
    <row r="36755" customFormat="1" ht="15" customHeight="1" x14ac:dyDescent="0.25"/>
    <row r="36756" customFormat="1" ht="15" customHeight="1" x14ac:dyDescent="0.25"/>
    <row r="36757" customFormat="1" ht="15" customHeight="1" x14ac:dyDescent="0.25"/>
    <row r="36758" customFormat="1" ht="15" customHeight="1" x14ac:dyDescent="0.25"/>
    <row r="36759" customFormat="1" ht="15" customHeight="1" x14ac:dyDescent="0.25"/>
    <row r="36760" customFormat="1" ht="15" customHeight="1" x14ac:dyDescent="0.25"/>
    <row r="36761" customFormat="1" ht="15" customHeight="1" x14ac:dyDescent="0.25"/>
    <row r="36762" customFormat="1" ht="15" customHeight="1" x14ac:dyDescent="0.25"/>
    <row r="36763" customFormat="1" ht="15" customHeight="1" x14ac:dyDescent="0.25"/>
    <row r="36764" customFormat="1" ht="15" customHeight="1" x14ac:dyDescent="0.25"/>
    <row r="36765" customFormat="1" ht="15" customHeight="1" x14ac:dyDescent="0.25"/>
    <row r="36766" customFormat="1" ht="15" customHeight="1" x14ac:dyDescent="0.25"/>
    <row r="36767" customFormat="1" ht="15" customHeight="1" x14ac:dyDescent="0.25"/>
    <row r="36768" customFormat="1" ht="15" customHeight="1" x14ac:dyDescent="0.25"/>
    <row r="36769" customFormat="1" ht="15" customHeight="1" x14ac:dyDescent="0.25"/>
    <row r="36770" customFormat="1" ht="15" customHeight="1" x14ac:dyDescent="0.25"/>
    <row r="36771" customFormat="1" ht="15" customHeight="1" x14ac:dyDescent="0.25"/>
    <row r="36772" customFormat="1" ht="15" customHeight="1" x14ac:dyDescent="0.25"/>
    <row r="36773" customFormat="1" ht="15" customHeight="1" x14ac:dyDescent="0.25"/>
    <row r="36774" customFormat="1" ht="15" customHeight="1" x14ac:dyDescent="0.25"/>
    <row r="36775" customFormat="1" ht="15" customHeight="1" x14ac:dyDescent="0.25"/>
    <row r="36776" customFormat="1" ht="15" customHeight="1" x14ac:dyDescent="0.25"/>
    <row r="36777" customFormat="1" ht="15" customHeight="1" x14ac:dyDescent="0.25"/>
    <row r="36778" customFormat="1" ht="15" customHeight="1" x14ac:dyDescent="0.25"/>
    <row r="36779" customFormat="1" ht="15" customHeight="1" x14ac:dyDescent="0.25"/>
    <row r="36780" customFormat="1" ht="15" customHeight="1" x14ac:dyDescent="0.25"/>
    <row r="36781" customFormat="1" ht="15" customHeight="1" x14ac:dyDescent="0.25"/>
    <row r="36782" customFormat="1" ht="15" customHeight="1" x14ac:dyDescent="0.25"/>
    <row r="36783" customFormat="1" ht="15" customHeight="1" x14ac:dyDescent="0.25"/>
    <row r="36784" customFormat="1" ht="15" customHeight="1" x14ac:dyDescent="0.25"/>
    <row r="36785" customFormat="1" ht="15" customHeight="1" x14ac:dyDescent="0.25"/>
    <row r="36786" customFormat="1" ht="15" customHeight="1" x14ac:dyDescent="0.25"/>
    <row r="36787" customFormat="1" ht="15" customHeight="1" x14ac:dyDescent="0.25"/>
    <row r="36788" customFormat="1" ht="15" customHeight="1" x14ac:dyDescent="0.25"/>
    <row r="36789" customFormat="1" ht="15" customHeight="1" x14ac:dyDescent="0.25"/>
    <row r="36790" customFormat="1" ht="15" customHeight="1" x14ac:dyDescent="0.25"/>
    <row r="36791" customFormat="1" ht="15" customHeight="1" x14ac:dyDescent="0.25"/>
    <row r="36792" customFormat="1" ht="15" customHeight="1" x14ac:dyDescent="0.25"/>
    <row r="36793" customFormat="1" ht="15" customHeight="1" x14ac:dyDescent="0.25"/>
    <row r="36794" customFormat="1" ht="15" customHeight="1" x14ac:dyDescent="0.25"/>
    <row r="36795" customFormat="1" ht="15" customHeight="1" x14ac:dyDescent="0.25"/>
    <row r="36796" customFormat="1" ht="15" customHeight="1" x14ac:dyDescent="0.25"/>
    <row r="36797" customFormat="1" ht="15" customHeight="1" x14ac:dyDescent="0.25"/>
    <row r="36798" customFormat="1" ht="15" customHeight="1" x14ac:dyDescent="0.25"/>
    <row r="36799" customFormat="1" ht="15" customHeight="1" x14ac:dyDescent="0.25"/>
    <row r="36800" customFormat="1" ht="15" customHeight="1" x14ac:dyDescent="0.25"/>
    <row r="36801" customFormat="1" ht="15" customHeight="1" x14ac:dyDescent="0.25"/>
    <row r="36802" customFormat="1" ht="15" customHeight="1" x14ac:dyDescent="0.25"/>
    <row r="36803" customFormat="1" ht="15" customHeight="1" x14ac:dyDescent="0.25"/>
    <row r="36804" customFormat="1" ht="15" customHeight="1" x14ac:dyDescent="0.25"/>
    <row r="36805" customFormat="1" ht="15" customHeight="1" x14ac:dyDescent="0.25"/>
    <row r="36806" customFormat="1" ht="15" customHeight="1" x14ac:dyDescent="0.25"/>
    <row r="36807" customFormat="1" ht="15" customHeight="1" x14ac:dyDescent="0.25"/>
    <row r="36808" customFormat="1" ht="15" customHeight="1" x14ac:dyDescent="0.25"/>
    <row r="36809" customFormat="1" ht="15" customHeight="1" x14ac:dyDescent="0.25"/>
    <row r="36810" customFormat="1" ht="15" customHeight="1" x14ac:dyDescent="0.25"/>
    <row r="36811" customFormat="1" ht="15" customHeight="1" x14ac:dyDescent="0.25"/>
    <row r="36812" customFormat="1" ht="15" customHeight="1" x14ac:dyDescent="0.25"/>
    <row r="36813" customFormat="1" ht="15" customHeight="1" x14ac:dyDescent="0.25"/>
    <row r="36814" customFormat="1" ht="15" customHeight="1" x14ac:dyDescent="0.25"/>
    <row r="36815" customFormat="1" ht="15" customHeight="1" x14ac:dyDescent="0.25"/>
    <row r="36816" customFormat="1" ht="15" customHeight="1" x14ac:dyDescent="0.25"/>
    <row r="36817" customFormat="1" ht="15" customHeight="1" x14ac:dyDescent="0.25"/>
    <row r="36818" customFormat="1" ht="15" customHeight="1" x14ac:dyDescent="0.25"/>
    <row r="36819" customFormat="1" ht="15" customHeight="1" x14ac:dyDescent="0.25"/>
    <row r="36820" customFormat="1" ht="15" customHeight="1" x14ac:dyDescent="0.25"/>
    <row r="36821" customFormat="1" ht="15" customHeight="1" x14ac:dyDescent="0.25"/>
    <row r="36822" customFormat="1" ht="15" customHeight="1" x14ac:dyDescent="0.25"/>
    <row r="36823" customFormat="1" ht="15" customHeight="1" x14ac:dyDescent="0.25"/>
    <row r="36824" customFormat="1" ht="15" customHeight="1" x14ac:dyDescent="0.25"/>
    <row r="36825" customFormat="1" ht="15" customHeight="1" x14ac:dyDescent="0.25"/>
    <row r="36826" customFormat="1" ht="15" customHeight="1" x14ac:dyDescent="0.25"/>
    <row r="36827" customFormat="1" ht="15" customHeight="1" x14ac:dyDescent="0.25"/>
    <row r="36828" customFormat="1" ht="15" customHeight="1" x14ac:dyDescent="0.25"/>
    <row r="36829" customFormat="1" ht="15" customHeight="1" x14ac:dyDescent="0.25"/>
    <row r="36830" customFormat="1" ht="15" customHeight="1" x14ac:dyDescent="0.25"/>
    <row r="36831" customFormat="1" ht="15" customHeight="1" x14ac:dyDescent="0.25"/>
    <row r="36832" customFormat="1" ht="15" customHeight="1" x14ac:dyDescent="0.25"/>
    <row r="36833" customFormat="1" ht="15" customHeight="1" x14ac:dyDescent="0.25"/>
    <row r="36834" customFormat="1" ht="15" customHeight="1" x14ac:dyDescent="0.25"/>
    <row r="36835" customFormat="1" ht="15" customHeight="1" x14ac:dyDescent="0.25"/>
    <row r="36836" customFormat="1" ht="15" customHeight="1" x14ac:dyDescent="0.25"/>
    <row r="36837" customFormat="1" ht="15" customHeight="1" x14ac:dyDescent="0.25"/>
    <row r="36838" customFormat="1" ht="15" customHeight="1" x14ac:dyDescent="0.25"/>
    <row r="36839" customFormat="1" ht="15" customHeight="1" x14ac:dyDescent="0.25"/>
    <row r="36840" customFormat="1" ht="15" customHeight="1" x14ac:dyDescent="0.25"/>
    <row r="36841" customFormat="1" ht="15" customHeight="1" x14ac:dyDescent="0.25"/>
    <row r="36842" customFormat="1" ht="15" customHeight="1" x14ac:dyDescent="0.25"/>
    <row r="36843" customFormat="1" ht="15" customHeight="1" x14ac:dyDescent="0.25"/>
    <row r="36844" customFormat="1" ht="15" customHeight="1" x14ac:dyDescent="0.25"/>
    <row r="36845" customFormat="1" ht="15" customHeight="1" x14ac:dyDescent="0.25"/>
    <row r="36846" customFormat="1" ht="15" customHeight="1" x14ac:dyDescent="0.25"/>
    <row r="36847" customFormat="1" ht="15" customHeight="1" x14ac:dyDescent="0.25"/>
    <row r="36848" customFormat="1" ht="15" customHeight="1" x14ac:dyDescent="0.25"/>
    <row r="36849" customFormat="1" ht="15" customHeight="1" x14ac:dyDescent="0.25"/>
    <row r="36850" customFormat="1" ht="15" customHeight="1" x14ac:dyDescent="0.25"/>
    <row r="36851" customFormat="1" ht="15" customHeight="1" x14ac:dyDescent="0.25"/>
    <row r="36852" customFormat="1" ht="15" customHeight="1" x14ac:dyDescent="0.25"/>
    <row r="36853" customFormat="1" ht="15" customHeight="1" x14ac:dyDescent="0.25"/>
    <row r="36854" customFormat="1" ht="15" customHeight="1" x14ac:dyDescent="0.25"/>
    <row r="36855" customFormat="1" ht="15" customHeight="1" x14ac:dyDescent="0.25"/>
    <row r="36856" customFormat="1" ht="15" customHeight="1" x14ac:dyDescent="0.25"/>
    <row r="36857" customFormat="1" ht="15" customHeight="1" x14ac:dyDescent="0.25"/>
    <row r="36858" customFormat="1" ht="15" customHeight="1" x14ac:dyDescent="0.25"/>
    <row r="36859" customFormat="1" ht="15" customHeight="1" x14ac:dyDescent="0.25"/>
    <row r="36860" customFormat="1" ht="15" customHeight="1" x14ac:dyDescent="0.25"/>
    <row r="36861" customFormat="1" ht="15" customHeight="1" x14ac:dyDescent="0.25"/>
    <row r="36862" customFormat="1" ht="15" customHeight="1" x14ac:dyDescent="0.25"/>
    <row r="36863" customFormat="1" ht="15" customHeight="1" x14ac:dyDescent="0.25"/>
    <row r="36864" customFormat="1" ht="15" customHeight="1" x14ac:dyDescent="0.25"/>
    <row r="36865" customFormat="1" ht="15" customHeight="1" x14ac:dyDescent="0.25"/>
    <row r="36866" customFormat="1" ht="15" customHeight="1" x14ac:dyDescent="0.25"/>
    <row r="36867" customFormat="1" ht="15" customHeight="1" x14ac:dyDescent="0.25"/>
    <row r="36868" customFormat="1" ht="15" customHeight="1" x14ac:dyDescent="0.25"/>
    <row r="36869" customFormat="1" ht="15" customHeight="1" x14ac:dyDescent="0.25"/>
    <row r="36870" customFormat="1" ht="15" customHeight="1" x14ac:dyDescent="0.25"/>
    <row r="36871" customFormat="1" ht="15" customHeight="1" x14ac:dyDescent="0.25"/>
    <row r="36872" customFormat="1" ht="15" customHeight="1" x14ac:dyDescent="0.25"/>
    <row r="36873" customFormat="1" ht="15" customHeight="1" x14ac:dyDescent="0.25"/>
    <row r="36874" customFormat="1" ht="15" customHeight="1" x14ac:dyDescent="0.25"/>
    <row r="36875" customFormat="1" ht="15" customHeight="1" x14ac:dyDescent="0.25"/>
    <row r="36876" customFormat="1" ht="15" customHeight="1" x14ac:dyDescent="0.25"/>
    <row r="36877" customFormat="1" ht="15" customHeight="1" x14ac:dyDescent="0.25"/>
    <row r="36878" customFormat="1" ht="15" customHeight="1" x14ac:dyDescent="0.25"/>
    <row r="36879" customFormat="1" ht="15" customHeight="1" x14ac:dyDescent="0.25"/>
    <row r="36880" customFormat="1" ht="15" customHeight="1" x14ac:dyDescent="0.25"/>
    <row r="36881" customFormat="1" ht="15" customHeight="1" x14ac:dyDescent="0.25"/>
    <row r="36882" customFormat="1" ht="15" customHeight="1" x14ac:dyDescent="0.25"/>
    <row r="36883" customFormat="1" ht="15" customHeight="1" x14ac:dyDescent="0.25"/>
    <row r="36884" customFormat="1" ht="15" customHeight="1" x14ac:dyDescent="0.25"/>
    <row r="36885" customFormat="1" ht="15" customHeight="1" x14ac:dyDescent="0.25"/>
    <row r="36886" customFormat="1" ht="15" customHeight="1" x14ac:dyDescent="0.25"/>
    <row r="36887" customFormat="1" ht="15" customHeight="1" x14ac:dyDescent="0.25"/>
    <row r="36888" customFormat="1" ht="15" customHeight="1" x14ac:dyDescent="0.25"/>
    <row r="36889" customFormat="1" ht="15" customHeight="1" x14ac:dyDescent="0.25"/>
    <row r="36890" customFormat="1" ht="15" customHeight="1" x14ac:dyDescent="0.25"/>
    <row r="36891" customFormat="1" ht="15" customHeight="1" x14ac:dyDescent="0.25"/>
    <row r="36892" customFormat="1" ht="15" customHeight="1" x14ac:dyDescent="0.25"/>
    <row r="36893" customFormat="1" ht="15" customHeight="1" x14ac:dyDescent="0.25"/>
    <row r="36894" customFormat="1" ht="15" customHeight="1" x14ac:dyDescent="0.25"/>
    <row r="36895" customFormat="1" ht="15" customHeight="1" x14ac:dyDescent="0.25"/>
    <row r="36896" customFormat="1" ht="15" customHeight="1" x14ac:dyDescent="0.25"/>
    <row r="36897" customFormat="1" ht="15" customHeight="1" x14ac:dyDescent="0.25"/>
    <row r="36898" customFormat="1" ht="15" customHeight="1" x14ac:dyDescent="0.25"/>
    <row r="36899" customFormat="1" ht="15" customHeight="1" x14ac:dyDescent="0.25"/>
    <row r="36900" customFormat="1" ht="15" customHeight="1" x14ac:dyDescent="0.25"/>
    <row r="36901" customFormat="1" ht="15" customHeight="1" x14ac:dyDescent="0.25"/>
    <row r="36902" customFormat="1" ht="15" customHeight="1" x14ac:dyDescent="0.25"/>
    <row r="36903" customFormat="1" ht="15" customHeight="1" x14ac:dyDescent="0.25"/>
    <row r="36904" customFormat="1" ht="15" customHeight="1" x14ac:dyDescent="0.25"/>
    <row r="36905" customFormat="1" ht="15" customHeight="1" x14ac:dyDescent="0.25"/>
    <row r="36906" customFormat="1" ht="15" customHeight="1" x14ac:dyDescent="0.25"/>
    <row r="36907" customFormat="1" ht="15" customHeight="1" x14ac:dyDescent="0.25"/>
    <row r="36908" customFormat="1" ht="15" customHeight="1" x14ac:dyDescent="0.25"/>
    <row r="36909" customFormat="1" ht="15" customHeight="1" x14ac:dyDescent="0.25"/>
    <row r="36910" customFormat="1" ht="15" customHeight="1" x14ac:dyDescent="0.25"/>
    <row r="36911" customFormat="1" ht="15" customHeight="1" x14ac:dyDescent="0.25"/>
    <row r="36912" customFormat="1" ht="15" customHeight="1" x14ac:dyDescent="0.25"/>
    <row r="36913" customFormat="1" ht="15" customHeight="1" x14ac:dyDescent="0.25"/>
    <row r="36914" customFormat="1" ht="15" customHeight="1" x14ac:dyDescent="0.25"/>
    <row r="36915" customFormat="1" ht="15" customHeight="1" x14ac:dyDescent="0.25"/>
    <row r="36916" customFormat="1" ht="15" customHeight="1" x14ac:dyDescent="0.25"/>
    <row r="36917" customFormat="1" ht="15" customHeight="1" x14ac:dyDescent="0.25"/>
    <row r="36918" customFormat="1" ht="15" customHeight="1" x14ac:dyDescent="0.25"/>
    <row r="36919" customFormat="1" ht="15" customHeight="1" x14ac:dyDescent="0.25"/>
    <row r="36920" customFormat="1" ht="15" customHeight="1" x14ac:dyDescent="0.25"/>
    <row r="36921" customFormat="1" ht="15" customHeight="1" x14ac:dyDescent="0.25"/>
    <row r="36922" customFormat="1" ht="15" customHeight="1" x14ac:dyDescent="0.25"/>
    <row r="36923" customFormat="1" ht="15" customHeight="1" x14ac:dyDescent="0.25"/>
    <row r="36924" customFormat="1" ht="15" customHeight="1" x14ac:dyDescent="0.25"/>
    <row r="36925" customFormat="1" ht="15" customHeight="1" x14ac:dyDescent="0.25"/>
    <row r="36926" customFormat="1" ht="15" customHeight="1" x14ac:dyDescent="0.25"/>
    <row r="36927" customFormat="1" ht="15" customHeight="1" x14ac:dyDescent="0.25"/>
    <row r="36928" customFormat="1" ht="15" customHeight="1" x14ac:dyDescent="0.25"/>
    <row r="36929" customFormat="1" ht="15" customHeight="1" x14ac:dyDescent="0.25"/>
    <row r="36930" customFormat="1" ht="15" customHeight="1" x14ac:dyDescent="0.25"/>
    <row r="36931" customFormat="1" ht="15" customHeight="1" x14ac:dyDescent="0.25"/>
    <row r="36932" customFormat="1" ht="15" customHeight="1" x14ac:dyDescent="0.25"/>
    <row r="36933" customFormat="1" ht="15" customHeight="1" x14ac:dyDescent="0.25"/>
    <row r="36934" customFormat="1" ht="15" customHeight="1" x14ac:dyDescent="0.25"/>
    <row r="36935" customFormat="1" ht="15" customHeight="1" x14ac:dyDescent="0.25"/>
    <row r="36936" customFormat="1" ht="15" customHeight="1" x14ac:dyDescent="0.25"/>
    <row r="36937" customFormat="1" ht="15" customHeight="1" x14ac:dyDescent="0.25"/>
    <row r="36938" customFormat="1" ht="15" customHeight="1" x14ac:dyDescent="0.25"/>
    <row r="36939" customFormat="1" ht="15" customHeight="1" x14ac:dyDescent="0.25"/>
    <row r="36940" customFormat="1" ht="15" customHeight="1" x14ac:dyDescent="0.25"/>
    <row r="36941" customFormat="1" ht="15" customHeight="1" x14ac:dyDescent="0.25"/>
    <row r="36942" customFormat="1" ht="15" customHeight="1" x14ac:dyDescent="0.25"/>
    <row r="36943" customFormat="1" ht="15" customHeight="1" x14ac:dyDescent="0.25"/>
    <row r="36944" customFormat="1" ht="15" customHeight="1" x14ac:dyDescent="0.25"/>
    <row r="36945" customFormat="1" ht="15" customHeight="1" x14ac:dyDescent="0.25"/>
    <row r="36946" customFormat="1" ht="15" customHeight="1" x14ac:dyDescent="0.25"/>
    <row r="36947" customFormat="1" ht="15" customHeight="1" x14ac:dyDescent="0.25"/>
    <row r="36948" customFormat="1" ht="15" customHeight="1" x14ac:dyDescent="0.25"/>
    <row r="36949" customFormat="1" ht="15" customHeight="1" x14ac:dyDescent="0.25"/>
    <row r="36950" customFormat="1" ht="15" customHeight="1" x14ac:dyDescent="0.25"/>
    <row r="36951" customFormat="1" ht="15" customHeight="1" x14ac:dyDescent="0.25"/>
    <row r="36952" customFormat="1" ht="15" customHeight="1" x14ac:dyDescent="0.25"/>
    <row r="36953" customFormat="1" ht="15" customHeight="1" x14ac:dyDescent="0.25"/>
    <row r="36954" customFormat="1" ht="15" customHeight="1" x14ac:dyDescent="0.25"/>
    <row r="36955" customFormat="1" ht="15" customHeight="1" x14ac:dyDescent="0.25"/>
    <row r="36956" customFormat="1" ht="15" customHeight="1" x14ac:dyDescent="0.25"/>
    <row r="36957" customFormat="1" ht="15" customHeight="1" x14ac:dyDescent="0.25"/>
    <row r="36958" customFormat="1" ht="15" customHeight="1" x14ac:dyDescent="0.25"/>
    <row r="36959" customFormat="1" ht="15" customHeight="1" x14ac:dyDescent="0.25"/>
    <row r="36960" customFormat="1" ht="15" customHeight="1" x14ac:dyDescent="0.25"/>
    <row r="36961" customFormat="1" ht="15" customHeight="1" x14ac:dyDescent="0.25"/>
    <row r="36962" customFormat="1" ht="15" customHeight="1" x14ac:dyDescent="0.25"/>
    <row r="36963" customFormat="1" ht="15" customHeight="1" x14ac:dyDescent="0.25"/>
    <row r="36964" customFormat="1" ht="15" customHeight="1" x14ac:dyDescent="0.25"/>
    <row r="36965" customFormat="1" ht="15" customHeight="1" x14ac:dyDescent="0.25"/>
    <row r="36966" customFormat="1" ht="15" customHeight="1" x14ac:dyDescent="0.25"/>
    <row r="36967" customFormat="1" ht="15" customHeight="1" x14ac:dyDescent="0.25"/>
    <row r="36968" customFormat="1" ht="15" customHeight="1" x14ac:dyDescent="0.25"/>
    <row r="36969" customFormat="1" ht="15" customHeight="1" x14ac:dyDescent="0.25"/>
    <row r="36970" customFormat="1" ht="15" customHeight="1" x14ac:dyDescent="0.25"/>
    <row r="36971" customFormat="1" ht="15" customHeight="1" x14ac:dyDescent="0.25"/>
    <row r="36972" customFormat="1" ht="15" customHeight="1" x14ac:dyDescent="0.25"/>
    <row r="36973" customFormat="1" ht="15" customHeight="1" x14ac:dyDescent="0.25"/>
    <row r="36974" customFormat="1" ht="15" customHeight="1" x14ac:dyDescent="0.25"/>
    <row r="36975" customFormat="1" ht="15" customHeight="1" x14ac:dyDescent="0.25"/>
    <row r="36976" customFormat="1" ht="15" customHeight="1" x14ac:dyDescent="0.25"/>
    <row r="36977" customFormat="1" ht="15" customHeight="1" x14ac:dyDescent="0.25"/>
    <row r="36978" customFormat="1" ht="15" customHeight="1" x14ac:dyDescent="0.25"/>
    <row r="36979" customFormat="1" ht="15" customHeight="1" x14ac:dyDescent="0.25"/>
    <row r="36980" customFormat="1" ht="15" customHeight="1" x14ac:dyDescent="0.25"/>
    <row r="36981" customFormat="1" ht="15" customHeight="1" x14ac:dyDescent="0.25"/>
    <row r="36982" customFormat="1" ht="15" customHeight="1" x14ac:dyDescent="0.25"/>
    <row r="36983" customFormat="1" ht="15" customHeight="1" x14ac:dyDescent="0.25"/>
    <row r="36984" customFormat="1" ht="15" customHeight="1" x14ac:dyDescent="0.25"/>
    <row r="36985" customFormat="1" ht="15" customHeight="1" x14ac:dyDescent="0.25"/>
    <row r="36986" customFormat="1" ht="15" customHeight="1" x14ac:dyDescent="0.25"/>
    <row r="36987" customFormat="1" ht="15" customHeight="1" x14ac:dyDescent="0.25"/>
    <row r="36988" customFormat="1" ht="15" customHeight="1" x14ac:dyDescent="0.25"/>
    <row r="36989" customFormat="1" ht="15" customHeight="1" x14ac:dyDescent="0.25"/>
    <row r="36990" customFormat="1" ht="15" customHeight="1" x14ac:dyDescent="0.25"/>
    <row r="36991" customFormat="1" ht="15" customHeight="1" x14ac:dyDescent="0.25"/>
    <row r="36992" customFormat="1" ht="15" customHeight="1" x14ac:dyDescent="0.25"/>
    <row r="36993" customFormat="1" ht="15" customHeight="1" x14ac:dyDescent="0.25"/>
    <row r="36994" customFormat="1" ht="15" customHeight="1" x14ac:dyDescent="0.25"/>
    <row r="36995" customFormat="1" ht="15" customHeight="1" x14ac:dyDescent="0.25"/>
    <row r="36996" customFormat="1" ht="15" customHeight="1" x14ac:dyDescent="0.25"/>
    <row r="36997" customFormat="1" ht="15" customHeight="1" x14ac:dyDescent="0.25"/>
    <row r="36998" customFormat="1" ht="15" customHeight="1" x14ac:dyDescent="0.25"/>
    <row r="36999" customFormat="1" ht="15" customHeight="1" x14ac:dyDescent="0.25"/>
    <row r="37000" customFormat="1" ht="15" customHeight="1" x14ac:dyDescent="0.25"/>
    <row r="37001" customFormat="1" ht="15" customHeight="1" x14ac:dyDescent="0.25"/>
    <row r="37002" customFormat="1" ht="15" customHeight="1" x14ac:dyDescent="0.25"/>
    <row r="37003" customFormat="1" ht="15" customHeight="1" x14ac:dyDescent="0.25"/>
    <row r="37004" customFormat="1" ht="15" customHeight="1" x14ac:dyDescent="0.25"/>
    <row r="37005" customFormat="1" ht="15" customHeight="1" x14ac:dyDescent="0.25"/>
    <row r="37006" customFormat="1" ht="15" customHeight="1" x14ac:dyDescent="0.25"/>
    <row r="37007" customFormat="1" ht="15" customHeight="1" x14ac:dyDescent="0.25"/>
    <row r="37008" customFormat="1" ht="15" customHeight="1" x14ac:dyDescent="0.25"/>
    <row r="37009" customFormat="1" ht="15" customHeight="1" x14ac:dyDescent="0.25"/>
    <row r="37010" customFormat="1" ht="15" customHeight="1" x14ac:dyDescent="0.25"/>
    <row r="37011" customFormat="1" ht="15" customHeight="1" x14ac:dyDescent="0.25"/>
    <row r="37012" customFormat="1" ht="15" customHeight="1" x14ac:dyDescent="0.25"/>
    <row r="37013" customFormat="1" ht="15" customHeight="1" x14ac:dyDescent="0.25"/>
    <row r="37014" customFormat="1" ht="15" customHeight="1" x14ac:dyDescent="0.25"/>
    <row r="37015" customFormat="1" ht="15" customHeight="1" x14ac:dyDescent="0.25"/>
    <row r="37016" customFormat="1" ht="15" customHeight="1" x14ac:dyDescent="0.25"/>
    <row r="37017" customFormat="1" ht="15" customHeight="1" x14ac:dyDescent="0.25"/>
    <row r="37018" customFormat="1" ht="15" customHeight="1" x14ac:dyDescent="0.25"/>
    <row r="37019" customFormat="1" ht="15" customHeight="1" x14ac:dyDescent="0.25"/>
    <row r="37020" customFormat="1" ht="15" customHeight="1" x14ac:dyDescent="0.25"/>
    <row r="37021" customFormat="1" ht="15" customHeight="1" x14ac:dyDescent="0.25"/>
    <row r="37022" customFormat="1" ht="15" customHeight="1" x14ac:dyDescent="0.25"/>
    <row r="37023" customFormat="1" ht="15" customHeight="1" x14ac:dyDescent="0.25"/>
    <row r="37024" customFormat="1" ht="15" customHeight="1" x14ac:dyDescent="0.25"/>
    <row r="37025" customFormat="1" ht="15" customHeight="1" x14ac:dyDescent="0.25"/>
    <row r="37026" customFormat="1" ht="15" customHeight="1" x14ac:dyDescent="0.25"/>
    <row r="37027" customFormat="1" ht="15" customHeight="1" x14ac:dyDescent="0.25"/>
    <row r="37028" customFormat="1" ht="15" customHeight="1" x14ac:dyDescent="0.25"/>
    <row r="37029" customFormat="1" ht="15" customHeight="1" x14ac:dyDescent="0.25"/>
    <row r="37030" customFormat="1" ht="15" customHeight="1" x14ac:dyDescent="0.25"/>
    <row r="37031" customFormat="1" ht="15" customHeight="1" x14ac:dyDescent="0.25"/>
    <row r="37032" customFormat="1" ht="15" customHeight="1" x14ac:dyDescent="0.25"/>
    <row r="37033" customFormat="1" ht="15" customHeight="1" x14ac:dyDescent="0.25"/>
    <row r="37034" customFormat="1" ht="15" customHeight="1" x14ac:dyDescent="0.25"/>
    <row r="37035" customFormat="1" ht="15" customHeight="1" x14ac:dyDescent="0.25"/>
    <row r="37036" customFormat="1" ht="15" customHeight="1" x14ac:dyDescent="0.25"/>
    <row r="37037" customFormat="1" ht="15" customHeight="1" x14ac:dyDescent="0.25"/>
    <row r="37038" customFormat="1" ht="15" customHeight="1" x14ac:dyDescent="0.25"/>
    <row r="37039" customFormat="1" ht="15" customHeight="1" x14ac:dyDescent="0.25"/>
    <row r="37040" customFormat="1" ht="15" customHeight="1" x14ac:dyDescent="0.25"/>
    <row r="37041" customFormat="1" ht="15" customHeight="1" x14ac:dyDescent="0.25"/>
    <row r="37042" customFormat="1" ht="15" customHeight="1" x14ac:dyDescent="0.25"/>
    <row r="37043" customFormat="1" ht="15" customHeight="1" x14ac:dyDescent="0.25"/>
    <row r="37044" customFormat="1" ht="15" customHeight="1" x14ac:dyDescent="0.25"/>
    <row r="37045" customFormat="1" ht="15" customHeight="1" x14ac:dyDescent="0.25"/>
    <row r="37046" customFormat="1" ht="15" customHeight="1" x14ac:dyDescent="0.25"/>
    <row r="37047" customFormat="1" ht="15" customHeight="1" x14ac:dyDescent="0.25"/>
    <row r="37048" customFormat="1" ht="15" customHeight="1" x14ac:dyDescent="0.25"/>
    <row r="37049" customFormat="1" ht="15" customHeight="1" x14ac:dyDescent="0.25"/>
    <row r="37050" customFormat="1" ht="15" customHeight="1" x14ac:dyDescent="0.25"/>
    <row r="37051" customFormat="1" ht="15" customHeight="1" x14ac:dyDescent="0.25"/>
    <row r="37052" customFormat="1" ht="15" customHeight="1" x14ac:dyDescent="0.25"/>
    <row r="37053" customFormat="1" ht="15" customHeight="1" x14ac:dyDescent="0.25"/>
    <row r="37054" customFormat="1" ht="15" customHeight="1" x14ac:dyDescent="0.25"/>
    <row r="37055" customFormat="1" ht="15" customHeight="1" x14ac:dyDescent="0.25"/>
    <row r="37056" customFormat="1" ht="15" customHeight="1" x14ac:dyDescent="0.25"/>
    <row r="37057" customFormat="1" ht="15" customHeight="1" x14ac:dyDescent="0.25"/>
    <row r="37058" customFormat="1" ht="15" customHeight="1" x14ac:dyDescent="0.25"/>
    <row r="37059" customFormat="1" ht="15" customHeight="1" x14ac:dyDescent="0.25"/>
    <row r="37060" customFormat="1" ht="15" customHeight="1" x14ac:dyDescent="0.25"/>
    <row r="37061" customFormat="1" ht="15" customHeight="1" x14ac:dyDescent="0.25"/>
    <row r="37062" customFormat="1" ht="15" customHeight="1" x14ac:dyDescent="0.25"/>
    <row r="37063" customFormat="1" ht="15" customHeight="1" x14ac:dyDescent="0.25"/>
    <row r="37064" customFormat="1" ht="15" customHeight="1" x14ac:dyDescent="0.25"/>
    <row r="37065" customFormat="1" ht="15" customHeight="1" x14ac:dyDescent="0.25"/>
    <row r="37066" customFormat="1" ht="15" customHeight="1" x14ac:dyDescent="0.25"/>
    <row r="37067" customFormat="1" ht="15" customHeight="1" x14ac:dyDescent="0.25"/>
    <row r="37068" customFormat="1" ht="15" customHeight="1" x14ac:dyDescent="0.25"/>
    <row r="37069" customFormat="1" ht="15" customHeight="1" x14ac:dyDescent="0.25"/>
    <row r="37070" customFormat="1" ht="15" customHeight="1" x14ac:dyDescent="0.25"/>
    <row r="37071" customFormat="1" ht="15" customHeight="1" x14ac:dyDescent="0.25"/>
    <row r="37072" customFormat="1" ht="15" customHeight="1" x14ac:dyDescent="0.25"/>
    <row r="37073" customFormat="1" ht="15" customHeight="1" x14ac:dyDescent="0.25"/>
    <row r="37074" customFormat="1" ht="15" customHeight="1" x14ac:dyDescent="0.25"/>
    <row r="37075" customFormat="1" ht="15" customHeight="1" x14ac:dyDescent="0.25"/>
    <row r="37076" customFormat="1" ht="15" customHeight="1" x14ac:dyDescent="0.25"/>
    <row r="37077" customFormat="1" ht="15" customHeight="1" x14ac:dyDescent="0.25"/>
    <row r="37078" customFormat="1" ht="15" customHeight="1" x14ac:dyDescent="0.25"/>
    <row r="37079" customFormat="1" ht="15" customHeight="1" x14ac:dyDescent="0.25"/>
    <row r="37080" customFormat="1" ht="15" customHeight="1" x14ac:dyDescent="0.25"/>
    <row r="37081" customFormat="1" ht="15" customHeight="1" x14ac:dyDescent="0.25"/>
    <row r="37082" customFormat="1" ht="15" customHeight="1" x14ac:dyDescent="0.25"/>
    <row r="37083" customFormat="1" ht="15" customHeight="1" x14ac:dyDescent="0.25"/>
    <row r="37084" customFormat="1" ht="15" customHeight="1" x14ac:dyDescent="0.25"/>
    <row r="37085" customFormat="1" ht="15" customHeight="1" x14ac:dyDescent="0.25"/>
    <row r="37086" customFormat="1" ht="15" customHeight="1" x14ac:dyDescent="0.25"/>
    <row r="37087" customFormat="1" ht="15" customHeight="1" x14ac:dyDescent="0.25"/>
    <row r="37088" customFormat="1" ht="15" customHeight="1" x14ac:dyDescent="0.25"/>
    <row r="37089" customFormat="1" ht="15" customHeight="1" x14ac:dyDescent="0.25"/>
    <row r="37090" customFormat="1" ht="15" customHeight="1" x14ac:dyDescent="0.25"/>
    <row r="37091" customFormat="1" ht="15" customHeight="1" x14ac:dyDescent="0.25"/>
    <row r="37092" customFormat="1" ht="15" customHeight="1" x14ac:dyDescent="0.25"/>
    <row r="37093" customFormat="1" ht="15" customHeight="1" x14ac:dyDescent="0.25"/>
    <row r="37094" customFormat="1" ht="15" customHeight="1" x14ac:dyDescent="0.25"/>
    <row r="37095" customFormat="1" ht="15" customHeight="1" x14ac:dyDescent="0.25"/>
    <row r="37096" customFormat="1" ht="15" customHeight="1" x14ac:dyDescent="0.25"/>
    <row r="37097" customFormat="1" ht="15" customHeight="1" x14ac:dyDescent="0.25"/>
    <row r="37098" customFormat="1" ht="15" customHeight="1" x14ac:dyDescent="0.25"/>
    <row r="37099" customFormat="1" ht="15" customHeight="1" x14ac:dyDescent="0.25"/>
    <row r="37100" customFormat="1" ht="15" customHeight="1" x14ac:dyDescent="0.25"/>
    <row r="37101" customFormat="1" ht="15" customHeight="1" x14ac:dyDescent="0.25"/>
    <row r="37102" customFormat="1" ht="15" customHeight="1" x14ac:dyDescent="0.25"/>
    <row r="37103" customFormat="1" ht="15" customHeight="1" x14ac:dyDescent="0.25"/>
    <row r="37104" customFormat="1" ht="15" customHeight="1" x14ac:dyDescent="0.25"/>
    <row r="37105" customFormat="1" ht="15" customHeight="1" x14ac:dyDescent="0.25"/>
    <row r="37106" customFormat="1" ht="15" customHeight="1" x14ac:dyDescent="0.25"/>
    <row r="37107" customFormat="1" ht="15" customHeight="1" x14ac:dyDescent="0.25"/>
    <row r="37108" customFormat="1" ht="15" customHeight="1" x14ac:dyDescent="0.25"/>
    <row r="37109" customFormat="1" ht="15" customHeight="1" x14ac:dyDescent="0.25"/>
    <row r="37110" customFormat="1" ht="15" customHeight="1" x14ac:dyDescent="0.25"/>
    <row r="37111" customFormat="1" ht="15" customHeight="1" x14ac:dyDescent="0.25"/>
    <row r="37112" customFormat="1" ht="15" customHeight="1" x14ac:dyDescent="0.25"/>
    <row r="37113" customFormat="1" ht="15" customHeight="1" x14ac:dyDescent="0.25"/>
    <row r="37114" customFormat="1" ht="15" customHeight="1" x14ac:dyDescent="0.25"/>
    <row r="37115" customFormat="1" ht="15" customHeight="1" x14ac:dyDescent="0.25"/>
    <row r="37116" customFormat="1" ht="15" customHeight="1" x14ac:dyDescent="0.25"/>
    <row r="37117" customFormat="1" ht="15" customHeight="1" x14ac:dyDescent="0.25"/>
    <row r="37118" customFormat="1" ht="15" customHeight="1" x14ac:dyDescent="0.25"/>
    <row r="37119" customFormat="1" ht="15" customHeight="1" x14ac:dyDescent="0.25"/>
    <row r="37120" customFormat="1" ht="15" customHeight="1" x14ac:dyDescent="0.25"/>
    <row r="37121" customFormat="1" ht="15" customHeight="1" x14ac:dyDescent="0.25"/>
    <row r="37122" customFormat="1" ht="15" customHeight="1" x14ac:dyDescent="0.25"/>
    <row r="37123" customFormat="1" ht="15" customHeight="1" x14ac:dyDescent="0.25"/>
    <row r="37124" customFormat="1" ht="15" customHeight="1" x14ac:dyDescent="0.25"/>
    <row r="37125" customFormat="1" ht="15" customHeight="1" x14ac:dyDescent="0.25"/>
    <row r="37126" customFormat="1" ht="15" customHeight="1" x14ac:dyDescent="0.25"/>
    <row r="37127" customFormat="1" ht="15" customHeight="1" x14ac:dyDescent="0.25"/>
    <row r="37128" customFormat="1" ht="15" customHeight="1" x14ac:dyDescent="0.25"/>
    <row r="37129" customFormat="1" ht="15" customHeight="1" x14ac:dyDescent="0.25"/>
    <row r="37130" customFormat="1" ht="15" customHeight="1" x14ac:dyDescent="0.25"/>
    <row r="37131" customFormat="1" ht="15" customHeight="1" x14ac:dyDescent="0.25"/>
    <row r="37132" customFormat="1" ht="15" customHeight="1" x14ac:dyDescent="0.25"/>
    <row r="37133" customFormat="1" ht="15" customHeight="1" x14ac:dyDescent="0.25"/>
    <row r="37134" customFormat="1" ht="15" customHeight="1" x14ac:dyDescent="0.25"/>
    <row r="37135" customFormat="1" ht="15" customHeight="1" x14ac:dyDescent="0.25"/>
    <row r="37136" customFormat="1" ht="15" customHeight="1" x14ac:dyDescent="0.25"/>
    <row r="37137" customFormat="1" ht="15" customHeight="1" x14ac:dyDescent="0.25"/>
    <row r="37138" customFormat="1" ht="15" customHeight="1" x14ac:dyDescent="0.25"/>
    <row r="37139" customFormat="1" ht="15" customHeight="1" x14ac:dyDescent="0.25"/>
    <row r="37140" customFormat="1" ht="15" customHeight="1" x14ac:dyDescent="0.25"/>
    <row r="37141" customFormat="1" ht="15" customHeight="1" x14ac:dyDescent="0.25"/>
    <row r="37142" customFormat="1" ht="15" customHeight="1" x14ac:dyDescent="0.25"/>
    <row r="37143" customFormat="1" ht="15" customHeight="1" x14ac:dyDescent="0.25"/>
    <row r="37144" customFormat="1" ht="15" customHeight="1" x14ac:dyDescent="0.25"/>
    <row r="37145" customFormat="1" ht="15" customHeight="1" x14ac:dyDescent="0.25"/>
    <row r="37146" customFormat="1" ht="15" customHeight="1" x14ac:dyDescent="0.25"/>
    <row r="37147" customFormat="1" ht="15" customHeight="1" x14ac:dyDescent="0.25"/>
    <row r="37148" customFormat="1" ht="15" customHeight="1" x14ac:dyDescent="0.25"/>
    <row r="37149" customFormat="1" ht="15" customHeight="1" x14ac:dyDescent="0.25"/>
    <row r="37150" customFormat="1" ht="15" customHeight="1" x14ac:dyDescent="0.25"/>
    <row r="37151" customFormat="1" ht="15" customHeight="1" x14ac:dyDescent="0.25"/>
    <row r="37152" customFormat="1" ht="15" customHeight="1" x14ac:dyDescent="0.25"/>
    <row r="37153" customFormat="1" ht="15" customHeight="1" x14ac:dyDescent="0.25"/>
    <row r="37154" customFormat="1" ht="15" customHeight="1" x14ac:dyDescent="0.25"/>
    <row r="37155" customFormat="1" ht="15" customHeight="1" x14ac:dyDescent="0.25"/>
    <row r="37156" customFormat="1" ht="15" customHeight="1" x14ac:dyDescent="0.25"/>
    <row r="37157" customFormat="1" ht="15" customHeight="1" x14ac:dyDescent="0.25"/>
    <row r="37158" customFormat="1" ht="15" customHeight="1" x14ac:dyDescent="0.25"/>
    <row r="37159" customFormat="1" ht="15" customHeight="1" x14ac:dyDescent="0.25"/>
    <row r="37160" customFormat="1" ht="15" customHeight="1" x14ac:dyDescent="0.25"/>
    <row r="37161" customFormat="1" ht="15" customHeight="1" x14ac:dyDescent="0.25"/>
    <row r="37162" customFormat="1" ht="15" customHeight="1" x14ac:dyDescent="0.25"/>
    <row r="37163" customFormat="1" ht="15" customHeight="1" x14ac:dyDescent="0.25"/>
    <row r="37164" customFormat="1" ht="15" customHeight="1" x14ac:dyDescent="0.25"/>
    <row r="37165" customFormat="1" ht="15" customHeight="1" x14ac:dyDescent="0.25"/>
    <row r="37166" customFormat="1" ht="15" customHeight="1" x14ac:dyDescent="0.25"/>
    <row r="37167" customFormat="1" ht="15" customHeight="1" x14ac:dyDescent="0.25"/>
    <row r="37168" customFormat="1" ht="15" customHeight="1" x14ac:dyDescent="0.25"/>
    <row r="37169" customFormat="1" ht="15" customHeight="1" x14ac:dyDescent="0.25"/>
    <row r="37170" customFormat="1" ht="15" customHeight="1" x14ac:dyDescent="0.25"/>
    <row r="37171" customFormat="1" ht="15" customHeight="1" x14ac:dyDescent="0.25"/>
    <row r="37172" customFormat="1" ht="15" customHeight="1" x14ac:dyDescent="0.25"/>
    <row r="37173" customFormat="1" ht="15" customHeight="1" x14ac:dyDescent="0.25"/>
    <row r="37174" customFormat="1" ht="15" customHeight="1" x14ac:dyDescent="0.25"/>
    <row r="37175" customFormat="1" ht="15" customHeight="1" x14ac:dyDescent="0.25"/>
    <row r="37176" customFormat="1" ht="15" customHeight="1" x14ac:dyDescent="0.25"/>
    <row r="37177" customFormat="1" ht="15" customHeight="1" x14ac:dyDescent="0.25"/>
    <row r="37178" customFormat="1" ht="15" customHeight="1" x14ac:dyDescent="0.25"/>
    <row r="37179" customFormat="1" ht="15" customHeight="1" x14ac:dyDescent="0.25"/>
    <row r="37180" customFormat="1" ht="15" customHeight="1" x14ac:dyDescent="0.25"/>
    <row r="37181" customFormat="1" ht="15" customHeight="1" x14ac:dyDescent="0.25"/>
    <row r="37182" customFormat="1" ht="15" customHeight="1" x14ac:dyDescent="0.25"/>
    <row r="37183" customFormat="1" ht="15" customHeight="1" x14ac:dyDescent="0.25"/>
    <row r="37184" customFormat="1" ht="15" customHeight="1" x14ac:dyDescent="0.25"/>
    <row r="37185" customFormat="1" ht="15" customHeight="1" x14ac:dyDescent="0.25"/>
    <row r="37186" customFormat="1" ht="15" customHeight="1" x14ac:dyDescent="0.25"/>
    <row r="37187" customFormat="1" ht="15" customHeight="1" x14ac:dyDescent="0.25"/>
    <row r="37188" customFormat="1" ht="15" customHeight="1" x14ac:dyDescent="0.25"/>
    <row r="37189" customFormat="1" ht="15" customHeight="1" x14ac:dyDescent="0.25"/>
    <row r="37190" customFormat="1" ht="15" customHeight="1" x14ac:dyDescent="0.25"/>
    <row r="37191" customFormat="1" ht="15" customHeight="1" x14ac:dyDescent="0.25"/>
    <row r="37192" customFormat="1" ht="15" customHeight="1" x14ac:dyDescent="0.25"/>
    <row r="37193" customFormat="1" ht="15" customHeight="1" x14ac:dyDescent="0.25"/>
    <row r="37194" customFormat="1" ht="15" customHeight="1" x14ac:dyDescent="0.25"/>
    <row r="37195" customFormat="1" ht="15" customHeight="1" x14ac:dyDescent="0.25"/>
    <row r="37196" customFormat="1" ht="15" customHeight="1" x14ac:dyDescent="0.25"/>
    <row r="37197" customFormat="1" ht="15" customHeight="1" x14ac:dyDescent="0.25"/>
    <row r="37198" customFormat="1" ht="15" customHeight="1" x14ac:dyDescent="0.25"/>
    <row r="37199" customFormat="1" ht="15" customHeight="1" x14ac:dyDescent="0.25"/>
    <row r="37200" customFormat="1" ht="15" customHeight="1" x14ac:dyDescent="0.25"/>
    <row r="37201" customFormat="1" ht="15" customHeight="1" x14ac:dyDescent="0.25"/>
    <row r="37202" customFormat="1" ht="15" customHeight="1" x14ac:dyDescent="0.25"/>
    <row r="37203" customFormat="1" ht="15" customHeight="1" x14ac:dyDescent="0.25"/>
    <row r="37204" customFormat="1" ht="15" customHeight="1" x14ac:dyDescent="0.25"/>
    <row r="37205" customFormat="1" ht="15" customHeight="1" x14ac:dyDescent="0.25"/>
    <row r="37206" customFormat="1" ht="15" customHeight="1" x14ac:dyDescent="0.25"/>
    <row r="37207" customFormat="1" ht="15" customHeight="1" x14ac:dyDescent="0.25"/>
    <row r="37208" customFormat="1" ht="15" customHeight="1" x14ac:dyDescent="0.25"/>
    <row r="37209" customFormat="1" ht="15" customHeight="1" x14ac:dyDescent="0.25"/>
    <row r="37210" customFormat="1" ht="15" customHeight="1" x14ac:dyDescent="0.25"/>
    <row r="37211" customFormat="1" ht="15" customHeight="1" x14ac:dyDescent="0.25"/>
    <row r="37212" customFormat="1" ht="15" customHeight="1" x14ac:dyDescent="0.25"/>
    <row r="37213" customFormat="1" ht="15" customHeight="1" x14ac:dyDescent="0.25"/>
    <row r="37214" customFormat="1" ht="15" customHeight="1" x14ac:dyDescent="0.25"/>
    <row r="37215" customFormat="1" ht="15" customHeight="1" x14ac:dyDescent="0.25"/>
    <row r="37216" customFormat="1" ht="15" customHeight="1" x14ac:dyDescent="0.25"/>
    <row r="37217" customFormat="1" ht="15" customHeight="1" x14ac:dyDescent="0.25"/>
    <row r="37218" customFormat="1" ht="15" customHeight="1" x14ac:dyDescent="0.25"/>
    <row r="37219" customFormat="1" ht="15" customHeight="1" x14ac:dyDescent="0.25"/>
    <row r="37220" customFormat="1" ht="15" customHeight="1" x14ac:dyDescent="0.25"/>
    <row r="37221" customFormat="1" ht="15" customHeight="1" x14ac:dyDescent="0.25"/>
    <row r="37222" customFormat="1" ht="15" customHeight="1" x14ac:dyDescent="0.25"/>
    <row r="37223" customFormat="1" ht="15" customHeight="1" x14ac:dyDescent="0.25"/>
    <row r="37224" customFormat="1" ht="15" customHeight="1" x14ac:dyDescent="0.25"/>
    <row r="37225" customFormat="1" ht="15" customHeight="1" x14ac:dyDescent="0.25"/>
    <row r="37226" customFormat="1" ht="15" customHeight="1" x14ac:dyDescent="0.25"/>
    <row r="37227" customFormat="1" ht="15" customHeight="1" x14ac:dyDescent="0.25"/>
    <row r="37228" customFormat="1" ht="15" customHeight="1" x14ac:dyDescent="0.25"/>
    <row r="37229" customFormat="1" ht="15" customHeight="1" x14ac:dyDescent="0.25"/>
    <row r="37230" customFormat="1" ht="15" customHeight="1" x14ac:dyDescent="0.25"/>
    <row r="37231" customFormat="1" ht="15" customHeight="1" x14ac:dyDescent="0.25"/>
    <row r="37232" customFormat="1" ht="15" customHeight="1" x14ac:dyDescent="0.25"/>
    <row r="37233" customFormat="1" ht="15" customHeight="1" x14ac:dyDescent="0.25"/>
    <row r="37234" customFormat="1" ht="15" customHeight="1" x14ac:dyDescent="0.25"/>
    <row r="37235" customFormat="1" ht="15" customHeight="1" x14ac:dyDescent="0.25"/>
    <row r="37236" customFormat="1" ht="15" customHeight="1" x14ac:dyDescent="0.25"/>
    <row r="37237" customFormat="1" ht="15" customHeight="1" x14ac:dyDescent="0.25"/>
    <row r="37238" customFormat="1" ht="15" customHeight="1" x14ac:dyDescent="0.25"/>
    <row r="37239" customFormat="1" ht="15" customHeight="1" x14ac:dyDescent="0.25"/>
    <row r="37240" customFormat="1" ht="15" customHeight="1" x14ac:dyDescent="0.25"/>
    <row r="37241" customFormat="1" ht="15" customHeight="1" x14ac:dyDescent="0.25"/>
    <row r="37242" customFormat="1" ht="15" customHeight="1" x14ac:dyDescent="0.25"/>
    <row r="37243" customFormat="1" ht="15" customHeight="1" x14ac:dyDescent="0.25"/>
    <row r="37244" customFormat="1" ht="15" customHeight="1" x14ac:dyDescent="0.25"/>
    <row r="37245" customFormat="1" ht="15" customHeight="1" x14ac:dyDescent="0.25"/>
    <row r="37246" customFormat="1" ht="15" customHeight="1" x14ac:dyDescent="0.25"/>
    <row r="37247" customFormat="1" ht="15" customHeight="1" x14ac:dyDescent="0.25"/>
    <row r="37248" customFormat="1" ht="15" customHeight="1" x14ac:dyDescent="0.25"/>
    <row r="37249" customFormat="1" ht="15" customHeight="1" x14ac:dyDescent="0.25"/>
    <row r="37250" customFormat="1" ht="15" customHeight="1" x14ac:dyDescent="0.25"/>
    <row r="37251" customFormat="1" ht="15" customHeight="1" x14ac:dyDescent="0.25"/>
    <row r="37252" customFormat="1" ht="15" customHeight="1" x14ac:dyDescent="0.25"/>
    <row r="37253" customFormat="1" ht="15" customHeight="1" x14ac:dyDescent="0.25"/>
    <row r="37254" customFormat="1" ht="15" customHeight="1" x14ac:dyDescent="0.25"/>
    <row r="37255" customFormat="1" ht="15" customHeight="1" x14ac:dyDescent="0.25"/>
    <row r="37256" customFormat="1" ht="15" customHeight="1" x14ac:dyDescent="0.25"/>
    <row r="37257" customFormat="1" ht="15" customHeight="1" x14ac:dyDescent="0.25"/>
    <row r="37258" customFormat="1" ht="15" customHeight="1" x14ac:dyDescent="0.25"/>
    <row r="37259" customFormat="1" ht="15" customHeight="1" x14ac:dyDescent="0.25"/>
    <row r="37260" customFormat="1" ht="15" customHeight="1" x14ac:dyDescent="0.25"/>
    <row r="37261" customFormat="1" ht="15" customHeight="1" x14ac:dyDescent="0.25"/>
    <row r="37262" customFormat="1" ht="15" customHeight="1" x14ac:dyDescent="0.25"/>
    <row r="37263" customFormat="1" ht="15" customHeight="1" x14ac:dyDescent="0.25"/>
    <row r="37264" customFormat="1" ht="15" customHeight="1" x14ac:dyDescent="0.25"/>
    <row r="37265" customFormat="1" ht="15" customHeight="1" x14ac:dyDescent="0.25"/>
    <row r="37266" customFormat="1" ht="15" customHeight="1" x14ac:dyDescent="0.25"/>
    <row r="37267" customFormat="1" ht="15" customHeight="1" x14ac:dyDescent="0.25"/>
    <row r="37268" customFormat="1" ht="15" customHeight="1" x14ac:dyDescent="0.25"/>
    <row r="37269" customFormat="1" ht="15" customHeight="1" x14ac:dyDescent="0.25"/>
    <row r="37270" customFormat="1" ht="15" customHeight="1" x14ac:dyDescent="0.25"/>
    <row r="37271" customFormat="1" ht="15" customHeight="1" x14ac:dyDescent="0.25"/>
    <row r="37272" customFormat="1" ht="15" customHeight="1" x14ac:dyDescent="0.25"/>
    <row r="37273" customFormat="1" ht="15" customHeight="1" x14ac:dyDescent="0.25"/>
    <row r="37274" customFormat="1" ht="15" customHeight="1" x14ac:dyDescent="0.25"/>
    <row r="37275" customFormat="1" ht="15" customHeight="1" x14ac:dyDescent="0.25"/>
    <row r="37276" customFormat="1" ht="15" customHeight="1" x14ac:dyDescent="0.25"/>
    <row r="37277" customFormat="1" ht="15" customHeight="1" x14ac:dyDescent="0.25"/>
    <row r="37278" customFormat="1" ht="15" customHeight="1" x14ac:dyDescent="0.25"/>
    <row r="37279" customFormat="1" ht="15" customHeight="1" x14ac:dyDescent="0.25"/>
    <row r="37280" customFormat="1" ht="15" customHeight="1" x14ac:dyDescent="0.25"/>
    <row r="37281" customFormat="1" ht="15" customHeight="1" x14ac:dyDescent="0.25"/>
    <row r="37282" customFormat="1" ht="15" customHeight="1" x14ac:dyDescent="0.25"/>
    <row r="37283" customFormat="1" ht="15" customHeight="1" x14ac:dyDescent="0.25"/>
    <row r="37284" customFormat="1" ht="15" customHeight="1" x14ac:dyDescent="0.25"/>
    <row r="37285" customFormat="1" ht="15" customHeight="1" x14ac:dyDescent="0.25"/>
    <row r="37286" customFormat="1" ht="15" customHeight="1" x14ac:dyDescent="0.25"/>
    <row r="37287" customFormat="1" ht="15" customHeight="1" x14ac:dyDescent="0.25"/>
    <row r="37288" customFormat="1" ht="15" customHeight="1" x14ac:dyDescent="0.25"/>
    <row r="37289" customFormat="1" ht="15" customHeight="1" x14ac:dyDescent="0.25"/>
    <row r="37290" customFormat="1" ht="15" customHeight="1" x14ac:dyDescent="0.25"/>
    <row r="37291" customFormat="1" ht="15" customHeight="1" x14ac:dyDescent="0.25"/>
    <row r="37292" customFormat="1" ht="15" customHeight="1" x14ac:dyDescent="0.25"/>
    <row r="37293" customFormat="1" ht="15" customHeight="1" x14ac:dyDescent="0.25"/>
    <row r="37294" customFormat="1" ht="15" customHeight="1" x14ac:dyDescent="0.25"/>
    <row r="37295" customFormat="1" ht="15" customHeight="1" x14ac:dyDescent="0.25"/>
    <row r="37296" customFormat="1" ht="15" customHeight="1" x14ac:dyDescent="0.25"/>
    <row r="37297" customFormat="1" ht="15" customHeight="1" x14ac:dyDescent="0.25"/>
    <row r="37298" customFormat="1" ht="15" customHeight="1" x14ac:dyDescent="0.25"/>
    <row r="37299" customFormat="1" ht="15" customHeight="1" x14ac:dyDescent="0.25"/>
    <row r="37300" customFormat="1" ht="15" customHeight="1" x14ac:dyDescent="0.25"/>
    <row r="37301" customFormat="1" ht="15" customHeight="1" x14ac:dyDescent="0.25"/>
    <row r="37302" customFormat="1" ht="15" customHeight="1" x14ac:dyDescent="0.25"/>
    <row r="37303" customFormat="1" ht="15" customHeight="1" x14ac:dyDescent="0.25"/>
    <row r="37304" customFormat="1" ht="15" customHeight="1" x14ac:dyDescent="0.25"/>
    <row r="37305" customFormat="1" ht="15" customHeight="1" x14ac:dyDescent="0.25"/>
    <row r="37306" customFormat="1" ht="15" customHeight="1" x14ac:dyDescent="0.25"/>
    <row r="37307" customFormat="1" ht="15" customHeight="1" x14ac:dyDescent="0.25"/>
    <row r="37308" customFormat="1" ht="15" customHeight="1" x14ac:dyDescent="0.25"/>
    <row r="37309" customFormat="1" ht="15" customHeight="1" x14ac:dyDescent="0.25"/>
    <row r="37310" customFormat="1" ht="15" customHeight="1" x14ac:dyDescent="0.25"/>
    <row r="37311" customFormat="1" ht="15" customHeight="1" x14ac:dyDescent="0.25"/>
    <row r="37312" customFormat="1" ht="15" customHeight="1" x14ac:dyDescent="0.25"/>
    <row r="37313" customFormat="1" ht="15" customHeight="1" x14ac:dyDescent="0.25"/>
    <row r="37314" customFormat="1" ht="15" customHeight="1" x14ac:dyDescent="0.25"/>
    <row r="37315" customFormat="1" ht="15" customHeight="1" x14ac:dyDescent="0.25"/>
    <row r="37316" customFormat="1" ht="15" customHeight="1" x14ac:dyDescent="0.25"/>
    <row r="37317" customFormat="1" ht="15" customHeight="1" x14ac:dyDescent="0.25"/>
    <row r="37318" customFormat="1" ht="15" customHeight="1" x14ac:dyDescent="0.25"/>
    <row r="37319" customFormat="1" ht="15" customHeight="1" x14ac:dyDescent="0.25"/>
    <row r="37320" customFormat="1" ht="15" customHeight="1" x14ac:dyDescent="0.25"/>
    <row r="37321" customFormat="1" ht="15" customHeight="1" x14ac:dyDescent="0.25"/>
    <row r="37322" customFormat="1" ht="15" customHeight="1" x14ac:dyDescent="0.25"/>
    <row r="37323" customFormat="1" ht="15" customHeight="1" x14ac:dyDescent="0.25"/>
    <row r="37324" customFormat="1" ht="15" customHeight="1" x14ac:dyDescent="0.25"/>
    <row r="37325" customFormat="1" ht="15" customHeight="1" x14ac:dyDescent="0.25"/>
    <row r="37326" customFormat="1" ht="15" customHeight="1" x14ac:dyDescent="0.25"/>
    <row r="37327" customFormat="1" ht="15" customHeight="1" x14ac:dyDescent="0.25"/>
    <row r="37328" customFormat="1" ht="15" customHeight="1" x14ac:dyDescent="0.25"/>
    <row r="37329" customFormat="1" ht="15" customHeight="1" x14ac:dyDescent="0.25"/>
    <row r="37330" customFormat="1" ht="15" customHeight="1" x14ac:dyDescent="0.25"/>
    <row r="37331" customFormat="1" ht="15" customHeight="1" x14ac:dyDescent="0.25"/>
    <row r="37332" customFormat="1" ht="15" customHeight="1" x14ac:dyDescent="0.25"/>
    <row r="37333" customFormat="1" ht="15" customHeight="1" x14ac:dyDescent="0.25"/>
    <row r="37334" customFormat="1" ht="15" customHeight="1" x14ac:dyDescent="0.25"/>
    <row r="37335" customFormat="1" ht="15" customHeight="1" x14ac:dyDescent="0.25"/>
    <row r="37336" customFormat="1" ht="15" customHeight="1" x14ac:dyDescent="0.25"/>
    <row r="37337" customFormat="1" ht="15" customHeight="1" x14ac:dyDescent="0.25"/>
    <row r="37338" customFormat="1" ht="15" customHeight="1" x14ac:dyDescent="0.25"/>
    <row r="37339" customFormat="1" ht="15" customHeight="1" x14ac:dyDescent="0.25"/>
    <row r="37340" customFormat="1" ht="15" customHeight="1" x14ac:dyDescent="0.25"/>
    <row r="37341" customFormat="1" ht="15" customHeight="1" x14ac:dyDescent="0.25"/>
    <row r="37342" customFormat="1" ht="15" customHeight="1" x14ac:dyDescent="0.25"/>
    <row r="37343" customFormat="1" ht="15" customHeight="1" x14ac:dyDescent="0.25"/>
    <row r="37344" customFormat="1" ht="15" customHeight="1" x14ac:dyDescent="0.25"/>
    <row r="37345" customFormat="1" ht="15" customHeight="1" x14ac:dyDescent="0.25"/>
    <row r="37346" customFormat="1" ht="15" customHeight="1" x14ac:dyDescent="0.25"/>
    <row r="37347" customFormat="1" ht="15" customHeight="1" x14ac:dyDescent="0.25"/>
    <row r="37348" customFormat="1" ht="15" customHeight="1" x14ac:dyDescent="0.25"/>
    <row r="37349" customFormat="1" ht="15" customHeight="1" x14ac:dyDescent="0.25"/>
    <row r="37350" customFormat="1" ht="15" customHeight="1" x14ac:dyDescent="0.25"/>
    <row r="37351" customFormat="1" ht="15" customHeight="1" x14ac:dyDescent="0.25"/>
    <row r="37352" customFormat="1" ht="15" customHeight="1" x14ac:dyDescent="0.25"/>
    <row r="37353" customFormat="1" ht="15" customHeight="1" x14ac:dyDescent="0.25"/>
    <row r="37354" customFormat="1" ht="15" customHeight="1" x14ac:dyDescent="0.25"/>
    <row r="37355" customFormat="1" ht="15" customHeight="1" x14ac:dyDescent="0.25"/>
    <row r="37356" customFormat="1" ht="15" customHeight="1" x14ac:dyDescent="0.25"/>
    <row r="37357" customFormat="1" ht="15" customHeight="1" x14ac:dyDescent="0.25"/>
    <row r="37358" customFormat="1" ht="15" customHeight="1" x14ac:dyDescent="0.25"/>
    <row r="37359" customFormat="1" ht="15" customHeight="1" x14ac:dyDescent="0.25"/>
    <row r="37360" customFormat="1" ht="15" customHeight="1" x14ac:dyDescent="0.25"/>
    <row r="37361" customFormat="1" ht="15" customHeight="1" x14ac:dyDescent="0.25"/>
    <row r="37362" customFormat="1" ht="15" customHeight="1" x14ac:dyDescent="0.25"/>
    <row r="37363" customFormat="1" ht="15" customHeight="1" x14ac:dyDescent="0.25"/>
    <row r="37364" customFormat="1" ht="15" customHeight="1" x14ac:dyDescent="0.25"/>
    <row r="37365" customFormat="1" ht="15" customHeight="1" x14ac:dyDescent="0.25"/>
    <row r="37366" customFormat="1" ht="15" customHeight="1" x14ac:dyDescent="0.25"/>
    <row r="37367" customFormat="1" ht="15" customHeight="1" x14ac:dyDescent="0.25"/>
    <row r="37368" customFormat="1" ht="15" customHeight="1" x14ac:dyDescent="0.25"/>
    <row r="37369" customFormat="1" ht="15" customHeight="1" x14ac:dyDescent="0.25"/>
    <row r="37370" customFormat="1" ht="15" customHeight="1" x14ac:dyDescent="0.25"/>
    <row r="37371" customFormat="1" ht="15" customHeight="1" x14ac:dyDescent="0.25"/>
    <row r="37372" customFormat="1" ht="15" customHeight="1" x14ac:dyDescent="0.25"/>
    <row r="37373" customFormat="1" ht="15" customHeight="1" x14ac:dyDescent="0.25"/>
    <row r="37374" customFormat="1" ht="15" customHeight="1" x14ac:dyDescent="0.25"/>
    <row r="37375" customFormat="1" ht="15" customHeight="1" x14ac:dyDescent="0.25"/>
    <row r="37376" customFormat="1" ht="15" customHeight="1" x14ac:dyDescent="0.25"/>
    <row r="37377" customFormat="1" ht="15" customHeight="1" x14ac:dyDescent="0.25"/>
    <row r="37378" customFormat="1" ht="15" customHeight="1" x14ac:dyDescent="0.25"/>
    <row r="37379" customFormat="1" ht="15" customHeight="1" x14ac:dyDescent="0.25"/>
    <row r="37380" customFormat="1" ht="15" customHeight="1" x14ac:dyDescent="0.25"/>
    <row r="37381" customFormat="1" ht="15" customHeight="1" x14ac:dyDescent="0.25"/>
    <row r="37382" customFormat="1" ht="15" customHeight="1" x14ac:dyDescent="0.25"/>
    <row r="37383" customFormat="1" ht="15" customHeight="1" x14ac:dyDescent="0.25"/>
    <row r="37384" customFormat="1" ht="15" customHeight="1" x14ac:dyDescent="0.25"/>
    <row r="37385" customFormat="1" ht="15" customHeight="1" x14ac:dyDescent="0.25"/>
    <row r="37386" customFormat="1" ht="15" customHeight="1" x14ac:dyDescent="0.25"/>
    <row r="37387" customFormat="1" ht="15" customHeight="1" x14ac:dyDescent="0.25"/>
    <row r="37388" customFormat="1" ht="15" customHeight="1" x14ac:dyDescent="0.25"/>
    <row r="37389" customFormat="1" ht="15" customHeight="1" x14ac:dyDescent="0.25"/>
    <row r="37390" customFormat="1" ht="15" customHeight="1" x14ac:dyDescent="0.25"/>
    <row r="37391" customFormat="1" ht="15" customHeight="1" x14ac:dyDescent="0.25"/>
    <row r="37392" customFormat="1" ht="15" customHeight="1" x14ac:dyDescent="0.25"/>
    <row r="37393" customFormat="1" ht="15" customHeight="1" x14ac:dyDescent="0.25"/>
    <row r="37394" customFormat="1" ht="15" customHeight="1" x14ac:dyDescent="0.25"/>
    <row r="37395" customFormat="1" ht="15" customHeight="1" x14ac:dyDescent="0.25"/>
    <row r="37396" customFormat="1" ht="15" customHeight="1" x14ac:dyDescent="0.25"/>
    <row r="37397" customFormat="1" ht="15" customHeight="1" x14ac:dyDescent="0.25"/>
    <row r="37398" customFormat="1" ht="15" customHeight="1" x14ac:dyDescent="0.25"/>
    <row r="37399" customFormat="1" ht="15" customHeight="1" x14ac:dyDescent="0.25"/>
    <row r="37400" customFormat="1" ht="15" customHeight="1" x14ac:dyDescent="0.25"/>
    <row r="37401" customFormat="1" ht="15" customHeight="1" x14ac:dyDescent="0.25"/>
    <row r="37402" customFormat="1" ht="15" customHeight="1" x14ac:dyDescent="0.25"/>
    <row r="37403" customFormat="1" ht="15" customHeight="1" x14ac:dyDescent="0.25"/>
    <row r="37404" customFormat="1" ht="15" customHeight="1" x14ac:dyDescent="0.25"/>
    <row r="37405" customFormat="1" ht="15" customHeight="1" x14ac:dyDescent="0.25"/>
    <row r="37406" customFormat="1" ht="15" customHeight="1" x14ac:dyDescent="0.25"/>
    <row r="37407" customFormat="1" ht="15" customHeight="1" x14ac:dyDescent="0.25"/>
    <row r="37408" customFormat="1" ht="15" customHeight="1" x14ac:dyDescent="0.25"/>
    <row r="37409" customFormat="1" ht="15" customHeight="1" x14ac:dyDescent="0.25"/>
    <row r="37410" customFormat="1" ht="15" customHeight="1" x14ac:dyDescent="0.25"/>
    <row r="37411" customFormat="1" ht="15" customHeight="1" x14ac:dyDescent="0.25"/>
    <row r="37412" customFormat="1" ht="15" customHeight="1" x14ac:dyDescent="0.25"/>
    <row r="37413" customFormat="1" ht="15" customHeight="1" x14ac:dyDescent="0.25"/>
    <row r="37414" customFormat="1" ht="15" customHeight="1" x14ac:dyDescent="0.25"/>
    <row r="37415" customFormat="1" ht="15" customHeight="1" x14ac:dyDescent="0.25"/>
    <row r="37416" customFormat="1" ht="15" customHeight="1" x14ac:dyDescent="0.25"/>
    <row r="37417" customFormat="1" ht="15" customHeight="1" x14ac:dyDescent="0.25"/>
    <row r="37418" customFormat="1" ht="15" customHeight="1" x14ac:dyDescent="0.25"/>
    <row r="37419" customFormat="1" ht="15" customHeight="1" x14ac:dyDescent="0.25"/>
    <row r="37420" customFormat="1" ht="15" customHeight="1" x14ac:dyDescent="0.25"/>
    <row r="37421" customFormat="1" ht="15" customHeight="1" x14ac:dyDescent="0.25"/>
    <row r="37422" customFormat="1" ht="15" customHeight="1" x14ac:dyDescent="0.25"/>
    <row r="37423" customFormat="1" ht="15" customHeight="1" x14ac:dyDescent="0.25"/>
    <row r="37424" customFormat="1" ht="15" customHeight="1" x14ac:dyDescent="0.25"/>
    <row r="37425" customFormat="1" ht="15" customHeight="1" x14ac:dyDescent="0.25"/>
    <row r="37426" customFormat="1" ht="15" customHeight="1" x14ac:dyDescent="0.25"/>
    <row r="37427" customFormat="1" ht="15" customHeight="1" x14ac:dyDescent="0.25"/>
    <row r="37428" customFormat="1" ht="15" customHeight="1" x14ac:dyDescent="0.25"/>
    <row r="37429" customFormat="1" ht="15" customHeight="1" x14ac:dyDescent="0.25"/>
    <row r="37430" customFormat="1" ht="15" customHeight="1" x14ac:dyDescent="0.25"/>
    <row r="37431" customFormat="1" ht="15" customHeight="1" x14ac:dyDescent="0.25"/>
    <row r="37432" customFormat="1" ht="15" customHeight="1" x14ac:dyDescent="0.25"/>
    <row r="37433" customFormat="1" ht="15" customHeight="1" x14ac:dyDescent="0.25"/>
    <row r="37434" customFormat="1" ht="15" customHeight="1" x14ac:dyDescent="0.25"/>
    <row r="37435" customFormat="1" ht="15" customHeight="1" x14ac:dyDescent="0.25"/>
    <row r="37436" customFormat="1" ht="15" customHeight="1" x14ac:dyDescent="0.25"/>
    <row r="37437" customFormat="1" ht="15" customHeight="1" x14ac:dyDescent="0.25"/>
    <row r="37438" customFormat="1" ht="15" customHeight="1" x14ac:dyDescent="0.25"/>
    <row r="37439" customFormat="1" ht="15" customHeight="1" x14ac:dyDescent="0.25"/>
    <row r="37440" customFormat="1" ht="15" customHeight="1" x14ac:dyDescent="0.25"/>
    <row r="37441" customFormat="1" ht="15" customHeight="1" x14ac:dyDescent="0.25"/>
    <row r="37442" customFormat="1" ht="15" customHeight="1" x14ac:dyDescent="0.25"/>
    <row r="37443" customFormat="1" ht="15" customHeight="1" x14ac:dyDescent="0.25"/>
    <row r="37444" customFormat="1" ht="15" customHeight="1" x14ac:dyDescent="0.25"/>
    <row r="37445" customFormat="1" ht="15" customHeight="1" x14ac:dyDescent="0.25"/>
    <row r="37446" customFormat="1" ht="15" customHeight="1" x14ac:dyDescent="0.25"/>
    <row r="37447" customFormat="1" ht="15" customHeight="1" x14ac:dyDescent="0.25"/>
    <row r="37448" customFormat="1" ht="15" customHeight="1" x14ac:dyDescent="0.25"/>
    <row r="37449" customFormat="1" ht="15" customHeight="1" x14ac:dyDescent="0.25"/>
    <row r="37450" customFormat="1" ht="15" customHeight="1" x14ac:dyDescent="0.25"/>
    <row r="37451" customFormat="1" ht="15" customHeight="1" x14ac:dyDescent="0.25"/>
    <row r="37452" customFormat="1" ht="15" customHeight="1" x14ac:dyDescent="0.25"/>
    <row r="37453" customFormat="1" ht="15" customHeight="1" x14ac:dyDescent="0.25"/>
    <row r="37454" customFormat="1" ht="15" customHeight="1" x14ac:dyDescent="0.25"/>
    <row r="37455" customFormat="1" ht="15" customHeight="1" x14ac:dyDescent="0.25"/>
    <row r="37456" customFormat="1" ht="15" customHeight="1" x14ac:dyDescent="0.25"/>
    <row r="37457" customFormat="1" ht="15" customHeight="1" x14ac:dyDescent="0.25"/>
    <row r="37458" customFormat="1" ht="15" customHeight="1" x14ac:dyDescent="0.25"/>
    <row r="37459" customFormat="1" ht="15" customHeight="1" x14ac:dyDescent="0.25"/>
    <row r="37460" customFormat="1" ht="15" customHeight="1" x14ac:dyDescent="0.25"/>
    <row r="37461" customFormat="1" ht="15" customHeight="1" x14ac:dyDescent="0.25"/>
    <row r="37462" customFormat="1" ht="15" customHeight="1" x14ac:dyDescent="0.25"/>
    <row r="37463" customFormat="1" ht="15" customHeight="1" x14ac:dyDescent="0.25"/>
    <row r="37464" customFormat="1" ht="15" customHeight="1" x14ac:dyDescent="0.25"/>
    <row r="37465" customFormat="1" ht="15" customHeight="1" x14ac:dyDescent="0.25"/>
    <row r="37466" customFormat="1" ht="15" customHeight="1" x14ac:dyDescent="0.25"/>
    <row r="37467" customFormat="1" ht="15" customHeight="1" x14ac:dyDescent="0.25"/>
    <row r="37468" customFormat="1" ht="15" customHeight="1" x14ac:dyDescent="0.25"/>
    <row r="37469" customFormat="1" ht="15" customHeight="1" x14ac:dyDescent="0.25"/>
    <row r="37470" customFormat="1" ht="15" customHeight="1" x14ac:dyDescent="0.25"/>
    <row r="37471" customFormat="1" ht="15" customHeight="1" x14ac:dyDescent="0.25"/>
    <row r="37472" customFormat="1" ht="15" customHeight="1" x14ac:dyDescent="0.25"/>
    <row r="37473" customFormat="1" ht="15" customHeight="1" x14ac:dyDescent="0.25"/>
    <row r="37474" customFormat="1" ht="15" customHeight="1" x14ac:dyDescent="0.25"/>
    <row r="37475" customFormat="1" ht="15" customHeight="1" x14ac:dyDescent="0.25"/>
    <row r="37476" customFormat="1" ht="15" customHeight="1" x14ac:dyDescent="0.25"/>
    <row r="37477" customFormat="1" ht="15" customHeight="1" x14ac:dyDescent="0.25"/>
    <row r="37478" customFormat="1" ht="15" customHeight="1" x14ac:dyDescent="0.25"/>
    <row r="37479" customFormat="1" ht="15" customHeight="1" x14ac:dyDescent="0.25"/>
    <row r="37480" customFormat="1" ht="15" customHeight="1" x14ac:dyDescent="0.25"/>
    <row r="37481" customFormat="1" ht="15" customHeight="1" x14ac:dyDescent="0.25"/>
    <row r="37482" customFormat="1" ht="15" customHeight="1" x14ac:dyDescent="0.25"/>
    <row r="37483" customFormat="1" ht="15" customHeight="1" x14ac:dyDescent="0.25"/>
    <row r="37484" customFormat="1" ht="15" customHeight="1" x14ac:dyDescent="0.25"/>
    <row r="37485" customFormat="1" ht="15" customHeight="1" x14ac:dyDescent="0.25"/>
    <row r="37486" customFormat="1" ht="15" customHeight="1" x14ac:dyDescent="0.25"/>
    <row r="37487" customFormat="1" ht="15" customHeight="1" x14ac:dyDescent="0.25"/>
    <row r="37488" customFormat="1" ht="15" customHeight="1" x14ac:dyDescent="0.25"/>
    <row r="37489" customFormat="1" ht="15" customHeight="1" x14ac:dyDescent="0.25"/>
    <row r="37490" customFormat="1" ht="15" customHeight="1" x14ac:dyDescent="0.25"/>
    <row r="37491" customFormat="1" ht="15" customHeight="1" x14ac:dyDescent="0.25"/>
    <row r="37492" customFormat="1" ht="15" customHeight="1" x14ac:dyDescent="0.25"/>
    <row r="37493" customFormat="1" ht="15" customHeight="1" x14ac:dyDescent="0.25"/>
    <row r="37494" customFormat="1" ht="15" customHeight="1" x14ac:dyDescent="0.25"/>
    <row r="37495" customFormat="1" ht="15" customHeight="1" x14ac:dyDescent="0.25"/>
    <row r="37496" customFormat="1" ht="15" customHeight="1" x14ac:dyDescent="0.25"/>
    <row r="37497" customFormat="1" ht="15" customHeight="1" x14ac:dyDescent="0.25"/>
    <row r="37498" customFormat="1" ht="15" customHeight="1" x14ac:dyDescent="0.25"/>
    <row r="37499" customFormat="1" ht="15" customHeight="1" x14ac:dyDescent="0.25"/>
    <row r="37500" customFormat="1" ht="15" customHeight="1" x14ac:dyDescent="0.25"/>
    <row r="37501" customFormat="1" ht="15" customHeight="1" x14ac:dyDescent="0.25"/>
    <row r="37502" customFormat="1" ht="15" customHeight="1" x14ac:dyDescent="0.25"/>
    <row r="37503" customFormat="1" ht="15" customHeight="1" x14ac:dyDescent="0.25"/>
    <row r="37504" customFormat="1" ht="15" customHeight="1" x14ac:dyDescent="0.25"/>
    <row r="37505" customFormat="1" ht="15" customHeight="1" x14ac:dyDescent="0.25"/>
    <row r="37506" customFormat="1" ht="15" customHeight="1" x14ac:dyDescent="0.25"/>
    <row r="37507" customFormat="1" ht="15" customHeight="1" x14ac:dyDescent="0.25"/>
    <row r="37508" customFormat="1" ht="15" customHeight="1" x14ac:dyDescent="0.25"/>
    <row r="37509" customFormat="1" ht="15" customHeight="1" x14ac:dyDescent="0.25"/>
    <row r="37510" customFormat="1" ht="15" customHeight="1" x14ac:dyDescent="0.25"/>
    <row r="37511" customFormat="1" ht="15" customHeight="1" x14ac:dyDescent="0.25"/>
    <row r="37512" customFormat="1" ht="15" customHeight="1" x14ac:dyDescent="0.25"/>
    <row r="37513" customFormat="1" ht="15" customHeight="1" x14ac:dyDescent="0.25"/>
    <row r="37514" customFormat="1" ht="15" customHeight="1" x14ac:dyDescent="0.25"/>
    <row r="37515" customFormat="1" ht="15" customHeight="1" x14ac:dyDescent="0.25"/>
    <row r="37516" customFormat="1" ht="15" customHeight="1" x14ac:dyDescent="0.25"/>
    <row r="37517" customFormat="1" ht="15" customHeight="1" x14ac:dyDescent="0.25"/>
    <row r="37518" customFormat="1" ht="15" customHeight="1" x14ac:dyDescent="0.25"/>
    <row r="37519" customFormat="1" ht="15" customHeight="1" x14ac:dyDescent="0.25"/>
    <row r="37520" customFormat="1" ht="15" customHeight="1" x14ac:dyDescent="0.25"/>
    <row r="37521" customFormat="1" ht="15" customHeight="1" x14ac:dyDescent="0.25"/>
    <row r="37522" customFormat="1" ht="15" customHeight="1" x14ac:dyDescent="0.25"/>
    <row r="37523" customFormat="1" ht="15" customHeight="1" x14ac:dyDescent="0.25"/>
    <row r="37524" customFormat="1" ht="15" customHeight="1" x14ac:dyDescent="0.25"/>
    <row r="37525" customFormat="1" ht="15" customHeight="1" x14ac:dyDescent="0.25"/>
    <row r="37526" customFormat="1" ht="15" customHeight="1" x14ac:dyDescent="0.25"/>
    <row r="37527" customFormat="1" ht="15" customHeight="1" x14ac:dyDescent="0.25"/>
    <row r="37528" customFormat="1" ht="15" customHeight="1" x14ac:dyDescent="0.25"/>
    <row r="37529" customFormat="1" ht="15" customHeight="1" x14ac:dyDescent="0.25"/>
    <row r="37530" customFormat="1" ht="15" customHeight="1" x14ac:dyDescent="0.25"/>
    <row r="37531" customFormat="1" ht="15" customHeight="1" x14ac:dyDescent="0.25"/>
    <row r="37532" customFormat="1" ht="15" customHeight="1" x14ac:dyDescent="0.25"/>
    <row r="37533" customFormat="1" ht="15" customHeight="1" x14ac:dyDescent="0.25"/>
    <row r="37534" customFormat="1" ht="15" customHeight="1" x14ac:dyDescent="0.25"/>
    <row r="37535" customFormat="1" ht="15" customHeight="1" x14ac:dyDescent="0.25"/>
    <row r="37536" customFormat="1" ht="15" customHeight="1" x14ac:dyDescent="0.25"/>
    <row r="37537" customFormat="1" ht="15" customHeight="1" x14ac:dyDescent="0.25"/>
    <row r="37538" customFormat="1" ht="15" customHeight="1" x14ac:dyDescent="0.25"/>
    <row r="37539" customFormat="1" ht="15" customHeight="1" x14ac:dyDescent="0.25"/>
    <row r="37540" customFormat="1" ht="15" customHeight="1" x14ac:dyDescent="0.25"/>
    <row r="37541" customFormat="1" ht="15" customHeight="1" x14ac:dyDescent="0.25"/>
    <row r="37542" customFormat="1" ht="15" customHeight="1" x14ac:dyDescent="0.25"/>
    <row r="37543" customFormat="1" ht="15" customHeight="1" x14ac:dyDescent="0.25"/>
    <row r="37544" customFormat="1" ht="15" customHeight="1" x14ac:dyDescent="0.25"/>
    <row r="37545" customFormat="1" ht="15" customHeight="1" x14ac:dyDescent="0.25"/>
    <row r="37546" customFormat="1" ht="15" customHeight="1" x14ac:dyDescent="0.25"/>
    <row r="37547" customFormat="1" ht="15" customHeight="1" x14ac:dyDescent="0.25"/>
    <row r="37548" customFormat="1" ht="15" customHeight="1" x14ac:dyDescent="0.25"/>
    <row r="37549" customFormat="1" ht="15" customHeight="1" x14ac:dyDescent="0.25"/>
    <row r="37550" customFormat="1" ht="15" customHeight="1" x14ac:dyDescent="0.25"/>
    <row r="37551" customFormat="1" ht="15" customHeight="1" x14ac:dyDescent="0.25"/>
    <row r="37552" customFormat="1" ht="15" customHeight="1" x14ac:dyDescent="0.25"/>
    <row r="37553" customFormat="1" ht="15" customHeight="1" x14ac:dyDescent="0.25"/>
    <row r="37554" customFormat="1" ht="15" customHeight="1" x14ac:dyDescent="0.25"/>
    <row r="37555" customFormat="1" ht="15" customHeight="1" x14ac:dyDescent="0.25"/>
    <row r="37556" customFormat="1" ht="15" customHeight="1" x14ac:dyDescent="0.25"/>
    <row r="37557" customFormat="1" ht="15" customHeight="1" x14ac:dyDescent="0.25"/>
    <row r="37558" customFormat="1" ht="15" customHeight="1" x14ac:dyDescent="0.25"/>
    <row r="37559" customFormat="1" ht="15" customHeight="1" x14ac:dyDescent="0.25"/>
    <row r="37560" customFormat="1" ht="15" customHeight="1" x14ac:dyDescent="0.25"/>
    <row r="37561" customFormat="1" ht="15" customHeight="1" x14ac:dyDescent="0.25"/>
    <row r="37562" customFormat="1" ht="15" customHeight="1" x14ac:dyDescent="0.25"/>
    <row r="37563" customFormat="1" ht="15" customHeight="1" x14ac:dyDescent="0.25"/>
    <row r="37564" customFormat="1" ht="15" customHeight="1" x14ac:dyDescent="0.25"/>
    <row r="37565" customFormat="1" ht="15" customHeight="1" x14ac:dyDescent="0.25"/>
    <row r="37566" customFormat="1" ht="15" customHeight="1" x14ac:dyDescent="0.25"/>
    <row r="37567" customFormat="1" ht="15" customHeight="1" x14ac:dyDescent="0.25"/>
    <row r="37568" customFormat="1" ht="15" customHeight="1" x14ac:dyDescent="0.25"/>
    <row r="37569" customFormat="1" ht="15" customHeight="1" x14ac:dyDescent="0.25"/>
    <row r="37570" customFormat="1" ht="15" customHeight="1" x14ac:dyDescent="0.25"/>
    <row r="37571" customFormat="1" ht="15" customHeight="1" x14ac:dyDescent="0.25"/>
    <row r="37572" customFormat="1" ht="15" customHeight="1" x14ac:dyDescent="0.25"/>
    <row r="37573" customFormat="1" ht="15" customHeight="1" x14ac:dyDescent="0.25"/>
    <row r="37574" customFormat="1" ht="15" customHeight="1" x14ac:dyDescent="0.25"/>
    <row r="37575" customFormat="1" ht="15" customHeight="1" x14ac:dyDescent="0.25"/>
    <row r="37576" customFormat="1" ht="15" customHeight="1" x14ac:dyDescent="0.25"/>
    <row r="37577" customFormat="1" ht="15" customHeight="1" x14ac:dyDescent="0.25"/>
    <row r="37578" customFormat="1" ht="15" customHeight="1" x14ac:dyDescent="0.25"/>
    <row r="37579" customFormat="1" ht="15" customHeight="1" x14ac:dyDescent="0.25"/>
    <row r="37580" customFormat="1" ht="15" customHeight="1" x14ac:dyDescent="0.25"/>
    <row r="37581" customFormat="1" ht="15" customHeight="1" x14ac:dyDescent="0.25"/>
    <row r="37582" customFormat="1" ht="15" customHeight="1" x14ac:dyDescent="0.25"/>
    <row r="37583" customFormat="1" ht="15" customHeight="1" x14ac:dyDescent="0.25"/>
    <row r="37584" customFormat="1" ht="15" customHeight="1" x14ac:dyDescent="0.25"/>
    <row r="37585" customFormat="1" ht="15" customHeight="1" x14ac:dyDescent="0.25"/>
    <row r="37586" customFormat="1" ht="15" customHeight="1" x14ac:dyDescent="0.25"/>
    <row r="37587" customFormat="1" ht="15" customHeight="1" x14ac:dyDescent="0.25"/>
    <row r="37588" customFormat="1" ht="15" customHeight="1" x14ac:dyDescent="0.25"/>
    <row r="37589" customFormat="1" ht="15" customHeight="1" x14ac:dyDescent="0.25"/>
    <row r="37590" customFormat="1" ht="15" customHeight="1" x14ac:dyDescent="0.25"/>
    <row r="37591" customFormat="1" ht="15" customHeight="1" x14ac:dyDescent="0.25"/>
    <row r="37592" customFormat="1" ht="15" customHeight="1" x14ac:dyDescent="0.25"/>
    <row r="37593" customFormat="1" ht="15" customHeight="1" x14ac:dyDescent="0.25"/>
    <row r="37594" customFormat="1" ht="15" customHeight="1" x14ac:dyDescent="0.25"/>
    <row r="37595" customFormat="1" ht="15" customHeight="1" x14ac:dyDescent="0.25"/>
    <row r="37596" customFormat="1" ht="15" customHeight="1" x14ac:dyDescent="0.25"/>
    <row r="37597" customFormat="1" ht="15" customHeight="1" x14ac:dyDescent="0.25"/>
    <row r="37598" customFormat="1" ht="15" customHeight="1" x14ac:dyDescent="0.25"/>
    <row r="37599" customFormat="1" ht="15" customHeight="1" x14ac:dyDescent="0.25"/>
    <row r="37600" customFormat="1" ht="15" customHeight="1" x14ac:dyDescent="0.25"/>
    <row r="37601" customFormat="1" ht="15" customHeight="1" x14ac:dyDescent="0.25"/>
    <row r="37602" customFormat="1" ht="15" customHeight="1" x14ac:dyDescent="0.25"/>
    <row r="37603" customFormat="1" ht="15" customHeight="1" x14ac:dyDescent="0.25"/>
    <row r="37604" customFormat="1" ht="15" customHeight="1" x14ac:dyDescent="0.25"/>
    <row r="37605" customFormat="1" ht="15" customHeight="1" x14ac:dyDescent="0.25"/>
    <row r="37606" customFormat="1" ht="15" customHeight="1" x14ac:dyDescent="0.25"/>
    <row r="37607" customFormat="1" ht="15" customHeight="1" x14ac:dyDescent="0.25"/>
    <row r="37608" customFormat="1" ht="15" customHeight="1" x14ac:dyDescent="0.25"/>
    <row r="37609" customFormat="1" ht="15" customHeight="1" x14ac:dyDescent="0.25"/>
    <row r="37610" customFormat="1" ht="15" customHeight="1" x14ac:dyDescent="0.25"/>
    <row r="37611" customFormat="1" ht="15" customHeight="1" x14ac:dyDescent="0.25"/>
    <row r="37612" customFormat="1" ht="15" customHeight="1" x14ac:dyDescent="0.25"/>
    <row r="37613" customFormat="1" ht="15" customHeight="1" x14ac:dyDescent="0.25"/>
    <row r="37614" customFormat="1" ht="15" customHeight="1" x14ac:dyDescent="0.25"/>
    <row r="37615" customFormat="1" ht="15" customHeight="1" x14ac:dyDescent="0.25"/>
    <row r="37616" customFormat="1" ht="15" customHeight="1" x14ac:dyDescent="0.25"/>
    <row r="37617" customFormat="1" ht="15" customHeight="1" x14ac:dyDescent="0.25"/>
    <row r="37618" customFormat="1" ht="15" customHeight="1" x14ac:dyDescent="0.25"/>
    <row r="37619" customFormat="1" ht="15" customHeight="1" x14ac:dyDescent="0.25"/>
    <row r="37620" customFormat="1" ht="15" customHeight="1" x14ac:dyDescent="0.25"/>
    <row r="37621" customFormat="1" ht="15" customHeight="1" x14ac:dyDescent="0.25"/>
    <row r="37622" customFormat="1" ht="15" customHeight="1" x14ac:dyDescent="0.25"/>
    <row r="37623" customFormat="1" ht="15" customHeight="1" x14ac:dyDescent="0.25"/>
    <row r="37624" customFormat="1" ht="15" customHeight="1" x14ac:dyDescent="0.25"/>
    <row r="37625" customFormat="1" ht="15" customHeight="1" x14ac:dyDescent="0.25"/>
    <row r="37626" customFormat="1" ht="15" customHeight="1" x14ac:dyDescent="0.25"/>
    <row r="37627" customFormat="1" ht="15" customHeight="1" x14ac:dyDescent="0.25"/>
    <row r="37628" customFormat="1" ht="15" customHeight="1" x14ac:dyDescent="0.25"/>
    <row r="37629" customFormat="1" ht="15" customHeight="1" x14ac:dyDescent="0.25"/>
    <row r="37630" customFormat="1" ht="15" customHeight="1" x14ac:dyDescent="0.25"/>
    <row r="37631" customFormat="1" ht="15" customHeight="1" x14ac:dyDescent="0.25"/>
    <row r="37632" customFormat="1" ht="15" customHeight="1" x14ac:dyDescent="0.25"/>
    <row r="37633" customFormat="1" ht="15" customHeight="1" x14ac:dyDescent="0.25"/>
    <row r="37634" customFormat="1" ht="15" customHeight="1" x14ac:dyDescent="0.25"/>
    <row r="37635" customFormat="1" ht="15" customHeight="1" x14ac:dyDescent="0.25"/>
    <row r="37636" customFormat="1" ht="15" customHeight="1" x14ac:dyDescent="0.25"/>
    <row r="37637" customFormat="1" ht="15" customHeight="1" x14ac:dyDescent="0.25"/>
    <row r="37638" customFormat="1" ht="15" customHeight="1" x14ac:dyDescent="0.25"/>
    <row r="37639" customFormat="1" ht="15" customHeight="1" x14ac:dyDescent="0.25"/>
    <row r="37640" customFormat="1" ht="15" customHeight="1" x14ac:dyDescent="0.25"/>
    <row r="37641" customFormat="1" ht="15" customHeight="1" x14ac:dyDescent="0.25"/>
    <row r="37642" customFormat="1" ht="15" customHeight="1" x14ac:dyDescent="0.25"/>
    <row r="37643" customFormat="1" ht="15" customHeight="1" x14ac:dyDescent="0.25"/>
    <row r="37644" customFormat="1" ht="15" customHeight="1" x14ac:dyDescent="0.25"/>
    <row r="37645" customFormat="1" ht="15" customHeight="1" x14ac:dyDescent="0.25"/>
    <row r="37646" customFormat="1" ht="15" customHeight="1" x14ac:dyDescent="0.25"/>
    <row r="37647" customFormat="1" ht="15" customHeight="1" x14ac:dyDescent="0.25"/>
    <row r="37648" customFormat="1" ht="15" customHeight="1" x14ac:dyDescent="0.25"/>
    <row r="37649" customFormat="1" ht="15" customHeight="1" x14ac:dyDescent="0.25"/>
    <row r="37650" customFormat="1" ht="15" customHeight="1" x14ac:dyDescent="0.25"/>
    <row r="37651" customFormat="1" ht="15" customHeight="1" x14ac:dyDescent="0.25"/>
    <row r="37652" customFormat="1" ht="15" customHeight="1" x14ac:dyDescent="0.25"/>
    <row r="37653" customFormat="1" ht="15" customHeight="1" x14ac:dyDescent="0.25"/>
    <row r="37654" customFormat="1" ht="15" customHeight="1" x14ac:dyDescent="0.25"/>
    <row r="37655" customFormat="1" ht="15" customHeight="1" x14ac:dyDescent="0.25"/>
    <row r="37656" customFormat="1" ht="15" customHeight="1" x14ac:dyDescent="0.25"/>
    <row r="37657" customFormat="1" ht="15" customHeight="1" x14ac:dyDescent="0.25"/>
    <row r="37658" customFormat="1" ht="15" customHeight="1" x14ac:dyDescent="0.25"/>
    <row r="37659" customFormat="1" ht="15" customHeight="1" x14ac:dyDescent="0.25"/>
    <row r="37660" customFormat="1" ht="15" customHeight="1" x14ac:dyDescent="0.25"/>
    <row r="37661" customFormat="1" ht="15" customHeight="1" x14ac:dyDescent="0.25"/>
    <row r="37662" customFormat="1" ht="15" customHeight="1" x14ac:dyDescent="0.25"/>
    <row r="37663" customFormat="1" ht="15" customHeight="1" x14ac:dyDescent="0.25"/>
    <row r="37664" customFormat="1" ht="15" customHeight="1" x14ac:dyDescent="0.25"/>
    <row r="37665" customFormat="1" ht="15" customHeight="1" x14ac:dyDescent="0.25"/>
    <row r="37666" customFormat="1" ht="15" customHeight="1" x14ac:dyDescent="0.25"/>
    <row r="37667" customFormat="1" ht="15" customHeight="1" x14ac:dyDescent="0.25"/>
    <row r="37668" customFormat="1" ht="15" customHeight="1" x14ac:dyDescent="0.25"/>
    <row r="37669" customFormat="1" ht="15" customHeight="1" x14ac:dyDescent="0.25"/>
    <row r="37670" customFormat="1" ht="15" customHeight="1" x14ac:dyDescent="0.25"/>
    <row r="37671" customFormat="1" ht="15" customHeight="1" x14ac:dyDescent="0.25"/>
    <row r="37672" customFormat="1" ht="15" customHeight="1" x14ac:dyDescent="0.25"/>
    <row r="37673" customFormat="1" ht="15" customHeight="1" x14ac:dyDescent="0.25"/>
    <row r="37674" customFormat="1" ht="15" customHeight="1" x14ac:dyDescent="0.25"/>
    <row r="37675" customFormat="1" ht="15" customHeight="1" x14ac:dyDescent="0.25"/>
    <row r="37676" customFormat="1" ht="15" customHeight="1" x14ac:dyDescent="0.25"/>
    <row r="37677" customFormat="1" ht="15" customHeight="1" x14ac:dyDescent="0.25"/>
    <row r="37678" customFormat="1" ht="15" customHeight="1" x14ac:dyDescent="0.25"/>
    <row r="37679" customFormat="1" ht="15" customHeight="1" x14ac:dyDescent="0.25"/>
    <row r="37680" customFormat="1" ht="15" customHeight="1" x14ac:dyDescent="0.25"/>
    <row r="37681" customFormat="1" ht="15" customHeight="1" x14ac:dyDescent="0.25"/>
    <row r="37682" customFormat="1" ht="15" customHeight="1" x14ac:dyDescent="0.25"/>
    <row r="37683" customFormat="1" ht="15" customHeight="1" x14ac:dyDescent="0.25"/>
    <row r="37684" customFormat="1" ht="15" customHeight="1" x14ac:dyDescent="0.25"/>
    <row r="37685" customFormat="1" ht="15" customHeight="1" x14ac:dyDescent="0.25"/>
    <row r="37686" customFormat="1" ht="15" customHeight="1" x14ac:dyDescent="0.25"/>
    <row r="37687" customFormat="1" ht="15" customHeight="1" x14ac:dyDescent="0.25"/>
    <row r="37688" customFormat="1" ht="15" customHeight="1" x14ac:dyDescent="0.25"/>
    <row r="37689" customFormat="1" ht="15" customHeight="1" x14ac:dyDescent="0.25"/>
    <row r="37690" customFormat="1" ht="15" customHeight="1" x14ac:dyDescent="0.25"/>
    <row r="37691" customFormat="1" ht="15" customHeight="1" x14ac:dyDescent="0.25"/>
    <row r="37692" customFormat="1" ht="15" customHeight="1" x14ac:dyDescent="0.25"/>
    <row r="37693" customFormat="1" ht="15" customHeight="1" x14ac:dyDescent="0.25"/>
    <row r="37694" customFormat="1" ht="15" customHeight="1" x14ac:dyDescent="0.25"/>
    <row r="37695" customFormat="1" ht="15" customHeight="1" x14ac:dyDescent="0.25"/>
    <row r="37696" customFormat="1" ht="15" customHeight="1" x14ac:dyDescent="0.25"/>
    <row r="37697" customFormat="1" ht="15" customHeight="1" x14ac:dyDescent="0.25"/>
    <row r="37698" customFormat="1" ht="15" customHeight="1" x14ac:dyDescent="0.25"/>
    <row r="37699" customFormat="1" ht="15" customHeight="1" x14ac:dyDescent="0.25"/>
    <row r="37700" customFormat="1" ht="15" customHeight="1" x14ac:dyDescent="0.25"/>
    <row r="37701" customFormat="1" ht="15" customHeight="1" x14ac:dyDescent="0.25"/>
    <row r="37702" customFormat="1" ht="15" customHeight="1" x14ac:dyDescent="0.25"/>
    <row r="37703" customFormat="1" ht="15" customHeight="1" x14ac:dyDescent="0.25"/>
    <row r="37704" customFormat="1" ht="15" customHeight="1" x14ac:dyDescent="0.25"/>
    <row r="37705" customFormat="1" ht="15" customHeight="1" x14ac:dyDescent="0.25"/>
    <row r="37706" customFormat="1" ht="15" customHeight="1" x14ac:dyDescent="0.25"/>
    <row r="37707" customFormat="1" ht="15" customHeight="1" x14ac:dyDescent="0.25"/>
    <row r="37708" customFormat="1" ht="15" customHeight="1" x14ac:dyDescent="0.25"/>
    <row r="37709" customFormat="1" ht="15" customHeight="1" x14ac:dyDescent="0.25"/>
    <row r="37710" customFormat="1" ht="15" customHeight="1" x14ac:dyDescent="0.25"/>
    <row r="37711" customFormat="1" ht="15" customHeight="1" x14ac:dyDescent="0.25"/>
    <row r="37712" customFormat="1" ht="15" customHeight="1" x14ac:dyDescent="0.25"/>
    <row r="37713" customFormat="1" ht="15" customHeight="1" x14ac:dyDescent="0.25"/>
    <row r="37714" customFormat="1" ht="15" customHeight="1" x14ac:dyDescent="0.25"/>
    <row r="37715" customFormat="1" ht="15" customHeight="1" x14ac:dyDescent="0.25"/>
    <row r="37716" customFormat="1" ht="15" customHeight="1" x14ac:dyDescent="0.25"/>
    <row r="37717" customFormat="1" ht="15" customHeight="1" x14ac:dyDescent="0.25"/>
    <row r="37718" customFormat="1" ht="15" customHeight="1" x14ac:dyDescent="0.25"/>
    <row r="37719" customFormat="1" ht="15" customHeight="1" x14ac:dyDescent="0.25"/>
    <row r="37720" customFormat="1" ht="15" customHeight="1" x14ac:dyDescent="0.25"/>
    <row r="37721" customFormat="1" ht="15" customHeight="1" x14ac:dyDescent="0.25"/>
    <row r="37722" customFormat="1" ht="15" customHeight="1" x14ac:dyDescent="0.25"/>
    <row r="37723" customFormat="1" ht="15" customHeight="1" x14ac:dyDescent="0.25"/>
    <row r="37724" customFormat="1" ht="15" customHeight="1" x14ac:dyDescent="0.25"/>
    <row r="37725" customFormat="1" ht="15" customHeight="1" x14ac:dyDescent="0.25"/>
    <row r="37726" customFormat="1" ht="15" customHeight="1" x14ac:dyDescent="0.25"/>
    <row r="37727" customFormat="1" ht="15" customHeight="1" x14ac:dyDescent="0.25"/>
    <row r="37728" customFormat="1" ht="15" customHeight="1" x14ac:dyDescent="0.25"/>
    <row r="37729" customFormat="1" ht="15" customHeight="1" x14ac:dyDescent="0.25"/>
    <row r="37730" customFormat="1" ht="15" customHeight="1" x14ac:dyDescent="0.25"/>
    <row r="37731" customFormat="1" ht="15" customHeight="1" x14ac:dyDescent="0.25"/>
    <row r="37732" customFormat="1" ht="15" customHeight="1" x14ac:dyDescent="0.25"/>
    <row r="37733" customFormat="1" ht="15" customHeight="1" x14ac:dyDescent="0.25"/>
    <row r="37734" customFormat="1" ht="15" customHeight="1" x14ac:dyDescent="0.25"/>
    <row r="37735" customFormat="1" ht="15" customHeight="1" x14ac:dyDescent="0.25"/>
    <row r="37736" customFormat="1" ht="15" customHeight="1" x14ac:dyDescent="0.25"/>
    <row r="37737" customFormat="1" ht="15" customHeight="1" x14ac:dyDescent="0.25"/>
    <row r="37738" customFormat="1" ht="15" customHeight="1" x14ac:dyDescent="0.25"/>
    <row r="37739" customFormat="1" ht="15" customHeight="1" x14ac:dyDescent="0.25"/>
    <row r="37740" customFormat="1" ht="15" customHeight="1" x14ac:dyDescent="0.25"/>
    <row r="37741" customFormat="1" ht="15" customHeight="1" x14ac:dyDescent="0.25"/>
    <row r="37742" customFormat="1" ht="15" customHeight="1" x14ac:dyDescent="0.25"/>
    <row r="37743" customFormat="1" ht="15" customHeight="1" x14ac:dyDescent="0.25"/>
    <row r="37744" customFormat="1" ht="15" customHeight="1" x14ac:dyDescent="0.25"/>
    <row r="37745" customFormat="1" ht="15" customHeight="1" x14ac:dyDescent="0.25"/>
    <row r="37746" customFormat="1" ht="15" customHeight="1" x14ac:dyDescent="0.25"/>
    <row r="37747" customFormat="1" ht="15" customHeight="1" x14ac:dyDescent="0.25"/>
    <row r="37748" customFormat="1" ht="15" customHeight="1" x14ac:dyDescent="0.25"/>
    <row r="37749" customFormat="1" ht="15" customHeight="1" x14ac:dyDescent="0.25"/>
    <row r="37750" customFormat="1" ht="15" customHeight="1" x14ac:dyDescent="0.25"/>
    <row r="37751" customFormat="1" ht="15" customHeight="1" x14ac:dyDescent="0.25"/>
    <row r="37752" customFormat="1" ht="15" customHeight="1" x14ac:dyDescent="0.25"/>
    <row r="37753" customFormat="1" ht="15" customHeight="1" x14ac:dyDescent="0.25"/>
    <row r="37754" customFormat="1" ht="15" customHeight="1" x14ac:dyDescent="0.25"/>
    <row r="37755" customFormat="1" ht="15" customHeight="1" x14ac:dyDescent="0.25"/>
    <row r="37756" customFormat="1" ht="15" customHeight="1" x14ac:dyDescent="0.25"/>
    <row r="37757" customFormat="1" ht="15" customHeight="1" x14ac:dyDescent="0.25"/>
    <row r="37758" customFormat="1" ht="15" customHeight="1" x14ac:dyDescent="0.25"/>
    <row r="37759" customFormat="1" ht="15" customHeight="1" x14ac:dyDescent="0.25"/>
    <row r="37760" customFormat="1" ht="15" customHeight="1" x14ac:dyDescent="0.25"/>
    <row r="37761" customFormat="1" ht="15" customHeight="1" x14ac:dyDescent="0.25"/>
    <row r="37762" customFormat="1" ht="15" customHeight="1" x14ac:dyDescent="0.25"/>
    <row r="37763" customFormat="1" ht="15" customHeight="1" x14ac:dyDescent="0.25"/>
    <row r="37764" customFormat="1" ht="15" customHeight="1" x14ac:dyDescent="0.25"/>
    <row r="37765" customFormat="1" ht="15" customHeight="1" x14ac:dyDescent="0.25"/>
    <row r="37766" customFormat="1" ht="15" customHeight="1" x14ac:dyDescent="0.25"/>
    <row r="37767" customFormat="1" ht="15" customHeight="1" x14ac:dyDescent="0.25"/>
    <row r="37768" customFormat="1" ht="15" customHeight="1" x14ac:dyDescent="0.25"/>
    <row r="37769" customFormat="1" ht="15" customHeight="1" x14ac:dyDescent="0.25"/>
    <row r="37770" customFormat="1" ht="15" customHeight="1" x14ac:dyDescent="0.25"/>
    <row r="37771" customFormat="1" ht="15" customHeight="1" x14ac:dyDescent="0.25"/>
    <row r="37772" customFormat="1" ht="15" customHeight="1" x14ac:dyDescent="0.25"/>
    <row r="37773" customFormat="1" ht="15" customHeight="1" x14ac:dyDescent="0.25"/>
    <row r="37774" customFormat="1" ht="15" customHeight="1" x14ac:dyDescent="0.25"/>
    <row r="37775" customFormat="1" ht="15" customHeight="1" x14ac:dyDescent="0.25"/>
    <row r="37776" customFormat="1" ht="15" customHeight="1" x14ac:dyDescent="0.25"/>
    <row r="37777" customFormat="1" ht="15" customHeight="1" x14ac:dyDescent="0.25"/>
    <row r="37778" customFormat="1" ht="15" customHeight="1" x14ac:dyDescent="0.25"/>
    <row r="37779" customFormat="1" ht="15" customHeight="1" x14ac:dyDescent="0.25"/>
    <row r="37780" customFormat="1" ht="15" customHeight="1" x14ac:dyDescent="0.25"/>
    <row r="37781" customFormat="1" ht="15" customHeight="1" x14ac:dyDescent="0.25"/>
    <row r="37782" customFormat="1" ht="15" customHeight="1" x14ac:dyDescent="0.25"/>
    <row r="37783" customFormat="1" ht="15" customHeight="1" x14ac:dyDescent="0.25"/>
    <row r="37784" customFormat="1" ht="15" customHeight="1" x14ac:dyDescent="0.25"/>
    <row r="37785" customFormat="1" ht="15" customHeight="1" x14ac:dyDescent="0.25"/>
    <row r="37786" customFormat="1" ht="15" customHeight="1" x14ac:dyDescent="0.25"/>
    <row r="37787" customFormat="1" ht="15" customHeight="1" x14ac:dyDescent="0.25"/>
    <row r="37788" customFormat="1" ht="15" customHeight="1" x14ac:dyDescent="0.25"/>
    <row r="37789" customFormat="1" ht="15" customHeight="1" x14ac:dyDescent="0.25"/>
    <row r="37790" customFormat="1" ht="15" customHeight="1" x14ac:dyDescent="0.25"/>
    <row r="37791" customFormat="1" ht="15" customHeight="1" x14ac:dyDescent="0.25"/>
    <row r="37792" customFormat="1" ht="15" customHeight="1" x14ac:dyDescent="0.25"/>
    <row r="37793" customFormat="1" ht="15" customHeight="1" x14ac:dyDescent="0.25"/>
    <row r="37794" customFormat="1" ht="15" customHeight="1" x14ac:dyDescent="0.25"/>
    <row r="37795" customFormat="1" ht="15" customHeight="1" x14ac:dyDescent="0.25"/>
    <row r="37796" customFormat="1" ht="15" customHeight="1" x14ac:dyDescent="0.25"/>
    <row r="37797" customFormat="1" ht="15" customHeight="1" x14ac:dyDescent="0.25"/>
    <row r="37798" customFormat="1" ht="15" customHeight="1" x14ac:dyDescent="0.25"/>
    <row r="37799" customFormat="1" ht="15" customHeight="1" x14ac:dyDescent="0.25"/>
    <row r="37800" customFormat="1" ht="15" customHeight="1" x14ac:dyDescent="0.25"/>
    <row r="37801" customFormat="1" ht="15" customHeight="1" x14ac:dyDescent="0.25"/>
    <row r="37802" customFormat="1" ht="15" customHeight="1" x14ac:dyDescent="0.25"/>
    <row r="37803" customFormat="1" ht="15" customHeight="1" x14ac:dyDescent="0.25"/>
    <row r="37804" customFormat="1" ht="15" customHeight="1" x14ac:dyDescent="0.25"/>
    <row r="37805" customFormat="1" ht="15" customHeight="1" x14ac:dyDescent="0.25"/>
    <row r="37806" customFormat="1" ht="15" customHeight="1" x14ac:dyDescent="0.25"/>
    <row r="37807" customFormat="1" ht="15" customHeight="1" x14ac:dyDescent="0.25"/>
    <row r="37808" customFormat="1" ht="15" customHeight="1" x14ac:dyDescent="0.25"/>
    <row r="37809" customFormat="1" ht="15" customHeight="1" x14ac:dyDescent="0.25"/>
    <row r="37810" customFormat="1" ht="15" customHeight="1" x14ac:dyDescent="0.25"/>
    <row r="37811" customFormat="1" ht="15" customHeight="1" x14ac:dyDescent="0.25"/>
    <row r="37812" customFormat="1" ht="15" customHeight="1" x14ac:dyDescent="0.25"/>
    <row r="37813" customFormat="1" ht="15" customHeight="1" x14ac:dyDescent="0.25"/>
    <row r="37814" customFormat="1" ht="15" customHeight="1" x14ac:dyDescent="0.25"/>
    <row r="37815" customFormat="1" ht="15" customHeight="1" x14ac:dyDescent="0.25"/>
    <row r="37816" customFormat="1" ht="15" customHeight="1" x14ac:dyDescent="0.25"/>
    <row r="37817" customFormat="1" ht="15" customHeight="1" x14ac:dyDescent="0.25"/>
    <row r="37818" customFormat="1" ht="15" customHeight="1" x14ac:dyDescent="0.25"/>
    <row r="37819" customFormat="1" ht="15" customHeight="1" x14ac:dyDescent="0.25"/>
    <row r="37820" customFormat="1" ht="15" customHeight="1" x14ac:dyDescent="0.25"/>
    <row r="37821" customFormat="1" ht="15" customHeight="1" x14ac:dyDescent="0.25"/>
    <row r="37822" customFormat="1" ht="15" customHeight="1" x14ac:dyDescent="0.25"/>
    <row r="37823" customFormat="1" ht="15" customHeight="1" x14ac:dyDescent="0.25"/>
    <row r="37824" customFormat="1" ht="15" customHeight="1" x14ac:dyDescent="0.25"/>
    <row r="37825" customFormat="1" ht="15" customHeight="1" x14ac:dyDescent="0.25"/>
    <row r="37826" customFormat="1" ht="15" customHeight="1" x14ac:dyDescent="0.25"/>
    <row r="37827" customFormat="1" ht="15" customHeight="1" x14ac:dyDescent="0.25"/>
    <row r="37828" customFormat="1" ht="15" customHeight="1" x14ac:dyDescent="0.25"/>
    <row r="37829" customFormat="1" ht="15" customHeight="1" x14ac:dyDescent="0.25"/>
    <row r="37830" customFormat="1" ht="15" customHeight="1" x14ac:dyDescent="0.25"/>
    <row r="37831" customFormat="1" ht="15" customHeight="1" x14ac:dyDescent="0.25"/>
    <row r="37832" customFormat="1" ht="15" customHeight="1" x14ac:dyDescent="0.25"/>
    <row r="37833" customFormat="1" ht="15" customHeight="1" x14ac:dyDescent="0.25"/>
    <row r="37834" customFormat="1" ht="15" customHeight="1" x14ac:dyDescent="0.25"/>
    <row r="37835" customFormat="1" ht="15" customHeight="1" x14ac:dyDescent="0.25"/>
    <row r="37836" customFormat="1" ht="15" customHeight="1" x14ac:dyDescent="0.25"/>
    <row r="37837" customFormat="1" ht="15" customHeight="1" x14ac:dyDescent="0.25"/>
    <row r="37838" customFormat="1" ht="15" customHeight="1" x14ac:dyDescent="0.25"/>
    <row r="37839" customFormat="1" ht="15" customHeight="1" x14ac:dyDescent="0.25"/>
    <row r="37840" customFormat="1" ht="15" customHeight="1" x14ac:dyDescent="0.25"/>
    <row r="37841" customFormat="1" ht="15" customHeight="1" x14ac:dyDescent="0.25"/>
    <row r="37842" customFormat="1" ht="15" customHeight="1" x14ac:dyDescent="0.25"/>
    <row r="37843" customFormat="1" ht="15" customHeight="1" x14ac:dyDescent="0.25"/>
    <row r="37844" customFormat="1" ht="15" customHeight="1" x14ac:dyDescent="0.25"/>
    <row r="37845" customFormat="1" ht="15" customHeight="1" x14ac:dyDescent="0.25"/>
    <row r="37846" customFormat="1" ht="15" customHeight="1" x14ac:dyDescent="0.25"/>
    <row r="37847" customFormat="1" ht="15" customHeight="1" x14ac:dyDescent="0.25"/>
    <row r="37848" customFormat="1" ht="15" customHeight="1" x14ac:dyDescent="0.25"/>
    <row r="37849" customFormat="1" ht="15" customHeight="1" x14ac:dyDescent="0.25"/>
    <row r="37850" customFormat="1" ht="15" customHeight="1" x14ac:dyDescent="0.25"/>
    <row r="37851" customFormat="1" ht="15" customHeight="1" x14ac:dyDescent="0.25"/>
    <row r="37852" customFormat="1" ht="15" customHeight="1" x14ac:dyDescent="0.25"/>
    <row r="37853" customFormat="1" ht="15" customHeight="1" x14ac:dyDescent="0.25"/>
    <row r="37854" customFormat="1" ht="15" customHeight="1" x14ac:dyDescent="0.25"/>
    <row r="37855" customFormat="1" ht="15" customHeight="1" x14ac:dyDescent="0.25"/>
    <row r="37856" customFormat="1" ht="15" customHeight="1" x14ac:dyDescent="0.25"/>
    <row r="37857" customFormat="1" ht="15" customHeight="1" x14ac:dyDescent="0.25"/>
    <row r="37858" customFormat="1" ht="15" customHeight="1" x14ac:dyDescent="0.25"/>
    <row r="37859" customFormat="1" ht="15" customHeight="1" x14ac:dyDescent="0.25"/>
    <row r="37860" customFormat="1" ht="15" customHeight="1" x14ac:dyDescent="0.25"/>
    <row r="37861" customFormat="1" ht="15" customHeight="1" x14ac:dyDescent="0.25"/>
    <row r="37862" customFormat="1" ht="15" customHeight="1" x14ac:dyDescent="0.25"/>
    <row r="37863" customFormat="1" ht="15" customHeight="1" x14ac:dyDescent="0.25"/>
    <row r="37864" customFormat="1" ht="15" customHeight="1" x14ac:dyDescent="0.25"/>
    <row r="37865" customFormat="1" ht="15" customHeight="1" x14ac:dyDescent="0.25"/>
    <row r="37866" customFormat="1" ht="15" customHeight="1" x14ac:dyDescent="0.25"/>
    <row r="37867" customFormat="1" ht="15" customHeight="1" x14ac:dyDescent="0.25"/>
    <row r="37868" customFormat="1" ht="15" customHeight="1" x14ac:dyDescent="0.25"/>
    <row r="37869" customFormat="1" ht="15" customHeight="1" x14ac:dyDescent="0.25"/>
    <row r="37870" customFormat="1" ht="15" customHeight="1" x14ac:dyDescent="0.25"/>
    <row r="37871" customFormat="1" ht="15" customHeight="1" x14ac:dyDescent="0.25"/>
    <row r="37872" customFormat="1" ht="15" customHeight="1" x14ac:dyDescent="0.25"/>
    <row r="37873" customFormat="1" ht="15" customHeight="1" x14ac:dyDescent="0.25"/>
    <row r="37874" customFormat="1" ht="15" customHeight="1" x14ac:dyDescent="0.25"/>
    <row r="37875" customFormat="1" ht="15" customHeight="1" x14ac:dyDescent="0.25"/>
    <row r="37876" customFormat="1" ht="15" customHeight="1" x14ac:dyDescent="0.25"/>
    <row r="37877" customFormat="1" ht="15" customHeight="1" x14ac:dyDescent="0.25"/>
    <row r="37878" customFormat="1" ht="15" customHeight="1" x14ac:dyDescent="0.25"/>
    <row r="37879" customFormat="1" ht="15" customHeight="1" x14ac:dyDescent="0.25"/>
    <row r="37880" customFormat="1" ht="15" customHeight="1" x14ac:dyDescent="0.25"/>
    <row r="37881" customFormat="1" ht="15" customHeight="1" x14ac:dyDescent="0.25"/>
    <row r="37882" customFormat="1" ht="15" customHeight="1" x14ac:dyDescent="0.25"/>
    <row r="37883" customFormat="1" ht="15" customHeight="1" x14ac:dyDescent="0.25"/>
    <row r="37884" customFormat="1" ht="15" customHeight="1" x14ac:dyDescent="0.25"/>
    <row r="37885" customFormat="1" ht="15" customHeight="1" x14ac:dyDescent="0.25"/>
    <row r="37886" customFormat="1" ht="15" customHeight="1" x14ac:dyDescent="0.25"/>
    <row r="37887" customFormat="1" ht="15" customHeight="1" x14ac:dyDescent="0.25"/>
    <row r="37888" customFormat="1" ht="15" customHeight="1" x14ac:dyDescent="0.25"/>
    <row r="37889" customFormat="1" ht="15" customHeight="1" x14ac:dyDescent="0.25"/>
    <row r="37890" customFormat="1" ht="15" customHeight="1" x14ac:dyDescent="0.25"/>
    <row r="37891" customFormat="1" ht="15" customHeight="1" x14ac:dyDescent="0.25"/>
    <row r="37892" customFormat="1" ht="15" customHeight="1" x14ac:dyDescent="0.25"/>
    <row r="37893" customFormat="1" ht="15" customHeight="1" x14ac:dyDescent="0.25"/>
    <row r="37894" customFormat="1" ht="15" customHeight="1" x14ac:dyDescent="0.25"/>
    <row r="37895" customFormat="1" ht="15" customHeight="1" x14ac:dyDescent="0.25"/>
    <row r="37896" customFormat="1" ht="15" customHeight="1" x14ac:dyDescent="0.25"/>
    <row r="37897" customFormat="1" ht="15" customHeight="1" x14ac:dyDescent="0.25"/>
    <row r="37898" customFormat="1" ht="15" customHeight="1" x14ac:dyDescent="0.25"/>
    <row r="37899" customFormat="1" ht="15" customHeight="1" x14ac:dyDescent="0.25"/>
    <row r="37900" customFormat="1" ht="15" customHeight="1" x14ac:dyDescent="0.25"/>
    <row r="37901" customFormat="1" ht="15" customHeight="1" x14ac:dyDescent="0.25"/>
    <row r="37902" customFormat="1" ht="15" customHeight="1" x14ac:dyDescent="0.25"/>
    <row r="37903" customFormat="1" ht="15" customHeight="1" x14ac:dyDescent="0.25"/>
    <row r="37904" customFormat="1" ht="15" customHeight="1" x14ac:dyDescent="0.25"/>
    <row r="37905" customFormat="1" ht="15" customHeight="1" x14ac:dyDescent="0.25"/>
    <row r="37906" customFormat="1" ht="15" customHeight="1" x14ac:dyDescent="0.25"/>
    <row r="37907" customFormat="1" ht="15" customHeight="1" x14ac:dyDescent="0.25"/>
    <row r="37908" customFormat="1" ht="15" customHeight="1" x14ac:dyDescent="0.25"/>
    <row r="37909" customFormat="1" ht="15" customHeight="1" x14ac:dyDescent="0.25"/>
    <row r="37910" customFormat="1" ht="15" customHeight="1" x14ac:dyDescent="0.25"/>
    <row r="37911" customFormat="1" ht="15" customHeight="1" x14ac:dyDescent="0.25"/>
    <row r="37912" customFormat="1" ht="15" customHeight="1" x14ac:dyDescent="0.25"/>
    <row r="37913" customFormat="1" ht="15" customHeight="1" x14ac:dyDescent="0.25"/>
    <row r="37914" customFormat="1" ht="15" customHeight="1" x14ac:dyDescent="0.25"/>
    <row r="37915" customFormat="1" ht="15" customHeight="1" x14ac:dyDescent="0.25"/>
    <row r="37916" customFormat="1" ht="15" customHeight="1" x14ac:dyDescent="0.25"/>
    <row r="37917" customFormat="1" ht="15" customHeight="1" x14ac:dyDescent="0.25"/>
    <row r="37918" customFormat="1" ht="15" customHeight="1" x14ac:dyDescent="0.25"/>
    <row r="37919" customFormat="1" ht="15" customHeight="1" x14ac:dyDescent="0.25"/>
    <row r="37920" customFormat="1" ht="15" customHeight="1" x14ac:dyDescent="0.25"/>
    <row r="37921" customFormat="1" ht="15" customHeight="1" x14ac:dyDescent="0.25"/>
    <row r="37922" customFormat="1" ht="15" customHeight="1" x14ac:dyDescent="0.25"/>
    <row r="37923" customFormat="1" ht="15" customHeight="1" x14ac:dyDescent="0.25"/>
    <row r="37924" customFormat="1" ht="15" customHeight="1" x14ac:dyDescent="0.25"/>
    <row r="37925" customFormat="1" ht="15" customHeight="1" x14ac:dyDescent="0.25"/>
    <row r="37926" customFormat="1" ht="15" customHeight="1" x14ac:dyDescent="0.25"/>
    <row r="37927" customFormat="1" ht="15" customHeight="1" x14ac:dyDescent="0.25"/>
    <row r="37928" customFormat="1" ht="15" customHeight="1" x14ac:dyDescent="0.25"/>
    <row r="37929" customFormat="1" ht="15" customHeight="1" x14ac:dyDescent="0.25"/>
    <row r="37930" customFormat="1" ht="15" customHeight="1" x14ac:dyDescent="0.25"/>
    <row r="37931" customFormat="1" ht="15" customHeight="1" x14ac:dyDescent="0.25"/>
    <row r="37932" customFormat="1" ht="15" customHeight="1" x14ac:dyDescent="0.25"/>
    <row r="37933" customFormat="1" ht="15" customHeight="1" x14ac:dyDescent="0.25"/>
    <row r="37934" customFormat="1" ht="15" customHeight="1" x14ac:dyDescent="0.25"/>
    <row r="37935" customFormat="1" ht="15" customHeight="1" x14ac:dyDescent="0.25"/>
    <row r="37936" customFormat="1" ht="15" customHeight="1" x14ac:dyDescent="0.25"/>
    <row r="37937" customFormat="1" ht="15" customHeight="1" x14ac:dyDescent="0.25"/>
    <row r="37938" customFormat="1" ht="15" customHeight="1" x14ac:dyDescent="0.25"/>
    <row r="37939" customFormat="1" ht="15" customHeight="1" x14ac:dyDescent="0.25"/>
    <row r="37940" customFormat="1" ht="15" customHeight="1" x14ac:dyDescent="0.25"/>
    <row r="37941" customFormat="1" ht="15" customHeight="1" x14ac:dyDescent="0.25"/>
    <row r="37942" customFormat="1" ht="15" customHeight="1" x14ac:dyDescent="0.25"/>
    <row r="37943" customFormat="1" ht="15" customHeight="1" x14ac:dyDescent="0.25"/>
    <row r="37944" customFormat="1" ht="15" customHeight="1" x14ac:dyDescent="0.25"/>
    <row r="37945" customFormat="1" ht="15" customHeight="1" x14ac:dyDescent="0.25"/>
    <row r="37946" customFormat="1" ht="15" customHeight="1" x14ac:dyDescent="0.25"/>
    <row r="37947" customFormat="1" ht="15" customHeight="1" x14ac:dyDescent="0.25"/>
    <row r="37948" customFormat="1" ht="15" customHeight="1" x14ac:dyDescent="0.25"/>
    <row r="37949" customFormat="1" ht="15" customHeight="1" x14ac:dyDescent="0.25"/>
    <row r="37950" customFormat="1" ht="15" customHeight="1" x14ac:dyDescent="0.25"/>
    <row r="37951" customFormat="1" ht="15" customHeight="1" x14ac:dyDescent="0.25"/>
    <row r="37952" customFormat="1" ht="15" customHeight="1" x14ac:dyDescent="0.25"/>
    <row r="37953" customFormat="1" ht="15" customHeight="1" x14ac:dyDescent="0.25"/>
    <row r="37954" customFormat="1" ht="15" customHeight="1" x14ac:dyDescent="0.25"/>
    <row r="37955" customFormat="1" ht="15" customHeight="1" x14ac:dyDescent="0.25"/>
    <row r="37956" customFormat="1" ht="15" customHeight="1" x14ac:dyDescent="0.25"/>
    <row r="37957" customFormat="1" ht="15" customHeight="1" x14ac:dyDescent="0.25"/>
    <row r="37958" customFormat="1" ht="15" customHeight="1" x14ac:dyDescent="0.25"/>
    <row r="37959" customFormat="1" ht="15" customHeight="1" x14ac:dyDescent="0.25"/>
    <row r="37960" customFormat="1" ht="15" customHeight="1" x14ac:dyDescent="0.25"/>
    <row r="37961" customFormat="1" ht="15" customHeight="1" x14ac:dyDescent="0.25"/>
    <row r="37962" customFormat="1" ht="15" customHeight="1" x14ac:dyDescent="0.25"/>
    <row r="37963" customFormat="1" ht="15" customHeight="1" x14ac:dyDescent="0.25"/>
    <row r="37964" customFormat="1" ht="15" customHeight="1" x14ac:dyDescent="0.25"/>
    <row r="37965" customFormat="1" ht="15" customHeight="1" x14ac:dyDescent="0.25"/>
    <row r="37966" customFormat="1" ht="15" customHeight="1" x14ac:dyDescent="0.25"/>
    <row r="37967" customFormat="1" ht="15" customHeight="1" x14ac:dyDescent="0.25"/>
    <row r="37968" customFormat="1" ht="15" customHeight="1" x14ac:dyDescent="0.25"/>
    <row r="37969" customFormat="1" ht="15" customHeight="1" x14ac:dyDescent="0.25"/>
    <row r="37970" customFormat="1" ht="15" customHeight="1" x14ac:dyDescent="0.25"/>
    <row r="37971" customFormat="1" ht="15" customHeight="1" x14ac:dyDescent="0.25"/>
    <row r="37972" customFormat="1" ht="15" customHeight="1" x14ac:dyDescent="0.25"/>
    <row r="37973" customFormat="1" ht="15" customHeight="1" x14ac:dyDescent="0.25"/>
    <row r="37974" customFormat="1" ht="15" customHeight="1" x14ac:dyDescent="0.25"/>
    <row r="37975" customFormat="1" ht="15" customHeight="1" x14ac:dyDescent="0.25"/>
    <row r="37976" customFormat="1" ht="15" customHeight="1" x14ac:dyDescent="0.25"/>
    <row r="37977" customFormat="1" ht="15" customHeight="1" x14ac:dyDescent="0.25"/>
    <row r="37978" customFormat="1" ht="15" customHeight="1" x14ac:dyDescent="0.25"/>
    <row r="37979" customFormat="1" ht="15" customHeight="1" x14ac:dyDescent="0.25"/>
    <row r="37980" customFormat="1" ht="15" customHeight="1" x14ac:dyDescent="0.25"/>
    <row r="37981" customFormat="1" ht="15" customHeight="1" x14ac:dyDescent="0.25"/>
    <row r="37982" customFormat="1" ht="15" customHeight="1" x14ac:dyDescent="0.25"/>
    <row r="37983" customFormat="1" ht="15" customHeight="1" x14ac:dyDescent="0.25"/>
    <row r="37984" customFormat="1" ht="15" customHeight="1" x14ac:dyDescent="0.25"/>
    <row r="37985" customFormat="1" ht="15" customHeight="1" x14ac:dyDescent="0.25"/>
    <row r="37986" customFormat="1" ht="15" customHeight="1" x14ac:dyDescent="0.25"/>
    <row r="37987" customFormat="1" ht="15" customHeight="1" x14ac:dyDescent="0.25"/>
    <row r="37988" customFormat="1" ht="15" customHeight="1" x14ac:dyDescent="0.25"/>
    <row r="37989" customFormat="1" ht="15" customHeight="1" x14ac:dyDescent="0.25"/>
    <row r="37990" customFormat="1" ht="15" customHeight="1" x14ac:dyDescent="0.25"/>
    <row r="37991" customFormat="1" ht="15" customHeight="1" x14ac:dyDescent="0.25"/>
    <row r="37992" customFormat="1" ht="15" customHeight="1" x14ac:dyDescent="0.25"/>
    <row r="37993" customFormat="1" ht="15" customHeight="1" x14ac:dyDescent="0.25"/>
    <row r="37994" customFormat="1" ht="15" customHeight="1" x14ac:dyDescent="0.25"/>
    <row r="37995" customFormat="1" ht="15" customHeight="1" x14ac:dyDescent="0.25"/>
    <row r="37996" customFormat="1" ht="15" customHeight="1" x14ac:dyDescent="0.25"/>
    <row r="37997" customFormat="1" ht="15" customHeight="1" x14ac:dyDescent="0.25"/>
    <row r="37998" customFormat="1" ht="15" customHeight="1" x14ac:dyDescent="0.25"/>
    <row r="37999" customFormat="1" ht="15" customHeight="1" x14ac:dyDescent="0.25"/>
    <row r="38000" customFormat="1" ht="15" customHeight="1" x14ac:dyDescent="0.25"/>
    <row r="38001" customFormat="1" ht="15" customHeight="1" x14ac:dyDescent="0.25"/>
    <row r="38002" customFormat="1" ht="15" customHeight="1" x14ac:dyDescent="0.25"/>
    <row r="38003" customFormat="1" ht="15" customHeight="1" x14ac:dyDescent="0.25"/>
    <row r="38004" customFormat="1" ht="15" customHeight="1" x14ac:dyDescent="0.25"/>
    <row r="38005" customFormat="1" ht="15" customHeight="1" x14ac:dyDescent="0.25"/>
    <row r="38006" customFormat="1" ht="15" customHeight="1" x14ac:dyDescent="0.25"/>
    <row r="38007" customFormat="1" ht="15" customHeight="1" x14ac:dyDescent="0.25"/>
    <row r="38008" customFormat="1" ht="15" customHeight="1" x14ac:dyDescent="0.25"/>
    <row r="38009" customFormat="1" ht="15" customHeight="1" x14ac:dyDescent="0.25"/>
    <row r="38010" customFormat="1" ht="15" customHeight="1" x14ac:dyDescent="0.25"/>
    <row r="38011" customFormat="1" ht="15" customHeight="1" x14ac:dyDescent="0.25"/>
    <row r="38012" customFormat="1" ht="15" customHeight="1" x14ac:dyDescent="0.25"/>
    <row r="38013" customFormat="1" ht="15" customHeight="1" x14ac:dyDescent="0.25"/>
    <row r="38014" customFormat="1" ht="15" customHeight="1" x14ac:dyDescent="0.25"/>
    <row r="38015" customFormat="1" ht="15" customHeight="1" x14ac:dyDescent="0.25"/>
    <row r="38016" customFormat="1" ht="15" customHeight="1" x14ac:dyDescent="0.25"/>
    <row r="38017" customFormat="1" ht="15" customHeight="1" x14ac:dyDescent="0.25"/>
    <row r="38018" customFormat="1" ht="15" customHeight="1" x14ac:dyDescent="0.25"/>
    <row r="38019" customFormat="1" ht="15" customHeight="1" x14ac:dyDescent="0.25"/>
    <row r="38020" customFormat="1" ht="15" customHeight="1" x14ac:dyDescent="0.25"/>
    <row r="38021" customFormat="1" ht="15" customHeight="1" x14ac:dyDescent="0.25"/>
    <row r="38022" customFormat="1" ht="15" customHeight="1" x14ac:dyDescent="0.25"/>
    <row r="38023" customFormat="1" ht="15" customHeight="1" x14ac:dyDescent="0.25"/>
    <row r="38024" customFormat="1" ht="15" customHeight="1" x14ac:dyDescent="0.25"/>
    <row r="38025" customFormat="1" ht="15" customHeight="1" x14ac:dyDescent="0.25"/>
    <row r="38026" customFormat="1" ht="15" customHeight="1" x14ac:dyDescent="0.25"/>
    <row r="38027" customFormat="1" ht="15" customHeight="1" x14ac:dyDescent="0.25"/>
    <row r="38028" customFormat="1" ht="15" customHeight="1" x14ac:dyDescent="0.25"/>
    <row r="38029" customFormat="1" ht="15" customHeight="1" x14ac:dyDescent="0.25"/>
    <row r="38030" customFormat="1" ht="15" customHeight="1" x14ac:dyDescent="0.25"/>
    <row r="38031" customFormat="1" ht="15" customHeight="1" x14ac:dyDescent="0.25"/>
    <row r="38032" customFormat="1" ht="15" customHeight="1" x14ac:dyDescent="0.25"/>
    <row r="38033" customFormat="1" ht="15" customHeight="1" x14ac:dyDescent="0.25"/>
    <row r="38034" customFormat="1" ht="15" customHeight="1" x14ac:dyDescent="0.25"/>
    <row r="38035" customFormat="1" ht="15" customHeight="1" x14ac:dyDescent="0.25"/>
    <row r="38036" customFormat="1" ht="15" customHeight="1" x14ac:dyDescent="0.25"/>
    <row r="38037" customFormat="1" ht="15" customHeight="1" x14ac:dyDescent="0.25"/>
    <row r="38038" customFormat="1" ht="15" customHeight="1" x14ac:dyDescent="0.25"/>
    <row r="38039" customFormat="1" ht="15" customHeight="1" x14ac:dyDescent="0.25"/>
    <row r="38040" customFormat="1" ht="15" customHeight="1" x14ac:dyDescent="0.25"/>
    <row r="38041" customFormat="1" ht="15" customHeight="1" x14ac:dyDescent="0.25"/>
    <row r="38042" customFormat="1" ht="15" customHeight="1" x14ac:dyDescent="0.25"/>
    <row r="38043" customFormat="1" ht="15" customHeight="1" x14ac:dyDescent="0.25"/>
    <row r="38044" customFormat="1" ht="15" customHeight="1" x14ac:dyDescent="0.25"/>
    <row r="38045" customFormat="1" ht="15" customHeight="1" x14ac:dyDescent="0.25"/>
    <row r="38046" customFormat="1" ht="15" customHeight="1" x14ac:dyDescent="0.25"/>
    <row r="38047" customFormat="1" ht="15" customHeight="1" x14ac:dyDescent="0.25"/>
    <row r="38048" customFormat="1" ht="15" customHeight="1" x14ac:dyDescent="0.25"/>
    <row r="38049" customFormat="1" ht="15" customHeight="1" x14ac:dyDescent="0.25"/>
    <row r="38050" customFormat="1" ht="15" customHeight="1" x14ac:dyDescent="0.25"/>
    <row r="38051" customFormat="1" ht="15" customHeight="1" x14ac:dyDescent="0.25"/>
    <row r="38052" customFormat="1" ht="15" customHeight="1" x14ac:dyDescent="0.25"/>
    <row r="38053" customFormat="1" ht="15" customHeight="1" x14ac:dyDescent="0.25"/>
    <row r="38054" customFormat="1" ht="15" customHeight="1" x14ac:dyDescent="0.25"/>
    <row r="38055" customFormat="1" ht="15" customHeight="1" x14ac:dyDescent="0.25"/>
    <row r="38056" customFormat="1" ht="15" customHeight="1" x14ac:dyDescent="0.25"/>
    <row r="38057" customFormat="1" ht="15" customHeight="1" x14ac:dyDescent="0.25"/>
    <row r="38058" customFormat="1" ht="15" customHeight="1" x14ac:dyDescent="0.25"/>
    <row r="38059" customFormat="1" ht="15" customHeight="1" x14ac:dyDescent="0.25"/>
    <row r="38060" customFormat="1" ht="15" customHeight="1" x14ac:dyDescent="0.25"/>
    <row r="38061" customFormat="1" ht="15" customHeight="1" x14ac:dyDescent="0.25"/>
    <row r="38062" customFormat="1" ht="15" customHeight="1" x14ac:dyDescent="0.25"/>
    <row r="38063" customFormat="1" ht="15" customHeight="1" x14ac:dyDescent="0.25"/>
    <row r="38064" customFormat="1" ht="15" customHeight="1" x14ac:dyDescent="0.25"/>
    <row r="38065" customFormat="1" ht="15" customHeight="1" x14ac:dyDescent="0.25"/>
    <row r="38066" customFormat="1" ht="15" customHeight="1" x14ac:dyDescent="0.25"/>
    <row r="38067" customFormat="1" ht="15" customHeight="1" x14ac:dyDescent="0.25"/>
    <row r="38068" customFormat="1" ht="15" customHeight="1" x14ac:dyDescent="0.25"/>
    <row r="38069" customFormat="1" ht="15" customHeight="1" x14ac:dyDescent="0.25"/>
    <row r="38070" customFormat="1" ht="15" customHeight="1" x14ac:dyDescent="0.25"/>
    <row r="38071" customFormat="1" ht="15" customHeight="1" x14ac:dyDescent="0.25"/>
    <row r="38072" customFormat="1" ht="15" customHeight="1" x14ac:dyDescent="0.25"/>
    <row r="38073" customFormat="1" ht="15" customHeight="1" x14ac:dyDescent="0.25"/>
    <row r="38074" customFormat="1" ht="15" customHeight="1" x14ac:dyDescent="0.25"/>
    <row r="38075" customFormat="1" ht="15" customHeight="1" x14ac:dyDescent="0.25"/>
    <row r="38076" customFormat="1" ht="15" customHeight="1" x14ac:dyDescent="0.25"/>
    <row r="38077" customFormat="1" ht="15" customHeight="1" x14ac:dyDescent="0.25"/>
    <row r="38078" customFormat="1" ht="15" customHeight="1" x14ac:dyDescent="0.25"/>
    <row r="38079" customFormat="1" ht="15" customHeight="1" x14ac:dyDescent="0.25"/>
    <row r="38080" customFormat="1" ht="15" customHeight="1" x14ac:dyDescent="0.25"/>
    <row r="38081" customFormat="1" ht="15" customHeight="1" x14ac:dyDescent="0.25"/>
    <row r="38082" customFormat="1" ht="15" customHeight="1" x14ac:dyDescent="0.25"/>
    <row r="38083" customFormat="1" ht="15" customHeight="1" x14ac:dyDescent="0.25"/>
    <row r="38084" customFormat="1" ht="15" customHeight="1" x14ac:dyDescent="0.25"/>
    <row r="38085" customFormat="1" ht="15" customHeight="1" x14ac:dyDescent="0.25"/>
    <row r="38086" customFormat="1" ht="15" customHeight="1" x14ac:dyDescent="0.25"/>
    <row r="38087" customFormat="1" ht="15" customHeight="1" x14ac:dyDescent="0.25"/>
    <row r="38088" customFormat="1" ht="15" customHeight="1" x14ac:dyDescent="0.25"/>
    <row r="38089" customFormat="1" ht="15" customHeight="1" x14ac:dyDescent="0.25"/>
    <row r="38090" customFormat="1" ht="15" customHeight="1" x14ac:dyDescent="0.25"/>
    <row r="38091" customFormat="1" ht="15" customHeight="1" x14ac:dyDescent="0.25"/>
    <row r="38092" customFormat="1" ht="15" customHeight="1" x14ac:dyDescent="0.25"/>
    <row r="38093" customFormat="1" ht="15" customHeight="1" x14ac:dyDescent="0.25"/>
    <row r="38094" customFormat="1" ht="15" customHeight="1" x14ac:dyDescent="0.25"/>
    <row r="38095" customFormat="1" ht="15" customHeight="1" x14ac:dyDescent="0.25"/>
    <row r="38096" customFormat="1" ht="15" customHeight="1" x14ac:dyDescent="0.25"/>
    <row r="38097" customFormat="1" ht="15" customHeight="1" x14ac:dyDescent="0.25"/>
    <row r="38098" customFormat="1" ht="15" customHeight="1" x14ac:dyDescent="0.25"/>
    <row r="38099" customFormat="1" ht="15" customHeight="1" x14ac:dyDescent="0.25"/>
    <row r="38100" customFormat="1" ht="15" customHeight="1" x14ac:dyDescent="0.25"/>
    <row r="38101" customFormat="1" ht="15" customHeight="1" x14ac:dyDescent="0.25"/>
    <row r="38102" customFormat="1" ht="15" customHeight="1" x14ac:dyDescent="0.25"/>
    <row r="38103" customFormat="1" ht="15" customHeight="1" x14ac:dyDescent="0.25"/>
    <row r="38104" customFormat="1" ht="15" customHeight="1" x14ac:dyDescent="0.25"/>
    <row r="38105" customFormat="1" ht="15" customHeight="1" x14ac:dyDescent="0.25"/>
    <row r="38106" customFormat="1" ht="15" customHeight="1" x14ac:dyDescent="0.25"/>
    <row r="38107" customFormat="1" ht="15" customHeight="1" x14ac:dyDescent="0.25"/>
    <row r="38108" customFormat="1" ht="15" customHeight="1" x14ac:dyDescent="0.25"/>
    <row r="38109" customFormat="1" ht="15" customHeight="1" x14ac:dyDescent="0.25"/>
    <row r="38110" customFormat="1" ht="15" customHeight="1" x14ac:dyDescent="0.25"/>
    <row r="38111" customFormat="1" ht="15" customHeight="1" x14ac:dyDescent="0.25"/>
    <row r="38112" customFormat="1" ht="15" customHeight="1" x14ac:dyDescent="0.25"/>
    <row r="38113" customFormat="1" ht="15" customHeight="1" x14ac:dyDescent="0.25"/>
    <row r="38114" customFormat="1" ht="15" customHeight="1" x14ac:dyDescent="0.25"/>
    <row r="38115" customFormat="1" ht="15" customHeight="1" x14ac:dyDescent="0.25"/>
    <row r="38116" customFormat="1" ht="15" customHeight="1" x14ac:dyDescent="0.25"/>
    <row r="38117" customFormat="1" ht="15" customHeight="1" x14ac:dyDescent="0.25"/>
    <row r="38118" customFormat="1" ht="15" customHeight="1" x14ac:dyDescent="0.25"/>
    <row r="38119" customFormat="1" ht="15" customHeight="1" x14ac:dyDescent="0.25"/>
    <row r="38120" customFormat="1" ht="15" customHeight="1" x14ac:dyDescent="0.25"/>
    <row r="38121" customFormat="1" ht="15" customHeight="1" x14ac:dyDescent="0.25"/>
    <row r="38122" customFormat="1" ht="15" customHeight="1" x14ac:dyDescent="0.25"/>
    <row r="38123" customFormat="1" ht="15" customHeight="1" x14ac:dyDescent="0.25"/>
    <row r="38124" customFormat="1" ht="15" customHeight="1" x14ac:dyDescent="0.25"/>
    <row r="38125" customFormat="1" ht="15" customHeight="1" x14ac:dyDescent="0.25"/>
    <row r="38126" customFormat="1" ht="15" customHeight="1" x14ac:dyDescent="0.25"/>
    <row r="38127" customFormat="1" ht="15" customHeight="1" x14ac:dyDescent="0.25"/>
    <row r="38128" customFormat="1" ht="15" customHeight="1" x14ac:dyDescent="0.25"/>
    <row r="38129" customFormat="1" ht="15" customHeight="1" x14ac:dyDescent="0.25"/>
    <row r="38130" customFormat="1" ht="15" customHeight="1" x14ac:dyDescent="0.25"/>
    <row r="38131" customFormat="1" ht="15" customHeight="1" x14ac:dyDescent="0.25"/>
    <row r="38132" customFormat="1" ht="15" customHeight="1" x14ac:dyDescent="0.25"/>
    <row r="38133" customFormat="1" ht="15" customHeight="1" x14ac:dyDescent="0.25"/>
    <row r="38134" customFormat="1" ht="15" customHeight="1" x14ac:dyDescent="0.25"/>
    <row r="38135" customFormat="1" ht="15" customHeight="1" x14ac:dyDescent="0.25"/>
    <row r="38136" customFormat="1" ht="15" customHeight="1" x14ac:dyDescent="0.25"/>
    <row r="38137" customFormat="1" ht="15" customHeight="1" x14ac:dyDescent="0.25"/>
    <row r="38138" customFormat="1" ht="15" customHeight="1" x14ac:dyDescent="0.25"/>
    <row r="38139" customFormat="1" ht="15" customHeight="1" x14ac:dyDescent="0.25"/>
    <row r="38140" customFormat="1" ht="15" customHeight="1" x14ac:dyDescent="0.25"/>
    <row r="38141" customFormat="1" ht="15" customHeight="1" x14ac:dyDescent="0.25"/>
    <row r="38142" customFormat="1" ht="15" customHeight="1" x14ac:dyDescent="0.25"/>
    <row r="38143" customFormat="1" ht="15" customHeight="1" x14ac:dyDescent="0.25"/>
    <row r="38144" customFormat="1" ht="15" customHeight="1" x14ac:dyDescent="0.25"/>
    <row r="38145" customFormat="1" ht="15" customHeight="1" x14ac:dyDescent="0.25"/>
    <row r="38146" customFormat="1" ht="15" customHeight="1" x14ac:dyDescent="0.25"/>
    <row r="38147" customFormat="1" ht="15" customHeight="1" x14ac:dyDescent="0.25"/>
    <row r="38148" customFormat="1" ht="15" customHeight="1" x14ac:dyDescent="0.25"/>
    <row r="38149" customFormat="1" ht="15" customHeight="1" x14ac:dyDescent="0.25"/>
    <row r="38150" customFormat="1" ht="15" customHeight="1" x14ac:dyDescent="0.25"/>
    <row r="38151" customFormat="1" ht="15" customHeight="1" x14ac:dyDescent="0.25"/>
    <row r="38152" customFormat="1" ht="15" customHeight="1" x14ac:dyDescent="0.25"/>
    <row r="38153" customFormat="1" ht="15" customHeight="1" x14ac:dyDescent="0.25"/>
    <row r="38154" customFormat="1" ht="15" customHeight="1" x14ac:dyDescent="0.25"/>
    <row r="38155" customFormat="1" ht="15" customHeight="1" x14ac:dyDescent="0.25"/>
    <row r="38156" customFormat="1" ht="15" customHeight="1" x14ac:dyDescent="0.25"/>
    <row r="38157" customFormat="1" ht="15" customHeight="1" x14ac:dyDescent="0.25"/>
    <row r="38158" customFormat="1" ht="15" customHeight="1" x14ac:dyDescent="0.25"/>
    <row r="38159" customFormat="1" ht="15" customHeight="1" x14ac:dyDescent="0.25"/>
    <row r="38160" customFormat="1" ht="15" customHeight="1" x14ac:dyDescent="0.25"/>
    <row r="38161" customFormat="1" ht="15" customHeight="1" x14ac:dyDescent="0.25"/>
    <row r="38162" customFormat="1" ht="15" customHeight="1" x14ac:dyDescent="0.25"/>
    <row r="38163" customFormat="1" ht="15" customHeight="1" x14ac:dyDescent="0.25"/>
    <row r="38164" customFormat="1" ht="15" customHeight="1" x14ac:dyDescent="0.25"/>
    <row r="38165" customFormat="1" ht="15" customHeight="1" x14ac:dyDescent="0.25"/>
    <row r="38166" customFormat="1" ht="15" customHeight="1" x14ac:dyDescent="0.25"/>
    <row r="38167" customFormat="1" ht="15" customHeight="1" x14ac:dyDescent="0.25"/>
    <row r="38168" customFormat="1" ht="15" customHeight="1" x14ac:dyDescent="0.25"/>
    <row r="38169" customFormat="1" ht="15" customHeight="1" x14ac:dyDescent="0.25"/>
    <row r="38170" customFormat="1" ht="15" customHeight="1" x14ac:dyDescent="0.25"/>
    <row r="38171" customFormat="1" ht="15" customHeight="1" x14ac:dyDescent="0.25"/>
    <row r="38172" customFormat="1" ht="15" customHeight="1" x14ac:dyDescent="0.25"/>
    <row r="38173" customFormat="1" ht="15" customHeight="1" x14ac:dyDescent="0.25"/>
    <row r="38174" customFormat="1" ht="15" customHeight="1" x14ac:dyDescent="0.25"/>
    <row r="38175" customFormat="1" ht="15" customHeight="1" x14ac:dyDescent="0.25"/>
    <row r="38176" customFormat="1" ht="15" customHeight="1" x14ac:dyDescent="0.25"/>
    <row r="38177" customFormat="1" ht="15" customHeight="1" x14ac:dyDescent="0.25"/>
    <row r="38178" customFormat="1" ht="15" customHeight="1" x14ac:dyDescent="0.25"/>
    <row r="38179" customFormat="1" ht="15" customHeight="1" x14ac:dyDescent="0.25"/>
    <row r="38180" customFormat="1" ht="15" customHeight="1" x14ac:dyDescent="0.25"/>
    <row r="38181" customFormat="1" ht="15" customHeight="1" x14ac:dyDescent="0.25"/>
    <row r="38182" customFormat="1" ht="15" customHeight="1" x14ac:dyDescent="0.25"/>
    <row r="38183" customFormat="1" ht="15" customHeight="1" x14ac:dyDescent="0.25"/>
    <row r="38184" customFormat="1" ht="15" customHeight="1" x14ac:dyDescent="0.25"/>
    <row r="38185" customFormat="1" ht="15" customHeight="1" x14ac:dyDescent="0.25"/>
    <row r="38186" customFormat="1" ht="15" customHeight="1" x14ac:dyDescent="0.25"/>
    <row r="38187" customFormat="1" ht="15" customHeight="1" x14ac:dyDescent="0.25"/>
    <row r="38188" customFormat="1" ht="15" customHeight="1" x14ac:dyDescent="0.25"/>
    <row r="38189" customFormat="1" ht="15" customHeight="1" x14ac:dyDescent="0.25"/>
    <row r="38190" customFormat="1" ht="15" customHeight="1" x14ac:dyDescent="0.25"/>
    <row r="38191" customFormat="1" ht="15" customHeight="1" x14ac:dyDescent="0.25"/>
    <row r="38192" customFormat="1" ht="15" customHeight="1" x14ac:dyDescent="0.25"/>
    <row r="38193" customFormat="1" ht="15" customHeight="1" x14ac:dyDescent="0.25"/>
    <row r="38194" customFormat="1" ht="15" customHeight="1" x14ac:dyDescent="0.25"/>
    <row r="38195" customFormat="1" ht="15" customHeight="1" x14ac:dyDescent="0.25"/>
    <row r="38196" customFormat="1" ht="15" customHeight="1" x14ac:dyDescent="0.25"/>
    <row r="38197" customFormat="1" ht="15" customHeight="1" x14ac:dyDescent="0.25"/>
    <row r="38198" customFormat="1" ht="15" customHeight="1" x14ac:dyDescent="0.25"/>
    <row r="38199" customFormat="1" ht="15" customHeight="1" x14ac:dyDescent="0.25"/>
    <row r="38200" customFormat="1" ht="15" customHeight="1" x14ac:dyDescent="0.25"/>
    <row r="38201" customFormat="1" ht="15" customHeight="1" x14ac:dyDescent="0.25"/>
    <row r="38202" customFormat="1" ht="15" customHeight="1" x14ac:dyDescent="0.25"/>
    <row r="38203" customFormat="1" ht="15" customHeight="1" x14ac:dyDescent="0.25"/>
    <row r="38204" customFormat="1" ht="15" customHeight="1" x14ac:dyDescent="0.25"/>
    <row r="38205" customFormat="1" ht="15" customHeight="1" x14ac:dyDescent="0.25"/>
    <row r="38206" customFormat="1" ht="15" customHeight="1" x14ac:dyDescent="0.25"/>
    <row r="38207" customFormat="1" ht="15" customHeight="1" x14ac:dyDescent="0.25"/>
    <row r="38208" customFormat="1" ht="15" customHeight="1" x14ac:dyDescent="0.25"/>
    <row r="38209" customFormat="1" ht="15" customHeight="1" x14ac:dyDescent="0.25"/>
    <row r="38210" customFormat="1" ht="15" customHeight="1" x14ac:dyDescent="0.25"/>
    <row r="38211" customFormat="1" ht="15" customHeight="1" x14ac:dyDescent="0.25"/>
    <row r="38212" customFormat="1" ht="15" customHeight="1" x14ac:dyDescent="0.25"/>
    <row r="38213" customFormat="1" ht="15" customHeight="1" x14ac:dyDescent="0.25"/>
    <row r="38214" customFormat="1" ht="15" customHeight="1" x14ac:dyDescent="0.25"/>
    <row r="38215" customFormat="1" ht="15" customHeight="1" x14ac:dyDescent="0.25"/>
    <row r="38216" customFormat="1" ht="15" customHeight="1" x14ac:dyDescent="0.25"/>
    <row r="38217" customFormat="1" ht="15" customHeight="1" x14ac:dyDescent="0.25"/>
    <row r="38218" customFormat="1" ht="15" customHeight="1" x14ac:dyDescent="0.25"/>
    <row r="38219" customFormat="1" ht="15" customHeight="1" x14ac:dyDescent="0.25"/>
    <row r="38220" customFormat="1" ht="15" customHeight="1" x14ac:dyDescent="0.25"/>
    <row r="38221" customFormat="1" ht="15" customHeight="1" x14ac:dyDescent="0.25"/>
    <row r="38222" customFormat="1" ht="15" customHeight="1" x14ac:dyDescent="0.25"/>
    <row r="38223" customFormat="1" ht="15" customHeight="1" x14ac:dyDescent="0.25"/>
    <row r="38224" customFormat="1" ht="15" customHeight="1" x14ac:dyDescent="0.25"/>
    <row r="38225" customFormat="1" ht="15" customHeight="1" x14ac:dyDescent="0.25"/>
    <row r="38226" customFormat="1" ht="15" customHeight="1" x14ac:dyDescent="0.25"/>
    <row r="38227" customFormat="1" ht="15" customHeight="1" x14ac:dyDescent="0.25"/>
    <row r="38228" customFormat="1" ht="15" customHeight="1" x14ac:dyDescent="0.25"/>
    <row r="38229" customFormat="1" ht="15" customHeight="1" x14ac:dyDescent="0.25"/>
    <row r="38230" customFormat="1" ht="15" customHeight="1" x14ac:dyDescent="0.25"/>
    <row r="38231" customFormat="1" ht="15" customHeight="1" x14ac:dyDescent="0.25"/>
    <row r="38232" customFormat="1" ht="15" customHeight="1" x14ac:dyDescent="0.25"/>
    <row r="38233" customFormat="1" ht="15" customHeight="1" x14ac:dyDescent="0.25"/>
    <row r="38234" customFormat="1" ht="15" customHeight="1" x14ac:dyDescent="0.25"/>
    <row r="38235" customFormat="1" ht="15" customHeight="1" x14ac:dyDescent="0.25"/>
    <row r="38236" customFormat="1" ht="15" customHeight="1" x14ac:dyDescent="0.25"/>
    <row r="38237" customFormat="1" ht="15" customHeight="1" x14ac:dyDescent="0.25"/>
    <row r="38238" customFormat="1" ht="15" customHeight="1" x14ac:dyDescent="0.25"/>
    <row r="38239" customFormat="1" ht="15" customHeight="1" x14ac:dyDescent="0.25"/>
    <row r="38240" customFormat="1" ht="15" customHeight="1" x14ac:dyDescent="0.25"/>
    <row r="38241" customFormat="1" ht="15" customHeight="1" x14ac:dyDescent="0.25"/>
    <row r="38242" customFormat="1" ht="15" customHeight="1" x14ac:dyDescent="0.25"/>
    <row r="38243" customFormat="1" ht="15" customHeight="1" x14ac:dyDescent="0.25"/>
    <row r="38244" customFormat="1" ht="15" customHeight="1" x14ac:dyDescent="0.25"/>
    <row r="38245" customFormat="1" ht="15" customHeight="1" x14ac:dyDescent="0.25"/>
    <row r="38246" customFormat="1" ht="15" customHeight="1" x14ac:dyDescent="0.25"/>
    <row r="38247" customFormat="1" ht="15" customHeight="1" x14ac:dyDescent="0.25"/>
    <row r="38248" customFormat="1" ht="15" customHeight="1" x14ac:dyDescent="0.25"/>
    <row r="38249" customFormat="1" ht="15" customHeight="1" x14ac:dyDescent="0.25"/>
    <row r="38250" customFormat="1" ht="15" customHeight="1" x14ac:dyDescent="0.25"/>
    <row r="38251" customFormat="1" ht="15" customHeight="1" x14ac:dyDescent="0.25"/>
    <row r="38252" customFormat="1" ht="15" customHeight="1" x14ac:dyDescent="0.25"/>
    <row r="38253" customFormat="1" ht="15" customHeight="1" x14ac:dyDescent="0.25"/>
    <row r="38254" customFormat="1" ht="15" customHeight="1" x14ac:dyDescent="0.25"/>
    <row r="38255" customFormat="1" ht="15" customHeight="1" x14ac:dyDescent="0.25"/>
    <row r="38256" customFormat="1" ht="15" customHeight="1" x14ac:dyDescent="0.25"/>
    <row r="38257" customFormat="1" ht="15" customHeight="1" x14ac:dyDescent="0.25"/>
    <row r="38258" customFormat="1" ht="15" customHeight="1" x14ac:dyDescent="0.25"/>
    <row r="38259" customFormat="1" ht="15" customHeight="1" x14ac:dyDescent="0.25"/>
    <row r="38260" customFormat="1" ht="15" customHeight="1" x14ac:dyDescent="0.25"/>
    <row r="38261" customFormat="1" ht="15" customHeight="1" x14ac:dyDescent="0.25"/>
    <row r="38262" customFormat="1" ht="15" customHeight="1" x14ac:dyDescent="0.25"/>
    <row r="38263" customFormat="1" ht="15" customHeight="1" x14ac:dyDescent="0.25"/>
    <row r="38264" customFormat="1" ht="15" customHeight="1" x14ac:dyDescent="0.25"/>
    <row r="38265" customFormat="1" ht="15" customHeight="1" x14ac:dyDescent="0.25"/>
    <row r="38266" customFormat="1" ht="15" customHeight="1" x14ac:dyDescent="0.25"/>
    <row r="38267" customFormat="1" ht="15" customHeight="1" x14ac:dyDescent="0.25"/>
    <row r="38268" customFormat="1" ht="15" customHeight="1" x14ac:dyDescent="0.25"/>
    <row r="38269" customFormat="1" ht="15" customHeight="1" x14ac:dyDescent="0.25"/>
    <row r="38270" customFormat="1" ht="15" customHeight="1" x14ac:dyDescent="0.25"/>
    <row r="38271" customFormat="1" ht="15" customHeight="1" x14ac:dyDescent="0.25"/>
    <row r="38272" customFormat="1" ht="15" customHeight="1" x14ac:dyDescent="0.25"/>
    <row r="38273" customFormat="1" ht="15" customHeight="1" x14ac:dyDescent="0.25"/>
    <row r="38274" customFormat="1" ht="15" customHeight="1" x14ac:dyDescent="0.25"/>
    <row r="38275" customFormat="1" ht="15" customHeight="1" x14ac:dyDescent="0.25"/>
    <row r="38276" customFormat="1" ht="15" customHeight="1" x14ac:dyDescent="0.25"/>
    <row r="38277" customFormat="1" ht="15" customHeight="1" x14ac:dyDescent="0.25"/>
    <row r="38278" customFormat="1" ht="15" customHeight="1" x14ac:dyDescent="0.25"/>
    <row r="38279" customFormat="1" ht="15" customHeight="1" x14ac:dyDescent="0.25"/>
    <row r="38280" customFormat="1" ht="15" customHeight="1" x14ac:dyDescent="0.25"/>
    <row r="38281" customFormat="1" ht="15" customHeight="1" x14ac:dyDescent="0.25"/>
    <row r="38282" customFormat="1" ht="15" customHeight="1" x14ac:dyDescent="0.25"/>
    <row r="38283" customFormat="1" ht="15" customHeight="1" x14ac:dyDescent="0.25"/>
    <row r="38284" customFormat="1" ht="15" customHeight="1" x14ac:dyDescent="0.25"/>
    <row r="38285" customFormat="1" ht="15" customHeight="1" x14ac:dyDescent="0.25"/>
    <row r="38286" customFormat="1" ht="15" customHeight="1" x14ac:dyDescent="0.25"/>
    <row r="38287" customFormat="1" ht="15" customHeight="1" x14ac:dyDescent="0.25"/>
    <row r="38288" customFormat="1" ht="15" customHeight="1" x14ac:dyDescent="0.25"/>
    <row r="38289" customFormat="1" ht="15" customHeight="1" x14ac:dyDescent="0.25"/>
    <row r="38290" customFormat="1" ht="15" customHeight="1" x14ac:dyDescent="0.25"/>
    <row r="38291" customFormat="1" ht="15" customHeight="1" x14ac:dyDescent="0.25"/>
    <row r="38292" customFormat="1" ht="15" customHeight="1" x14ac:dyDescent="0.25"/>
    <row r="38293" customFormat="1" ht="15" customHeight="1" x14ac:dyDescent="0.25"/>
    <row r="38294" customFormat="1" ht="15" customHeight="1" x14ac:dyDescent="0.25"/>
    <row r="38295" customFormat="1" ht="15" customHeight="1" x14ac:dyDescent="0.25"/>
    <row r="38296" customFormat="1" ht="15" customHeight="1" x14ac:dyDescent="0.25"/>
    <row r="38297" customFormat="1" ht="15" customHeight="1" x14ac:dyDescent="0.25"/>
    <row r="38298" customFormat="1" ht="15" customHeight="1" x14ac:dyDescent="0.25"/>
    <row r="38299" customFormat="1" ht="15" customHeight="1" x14ac:dyDescent="0.25"/>
    <row r="38300" customFormat="1" ht="15" customHeight="1" x14ac:dyDescent="0.25"/>
    <row r="38301" customFormat="1" ht="15" customHeight="1" x14ac:dyDescent="0.25"/>
    <row r="38302" customFormat="1" ht="15" customHeight="1" x14ac:dyDescent="0.25"/>
    <row r="38303" customFormat="1" ht="15" customHeight="1" x14ac:dyDescent="0.25"/>
    <row r="38304" customFormat="1" ht="15" customHeight="1" x14ac:dyDescent="0.25"/>
    <row r="38305" customFormat="1" ht="15" customHeight="1" x14ac:dyDescent="0.25"/>
    <row r="38306" customFormat="1" ht="15" customHeight="1" x14ac:dyDescent="0.25"/>
    <row r="38307" customFormat="1" ht="15" customHeight="1" x14ac:dyDescent="0.25"/>
    <row r="38308" customFormat="1" ht="15" customHeight="1" x14ac:dyDescent="0.25"/>
    <row r="38309" customFormat="1" ht="15" customHeight="1" x14ac:dyDescent="0.25"/>
    <row r="38310" customFormat="1" ht="15" customHeight="1" x14ac:dyDescent="0.25"/>
    <row r="38311" customFormat="1" ht="15" customHeight="1" x14ac:dyDescent="0.25"/>
    <row r="38312" customFormat="1" ht="15" customHeight="1" x14ac:dyDescent="0.25"/>
    <row r="38313" customFormat="1" ht="15" customHeight="1" x14ac:dyDescent="0.25"/>
    <row r="38314" customFormat="1" ht="15" customHeight="1" x14ac:dyDescent="0.25"/>
    <row r="38315" customFormat="1" ht="15" customHeight="1" x14ac:dyDescent="0.25"/>
    <row r="38316" customFormat="1" ht="15" customHeight="1" x14ac:dyDescent="0.25"/>
    <row r="38317" customFormat="1" ht="15" customHeight="1" x14ac:dyDescent="0.25"/>
    <row r="38318" customFormat="1" ht="15" customHeight="1" x14ac:dyDescent="0.25"/>
    <row r="38319" customFormat="1" ht="15" customHeight="1" x14ac:dyDescent="0.25"/>
    <row r="38320" customFormat="1" ht="15" customHeight="1" x14ac:dyDescent="0.25"/>
    <row r="38321" customFormat="1" ht="15" customHeight="1" x14ac:dyDescent="0.25"/>
    <row r="38322" customFormat="1" ht="15" customHeight="1" x14ac:dyDescent="0.25"/>
    <row r="38323" customFormat="1" ht="15" customHeight="1" x14ac:dyDescent="0.25"/>
    <row r="38324" customFormat="1" ht="15" customHeight="1" x14ac:dyDescent="0.25"/>
    <row r="38325" customFormat="1" ht="15" customHeight="1" x14ac:dyDescent="0.25"/>
    <row r="38326" customFormat="1" ht="15" customHeight="1" x14ac:dyDescent="0.25"/>
    <row r="38327" customFormat="1" ht="15" customHeight="1" x14ac:dyDescent="0.25"/>
    <row r="38328" customFormat="1" ht="15" customHeight="1" x14ac:dyDescent="0.25"/>
    <row r="38329" customFormat="1" ht="15" customHeight="1" x14ac:dyDescent="0.25"/>
    <row r="38330" customFormat="1" ht="15" customHeight="1" x14ac:dyDescent="0.25"/>
    <row r="38331" customFormat="1" ht="15" customHeight="1" x14ac:dyDescent="0.25"/>
    <row r="38332" customFormat="1" ht="15" customHeight="1" x14ac:dyDescent="0.25"/>
    <row r="38333" customFormat="1" ht="15" customHeight="1" x14ac:dyDescent="0.25"/>
    <row r="38334" customFormat="1" ht="15" customHeight="1" x14ac:dyDescent="0.25"/>
    <row r="38335" customFormat="1" ht="15" customHeight="1" x14ac:dyDescent="0.25"/>
    <row r="38336" customFormat="1" ht="15" customHeight="1" x14ac:dyDescent="0.25"/>
    <row r="38337" customFormat="1" ht="15" customHeight="1" x14ac:dyDescent="0.25"/>
    <row r="38338" customFormat="1" ht="15" customHeight="1" x14ac:dyDescent="0.25"/>
    <row r="38339" customFormat="1" ht="15" customHeight="1" x14ac:dyDescent="0.25"/>
    <row r="38340" customFormat="1" ht="15" customHeight="1" x14ac:dyDescent="0.25"/>
    <row r="38341" customFormat="1" ht="15" customHeight="1" x14ac:dyDescent="0.25"/>
    <row r="38342" customFormat="1" ht="15" customHeight="1" x14ac:dyDescent="0.25"/>
    <row r="38343" customFormat="1" ht="15" customHeight="1" x14ac:dyDescent="0.25"/>
    <row r="38344" customFormat="1" ht="15" customHeight="1" x14ac:dyDescent="0.25"/>
    <row r="38345" customFormat="1" ht="15" customHeight="1" x14ac:dyDescent="0.25"/>
    <row r="38346" customFormat="1" ht="15" customHeight="1" x14ac:dyDescent="0.25"/>
    <row r="38347" customFormat="1" ht="15" customHeight="1" x14ac:dyDescent="0.25"/>
    <row r="38348" customFormat="1" ht="15" customHeight="1" x14ac:dyDescent="0.25"/>
    <row r="38349" customFormat="1" ht="15" customHeight="1" x14ac:dyDescent="0.25"/>
    <row r="38350" customFormat="1" ht="15" customHeight="1" x14ac:dyDescent="0.25"/>
    <row r="38351" customFormat="1" ht="15" customHeight="1" x14ac:dyDescent="0.25"/>
    <row r="38352" customFormat="1" ht="15" customHeight="1" x14ac:dyDescent="0.25"/>
    <row r="38353" customFormat="1" ht="15" customHeight="1" x14ac:dyDescent="0.25"/>
    <row r="38354" customFormat="1" ht="15" customHeight="1" x14ac:dyDescent="0.25"/>
    <row r="38355" customFormat="1" ht="15" customHeight="1" x14ac:dyDescent="0.25"/>
    <row r="38356" customFormat="1" ht="15" customHeight="1" x14ac:dyDescent="0.25"/>
    <row r="38357" customFormat="1" ht="15" customHeight="1" x14ac:dyDescent="0.25"/>
    <row r="38358" customFormat="1" ht="15" customHeight="1" x14ac:dyDescent="0.25"/>
    <row r="38359" customFormat="1" ht="15" customHeight="1" x14ac:dyDescent="0.25"/>
    <row r="38360" customFormat="1" ht="15" customHeight="1" x14ac:dyDescent="0.25"/>
    <row r="38361" customFormat="1" ht="15" customHeight="1" x14ac:dyDescent="0.25"/>
    <row r="38362" customFormat="1" ht="15" customHeight="1" x14ac:dyDescent="0.25"/>
    <row r="38363" customFormat="1" ht="15" customHeight="1" x14ac:dyDescent="0.25"/>
    <row r="38364" customFormat="1" ht="15" customHeight="1" x14ac:dyDescent="0.25"/>
    <row r="38365" customFormat="1" ht="15" customHeight="1" x14ac:dyDescent="0.25"/>
    <row r="38366" customFormat="1" ht="15" customHeight="1" x14ac:dyDescent="0.25"/>
    <row r="38367" customFormat="1" ht="15" customHeight="1" x14ac:dyDescent="0.25"/>
    <row r="38368" customFormat="1" ht="15" customHeight="1" x14ac:dyDescent="0.25"/>
    <row r="38369" customFormat="1" ht="15" customHeight="1" x14ac:dyDescent="0.25"/>
    <row r="38370" customFormat="1" ht="15" customHeight="1" x14ac:dyDescent="0.25"/>
    <row r="38371" customFormat="1" ht="15" customHeight="1" x14ac:dyDescent="0.25"/>
    <row r="38372" customFormat="1" ht="15" customHeight="1" x14ac:dyDescent="0.25"/>
    <row r="38373" customFormat="1" ht="15" customHeight="1" x14ac:dyDescent="0.25"/>
    <row r="38374" customFormat="1" ht="15" customHeight="1" x14ac:dyDescent="0.25"/>
    <row r="38375" customFormat="1" ht="15" customHeight="1" x14ac:dyDescent="0.25"/>
    <row r="38376" customFormat="1" ht="15" customHeight="1" x14ac:dyDescent="0.25"/>
    <row r="38377" customFormat="1" ht="15" customHeight="1" x14ac:dyDescent="0.25"/>
    <row r="38378" customFormat="1" ht="15" customHeight="1" x14ac:dyDescent="0.25"/>
    <row r="38379" customFormat="1" ht="15" customHeight="1" x14ac:dyDescent="0.25"/>
    <row r="38380" customFormat="1" ht="15" customHeight="1" x14ac:dyDescent="0.25"/>
    <row r="38381" customFormat="1" ht="15" customHeight="1" x14ac:dyDescent="0.25"/>
    <row r="38382" customFormat="1" ht="15" customHeight="1" x14ac:dyDescent="0.25"/>
    <row r="38383" customFormat="1" ht="15" customHeight="1" x14ac:dyDescent="0.25"/>
    <row r="38384" customFormat="1" ht="15" customHeight="1" x14ac:dyDescent="0.25"/>
    <row r="38385" customFormat="1" ht="15" customHeight="1" x14ac:dyDescent="0.25"/>
    <row r="38386" customFormat="1" ht="15" customHeight="1" x14ac:dyDescent="0.25"/>
    <row r="38387" customFormat="1" ht="15" customHeight="1" x14ac:dyDescent="0.25"/>
    <row r="38388" customFormat="1" ht="15" customHeight="1" x14ac:dyDescent="0.25"/>
    <row r="38389" customFormat="1" ht="15" customHeight="1" x14ac:dyDescent="0.25"/>
    <row r="38390" customFormat="1" ht="15" customHeight="1" x14ac:dyDescent="0.25"/>
    <row r="38391" customFormat="1" ht="15" customHeight="1" x14ac:dyDescent="0.25"/>
    <row r="38392" customFormat="1" ht="15" customHeight="1" x14ac:dyDescent="0.25"/>
    <row r="38393" customFormat="1" ht="15" customHeight="1" x14ac:dyDescent="0.25"/>
    <row r="38394" customFormat="1" ht="15" customHeight="1" x14ac:dyDescent="0.25"/>
    <row r="38395" customFormat="1" ht="15" customHeight="1" x14ac:dyDescent="0.25"/>
    <row r="38396" customFormat="1" ht="15" customHeight="1" x14ac:dyDescent="0.25"/>
    <row r="38397" customFormat="1" ht="15" customHeight="1" x14ac:dyDescent="0.25"/>
    <row r="38398" customFormat="1" ht="15" customHeight="1" x14ac:dyDescent="0.25"/>
    <row r="38399" customFormat="1" ht="15" customHeight="1" x14ac:dyDescent="0.25"/>
    <row r="38400" customFormat="1" ht="15" customHeight="1" x14ac:dyDescent="0.25"/>
    <row r="38401" customFormat="1" ht="15" customHeight="1" x14ac:dyDescent="0.25"/>
    <row r="38402" customFormat="1" ht="15" customHeight="1" x14ac:dyDescent="0.25"/>
    <row r="38403" customFormat="1" ht="15" customHeight="1" x14ac:dyDescent="0.25"/>
    <row r="38404" customFormat="1" ht="15" customHeight="1" x14ac:dyDescent="0.25"/>
    <row r="38405" customFormat="1" ht="15" customHeight="1" x14ac:dyDescent="0.25"/>
    <row r="38406" customFormat="1" ht="15" customHeight="1" x14ac:dyDescent="0.25"/>
    <row r="38407" customFormat="1" ht="15" customHeight="1" x14ac:dyDescent="0.25"/>
    <row r="38408" customFormat="1" ht="15" customHeight="1" x14ac:dyDescent="0.25"/>
    <row r="38409" customFormat="1" ht="15" customHeight="1" x14ac:dyDescent="0.25"/>
    <row r="38410" customFormat="1" ht="15" customHeight="1" x14ac:dyDescent="0.25"/>
    <row r="38411" customFormat="1" ht="15" customHeight="1" x14ac:dyDescent="0.25"/>
    <row r="38412" customFormat="1" ht="15" customHeight="1" x14ac:dyDescent="0.25"/>
    <row r="38413" customFormat="1" ht="15" customHeight="1" x14ac:dyDescent="0.25"/>
    <row r="38414" customFormat="1" ht="15" customHeight="1" x14ac:dyDescent="0.25"/>
    <row r="38415" customFormat="1" ht="15" customHeight="1" x14ac:dyDescent="0.25"/>
    <row r="38416" customFormat="1" ht="15" customHeight="1" x14ac:dyDescent="0.25"/>
    <row r="38417" customFormat="1" ht="15" customHeight="1" x14ac:dyDescent="0.25"/>
    <row r="38418" customFormat="1" ht="15" customHeight="1" x14ac:dyDescent="0.25"/>
    <row r="38419" customFormat="1" ht="15" customHeight="1" x14ac:dyDescent="0.25"/>
    <row r="38420" customFormat="1" ht="15" customHeight="1" x14ac:dyDescent="0.25"/>
    <row r="38421" customFormat="1" ht="15" customHeight="1" x14ac:dyDescent="0.25"/>
    <row r="38422" customFormat="1" ht="15" customHeight="1" x14ac:dyDescent="0.25"/>
    <row r="38423" customFormat="1" ht="15" customHeight="1" x14ac:dyDescent="0.25"/>
    <row r="38424" customFormat="1" ht="15" customHeight="1" x14ac:dyDescent="0.25"/>
    <row r="38425" customFormat="1" ht="15" customHeight="1" x14ac:dyDescent="0.25"/>
    <row r="38426" customFormat="1" ht="15" customHeight="1" x14ac:dyDescent="0.25"/>
    <row r="38427" customFormat="1" ht="15" customHeight="1" x14ac:dyDescent="0.25"/>
    <row r="38428" customFormat="1" ht="15" customHeight="1" x14ac:dyDescent="0.25"/>
    <row r="38429" customFormat="1" ht="15" customHeight="1" x14ac:dyDescent="0.25"/>
    <row r="38430" customFormat="1" ht="15" customHeight="1" x14ac:dyDescent="0.25"/>
    <row r="38431" customFormat="1" ht="15" customHeight="1" x14ac:dyDescent="0.25"/>
    <row r="38432" customFormat="1" ht="15" customHeight="1" x14ac:dyDescent="0.25"/>
    <row r="38433" customFormat="1" ht="15" customHeight="1" x14ac:dyDescent="0.25"/>
    <row r="38434" customFormat="1" ht="15" customHeight="1" x14ac:dyDescent="0.25"/>
    <row r="38435" customFormat="1" ht="15" customHeight="1" x14ac:dyDescent="0.25"/>
    <row r="38436" customFormat="1" ht="15" customHeight="1" x14ac:dyDescent="0.25"/>
    <row r="38437" customFormat="1" ht="15" customHeight="1" x14ac:dyDescent="0.25"/>
    <row r="38438" customFormat="1" ht="15" customHeight="1" x14ac:dyDescent="0.25"/>
    <row r="38439" customFormat="1" ht="15" customHeight="1" x14ac:dyDescent="0.25"/>
    <row r="38440" customFormat="1" ht="15" customHeight="1" x14ac:dyDescent="0.25"/>
    <row r="38441" customFormat="1" ht="15" customHeight="1" x14ac:dyDescent="0.25"/>
    <row r="38442" customFormat="1" ht="15" customHeight="1" x14ac:dyDescent="0.25"/>
    <row r="38443" customFormat="1" ht="15" customHeight="1" x14ac:dyDescent="0.25"/>
    <row r="38444" customFormat="1" ht="15" customHeight="1" x14ac:dyDescent="0.25"/>
    <row r="38445" customFormat="1" ht="15" customHeight="1" x14ac:dyDescent="0.25"/>
    <row r="38446" customFormat="1" ht="15" customHeight="1" x14ac:dyDescent="0.25"/>
    <row r="38447" customFormat="1" ht="15" customHeight="1" x14ac:dyDescent="0.25"/>
    <row r="38448" customFormat="1" ht="15" customHeight="1" x14ac:dyDescent="0.25"/>
    <row r="38449" customFormat="1" ht="15" customHeight="1" x14ac:dyDescent="0.25"/>
    <row r="38450" customFormat="1" ht="15" customHeight="1" x14ac:dyDescent="0.25"/>
    <row r="38451" customFormat="1" ht="15" customHeight="1" x14ac:dyDescent="0.25"/>
    <row r="38452" customFormat="1" ht="15" customHeight="1" x14ac:dyDescent="0.25"/>
    <row r="38453" customFormat="1" ht="15" customHeight="1" x14ac:dyDescent="0.25"/>
    <row r="38454" customFormat="1" ht="15" customHeight="1" x14ac:dyDescent="0.25"/>
    <row r="38455" customFormat="1" ht="15" customHeight="1" x14ac:dyDescent="0.25"/>
    <row r="38456" customFormat="1" ht="15" customHeight="1" x14ac:dyDescent="0.25"/>
    <row r="38457" customFormat="1" ht="15" customHeight="1" x14ac:dyDescent="0.25"/>
    <row r="38458" customFormat="1" ht="15" customHeight="1" x14ac:dyDescent="0.25"/>
    <row r="38459" customFormat="1" ht="15" customHeight="1" x14ac:dyDescent="0.25"/>
    <row r="38460" customFormat="1" ht="15" customHeight="1" x14ac:dyDescent="0.25"/>
    <row r="38461" customFormat="1" ht="15" customHeight="1" x14ac:dyDescent="0.25"/>
    <row r="38462" customFormat="1" ht="15" customHeight="1" x14ac:dyDescent="0.25"/>
    <row r="38463" customFormat="1" ht="15" customHeight="1" x14ac:dyDescent="0.25"/>
    <row r="38464" customFormat="1" ht="15" customHeight="1" x14ac:dyDescent="0.25"/>
    <row r="38465" customFormat="1" ht="15" customHeight="1" x14ac:dyDescent="0.25"/>
    <row r="38466" customFormat="1" ht="15" customHeight="1" x14ac:dyDescent="0.25"/>
    <row r="38467" customFormat="1" ht="15" customHeight="1" x14ac:dyDescent="0.25"/>
    <row r="38468" customFormat="1" ht="15" customHeight="1" x14ac:dyDescent="0.25"/>
    <row r="38469" customFormat="1" ht="15" customHeight="1" x14ac:dyDescent="0.25"/>
    <row r="38470" customFormat="1" ht="15" customHeight="1" x14ac:dyDescent="0.25"/>
    <row r="38471" customFormat="1" ht="15" customHeight="1" x14ac:dyDescent="0.25"/>
    <row r="38472" customFormat="1" ht="15" customHeight="1" x14ac:dyDescent="0.25"/>
    <row r="38473" customFormat="1" ht="15" customHeight="1" x14ac:dyDescent="0.25"/>
    <row r="38474" customFormat="1" ht="15" customHeight="1" x14ac:dyDescent="0.25"/>
    <row r="38475" customFormat="1" ht="15" customHeight="1" x14ac:dyDescent="0.25"/>
    <row r="38476" customFormat="1" ht="15" customHeight="1" x14ac:dyDescent="0.25"/>
    <row r="38477" customFormat="1" ht="15" customHeight="1" x14ac:dyDescent="0.25"/>
    <row r="38478" customFormat="1" ht="15" customHeight="1" x14ac:dyDescent="0.25"/>
    <row r="38479" customFormat="1" ht="15" customHeight="1" x14ac:dyDescent="0.25"/>
    <row r="38480" customFormat="1" ht="15" customHeight="1" x14ac:dyDescent="0.25"/>
    <row r="38481" customFormat="1" ht="15" customHeight="1" x14ac:dyDescent="0.25"/>
    <row r="38482" customFormat="1" ht="15" customHeight="1" x14ac:dyDescent="0.25"/>
    <row r="38483" customFormat="1" ht="15" customHeight="1" x14ac:dyDescent="0.25"/>
    <row r="38484" customFormat="1" ht="15" customHeight="1" x14ac:dyDescent="0.25"/>
    <row r="38485" customFormat="1" ht="15" customHeight="1" x14ac:dyDescent="0.25"/>
    <row r="38486" customFormat="1" ht="15" customHeight="1" x14ac:dyDescent="0.25"/>
    <row r="38487" customFormat="1" ht="15" customHeight="1" x14ac:dyDescent="0.25"/>
    <row r="38488" customFormat="1" ht="15" customHeight="1" x14ac:dyDescent="0.25"/>
    <row r="38489" customFormat="1" ht="15" customHeight="1" x14ac:dyDescent="0.25"/>
    <row r="38490" customFormat="1" ht="15" customHeight="1" x14ac:dyDescent="0.25"/>
    <row r="38491" customFormat="1" ht="15" customHeight="1" x14ac:dyDescent="0.25"/>
    <row r="38492" customFormat="1" ht="15" customHeight="1" x14ac:dyDescent="0.25"/>
    <row r="38493" customFormat="1" ht="15" customHeight="1" x14ac:dyDescent="0.25"/>
    <row r="38494" customFormat="1" ht="15" customHeight="1" x14ac:dyDescent="0.25"/>
    <row r="38495" customFormat="1" ht="15" customHeight="1" x14ac:dyDescent="0.25"/>
    <row r="38496" customFormat="1" ht="15" customHeight="1" x14ac:dyDescent="0.25"/>
    <row r="38497" customFormat="1" ht="15" customHeight="1" x14ac:dyDescent="0.25"/>
    <row r="38498" customFormat="1" ht="15" customHeight="1" x14ac:dyDescent="0.25"/>
    <row r="38499" customFormat="1" ht="15" customHeight="1" x14ac:dyDescent="0.25"/>
    <row r="38500" customFormat="1" ht="15" customHeight="1" x14ac:dyDescent="0.25"/>
    <row r="38501" customFormat="1" ht="15" customHeight="1" x14ac:dyDescent="0.25"/>
    <row r="38502" customFormat="1" ht="15" customHeight="1" x14ac:dyDescent="0.25"/>
    <row r="38503" customFormat="1" ht="15" customHeight="1" x14ac:dyDescent="0.25"/>
    <row r="38504" customFormat="1" ht="15" customHeight="1" x14ac:dyDescent="0.25"/>
    <row r="38505" customFormat="1" ht="15" customHeight="1" x14ac:dyDescent="0.25"/>
    <row r="38506" customFormat="1" ht="15" customHeight="1" x14ac:dyDescent="0.25"/>
    <row r="38507" customFormat="1" ht="15" customHeight="1" x14ac:dyDescent="0.25"/>
    <row r="38508" customFormat="1" ht="15" customHeight="1" x14ac:dyDescent="0.25"/>
    <row r="38509" customFormat="1" ht="15" customHeight="1" x14ac:dyDescent="0.25"/>
    <row r="38510" customFormat="1" ht="15" customHeight="1" x14ac:dyDescent="0.25"/>
    <row r="38511" customFormat="1" ht="15" customHeight="1" x14ac:dyDescent="0.25"/>
    <row r="38512" customFormat="1" ht="15" customHeight="1" x14ac:dyDescent="0.25"/>
    <row r="38513" customFormat="1" ht="15" customHeight="1" x14ac:dyDescent="0.25"/>
    <row r="38514" customFormat="1" ht="15" customHeight="1" x14ac:dyDescent="0.25"/>
    <row r="38515" customFormat="1" ht="15" customHeight="1" x14ac:dyDescent="0.25"/>
    <row r="38516" customFormat="1" ht="15" customHeight="1" x14ac:dyDescent="0.25"/>
    <row r="38517" customFormat="1" ht="15" customHeight="1" x14ac:dyDescent="0.25"/>
    <row r="38518" customFormat="1" ht="15" customHeight="1" x14ac:dyDescent="0.25"/>
    <row r="38519" customFormat="1" ht="15" customHeight="1" x14ac:dyDescent="0.25"/>
    <row r="38520" customFormat="1" ht="15" customHeight="1" x14ac:dyDescent="0.25"/>
    <row r="38521" customFormat="1" ht="15" customHeight="1" x14ac:dyDescent="0.25"/>
    <row r="38522" customFormat="1" ht="15" customHeight="1" x14ac:dyDescent="0.25"/>
    <row r="38523" customFormat="1" ht="15" customHeight="1" x14ac:dyDescent="0.25"/>
    <row r="38524" customFormat="1" ht="15" customHeight="1" x14ac:dyDescent="0.25"/>
    <row r="38525" customFormat="1" ht="15" customHeight="1" x14ac:dyDescent="0.25"/>
    <row r="38526" customFormat="1" ht="15" customHeight="1" x14ac:dyDescent="0.25"/>
    <row r="38527" customFormat="1" ht="15" customHeight="1" x14ac:dyDescent="0.25"/>
    <row r="38528" customFormat="1" ht="15" customHeight="1" x14ac:dyDescent="0.25"/>
    <row r="38529" customFormat="1" ht="15" customHeight="1" x14ac:dyDescent="0.25"/>
    <row r="38530" customFormat="1" ht="15" customHeight="1" x14ac:dyDescent="0.25"/>
    <row r="38531" customFormat="1" ht="15" customHeight="1" x14ac:dyDescent="0.25"/>
    <row r="38532" customFormat="1" ht="15" customHeight="1" x14ac:dyDescent="0.25"/>
    <row r="38533" customFormat="1" ht="15" customHeight="1" x14ac:dyDescent="0.25"/>
    <row r="38534" customFormat="1" ht="15" customHeight="1" x14ac:dyDescent="0.25"/>
    <row r="38535" customFormat="1" ht="15" customHeight="1" x14ac:dyDescent="0.25"/>
    <row r="38536" customFormat="1" ht="15" customHeight="1" x14ac:dyDescent="0.25"/>
    <row r="38537" customFormat="1" ht="15" customHeight="1" x14ac:dyDescent="0.25"/>
    <row r="38538" customFormat="1" ht="15" customHeight="1" x14ac:dyDescent="0.25"/>
    <row r="38539" customFormat="1" ht="15" customHeight="1" x14ac:dyDescent="0.25"/>
    <row r="38540" customFormat="1" ht="15" customHeight="1" x14ac:dyDescent="0.25"/>
    <row r="38541" customFormat="1" ht="15" customHeight="1" x14ac:dyDescent="0.25"/>
    <row r="38542" customFormat="1" ht="15" customHeight="1" x14ac:dyDescent="0.25"/>
    <row r="38543" customFormat="1" ht="15" customHeight="1" x14ac:dyDescent="0.25"/>
    <row r="38544" customFormat="1" ht="15" customHeight="1" x14ac:dyDescent="0.25"/>
    <row r="38545" customFormat="1" ht="15" customHeight="1" x14ac:dyDescent="0.25"/>
    <row r="38546" customFormat="1" ht="15" customHeight="1" x14ac:dyDescent="0.25"/>
    <row r="38547" customFormat="1" ht="15" customHeight="1" x14ac:dyDescent="0.25"/>
    <row r="38548" customFormat="1" ht="15" customHeight="1" x14ac:dyDescent="0.25"/>
    <row r="38549" customFormat="1" ht="15" customHeight="1" x14ac:dyDescent="0.25"/>
    <row r="38550" customFormat="1" ht="15" customHeight="1" x14ac:dyDescent="0.25"/>
    <row r="38551" customFormat="1" ht="15" customHeight="1" x14ac:dyDescent="0.25"/>
    <row r="38552" customFormat="1" ht="15" customHeight="1" x14ac:dyDescent="0.25"/>
    <row r="38553" customFormat="1" ht="15" customHeight="1" x14ac:dyDescent="0.25"/>
    <row r="38554" customFormat="1" ht="15" customHeight="1" x14ac:dyDescent="0.25"/>
    <row r="38555" customFormat="1" ht="15" customHeight="1" x14ac:dyDescent="0.25"/>
    <row r="38556" customFormat="1" ht="15" customHeight="1" x14ac:dyDescent="0.25"/>
    <row r="38557" customFormat="1" ht="15" customHeight="1" x14ac:dyDescent="0.25"/>
    <row r="38558" customFormat="1" ht="15" customHeight="1" x14ac:dyDescent="0.25"/>
    <row r="38559" customFormat="1" ht="15" customHeight="1" x14ac:dyDescent="0.25"/>
    <row r="38560" customFormat="1" ht="15" customHeight="1" x14ac:dyDescent="0.25"/>
    <row r="38561" customFormat="1" ht="15" customHeight="1" x14ac:dyDescent="0.25"/>
    <row r="38562" customFormat="1" ht="15" customHeight="1" x14ac:dyDescent="0.25"/>
    <row r="38563" customFormat="1" ht="15" customHeight="1" x14ac:dyDescent="0.25"/>
    <row r="38564" customFormat="1" ht="15" customHeight="1" x14ac:dyDescent="0.25"/>
    <row r="38565" customFormat="1" ht="15" customHeight="1" x14ac:dyDescent="0.25"/>
    <row r="38566" customFormat="1" ht="15" customHeight="1" x14ac:dyDescent="0.25"/>
    <row r="38567" customFormat="1" ht="15" customHeight="1" x14ac:dyDescent="0.25"/>
    <row r="38568" customFormat="1" ht="15" customHeight="1" x14ac:dyDescent="0.25"/>
    <row r="38569" customFormat="1" ht="15" customHeight="1" x14ac:dyDescent="0.25"/>
    <row r="38570" customFormat="1" ht="15" customHeight="1" x14ac:dyDescent="0.25"/>
    <row r="38571" customFormat="1" ht="15" customHeight="1" x14ac:dyDescent="0.25"/>
    <row r="38572" customFormat="1" ht="15" customHeight="1" x14ac:dyDescent="0.25"/>
    <row r="38573" customFormat="1" ht="15" customHeight="1" x14ac:dyDescent="0.25"/>
    <row r="38574" customFormat="1" ht="15" customHeight="1" x14ac:dyDescent="0.25"/>
    <row r="38575" customFormat="1" ht="15" customHeight="1" x14ac:dyDescent="0.25"/>
    <row r="38576" customFormat="1" ht="15" customHeight="1" x14ac:dyDescent="0.25"/>
    <row r="38577" customFormat="1" ht="15" customHeight="1" x14ac:dyDescent="0.25"/>
    <row r="38578" customFormat="1" ht="15" customHeight="1" x14ac:dyDescent="0.25"/>
    <row r="38579" customFormat="1" ht="15" customHeight="1" x14ac:dyDescent="0.25"/>
    <row r="38580" customFormat="1" ht="15" customHeight="1" x14ac:dyDescent="0.25"/>
    <row r="38581" customFormat="1" ht="15" customHeight="1" x14ac:dyDescent="0.25"/>
    <row r="38582" customFormat="1" ht="15" customHeight="1" x14ac:dyDescent="0.25"/>
    <row r="38583" customFormat="1" ht="15" customHeight="1" x14ac:dyDescent="0.25"/>
    <row r="38584" customFormat="1" ht="15" customHeight="1" x14ac:dyDescent="0.25"/>
    <row r="38585" customFormat="1" ht="15" customHeight="1" x14ac:dyDescent="0.25"/>
    <row r="38586" customFormat="1" ht="15" customHeight="1" x14ac:dyDescent="0.25"/>
    <row r="38587" customFormat="1" ht="15" customHeight="1" x14ac:dyDescent="0.25"/>
    <row r="38588" customFormat="1" ht="15" customHeight="1" x14ac:dyDescent="0.25"/>
    <row r="38589" customFormat="1" ht="15" customHeight="1" x14ac:dyDescent="0.25"/>
    <row r="38590" customFormat="1" ht="15" customHeight="1" x14ac:dyDescent="0.25"/>
    <row r="38591" customFormat="1" ht="15" customHeight="1" x14ac:dyDescent="0.25"/>
    <row r="38592" customFormat="1" ht="15" customHeight="1" x14ac:dyDescent="0.25"/>
    <row r="38593" customFormat="1" ht="15" customHeight="1" x14ac:dyDescent="0.25"/>
    <row r="38594" customFormat="1" ht="15" customHeight="1" x14ac:dyDescent="0.25"/>
    <row r="38595" customFormat="1" ht="15" customHeight="1" x14ac:dyDescent="0.25"/>
    <row r="38596" customFormat="1" ht="15" customHeight="1" x14ac:dyDescent="0.25"/>
    <row r="38597" customFormat="1" ht="15" customHeight="1" x14ac:dyDescent="0.25"/>
    <row r="38598" customFormat="1" ht="15" customHeight="1" x14ac:dyDescent="0.25"/>
    <row r="38599" customFormat="1" ht="15" customHeight="1" x14ac:dyDescent="0.25"/>
    <row r="38600" customFormat="1" ht="15" customHeight="1" x14ac:dyDescent="0.25"/>
    <row r="38601" customFormat="1" ht="15" customHeight="1" x14ac:dyDescent="0.25"/>
    <row r="38602" customFormat="1" ht="15" customHeight="1" x14ac:dyDescent="0.25"/>
    <row r="38603" customFormat="1" ht="15" customHeight="1" x14ac:dyDescent="0.25"/>
    <row r="38604" customFormat="1" ht="15" customHeight="1" x14ac:dyDescent="0.25"/>
    <row r="38605" customFormat="1" ht="15" customHeight="1" x14ac:dyDescent="0.25"/>
    <row r="38606" customFormat="1" ht="15" customHeight="1" x14ac:dyDescent="0.25"/>
    <row r="38607" customFormat="1" ht="15" customHeight="1" x14ac:dyDescent="0.25"/>
    <row r="38608" customFormat="1" ht="15" customHeight="1" x14ac:dyDescent="0.25"/>
    <row r="38609" customFormat="1" ht="15" customHeight="1" x14ac:dyDescent="0.25"/>
    <row r="38610" customFormat="1" ht="15" customHeight="1" x14ac:dyDescent="0.25"/>
    <row r="38611" customFormat="1" ht="15" customHeight="1" x14ac:dyDescent="0.25"/>
    <row r="38612" customFormat="1" ht="15" customHeight="1" x14ac:dyDescent="0.25"/>
    <row r="38613" customFormat="1" ht="15" customHeight="1" x14ac:dyDescent="0.25"/>
    <row r="38614" customFormat="1" ht="15" customHeight="1" x14ac:dyDescent="0.25"/>
    <row r="38615" customFormat="1" ht="15" customHeight="1" x14ac:dyDescent="0.25"/>
    <row r="38616" customFormat="1" ht="15" customHeight="1" x14ac:dyDescent="0.25"/>
    <row r="38617" customFormat="1" ht="15" customHeight="1" x14ac:dyDescent="0.25"/>
    <row r="38618" customFormat="1" ht="15" customHeight="1" x14ac:dyDescent="0.25"/>
    <row r="38619" customFormat="1" ht="15" customHeight="1" x14ac:dyDescent="0.25"/>
    <row r="38620" customFormat="1" ht="15" customHeight="1" x14ac:dyDescent="0.25"/>
    <row r="38621" customFormat="1" ht="15" customHeight="1" x14ac:dyDescent="0.25"/>
    <row r="38622" customFormat="1" ht="15" customHeight="1" x14ac:dyDescent="0.25"/>
    <row r="38623" customFormat="1" ht="15" customHeight="1" x14ac:dyDescent="0.25"/>
    <row r="38624" customFormat="1" ht="15" customHeight="1" x14ac:dyDescent="0.25"/>
    <row r="38625" customFormat="1" ht="15" customHeight="1" x14ac:dyDescent="0.25"/>
    <row r="38626" customFormat="1" ht="15" customHeight="1" x14ac:dyDescent="0.25"/>
    <row r="38627" customFormat="1" ht="15" customHeight="1" x14ac:dyDescent="0.25"/>
    <row r="38628" customFormat="1" ht="15" customHeight="1" x14ac:dyDescent="0.25"/>
    <row r="38629" customFormat="1" ht="15" customHeight="1" x14ac:dyDescent="0.25"/>
    <row r="38630" customFormat="1" ht="15" customHeight="1" x14ac:dyDescent="0.25"/>
    <row r="38631" customFormat="1" ht="15" customHeight="1" x14ac:dyDescent="0.25"/>
    <row r="38632" customFormat="1" ht="15" customHeight="1" x14ac:dyDescent="0.25"/>
    <row r="38633" customFormat="1" ht="15" customHeight="1" x14ac:dyDescent="0.25"/>
    <row r="38634" customFormat="1" ht="15" customHeight="1" x14ac:dyDescent="0.25"/>
    <row r="38635" customFormat="1" ht="15" customHeight="1" x14ac:dyDescent="0.25"/>
    <row r="38636" customFormat="1" ht="15" customHeight="1" x14ac:dyDescent="0.25"/>
    <row r="38637" customFormat="1" ht="15" customHeight="1" x14ac:dyDescent="0.25"/>
    <row r="38638" customFormat="1" ht="15" customHeight="1" x14ac:dyDescent="0.25"/>
    <row r="38639" customFormat="1" ht="15" customHeight="1" x14ac:dyDescent="0.25"/>
    <row r="38640" customFormat="1" ht="15" customHeight="1" x14ac:dyDescent="0.25"/>
    <row r="38641" customFormat="1" ht="15" customHeight="1" x14ac:dyDescent="0.25"/>
    <row r="38642" customFormat="1" ht="15" customHeight="1" x14ac:dyDescent="0.25"/>
    <row r="38643" customFormat="1" ht="15" customHeight="1" x14ac:dyDescent="0.25"/>
    <row r="38644" customFormat="1" ht="15" customHeight="1" x14ac:dyDescent="0.25"/>
    <row r="38645" customFormat="1" ht="15" customHeight="1" x14ac:dyDescent="0.25"/>
    <row r="38646" customFormat="1" ht="15" customHeight="1" x14ac:dyDescent="0.25"/>
    <row r="38647" customFormat="1" ht="15" customHeight="1" x14ac:dyDescent="0.25"/>
    <row r="38648" customFormat="1" ht="15" customHeight="1" x14ac:dyDescent="0.25"/>
    <row r="38649" customFormat="1" ht="15" customHeight="1" x14ac:dyDescent="0.25"/>
    <row r="38650" customFormat="1" ht="15" customHeight="1" x14ac:dyDescent="0.25"/>
    <row r="38651" customFormat="1" ht="15" customHeight="1" x14ac:dyDescent="0.25"/>
    <row r="38652" customFormat="1" ht="15" customHeight="1" x14ac:dyDescent="0.25"/>
    <row r="38653" customFormat="1" ht="15" customHeight="1" x14ac:dyDescent="0.25"/>
    <row r="38654" customFormat="1" ht="15" customHeight="1" x14ac:dyDescent="0.25"/>
    <row r="38655" customFormat="1" ht="15" customHeight="1" x14ac:dyDescent="0.25"/>
    <row r="38656" customFormat="1" ht="15" customHeight="1" x14ac:dyDescent="0.25"/>
    <row r="38657" customFormat="1" ht="15" customHeight="1" x14ac:dyDescent="0.25"/>
    <row r="38658" customFormat="1" ht="15" customHeight="1" x14ac:dyDescent="0.25"/>
    <row r="38659" customFormat="1" ht="15" customHeight="1" x14ac:dyDescent="0.25"/>
    <row r="38660" customFormat="1" ht="15" customHeight="1" x14ac:dyDescent="0.25"/>
    <row r="38661" customFormat="1" ht="15" customHeight="1" x14ac:dyDescent="0.25"/>
    <row r="38662" customFormat="1" ht="15" customHeight="1" x14ac:dyDescent="0.25"/>
    <row r="38663" customFormat="1" ht="15" customHeight="1" x14ac:dyDescent="0.25"/>
    <row r="38664" customFormat="1" ht="15" customHeight="1" x14ac:dyDescent="0.25"/>
    <row r="38665" customFormat="1" ht="15" customHeight="1" x14ac:dyDescent="0.25"/>
    <row r="38666" customFormat="1" ht="15" customHeight="1" x14ac:dyDescent="0.25"/>
    <row r="38667" customFormat="1" ht="15" customHeight="1" x14ac:dyDescent="0.25"/>
    <row r="38668" customFormat="1" ht="15" customHeight="1" x14ac:dyDescent="0.25"/>
    <row r="38669" customFormat="1" ht="15" customHeight="1" x14ac:dyDescent="0.25"/>
    <row r="38670" customFormat="1" ht="15" customHeight="1" x14ac:dyDescent="0.25"/>
    <row r="38671" customFormat="1" ht="15" customHeight="1" x14ac:dyDescent="0.25"/>
    <row r="38672" customFormat="1" ht="15" customHeight="1" x14ac:dyDescent="0.25"/>
    <row r="38673" customFormat="1" ht="15" customHeight="1" x14ac:dyDescent="0.25"/>
    <row r="38674" customFormat="1" ht="15" customHeight="1" x14ac:dyDescent="0.25"/>
    <row r="38675" customFormat="1" ht="15" customHeight="1" x14ac:dyDescent="0.25"/>
    <row r="38676" customFormat="1" ht="15" customHeight="1" x14ac:dyDescent="0.25"/>
    <row r="38677" customFormat="1" ht="15" customHeight="1" x14ac:dyDescent="0.25"/>
    <row r="38678" customFormat="1" ht="15" customHeight="1" x14ac:dyDescent="0.25"/>
    <row r="38679" customFormat="1" ht="15" customHeight="1" x14ac:dyDescent="0.25"/>
    <row r="38680" customFormat="1" ht="15" customHeight="1" x14ac:dyDescent="0.25"/>
    <row r="38681" customFormat="1" ht="15" customHeight="1" x14ac:dyDescent="0.25"/>
    <row r="38682" customFormat="1" ht="15" customHeight="1" x14ac:dyDescent="0.25"/>
    <row r="38683" customFormat="1" ht="15" customHeight="1" x14ac:dyDescent="0.25"/>
    <row r="38684" customFormat="1" ht="15" customHeight="1" x14ac:dyDescent="0.25"/>
    <row r="38685" customFormat="1" ht="15" customHeight="1" x14ac:dyDescent="0.25"/>
    <row r="38686" customFormat="1" ht="15" customHeight="1" x14ac:dyDescent="0.25"/>
    <row r="38687" customFormat="1" ht="15" customHeight="1" x14ac:dyDescent="0.25"/>
    <row r="38688" customFormat="1" ht="15" customHeight="1" x14ac:dyDescent="0.25"/>
    <row r="38689" customFormat="1" ht="15" customHeight="1" x14ac:dyDescent="0.25"/>
    <row r="38690" customFormat="1" ht="15" customHeight="1" x14ac:dyDescent="0.25"/>
    <row r="38691" customFormat="1" ht="15" customHeight="1" x14ac:dyDescent="0.25"/>
    <row r="38692" customFormat="1" ht="15" customHeight="1" x14ac:dyDescent="0.25"/>
    <row r="38693" customFormat="1" ht="15" customHeight="1" x14ac:dyDescent="0.25"/>
    <row r="38694" customFormat="1" ht="15" customHeight="1" x14ac:dyDescent="0.25"/>
    <row r="38695" customFormat="1" ht="15" customHeight="1" x14ac:dyDescent="0.25"/>
    <row r="38696" customFormat="1" ht="15" customHeight="1" x14ac:dyDescent="0.25"/>
    <row r="38697" customFormat="1" ht="15" customHeight="1" x14ac:dyDescent="0.25"/>
    <row r="38698" customFormat="1" ht="15" customHeight="1" x14ac:dyDescent="0.25"/>
    <row r="38699" customFormat="1" ht="15" customHeight="1" x14ac:dyDescent="0.25"/>
    <row r="38700" customFormat="1" ht="15" customHeight="1" x14ac:dyDescent="0.25"/>
    <row r="38701" customFormat="1" ht="15" customHeight="1" x14ac:dyDescent="0.25"/>
    <row r="38702" customFormat="1" ht="15" customHeight="1" x14ac:dyDescent="0.25"/>
    <row r="38703" customFormat="1" ht="15" customHeight="1" x14ac:dyDescent="0.25"/>
    <row r="38704" customFormat="1" ht="15" customHeight="1" x14ac:dyDescent="0.25"/>
    <row r="38705" customFormat="1" ht="15" customHeight="1" x14ac:dyDescent="0.25"/>
    <row r="38706" customFormat="1" ht="15" customHeight="1" x14ac:dyDescent="0.25"/>
    <row r="38707" customFormat="1" ht="15" customHeight="1" x14ac:dyDescent="0.25"/>
    <row r="38708" customFormat="1" ht="15" customHeight="1" x14ac:dyDescent="0.25"/>
    <row r="38709" customFormat="1" ht="15" customHeight="1" x14ac:dyDescent="0.25"/>
    <row r="38710" customFormat="1" ht="15" customHeight="1" x14ac:dyDescent="0.25"/>
    <row r="38711" customFormat="1" ht="15" customHeight="1" x14ac:dyDescent="0.25"/>
    <row r="38712" customFormat="1" ht="15" customHeight="1" x14ac:dyDescent="0.25"/>
    <row r="38713" customFormat="1" ht="15" customHeight="1" x14ac:dyDescent="0.25"/>
    <row r="38714" customFormat="1" ht="15" customHeight="1" x14ac:dyDescent="0.25"/>
    <row r="38715" customFormat="1" ht="15" customHeight="1" x14ac:dyDescent="0.25"/>
    <row r="38716" customFormat="1" ht="15" customHeight="1" x14ac:dyDescent="0.25"/>
    <row r="38717" customFormat="1" ht="15" customHeight="1" x14ac:dyDescent="0.25"/>
    <row r="38718" customFormat="1" ht="15" customHeight="1" x14ac:dyDescent="0.25"/>
    <row r="38719" customFormat="1" ht="15" customHeight="1" x14ac:dyDescent="0.25"/>
    <row r="38720" customFormat="1" ht="15" customHeight="1" x14ac:dyDescent="0.25"/>
    <row r="38721" customFormat="1" ht="15" customHeight="1" x14ac:dyDescent="0.25"/>
    <row r="38722" customFormat="1" ht="15" customHeight="1" x14ac:dyDescent="0.25"/>
    <row r="38723" customFormat="1" ht="15" customHeight="1" x14ac:dyDescent="0.25"/>
    <row r="38724" customFormat="1" ht="15" customHeight="1" x14ac:dyDescent="0.25"/>
    <row r="38725" customFormat="1" ht="15" customHeight="1" x14ac:dyDescent="0.25"/>
    <row r="38726" customFormat="1" ht="15" customHeight="1" x14ac:dyDescent="0.25"/>
    <row r="38727" customFormat="1" ht="15" customHeight="1" x14ac:dyDescent="0.25"/>
    <row r="38728" customFormat="1" ht="15" customHeight="1" x14ac:dyDescent="0.25"/>
    <row r="38729" customFormat="1" ht="15" customHeight="1" x14ac:dyDescent="0.25"/>
    <row r="38730" customFormat="1" ht="15" customHeight="1" x14ac:dyDescent="0.25"/>
    <row r="38731" customFormat="1" ht="15" customHeight="1" x14ac:dyDescent="0.25"/>
    <row r="38732" customFormat="1" ht="15" customHeight="1" x14ac:dyDescent="0.25"/>
    <row r="38733" customFormat="1" ht="15" customHeight="1" x14ac:dyDescent="0.25"/>
    <row r="38734" customFormat="1" ht="15" customHeight="1" x14ac:dyDescent="0.25"/>
    <row r="38735" customFormat="1" ht="15" customHeight="1" x14ac:dyDescent="0.25"/>
    <row r="38736" customFormat="1" ht="15" customHeight="1" x14ac:dyDescent="0.25"/>
    <row r="38737" customFormat="1" ht="15" customHeight="1" x14ac:dyDescent="0.25"/>
    <row r="38738" customFormat="1" ht="15" customHeight="1" x14ac:dyDescent="0.25"/>
    <row r="38739" customFormat="1" ht="15" customHeight="1" x14ac:dyDescent="0.25"/>
    <row r="38740" customFormat="1" ht="15" customHeight="1" x14ac:dyDescent="0.25"/>
    <row r="38741" customFormat="1" ht="15" customHeight="1" x14ac:dyDescent="0.25"/>
    <row r="38742" customFormat="1" ht="15" customHeight="1" x14ac:dyDescent="0.25"/>
    <row r="38743" customFormat="1" ht="15" customHeight="1" x14ac:dyDescent="0.25"/>
    <row r="38744" customFormat="1" ht="15" customHeight="1" x14ac:dyDescent="0.25"/>
    <row r="38745" customFormat="1" ht="15" customHeight="1" x14ac:dyDescent="0.25"/>
    <row r="38746" customFormat="1" ht="15" customHeight="1" x14ac:dyDescent="0.25"/>
    <row r="38747" customFormat="1" ht="15" customHeight="1" x14ac:dyDescent="0.25"/>
    <row r="38748" customFormat="1" ht="15" customHeight="1" x14ac:dyDescent="0.25"/>
    <row r="38749" customFormat="1" ht="15" customHeight="1" x14ac:dyDescent="0.25"/>
    <row r="38750" customFormat="1" ht="15" customHeight="1" x14ac:dyDescent="0.25"/>
    <row r="38751" customFormat="1" ht="15" customHeight="1" x14ac:dyDescent="0.25"/>
    <row r="38752" customFormat="1" ht="15" customHeight="1" x14ac:dyDescent="0.25"/>
    <row r="38753" customFormat="1" ht="15" customHeight="1" x14ac:dyDescent="0.25"/>
    <row r="38754" customFormat="1" ht="15" customHeight="1" x14ac:dyDescent="0.25"/>
    <row r="38755" customFormat="1" ht="15" customHeight="1" x14ac:dyDescent="0.25"/>
    <row r="38756" customFormat="1" ht="15" customHeight="1" x14ac:dyDescent="0.25"/>
    <row r="38757" customFormat="1" ht="15" customHeight="1" x14ac:dyDescent="0.25"/>
    <row r="38758" customFormat="1" ht="15" customHeight="1" x14ac:dyDescent="0.25"/>
    <row r="38759" customFormat="1" ht="15" customHeight="1" x14ac:dyDescent="0.25"/>
    <row r="38760" customFormat="1" ht="15" customHeight="1" x14ac:dyDescent="0.25"/>
    <row r="38761" customFormat="1" ht="15" customHeight="1" x14ac:dyDescent="0.25"/>
    <row r="38762" customFormat="1" ht="15" customHeight="1" x14ac:dyDescent="0.25"/>
    <row r="38763" customFormat="1" ht="15" customHeight="1" x14ac:dyDescent="0.25"/>
    <row r="38764" customFormat="1" ht="15" customHeight="1" x14ac:dyDescent="0.25"/>
    <row r="38765" customFormat="1" ht="15" customHeight="1" x14ac:dyDescent="0.25"/>
    <row r="38766" customFormat="1" ht="15" customHeight="1" x14ac:dyDescent="0.25"/>
    <row r="38767" customFormat="1" ht="15" customHeight="1" x14ac:dyDescent="0.25"/>
    <row r="38768" customFormat="1" ht="15" customHeight="1" x14ac:dyDescent="0.25"/>
    <row r="38769" customFormat="1" ht="15" customHeight="1" x14ac:dyDescent="0.25"/>
    <row r="38770" customFormat="1" ht="15" customHeight="1" x14ac:dyDescent="0.25"/>
    <row r="38771" customFormat="1" ht="15" customHeight="1" x14ac:dyDescent="0.25"/>
    <row r="38772" customFormat="1" ht="15" customHeight="1" x14ac:dyDescent="0.25"/>
    <row r="38773" customFormat="1" ht="15" customHeight="1" x14ac:dyDescent="0.25"/>
    <row r="38774" customFormat="1" ht="15" customHeight="1" x14ac:dyDescent="0.25"/>
    <row r="38775" customFormat="1" ht="15" customHeight="1" x14ac:dyDescent="0.25"/>
    <row r="38776" customFormat="1" ht="15" customHeight="1" x14ac:dyDescent="0.25"/>
    <row r="38777" customFormat="1" ht="15" customHeight="1" x14ac:dyDescent="0.25"/>
    <row r="38778" customFormat="1" ht="15" customHeight="1" x14ac:dyDescent="0.25"/>
    <row r="38779" customFormat="1" ht="15" customHeight="1" x14ac:dyDescent="0.25"/>
    <row r="38780" customFormat="1" ht="15" customHeight="1" x14ac:dyDescent="0.25"/>
    <row r="38781" customFormat="1" ht="15" customHeight="1" x14ac:dyDescent="0.25"/>
    <row r="38782" customFormat="1" ht="15" customHeight="1" x14ac:dyDescent="0.25"/>
    <row r="38783" customFormat="1" ht="15" customHeight="1" x14ac:dyDescent="0.25"/>
    <row r="38784" customFormat="1" ht="15" customHeight="1" x14ac:dyDescent="0.25"/>
    <row r="38785" customFormat="1" ht="15" customHeight="1" x14ac:dyDescent="0.25"/>
    <row r="38786" customFormat="1" ht="15" customHeight="1" x14ac:dyDescent="0.25"/>
    <row r="38787" customFormat="1" ht="15" customHeight="1" x14ac:dyDescent="0.25"/>
    <row r="38788" customFormat="1" ht="15" customHeight="1" x14ac:dyDescent="0.25"/>
    <row r="38789" customFormat="1" ht="15" customHeight="1" x14ac:dyDescent="0.25"/>
    <row r="38790" customFormat="1" ht="15" customHeight="1" x14ac:dyDescent="0.25"/>
    <row r="38791" customFormat="1" ht="15" customHeight="1" x14ac:dyDescent="0.25"/>
    <row r="38792" customFormat="1" ht="15" customHeight="1" x14ac:dyDescent="0.25"/>
    <row r="38793" customFormat="1" ht="15" customHeight="1" x14ac:dyDescent="0.25"/>
    <row r="38794" customFormat="1" ht="15" customHeight="1" x14ac:dyDescent="0.25"/>
    <row r="38795" customFormat="1" ht="15" customHeight="1" x14ac:dyDescent="0.25"/>
    <row r="38796" customFormat="1" ht="15" customHeight="1" x14ac:dyDescent="0.25"/>
    <row r="38797" customFormat="1" ht="15" customHeight="1" x14ac:dyDescent="0.25"/>
    <row r="38798" customFormat="1" ht="15" customHeight="1" x14ac:dyDescent="0.25"/>
    <row r="38799" customFormat="1" ht="15" customHeight="1" x14ac:dyDescent="0.25"/>
    <row r="38800" customFormat="1" ht="15" customHeight="1" x14ac:dyDescent="0.25"/>
    <row r="38801" customFormat="1" ht="15" customHeight="1" x14ac:dyDescent="0.25"/>
    <row r="38802" customFormat="1" ht="15" customHeight="1" x14ac:dyDescent="0.25"/>
    <row r="38803" customFormat="1" ht="15" customHeight="1" x14ac:dyDescent="0.25"/>
    <row r="38804" customFormat="1" ht="15" customHeight="1" x14ac:dyDescent="0.25"/>
    <row r="38805" customFormat="1" ht="15" customHeight="1" x14ac:dyDescent="0.25"/>
    <row r="38806" customFormat="1" ht="15" customHeight="1" x14ac:dyDescent="0.25"/>
    <row r="38807" customFormat="1" ht="15" customHeight="1" x14ac:dyDescent="0.25"/>
    <row r="38808" customFormat="1" ht="15" customHeight="1" x14ac:dyDescent="0.25"/>
    <row r="38809" customFormat="1" ht="15" customHeight="1" x14ac:dyDescent="0.25"/>
    <row r="38810" customFormat="1" ht="15" customHeight="1" x14ac:dyDescent="0.25"/>
    <row r="38811" customFormat="1" ht="15" customHeight="1" x14ac:dyDescent="0.25"/>
    <row r="38812" customFormat="1" ht="15" customHeight="1" x14ac:dyDescent="0.25"/>
    <row r="38813" customFormat="1" ht="15" customHeight="1" x14ac:dyDescent="0.25"/>
    <row r="38814" customFormat="1" ht="15" customHeight="1" x14ac:dyDescent="0.25"/>
    <row r="38815" customFormat="1" ht="15" customHeight="1" x14ac:dyDescent="0.25"/>
    <row r="38816" customFormat="1" ht="15" customHeight="1" x14ac:dyDescent="0.25"/>
    <row r="38817" customFormat="1" ht="15" customHeight="1" x14ac:dyDescent="0.25"/>
    <row r="38818" customFormat="1" ht="15" customHeight="1" x14ac:dyDescent="0.25"/>
    <row r="38819" customFormat="1" ht="15" customHeight="1" x14ac:dyDescent="0.25"/>
    <row r="38820" customFormat="1" ht="15" customHeight="1" x14ac:dyDescent="0.25"/>
    <row r="38821" customFormat="1" ht="15" customHeight="1" x14ac:dyDescent="0.25"/>
    <row r="38822" customFormat="1" ht="15" customHeight="1" x14ac:dyDescent="0.25"/>
    <row r="38823" customFormat="1" ht="15" customHeight="1" x14ac:dyDescent="0.25"/>
    <row r="38824" customFormat="1" ht="15" customHeight="1" x14ac:dyDescent="0.25"/>
    <row r="38825" customFormat="1" ht="15" customHeight="1" x14ac:dyDescent="0.25"/>
    <row r="38826" customFormat="1" ht="15" customHeight="1" x14ac:dyDescent="0.25"/>
    <row r="38827" customFormat="1" ht="15" customHeight="1" x14ac:dyDescent="0.25"/>
    <row r="38828" customFormat="1" ht="15" customHeight="1" x14ac:dyDescent="0.25"/>
    <row r="38829" customFormat="1" ht="15" customHeight="1" x14ac:dyDescent="0.25"/>
    <row r="38830" customFormat="1" ht="15" customHeight="1" x14ac:dyDescent="0.25"/>
    <row r="38831" customFormat="1" ht="15" customHeight="1" x14ac:dyDescent="0.25"/>
    <row r="38832" customFormat="1" ht="15" customHeight="1" x14ac:dyDescent="0.25"/>
    <row r="38833" customFormat="1" ht="15" customHeight="1" x14ac:dyDescent="0.25"/>
    <row r="38834" customFormat="1" ht="15" customHeight="1" x14ac:dyDescent="0.25"/>
    <row r="38835" customFormat="1" ht="15" customHeight="1" x14ac:dyDescent="0.25"/>
    <row r="38836" customFormat="1" ht="15" customHeight="1" x14ac:dyDescent="0.25"/>
    <row r="38837" customFormat="1" ht="15" customHeight="1" x14ac:dyDescent="0.25"/>
    <row r="38838" customFormat="1" ht="15" customHeight="1" x14ac:dyDescent="0.25"/>
    <row r="38839" customFormat="1" ht="15" customHeight="1" x14ac:dyDescent="0.25"/>
    <row r="38840" customFormat="1" ht="15" customHeight="1" x14ac:dyDescent="0.25"/>
    <row r="38841" customFormat="1" ht="15" customHeight="1" x14ac:dyDescent="0.25"/>
    <row r="38842" customFormat="1" ht="15" customHeight="1" x14ac:dyDescent="0.25"/>
    <row r="38843" customFormat="1" ht="15" customHeight="1" x14ac:dyDescent="0.25"/>
    <row r="38844" customFormat="1" ht="15" customHeight="1" x14ac:dyDescent="0.25"/>
    <row r="38845" customFormat="1" ht="15" customHeight="1" x14ac:dyDescent="0.25"/>
    <row r="38846" customFormat="1" ht="15" customHeight="1" x14ac:dyDescent="0.25"/>
    <row r="38847" customFormat="1" ht="15" customHeight="1" x14ac:dyDescent="0.25"/>
    <row r="38848" customFormat="1" ht="15" customHeight="1" x14ac:dyDescent="0.25"/>
    <row r="38849" customFormat="1" ht="15" customHeight="1" x14ac:dyDescent="0.25"/>
    <row r="38850" customFormat="1" ht="15" customHeight="1" x14ac:dyDescent="0.25"/>
    <row r="38851" customFormat="1" ht="15" customHeight="1" x14ac:dyDescent="0.25"/>
    <row r="38852" customFormat="1" ht="15" customHeight="1" x14ac:dyDescent="0.25"/>
    <row r="38853" customFormat="1" ht="15" customHeight="1" x14ac:dyDescent="0.25"/>
    <row r="38854" customFormat="1" ht="15" customHeight="1" x14ac:dyDescent="0.25"/>
    <row r="38855" customFormat="1" ht="15" customHeight="1" x14ac:dyDescent="0.25"/>
    <row r="38856" customFormat="1" ht="15" customHeight="1" x14ac:dyDescent="0.25"/>
    <row r="38857" customFormat="1" ht="15" customHeight="1" x14ac:dyDescent="0.25"/>
    <row r="38858" customFormat="1" ht="15" customHeight="1" x14ac:dyDescent="0.25"/>
    <row r="38859" customFormat="1" ht="15" customHeight="1" x14ac:dyDescent="0.25"/>
    <row r="38860" customFormat="1" ht="15" customHeight="1" x14ac:dyDescent="0.25"/>
    <row r="38861" customFormat="1" ht="15" customHeight="1" x14ac:dyDescent="0.25"/>
    <row r="38862" customFormat="1" ht="15" customHeight="1" x14ac:dyDescent="0.25"/>
    <row r="38863" customFormat="1" ht="15" customHeight="1" x14ac:dyDescent="0.25"/>
    <row r="38864" customFormat="1" ht="15" customHeight="1" x14ac:dyDescent="0.25"/>
    <row r="38865" customFormat="1" ht="15" customHeight="1" x14ac:dyDescent="0.25"/>
    <row r="38866" customFormat="1" ht="15" customHeight="1" x14ac:dyDescent="0.25"/>
    <row r="38867" customFormat="1" ht="15" customHeight="1" x14ac:dyDescent="0.25"/>
    <row r="38868" customFormat="1" ht="15" customHeight="1" x14ac:dyDescent="0.25"/>
    <row r="38869" customFormat="1" ht="15" customHeight="1" x14ac:dyDescent="0.25"/>
    <row r="38870" customFormat="1" ht="15" customHeight="1" x14ac:dyDescent="0.25"/>
    <row r="38871" customFormat="1" ht="15" customHeight="1" x14ac:dyDescent="0.25"/>
    <row r="38872" customFormat="1" ht="15" customHeight="1" x14ac:dyDescent="0.25"/>
    <row r="38873" customFormat="1" ht="15" customHeight="1" x14ac:dyDescent="0.25"/>
    <row r="38874" customFormat="1" ht="15" customHeight="1" x14ac:dyDescent="0.25"/>
    <row r="38875" customFormat="1" ht="15" customHeight="1" x14ac:dyDescent="0.25"/>
    <row r="38876" customFormat="1" ht="15" customHeight="1" x14ac:dyDescent="0.25"/>
    <row r="38877" customFormat="1" ht="15" customHeight="1" x14ac:dyDescent="0.25"/>
    <row r="38878" customFormat="1" ht="15" customHeight="1" x14ac:dyDescent="0.25"/>
    <row r="38879" customFormat="1" ht="15" customHeight="1" x14ac:dyDescent="0.25"/>
    <row r="38880" customFormat="1" ht="15" customHeight="1" x14ac:dyDescent="0.25"/>
    <row r="38881" customFormat="1" ht="15" customHeight="1" x14ac:dyDescent="0.25"/>
    <row r="38882" customFormat="1" ht="15" customHeight="1" x14ac:dyDescent="0.25"/>
    <row r="38883" customFormat="1" ht="15" customHeight="1" x14ac:dyDescent="0.25"/>
    <row r="38884" customFormat="1" ht="15" customHeight="1" x14ac:dyDescent="0.25"/>
    <row r="38885" customFormat="1" ht="15" customHeight="1" x14ac:dyDescent="0.25"/>
    <row r="38886" customFormat="1" ht="15" customHeight="1" x14ac:dyDescent="0.25"/>
    <row r="38887" customFormat="1" ht="15" customHeight="1" x14ac:dyDescent="0.25"/>
    <row r="38888" customFormat="1" ht="15" customHeight="1" x14ac:dyDescent="0.25"/>
    <row r="38889" customFormat="1" ht="15" customHeight="1" x14ac:dyDescent="0.25"/>
    <row r="38890" customFormat="1" ht="15" customHeight="1" x14ac:dyDescent="0.25"/>
    <row r="38891" customFormat="1" ht="15" customHeight="1" x14ac:dyDescent="0.25"/>
    <row r="38892" customFormat="1" ht="15" customHeight="1" x14ac:dyDescent="0.25"/>
    <row r="38893" customFormat="1" ht="15" customHeight="1" x14ac:dyDescent="0.25"/>
    <row r="38894" customFormat="1" ht="15" customHeight="1" x14ac:dyDescent="0.25"/>
    <row r="38895" customFormat="1" ht="15" customHeight="1" x14ac:dyDescent="0.25"/>
    <row r="38896" customFormat="1" ht="15" customHeight="1" x14ac:dyDescent="0.25"/>
    <row r="38897" customFormat="1" ht="15" customHeight="1" x14ac:dyDescent="0.25"/>
    <row r="38898" customFormat="1" ht="15" customHeight="1" x14ac:dyDescent="0.25"/>
    <row r="38899" customFormat="1" ht="15" customHeight="1" x14ac:dyDescent="0.25"/>
    <row r="38900" customFormat="1" ht="15" customHeight="1" x14ac:dyDescent="0.25"/>
    <row r="38901" customFormat="1" ht="15" customHeight="1" x14ac:dyDescent="0.25"/>
    <row r="38902" customFormat="1" ht="15" customHeight="1" x14ac:dyDescent="0.25"/>
    <row r="38903" customFormat="1" ht="15" customHeight="1" x14ac:dyDescent="0.25"/>
    <row r="38904" customFormat="1" ht="15" customHeight="1" x14ac:dyDescent="0.25"/>
    <row r="38905" customFormat="1" ht="15" customHeight="1" x14ac:dyDescent="0.25"/>
    <row r="38906" customFormat="1" ht="15" customHeight="1" x14ac:dyDescent="0.25"/>
    <row r="38907" customFormat="1" ht="15" customHeight="1" x14ac:dyDescent="0.25"/>
    <row r="38908" customFormat="1" ht="15" customHeight="1" x14ac:dyDescent="0.25"/>
    <row r="38909" customFormat="1" ht="15" customHeight="1" x14ac:dyDescent="0.25"/>
    <row r="38910" customFormat="1" ht="15" customHeight="1" x14ac:dyDescent="0.25"/>
    <row r="38911" customFormat="1" ht="15" customHeight="1" x14ac:dyDescent="0.25"/>
    <row r="38912" customFormat="1" ht="15" customHeight="1" x14ac:dyDescent="0.25"/>
    <row r="38913" customFormat="1" ht="15" customHeight="1" x14ac:dyDescent="0.25"/>
    <row r="38914" customFormat="1" ht="15" customHeight="1" x14ac:dyDescent="0.25"/>
    <row r="38915" customFormat="1" ht="15" customHeight="1" x14ac:dyDescent="0.25"/>
    <row r="38916" customFormat="1" ht="15" customHeight="1" x14ac:dyDescent="0.25"/>
    <row r="38917" customFormat="1" ht="15" customHeight="1" x14ac:dyDescent="0.25"/>
    <row r="38918" customFormat="1" ht="15" customHeight="1" x14ac:dyDescent="0.25"/>
    <row r="38919" customFormat="1" ht="15" customHeight="1" x14ac:dyDescent="0.25"/>
    <row r="38920" customFormat="1" ht="15" customHeight="1" x14ac:dyDescent="0.25"/>
    <row r="38921" customFormat="1" ht="15" customHeight="1" x14ac:dyDescent="0.25"/>
    <row r="38922" customFormat="1" ht="15" customHeight="1" x14ac:dyDescent="0.25"/>
    <row r="38923" customFormat="1" ht="15" customHeight="1" x14ac:dyDescent="0.25"/>
    <row r="38924" customFormat="1" ht="15" customHeight="1" x14ac:dyDescent="0.25"/>
    <row r="38925" customFormat="1" ht="15" customHeight="1" x14ac:dyDescent="0.25"/>
    <row r="38926" customFormat="1" ht="15" customHeight="1" x14ac:dyDescent="0.25"/>
    <row r="38927" customFormat="1" ht="15" customHeight="1" x14ac:dyDescent="0.25"/>
    <row r="38928" customFormat="1" ht="15" customHeight="1" x14ac:dyDescent="0.25"/>
    <row r="38929" customFormat="1" ht="15" customHeight="1" x14ac:dyDescent="0.25"/>
    <row r="38930" customFormat="1" ht="15" customHeight="1" x14ac:dyDescent="0.25"/>
    <row r="38931" customFormat="1" ht="15" customHeight="1" x14ac:dyDescent="0.25"/>
    <row r="38932" customFormat="1" ht="15" customHeight="1" x14ac:dyDescent="0.25"/>
    <row r="38933" customFormat="1" ht="15" customHeight="1" x14ac:dyDescent="0.25"/>
    <row r="38934" customFormat="1" ht="15" customHeight="1" x14ac:dyDescent="0.25"/>
    <row r="38935" customFormat="1" ht="15" customHeight="1" x14ac:dyDescent="0.25"/>
    <row r="38936" customFormat="1" ht="15" customHeight="1" x14ac:dyDescent="0.25"/>
    <row r="38937" customFormat="1" ht="15" customHeight="1" x14ac:dyDescent="0.25"/>
    <row r="38938" customFormat="1" ht="15" customHeight="1" x14ac:dyDescent="0.25"/>
    <row r="38939" customFormat="1" ht="15" customHeight="1" x14ac:dyDescent="0.25"/>
    <row r="38940" customFormat="1" ht="15" customHeight="1" x14ac:dyDescent="0.25"/>
    <row r="38941" customFormat="1" ht="15" customHeight="1" x14ac:dyDescent="0.25"/>
    <row r="38942" customFormat="1" ht="15" customHeight="1" x14ac:dyDescent="0.25"/>
    <row r="38943" customFormat="1" ht="15" customHeight="1" x14ac:dyDescent="0.25"/>
    <row r="38944" customFormat="1" ht="15" customHeight="1" x14ac:dyDescent="0.25"/>
    <row r="38945" customFormat="1" ht="15" customHeight="1" x14ac:dyDescent="0.25"/>
    <row r="38946" customFormat="1" ht="15" customHeight="1" x14ac:dyDescent="0.25"/>
    <row r="38947" customFormat="1" ht="15" customHeight="1" x14ac:dyDescent="0.25"/>
    <row r="38948" customFormat="1" ht="15" customHeight="1" x14ac:dyDescent="0.25"/>
    <row r="38949" customFormat="1" ht="15" customHeight="1" x14ac:dyDescent="0.25"/>
    <row r="38950" customFormat="1" ht="15" customHeight="1" x14ac:dyDescent="0.25"/>
    <row r="38951" customFormat="1" ht="15" customHeight="1" x14ac:dyDescent="0.25"/>
    <row r="38952" customFormat="1" ht="15" customHeight="1" x14ac:dyDescent="0.25"/>
    <row r="38953" customFormat="1" ht="15" customHeight="1" x14ac:dyDescent="0.25"/>
    <row r="38954" customFormat="1" ht="15" customHeight="1" x14ac:dyDescent="0.25"/>
    <row r="38955" customFormat="1" ht="15" customHeight="1" x14ac:dyDescent="0.25"/>
    <row r="38956" customFormat="1" ht="15" customHeight="1" x14ac:dyDescent="0.25"/>
    <row r="38957" customFormat="1" ht="15" customHeight="1" x14ac:dyDescent="0.25"/>
    <row r="38958" customFormat="1" ht="15" customHeight="1" x14ac:dyDescent="0.25"/>
    <row r="38959" customFormat="1" ht="15" customHeight="1" x14ac:dyDescent="0.25"/>
    <row r="38960" customFormat="1" ht="15" customHeight="1" x14ac:dyDescent="0.25"/>
    <row r="38961" customFormat="1" ht="15" customHeight="1" x14ac:dyDescent="0.25"/>
    <row r="38962" customFormat="1" ht="15" customHeight="1" x14ac:dyDescent="0.25"/>
    <row r="38963" customFormat="1" ht="15" customHeight="1" x14ac:dyDescent="0.25"/>
    <row r="38964" customFormat="1" ht="15" customHeight="1" x14ac:dyDescent="0.25"/>
    <row r="38965" customFormat="1" ht="15" customHeight="1" x14ac:dyDescent="0.25"/>
    <row r="38966" customFormat="1" ht="15" customHeight="1" x14ac:dyDescent="0.25"/>
    <row r="38967" customFormat="1" ht="15" customHeight="1" x14ac:dyDescent="0.25"/>
    <row r="38968" customFormat="1" ht="15" customHeight="1" x14ac:dyDescent="0.25"/>
    <row r="38969" customFormat="1" ht="15" customHeight="1" x14ac:dyDescent="0.25"/>
    <row r="38970" customFormat="1" ht="15" customHeight="1" x14ac:dyDescent="0.25"/>
    <row r="38971" customFormat="1" ht="15" customHeight="1" x14ac:dyDescent="0.25"/>
    <row r="38972" customFormat="1" ht="15" customHeight="1" x14ac:dyDescent="0.25"/>
    <row r="38973" customFormat="1" ht="15" customHeight="1" x14ac:dyDescent="0.25"/>
    <row r="38974" customFormat="1" ht="15" customHeight="1" x14ac:dyDescent="0.25"/>
    <row r="38975" customFormat="1" ht="15" customHeight="1" x14ac:dyDescent="0.25"/>
    <row r="38976" customFormat="1" ht="15" customHeight="1" x14ac:dyDescent="0.25"/>
    <row r="38977" customFormat="1" ht="15" customHeight="1" x14ac:dyDescent="0.25"/>
    <row r="38978" customFormat="1" ht="15" customHeight="1" x14ac:dyDescent="0.25"/>
    <row r="38979" customFormat="1" ht="15" customHeight="1" x14ac:dyDescent="0.25"/>
    <row r="38980" customFormat="1" ht="15" customHeight="1" x14ac:dyDescent="0.25"/>
    <row r="38981" customFormat="1" ht="15" customHeight="1" x14ac:dyDescent="0.25"/>
    <row r="38982" customFormat="1" ht="15" customHeight="1" x14ac:dyDescent="0.25"/>
    <row r="38983" customFormat="1" ht="15" customHeight="1" x14ac:dyDescent="0.25"/>
    <row r="38984" customFormat="1" ht="15" customHeight="1" x14ac:dyDescent="0.25"/>
    <row r="38985" customFormat="1" ht="15" customHeight="1" x14ac:dyDescent="0.25"/>
    <row r="38986" customFormat="1" ht="15" customHeight="1" x14ac:dyDescent="0.25"/>
    <row r="38987" customFormat="1" ht="15" customHeight="1" x14ac:dyDescent="0.25"/>
    <row r="38988" customFormat="1" ht="15" customHeight="1" x14ac:dyDescent="0.25"/>
    <row r="38989" customFormat="1" ht="15" customHeight="1" x14ac:dyDescent="0.25"/>
    <row r="38990" customFormat="1" ht="15" customHeight="1" x14ac:dyDescent="0.25"/>
    <row r="38991" customFormat="1" ht="15" customHeight="1" x14ac:dyDescent="0.25"/>
    <row r="38992" customFormat="1" ht="15" customHeight="1" x14ac:dyDescent="0.25"/>
    <row r="38993" customFormat="1" ht="15" customHeight="1" x14ac:dyDescent="0.25"/>
    <row r="38994" customFormat="1" ht="15" customHeight="1" x14ac:dyDescent="0.25"/>
    <row r="38995" customFormat="1" ht="15" customHeight="1" x14ac:dyDescent="0.25"/>
    <row r="38996" customFormat="1" ht="15" customHeight="1" x14ac:dyDescent="0.25"/>
    <row r="38997" customFormat="1" ht="15" customHeight="1" x14ac:dyDescent="0.25"/>
    <row r="38998" customFormat="1" ht="15" customHeight="1" x14ac:dyDescent="0.25"/>
    <row r="38999" customFormat="1" ht="15" customHeight="1" x14ac:dyDescent="0.25"/>
    <row r="39000" customFormat="1" ht="15" customHeight="1" x14ac:dyDescent="0.25"/>
    <row r="39001" customFormat="1" ht="15" customHeight="1" x14ac:dyDescent="0.25"/>
    <row r="39002" customFormat="1" ht="15" customHeight="1" x14ac:dyDescent="0.25"/>
    <row r="39003" customFormat="1" ht="15" customHeight="1" x14ac:dyDescent="0.25"/>
    <row r="39004" customFormat="1" ht="15" customHeight="1" x14ac:dyDescent="0.25"/>
    <row r="39005" customFormat="1" ht="15" customHeight="1" x14ac:dyDescent="0.25"/>
    <row r="39006" customFormat="1" ht="15" customHeight="1" x14ac:dyDescent="0.25"/>
    <row r="39007" customFormat="1" ht="15" customHeight="1" x14ac:dyDescent="0.25"/>
    <row r="39008" customFormat="1" ht="15" customHeight="1" x14ac:dyDescent="0.25"/>
    <row r="39009" customFormat="1" ht="15" customHeight="1" x14ac:dyDescent="0.25"/>
    <row r="39010" customFormat="1" ht="15" customHeight="1" x14ac:dyDescent="0.25"/>
    <row r="39011" customFormat="1" ht="15" customHeight="1" x14ac:dyDescent="0.25"/>
    <row r="39012" customFormat="1" ht="15" customHeight="1" x14ac:dyDescent="0.25"/>
    <row r="39013" customFormat="1" ht="15" customHeight="1" x14ac:dyDescent="0.25"/>
    <row r="39014" customFormat="1" ht="15" customHeight="1" x14ac:dyDescent="0.25"/>
    <row r="39015" customFormat="1" ht="15" customHeight="1" x14ac:dyDescent="0.25"/>
    <row r="39016" customFormat="1" ht="15" customHeight="1" x14ac:dyDescent="0.25"/>
    <row r="39017" customFormat="1" ht="15" customHeight="1" x14ac:dyDescent="0.25"/>
    <row r="39018" customFormat="1" ht="15" customHeight="1" x14ac:dyDescent="0.25"/>
    <row r="39019" customFormat="1" ht="15" customHeight="1" x14ac:dyDescent="0.25"/>
    <row r="39020" customFormat="1" ht="15" customHeight="1" x14ac:dyDescent="0.25"/>
    <row r="39021" customFormat="1" ht="15" customHeight="1" x14ac:dyDescent="0.25"/>
    <row r="39022" customFormat="1" ht="15" customHeight="1" x14ac:dyDescent="0.25"/>
    <row r="39023" customFormat="1" ht="15" customHeight="1" x14ac:dyDescent="0.25"/>
    <row r="39024" customFormat="1" ht="15" customHeight="1" x14ac:dyDescent="0.25"/>
    <row r="39025" customFormat="1" ht="15" customHeight="1" x14ac:dyDescent="0.25"/>
    <row r="39026" customFormat="1" ht="15" customHeight="1" x14ac:dyDescent="0.25"/>
    <row r="39027" customFormat="1" ht="15" customHeight="1" x14ac:dyDescent="0.25"/>
    <row r="39028" customFormat="1" ht="15" customHeight="1" x14ac:dyDescent="0.25"/>
    <row r="39029" customFormat="1" ht="15" customHeight="1" x14ac:dyDescent="0.25"/>
    <row r="39030" customFormat="1" ht="15" customHeight="1" x14ac:dyDescent="0.25"/>
    <row r="39031" customFormat="1" ht="15" customHeight="1" x14ac:dyDescent="0.25"/>
    <row r="39032" customFormat="1" ht="15" customHeight="1" x14ac:dyDescent="0.25"/>
    <row r="39033" customFormat="1" ht="15" customHeight="1" x14ac:dyDescent="0.25"/>
    <row r="39034" customFormat="1" ht="15" customHeight="1" x14ac:dyDescent="0.25"/>
    <row r="39035" customFormat="1" ht="15" customHeight="1" x14ac:dyDescent="0.25"/>
    <row r="39036" customFormat="1" ht="15" customHeight="1" x14ac:dyDescent="0.25"/>
    <row r="39037" customFormat="1" ht="15" customHeight="1" x14ac:dyDescent="0.25"/>
    <row r="39038" customFormat="1" ht="15" customHeight="1" x14ac:dyDescent="0.25"/>
    <row r="39039" customFormat="1" ht="15" customHeight="1" x14ac:dyDescent="0.25"/>
    <row r="39040" customFormat="1" ht="15" customHeight="1" x14ac:dyDescent="0.25"/>
    <row r="39041" customFormat="1" ht="15" customHeight="1" x14ac:dyDescent="0.25"/>
    <row r="39042" customFormat="1" ht="15" customHeight="1" x14ac:dyDescent="0.25"/>
    <row r="39043" customFormat="1" ht="15" customHeight="1" x14ac:dyDescent="0.25"/>
    <row r="39044" customFormat="1" ht="15" customHeight="1" x14ac:dyDescent="0.25"/>
    <row r="39045" customFormat="1" ht="15" customHeight="1" x14ac:dyDescent="0.25"/>
    <row r="39046" customFormat="1" ht="15" customHeight="1" x14ac:dyDescent="0.25"/>
    <row r="39047" customFormat="1" ht="15" customHeight="1" x14ac:dyDescent="0.25"/>
    <row r="39048" customFormat="1" ht="15" customHeight="1" x14ac:dyDescent="0.25"/>
    <row r="39049" customFormat="1" ht="15" customHeight="1" x14ac:dyDescent="0.25"/>
    <row r="39050" customFormat="1" ht="15" customHeight="1" x14ac:dyDescent="0.25"/>
    <row r="39051" customFormat="1" ht="15" customHeight="1" x14ac:dyDescent="0.25"/>
    <row r="39052" customFormat="1" ht="15" customHeight="1" x14ac:dyDescent="0.25"/>
    <row r="39053" customFormat="1" ht="15" customHeight="1" x14ac:dyDescent="0.25"/>
    <row r="39054" customFormat="1" ht="15" customHeight="1" x14ac:dyDescent="0.25"/>
    <row r="39055" customFormat="1" ht="15" customHeight="1" x14ac:dyDescent="0.25"/>
    <row r="39056" customFormat="1" ht="15" customHeight="1" x14ac:dyDescent="0.25"/>
    <row r="39057" customFormat="1" ht="15" customHeight="1" x14ac:dyDescent="0.25"/>
    <row r="39058" customFormat="1" ht="15" customHeight="1" x14ac:dyDescent="0.25"/>
    <row r="39059" customFormat="1" ht="15" customHeight="1" x14ac:dyDescent="0.25"/>
    <row r="39060" customFormat="1" ht="15" customHeight="1" x14ac:dyDescent="0.25"/>
    <row r="39061" customFormat="1" ht="15" customHeight="1" x14ac:dyDescent="0.25"/>
    <row r="39062" customFormat="1" ht="15" customHeight="1" x14ac:dyDescent="0.25"/>
    <row r="39063" customFormat="1" ht="15" customHeight="1" x14ac:dyDescent="0.25"/>
    <row r="39064" customFormat="1" ht="15" customHeight="1" x14ac:dyDescent="0.25"/>
    <row r="39065" customFormat="1" ht="15" customHeight="1" x14ac:dyDescent="0.25"/>
    <row r="39066" customFormat="1" ht="15" customHeight="1" x14ac:dyDescent="0.25"/>
    <row r="39067" customFormat="1" ht="15" customHeight="1" x14ac:dyDescent="0.25"/>
    <row r="39068" customFormat="1" ht="15" customHeight="1" x14ac:dyDescent="0.25"/>
    <row r="39069" customFormat="1" ht="15" customHeight="1" x14ac:dyDescent="0.25"/>
    <row r="39070" customFormat="1" ht="15" customHeight="1" x14ac:dyDescent="0.25"/>
    <row r="39071" customFormat="1" ht="15" customHeight="1" x14ac:dyDescent="0.25"/>
    <row r="39072" customFormat="1" ht="15" customHeight="1" x14ac:dyDescent="0.25"/>
    <row r="39073" customFormat="1" ht="15" customHeight="1" x14ac:dyDescent="0.25"/>
    <row r="39074" customFormat="1" ht="15" customHeight="1" x14ac:dyDescent="0.25"/>
    <row r="39075" customFormat="1" ht="15" customHeight="1" x14ac:dyDescent="0.25"/>
    <row r="39076" customFormat="1" ht="15" customHeight="1" x14ac:dyDescent="0.25"/>
    <row r="39077" customFormat="1" ht="15" customHeight="1" x14ac:dyDescent="0.25"/>
    <row r="39078" customFormat="1" ht="15" customHeight="1" x14ac:dyDescent="0.25"/>
    <row r="39079" customFormat="1" ht="15" customHeight="1" x14ac:dyDescent="0.25"/>
    <row r="39080" customFormat="1" ht="15" customHeight="1" x14ac:dyDescent="0.25"/>
    <row r="39081" customFormat="1" ht="15" customHeight="1" x14ac:dyDescent="0.25"/>
    <row r="39082" customFormat="1" ht="15" customHeight="1" x14ac:dyDescent="0.25"/>
    <row r="39083" customFormat="1" ht="15" customHeight="1" x14ac:dyDescent="0.25"/>
    <row r="39084" customFormat="1" ht="15" customHeight="1" x14ac:dyDescent="0.25"/>
    <row r="39085" customFormat="1" ht="15" customHeight="1" x14ac:dyDescent="0.25"/>
    <row r="39086" customFormat="1" ht="15" customHeight="1" x14ac:dyDescent="0.25"/>
    <row r="39087" customFormat="1" ht="15" customHeight="1" x14ac:dyDescent="0.25"/>
    <row r="39088" customFormat="1" ht="15" customHeight="1" x14ac:dyDescent="0.25"/>
    <row r="39089" customFormat="1" ht="15" customHeight="1" x14ac:dyDescent="0.25"/>
    <row r="39090" customFormat="1" ht="15" customHeight="1" x14ac:dyDescent="0.25"/>
    <row r="39091" customFormat="1" ht="15" customHeight="1" x14ac:dyDescent="0.25"/>
    <row r="39092" customFormat="1" ht="15" customHeight="1" x14ac:dyDescent="0.25"/>
    <row r="39093" customFormat="1" ht="15" customHeight="1" x14ac:dyDescent="0.25"/>
    <row r="39094" customFormat="1" ht="15" customHeight="1" x14ac:dyDescent="0.25"/>
    <row r="39095" customFormat="1" ht="15" customHeight="1" x14ac:dyDescent="0.25"/>
    <row r="39096" customFormat="1" ht="15" customHeight="1" x14ac:dyDescent="0.25"/>
    <row r="39097" customFormat="1" ht="15" customHeight="1" x14ac:dyDescent="0.25"/>
    <row r="39098" customFormat="1" ht="15" customHeight="1" x14ac:dyDescent="0.25"/>
    <row r="39099" customFormat="1" ht="15" customHeight="1" x14ac:dyDescent="0.25"/>
    <row r="39100" customFormat="1" ht="15" customHeight="1" x14ac:dyDescent="0.25"/>
    <row r="39101" customFormat="1" ht="15" customHeight="1" x14ac:dyDescent="0.25"/>
    <row r="39102" customFormat="1" ht="15" customHeight="1" x14ac:dyDescent="0.25"/>
    <row r="39103" customFormat="1" ht="15" customHeight="1" x14ac:dyDescent="0.25"/>
    <row r="39104" customFormat="1" ht="15" customHeight="1" x14ac:dyDescent="0.25"/>
    <row r="39105" customFormat="1" ht="15" customHeight="1" x14ac:dyDescent="0.25"/>
    <row r="39106" customFormat="1" ht="15" customHeight="1" x14ac:dyDescent="0.25"/>
    <row r="39107" customFormat="1" ht="15" customHeight="1" x14ac:dyDescent="0.25"/>
    <row r="39108" customFormat="1" ht="15" customHeight="1" x14ac:dyDescent="0.25"/>
    <row r="39109" customFormat="1" ht="15" customHeight="1" x14ac:dyDescent="0.25"/>
    <row r="39110" customFormat="1" ht="15" customHeight="1" x14ac:dyDescent="0.25"/>
    <row r="39111" customFormat="1" ht="15" customHeight="1" x14ac:dyDescent="0.25"/>
    <row r="39112" customFormat="1" ht="15" customHeight="1" x14ac:dyDescent="0.25"/>
    <row r="39113" customFormat="1" ht="15" customHeight="1" x14ac:dyDescent="0.25"/>
    <row r="39114" customFormat="1" ht="15" customHeight="1" x14ac:dyDescent="0.25"/>
    <row r="39115" customFormat="1" ht="15" customHeight="1" x14ac:dyDescent="0.25"/>
    <row r="39116" customFormat="1" ht="15" customHeight="1" x14ac:dyDescent="0.25"/>
    <row r="39117" customFormat="1" ht="15" customHeight="1" x14ac:dyDescent="0.25"/>
    <row r="39118" customFormat="1" ht="15" customHeight="1" x14ac:dyDescent="0.25"/>
    <row r="39119" customFormat="1" ht="15" customHeight="1" x14ac:dyDescent="0.25"/>
    <row r="39120" customFormat="1" ht="15" customHeight="1" x14ac:dyDescent="0.25"/>
    <row r="39121" customFormat="1" ht="15" customHeight="1" x14ac:dyDescent="0.25"/>
    <row r="39122" customFormat="1" ht="15" customHeight="1" x14ac:dyDescent="0.25"/>
    <row r="39123" customFormat="1" ht="15" customHeight="1" x14ac:dyDescent="0.25"/>
    <row r="39124" customFormat="1" ht="15" customHeight="1" x14ac:dyDescent="0.25"/>
    <row r="39125" customFormat="1" ht="15" customHeight="1" x14ac:dyDescent="0.25"/>
    <row r="39126" customFormat="1" ht="15" customHeight="1" x14ac:dyDescent="0.25"/>
    <row r="39127" customFormat="1" ht="15" customHeight="1" x14ac:dyDescent="0.25"/>
    <row r="39128" customFormat="1" ht="15" customHeight="1" x14ac:dyDescent="0.25"/>
    <row r="39129" customFormat="1" ht="15" customHeight="1" x14ac:dyDescent="0.25"/>
    <row r="39130" customFormat="1" ht="15" customHeight="1" x14ac:dyDescent="0.25"/>
    <row r="39131" customFormat="1" ht="15" customHeight="1" x14ac:dyDescent="0.25"/>
    <row r="39132" customFormat="1" ht="15" customHeight="1" x14ac:dyDescent="0.25"/>
    <row r="39133" customFormat="1" ht="15" customHeight="1" x14ac:dyDescent="0.25"/>
    <row r="39134" customFormat="1" ht="15" customHeight="1" x14ac:dyDescent="0.25"/>
    <row r="39135" customFormat="1" ht="15" customHeight="1" x14ac:dyDescent="0.25"/>
    <row r="39136" customFormat="1" ht="15" customHeight="1" x14ac:dyDescent="0.25"/>
    <row r="39137" customFormat="1" ht="15" customHeight="1" x14ac:dyDescent="0.25"/>
    <row r="39138" customFormat="1" ht="15" customHeight="1" x14ac:dyDescent="0.25"/>
    <row r="39139" customFormat="1" ht="15" customHeight="1" x14ac:dyDescent="0.25"/>
    <row r="39140" customFormat="1" ht="15" customHeight="1" x14ac:dyDescent="0.25"/>
    <row r="39141" customFormat="1" ht="15" customHeight="1" x14ac:dyDescent="0.25"/>
    <row r="39142" customFormat="1" ht="15" customHeight="1" x14ac:dyDescent="0.25"/>
    <row r="39143" customFormat="1" ht="15" customHeight="1" x14ac:dyDescent="0.25"/>
    <row r="39144" customFormat="1" ht="15" customHeight="1" x14ac:dyDescent="0.25"/>
    <row r="39145" customFormat="1" ht="15" customHeight="1" x14ac:dyDescent="0.25"/>
    <row r="39146" customFormat="1" ht="15" customHeight="1" x14ac:dyDescent="0.25"/>
    <row r="39147" customFormat="1" ht="15" customHeight="1" x14ac:dyDescent="0.25"/>
    <row r="39148" customFormat="1" ht="15" customHeight="1" x14ac:dyDescent="0.25"/>
    <row r="39149" customFormat="1" ht="15" customHeight="1" x14ac:dyDescent="0.25"/>
    <row r="39150" customFormat="1" ht="15" customHeight="1" x14ac:dyDescent="0.25"/>
    <row r="39151" customFormat="1" ht="15" customHeight="1" x14ac:dyDescent="0.25"/>
    <row r="39152" customFormat="1" ht="15" customHeight="1" x14ac:dyDescent="0.25"/>
    <row r="39153" customFormat="1" ht="15" customHeight="1" x14ac:dyDescent="0.25"/>
    <row r="39154" customFormat="1" ht="15" customHeight="1" x14ac:dyDescent="0.25"/>
    <row r="39155" customFormat="1" ht="15" customHeight="1" x14ac:dyDescent="0.25"/>
    <row r="39156" customFormat="1" ht="15" customHeight="1" x14ac:dyDescent="0.25"/>
    <row r="39157" customFormat="1" ht="15" customHeight="1" x14ac:dyDescent="0.25"/>
    <row r="39158" customFormat="1" ht="15" customHeight="1" x14ac:dyDescent="0.25"/>
    <row r="39159" customFormat="1" ht="15" customHeight="1" x14ac:dyDescent="0.25"/>
    <row r="39160" customFormat="1" ht="15" customHeight="1" x14ac:dyDescent="0.25"/>
    <row r="39161" customFormat="1" ht="15" customHeight="1" x14ac:dyDescent="0.25"/>
    <row r="39162" customFormat="1" ht="15" customHeight="1" x14ac:dyDescent="0.25"/>
    <row r="39163" customFormat="1" ht="15" customHeight="1" x14ac:dyDescent="0.25"/>
    <row r="39164" customFormat="1" ht="15" customHeight="1" x14ac:dyDescent="0.25"/>
    <row r="39165" customFormat="1" ht="15" customHeight="1" x14ac:dyDescent="0.25"/>
    <row r="39166" customFormat="1" ht="15" customHeight="1" x14ac:dyDescent="0.25"/>
    <row r="39167" customFormat="1" ht="15" customHeight="1" x14ac:dyDescent="0.25"/>
    <row r="39168" customFormat="1" ht="15" customHeight="1" x14ac:dyDescent="0.25"/>
    <row r="39169" customFormat="1" ht="15" customHeight="1" x14ac:dyDescent="0.25"/>
    <row r="39170" customFormat="1" ht="15" customHeight="1" x14ac:dyDescent="0.25"/>
    <row r="39171" customFormat="1" ht="15" customHeight="1" x14ac:dyDescent="0.25"/>
    <row r="39172" customFormat="1" ht="15" customHeight="1" x14ac:dyDescent="0.25"/>
    <row r="39173" customFormat="1" ht="15" customHeight="1" x14ac:dyDescent="0.25"/>
    <row r="39174" customFormat="1" ht="15" customHeight="1" x14ac:dyDescent="0.25"/>
    <row r="39175" customFormat="1" ht="15" customHeight="1" x14ac:dyDescent="0.25"/>
    <row r="39176" customFormat="1" ht="15" customHeight="1" x14ac:dyDescent="0.25"/>
    <row r="39177" customFormat="1" ht="15" customHeight="1" x14ac:dyDescent="0.25"/>
    <row r="39178" customFormat="1" ht="15" customHeight="1" x14ac:dyDescent="0.25"/>
    <row r="39179" customFormat="1" ht="15" customHeight="1" x14ac:dyDescent="0.25"/>
    <row r="39180" customFormat="1" ht="15" customHeight="1" x14ac:dyDescent="0.25"/>
    <row r="39181" customFormat="1" ht="15" customHeight="1" x14ac:dyDescent="0.25"/>
    <row r="39182" customFormat="1" ht="15" customHeight="1" x14ac:dyDescent="0.25"/>
    <row r="39183" customFormat="1" ht="15" customHeight="1" x14ac:dyDescent="0.25"/>
    <row r="39184" customFormat="1" ht="15" customHeight="1" x14ac:dyDescent="0.25"/>
    <row r="39185" customFormat="1" ht="15" customHeight="1" x14ac:dyDescent="0.25"/>
    <row r="39186" customFormat="1" ht="15" customHeight="1" x14ac:dyDescent="0.25"/>
    <row r="39187" customFormat="1" ht="15" customHeight="1" x14ac:dyDescent="0.25"/>
    <row r="39188" customFormat="1" ht="15" customHeight="1" x14ac:dyDescent="0.25"/>
    <row r="39189" customFormat="1" ht="15" customHeight="1" x14ac:dyDescent="0.25"/>
    <row r="39190" customFormat="1" ht="15" customHeight="1" x14ac:dyDescent="0.25"/>
    <row r="39191" customFormat="1" ht="15" customHeight="1" x14ac:dyDescent="0.25"/>
    <row r="39192" customFormat="1" ht="15" customHeight="1" x14ac:dyDescent="0.25"/>
    <row r="39193" customFormat="1" ht="15" customHeight="1" x14ac:dyDescent="0.25"/>
    <row r="39194" customFormat="1" ht="15" customHeight="1" x14ac:dyDescent="0.25"/>
    <row r="39195" customFormat="1" ht="15" customHeight="1" x14ac:dyDescent="0.25"/>
    <row r="39196" customFormat="1" ht="15" customHeight="1" x14ac:dyDescent="0.25"/>
    <row r="39197" customFormat="1" ht="15" customHeight="1" x14ac:dyDescent="0.25"/>
    <row r="39198" customFormat="1" ht="15" customHeight="1" x14ac:dyDescent="0.25"/>
    <row r="39199" customFormat="1" ht="15" customHeight="1" x14ac:dyDescent="0.25"/>
    <row r="39200" customFormat="1" ht="15" customHeight="1" x14ac:dyDescent="0.25"/>
    <row r="39201" customFormat="1" ht="15" customHeight="1" x14ac:dyDescent="0.25"/>
    <row r="39202" customFormat="1" ht="15" customHeight="1" x14ac:dyDescent="0.25"/>
    <row r="39203" customFormat="1" ht="15" customHeight="1" x14ac:dyDescent="0.25"/>
    <row r="39204" customFormat="1" ht="15" customHeight="1" x14ac:dyDescent="0.25"/>
    <row r="39205" customFormat="1" ht="15" customHeight="1" x14ac:dyDescent="0.25"/>
    <row r="39206" customFormat="1" ht="15" customHeight="1" x14ac:dyDescent="0.25"/>
    <row r="39207" customFormat="1" ht="15" customHeight="1" x14ac:dyDescent="0.25"/>
    <row r="39208" customFormat="1" ht="15" customHeight="1" x14ac:dyDescent="0.25"/>
    <row r="39209" customFormat="1" ht="15" customHeight="1" x14ac:dyDescent="0.25"/>
    <row r="39210" customFormat="1" ht="15" customHeight="1" x14ac:dyDescent="0.25"/>
    <row r="39211" customFormat="1" ht="15" customHeight="1" x14ac:dyDescent="0.25"/>
    <row r="39212" customFormat="1" ht="15" customHeight="1" x14ac:dyDescent="0.25"/>
    <row r="39213" customFormat="1" ht="15" customHeight="1" x14ac:dyDescent="0.25"/>
    <row r="39214" customFormat="1" ht="15" customHeight="1" x14ac:dyDescent="0.25"/>
    <row r="39215" customFormat="1" ht="15" customHeight="1" x14ac:dyDescent="0.25"/>
    <row r="39216" customFormat="1" ht="15" customHeight="1" x14ac:dyDescent="0.25"/>
    <row r="39217" customFormat="1" ht="15" customHeight="1" x14ac:dyDescent="0.25"/>
    <row r="39218" customFormat="1" ht="15" customHeight="1" x14ac:dyDescent="0.25"/>
    <row r="39219" customFormat="1" ht="15" customHeight="1" x14ac:dyDescent="0.25"/>
    <row r="39220" customFormat="1" ht="15" customHeight="1" x14ac:dyDescent="0.25"/>
    <row r="39221" customFormat="1" ht="15" customHeight="1" x14ac:dyDescent="0.25"/>
    <row r="39222" customFormat="1" ht="15" customHeight="1" x14ac:dyDescent="0.25"/>
    <row r="39223" customFormat="1" ht="15" customHeight="1" x14ac:dyDescent="0.25"/>
    <row r="39224" customFormat="1" ht="15" customHeight="1" x14ac:dyDescent="0.25"/>
    <row r="39225" customFormat="1" ht="15" customHeight="1" x14ac:dyDescent="0.25"/>
    <row r="39226" customFormat="1" ht="15" customHeight="1" x14ac:dyDescent="0.25"/>
    <row r="39227" customFormat="1" ht="15" customHeight="1" x14ac:dyDescent="0.25"/>
    <row r="39228" customFormat="1" ht="15" customHeight="1" x14ac:dyDescent="0.25"/>
    <row r="39229" customFormat="1" ht="15" customHeight="1" x14ac:dyDescent="0.25"/>
    <row r="39230" customFormat="1" ht="15" customHeight="1" x14ac:dyDescent="0.25"/>
    <row r="39231" customFormat="1" ht="15" customHeight="1" x14ac:dyDescent="0.25"/>
    <row r="39232" customFormat="1" ht="15" customHeight="1" x14ac:dyDescent="0.25"/>
    <row r="39233" customFormat="1" ht="15" customHeight="1" x14ac:dyDescent="0.25"/>
    <row r="39234" customFormat="1" ht="15" customHeight="1" x14ac:dyDescent="0.25"/>
    <row r="39235" customFormat="1" ht="15" customHeight="1" x14ac:dyDescent="0.25"/>
    <row r="39236" customFormat="1" ht="15" customHeight="1" x14ac:dyDescent="0.25"/>
    <row r="39237" customFormat="1" ht="15" customHeight="1" x14ac:dyDescent="0.25"/>
    <row r="39238" customFormat="1" ht="15" customHeight="1" x14ac:dyDescent="0.25"/>
    <row r="39239" customFormat="1" ht="15" customHeight="1" x14ac:dyDescent="0.25"/>
    <row r="39240" customFormat="1" ht="15" customHeight="1" x14ac:dyDescent="0.25"/>
    <row r="39241" customFormat="1" ht="15" customHeight="1" x14ac:dyDescent="0.25"/>
    <row r="39242" customFormat="1" ht="15" customHeight="1" x14ac:dyDescent="0.25"/>
    <row r="39243" customFormat="1" ht="15" customHeight="1" x14ac:dyDescent="0.25"/>
    <row r="39244" customFormat="1" ht="15" customHeight="1" x14ac:dyDescent="0.25"/>
    <row r="39245" customFormat="1" ht="15" customHeight="1" x14ac:dyDescent="0.25"/>
    <row r="39246" customFormat="1" ht="15" customHeight="1" x14ac:dyDescent="0.25"/>
    <row r="39247" customFormat="1" ht="15" customHeight="1" x14ac:dyDescent="0.25"/>
    <row r="39248" customFormat="1" ht="15" customHeight="1" x14ac:dyDescent="0.25"/>
    <row r="39249" customFormat="1" ht="15" customHeight="1" x14ac:dyDescent="0.25"/>
    <row r="39250" customFormat="1" ht="15" customHeight="1" x14ac:dyDescent="0.25"/>
    <row r="39251" customFormat="1" ht="15" customHeight="1" x14ac:dyDescent="0.25"/>
    <row r="39252" customFormat="1" ht="15" customHeight="1" x14ac:dyDescent="0.25"/>
    <row r="39253" customFormat="1" ht="15" customHeight="1" x14ac:dyDescent="0.25"/>
    <row r="39254" customFormat="1" ht="15" customHeight="1" x14ac:dyDescent="0.25"/>
    <row r="39255" customFormat="1" ht="15" customHeight="1" x14ac:dyDescent="0.25"/>
    <row r="39256" customFormat="1" ht="15" customHeight="1" x14ac:dyDescent="0.25"/>
    <row r="39257" customFormat="1" ht="15" customHeight="1" x14ac:dyDescent="0.25"/>
    <row r="39258" customFormat="1" ht="15" customHeight="1" x14ac:dyDescent="0.25"/>
    <row r="39259" customFormat="1" ht="15" customHeight="1" x14ac:dyDescent="0.25"/>
    <row r="39260" customFormat="1" ht="15" customHeight="1" x14ac:dyDescent="0.25"/>
    <row r="39261" customFormat="1" ht="15" customHeight="1" x14ac:dyDescent="0.25"/>
    <row r="39262" customFormat="1" ht="15" customHeight="1" x14ac:dyDescent="0.25"/>
    <row r="39263" customFormat="1" ht="15" customHeight="1" x14ac:dyDescent="0.25"/>
    <row r="39264" customFormat="1" ht="15" customHeight="1" x14ac:dyDescent="0.25"/>
    <row r="39265" customFormat="1" ht="15" customHeight="1" x14ac:dyDescent="0.25"/>
    <row r="39266" customFormat="1" ht="15" customHeight="1" x14ac:dyDescent="0.25"/>
    <row r="39267" customFormat="1" ht="15" customHeight="1" x14ac:dyDescent="0.25"/>
    <row r="39268" customFormat="1" ht="15" customHeight="1" x14ac:dyDescent="0.25"/>
    <row r="39269" customFormat="1" ht="15" customHeight="1" x14ac:dyDescent="0.25"/>
    <row r="39270" customFormat="1" ht="15" customHeight="1" x14ac:dyDescent="0.25"/>
    <row r="39271" customFormat="1" ht="15" customHeight="1" x14ac:dyDescent="0.25"/>
    <row r="39272" customFormat="1" ht="15" customHeight="1" x14ac:dyDescent="0.25"/>
    <row r="39273" customFormat="1" ht="15" customHeight="1" x14ac:dyDescent="0.25"/>
    <row r="39274" customFormat="1" ht="15" customHeight="1" x14ac:dyDescent="0.25"/>
    <row r="39275" customFormat="1" ht="15" customHeight="1" x14ac:dyDescent="0.25"/>
    <row r="39276" customFormat="1" ht="15" customHeight="1" x14ac:dyDescent="0.25"/>
    <row r="39277" customFormat="1" ht="15" customHeight="1" x14ac:dyDescent="0.25"/>
    <row r="39278" customFormat="1" ht="15" customHeight="1" x14ac:dyDescent="0.25"/>
    <row r="39279" customFormat="1" ht="15" customHeight="1" x14ac:dyDescent="0.25"/>
    <row r="39280" customFormat="1" ht="15" customHeight="1" x14ac:dyDescent="0.25"/>
    <row r="39281" customFormat="1" ht="15" customHeight="1" x14ac:dyDescent="0.25"/>
    <row r="39282" customFormat="1" ht="15" customHeight="1" x14ac:dyDescent="0.25"/>
    <row r="39283" customFormat="1" ht="15" customHeight="1" x14ac:dyDescent="0.25"/>
    <row r="39284" customFormat="1" ht="15" customHeight="1" x14ac:dyDescent="0.25"/>
    <row r="39285" customFormat="1" ht="15" customHeight="1" x14ac:dyDescent="0.25"/>
    <row r="39286" customFormat="1" ht="15" customHeight="1" x14ac:dyDescent="0.25"/>
    <row r="39287" customFormat="1" ht="15" customHeight="1" x14ac:dyDescent="0.25"/>
    <row r="39288" customFormat="1" ht="15" customHeight="1" x14ac:dyDescent="0.25"/>
    <row r="39289" customFormat="1" ht="15" customHeight="1" x14ac:dyDescent="0.25"/>
    <row r="39290" customFormat="1" ht="15" customHeight="1" x14ac:dyDescent="0.25"/>
    <row r="39291" customFormat="1" ht="15" customHeight="1" x14ac:dyDescent="0.25"/>
    <row r="39292" customFormat="1" ht="15" customHeight="1" x14ac:dyDescent="0.25"/>
    <row r="39293" customFormat="1" ht="15" customHeight="1" x14ac:dyDescent="0.25"/>
    <row r="39294" customFormat="1" ht="15" customHeight="1" x14ac:dyDescent="0.25"/>
    <row r="39295" customFormat="1" ht="15" customHeight="1" x14ac:dyDescent="0.25"/>
    <row r="39296" customFormat="1" ht="15" customHeight="1" x14ac:dyDescent="0.25"/>
    <row r="39297" customFormat="1" ht="15" customHeight="1" x14ac:dyDescent="0.25"/>
    <row r="39298" customFormat="1" ht="15" customHeight="1" x14ac:dyDescent="0.25"/>
    <row r="39299" customFormat="1" ht="15" customHeight="1" x14ac:dyDescent="0.25"/>
    <row r="39300" customFormat="1" ht="15" customHeight="1" x14ac:dyDescent="0.25"/>
    <row r="39301" customFormat="1" ht="15" customHeight="1" x14ac:dyDescent="0.25"/>
    <row r="39302" customFormat="1" ht="15" customHeight="1" x14ac:dyDescent="0.25"/>
    <row r="39303" customFormat="1" ht="15" customHeight="1" x14ac:dyDescent="0.25"/>
    <row r="39304" customFormat="1" ht="15" customHeight="1" x14ac:dyDescent="0.25"/>
    <row r="39305" customFormat="1" ht="15" customHeight="1" x14ac:dyDescent="0.25"/>
    <row r="39306" customFormat="1" ht="15" customHeight="1" x14ac:dyDescent="0.25"/>
    <row r="39307" customFormat="1" ht="15" customHeight="1" x14ac:dyDescent="0.25"/>
    <row r="39308" customFormat="1" ht="15" customHeight="1" x14ac:dyDescent="0.25"/>
    <row r="39309" customFormat="1" ht="15" customHeight="1" x14ac:dyDescent="0.25"/>
    <row r="39310" customFormat="1" ht="15" customHeight="1" x14ac:dyDescent="0.25"/>
    <row r="39311" customFormat="1" ht="15" customHeight="1" x14ac:dyDescent="0.25"/>
    <row r="39312" customFormat="1" ht="15" customHeight="1" x14ac:dyDescent="0.25"/>
    <row r="39313" customFormat="1" ht="15" customHeight="1" x14ac:dyDescent="0.25"/>
    <row r="39314" customFormat="1" ht="15" customHeight="1" x14ac:dyDescent="0.25"/>
    <row r="39315" customFormat="1" ht="15" customHeight="1" x14ac:dyDescent="0.25"/>
    <row r="39316" customFormat="1" ht="15" customHeight="1" x14ac:dyDescent="0.25"/>
    <row r="39317" customFormat="1" ht="15" customHeight="1" x14ac:dyDescent="0.25"/>
    <row r="39318" customFormat="1" ht="15" customHeight="1" x14ac:dyDescent="0.25"/>
    <row r="39319" customFormat="1" ht="15" customHeight="1" x14ac:dyDescent="0.25"/>
    <row r="39320" customFormat="1" ht="15" customHeight="1" x14ac:dyDescent="0.25"/>
    <row r="39321" customFormat="1" ht="15" customHeight="1" x14ac:dyDescent="0.25"/>
    <row r="39322" customFormat="1" ht="15" customHeight="1" x14ac:dyDescent="0.25"/>
    <row r="39323" customFormat="1" ht="15" customHeight="1" x14ac:dyDescent="0.25"/>
    <row r="39324" customFormat="1" ht="15" customHeight="1" x14ac:dyDescent="0.25"/>
    <row r="39325" customFormat="1" ht="15" customHeight="1" x14ac:dyDescent="0.25"/>
    <row r="39326" customFormat="1" ht="15" customHeight="1" x14ac:dyDescent="0.25"/>
    <row r="39327" customFormat="1" ht="15" customHeight="1" x14ac:dyDescent="0.25"/>
    <row r="39328" customFormat="1" ht="15" customHeight="1" x14ac:dyDescent="0.25"/>
    <row r="39329" customFormat="1" ht="15" customHeight="1" x14ac:dyDescent="0.25"/>
    <row r="39330" customFormat="1" ht="15" customHeight="1" x14ac:dyDescent="0.25"/>
    <row r="39331" customFormat="1" ht="15" customHeight="1" x14ac:dyDescent="0.25"/>
    <row r="39332" customFormat="1" ht="15" customHeight="1" x14ac:dyDescent="0.25"/>
    <row r="39333" customFormat="1" ht="15" customHeight="1" x14ac:dyDescent="0.25"/>
    <row r="39334" customFormat="1" ht="15" customHeight="1" x14ac:dyDescent="0.25"/>
    <row r="39335" customFormat="1" ht="15" customHeight="1" x14ac:dyDescent="0.25"/>
    <row r="39336" customFormat="1" ht="15" customHeight="1" x14ac:dyDescent="0.25"/>
    <row r="39337" customFormat="1" ht="15" customHeight="1" x14ac:dyDescent="0.25"/>
    <row r="39338" customFormat="1" ht="15" customHeight="1" x14ac:dyDescent="0.25"/>
    <row r="39339" customFormat="1" ht="15" customHeight="1" x14ac:dyDescent="0.25"/>
    <row r="39340" customFormat="1" ht="15" customHeight="1" x14ac:dyDescent="0.25"/>
    <row r="39341" customFormat="1" ht="15" customHeight="1" x14ac:dyDescent="0.25"/>
    <row r="39342" customFormat="1" ht="15" customHeight="1" x14ac:dyDescent="0.25"/>
    <row r="39343" customFormat="1" ht="15" customHeight="1" x14ac:dyDescent="0.25"/>
    <row r="39344" customFormat="1" ht="15" customHeight="1" x14ac:dyDescent="0.25"/>
    <row r="39345" customFormat="1" ht="15" customHeight="1" x14ac:dyDescent="0.25"/>
    <row r="39346" customFormat="1" ht="15" customHeight="1" x14ac:dyDescent="0.25"/>
    <row r="39347" customFormat="1" ht="15" customHeight="1" x14ac:dyDescent="0.25"/>
    <row r="39348" customFormat="1" ht="15" customHeight="1" x14ac:dyDescent="0.25"/>
    <row r="39349" customFormat="1" ht="15" customHeight="1" x14ac:dyDescent="0.25"/>
    <row r="39350" customFormat="1" ht="15" customHeight="1" x14ac:dyDescent="0.25"/>
    <row r="39351" customFormat="1" ht="15" customHeight="1" x14ac:dyDescent="0.25"/>
    <row r="39352" customFormat="1" ht="15" customHeight="1" x14ac:dyDescent="0.25"/>
    <row r="39353" customFormat="1" ht="15" customHeight="1" x14ac:dyDescent="0.25"/>
    <row r="39354" customFormat="1" ht="15" customHeight="1" x14ac:dyDescent="0.25"/>
    <row r="39355" customFormat="1" ht="15" customHeight="1" x14ac:dyDescent="0.25"/>
    <row r="39356" customFormat="1" ht="15" customHeight="1" x14ac:dyDescent="0.25"/>
    <row r="39357" customFormat="1" ht="15" customHeight="1" x14ac:dyDescent="0.25"/>
    <row r="39358" customFormat="1" ht="15" customHeight="1" x14ac:dyDescent="0.25"/>
    <row r="39359" customFormat="1" ht="15" customHeight="1" x14ac:dyDescent="0.25"/>
    <row r="39360" customFormat="1" ht="15" customHeight="1" x14ac:dyDescent="0.25"/>
    <row r="39361" customFormat="1" ht="15" customHeight="1" x14ac:dyDescent="0.25"/>
    <row r="39362" customFormat="1" ht="15" customHeight="1" x14ac:dyDescent="0.25"/>
    <row r="39363" customFormat="1" ht="15" customHeight="1" x14ac:dyDescent="0.25"/>
    <row r="39364" customFormat="1" ht="15" customHeight="1" x14ac:dyDescent="0.25"/>
    <row r="39365" customFormat="1" ht="15" customHeight="1" x14ac:dyDescent="0.25"/>
    <row r="39366" customFormat="1" ht="15" customHeight="1" x14ac:dyDescent="0.25"/>
    <row r="39367" customFormat="1" ht="15" customHeight="1" x14ac:dyDescent="0.25"/>
    <row r="39368" customFormat="1" ht="15" customHeight="1" x14ac:dyDescent="0.25"/>
    <row r="39369" customFormat="1" ht="15" customHeight="1" x14ac:dyDescent="0.25"/>
    <row r="39370" customFormat="1" ht="15" customHeight="1" x14ac:dyDescent="0.25"/>
    <row r="39371" customFormat="1" ht="15" customHeight="1" x14ac:dyDescent="0.25"/>
    <row r="39372" customFormat="1" ht="15" customHeight="1" x14ac:dyDescent="0.25"/>
    <row r="39373" customFormat="1" ht="15" customHeight="1" x14ac:dyDescent="0.25"/>
    <row r="39374" customFormat="1" ht="15" customHeight="1" x14ac:dyDescent="0.25"/>
    <row r="39375" customFormat="1" ht="15" customHeight="1" x14ac:dyDescent="0.25"/>
    <row r="39376" customFormat="1" ht="15" customHeight="1" x14ac:dyDescent="0.25"/>
    <row r="39377" customFormat="1" ht="15" customHeight="1" x14ac:dyDescent="0.25"/>
    <row r="39378" customFormat="1" ht="15" customHeight="1" x14ac:dyDescent="0.25"/>
    <row r="39379" customFormat="1" ht="15" customHeight="1" x14ac:dyDescent="0.25"/>
    <row r="39380" customFormat="1" ht="15" customHeight="1" x14ac:dyDescent="0.25"/>
    <row r="39381" customFormat="1" ht="15" customHeight="1" x14ac:dyDescent="0.25"/>
    <row r="39382" customFormat="1" ht="15" customHeight="1" x14ac:dyDescent="0.25"/>
    <row r="39383" customFormat="1" ht="15" customHeight="1" x14ac:dyDescent="0.25"/>
    <row r="39384" customFormat="1" ht="15" customHeight="1" x14ac:dyDescent="0.25"/>
    <row r="39385" customFormat="1" ht="15" customHeight="1" x14ac:dyDescent="0.25"/>
    <row r="39386" customFormat="1" ht="15" customHeight="1" x14ac:dyDescent="0.25"/>
    <row r="39387" customFormat="1" ht="15" customHeight="1" x14ac:dyDescent="0.25"/>
    <row r="39388" customFormat="1" ht="15" customHeight="1" x14ac:dyDescent="0.25"/>
    <row r="39389" customFormat="1" ht="15" customHeight="1" x14ac:dyDescent="0.25"/>
    <row r="39390" customFormat="1" ht="15" customHeight="1" x14ac:dyDescent="0.25"/>
    <row r="39391" customFormat="1" ht="15" customHeight="1" x14ac:dyDescent="0.25"/>
    <row r="39392" customFormat="1" ht="15" customHeight="1" x14ac:dyDescent="0.25"/>
    <row r="39393" customFormat="1" ht="15" customHeight="1" x14ac:dyDescent="0.25"/>
    <row r="39394" customFormat="1" ht="15" customHeight="1" x14ac:dyDescent="0.25"/>
    <row r="39395" customFormat="1" ht="15" customHeight="1" x14ac:dyDescent="0.25"/>
    <row r="39396" customFormat="1" ht="15" customHeight="1" x14ac:dyDescent="0.25"/>
    <row r="39397" customFormat="1" ht="15" customHeight="1" x14ac:dyDescent="0.25"/>
    <row r="39398" customFormat="1" ht="15" customHeight="1" x14ac:dyDescent="0.25"/>
    <row r="39399" customFormat="1" ht="15" customHeight="1" x14ac:dyDescent="0.25"/>
    <row r="39400" customFormat="1" ht="15" customHeight="1" x14ac:dyDescent="0.25"/>
    <row r="39401" customFormat="1" ht="15" customHeight="1" x14ac:dyDescent="0.25"/>
    <row r="39402" customFormat="1" ht="15" customHeight="1" x14ac:dyDescent="0.25"/>
    <row r="39403" customFormat="1" ht="15" customHeight="1" x14ac:dyDescent="0.25"/>
    <row r="39404" customFormat="1" ht="15" customHeight="1" x14ac:dyDescent="0.25"/>
    <row r="39405" customFormat="1" ht="15" customHeight="1" x14ac:dyDescent="0.25"/>
    <row r="39406" customFormat="1" ht="15" customHeight="1" x14ac:dyDescent="0.25"/>
    <row r="39407" customFormat="1" ht="15" customHeight="1" x14ac:dyDescent="0.25"/>
    <row r="39408" customFormat="1" ht="15" customHeight="1" x14ac:dyDescent="0.25"/>
    <row r="39409" customFormat="1" ht="15" customHeight="1" x14ac:dyDescent="0.25"/>
    <row r="39410" customFormat="1" ht="15" customHeight="1" x14ac:dyDescent="0.25"/>
    <row r="39411" customFormat="1" ht="15" customHeight="1" x14ac:dyDescent="0.25"/>
    <row r="39412" customFormat="1" ht="15" customHeight="1" x14ac:dyDescent="0.25"/>
    <row r="39413" customFormat="1" ht="15" customHeight="1" x14ac:dyDescent="0.25"/>
    <row r="39414" customFormat="1" ht="15" customHeight="1" x14ac:dyDescent="0.25"/>
    <row r="39415" customFormat="1" ht="15" customHeight="1" x14ac:dyDescent="0.25"/>
    <row r="39416" customFormat="1" ht="15" customHeight="1" x14ac:dyDescent="0.25"/>
    <row r="39417" customFormat="1" ht="15" customHeight="1" x14ac:dyDescent="0.25"/>
    <row r="39418" customFormat="1" ht="15" customHeight="1" x14ac:dyDescent="0.25"/>
    <row r="39419" customFormat="1" ht="15" customHeight="1" x14ac:dyDescent="0.25"/>
    <row r="39420" customFormat="1" ht="15" customHeight="1" x14ac:dyDescent="0.25"/>
    <row r="39421" customFormat="1" ht="15" customHeight="1" x14ac:dyDescent="0.25"/>
    <row r="39422" customFormat="1" ht="15" customHeight="1" x14ac:dyDescent="0.25"/>
    <row r="39423" customFormat="1" ht="15" customHeight="1" x14ac:dyDescent="0.25"/>
    <row r="39424" customFormat="1" ht="15" customHeight="1" x14ac:dyDescent="0.25"/>
    <row r="39425" customFormat="1" ht="15" customHeight="1" x14ac:dyDescent="0.25"/>
    <row r="39426" customFormat="1" ht="15" customHeight="1" x14ac:dyDescent="0.25"/>
    <row r="39427" customFormat="1" ht="15" customHeight="1" x14ac:dyDescent="0.25"/>
    <row r="39428" customFormat="1" ht="15" customHeight="1" x14ac:dyDescent="0.25"/>
    <row r="39429" customFormat="1" ht="15" customHeight="1" x14ac:dyDescent="0.25"/>
    <row r="39430" customFormat="1" ht="15" customHeight="1" x14ac:dyDescent="0.25"/>
    <row r="39431" customFormat="1" ht="15" customHeight="1" x14ac:dyDescent="0.25"/>
    <row r="39432" customFormat="1" ht="15" customHeight="1" x14ac:dyDescent="0.25"/>
    <row r="39433" customFormat="1" ht="15" customHeight="1" x14ac:dyDescent="0.25"/>
    <row r="39434" customFormat="1" ht="15" customHeight="1" x14ac:dyDescent="0.25"/>
    <row r="39435" customFormat="1" ht="15" customHeight="1" x14ac:dyDescent="0.25"/>
    <row r="39436" customFormat="1" ht="15" customHeight="1" x14ac:dyDescent="0.25"/>
    <row r="39437" customFormat="1" ht="15" customHeight="1" x14ac:dyDescent="0.25"/>
    <row r="39438" customFormat="1" ht="15" customHeight="1" x14ac:dyDescent="0.25"/>
    <row r="39439" customFormat="1" ht="15" customHeight="1" x14ac:dyDescent="0.25"/>
    <row r="39440" customFormat="1" ht="15" customHeight="1" x14ac:dyDescent="0.25"/>
    <row r="39441" customFormat="1" ht="15" customHeight="1" x14ac:dyDescent="0.25"/>
    <row r="39442" customFormat="1" ht="15" customHeight="1" x14ac:dyDescent="0.25"/>
    <row r="39443" customFormat="1" ht="15" customHeight="1" x14ac:dyDescent="0.25"/>
    <row r="39444" customFormat="1" ht="15" customHeight="1" x14ac:dyDescent="0.25"/>
    <row r="39445" customFormat="1" ht="15" customHeight="1" x14ac:dyDescent="0.25"/>
    <row r="39446" customFormat="1" ht="15" customHeight="1" x14ac:dyDescent="0.25"/>
    <row r="39447" customFormat="1" ht="15" customHeight="1" x14ac:dyDescent="0.25"/>
    <row r="39448" customFormat="1" ht="15" customHeight="1" x14ac:dyDescent="0.25"/>
    <row r="39449" customFormat="1" ht="15" customHeight="1" x14ac:dyDescent="0.25"/>
    <row r="39450" customFormat="1" ht="15" customHeight="1" x14ac:dyDescent="0.25"/>
    <row r="39451" customFormat="1" ht="15" customHeight="1" x14ac:dyDescent="0.25"/>
    <row r="39452" customFormat="1" ht="15" customHeight="1" x14ac:dyDescent="0.25"/>
    <row r="39453" customFormat="1" ht="15" customHeight="1" x14ac:dyDescent="0.25"/>
    <row r="39454" customFormat="1" ht="15" customHeight="1" x14ac:dyDescent="0.25"/>
    <row r="39455" customFormat="1" ht="15" customHeight="1" x14ac:dyDescent="0.25"/>
    <row r="39456" customFormat="1" ht="15" customHeight="1" x14ac:dyDescent="0.25"/>
    <row r="39457" customFormat="1" ht="15" customHeight="1" x14ac:dyDescent="0.25"/>
    <row r="39458" customFormat="1" ht="15" customHeight="1" x14ac:dyDescent="0.25"/>
    <row r="39459" customFormat="1" ht="15" customHeight="1" x14ac:dyDescent="0.25"/>
    <row r="39460" customFormat="1" ht="15" customHeight="1" x14ac:dyDescent="0.25"/>
    <row r="39461" customFormat="1" ht="15" customHeight="1" x14ac:dyDescent="0.25"/>
    <row r="39462" customFormat="1" ht="15" customHeight="1" x14ac:dyDescent="0.25"/>
    <row r="39463" customFormat="1" ht="15" customHeight="1" x14ac:dyDescent="0.25"/>
    <row r="39464" customFormat="1" ht="15" customHeight="1" x14ac:dyDescent="0.25"/>
    <row r="39465" customFormat="1" ht="15" customHeight="1" x14ac:dyDescent="0.25"/>
    <row r="39466" customFormat="1" ht="15" customHeight="1" x14ac:dyDescent="0.25"/>
    <row r="39467" customFormat="1" ht="15" customHeight="1" x14ac:dyDescent="0.25"/>
    <row r="39468" customFormat="1" ht="15" customHeight="1" x14ac:dyDescent="0.25"/>
    <row r="39469" customFormat="1" ht="15" customHeight="1" x14ac:dyDescent="0.25"/>
    <row r="39470" customFormat="1" ht="15" customHeight="1" x14ac:dyDescent="0.25"/>
    <row r="39471" customFormat="1" ht="15" customHeight="1" x14ac:dyDescent="0.25"/>
    <row r="39472" customFormat="1" ht="15" customHeight="1" x14ac:dyDescent="0.25"/>
    <row r="39473" customFormat="1" ht="15" customHeight="1" x14ac:dyDescent="0.25"/>
    <row r="39474" customFormat="1" ht="15" customHeight="1" x14ac:dyDescent="0.25"/>
    <row r="39475" customFormat="1" ht="15" customHeight="1" x14ac:dyDescent="0.25"/>
    <row r="39476" customFormat="1" ht="15" customHeight="1" x14ac:dyDescent="0.25"/>
    <row r="39477" customFormat="1" ht="15" customHeight="1" x14ac:dyDescent="0.25"/>
    <row r="39478" customFormat="1" ht="15" customHeight="1" x14ac:dyDescent="0.25"/>
    <row r="39479" customFormat="1" ht="15" customHeight="1" x14ac:dyDescent="0.25"/>
    <row r="39480" customFormat="1" ht="15" customHeight="1" x14ac:dyDescent="0.25"/>
    <row r="39481" customFormat="1" ht="15" customHeight="1" x14ac:dyDescent="0.25"/>
    <row r="39482" customFormat="1" ht="15" customHeight="1" x14ac:dyDescent="0.25"/>
    <row r="39483" customFormat="1" ht="15" customHeight="1" x14ac:dyDescent="0.25"/>
    <row r="39484" customFormat="1" ht="15" customHeight="1" x14ac:dyDescent="0.25"/>
    <row r="39485" customFormat="1" ht="15" customHeight="1" x14ac:dyDescent="0.25"/>
    <row r="39486" customFormat="1" ht="15" customHeight="1" x14ac:dyDescent="0.25"/>
    <row r="39487" customFormat="1" ht="15" customHeight="1" x14ac:dyDescent="0.25"/>
    <row r="39488" customFormat="1" ht="15" customHeight="1" x14ac:dyDescent="0.25"/>
    <row r="39489" customFormat="1" ht="15" customHeight="1" x14ac:dyDescent="0.25"/>
    <row r="39490" customFormat="1" ht="15" customHeight="1" x14ac:dyDescent="0.25"/>
    <row r="39491" customFormat="1" ht="15" customHeight="1" x14ac:dyDescent="0.25"/>
    <row r="39492" customFormat="1" ht="15" customHeight="1" x14ac:dyDescent="0.25"/>
    <row r="39493" customFormat="1" ht="15" customHeight="1" x14ac:dyDescent="0.25"/>
    <row r="39494" customFormat="1" ht="15" customHeight="1" x14ac:dyDescent="0.25"/>
    <row r="39495" customFormat="1" ht="15" customHeight="1" x14ac:dyDescent="0.25"/>
    <row r="39496" customFormat="1" ht="15" customHeight="1" x14ac:dyDescent="0.25"/>
    <row r="39497" customFormat="1" ht="15" customHeight="1" x14ac:dyDescent="0.25"/>
    <row r="39498" customFormat="1" ht="15" customHeight="1" x14ac:dyDescent="0.25"/>
    <row r="39499" customFormat="1" ht="15" customHeight="1" x14ac:dyDescent="0.25"/>
    <row r="39500" customFormat="1" ht="15" customHeight="1" x14ac:dyDescent="0.25"/>
    <row r="39501" customFormat="1" ht="15" customHeight="1" x14ac:dyDescent="0.25"/>
    <row r="39502" customFormat="1" ht="15" customHeight="1" x14ac:dyDescent="0.25"/>
    <row r="39503" customFormat="1" ht="15" customHeight="1" x14ac:dyDescent="0.25"/>
    <row r="39504" customFormat="1" ht="15" customHeight="1" x14ac:dyDescent="0.25"/>
    <row r="39505" customFormat="1" ht="15" customHeight="1" x14ac:dyDescent="0.25"/>
    <row r="39506" customFormat="1" ht="15" customHeight="1" x14ac:dyDescent="0.25"/>
    <row r="39507" customFormat="1" ht="15" customHeight="1" x14ac:dyDescent="0.25"/>
    <row r="39508" customFormat="1" ht="15" customHeight="1" x14ac:dyDescent="0.25"/>
    <row r="39509" customFormat="1" ht="15" customHeight="1" x14ac:dyDescent="0.25"/>
    <row r="39510" customFormat="1" ht="15" customHeight="1" x14ac:dyDescent="0.25"/>
    <row r="39511" customFormat="1" ht="15" customHeight="1" x14ac:dyDescent="0.25"/>
    <row r="39512" customFormat="1" ht="15" customHeight="1" x14ac:dyDescent="0.25"/>
    <row r="39513" customFormat="1" ht="15" customHeight="1" x14ac:dyDescent="0.25"/>
    <row r="39514" customFormat="1" ht="15" customHeight="1" x14ac:dyDescent="0.25"/>
    <row r="39515" customFormat="1" ht="15" customHeight="1" x14ac:dyDescent="0.25"/>
    <row r="39516" customFormat="1" ht="15" customHeight="1" x14ac:dyDescent="0.25"/>
    <row r="39517" customFormat="1" ht="15" customHeight="1" x14ac:dyDescent="0.25"/>
    <row r="39518" customFormat="1" ht="15" customHeight="1" x14ac:dyDescent="0.25"/>
    <row r="39519" customFormat="1" ht="15" customHeight="1" x14ac:dyDescent="0.25"/>
    <row r="39520" customFormat="1" ht="15" customHeight="1" x14ac:dyDescent="0.25"/>
    <row r="39521" customFormat="1" ht="15" customHeight="1" x14ac:dyDescent="0.25"/>
    <row r="39522" customFormat="1" ht="15" customHeight="1" x14ac:dyDescent="0.25"/>
    <row r="39523" customFormat="1" ht="15" customHeight="1" x14ac:dyDescent="0.25"/>
    <row r="39524" customFormat="1" ht="15" customHeight="1" x14ac:dyDescent="0.25"/>
    <row r="39525" customFormat="1" ht="15" customHeight="1" x14ac:dyDescent="0.25"/>
    <row r="39526" customFormat="1" ht="15" customHeight="1" x14ac:dyDescent="0.25"/>
    <row r="39527" customFormat="1" ht="15" customHeight="1" x14ac:dyDescent="0.25"/>
    <row r="39528" customFormat="1" ht="15" customHeight="1" x14ac:dyDescent="0.25"/>
    <row r="39529" customFormat="1" ht="15" customHeight="1" x14ac:dyDescent="0.25"/>
    <row r="39530" customFormat="1" ht="15" customHeight="1" x14ac:dyDescent="0.25"/>
    <row r="39531" customFormat="1" ht="15" customHeight="1" x14ac:dyDescent="0.25"/>
    <row r="39532" customFormat="1" ht="15" customHeight="1" x14ac:dyDescent="0.25"/>
    <row r="39533" customFormat="1" ht="15" customHeight="1" x14ac:dyDescent="0.25"/>
    <row r="39534" customFormat="1" ht="15" customHeight="1" x14ac:dyDescent="0.25"/>
    <row r="39535" customFormat="1" ht="15" customHeight="1" x14ac:dyDescent="0.25"/>
    <row r="39536" customFormat="1" ht="15" customHeight="1" x14ac:dyDescent="0.25"/>
    <row r="39537" customFormat="1" ht="15" customHeight="1" x14ac:dyDescent="0.25"/>
    <row r="39538" customFormat="1" ht="15" customHeight="1" x14ac:dyDescent="0.25"/>
    <row r="39539" customFormat="1" ht="15" customHeight="1" x14ac:dyDescent="0.25"/>
    <row r="39540" customFormat="1" ht="15" customHeight="1" x14ac:dyDescent="0.25"/>
    <row r="39541" customFormat="1" ht="15" customHeight="1" x14ac:dyDescent="0.25"/>
    <row r="39542" customFormat="1" ht="15" customHeight="1" x14ac:dyDescent="0.25"/>
    <row r="39543" customFormat="1" ht="15" customHeight="1" x14ac:dyDescent="0.25"/>
    <row r="39544" customFormat="1" ht="15" customHeight="1" x14ac:dyDescent="0.25"/>
    <row r="39545" customFormat="1" ht="15" customHeight="1" x14ac:dyDescent="0.25"/>
    <row r="39546" customFormat="1" ht="15" customHeight="1" x14ac:dyDescent="0.25"/>
    <row r="39547" customFormat="1" ht="15" customHeight="1" x14ac:dyDescent="0.25"/>
    <row r="39548" customFormat="1" ht="15" customHeight="1" x14ac:dyDescent="0.25"/>
    <row r="39549" customFormat="1" ht="15" customHeight="1" x14ac:dyDescent="0.25"/>
    <row r="39550" customFormat="1" ht="15" customHeight="1" x14ac:dyDescent="0.25"/>
    <row r="39551" customFormat="1" ht="15" customHeight="1" x14ac:dyDescent="0.25"/>
    <row r="39552" customFormat="1" ht="15" customHeight="1" x14ac:dyDescent="0.25"/>
    <row r="39553" customFormat="1" ht="15" customHeight="1" x14ac:dyDescent="0.25"/>
    <row r="39554" customFormat="1" ht="15" customHeight="1" x14ac:dyDescent="0.25"/>
    <row r="39555" customFormat="1" ht="15" customHeight="1" x14ac:dyDescent="0.25"/>
    <row r="39556" customFormat="1" ht="15" customHeight="1" x14ac:dyDescent="0.25"/>
    <row r="39557" customFormat="1" ht="15" customHeight="1" x14ac:dyDescent="0.25"/>
    <row r="39558" customFormat="1" ht="15" customHeight="1" x14ac:dyDescent="0.25"/>
    <row r="39559" customFormat="1" ht="15" customHeight="1" x14ac:dyDescent="0.25"/>
    <row r="39560" customFormat="1" ht="15" customHeight="1" x14ac:dyDescent="0.25"/>
    <row r="39561" customFormat="1" ht="15" customHeight="1" x14ac:dyDescent="0.25"/>
    <row r="39562" customFormat="1" ht="15" customHeight="1" x14ac:dyDescent="0.25"/>
    <row r="39563" customFormat="1" ht="15" customHeight="1" x14ac:dyDescent="0.25"/>
    <row r="39564" customFormat="1" ht="15" customHeight="1" x14ac:dyDescent="0.25"/>
    <row r="39565" customFormat="1" ht="15" customHeight="1" x14ac:dyDescent="0.25"/>
    <row r="39566" customFormat="1" ht="15" customHeight="1" x14ac:dyDescent="0.25"/>
    <row r="39567" customFormat="1" ht="15" customHeight="1" x14ac:dyDescent="0.25"/>
    <row r="39568" customFormat="1" ht="15" customHeight="1" x14ac:dyDescent="0.25"/>
    <row r="39569" customFormat="1" ht="15" customHeight="1" x14ac:dyDescent="0.25"/>
    <row r="39570" customFormat="1" ht="15" customHeight="1" x14ac:dyDescent="0.25"/>
    <row r="39571" customFormat="1" ht="15" customHeight="1" x14ac:dyDescent="0.25"/>
    <row r="39572" customFormat="1" ht="15" customHeight="1" x14ac:dyDescent="0.25"/>
    <row r="39573" customFormat="1" ht="15" customHeight="1" x14ac:dyDescent="0.25"/>
    <row r="39574" customFormat="1" ht="15" customHeight="1" x14ac:dyDescent="0.25"/>
    <row r="39575" customFormat="1" ht="15" customHeight="1" x14ac:dyDescent="0.25"/>
    <row r="39576" customFormat="1" ht="15" customHeight="1" x14ac:dyDescent="0.25"/>
    <row r="39577" customFormat="1" ht="15" customHeight="1" x14ac:dyDescent="0.25"/>
    <row r="39578" customFormat="1" ht="15" customHeight="1" x14ac:dyDescent="0.25"/>
    <row r="39579" customFormat="1" ht="15" customHeight="1" x14ac:dyDescent="0.25"/>
    <row r="39580" customFormat="1" ht="15" customHeight="1" x14ac:dyDescent="0.25"/>
    <row r="39581" customFormat="1" ht="15" customHeight="1" x14ac:dyDescent="0.25"/>
    <row r="39582" customFormat="1" ht="15" customHeight="1" x14ac:dyDescent="0.25"/>
    <row r="39583" customFormat="1" ht="15" customHeight="1" x14ac:dyDescent="0.25"/>
    <row r="39584" customFormat="1" ht="15" customHeight="1" x14ac:dyDescent="0.25"/>
    <row r="39585" customFormat="1" ht="15" customHeight="1" x14ac:dyDescent="0.25"/>
    <row r="39586" customFormat="1" ht="15" customHeight="1" x14ac:dyDescent="0.25"/>
    <row r="39587" customFormat="1" ht="15" customHeight="1" x14ac:dyDescent="0.25"/>
    <row r="39588" customFormat="1" ht="15" customHeight="1" x14ac:dyDescent="0.25"/>
    <row r="39589" customFormat="1" ht="15" customHeight="1" x14ac:dyDescent="0.25"/>
    <row r="39590" customFormat="1" ht="15" customHeight="1" x14ac:dyDescent="0.25"/>
    <row r="39591" customFormat="1" ht="15" customHeight="1" x14ac:dyDescent="0.25"/>
    <row r="39592" customFormat="1" ht="15" customHeight="1" x14ac:dyDescent="0.25"/>
    <row r="39593" customFormat="1" ht="15" customHeight="1" x14ac:dyDescent="0.25"/>
    <row r="39594" customFormat="1" ht="15" customHeight="1" x14ac:dyDescent="0.25"/>
    <row r="39595" customFormat="1" ht="15" customHeight="1" x14ac:dyDescent="0.25"/>
    <row r="39596" customFormat="1" ht="15" customHeight="1" x14ac:dyDescent="0.25"/>
    <row r="39597" customFormat="1" ht="15" customHeight="1" x14ac:dyDescent="0.25"/>
    <row r="39598" customFormat="1" ht="15" customHeight="1" x14ac:dyDescent="0.25"/>
    <row r="39599" customFormat="1" ht="15" customHeight="1" x14ac:dyDescent="0.25"/>
    <row r="39600" customFormat="1" ht="15" customHeight="1" x14ac:dyDescent="0.25"/>
    <row r="39601" customFormat="1" ht="15" customHeight="1" x14ac:dyDescent="0.25"/>
    <row r="39602" customFormat="1" ht="15" customHeight="1" x14ac:dyDescent="0.25"/>
    <row r="39603" customFormat="1" ht="15" customHeight="1" x14ac:dyDescent="0.25"/>
    <row r="39604" customFormat="1" ht="15" customHeight="1" x14ac:dyDescent="0.25"/>
    <row r="39605" customFormat="1" ht="15" customHeight="1" x14ac:dyDescent="0.25"/>
    <row r="39606" customFormat="1" ht="15" customHeight="1" x14ac:dyDescent="0.25"/>
    <row r="39607" customFormat="1" ht="15" customHeight="1" x14ac:dyDescent="0.25"/>
    <row r="39608" customFormat="1" ht="15" customHeight="1" x14ac:dyDescent="0.25"/>
    <row r="39609" customFormat="1" ht="15" customHeight="1" x14ac:dyDescent="0.25"/>
    <row r="39610" customFormat="1" ht="15" customHeight="1" x14ac:dyDescent="0.25"/>
    <row r="39611" customFormat="1" ht="15" customHeight="1" x14ac:dyDescent="0.25"/>
    <row r="39612" customFormat="1" ht="15" customHeight="1" x14ac:dyDescent="0.25"/>
    <row r="39613" customFormat="1" ht="15" customHeight="1" x14ac:dyDescent="0.25"/>
    <row r="39614" customFormat="1" ht="15" customHeight="1" x14ac:dyDescent="0.25"/>
    <row r="39615" customFormat="1" ht="15" customHeight="1" x14ac:dyDescent="0.25"/>
    <row r="39616" customFormat="1" ht="15" customHeight="1" x14ac:dyDescent="0.25"/>
    <row r="39617" customFormat="1" ht="15" customHeight="1" x14ac:dyDescent="0.25"/>
    <row r="39618" customFormat="1" ht="15" customHeight="1" x14ac:dyDescent="0.25"/>
    <row r="39619" customFormat="1" ht="15" customHeight="1" x14ac:dyDescent="0.25"/>
    <row r="39620" customFormat="1" ht="15" customHeight="1" x14ac:dyDescent="0.25"/>
    <row r="39621" customFormat="1" ht="15" customHeight="1" x14ac:dyDescent="0.25"/>
    <row r="39622" customFormat="1" ht="15" customHeight="1" x14ac:dyDescent="0.25"/>
    <row r="39623" customFormat="1" ht="15" customHeight="1" x14ac:dyDescent="0.25"/>
    <row r="39624" customFormat="1" ht="15" customHeight="1" x14ac:dyDescent="0.25"/>
    <row r="39625" customFormat="1" ht="15" customHeight="1" x14ac:dyDescent="0.25"/>
    <row r="39626" customFormat="1" ht="15" customHeight="1" x14ac:dyDescent="0.25"/>
    <row r="39627" customFormat="1" ht="15" customHeight="1" x14ac:dyDescent="0.25"/>
    <row r="39628" customFormat="1" ht="15" customHeight="1" x14ac:dyDescent="0.25"/>
    <row r="39629" customFormat="1" ht="15" customHeight="1" x14ac:dyDescent="0.25"/>
    <row r="39630" customFormat="1" ht="15" customHeight="1" x14ac:dyDescent="0.25"/>
    <row r="39631" customFormat="1" ht="15" customHeight="1" x14ac:dyDescent="0.25"/>
    <row r="39632" customFormat="1" ht="15" customHeight="1" x14ac:dyDescent="0.25"/>
    <row r="39633" customFormat="1" ht="15" customHeight="1" x14ac:dyDescent="0.25"/>
    <row r="39634" customFormat="1" ht="15" customHeight="1" x14ac:dyDescent="0.25"/>
    <row r="39635" customFormat="1" ht="15" customHeight="1" x14ac:dyDescent="0.25"/>
    <row r="39636" customFormat="1" ht="15" customHeight="1" x14ac:dyDescent="0.25"/>
    <row r="39637" customFormat="1" ht="15" customHeight="1" x14ac:dyDescent="0.25"/>
    <row r="39638" customFormat="1" ht="15" customHeight="1" x14ac:dyDescent="0.25"/>
    <row r="39639" customFormat="1" ht="15" customHeight="1" x14ac:dyDescent="0.25"/>
    <row r="39640" customFormat="1" ht="15" customHeight="1" x14ac:dyDescent="0.25"/>
    <row r="39641" customFormat="1" ht="15" customHeight="1" x14ac:dyDescent="0.25"/>
    <row r="39642" customFormat="1" ht="15" customHeight="1" x14ac:dyDescent="0.25"/>
    <row r="39643" customFormat="1" ht="15" customHeight="1" x14ac:dyDescent="0.25"/>
    <row r="39644" customFormat="1" ht="15" customHeight="1" x14ac:dyDescent="0.25"/>
    <row r="39645" customFormat="1" ht="15" customHeight="1" x14ac:dyDescent="0.25"/>
    <row r="39646" customFormat="1" ht="15" customHeight="1" x14ac:dyDescent="0.25"/>
    <row r="39647" customFormat="1" ht="15" customHeight="1" x14ac:dyDescent="0.25"/>
    <row r="39648" customFormat="1" ht="15" customHeight="1" x14ac:dyDescent="0.25"/>
    <row r="39649" customFormat="1" ht="15" customHeight="1" x14ac:dyDescent="0.25"/>
    <row r="39650" customFormat="1" ht="15" customHeight="1" x14ac:dyDescent="0.25"/>
    <row r="39651" customFormat="1" ht="15" customHeight="1" x14ac:dyDescent="0.25"/>
    <row r="39652" customFormat="1" ht="15" customHeight="1" x14ac:dyDescent="0.25"/>
    <row r="39653" customFormat="1" ht="15" customHeight="1" x14ac:dyDescent="0.25"/>
    <row r="39654" customFormat="1" ht="15" customHeight="1" x14ac:dyDescent="0.25"/>
    <row r="39655" customFormat="1" ht="15" customHeight="1" x14ac:dyDescent="0.25"/>
    <row r="39656" customFormat="1" ht="15" customHeight="1" x14ac:dyDescent="0.25"/>
    <row r="39657" customFormat="1" ht="15" customHeight="1" x14ac:dyDescent="0.25"/>
    <row r="39658" customFormat="1" ht="15" customHeight="1" x14ac:dyDescent="0.25"/>
    <row r="39659" customFormat="1" ht="15" customHeight="1" x14ac:dyDescent="0.25"/>
    <row r="39660" customFormat="1" ht="15" customHeight="1" x14ac:dyDescent="0.25"/>
    <row r="39661" customFormat="1" ht="15" customHeight="1" x14ac:dyDescent="0.25"/>
    <row r="39662" customFormat="1" ht="15" customHeight="1" x14ac:dyDescent="0.25"/>
    <row r="39663" customFormat="1" ht="15" customHeight="1" x14ac:dyDescent="0.25"/>
    <row r="39664" customFormat="1" ht="15" customHeight="1" x14ac:dyDescent="0.25"/>
    <row r="39665" customFormat="1" ht="15" customHeight="1" x14ac:dyDescent="0.25"/>
    <row r="39666" customFormat="1" ht="15" customHeight="1" x14ac:dyDescent="0.25"/>
    <row r="39667" customFormat="1" ht="15" customHeight="1" x14ac:dyDescent="0.25"/>
    <row r="39668" customFormat="1" ht="15" customHeight="1" x14ac:dyDescent="0.25"/>
    <row r="39669" customFormat="1" ht="15" customHeight="1" x14ac:dyDescent="0.25"/>
    <row r="39670" customFormat="1" ht="15" customHeight="1" x14ac:dyDescent="0.25"/>
    <row r="39671" customFormat="1" ht="15" customHeight="1" x14ac:dyDescent="0.25"/>
    <row r="39672" customFormat="1" ht="15" customHeight="1" x14ac:dyDescent="0.25"/>
    <row r="39673" customFormat="1" ht="15" customHeight="1" x14ac:dyDescent="0.25"/>
    <row r="39674" customFormat="1" ht="15" customHeight="1" x14ac:dyDescent="0.25"/>
    <row r="39675" customFormat="1" ht="15" customHeight="1" x14ac:dyDescent="0.25"/>
    <row r="39676" customFormat="1" ht="15" customHeight="1" x14ac:dyDescent="0.25"/>
    <row r="39677" customFormat="1" ht="15" customHeight="1" x14ac:dyDescent="0.25"/>
    <row r="39678" customFormat="1" ht="15" customHeight="1" x14ac:dyDescent="0.25"/>
    <row r="39679" customFormat="1" ht="15" customHeight="1" x14ac:dyDescent="0.25"/>
    <row r="39680" customFormat="1" ht="15" customHeight="1" x14ac:dyDescent="0.25"/>
    <row r="39681" customFormat="1" ht="15" customHeight="1" x14ac:dyDescent="0.25"/>
    <row r="39682" customFormat="1" ht="15" customHeight="1" x14ac:dyDescent="0.25"/>
    <row r="39683" customFormat="1" ht="15" customHeight="1" x14ac:dyDescent="0.25"/>
    <row r="39684" customFormat="1" ht="15" customHeight="1" x14ac:dyDescent="0.25"/>
    <row r="39685" customFormat="1" ht="15" customHeight="1" x14ac:dyDescent="0.25"/>
    <row r="39686" customFormat="1" ht="15" customHeight="1" x14ac:dyDescent="0.25"/>
    <row r="39687" customFormat="1" ht="15" customHeight="1" x14ac:dyDescent="0.25"/>
    <row r="39688" customFormat="1" ht="15" customHeight="1" x14ac:dyDescent="0.25"/>
    <row r="39689" customFormat="1" ht="15" customHeight="1" x14ac:dyDescent="0.25"/>
    <row r="39690" customFormat="1" ht="15" customHeight="1" x14ac:dyDescent="0.25"/>
    <row r="39691" customFormat="1" ht="15" customHeight="1" x14ac:dyDescent="0.25"/>
    <row r="39692" customFormat="1" ht="15" customHeight="1" x14ac:dyDescent="0.25"/>
    <row r="39693" customFormat="1" ht="15" customHeight="1" x14ac:dyDescent="0.25"/>
    <row r="39694" customFormat="1" ht="15" customHeight="1" x14ac:dyDescent="0.25"/>
    <row r="39695" customFormat="1" ht="15" customHeight="1" x14ac:dyDescent="0.25"/>
    <row r="39696" customFormat="1" ht="15" customHeight="1" x14ac:dyDescent="0.25"/>
    <row r="39697" customFormat="1" ht="15" customHeight="1" x14ac:dyDescent="0.25"/>
    <row r="39698" customFormat="1" ht="15" customHeight="1" x14ac:dyDescent="0.25"/>
    <row r="39699" customFormat="1" ht="15" customHeight="1" x14ac:dyDescent="0.25"/>
    <row r="39700" customFormat="1" ht="15" customHeight="1" x14ac:dyDescent="0.25"/>
    <row r="39701" customFormat="1" ht="15" customHeight="1" x14ac:dyDescent="0.25"/>
    <row r="39702" customFormat="1" ht="15" customHeight="1" x14ac:dyDescent="0.25"/>
    <row r="39703" customFormat="1" ht="15" customHeight="1" x14ac:dyDescent="0.25"/>
    <row r="39704" customFormat="1" ht="15" customHeight="1" x14ac:dyDescent="0.25"/>
    <row r="39705" customFormat="1" ht="15" customHeight="1" x14ac:dyDescent="0.25"/>
    <row r="39706" customFormat="1" ht="15" customHeight="1" x14ac:dyDescent="0.25"/>
    <row r="39707" customFormat="1" ht="15" customHeight="1" x14ac:dyDescent="0.25"/>
    <row r="39708" customFormat="1" ht="15" customHeight="1" x14ac:dyDescent="0.25"/>
    <row r="39709" customFormat="1" ht="15" customHeight="1" x14ac:dyDescent="0.25"/>
    <row r="39710" customFormat="1" ht="15" customHeight="1" x14ac:dyDescent="0.25"/>
    <row r="39711" customFormat="1" ht="15" customHeight="1" x14ac:dyDescent="0.25"/>
    <row r="39712" customFormat="1" ht="15" customHeight="1" x14ac:dyDescent="0.25"/>
    <row r="39713" customFormat="1" ht="15" customHeight="1" x14ac:dyDescent="0.25"/>
    <row r="39714" customFormat="1" ht="15" customHeight="1" x14ac:dyDescent="0.25"/>
    <row r="39715" customFormat="1" ht="15" customHeight="1" x14ac:dyDescent="0.25"/>
    <row r="39716" customFormat="1" ht="15" customHeight="1" x14ac:dyDescent="0.25"/>
    <row r="39717" customFormat="1" ht="15" customHeight="1" x14ac:dyDescent="0.25"/>
    <row r="39718" customFormat="1" ht="15" customHeight="1" x14ac:dyDescent="0.25"/>
    <row r="39719" customFormat="1" ht="15" customHeight="1" x14ac:dyDescent="0.25"/>
    <row r="39720" customFormat="1" ht="15" customHeight="1" x14ac:dyDescent="0.25"/>
    <row r="39721" customFormat="1" ht="15" customHeight="1" x14ac:dyDescent="0.25"/>
    <row r="39722" customFormat="1" ht="15" customHeight="1" x14ac:dyDescent="0.25"/>
    <row r="39723" customFormat="1" ht="15" customHeight="1" x14ac:dyDescent="0.25"/>
    <row r="39724" customFormat="1" ht="15" customHeight="1" x14ac:dyDescent="0.25"/>
    <row r="39725" customFormat="1" ht="15" customHeight="1" x14ac:dyDescent="0.25"/>
    <row r="39726" customFormat="1" ht="15" customHeight="1" x14ac:dyDescent="0.25"/>
    <row r="39727" customFormat="1" ht="15" customHeight="1" x14ac:dyDescent="0.25"/>
    <row r="39728" customFormat="1" ht="15" customHeight="1" x14ac:dyDescent="0.25"/>
    <row r="39729" customFormat="1" ht="15" customHeight="1" x14ac:dyDescent="0.25"/>
    <row r="39730" customFormat="1" ht="15" customHeight="1" x14ac:dyDescent="0.25"/>
    <row r="39731" customFormat="1" ht="15" customHeight="1" x14ac:dyDescent="0.25"/>
    <row r="39732" customFormat="1" ht="15" customHeight="1" x14ac:dyDescent="0.25"/>
    <row r="39733" customFormat="1" ht="15" customHeight="1" x14ac:dyDescent="0.25"/>
    <row r="39734" customFormat="1" ht="15" customHeight="1" x14ac:dyDescent="0.25"/>
    <row r="39735" customFormat="1" ht="15" customHeight="1" x14ac:dyDescent="0.25"/>
    <row r="39736" customFormat="1" ht="15" customHeight="1" x14ac:dyDescent="0.25"/>
    <row r="39737" customFormat="1" ht="15" customHeight="1" x14ac:dyDescent="0.25"/>
    <row r="39738" customFormat="1" ht="15" customHeight="1" x14ac:dyDescent="0.25"/>
    <row r="39739" customFormat="1" ht="15" customHeight="1" x14ac:dyDescent="0.25"/>
    <row r="39740" customFormat="1" ht="15" customHeight="1" x14ac:dyDescent="0.25"/>
    <row r="39741" customFormat="1" ht="15" customHeight="1" x14ac:dyDescent="0.25"/>
    <row r="39742" customFormat="1" ht="15" customHeight="1" x14ac:dyDescent="0.25"/>
    <row r="39743" customFormat="1" ht="15" customHeight="1" x14ac:dyDescent="0.25"/>
    <row r="39744" customFormat="1" ht="15" customHeight="1" x14ac:dyDescent="0.25"/>
    <row r="39745" customFormat="1" ht="15" customHeight="1" x14ac:dyDescent="0.25"/>
    <row r="39746" customFormat="1" ht="15" customHeight="1" x14ac:dyDescent="0.25"/>
    <row r="39747" customFormat="1" ht="15" customHeight="1" x14ac:dyDescent="0.25"/>
    <row r="39748" customFormat="1" ht="15" customHeight="1" x14ac:dyDescent="0.25"/>
    <row r="39749" customFormat="1" ht="15" customHeight="1" x14ac:dyDescent="0.25"/>
    <row r="39750" customFormat="1" ht="15" customHeight="1" x14ac:dyDescent="0.25"/>
    <row r="39751" customFormat="1" ht="15" customHeight="1" x14ac:dyDescent="0.25"/>
    <row r="39752" customFormat="1" ht="15" customHeight="1" x14ac:dyDescent="0.25"/>
    <row r="39753" customFormat="1" ht="15" customHeight="1" x14ac:dyDescent="0.25"/>
    <row r="39754" customFormat="1" ht="15" customHeight="1" x14ac:dyDescent="0.25"/>
    <row r="39755" customFormat="1" ht="15" customHeight="1" x14ac:dyDescent="0.25"/>
    <row r="39756" customFormat="1" ht="15" customHeight="1" x14ac:dyDescent="0.25"/>
    <row r="39757" customFormat="1" ht="15" customHeight="1" x14ac:dyDescent="0.25"/>
    <row r="39758" customFormat="1" ht="15" customHeight="1" x14ac:dyDescent="0.25"/>
    <row r="39759" customFormat="1" ht="15" customHeight="1" x14ac:dyDescent="0.25"/>
    <row r="39760" customFormat="1" ht="15" customHeight="1" x14ac:dyDescent="0.25"/>
    <row r="39761" customFormat="1" ht="15" customHeight="1" x14ac:dyDescent="0.25"/>
    <row r="39762" customFormat="1" ht="15" customHeight="1" x14ac:dyDescent="0.25"/>
    <row r="39763" customFormat="1" ht="15" customHeight="1" x14ac:dyDescent="0.25"/>
    <row r="39764" customFormat="1" ht="15" customHeight="1" x14ac:dyDescent="0.25"/>
    <row r="39765" customFormat="1" ht="15" customHeight="1" x14ac:dyDescent="0.25"/>
    <row r="39766" customFormat="1" ht="15" customHeight="1" x14ac:dyDescent="0.25"/>
    <row r="39767" customFormat="1" ht="15" customHeight="1" x14ac:dyDescent="0.25"/>
    <row r="39768" customFormat="1" ht="15" customHeight="1" x14ac:dyDescent="0.25"/>
    <row r="39769" customFormat="1" ht="15" customHeight="1" x14ac:dyDescent="0.25"/>
    <row r="39770" customFormat="1" ht="15" customHeight="1" x14ac:dyDescent="0.25"/>
    <row r="39771" customFormat="1" ht="15" customHeight="1" x14ac:dyDescent="0.25"/>
    <row r="39772" customFormat="1" ht="15" customHeight="1" x14ac:dyDescent="0.25"/>
    <row r="39773" customFormat="1" ht="15" customHeight="1" x14ac:dyDescent="0.25"/>
    <row r="39774" customFormat="1" ht="15" customHeight="1" x14ac:dyDescent="0.25"/>
    <row r="39775" customFormat="1" ht="15" customHeight="1" x14ac:dyDescent="0.25"/>
    <row r="39776" customFormat="1" ht="15" customHeight="1" x14ac:dyDescent="0.25"/>
    <row r="39777" customFormat="1" ht="15" customHeight="1" x14ac:dyDescent="0.25"/>
    <row r="39778" customFormat="1" ht="15" customHeight="1" x14ac:dyDescent="0.25"/>
    <row r="39779" customFormat="1" ht="15" customHeight="1" x14ac:dyDescent="0.25"/>
    <row r="39780" customFormat="1" ht="15" customHeight="1" x14ac:dyDescent="0.25"/>
    <row r="39781" customFormat="1" ht="15" customHeight="1" x14ac:dyDescent="0.25"/>
    <row r="39782" customFormat="1" ht="15" customHeight="1" x14ac:dyDescent="0.25"/>
    <row r="39783" customFormat="1" ht="15" customHeight="1" x14ac:dyDescent="0.25"/>
    <row r="39784" customFormat="1" ht="15" customHeight="1" x14ac:dyDescent="0.25"/>
    <row r="39785" customFormat="1" ht="15" customHeight="1" x14ac:dyDescent="0.25"/>
    <row r="39786" customFormat="1" ht="15" customHeight="1" x14ac:dyDescent="0.25"/>
    <row r="39787" customFormat="1" ht="15" customHeight="1" x14ac:dyDescent="0.25"/>
    <row r="39788" customFormat="1" ht="15" customHeight="1" x14ac:dyDescent="0.25"/>
    <row r="39789" customFormat="1" ht="15" customHeight="1" x14ac:dyDescent="0.25"/>
    <row r="39790" customFormat="1" ht="15" customHeight="1" x14ac:dyDescent="0.25"/>
    <row r="39791" customFormat="1" ht="15" customHeight="1" x14ac:dyDescent="0.25"/>
    <row r="39792" customFormat="1" ht="15" customHeight="1" x14ac:dyDescent="0.25"/>
    <row r="39793" customFormat="1" ht="15" customHeight="1" x14ac:dyDescent="0.25"/>
    <row r="39794" customFormat="1" ht="15" customHeight="1" x14ac:dyDescent="0.25"/>
    <row r="39795" customFormat="1" ht="15" customHeight="1" x14ac:dyDescent="0.25"/>
    <row r="39796" customFormat="1" ht="15" customHeight="1" x14ac:dyDescent="0.25"/>
    <row r="39797" customFormat="1" ht="15" customHeight="1" x14ac:dyDescent="0.25"/>
    <row r="39798" customFormat="1" ht="15" customHeight="1" x14ac:dyDescent="0.25"/>
    <row r="39799" customFormat="1" ht="15" customHeight="1" x14ac:dyDescent="0.25"/>
    <row r="39800" customFormat="1" ht="15" customHeight="1" x14ac:dyDescent="0.25"/>
    <row r="39801" customFormat="1" ht="15" customHeight="1" x14ac:dyDescent="0.25"/>
    <row r="39802" customFormat="1" ht="15" customHeight="1" x14ac:dyDescent="0.25"/>
    <row r="39803" customFormat="1" ht="15" customHeight="1" x14ac:dyDescent="0.25"/>
    <row r="39804" customFormat="1" ht="15" customHeight="1" x14ac:dyDescent="0.25"/>
    <row r="39805" customFormat="1" ht="15" customHeight="1" x14ac:dyDescent="0.25"/>
    <row r="39806" customFormat="1" ht="15" customHeight="1" x14ac:dyDescent="0.25"/>
    <row r="39807" customFormat="1" ht="15" customHeight="1" x14ac:dyDescent="0.25"/>
    <row r="39808" customFormat="1" ht="15" customHeight="1" x14ac:dyDescent="0.25"/>
    <row r="39809" customFormat="1" ht="15" customHeight="1" x14ac:dyDescent="0.25"/>
    <row r="39810" customFormat="1" ht="15" customHeight="1" x14ac:dyDescent="0.25"/>
    <row r="39811" customFormat="1" ht="15" customHeight="1" x14ac:dyDescent="0.25"/>
    <row r="39812" customFormat="1" ht="15" customHeight="1" x14ac:dyDescent="0.25"/>
    <row r="39813" customFormat="1" ht="15" customHeight="1" x14ac:dyDescent="0.25"/>
    <row r="39814" customFormat="1" ht="15" customHeight="1" x14ac:dyDescent="0.25"/>
    <row r="39815" customFormat="1" ht="15" customHeight="1" x14ac:dyDescent="0.25"/>
    <row r="39816" customFormat="1" ht="15" customHeight="1" x14ac:dyDescent="0.25"/>
    <row r="39817" customFormat="1" ht="15" customHeight="1" x14ac:dyDescent="0.25"/>
    <row r="39818" customFormat="1" ht="15" customHeight="1" x14ac:dyDescent="0.25"/>
    <row r="39819" customFormat="1" ht="15" customHeight="1" x14ac:dyDescent="0.25"/>
    <row r="39820" customFormat="1" ht="15" customHeight="1" x14ac:dyDescent="0.25"/>
    <row r="39821" customFormat="1" ht="15" customHeight="1" x14ac:dyDescent="0.25"/>
    <row r="39822" customFormat="1" ht="15" customHeight="1" x14ac:dyDescent="0.25"/>
    <row r="39823" customFormat="1" ht="15" customHeight="1" x14ac:dyDescent="0.25"/>
    <row r="39824" customFormat="1" ht="15" customHeight="1" x14ac:dyDescent="0.25"/>
    <row r="39825" customFormat="1" ht="15" customHeight="1" x14ac:dyDescent="0.25"/>
    <row r="39826" customFormat="1" ht="15" customHeight="1" x14ac:dyDescent="0.25"/>
    <row r="39827" customFormat="1" ht="15" customHeight="1" x14ac:dyDescent="0.25"/>
    <row r="39828" customFormat="1" ht="15" customHeight="1" x14ac:dyDescent="0.25"/>
    <row r="39829" customFormat="1" ht="15" customHeight="1" x14ac:dyDescent="0.25"/>
    <row r="39830" customFormat="1" ht="15" customHeight="1" x14ac:dyDescent="0.25"/>
    <row r="39831" customFormat="1" ht="15" customHeight="1" x14ac:dyDescent="0.25"/>
    <row r="39832" customFormat="1" ht="15" customHeight="1" x14ac:dyDescent="0.25"/>
    <row r="39833" customFormat="1" ht="15" customHeight="1" x14ac:dyDescent="0.25"/>
    <row r="39834" customFormat="1" ht="15" customHeight="1" x14ac:dyDescent="0.25"/>
    <row r="39835" customFormat="1" ht="15" customHeight="1" x14ac:dyDescent="0.25"/>
    <row r="39836" customFormat="1" ht="15" customHeight="1" x14ac:dyDescent="0.25"/>
    <row r="39837" customFormat="1" ht="15" customHeight="1" x14ac:dyDescent="0.25"/>
    <row r="39838" customFormat="1" ht="15" customHeight="1" x14ac:dyDescent="0.25"/>
    <row r="39839" customFormat="1" ht="15" customHeight="1" x14ac:dyDescent="0.25"/>
    <row r="39840" customFormat="1" ht="15" customHeight="1" x14ac:dyDescent="0.25"/>
    <row r="39841" customFormat="1" ht="15" customHeight="1" x14ac:dyDescent="0.25"/>
    <row r="39842" customFormat="1" ht="15" customHeight="1" x14ac:dyDescent="0.25"/>
    <row r="39843" customFormat="1" ht="15" customHeight="1" x14ac:dyDescent="0.25"/>
    <row r="39844" customFormat="1" ht="15" customHeight="1" x14ac:dyDescent="0.25"/>
    <row r="39845" customFormat="1" ht="15" customHeight="1" x14ac:dyDescent="0.25"/>
    <row r="39846" customFormat="1" ht="15" customHeight="1" x14ac:dyDescent="0.25"/>
    <row r="39847" customFormat="1" ht="15" customHeight="1" x14ac:dyDescent="0.25"/>
    <row r="39848" customFormat="1" ht="15" customHeight="1" x14ac:dyDescent="0.25"/>
    <row r="39849" customFormat="1" ht="15" customHeight="1" x14ac:dyDescent="0.25"/>
    <row r="39850" customFormat="1" ht="15" customHeight="1" x14ac:dyDescent="0.25"/>
    <row r="39851" customFormat="1" ht="15" customHeight="1" x14ac:dyDescent="0.25"/>
    <row r="39852" customFormat="1" ht="15" customHeight="1" x14ac:dyDescent="0.25"/>
    <row r="39853" customFormat="1" ht="15" customHeight="1" x14ac:dyDescent="0.25"/>
    <row r="39854" customFormat="1" ht="15" customHeight="1" x14ac:dyDescent="0.25"/>
    <row r="39855" customFormat="1" ht="15" customHeight="1" x14ac:dyDescent="0.25"/>
    <row r="39856" customFormat="1" ht="15" customHeight="1" x14ac:dyDescent="0.25"/>
    <row r="39857" customFormat="1" ht="15" customHeight="1" x14ac:dyDescent="0.25"/>
    <row r="39858" customFormat="1" ht="15" customHeight="1" x14ac:dyDescent="0.25"/>
    <row r="39859" customFormat="1" ht="15" customHeight="1" x14ac:dyDescent="0.25"/>
    <row r="39860" customFormat="1" ht="15" customHeight="1" x14ac:dyDescent="0.25"/>
    <row r="39861" customFormat="1" ht="15" customHeight="1" x14ac:dyDescent="0.25"/>
    <row r="39862" customFormat="1" ht="15" customHeight="1" x14ac:dyDescent="0.25"/>
    <row r="39863" customFormat="1" ht="15" customHeight="1" x14ac:dyDescent="0.25"/>
    <row r="39864" customFormat="1" ht="15" customHeight="1" x14ac:dyDescent="0.25"/>
    <row r="39865" customFormat="1" ht="15" customHeight="1" x14ac:dyDescent="0.25"/>
    <row r="39866" customFormat="1" ht="15" customHeight="1" x14ac:dyDescent="0.25"/>
    <row r="39867" customFormat="1" ht="15" customHeight="1" x14ac:dyDescent="0.25"/>
    <row r="39868" customFormat="1" ht="15" customHeight="1" x14ac:dyDescent="0.25"/>
    <row r="39869" customFormat="1" ht="15" customHeight="1" x14ac:dyDescent="0.25"/>
    <row r="39870" customFormat="1" ht="15" customHeight="1" x14ac:dyDescent="0.25"/>
    <row r="39871" customFormat="1" ht="15" customHeight="1" x14ac:dyDescent="0.25"/>
    <row r="39872" customFormat="1" ht="15" customHeight="1" x14ac:dyDescent="0.25"/>
    <row r="39873" customFormat="1" ht="15" customHeight="1" x14ac:dyDescent="0.25"/>
    <row r="39874" customFormat="1" ht="15" customHeight="1" x14ac:dyDescent="0.25"/>
    <row r="39875" customFormat="1" ht="15" customHeight="1" x14ac:dyDescent="0.25"/>
    <row r="39876" customFormat="1" ht="15" customHeight="1" x14ac:dyDescent="0.25"/>
    <row r="39877" customFormat="1" ht="15" customHeight="1" x14ac:dyDescent="0.25"/>
    <row r="39878" customFormat="1" ht="15" customHeight="1" x14ac:dyDescent="0.25"/>
    <row r="39879" customFormat="1" ht="15" customHeight="1" x14ac:dyDescent="0.25"/>
    <row r="39880" customFormat="1" ht="15" customHeight="1" x14ac:dyDescent="0.25"/>
    <row r="39881" customFormat="1" ht="15" customHeight="1" x14ac:dyDescent="0.25"/>
    <row r="39882" customFormat="1" ht="15" customHeight="1" x14ac:dyDescent="0.25"/>
    <row r="39883" customFormat="1" ht="15" customHeight="1" x14ac:dyDescent="0.25"/>
    <row r="39884" customFormat="1" ht="15" customHeight="1" x14ac:dyDescent="0.25"/>
    <row r="39885" customFormat="1" ht="15" customHeight="1" x14ac:dyDescent="0.25"/>
    <row r="39886" customFormat="1" ht="15" customHeight="1" x14ac:dyDescent="0.25"/>
    <row r="39887" customFormat="1" ht="15" customHeight="1" x14ac:dyDescent="0.25"/>
    <row r="39888" customFormat="1" ht="15" customHeight="1" x14ac:dyDescent="0.25"/>
    <row r="39889" customFormat="1" ht="15" customHeight="1" x14ac:dyDescent="0.25"/>
    <row r="39890" customFormat="1" ht="15" customHeight="1" x14ac:dyDescent="0.25"/>
    <row r="39891" customFormat="1" ht="15" customHeight="1" x14ac:dyDescent="0.25"/>
    <row r="39892" customFormat="1" ht="15" customHeight="1" x14ac:dyDescent="0.25"/>
    <row r="39893" customFormat="1" ht="15" customHeight="1" x14ac:dyDescent="0.25"/>
    <row r="39894" customFormat="1" ht="15" customHeight="1" x14ac:dyDescent="0.25"/>
    <row r="39895" customFormat="1" ht="15" customHeight="1" x14ac:dyDescent="0.25"/>
    <row r="39896" customFormat="1" ht="15" customHeight="1" x14ac:dyDescent="0.25"/>
    <row r="39897" customFormat="1" ht="15" customHeight="1" x14ac:dyDescent="0.25"/>
    <row r="39898" customFormat="1" ht="15" customHeight="1" x14ac:dyDescent="0.25"/>
    <row r="39899" customFormat="1" ht="15" customHeight="1" x14ac:dyDescent="0.25"/>
    <row r="39900" customFormat="1" ht="15" customHeight="1" x14ac:dyDescent="0.25"/>
    <row r="39901" customFormat="1" ht="15" customHeight="1" x14ac:dyDescent="0.25"/>
    <row r="39902" customFormat="1" ht="15" customHeight="1" x14ac:dyDescent="0.25"/>
    <row r="39903" customFormat="1" ht="15" customHeight="1" x14ac:dyDescent="0.25"/>
    <row r="39904" customFormat="1" ht="15" customHeight="1" x14ac:dyDescent="0.25"/>
    <row r="39905" customFormat="1" ht="15" customHeight="1" x14ac:dyDescent="0.25"/>
    <row r="39906" customFormat="1" ht="15" customHeight="1" x14ac:dyDescent="0.25"/>
    <row r="39907" customFormat="1" ht="15" customHeight="1" x14ac:dyDescent="0.25"/>
    <row r="39908" customFormat="1" ht="15" customHeight="1" x14ac:dyDescent="0.25"/>
    <row r="39909" customFormat="1" ht="15" customHeight="1" x14ac:dyDescent="0.25"/>
    <row r="39910" customFormat="1" ht="15" customHeight="1" x14ac:dyDescent="0.25"/>
    <row r="39911" customFormat="1" ht="15" customHeight="1" x14ac:dyDescent="0.25"/>
    <row r="39912" customFormat="1" ht="15" customHeight="1" x14ac:dyDescent="0.25"/>
    <row r="39913" customFormat="1" ht="15" customHeight="1" x14ac:dyDescent="0.25"/>
    <row r="39914" customFormat="1" ht="15" customHeight="1" x14ac:dyDescent="0.25"/>
    <row r="39915" customFormat="1" ht="15" customHeight="1" x14ac:dyDescent="0.25"/>
    <row r="39916" customFormat="1" ht="15" customHeight="1" x14ac:dyDescent="0.25"/>
    <row r="39917" customFormat="1" ht="15" customHeight="1" x14ac:dyDescent="0.25"/>
    <row r="39918" customFormat="1" ht="15" customHeight="1" x14ac:dyDescent="0.25"/>
    <row r="39919" customFormat="1" ht="15" customHeight="1" x14ac:dyDescent="0.25"/>
    <row r="39920" customFormat="1" ht="15" customHeight="1" x14ac:dyDescent="0.25"/>
    <row r="39921" customFormat="1" ht="15" customHeight="1" x14ac:dyDescent="0.25"/>
    <row r="39922" customFormat="1" ht="15" customHeight="1" x14ac:dyDescent="0.25"/>
    <row r="39923" customFormat="1" ht="15" customHeight="1" x14ac:dyDescent="0.25"/>
    <row r="39924" customFormat="1" ht="15" customHeight="1" x14ac:dyDescent="0.25"/>
    <row r="39925" customFormat="1" ht="15" customHeight="1" x14ac:dyDescent="0.25"/>
    <row r="39926" customFormat="1" ht="15" customHeight="1" x14ac:dyDescent="0.25"/>
    <row r="39927" customFormat="1" ht="15" customHeight="1" x14ac:dyDescent="0.25"/>
    <row r="39928" customFormat="1" ht="15" customHeight="1" x14ac:dyDescent="0.25"/>
    <row r="39929" customFormat="1" ht="15" customHeight="1" x14ac:dyDescent="0.25"/>
    <row r="39930" customFormat="1" ht="15" customHeight="1" x14ac:dyDescent="0.25"/>
    <row r="39931" customFormat="1" ht="15" customHeight="1" x14ac:dyDescent="0.25"/>
    <row r="39932" customFormat="1" ht="15" customHeight="1" x14ac:dyDescent="0.25"/>
    <row r="39933" customFormat="1" ht="15" customHeight="1" x14ac:dyDescent="0.25"/>
    <row r="39934" customFormat="1" ht="15" customHeight="1" x14ac:dyDescent="0.25"/>
    <row r="39935" customFormat="1" ht="15" customHeight="1" x14ac:dyDescent="0.25"/>
    <row r="39936" customFormat="1" ht="15" customHeight="1" x14ac:dyDescent="0.25"/>
    <row r="39937" customFormat="1" ht="15" customHeight="1" x14ac:dyDescent="0.25"/>
    <row r="39938" customFormat="1" ht="15" customHeight="1" x14ac:dyDescent="0.25"/>
    <row r="39939" customFormat="1" ht="15" customHeight="1" x14ac:dyDescent="0.25"/>
    <row r="39940" customFormat="1" ht="15" customHeight="1" x14ac:dyDescent="0.25"/>
    <row r="39941" customFormat="1" ht="15" customHeight="1" x14ac:dyDescent="0.25"/>
    <row r="39942" customFormat="1" ht="15" customHeight="1" x14ac:dyDescent="0.25"/>
    <row r="39943" customFormat="1" ht="15" customHeight="1" x14ac:dyDescent="0.25"/>
    <row r="39944" customFormat="1" ht="15" customHeight="1" x14ac:dyDescent="0.25"/>
    <row r="39945" customFormat="1" ht="15" customHeight="1" x14ac:dyDescent="0.25"/>
    <row r="39946" customFormat="1" ht="15" customHeight="1" x14ac:dyDescent="0.25"/>
    <row r="39947" customFormat="1" ht="15" customHeight="1" x14ac:dyDescent="0.25"/>
    <row r="39948" customFormat="1" ht="15" customHeight="1" x14ac:dyDescent="0.25"/>
    <row r="39949" customFormat="1" ht="15" customHeight="1" x14ac:dyDescent="0.25"/>
    <row r="39950" customFormat="1" ht="15" customHeight="1" x14ac:dyDescent="0.25"/>
    <row r="39951" customFormat="1" ht="15" customHeight="1" x14ac:dyDescent="0.25"/>
    <row r="39952" customFormat="1" ht="15" customHeight="1" x14ac:dyDescent="0.25"/>
    <row r="39953" customFormat="1" ht="15" customHeight="1" x14ac:dyDescent="0.25"/>
    <row r="39954" customFormat="1" ht="15" customHeight="1" x14ac:dyDescent="0.25"/>
    <row r="39955" customFormat="1" ht="15" customHeight="1" x14ac:dyDescent="0.25"/>
    <row r="39956" customFormat="1" ht="15" customHeight="1" x14ac:dyDescent="0.25"/>
    <row r="39957" customFormat="1" ht="15" customHeight="1" x14ac:dyDescent="0.25"/>
    <row r="39958" customFormat="1" ht="15" customHeight="1" x14ac:dyDescent="0.25"/>
    <row r="39959" customFormat="1" ht="15" customHeight="1" x14ac:dyDescent="0.25"/>
    <row r="39960" customFormat="1" ht="15" customHeight="1" x14ac:dyDescent="0.25"/>
    <row r="39961" customFormat="1" ht="15" customHeight="1" x14ac:dyDescent="0.25"/>
    <row r="39962" customFormat="1" ht="15" customHeight="1" x14ac:dyDescent="0.25"/>
    <row r="39963" customFormat="1" ht="15" customHeight="1" x14ac:dyDescent="0.25"/>
    <row r="39964" customFormat="1" ht="15" customHeight="1" x14ac:dyDescent="0.25"/>
    <row r="39965" customFormat="1" ht="15" customHeight="1" x14ac:dyDescent="0.25"/>
    <row r="39966" customFormat="1" ht="15" customHeight="1" x14ac:dyDescent="0.25"/>
    <row r="39967" customFormat="1" ht="15" customHeight="1" x14ac:dyDescent="0.25"/>
    <row r="39968" customFormat="1" ht="15" customHeight="1" x14ac:dyDescent="0.25"/>
    <row r="39969" customFormat="1" ht="15" customHeight="1" x14ac:dyDescent="0.25"/>
    <row r="39970" customFormat="1" ht="15" customHeight="1" x14ac:dyDescent="0.25"/>
    <row r="39971" customFormat="1" ht="15" customHeight="1" x14ac:dyDescent="0.25"/>
    <row r="39972" customFormat="1" ht="15" customHeight="1" x14ac:dyDescent="0.25"/>
    <row r="39973" customFormat="1" ht="15" customHeight="1" x14ac:dyDescent="0.25"/>
    <row r="39974" customFormat="1" ht="15" customHeight="1" x14ac:dyDescent="0.25"/>
    <row r="39975" customFormat="1" ht="15" customHeight="1" x14ac:dyDescent="0.25"/>
    <row r="39976" customFormat="1" ht="15" customHeight="1" x14ac:dyDescent="0.25"/>
    <row r="39977" customFormat="1" ht="15" customHeight="1" x14ac:dyDescent="0.25"/>
    <row r="39978" customFormat="1" ht="15" customHeight="1" x14ac:dyDescent="0.25"/>
    <row r="39979" customFormat="1" ht="15" customHeight="1" x14ac:dyDescent="0.25"/>
    <row r="39980" customFormat="1" ht="15" customHeight="1" x14ac:dyDescent="0.25"/>
    <row r="39981" customFormat="1" ht="15" customHeight="1" x14ac:dyDescent="0.25"/>
    <row r="39982" customFormat="1" ht="15" customHeight="1" x14ac:dyDescent="0.25"/>
    <row r="39983" customFormat="1" ht="15" customHeight="1" x14ac:dyDescent="0.25"/>
    <row r="39984" customFormat="1" ht="15" customHeight="1" x14ac:dyDescent="0.25"/>
    <row r="39985" customFormat="1" ht="15" customHeight="1" x14ac:dyDescent="0.25"/>
    <row r="39986" customFormat="1" ht="15" customHeight="1" x14ac:dyDescent="0.25"/>
    <row r="39987" customFormat="1" ht="15" customHeight="1" x14ac:dyDescent="0.25"/>
    <row r="39988" customFormat="1" ht="15" customHeight="1" x14ac:dyDescent="0.25"/>
    <row r="39989" customFormat="1" ht="15" customHeight="1" x14ac:dyDescent="0.25"/>
    <row r="39990" customFormat="1" ht="15" customHeight="1" x14ac:dyDescent="0.25"/>
    <row r="39991" customFormat="1" ht="15" customHeight="1" x14ac:dyDescent="0.25"/>
    <row r="39992" customFormat="1" ht="15" customHeight="1" x14ac:dyDescent="0.25"/>
    <row r="39993" customFormat="1" ht="15" customHeight="1" x14ac:dyDescent="0.25"/>
    <row r="39994" customFormat="1" ht="15" customHeight="1" x14ac:dyDescent="0.25"/>
    <row r="39995" customFormat="1" ht="15" customHeight="1" x14ac:dyDescent="0.25"/>
    <row r="39996" customFormat="1" ht="15" customHeight="1" x14ac:dyDescent="0.25"/>
    <row r="39997" customFormat="1" ht="15" customHeight="1" x14ac:dyDescent="0.25"/>
    <row r="39998" customFormat="1" ht="15" customHeight="1" x14ac:dyDescent="0.25"/>
    <row r="39999" customFormat="1" ht="15" customHeight="1" x14ac:dyDescent="0.25"/>
    <row r="40000" customFormat="1" ht="15" customHeight="1" x14ac:dyDescent="0.25"/>
    <row r="40001" customFormat="1" ht="15" customHeight="1" x14ac:dyDescent="0.25"/>
    <row r="40002" customFormat="1" ht="15" customHeight="1" x14ac:dyDescent="0.25"/>
    <row r="40003" customFormat="1" ht="15" customHeight="1" x14ac:dyDescent="0.25"/>
    <row r="40004" customFormat="1" ht="15" customHeight="1" x14ac:dyDescent="0.25"/>
    <row r="40005" customFormat="1" ht="15" customHeight="1" x14ac:dyDescent="0.25"/>
    <row r="40006" customFormat="1" ht="15" customHeight="1" x14ac:dyDescent="0.25"/>
    <row r="40007" customFormat="1" ht="15" customHeight="1" x14ac:dyDescent="0.25"/>
    <row r="40008" customFormat="1" ht="15" customHeight="1" x14ac:dyDescent="0.25"/>
    <row r="40009" customFormat="1" ht="15" customHeight="1" x14ac:dyDescent="0.25"/>
    <row r="40010" customFormat="1" ht="15" customHeight="1" x14ac:dyDescent="0.25"/>
    <row r="40011" customFormat="1" ht="15" customHeight="1" x14ac:dyDescent="0.25"/>
    <row r="40012" customFormat="1" ht="15" customHeight="1" x14ac:dyDescent="0.25"/>
    <row r="40013" customFormat="1" ht="15" customHeight="1" x14ac:dyDescent="0.25"/>
    <row r="40014" customFormat="1" ht="15" customHeight="1" x14ac:dyDescent="0.25"/>
    <row r="40015" customFormat="1" ht="15" customHeight="1" x14ac:dyDescent="0.25"/>
    <row r="40016" customFormat="1" ht="15" customHeight="1" x14ac:dyDescent="0.25"/>
    <row r="40017" customFormat="1" ht="15" customHeight="1" x14ac:dyDescent="0.25"/>
    <row r="40018" customFormat="1" ht="15" customHeight="1" x14ac:dyDescent="0.25"/>
    <row r="40019" customFormat="1" ht="15" customHeight="1" x14ac:dyDescent="0.25"/>
    <row r="40020" customFormat="1" ht="15" customHeight="1" x14ac:dyDescent="0.25"/>
    <row r="40021" customFormat="1" ht="15" customHeight="1" x14ac:dyDescent="0.25"/>
    <row r="40022" customFormat="1" ht="15" customHeight="1" x14ac:dyDescent="0.25"/>
    <row r="40023" customFormat="1" ht="15" customHeight="1" x14ac:dyDescent="0.25"/>
    <row r="40024" customFormat="1" ht="15" customHeight="1" x14ac:dyDescent="0.25"/>
    <row r="40025" customFormat="1" ht="15" customHeight="1" x14ac:dyDescent="0.25"/>
    <row r="40026" customFormat="1" ht="15" customHeight="1" x14ac:dyDescent="0.25"/>
    <row r="40027" customFormat="1" ht="15" customHeight="1" x14ac:dyDescent="0.25"/>
    <row r="40028" customFormat="1" ht="15" customHeight="1" x14ac:dyDescent="0.25"/>
    <row r="40029" customFormat="1" ht="15" customHeight="1" x14ac:dyDescent="0.25"/>
    <row r="40030" customFormat="1" ht="15" customHeight="1" x14ac:dyDescent="0.25"/>
    <row r="40031" customFormat="1" ht="15" customHeight="1" x14ac:dyDescent="0.25"/>
    <row r="40032" customFormat="1" ht="15" customHeight="1" x14ac:dyDescent="0.25"/>
    <row r="40033" customFormat="1" ht="15" customHeight="1" x14ac:dyDescent="0.25"/>
    <row r="40034" customFormat="1" ht="15" customHeight="1" x14ac:dyDescent="0.25"/>
    <row r="40035" customFormat="1" ht="15" customHeight="1" x14ac:dyDescent="0.25"/>
    <row r="40036" customFormat="1" ht="15" customHeight="1" x14ac:dyDescent="0.25"/>
    <row r="40037" customFormat="1" ht="15" customHeight="1" x14ac:dyDescent="0.25"/>
    <row r="40038" customFormat="1" ht="15" customHeight="1" x14ac:dyDescent="0.25"/>
    <row r="40039" customFormat="1" ht="15" customHeight="1" x14ac:dyDescent="0.25"/>
    <row r="40040" customFormat="1" ht="15" customHeight="1" x14ac:dyDescent="0.25"/>
    <row r="40041" customFormat="1" ht="15" customHeight="1" x14ac:dyDescent="0.25"/>
    <row r="40042" customFormat="1" ht="15" customHeight="1" x14ac:dyDescent="0.25"/>
    <row r="40043" customFormat="1" ht="15" customHeight="1" x14ac:dyDescent="0.25"/>
    <row r="40044" customFormat="1" ht="15" customHeight="1" x14ac:dyDescent="0.25"/>
    <row r="40045" customFormat="1" ht="15" customHeight="1" x14ac:dyDescent="0.25"/>
    <row r="40046" customFormat="1" ht="15" customHeight="1" x14ac:dyDescent="0.25"/>
    <row r="40047" customFormat="1" ht="15" customHeight="1" x14ac:dyDescent="0.25"/>
    <row r="40048" customFormat="1" ht="15" customHeight="1" x14ac:dyDescent="0.25"/>
    <row r="40049" customFormat="1" ht="15" customHeight="1" x14ac:dyDescent="0.25"/>
    <row r="40050" customFormat="1" ht="15" customHeight="1" x14ac:dyDescent="0.25"/>
    <row r="40051" customFormat="1" ht="15" customHeight="1" x14ac:dyDescent="0.25"/>
    <row r="40052" customFormat="1" ht="15" customHeight="1" x14ac:dyDescent="0.25"/>
    <row r="40053" customFormat="1" ht="15" customHeight="1" x14ac:dyDescent="0.25"/>
    <row r="40054" customFormat="1" ht="15" customHeight="1" x14ac:dyDescent="0.25"/>
    <row r="40055" customFormat="1" ht="15" customHeight="1" x14ac:dyDescent="0.25"/>
    <row r="40056" customFormat="1" ht="15" customHeight="1" x14ac:dyDescent="0.25"/>
    <row r="40057" customFormat="1" ht="15" customHeight="1" x14ac:dyDescent="0.25"/>
    <row r="40058" customFormat="1" ht="15" customHeight="1" x14ac:dyDescent="0.25"/>
    <row r="40059" customFormat="1" ht="15" customHeight="1" x14ac:dyDescent="0.25"/>
    <row r="40060" customFormat="1" ht="15" customHeight="1" x14ac:dyDescent="0.25"/>
    <row r="40061" customFormat="1" ht="15" customHeight="1" x14ac:dyDescent="0.25"/>
    <row r="40062" customFormat="1" ht="15" customHeight="1" x14ac:dyDescent="0.25"/>
    <row r="40063" customFormat="1" ht="15" customHeight="1" x14ac:dyDescent="0.25"/>
    <row r="40064" customFormat="1" ht="15" customHeight="1" x14ac:dyDescent="0.25"/>
    <row r="40065" customFormat="1" ht="15" customHeight="1" x14ac:dyDescent="0.25"/>
    <row r="40066" customFormat="1" ht="15" customHeight="1" x14ac:dyDescent="0.25"/>
    <row r="40067" customFormat="1" ht="15" customHeight="1" x14ac:dyDescent="0.25"/>
    <row r="40068" customFormat="1" ht="15" customHeight="1" x14ac:dyDescent="0.25"/>
    <row r="40069" customFormat="1" ht="15" customHeight="1" x14ac:dyDescent="0.25"/>
    <row r="40070" customFormat="1" ht="15" customHeight="1" x14ac:dyDescent="0.25"/>
    <row r="40071" customFormat="1" ht="15" customHeight="1" x14ac:dyDescent="0.25"/>
    <row r="40072" customFormat="1" ht="15" customHeight="1" x14ac:dyDescent="0.25"/>
    <row r="40073" customFormat="1" ht="15" customHeight="1" x14ac:dyDescent="0.25"/>
    <row r="40074" customFormat="1" ht="15" customHeight="1" x14ac:dyDescent="0.25"/>
    <row r="40075" customFormat="1" ht="15" customHeight="1" x14ac:dyDescent="0.25"/>
    <row r="40076" customFormat="1" ht="15" customHeight="1" x14ac:dyDescent="0.25"/>
    <row r="40077" customFormat="1" ht="15" customHeight="1" x14ac:dyDescent="0.25"/>
    <row r="40078" customFormat="1" ht="15" customHeight="1" x14ac:dyDescent="0.25"/>
    <row r="40079" customFormat="1" ht="15" customHeight="1" x14ac:dyDescent="0.25"/>
    <row r="40080" customFormat="1" ht="15" customHeight="1" x14ac:dyDescent="0.25"/>
    <row r="40081" customFormat="1" ht="15" customHeight="1" x14ac:dyDescent="0.25"/>
    <row r="40082" customFormat="1" ht="15" customHeight="1" x14ac:dyDescent="0.25"/>
    <row r="40083" customFormat="1" ht="15" customHeight="1" x14ac:dyDescent="0.25"/>
    <row r="40084" customFormat="1" ht="15" customHeight="1" x14ac:dyDescent="0.25"/>
    <row r="40085" customFormat="1" ht="15" customHeight="1" x14ac:dyDescent="0.25"/>
    <row r="40086" customFormat="1" ht="15" customHeight="1" x14ac:dyDescent="0.25"/>
    <row r="40087" customFormat="1" ht="15" customHeight="1" x14ac:dyDescent="0.25"/>
    <row r="40088" customFormat="1" ht="15" customHeight="1" x14ac:dyDescent="0.25"/>
    <row r="40089" customFormat="1" ht="15" customHeight="1" x14ac:dyDescent="0.25"/>
    <row r="40090" customFormat="1" ht="15" customHeight="1" x14ac:dyDescent="0.25"/>
    <row r="40091" customFormat="1" ht="15" customHeight="1" x14ac:dyDescent="0.25"/>
    <row r="40092" customFormat="1" ht="15" customHeight="1" x14ac:dyDescent="0.25"/>
    <row r="40093" customFormat="1" ht="15" customHeight="1" x14ac:dyDescent="0.25"/>
    <row r="40094" customFormat="1" ht="15" customHeight="1" x14ac:dyDescent="0.25"/>
    <row r="40095" customFormat="1" ht="15" customHeight="1" x14ac:dyDescent="0.25"/>
    <row r="40096" customFormat="1" ht="15" customHeight="1" x14ac:dyDescent="0.25"/>
    <row r="40097" customFormat="1" ht="15" customHeight="1" x14ac:dyDescent="0.25"/>
    <row r="40098" customFormat="1" ht="15" customHeight="1" x14ac:dyDescent="0.25"/>
    <row r="40099" customFormat="1" ht="15" customHeight="1" x14ac:dyDescent="0.25"/>
    <row r="40100" customFormat="1" ht="15" customHeight="1" x14ac:dyDescent="0.25"/>
    <row r="40101" customFormat="1" ht="15" customHeight="1" x14ac:dyDescent="0.25"/>
    <row r="40102" customFormat="1" ht="15" customHeight="1" x14ac:dyDescent="0.25"/>
    <row r="40103" customFormat="1" ht="15" customHeight="1" x14ac:dyDescent="0.25"/>
    <row r="40104" customFormat="1" ht="15" customHeight="1" x14ac:dyDescent="0.25"/>
    <row r="40105" customFormat="1" ht="15" customHeight="1" x14ac:dyDescent="0.25"/>
    <row r="40106" customFormat="1" ht="15" customHeight="1" x14ac:dyDescent="0.25"/>
    <row r="40107" customFormat="1" ht="15" customHeight="1" x14ac:dyDescent="0.25"/>
    <row r="40108" customFormat="1" ht="15" customHeight="1" x14ac:dyDescent="0.25"/>
    <row r="40109" customFormat="1" ht="15" customHeight="1" x14ac:dyDescent="0.25"/>
    <row r="40110" customFormat="1" ht="15" customHeight="1" x14ac:dyDescent="0.25"/>
    <row r="40111" customFormat="1" ht="15" customHeight="1" x14ac:dyDescent="0.25"/>
    <row r="40112" customFormat="1" ht="15" customHeight="1" x14ac:dyDescent="0.25"/>
    <row r="40113" customFormat="1" ht="15" customHeight="1" x14ac:dyDescent="0.25"/>
    <row r="40114" customFormat="1" ht="15" customHeight="1" x14ac:dyDescent="0.25"/>
    <row r="40115" customFormat="1" ht="15" customHeight="1" x14ac:dyDescent="0.25"/>
    <row r="40116" customFormat="1" ht="15" customHeight="1" x14ac:dyDescent="0.25"/>
    <row r="40117" customFormat="1" ht="15" customHeight="1" x14ac:dyDescent="0.25"/>
    <row r="40118" customFormat="1" ht="15" customHeight="1" x14ac:dyDescent="0.25"/>
    <row r="40119" customFormat="1" ht="15" customHeight="1" x14ac:dyDescent="0.25"/>
    <row r="40120" customFormat="1" ht="15" customHeight="1" x14ac:dyDescent="0.25"/>
    <row r="40121" customFormat="1" ht="15" customHeight="1" x14ac:dyDescent="0.25"/>
    <row r="40122" customFormat="1" ht="15" customHeight="1" x14ac:dyDescent="0.25"/>
    <row r="40123" customFormat="1" ht="15" customHeight="1" x14ac:dyDescent="0.25"/>
    <row r="40124" customFormat="1" ht="15" customHeight="1" x14ac:dyDescent="0.25"/>
    <row r="40125" customFormat="1" ht="15" customHeight="1" x14ac:dyDescent="0.25"/>
    <row r="40126" customFormat="1" ht="15" customHeight="1" x14ac:dyDescent="0.25"/>
    <row r="40127" customFormat="1" ht="15" customHeight="1" x14ac:dyDescent="0.25"/>
    <row r="40128" customFormat="1" ht="15" customHeight="1" x14ac:dyDescent="0.25"/>
    <row r="40129" customFormat="1" ht="15" customHeight="1" x14ac:dyDescent="0.25"/>
    <row r="40130" customFormat="1" ht="15" customHeight="1" x14ac:dyDescent="0.25"/>
    <row r="40131" customFormat="1" ht="15" customHeight="1" x14ac:dyDescent="0.25"/>
    <row r="40132" customFormat="1" ht="15" customHeight="1" x14ac:dyDescent="0.25"/>
    <row r="40133" customFormat="1" ht="15" customHeight="1" x14ac:dyDescent="0.25"/>
    <row r="40134" customFormat="1" ht="15" customHeight="1" x14ac:dyDescent="0.25"/>
    <row r="40135" customFormat="1" ht="15" customHeight="1" x14ac:dyDescent="0.25"/>
    <row r="40136" customFormat="1" ht="15" customHeight="1" x14ac:dyDescent="0.25"/>
    <row r="40137" customFormat="1" ht="15" customHeight="1" x14ac:dyDescent="0.25"/>
    <row r="40138" customFormat="1" ht="15" customHeight="1" x14ac:dyDescent="0.25"/>
    <row r="40139" customFormat="1" ht="15" customHeight="1" x14ac:dyDescent="0.25"/>
    <row r="40140" customFormat="1" ht="15" customHeight="1" x14ac:dyDescent="0.25"/>
    <row r="40141" customFormat="1" ht="15" customHeight="1" x14ac:dyDescent="0.25"/>
    <row r="40142" customFormat="1" ht="15" customHeight="1" x14ac:dyDescent="0.25"/>
    <row r="40143" customFormat="1" ht="15" customHeight="1" x14ac:dyDescent="0.25"/>
    <row r="40144" customFormat="1" ht="15" customHeight="1" x14ac:dyDescent="0.25"/>
    <row r="40145" customFormat="1" ht="15" customHeight="1" x14ac:dyDescent="0.25"/>
    <row r="40146" customFormat="1" ht="15" customHeight="1" x14ac:dyDescent="0.25"/>
    <row r="40147" customFormat="1" ht="15" customHeight="1" x14ac:dyDescent="0.25"/>
    <row r="40148" customFormat="1" ht="15" customHeight="1" x14ac:dyDescent="0.25"/>
    <row r="40149" customFormat="1" ht="15" customHeight="1" x14ac:dyDescent="0.25"/>
    <row r="40150" customFormat="1" ht="15" customHeight="1" x14ac:dyDescent="0.25"/>
    <row r="40151" customFormat="1" ht="15" customHeight="1" x14ac:dyDescent="0.25"/>
    <row r="40152" customFormat="1" ht="15" customHeight="1" x14ac:dyDescent="0.25"/>
    <row r="40153" customFormat="1" ht="15" customHeight="1" x14ac:dyDescent="0.25"/>
    <row r="40154" customFormat="1" ht="15" customHeight="1" x14ac:dyDescent="0.25"/>
    <row r="40155" customFormat="1" ht="15" customHeight="1" x14ac:dyDescent="0.25"/>
    <row r="40156" customFormat="1" ht="15" customHeight="1" x14ac:dyDescent="0.25"/>
    <row r="40157" customFormat="1" ht="15" customHeight="1" x14ac:dyDescent="0.25"/>
    <row r="40158" customFormat="1" ht="15" customHeight="1" x14ac:dyDescent="0.25"/>
    <row r="40159" customFormat="1" ht="15" customHeight="1" x14ac:dyDescent="0.25"/>
    <row r="40160" customFormat="1" ht="15" customHeight="1" x14ac:dyDescent="0.25"/>
    <row r="40161" customFormat="1" ht="15" customHeight="1" x14ac:dyDescent="0.25"/>
    <row r="40162" customFormat="1" ht="15" customHeight="1" x14ac:dyDescent="0.25"/>
    <row r="40163" customFormat="1" ht="15" customHeight="1" x14ac:dyDescent="0.25"/>
    <row r="40164" customFormat="1" ht="15" customHeight="1" x14ac:dyDescent="0.25"/>
    <row r="40165" customFormat="1" ht="15" customHeight="1" x14ac:dyDescent="0.25"/>
    <row r="40166" customFormat="1" ht="15" customHeight="1" x14ac:dyDescent="0.25"/>
    <row r="40167" customFormat="1" ht="15" customHeight="1" x14ac:dyDescent="0.25"/>
    <row r="40168" customFormat="1" ht="15" customHeight="1" x14ac:dyDescent="0.25"/>
    <row r="40169" customFormat="1" ht="15" customHeight="1" x14ac:dyDescent="0.25"/>
    <row r="40170" customFormat="1" ht="15" customHeight="1" x14ac:dyDescent="0.25"/>
    <row r="40171" customFormat="1" ht="15" customHeight="1" x14ac:dyDescent="0.25"/>
    <row r="40172" customFormat="1" ht="15" customHeight="1" x14ac:dyDescent="0.25"/>
    <row r="40173" customFormat="1" ht="15" customHeight="1" x14ac:dyDescent="0.25"/>
    <row r="40174" customFormat="1" ht="15" customHeight="1" x14ac:dyDescent="0.25"/>
    <row r="40175" customFormat="1" ht="15" customHeight="1" x14ac:dyDescent="0.25"/>
    <row r="40176" customFormat="1" ht="15" customHeight="1" x14ac:dyDescent="0.25"/>
    <row r="40177" customFormat="1" ht="15" customHeight="1" x14ac:dyDescent="0.25"/>
    <row r="40178" customFormat="1" ht="15" customHeight="1" x14ac:dyDescent="0.25"/>
    <row r="40179" customFormat="1" ht="15" customHeight="1" x14ac:dyDescent="0.25"/>
    <row r="40180" customFormat="1" ht="15" customHeight="1" x14ac:dyDescent="0.25"/>
    <row r="40181" customFormat="1" ht="15" customHeight="1" x14ac:dyDescent="0.25"/>
    <row r="40182" customFormat="1" ht="15" customHeight="1" x14ac:dyDescent="0.25"/>
    <row r="40183" customFormat="1" ht="15" customHeight="1" x14ac:dyDescent="0.25"/>
    <row r="40184" customFormat="1" ht="15" customHeight="1" x14ac:dyDescent="0.25"/>
    <row r="40185" customFormat="1" ht="15" customHeight="1" x14ac:dyDescent="0.25"/>
    <row r="40186" customFormat="1" ht="15" customHeight="1" x14ac:dyDescent="0.25"/>
    <row r="40187" customFormat="1" ht="15" customHeight="1" x14ac:dyDescent="0.25"/>
    <row r="40188" customFormat="1" ht="15" customHeight="1" x14ac:dyDescent="0.25"/>
    <row r="40189" customFormat="1" ht="15" customHeight="1" x14ac:dyDescent="0.25"/>
    <row r="40190" customFormat="1" ht="15" customHeight="1" x14ac:dyDescent="0.25"/>
    <row r="40191" customFormat="1" ht="15" customHeight="1" x14ac:dyDescent="0.25"/>
    <row r="40192" customFormat="1" ht="15" customHeight="1" x14ac:dyDescent="0.25"/>
    <row r="40193" customFormat="1" ht="15" customHeight="1" x14ac:dyDescent="0.25"/>
    <row r="40194" customFormat="1" ht="15" customHeight="1" x14ac:dyDescent="0.25"/>
    <row r="40195" customFormat="1" ht="15" customHeight="1" x14ac:dyDescent="0.25"/>
    <row r="40196" customFormat="1" ht="15" customHeight="1" x14ac:dyDescent="0.25"/>
    <row r="40197" customFormat="1" ht="15" customHeight="1" x14ac:dyDescent="0.25"/>
    <row r="40198" customFormat="1" ht="15" customHeight="1" x14ac:dyDescent="0.25"/>
    <row r="40199" customFormat="1" ht="15" customHeight="1" x14ac:dyDescent="0.25"/>
    <row r="40200" customFormat="1" ht="15" customHeight="1" x14ac:dyDescent="0.25"/>
    <row r="40201" customFormat="1" ht="15" customHeight="1" x14ac:dyDescent="0.25"/>
    <row r="40202" customFormat="1" ht="15" customHeight="1" x14ac:dyDescent="0.25"/>
    <row r="40203" customFormat="1" ht="15" customHeight="1" x14ac:dyDescent="0.25"/>
    <row r="40204" customFormat="1" ht="15" customHeight="1" x14ac:dyDescent="0.25"/>
    <row r="40205" customFormat="1" ht="15" customHeight="1" x14ac:dyDescent="0.25"/>
    <row r="40206" customFormat="1" ht="15" customHeight="1" x14ac:dyDescent="0.25"/>
    <row r="40207" customFormat="1" ht="15" customHeight="1" x14ac:dyDescent="0.25"/>
    <row r="40208" customFormat="1" ht="15" customHeight="1" x14ac:dyDescent="0.25"/>
    <row r="40209" customFormat="1" ht="15" customHeight="1" x14ac:dyDescent="0.25"/>
    <row r="40210" customFormat="1" ht="15" customHeight="1" x14ac:dyDescent="0.25"/>
    <row r="40211" customFormat="1" ht="15" customHeight="1" x14ac:dyDescent="0.25"/>
    <row r="40212" customFormat="1" ht="15" customHeight="1" x14ac:dyDescent="0.25"/>
    <row r="40213" customFormat="1" ht="15" customHeight="1" x14ac:dyDescent="0.25"/>
    <row r="40214" customFormat="1" ht="15" customHeight="1" x14ac:dyDescent="0.25"/>
    <row r="40215" customFormat="1" ht="15" customHeight="1" x14ac:dyDescent="0.25"/>
    <row r="40216" customFormat="1" ht="15" customHeight="1" x14ac:dyDescent="0.25"/>
    <row r="40217" customFormat="1" ht="15" customHeight="1" x14ac:dyDescent="0.25"/>
    <row r="40218" customFormat="1" ht="15" customHeight="1" x14ac:dyDescent="0.25"/>
    <row r="40219" customFormat="1" ht="15" customHeight="1" x14ac:dyDescent="0.25"/>
    <row r="40220" customFormat="1" ht="15" customHeight="1" x14ac:dyDescent="0.25"/>
    <row r="40221" customFormat="1" ht="15" customHeight="1" x14ac:dyDescent="0.25"/>
    <row r="40222" customFormat="1" ht="15" customHeight="1" x14ac:dyDescent="0.25"/>
    <row r="40223" customFormat="1" ht="15" customHeight="1" x14ac:dyDescent="0.25"/>
    <row r="40224" customFormat="1" ht="15" customHeight="1" x14ac:dyDescent="0.25"/>
    <row r="40225" customFormat="1" ht="15" customHeight="1" x14ac:dyDescent="0.25"/>
    <row r="40226" customFormat="1" ht="15" customHeight="1" x14ac:dyDescent="0.25"/>
    <row r="40227" customFormat="1" ht="15" customHeight="1" x14ac:dyDescent="0.25"/>
    <row r="40228" customFormat="1" ht="15" customHeight="1" x14ac:dyDescent="0.25"/>
    <row r="40229" customFormat="1" ht="15" customHeight="1" x14ac:dyDescent="0.25"/>
    <row r="40230" customFormat="1" ht="15" customHeight="1" x14ac:dyDescent="0.25"/>
    <row r="40231" customFormat="1" ht="15" customHeight="1" x14ac:dyDescent="0.25"/>
    <row r="40232" customFormat="1" ht="15" customHeight="1" x14ac:dyDescent="0.25"/>
    <row r="40233" customFormat="1" ht="15" customHeight="1" x14ac:dyDescent="0.25"/>
    <row r="40234" customFormat="1" ht="15" customHeight="1" x14ac:dyDescent="0.25"/>
    <row r="40235" customFormat="1" ht="15" customHeight="1" x14ac:dyDescent="0.25"/>
    <row r="40236" customFormat="1" ht="15" customHeight="1" x14ac:dyDescent="0.25"/>
    <row r="40237" customFormat="1" ht="15" customHeight="1" x14ac:dyDescent="0.25"/>
    <row r="40238" customFormat="1" ht="15" customHeight="1" x14ac:dyDescent="0.25"/>
    <row r="40239" customFormat="1" ht="15" customHeight="1" x14ac:dyDescent="0.25"/>
    <row r="40240" customFormat="1" ht="15" customHeight="1" x14ac:dyDescent="0.25"/>
    <row r="40241" customFormat="1" ht="15" customHeight="1" x14ac:dyDescent="0.25"/>
    <row r="40242" customFormat="1" ht="15" customHeight="1" x14ac:dyDescent="0.25"/>
    <row r="40243" customFormat="1" ht="15" customHeight="1" x14ac:dyDescent="0.25"/>
    <row r="40244" customFormat="1" ht="15" customHeight="1" x14ac:dyDescent="0.25"/>
    <row r="40245" customFormat="1" ht="15" customHeight="1" x14ac:dyDescent="0.25"/>
    <row r="40246" customFormat="1" ht="15" customHeight="1" x14ac:dyDescent="0.25"/>
    <row r="40247" customFormat="1" ht="15" customHeight="1" x14ac:dyDescent="0.25"/>
    <row r="40248" customFormat="1" ht="15" customHeight="1" x14ac:dyDescent="0.25"/>
    <row r="40249" customFormat="1" ht="15" customHeight="1" x14ac:dyDescent="0.25"/>
    <row r="40250" customFormat="1" ht="15" customHeight="1" x14ac:dyDescent="0.25"/>
    <row r="40251" customFormat="1" ht="15" customHeight="1" x14ac:dyDescent="0.25"/>
    <row r="40252" customFormat="1" ht="15" customHeight="1" x14ac:dyDescent="0.25"/>
    <row r="40253" customFormat="1" ht="15" customHeight="1" x14ac:dyDescent="0.25"/>
    <row r="40254" customFormat="1" ht="15" customHeight="1" x14ac:dyDescent="0.25"/>
    <row r="40255" customFormat="1" ht="15" customHeight="1" x14ac:dyDescent="0.25"/>
    <row r="40256" customFormat="1" ht="15" customHeight="1" x14ac:dyDescent="0.25"/>
    <row r="40257" customFormat="1" ht="15" customHeight="1" x14ac:dyDescent="0.25"/>
    <row r="40258" customFormat="1" ht="15" customHeight="1" x14ac:dyDescent="0.25"/>
    <row r="40259" customFormat="1" ht="15" customHeight="1" x14ac:dyDescent="0.25"/>
    <row r="40260" customFormat="1" ht="15" customHeight="1" x14ac:dyDescent="0.25"/>
    <row r="40261" customFormat="1" ht="15" customHeight="1" x14ac:dyDescent="0.25"/>
    <row r="40262" customFormat="1" ht="15" customHeight="1" x14ac:dyDescent="0.25"/>
    <row r="40263" customFormat="1" ht="15" customHeight="1" x14ac:dyDescent="0.25"/>
    <row r="40264" customFormat="1" ht="15" customHeight="1" x14ac:dyDescent="0.25"/>
    <row r="40265" customFormat="1" ht="15" customHeight="1" x14ac:dyDescent="0.25"/>
    <row r="40266" customFormat="1" ht="15" customHeight="1" x14ac:dyDescent="0.25"/>
    <row r="40267" customFormat="1" ht="15" customHeight="1" x14ac:dyDescent="0.25"/>
    <row r="40268" customFormat="1" ht="15" customHeight="1" x14ac:dyDescent="0.25"/>
    <row r="40269" customFormat="1" ht="15" customHeight="1" x14ac:dyDescent="0.25"/>
    <row r="40270" customFormat="1" ht="15" customHeight="1" x14ac:dyDescent="0.25"/>
    <row r="40271" customFormat="1" ht="15" customHeight="1" x14ac:dyDescent="0.25"/>
    <row r="40272" customFormat="1" ht="15" customHeight="1" x14ac:dyDescent="0.25"/>
    <row r="40273" customFormat="1" ht="15" customHeight="1" x14ac:dyDescent="0.25"/>
    <row r="40274" customFormat="1" ht="15" customHeight="1" x14ac:dyDescent="0.25"/>
    <row r="40275" customFormat="1" ht="15" customHeight="1" x14ac:dyDescent="0.25"/>
    <row r="40276" customFormat="1" ht="15" customHeight="1" x14ac:dyDescent="0.25"/>
    <row r="40277" customFormat="1" ht="15" customHeight="1" x14ac:dyDescent="0.25"/>
    <row r="40278" customFormat="1" ht="15" customHeight="1" x14ac:dyDescent="0.25"/>
    <row r="40279" customFormat="1" ht="15" customHeight="1" x14ac:dyDescent="0.25"/>
    <row r="40280" customFormat="1" ht="15" customHeight="1" x14ac:dyDescent="0.25"/>
    <row r="40281" customFormat="1" ht="15" customHeight="1" x14ac:dyDescent="0.25"/>
    <row r="40282" customFormat="1" ht="15" customHeight="1" x14ac:dyDescent="0.25"/>
    <row r="40283" customFormat="1" ht="15" customHeight="1" x14ac:dyDescent="0.25"/>
    <row r="40284" customFormat="1" ht="15" customHeight="1" x14ac:dyDescent="0.25"/>
    <row r="40285" customFormat="1" ht="15" customHeight="1" x14ac:dyDescent="0.25"/>
    <row r="40286" customFormat="1" ht="15" customHeight="1" x14ac:dyDescent="0.25"/>
    <row r="40287" customFormat="1" ht="15" customHeight="1" x14ac:dyDescent="0.25"/>
    <row r="40288" customFormat="1" ht="15" customHeight="1" x14ac:dyDescent="0.25"/>
    <row r="40289" customFormat="1" ht="15" customHeight="1" x14ac:dyDescent="0.25"/>
    <row r="40290" customFormat="1" ht="15" customHeight="1" x14ac:dyDescent="0.25"/>
    <row r="40291" customFormat="1" ht="15" customHeight="1" x14ac:dyDescent="0.25"/>
    <row r="40292" customFormat="1" ht="15" customHeight="1" x14ac:dyDescent="0.25"/>
    <row r="40293" customFormat="1" ht="15" customHeight="1" x14ac:dyDescent="0.25"/>
    <row r="40294" customFormat="1" ht="15" customHeight="1" x14ac:dyDescent="0.25"/>
    <row r="40295" customFormat="1" ht="15" customHeight="1" x14ac:dyDescent="0.25"/>
    <row r="40296" customFormat="1" ht="15" customHeight="1" x14ac:dyDescent="0.25"/>
    <row r="40297" customFormat="1" ht="15" customHeight="1" x14ac:dyDescent="0.25"/>
    <row r="40298" customFormat="1" ht="15" customHeight="1" x14ac:dyDescent="0.25"/>
    <row r="40299" customFormat="1" ht="15" customHeight="1" x14ac:dyDescent="0.25"/>
    <row r="40300" customFormat="1" ht="15" customHeight="1" x14ac:dyDescent="0.25"/>
    <row r="40301" customFormat="1" ht="15" customHeight="1" x14ac:dyDescent="0.25"/>
    <row r="40302" customFormat="1" ht="15" customHeight="1" x14ac:dyDescent="0.25"/>
    <row r="40303" customFormat="1" ht="15" customHeight="1" x14ac:dyDescent="0.25"/>
    <row r="40304" customFormat="1" ht="15" customHeight="1" x14ac:dyDescent="0.25"/>
    <row r="40305" customFormat="1" ht="15" customHeight="1" x14ac:dyDescent="0.25"/>
    <row r="40306" customFormat="1" ht="15" customHeight="1" x14ac:dyDescent="0.25"/>
    <row r="40307" customFormat="1" ht="15" customHeight="1" x14ac:dyDescent="0.25"/>
    <row r="40308" customFormat="1" ht="15" customHeight="1" x14ac:dyDescent="0.25"/>
    <row r="40309" customFormat="1" ht="15" customHeight="1" x14ac:dyDescent="0.25"/>
    <row r="40310" customFormat="1" ht="15" customHeight="1" x14ac:dyDescent="0.25"/>
    <row r="40311" customFormat="1" ht="15" customHeight="1" x14ac:dyDescent="0.25"/>
    <row r="40312" customFormat="1" ht="15" customHeight="1" x14ac:dyDescent="0.25"/>
    <row r="40313" customFormat="1" ht="15" customHeight="1" x14ac:dyDescent="0.25"/>
    <row r="40314" customFormat="1" ht="15" customHeight="1" x14ac:dyDescent="0.25"/>
    <row r="40315" customFormat="1" ht="15" customHeight="1" x14ac:dyDescent="0.25"/>
    <row r="40316" customFormat="1" ht="15" customHeight="1" x14ac:dyDescent="0.25"/>
    <row r="40317" customFormat="1" ht="15" customHeight="1" x14ac:dyDescent="0.25"/>
    <row r="40318" customFormat="1" ht="15" customHeight="1" x14ac:dyDescent="0.25"/>
    <row r="40319" customFormat="1" ht="15" customHeight="1" x14ac:dyDescent="0.25"/>
    <row r="40320" customFormat="1" ht="15" customHeight="1" x14ac:dyDescent="0.25"/>
    <row r="40321" customFormat="1" ht="15" customHeight="1" x14ac:dyDescent="0.25"/>
    <row r="40322" customFormat="1" ht="15" customHeight="1" x14ac:dyDescent="0.25"/>
    <row r="40323" customFormat="1" ht="15" customHeight="1" x14ac:dyDescent="0.25"/>
    <row r="40324" customFormat="1" ht="15" customHeight="1" x14ac:dyDescent="0.25"/>
    <row r="40325" customFormat="1" ht="15" customHeight="1" x14ac:dyDescent="0.25"/>
    <row r="40326" customFormat="1" ht="15" customHeight="1" x14ac:dyDescent="0.25"/>
    <row r="40327" customFormat="1" ht="15" customHeight="1" x14ac:dyDescent="0.25"/>
    <row r="40328" customFormat="1" ht="15" customHeight="1" x14ac:dyDescent="0.25"/>
    <row r="40329" customFormat="1" ht="15" customHeight="1" x14ac:dyDescent="0.25"/>
    <row r="40330" customFormat="1" ht="15" customHeight="1" x14ac:dyDescent="0.25"/>
    <row r="40331" customFormat="1" ht="15" customHeight="1" x14ac:dyDescent="0.25"/>
    <row r="40332" customFormat="1" ht="15" customHeight="1" x14ac:dyDescent="0.25"/>
    <row r="40333" customFormat="1" ht="15" customHeight="1" x14ac:dyDescent="0.25"/>
    <row r="40334" customFormat="1" ht="15" customHeight="1" x14ac:dyDescent="0.25"/>
    <row r="40335" customFormat="1" ht="15" customHeight="1" x14ac:dyDescent="0.25"/>
    <row r="40336" customFormat="1" ht="15" customHeight="1" x14ac:dyDescent="0.25"/>
    <row r="40337" customFormat="1" ht="15" customHeight="1" x14ac:dyDescent="0.25"/>
    <row r="40338" customFormat="1" ht="15" customHeight="1" x14ac:dyDescent="0.25"/>
    <row r="40339" customFormat="1" ht="15" customHeight="1" x14ac:dyDescent="0.25"/>
    <row r="40340" customFormat="1" ht="15" customHeight="1" x14ac:dyDescent="0.25"/>
    <row r="40341" customFormat="1" ht="15" customHeight="1" x14ac:dyDescent="0.25"/>
    <row r="40342" customFormat="1" ht="15" customHeight="1" x14ac:dyDescent="0.25"/>
    <row r="40343" customFormat="1" ht="15" customHeight="1" x14ac:dyDescent="0.25"/>
    <row r="40344" customFormat="1" ht="15" customHeight="1" x14ac:dyDescent="0.25"/>
    <row r="40345" customFormat="1" ht="15" customHeight="1" x14ac:dyDescent="0.25"/>
    <row r="40346" customFormat="1" ht="15" customHeight="1" x14ac:dyDescent="0.25"/>
    <row r="40347" customFormat="1" ht="15" customHeight="1" x14ac:dyDescent="0.25"/>
    <row r="40348" customFormat="1" ht="15" customHeight="1" x14ac:dyDescent="0.25"/>
    <row r="40349" customFormat="1" ht="15" customHeight="1" x14ac:dyDescent="0.25"/>
    <row r="40350" customFormat="1" ht="15" customHeight="1" x14ac:dyDescent="0.25"/>
    <row r="40351" customFormat="1" ht="15" customHeight="1" x14ac:dyDescent="0.25"/>
    <row r="40352" customFormat="1" ht="15" customHeight="1" x14ac:dyDescent="0.25"/>
    <row r="40353" customFormat="1" ht="15" customHeight="1" x14ac:dyDescent="0.25"/>
    <row r="40354" customFormat="1" ht="15" customHeight="1" x14ac:dyDescent="0.25"/>
    <row r="40355" customFormat="1" ht="15" customHeight="1" x14ac:dyDescent="0.25"/>
    <row r="40356" customFormat="1" ht="15" customHeight="1" x14ac:dyDescent="0.25"/>
    <row r="40357" customFormat="1" ht="15" customHeight="1" x14ac:dyDescent="0.25"/>
    <row r="40358" customFormat="1" ht="15" customHeight="1" x14ac:dyDescent="0.25"/>
    <row r="40359" customFormat="1" ht="15" customHeight="1" x14ac:dyDescent="0.25"/>
    <row r="40360" customFormat="1" ht="15" customHeight="1" x14ac:dyDescent="0.25"/>
    <row r="40361" customFormat="1" ht="15" customHeight="1" x14ac:dyDescent="0.25"/>
    <row r="40362" customFormat="1" ht="15" customHeight="1" x14ac:dyDescent="0.25"/>
    <row r="40363" customFormat="1" ht="15" customHeight="1" x14ac:dyDescent="0.25"/>
    <row r="40364" customFormat="1" ht="15" customHeight="1" x14ac:dyDescent="0.25"/>
    <row r="40365" customFormat="1" ht="15" customHeight="1" x14ac:dyDescent="0.25"/>
    <row r="40366" customFormat="1" ht="15" customHeight="1" x14ac:dyDescent="0.25"/>
    <row r="40367" customFormat="1" ht="15" customHeight="1" x14ac:dyDescent="0.25"/>
    <row r="40368" customFormat="1" ht="15" customHeight="1" x14ac:dyDescent="0.25"/>
    <row r="40369" customFormat="1" ht="15" customHeight="1" x14ac:dyDescent="0.25"/>
    <row r="40370" customFormat="1" ht="15" customHeight="1" x14ac:dyDescent="0.25"/>
    <row r="40371" customFormat="1" ht="15" customHeight="1" x14ac:dyDescent="0.25"/>
    <row r="40372" customFormat="1" ht="15" customHeight="1" x14ac:dyDescent="0.25"/>
    <row r="40373" customFormat="1" ht="15" customHeight="1" x14ac:dyDescent="0.25"/>
    <row r="40374" customFormat="1" ht="15" customHeight="1" x14ac:dyDescent="0.25"/>
    <row r="40375" customFormat="1" ht="15" customHeight="1" x14ac:dyDescent="0.25"/>
    <row r="40376" customFormat="1" ht="15" customHeight="1" x14ac:dyDescent="0.25"/>
    <row r="40377" customFormat="1" ht="15" customHeight="1" x14ac:dyDescent="0.25"/>
    <row r="40378" customFormat="1" ht="15" customHeight="1" x14ac:dyDescent="0.25"/>
    <row r="40379" customFormat="1" ht="15" customHeight="1" x14ac:dyDescent="0.25"/>
    <row r="40380" customFormat="1" ht="15" customHeight="1" x14ac:dyDescent="0.25"/>
    <row r="40381" customFormat="1" ht="15" customHeight="1" x14ac:dyDescent="0.25"/>
    <row r="40382" customFormat="1" ht="15" customHeight="1" x14ac:dyDescent="0.25"/>
    <row r="40383" customFormat="1" ht="15" customHeight="1" x14ac:dyDescent="0.25"/>
    <row r="40384" customFormat="1" ht="15" customHeight="1" x14ac:dyDescent="0.25"/>
    <row r="40385" customFormat="1" ht="15" customHeight="1" x14ac:dyDescent="0.25"/>
    <row r="40386" customFormat="1" ht="15" customHeight="1" x14ac:dyDescent="0.25"/>
    <row r="40387" customFormat="1" ht="15" customHeight="1" x14ac:dyDescent="0.25"/>
    <row r="40388" customFormat="1" ht="15" customHeight="1" x14ac:dyDescent="0.25"/>
    <row r="40389" customFormat="1" ht="15" customHeight="1" x14ac:dyDescent="0.25"/>
    <row r="40390" customFormat="1" ht="15" customHeight="1" x14ac:dyDescent="0.25"/>
    <row r="40391" customFormat="1" ht="15" customHeight="1" x14ac:dyDescent="0.25"/>
    <row r="40392" customFormat="1" ht="15" customHeight="1" x14ac:dyDescent="0.25"/>
    <row r="40393" customFormat="1" ht="15" customHeight="1" x14ac:dyDescent="0.25"/>
    <row r="40394" customFormat="1" ht="15" customHeight="1" x14ac:dyDescent="0.25"/>
    <row r="40395" customFormat="1" ht="15" customHeight="1" x14ac:dyDescent="0.25"/>
    <row r="40396" customFormat="1" ht="15" customHeight="1" x14ac:dyDescent="0.25"/>
    <row r="40397" customFormat="1" ht="15" customHeight="1" x14ac:dyDescent="0.25"/>
    <row r="40398" customFormat="1" ht="15" customHeight="1" x14ac:dyDescent="0.25"/>
    <row r="40399" customFormat="1" ht="15" customHeight="1" x14ac:dyDescent="0.25"/>
    <row r="40400" customFormat="1" ht="15" customHeight="1" x14ac:dyDescent="0.25"/>
    <row r="40401" customFormat="1" ht="15" customHeight="1" x14ac:dyDescent="0.25"/>
    <row r="40402" customFormat="1" ht="15" customHeight="1" x14ac:dyDescent="0.25"/>
    <row r="40403" customFormat="1" ht="15" customHeight="1" x14ac:dyDescent="0.25"/>
    <row r="40404" customFormat="1" ht="15" customHeight="1" x14ac:dyDescent="0.25"/>
    <row r="40405" customFormat="1" ht="15" customHeight="1" x14ac:dyDescent="0.25"/>
    <row r="40406" customFormat="1" ht="15" customHeight="1" x14ac:dyDescent="0.25"/>
    <row r="40407" customFormat="1" ht="15" customHeight="1" x14ac:dyDescent="0.25"/>
    <row r="40408" customFormat="1" ht="15" customHeight="1" x14ac:dyDescent="0.25"/>
    <row r="40409" customFormat="1" ht="15" customHeight="1" x14ac:dyDescent="0.25"/>
    <row r="40410" customFormat="1" ht="15" customHeight="1" x14ac:dyDescent="0.25"/>
    <row r="40411" customFormat="1" ht="15" customHeight="1" x14ac:dyDescent="0.25"/>
    <row r="40412" customFormat="1" ht="15" customHeight="1" x14ac:dyDescent="0.25"/>
    <row r="40413" customFormat="1" ht="15" customHeight="1" x14ac:dyDescent="0.25"/>
    <row r="40414" customFormat="1" ht="15" customHeight="1" x14ac:dyDescent="0.25"/>
    <row r="40415" customFormat="1" ht="15" customHeight="1" x14ac:dyDescent="0.25"/>
    <row r="40416" customFormat="1" ht="15" customHeight="1" x14ac:dyDescent="0.25"/>
    <row r="40417" customFormat="1" ht="15" customHeight="1" x14ac:dyDescent="0.25"/>
    <row r="40418" customFormat="1" ht="15" customHeight="1" x14ac:dyDescent="0.25"/>
    <row r="40419" customFormat="1" ht="15" customHeight="1" x14ac:dyDescent="0.25"/>
    <row r="40420" customFormat="1" ht="15" customHeight="1" x14ac:dyDescent="0.25"/>
    <row r="40421" customFormat="1" ht="15" customHeight="1" x14ac:dyDescent="0.25"/>
    <row r="40422" customFormat="1" ht="15" customHeight="1" x14ac:dyDescent="0.25"/>
    <row r="40423" customFormat="1" ht="15" customHeight="1" x14ac:dyDescent="0.25"/>
    <row r="40424" customFormat="1" ht="15" customHeight="1" x14ac:dyDescent="0.25"/>
    <row r="40425" customFormat="1" ht="15" customHeight="1" x14ac:dyDescent="0.25"/>
    <row r="40426" customFormat="1" ht="15" customHeight="1" x14ac:dyDescent="0.25"/>
    <row r="40427" customFormat="1" ht="15" customHeight="1" x14ac:dyDescent="0.25"/>
    <row r="40428" customFormat="1" ht="15" customHeight="1" x14ac:dyDescent="0.25"/>
    <row r="40429" customFormat="1" ht="15" customHeight="1" x14ac:dyDescent="0.25"/>
    <row r="40430" customFormat="1" ht="15" customHeight="1" x14ac:dyDescent="0.25"/>
    <row r="40431" customFormat="1" ht="15" customHeight="1" x14ac:dyDescent="0.25"/>
    <row r="40432" customFormat="1" ht="15" customHeight="1" x14ac:dyDescent="0.25"/>
    <row r="40433" customFormat="1" ht="15" customHeight="1" x14ac:dyDescent="0.25"/>
    <row r="40434" customFormat="1" ht="15" customHeight="1" x14ac:dyDescent="0.25"/>
    <row r="40435" customFormat="1" ht="15" customHeight="1" x14ac:dyDescent="0.25"/>
    <row r="40436" customFormat="1" ht="15" customHeight="1" x14ac:dyDescent="0.25"/>
    <row r="40437" customFormat="1" ht="15" customHeight="1" x14ac:dyDescent="0.25"/>
    <row r="40438" customFormat="1" ht="15" customHeight="1" x14ac:dyDescent="0.25"/>
    <row r="40439" customFormat="1" ht="15" customHeight="1" x14ac:dyDescent="0.25"/>
    <row r="40440" customFormat="1" ht="15" customHeight="1" x14ac:dyDescent="0.25"/>
    <row r="40441" customFormat="1" ht="15" customHeight="1" x14ac:dyDescent="0.25"/>
    <row r="40442" customFormat="1" ht="15" customHeight="1" x14ac:dyDescent="0.25"/>
    <row r="40443" customFormat="1" ht="15" customHeight="1" x14ac:dyDescent="0.25"/>
    <row r="40444" customFormat="1" ht="15" customHeight="1" x14ac:dyDescent="0.25"/>
    <row r="40445" customFormat="1" ht="15" customHeight="1" x14ac:dyDescent="0.25"/>
    <row r="40446" customFormat="1" ht="15" customHeight="1" x14ac:dyDescent="0.25"/>
    <row r="40447" customFormat="1" ht="15" customHeight="1" x14ac:dyDescent="0.25"/>
    <row r="40448" customFormat="1" ht="15" customHeight="1" x14ac:dyDescent="0.25"/>
    <row r="40449" customFormat="1" ht="15" customHeight="1" x14ac:dyDescent="0.25"/>
    <row r="40450" customFormat="1" ht="15" customHeight="1" x14ac:dyDescent="0.25"/>
    <row r="40451" customFormat="1" ht="15" customHeight="1" x14ac:dyDescent="0.25"/>
    <row r="40452" customFormat="1" ht="15" customHeight="1" x14ac:dyDescent="0.25"/>
    <row r="40453" customFormat="1" ht="15" customHeight="1" x14ac:dyDescent="0.25"/>
    <row r="40454" customFormat="1" ht="15" customHeight="1" x14ac:dyDescent="0.25"/>
    <row r="40455" customFormat="1" ht="15" customHeight="1" x14ac:dyDescent="0.25"/>
    <row r="40456" customFormat="1" ht="15" customHeight="1" x14ac:dyDescent="0.25"/>
    <row r="40457" customFormat="1" ht="15" customHeight="1" x14ac:dyDescent="0.25"/>
    <row r="40458" customFormat="1" ht="15" customHeight="1" x14ac:dyDescent="0.25"/>
    <row r="40459" customFormat="1" ht="15" customHeight="1" x14ac:dyDescent="0.25"/>
    <row r="40460" customFormat="1" ht="15" customHeight="1" x14ac:dyDescent="0.25"/>
    <row r="40461" customFormat="1" ht="15" customHeight="1" x14ac:dyDescent="0.25"/>
    <row r="40462" customFormat="1" ht="15" customHeight="1" x14ac:dyDescent="0.25"/>
    <row r="40463" customFormat="1" ht="15" customHeight="1" x14ac:dyDescent="0.25"/>
    <row r="40464" customFormat="1" ht="15" customHeight="1" x14ac:dyDescent="0.25"/>
    <row r="40465" customFormat="1" ht="15" customHeight="1" x14ac:dyDescent="0.25"/>
    <row r="40466" customFormat="1" ht="15" customHeight="1" x14ac:dyDescent="0.25"/>
    <row r="40467" customFormat="1" ht="15" customHeight="1" x14ac:dyDescent="0.25"/>
    <row r="40468" customFormat="1" ht="15" customHeight="1" x14ac:dyDescent="0.25"/>
    <row r="40469" customFormat="1" ht="15" customHeight="1" x14ac:dyDescent="0.25"/>
    <row r="40470" customFormat="1" ht="15" customHeight="1" x14ac:dyDescent="0.25"/>
    <row r="40471" customFormat="1" ht="15" customHeight="1" x14ac:dyDescent="0.25"/>
    <row r="40472" customFormat="1" ht="15" customHeight="1" x14ac:dyDescent="0.25"/>
    <row r="40473" customFormat="1" ht="15" customHeight="1" x14ac:dyDescent="0.25"/>
    <row r="40474" customFormat="1" ht="15" customHeight="1" x14ac:dyDescent="0.25"/>
    <row r="40475" customFormat="1" ht="15" customHeight="1" x14ac:dyDescent="0.25"/>
    <row r="40476" customFormat="1" ht="15" customHeight="1" x14ac:dyDescent="0.25"/>
    <row r="40477" customFormat="1" ht="15" customHeight="1" x14ac:dyDescent="0.25"/>
    <row r="40478" customFormat="1" ht="15" customHeight="1" x14ac:dyDescent="0.25"/>
    <row r="40479" customFormat="1" ht="15" customHeight="1" x14ac:dyDescent="0.25"/>
    <row r="40480" customFormat="1" ht="15" customHeight="1" x14ac:dyDescent="0.25"/>
    <row r="40481" customFormat="1" ht="15" customHeight="1" x14ac:dyDescent="0.25"/>
    <row r="40482" customFormat="1" ht="15" customHeight="1" x14ac:dyDescent="0.25"/>
    <row r="40483" customFormat="1" ht="15" customHeight="1" x14ac:dyDescent="0.25"/>
    <row r="40484" customFormat="1" ht="15" customHeight="1" x14ac:dyDescent="0.25"/>
    <row r="40485" customFormat="1" ht="15" customHeight="1" x14ac:dyDescent="0.25"/>
    <row r="40486" customFormat="1" ht="15" customHeight="1" x14ac:dyDescent="0.25"/>
    <row r="40487" customFormat="1" ht="15" customHeight="1" x14ac:dyDescent="0.25"/>
    <row r="40488" customFormat="1" ht="15" customHeight="1" x14ac:dyDescent="0.25"/>
    <row r="40489" customFormat="1" ht="15" customHeight="1" x14ac:dyDescent="0.25"/>
    <row r="40490" customFormat="1" ht="15" customHeight="1" x14ac:dyDescent="0.25"/>
    <row r="40491" customFormat="1" ht="15" customHeight="1" x14ac:dyDescent="0.25"/>
    <row r="40492" customFormat="1" ht="15" customHeight="1" x14ac:dyDescent="0.25"/>
    <row r="40493" customFormat="1" ht="15" customHeight="1" x14ac:dyDescent="0.25"/>
    <row r="40494" customFormat="1" ht="15" customHeight="1" x14ac:dyDescent="0.25"/>
    <row r="40495" customFormat="1" ht="15" customHeight="1" x14ac:dyDescent="0.25"/>
    <row r="40496" customFormat="1" ht="15" customHeight="1" x14ac:dyDescent="0.25"/>
    <row r="40497" customFormat="1" ht="15" customHeight="1" x14ac:dyDescent="0.25"/>
    <row r="40498" customFormat="1" ht="15" customHeight="1" x14ac:dyDescent="0.25"/>
    <row r="40499" customFormat="1" ht="15" customHeight="1" x14ac:dyDescent="0.25"/>
    <row r="40500" customFormat="1" ht="15" customHeight="1" x14ac:dyDescent="0.25"/>
    <row r="40501" customFormat="1" ht="15" customHeight="1" x14ac:dyDescent="0.25"/>
    <row r="40502" customFormat="1" ht="15" customHeight="1" x14ac:dyDescent="0.25"/>
    <row r="40503" customFormat="1" ht="15" customHeight="1" x14ac:dyDescent="0.25"/>
    <row r="40504" customFormat="1" ht="15" customHeight="1" x14ac:dyDescent="0.25"/>
    <row r="40505" customFormat="1" ht="15" customHeight="1" x14ac:dyDescent="0.25"/>
    <row r="40506" customFormat="1" ht="15" customHeight="1" x14ac:dyDescent="0.25"/>
    <row r="40507" customFormat="1" ht="15" customHeight="1" x14ac:dyDescent="0.25"/>
    <row r="40508" customFormat="1" ht="15" customHeight="1" x14ac:dyDescent="0.25"/>
    <row r="40509" customFormat="1" ht="15" customHeight="1" x14ac:dyDescent="0.25"/>
    <row r="40510" customFormat="1" ht="15" customHeight="1" x14ac:dyDescent="0.25"/>
    <row r="40511" customFormat="1" ht="15" customHeight="1" x14ac:dyDescent="0.25"/>
    <row r="40512" customFormat="1" ht="15" customHeight="1" x14ac:dyDescent="0.25"/>
    <row r="40513" customFormat="1" ht="15" customHeight="1" x14ac:dyDescent="0.25"/>
    <row r="40514" customFormat="1" ht="15" customHeight="1" x14ac:dyDescent="0.25"/>
    <row r="40515" customFormat="1" ht="15" customHeight="1" x14ac:dyDescent="0.25"/>
    <row r="40516" customFormat="1" ht="15" customHeight="1" x14ac:dyDescent="0.25"/>
    <row r="40517" customFormat="1" ht="15" customHeight="1" x14ac:dyDescent="0.25"/>
    <row r="40518" customFormat="1" ht="15" customHeight="1" x14ac:dyDescent="0.25"/>
    <row r="40519" customFormat="1" ht="15" customHeight="1" x14ac:dyDescent="0.25"/>
    <row r="40520" customFormat="1" ht="15" customHeight="1" x14ac:dyDescent="0.25"/>
    <row r="40521" customFormat="1" ht="15" customHeight="1" x14ac:dyDescent="0.25"/>
    <row r="40522" customFormat="1" ht="15" customHeight="1" x14ac:dyDescent="0.25"/>
    <row r="40523" customFormat="1" ht="15" customHeight="1" x14ac:dyDescent="0.25"/>
    <row r="40524" customFormat="1" ht="15" customHeight="1" x14ac:dyDescent="0.25"/>
    <row r="40525" customFormat="1" ht="15" customHeight="1" x14ac:dyDescent="0.25"/>
    <row r="40526" customFormat="1" ht="15" customHeight="1" x14ac:dyDescent="0.25"/>
    <row r="40527" customFormat="1" ht="15" customHeight="1" x14ac:dyDescent="0.25"/>
    <row r="40528" customFormat="1" ht="15" customHeight="1" x14ac:dyDescent="0.25"/>
    <row r="40529" customFormat="1" ht="15" customHeight="1" x14ac:dyDescent="0.25"/>
    <row r="40530" customFormat="1" ht="15" customHeight="1" x14ac:dyDescent="0.25"/>
    <row r="40531" customFormat="1" ht="15" customHeight="1" x14ac:dyDescent="0.25"/>
    <row r="40532" customFormat="1" ht="15" customHeight="1" x14ac:dyDescent="0.25"/>
    <row r="40533" customFormat="1" ht="15" customHeight="1" x14ac:dyDescent="0.25"/>
    <row r="40534" customFormat="1" ht="15" customHeight="1" x14ac:dyDescent="0.25"/>
    <row r="40535" customFormat="1" ht="15" customHeight="1" x14ac:dyDescent="0.25"/>
    <row r="40536" customFormat="1" ht="15" customHeight="1" x14ac:dyDescent="0.25"/>
    <row r="40537" customFormat="1" ht="15" customHeight="1" x14ac:dyDescent="0.25"/>
    <row r="40538" customFormat="1" ht="15" customHeight="1" x14ac:dyDescent="0.25"/>
    <row r="40539" customFormat="1" ht="15" customHeight="1" x14ac:dyDescent="0.25"/>
    <row r="40540" customFormat="1" ht="15" customHeight="1" x14ac:dyDescent="0.25"/>
    <row r="40541" customFormat="1" ht="15" customHeight="1" x14ac:dyDescent="0.25"/>
    <row r="40542" customFormat="1" ht="15" customHeight="1" x14ac:dyDescent="0.25"/>
    <row r="40543" customFormat="1" ht="15" customHeight="1" x14ac:dyDescent="0.25"/>
    <row r="40544" customFormat="1" ht="15" customHeight="1" x14ac:dyDescent="0.25"/>
    <row r="40545" customFormat="1" ht="15" customHeight="1" x14ac:dyDescent="0.25"/>
    <row r="40546" customFormat="1" ht="15" customHeight="1" x14ac:dyDescent="0.25"/>
    <row r="40547" customFormat="1" ht="15" customHeight="1" x14ac:dyDescent="0.25"/>
    <row r="40548" customFormat="1" ht="15" customHeight="1" x14ac:dyDescent="0.25"/>
    <row r="40549" customFormat="1" ht="15" customHeight="1" x14ac:dyDescent="0.25"/>
    <row r="40550" customFormat="1" ht="15" customHeight="1" x14ac:dyDescent="0.25"/>
    <row r="40551" customFormat="1" ht="15" customHeight="1" x14ac:dyDescent="0.25"/>
    <row r="40552" customFormat="1" ht="15" customHeight="1" x14ac:dyDescent="0.25"/>
    <row r="40553" customFormat="1" ht="15" customHeight="1" x14ac:dyDescent="0.25"/>
    <row r="40554" customFormat="1" ht="15" customHeight="1" x14ac:dyDescent="0.25"/>
    <row r="40555" customFormat="1" ht="15" customHeight="1" x14ac:dyDescent="0.25"/>
    <row r="40556" customFormat="1" ht="15" customHeight="1" x14ac:dyDescent="0.25"/>
    <row r="40557" customFormat="1" ht="15" customHeight="1" x14ac:dyDescent="0.25"/>
    <row r="40558" customFormat="1" ht="15" customHeight="1" x14ac:dyDescent="0.25"/>
    <row r="40559" customFormat="1" ht="15" customHeight="1" x14ac:dyDescent="0.25"/>
    <row r="40560" customFormat="1" ht="15" customHeight="1" x14ac:dyDescent="0.25"/>
    <row r="40561" customFormat="1" ht="15" customHeight="1" x14ac:dyDescent="0.25"/>
    <row r="40562" customFormat="1" ht="15" customHeight="1" x14ac:dyDescent="0.25"/>
    <row r="40563" customFormat="1" ht="15" customHeight="1" x14ac:dyDescent="0.25"/>
    <row r="40564" customFormat="1" ht="15" customHeight="1" x14ac:dyDescent="0.25"/>
    <row r="40565" customFormat="1" ht="15" customHeight="1" x14ac:dyDescent="0.25"/>
    <row r="40566" customFormat="1" ht="15" customHeight="1" x14ac:dyDescent="0.25"/>
    <row r="40567" customFormat="1" ht="15" customHeight="1" x14ac:dyDescent="0.25"/>
    <row r="40568" customFormat="1" ht="15" customHeight="1" x14ac:dyDescent="0.25"/>
    <row r="40569" customFormat="1" ht="15" customHeight="1" x14ac:dyDescent="0.25"/>
    <row r="40570" customFormat="1" ht="15" customHeight="1" x14ac:dyDescent="0.25"/>
    <row r="40571" customFormat="1" ht="15" customHeight="1" x14ac:dyDescent="0.25"/>
    <row r="40572" customFormat="1" ht="15" customHeight="1" x14ac:dyDescent="0.25"/>
    <row r="40573" customFormat="1" ht="15" customHeight="1" x14ac:dyDescent="0.25"/>
    <row r="40574" customFormat="1" ht="15" customHeight="1" x14ac:dyDescent="0.25"/>
    <row r="40575" customFormat="1" ht="15" customHeight="1" x14ac:dyDescent="0.25"/>
    <row r="40576" customFormat="1" ht="15" customHeight="1" x14ac:dyDescent="0.25"/>
    <row r="40577" customFormat="1" ht="15" customHeight="1" x14ac:dyDescent="0.25"/>
    <row r="40578" customFormat="1" ht="15" customHeight="1" x14ac:dyDescent="0.25"/>
    <row r="40579" customFormat="1" ht="15" customHeight="1" x14ac:dyDescent="0.25"/>
    <row r="40580" customFormat="1" ht="15" customHeight="1" x14ac:dyDescent="0.25"/>
    <row r="40581" customFormat="1" ht="15" customHeight="1" x14ac:dyDescent="0.25"/>
    <row r="40582" customFormat="1" ht="15" customHeight="1" x14ac:dyDescent="0.25"/>
    <row r="40583" customFormat="1" ht="15" customHeight="1" x14ac:dyDescent="0.25"/>
    <row r="40584" customFormat="1" ht="15" customHeight="1" x14ac:dyDescent="0.25"/>
    <row r="40585" customFormat="1" ht="15" customHeight="1" x14ac:dyDescent="0.25"/>
    <row r="40586" customFormat="1" ht="15" customHeight="1" x14ac:dyDescent="0.25"/>
    <row r="40587" customFormat="1" ht="15" customHeight="1" x14ac:dyDescent="0.25"/>
    <row r="40588" customFormat="1" ht="15" customHeight="1" x14ac:dyDescent="0.25"/>
    <row r="40589" customFormat="1" ht="15" customHeight="1" x14ac:dyDescent="0.25"/>
    <row r="40590" customFormat="1" ht="15" customHeight="1" x14ac:dyDescent="0.25"/>
    <row r="40591" customFormat="1" ht="15" customHeight="1" x14ac:dyDescent="0.25"/>
    <row r="40592" customFormat="1" ht="15" customHeight="1" x14ac:dyDescent="0.25"/>
    <row r="40593" customFormat="1" ht="15" customHeight="1" x14ac:dyDescent="0.25"/>
    <row r="40594" customFormat="1" ht="15" customHeight="1" x14ac:dyDescent="0.25"/>
    <row r="40595" customFormat="1" ht="15" customHeight="1" x14ac:dyDescent="0.25"/>
    <row r="40596" customFormat="1" ht="15" customHeight="1" x14ac:dyDescent="0.25"/>
    <row r="40597" customFormat="1" ht="15" customHeight="1" x14ac:dyDescent="0.25"/>
    <row r="40598" customFormat="1" ht="15" customHeight="1" x14ac:dyDescent="0.25"/>
    <row r="40599" customFormat="1" ht="15" customHeight="1" x14ac:dyDescent="0.25"/>
    <row r="40600" customFormat="1" ht="15" customHeight="1" x14ac:dyDescent="0.25"/>
    <row r="40601" customFormat="1" ht="15" customHeight="1" x14ac:dyDescent="0.25"/>
    <row r="40602" customFormat="1" ht="15" customHeight="1" x14ac:dyDescent="0.25"/>
    <row r="40603" customFormat="1" ht="15" customHeight="1" x14ac:dyDescent="0.25"/>
    <row r="40604" customFormat="1" ht="15" customHeight="1" x14ac:dyDescent="0.25"/>
    <row r="40605" customFormat="1" ht="15" customHeight="1" x14ac:dyDescent="0.25"/>
    <row r="40606" customFormat="1" ht="15" customHeight="1" x14ac:dyDescent="0.25"/>
    <row r="40607" customFormat="1" ht="15" customHeight="1" x14ac:dyDescent="0.25"/>
    <row r="40608" customFormat="1" ht="15" customHeight="1" x14ac:dyDescent="0.25"/>
    <row r="40609" customFormat="1" ht="15" customHeight="1" x14ac:dyDescent="0.25"/>
    <row r="40610" customFormat="1" ht="15" customHeight="1" x14ac:dyDescent="0.25"/>
    <row r="40611" customFormat="1" ht="15" customHeight="1" x14ac:dyDescent="0.25"/>
    <row r="40612" customFormat="1" ht="15" customHeight="1" x14ac:dyDescent="0.25"/>
    <row r="40613" customFormat="1" ht="15" customHeight="1" x14ac:dyDescent="0.25"/>
    <row r="40614" customFormat="1" ht="15" customHeight="1" x14ac:dyDescent="0.25"/>
    <row r="40615" customFormat="1" ht="15" customHeight="1" x14ac:dyDescent="0.25"/>
    <row r="40616" customFormat="1" ht="15" customHeight="1" x14ac:dyDescent="0.25"/>
    <row r="40617" customFormat="1" ht="15" customHeight="1" x14ac:dyDescent="0.25"/>
    <row r="40618" customFormat="1" ht="15" customHeight="1" x14ac:dyDescent="0.25"/>
    <row r="40619" customFormat="1" ht="15" customHeight="1" x14ac:dyDescent="0.25"/>
    <row r="40620" customFormat="1" ht="15" customHeight="1" x14ac:dyDescent="0.25"/>
    <row r="40621" customFormat="1" ht="15" customHeight="1" x14ac:dyDescent="0.25"/>
    <row r="40622" customFormat="1" ht="15" customHeight="1" x14ac:dyDescent="0.25"/>
    <row r="40623" customFormat="1" ht="15" customHeight="1" x14ac:dyDescent="0.25"/>
    <row r="40624" customFormat="1" ht="15" customHeight="1" x14ac:dyDescent="0.25"/>
    <row r="40625" customFormat="1" ht="15" customHeight="1" x14ac:dyDescent="0.25"/>
    <row r="40626" customFormat="1" ht="15" customHeight="1" x14ac:dyDescent="0.25"/>
    <row r="40627" customFormat="1" ht="15" customHeight="1" x14ac:dyDescent="0.25"/>
    <row r="40628" customFormat="1" ht="15" customHeight="1" x14ac:dyDescent="0.25"/>
    <row r="40629" customFormat="1" ht="15" customHeight="1" x14ac:dyDescent="0.25"/>
    <row r="40630" customFormat="1" ht="15" customHeight="1" x14ac:dyDescent="0.25"/>
    <row r="40631" customFormat="1" ht="15" customHeight="1" x14ac:dyDescent="0.25"/>
    <row r="40632" customFormat="1" ht="15" customHeight="1" x14ac:dyDescent="0.25"/>
    <row r="40633" customFormat="1" ht="15" customHeight="1" x14ac:dyDescent="0.25"/>
    <row r="40634" customFormat="1" ht="15" customHeight="1" x14ac:dyDescent="0.25"/>
    <row r="40635" customFormat="1" ht="15" customHeight="1" x14ac:dyDescent="0.25"/>
    <row r="40636" customFormat="1" ht="15" customHeight="1" x14ac:dyDescent="0.25"/>
    <row r="40637" customFormat="1" ht="15" customHeight="1" x14ac:dyDescent="0.25"/>
    <row r="40638" customFormat="1" ht="15" customHeight="1" x14ac:dyDescent="0.25"/>
    <row r="40639" customFormat="1" ht="15" customHeight="1" x14ac:dyDescent="0.25"/>
    <row r="40640" customFormat="1" ht="15" customHeight="1" x14ac:dyDescent="0.25"/>
    <row r="40641" customFormat="1" ht="15" customHeight="1" x14ac:dyDescent="0.25"/>
    <row r="40642" customFormat="1" ht="15" customHeight="1" x14ac:dyDescent="0.25"/>
    <row r="40643" customFormat="1" ht="15" customHeight="1" x14ac:dyDescent="0.25"/>
    <row r="40644" customFormat="1" ht="15" customHeight="1" x14ac:dyDescent="0.25"/>
    <row r="40645" customFormat="1" ht="15" customHeight="1" x14ac:dyDescent="0.25"/>
    <row r="40646" customFormat="1" ht="15" customHeight="1" x14ac:dyDescent="0.25"/>
    <row r="40647" customFormat="1" ht="15" customHeight="1" x14ac:dyDescent="0.25"/>
    <row r="40648" customFormat="1" ht="15" customHeight="1" x14ac:dyDescent="0.25"/>
    <row r="40649" customFormat="1" ht="15" customHeight="1" x14ac:dyDescent="0.25"/>
    <row r="40650" customFormat="1" ht="15" customHeight="1" x14ac:dyDescent="0.25"/>
    <row r="40651" customFormat="1" ht="15" customHeight="1" x14ac:dyDescent="0.25"/>
    <row r="40652" customFormat="1" ht="15" customHeight="1" x14ac:dyDescent="0.25"/>
    <row r="40653" customFormat="1" ht="15" customHeight="1" x14ac:dyDescent="0.25"/>
    <row r="40654" customFormat="1" ht="15" customHeight="1" x14ac:dyDescent="0.25"/>
    <row r="40655" customFormat="1" ht="15" customHeight="1" x14ac:dyDescent="0.25"/>
    <row r="40656" customFormat="1" ht="15" customHeight="1" x14ac:dyDescent="0.25"/>
    <row r="40657" customFormat="1" ht="15" customHeight="1" x14ac:dyDescent="0.25"/>
    <row r="40658" customFormat="1" ht="15" customHeight="1" x14ac:dyDescent="0.25"/>
    <row r="40659" customFormat="1" ht="15" customHeight="1" x14ac:dyDescent="0.25"/>
    <row r="40660" customFormat="1" ht="15" customHeight="1" x14ac:dyDescent="0.25"/>
    <row r="40661" customFormat="1" ht="15" customHeight="1" x14ac:dyDescent="0.25"/>
    <row r="40662" customFormat="1" ht="15" customHeight="1" x14ac:dyDescent="0.25"/>
    <row r="40663" customFormat="1" ht="15" customHeight="1" x14ac:dyDescent="0.25"/>
    <row r="40664" customFormat="1" ht="15" customHeight="1" x14ac:dyDescent="0.25"/>
    <row r="40665" customFormat="1" ht="15" customHeight="1" x14ac:dyDescent="0.25"/>
    <row r="40666" customFormat="1" ht="15" customHeight="1" x14ac:dyDescent="0.25"/>
    <row r="40667" customFormat="1" ht="15" customHeight="1" x14ac:dyDescent="0.25"/>
    <row r="40668" customFormat="1" ht="15" customHeight="1" x14ac:dyDescent="0.25"/>
    <row r="40669" customFormat="1" ht="15" customHeight="1" x14ac:dyDescent="0.25"/>
    <row r="40670" customFormat="1" ht="15" customHeight="1" x14ac:dyDescent="0.25"/>
    <row r="40671" customFormat="1" ht="15" customHeight="1" x14ac:dyDescent="0.25"/>
    <row r="40672" customFormat="1" ht="15" customHeight="1" x14ac:dyDescent="0.25"/>
    <row r="40673" customFormat="1" ht="15" customHeight="1" x14ac:dyDescent="0.25"/>
    <row r="40674" customFormat="1" ht="15" customHeight="1" x14ac:dyDescent="0.25"/>
    <row r="40675" customFormat="1" ht="15" customHeight="1" x14ac:dyDescent="0.25"/>
    <row r="40676" customFormat="1" ht="15" customHeight="1" x14ac:dyDescent="0.25"/>
    <row r="40677" customFormat="1" ht="15" customHeight="1" x14ac:dyDescent="0.25"/>
    <row r="40678" customFormat="1" ht="15" customHeight="1" x14ac:dyDescent="0.25"/>
    <row r="40679" customFormat="1" ht="15" customHeight="1" x14ac:dyDescent="0.25"/>
    <row r="40680" customFormat="1" ht="15" customHeight="1" x14ac:dyDescent="0.25"/>
    <row r="40681" customFormat="1" ht="15" customHeight="1" x14ac:dyDescent="0.25"/>
    <row r="40682" customFormat="1" ht="15" customHeight="1" x14ac:dyDescent="0.25"/>
    <row r="40683" customFormat="1" ht="15" customHeight="1" x14ac:dyDescent="0.25"/>
    <row r="40684" customFormat="1" ht="15" customHeight="1" x14ac:dyDescent="0.25"/>
    <row r="40685" customFormat="1" ht="15" customHeight="1" x14ac:dyDescent="0.25"/>
    <row r="40686" customFormat="1" ht="15" customHeight="1" x14ac:dyDescent="0.25"/>
    <row r="40687" customFormat="1" ht="15" customHeight="1" x14ac:dyDescent="0.25"/>
    <row r="40688" customFormat="1" ht="15" customHeight="1" x14ac:dyDescent="0.25"/>
    <row r="40689" customFormat="1" ht="15" customHeight="1" x14ac:dyDescent="0.25"/>
    <row r="40690" customFormat="1" ht="15" customHeight="1" x14ac:dyDescent="0.25"/>
    <row r="40691" customFormat="1" ht="15" customHeight="1" x14ac:dyDescent="0.25"/>
    <row r="40692" customFormat="1" ht="15" customHeight="1" x14ac:dyDescent="0.25"/>
    <row r="40693" customFormat="1" ht="15" customHeight="1" x14ac:dyDescent="0.25"/>
    <row r="40694" customFormat="1" ht="15" customHeight="1" x14ac:dyDescent="0.25"/>
    <row r="40695" customFormat="1" ht="15" customHeight="1" x14ac:dyDescent="0.25"/>
    <row r="40696" customFormat="1" ht="15" customHeight="1" x14ac:dyDescent="0.25"/>
    <row r="40697" customFormat="1" ht="15" customHeight="1" x14ac:dyDescent="0.25"/>
    <row r="40698" customFormat="1" ht="15" customHeight="1" x14ac:dyDescent="0.25"/>
    <row r="40699" customFormat="1" ht="15" customHeight="1" x14ac:dyDescent="0.25"/>
    <row r="40700" customFormat="1" ht="15" customHeight="1" x14ac:dyDescent="0.25"/>
    <row r="40701" customFormat="1" ht="15" customHeight="1" x14ac:dyDescent="0.25"/>
    <row r="40702" customFormat="1" ht="15" customHeight="1" x14ac:dyDescent="0.25"/>
    <row r="40703" customFormat="1" ht="15" customHeight="1" x14ac:dyDescent="0.25"/>
    <row r="40704" customFormat="1" ht="15" customHeight="1" x14ac:dyDescent="0.25"/>
    <row r="40705" customFormat="1" ht="15" customHeight="1" x14ac:dyDescent="0.25"/>
    <row r="40706" customFormat="1" ht="15" customHeight="1" x14ac:dyDescent="0.25"/>
    <row r="40707" customFormat="1" ht="15" customHeight="1" x14ac:dyDescent="0.25"/>
    <row r="40708" customFormat="1" ht="15" customHeight="1" x14ac:dyDescent="0.25"/>
    <row r="40709" customFormat="1" ht="15" customHeight="1" x14ac:dyDescent="0.25"/>
    <row r="40710" customFormat="1" ht="15" customHeight="1" x14ac:dyDescent="0.25"/>
    <row r="40711" customFormat="1" ht="15" customHeight="1" x14ac:dyDescent="0.25"/>
    <row r="40712" customFormat="1" ht="15" customHeight="1" x14ac:dyDescent="0.25"/>
    <row r="40713" customFormat="1" ht="15" customHeight="1" x14ac:dyDescent="0.25"/>
    <row r="40714" customFormat="1" ht="15" customHeight="1" x14ac:dyDescent="0.25"/>
    <row r="40715" customFormat="1" ht="15" customHeight="1" x14ac:dyDescent="0.25"/>
    <row r="40716" customFormat="1" ht="15" customHeight="1" x14ac:dyDescent="0.25"/>
    <row r="40717" customFormat="1" ht="15" customHeight="1" x14ac:dyDescent="0.25"/>
    <row r="40718" customFormat="1" ht="15" customHeight="1" x14ac:dyDescent="0.25"/>
    <row r="40719" customFormat="1" ht="15" customHeight="1" x14ac:dyDescent="0.25"/>
    <row r="40720" customFormat="1" ht="15" customHeight="1" x14ac:dyDescent="0.25"/>
    <row r="40721" customFormat="1" ht="15" customHeight="1" x14ac:dyDescent="0.25"/>
    <row r="40722" customFormat="1" ht="15" customHeight="1" x14ac:dyDescent="0.25"/>
    <row r="40723" customFormat="1" ht="15" customHeight="1" x14ac:dyDescent="0.25"/>
    <row r="40724" customFormat="1" ht="15" customHeight="1" x14ac:dyDescent="0.25"/>
    <row r="40725" customFormat="1" ht="15" customHeight="1" x14ac:dyDescent="0.25"/>
    <row r="40726" customFormat="1" ht="15" customHeight="1" x14ac:dyDescent="0.25"/>
    <row r="40727" customFormat="1" ht="15" customHeight="1" x14ac:dyDescent="0.25"/>
    <row r="40728" customFormat="1" ht="15" customHeight="1" x14ac:dyDescent="0.25"/>
    <row r="40729" customFormat="1" ht="15" customHeight="1" x14ac:dyDescent="0.25"/>
    <row r="40730" customFormat="1" ht="15" customHeight="1" x14ac:dyDescent="0.25"/>
    <row r="40731" customFormat="1" ht="15" customHeight="1" x14ac:dyDescent="0.25"/>
    <row r="40732" customFormat="1" ht="15" customHeight="1" x14ac:dyDescent="0.25"/>
    <row r="40733" customFormat="1" ht="15" customHeight="1" x14ac:dyDescent="0.25"/>
    <row r="40734" customFormat="1" ht="15" customHeight="1" x14ac:dyDescent="0.25"/>
    <row r="40735" customFormat="1" ht="15" customHeight="1" x14ac:dyDescent="0.25"/>
    <row r="40736" customFormat="1" ht="15" customHeight="1" x14ac:dyDescent="0.25"/>
    <row r="40737" customFormat="1" ht="15" customHeight="1" x14ac:dyDescent="0.25"/>
    <row r="40738" customFormat="1" ht="15" customHeight="1" x14ac:dyDescent="0.25"/>
    <row r="40739" customFormat="1" ht="15" customHeight="1" x14ac:dyDescent="0.25"/>
    <row r="40740" customFormat="1" ht="15" customHeight="1" x14ac:dyDescent="0.25"/>
    <row r="40741" customFormat="1" ht="15" customHeight="1" x14ac:dyDescent="0.25"/>
    <row r="40742" customFormat="1" ht="15" customHeight="1" x14ac:dyDescent="0.25"/>
    <row r="40743" customFormat="1" ht="15" customHeight="1" x14ac:dyDescent="0.25"/>
    <row r="40744" customFormat="1" ht="15" customHeight="1" x14ac:dyDescent="0.25"/>
    <row r="40745" customFormat="1" ht="15" customHeight="1" x14ac:dyDescent="0.25"/>
    <row r="40746" customFormat="1" ht="15" customHeight="1" x14ac:dyDescent="0.25"/>
    <row r="40747" customFormat="1" ht="15" customHeight="1" x14ac:dyDescent="0.25"/>
    <row r="40748" customFormat="1" ht="15" customHeight="1" x14ac:dyDescent="0.25"/>
    <row r="40749" customFormat="1" ht="15" customHeight="1" x14ac:dyDescent="0.25"/>
    <row r="40750" customFormat="1" ht="15" customHeight="1" x14ac:dyDescent="0.25"/>
    <row r="40751" customFormat="1" ht="15" customHeight="1" x14ac:dyDescent="0.25"/>
    <row r="40752" customFormat="1" ht="15" customHeight="1" x14ac:dyDescent="0.25"/>
    <row r="40753" customFormat="1" ht="15" customHeight="1" x14ac:dyDescent="0.25"/>
    <row r="40754" customFormat="1" ht="15" customHeight="1" x14ac:dyDescent="0.25"/>
    <row r="40755" customFormat="1" ht="15" customHeight="1" x14ac:dyDescent="0.25"/>
    <row r="40756" customFormat="1" ht="15" customHeight="1" x14ac:dyDescent="0.25"/>
    <row r="40757" customFormat="1" ht="15" customHeight="1" x14ac:dyDescent="0.25"/>
    <row r="40758" customFormat="1" ht="15" customHeight="1" x14ac:dyDescent="0.25"/>
    <row r="40759" customFormat="1" ht="15" customHeight="1" x14ac:dyDescent="0.25"/>
    <row r="40760" customFormat="1" ht="15" customHeight="1" x14ac:dyDescent="0.25"/>
    <row r="40761" customFormat="1" ht="15" customHeight="1" x14ac:dyDescent="0.25"/>
    <row r="40762" customFormat="1" ht="15" customHeight="1" x14ac:dyDescent="0.25"/>
    <row r="40763" customFormat="1" ht="15" customHeight="1" x14ac:dyDescent="0.25"/>
    <row r="40764" customFormat="1" ht="15" customHeight="1" x14ac:dyDescent="0.25"/>
    <row r="40765" customFormat="1" ht="15" customHeight="1" x14ac:dyDescent="0.25"/>
    <row r="40766" customFormat="1" ht="15" customHeight="1" x14ac:dyDescent="0.25"/>
    <row r="40767" customFormat="1" ht="15" customHeight="1" x14ac:dyDescent="0.25"/>
    <row r="40768" customFormat="1" ht="15" customHeight="1" x14ac:dyDescent="0.25"/>
    <row r="40769" customFormat="1" ht="15" customHeight="1" x14ac:dyDescent="0.25"/>
    <row r="40770" customFormat="1" ht="15" customHeight="1" x14ac:dyDescent="0.25"/>
    <row r="40771" customFormat="1" ht="15" customHeight="1" x14ac:dyDescent="0.25"/>
    <row r="40772" customFormat="1" ht="15" customHeight="1" x14ac:dyDescent="0.25"/>
    <row r="40773" customFormat="1" ht="15" customHeight="1" x14ac:dyDescent="0.25"/>
    <row r="40774" customFormat="1" ht="15" customHeight="1" x14ac:dyDescent="0.25"/>
    <row r="40775" customFormat="1" ht="15" customHeight="1" x14ac:dyDescent="0.25"/>
    <row r="40776" customFormat="1" ht="15" customHeight="1" x14ac:dyDescent="0.25"/>
    <row r="40777" customFormat="1" ht="15" customHeight="1" x14ac:dyDescent="0.25"/>
    <row r="40778" customFormat="1" ht="15" customHeight="1" x14ac:dyDescent="0.25"/>
    <row r="40779" customFormat="1" ht="15" customHeight="1" x14ac:dyDescent="0.25"/>
    <row r="40780" customFormat="1" ht="15" customHeight="1" x14ac:dyDescent="0.25"/>
    <row r="40781" customFormat="1" ht="15" customHeight="1" x14ac:dyDescent="0.25"/>
    <row r="40782" customFormat="1" ht="15" customHeight="1" x14ac:dyDescent="0.25"/>
    <row r="40783" customFormat="1" ht="15" customHeight="1" x14ac:dyDescent="0.25"/>
    <row r="40784" customFormat="1" ht="15" customHeight="1" x14ac:dyDescent="0.25"/>
    <row r="40785" customFormat="1" ht="15" customHeight="1" x14ac:dyDescent="0.25"/>
    <row r="40786" customFormat="1" ht="15" customHeight="1" x14ac:dyDescent="0.25"/>
    <row r="40787" customFormat="1" ht="15" customHeight="1" x14ac:dyDescent="0.25"/>
    <row r="40788" customFormat="1" ht="15" customHeight="1" x14ac:dyDescent="0.25"/>
    <row r="40789" customFormat="1" ht="15" customHeight="1" x14ac:dyDescent="0.25"/>
    <row r="40790" customFormat="1" ht="15" customHeight="1" x14ac:dyDescent="0.25"/>
    <row r="40791" customFormat="1" ht="15" customHeight="1" x14ac:dyDescent="0.25"/>
    <row r="40792" customFormat="1" ht="15" customHeight="1" x14ac:dyDescent="0.25"/>
    <row r="40793" customFormat="1" ht="15" customHeight="1" x14ac:dyDescent="0.25"/>
    <row r="40794" customFormat="1" ht="15" customHeight="1" x14ac:dyDescent="0.25"/>
    <row r="40795" customFormat="1" ht="15" customHeight="1" x14ac:dyDescent="0.25"/>
    <row r="40796" customFormat="1" ht="15" customHeight="1" x14ac:dyDescent="0.25"/>
    <row r="40797" customFormat="1" ht="15" customHeight="1" x14ac:dyDescent="0.25"/>
    <row r="40798" customFormat="1" ht="15" customHeight="1" x14ac:dyDescent="0.25"/>
    <row r="40799" customFormat="1" ht="15" customHeight="1" x14ac:dyDescent="0.25"/>
    <row r="40800" customFormat="1" ht="15" customHeight="1" x14ac:dyDescent="0.25"/>
    <row r="40801" customFormat="1" ht="15" customHeight="1" x14ac:dyDescent="0.25"/>
    <row r="40802" customFormat="1" ht="15" customHeight="1" x14ac:dyDescent="0.25"/>
    <row r="40803" customFormat="1" ht="15" customHeight="1" x14ac:dyDescent="0.25"/>
    <row r="40804" customFormat="1" ht="15" customHeight="1" x14ac:dyDescent="0.25"/>
    <row r="40805" customFormat="1" ht="15" customHeight="1" x14ac:dyDescent="0.25"/>
    <row r="40806" customFormat="1" ht="15" customHeight="1" x14ac:dyDescent="0.25"/>
    <row r="40807" customFormat="1" ht="15" customHeight="1" x14ac:dyDescent="0.25"/>
    <row r="40808" customFormat="1" ht="15" customHeight="1" x14ac:dyDescent="0.25"/>
    <row r="40809" customFormat="1" ht="15" customHeight="1" x14ac:dyDescent="0.25"/>
    <row r="40810" customFormat="1" ht="15" customHeight="1" x14ac:dyDescent="0.25"/>
    <row r="40811" customFormat="1" ht="15" customHeight="1" x14ac:dyDescent="0.25"/>
    <row r="40812" customFormat="1" ht="15" customHeight="1" x14ac:dyDescent="0.25"/>
    <row r="40813" customFormat="1" ht="15" customHeight="1" x14ac:dyDescent="0.25"/>
    <row r="40814" customFormat="1" ht="15" customHeight="1" x14ac:dyDescent="0.25"/>
    <row r="40815" customFormat="1" ht="15" customHeight="1" x14ac:dyDescent="0.25"/>
    <row r="40816" customFormat="1" ht="15" customHeight="1" x14ac:dyDescent="0.25"/>
    <row r="40817" customFormat="1" ht="15" customHeight="1" x14ac:dyDescent="0.25"/>
    <row r="40818" customFormat="1" ht="15" customHeight="1" x14ac:dyDescent="0.25"/>
    <row r="40819" customFormat="1" ht="15" customHeight="1" x14ac:dyDescent="0.25"/>
    <row r="40820" customFormat="1" ht="15" customHeight="1" x14ac:dyDescent="0.25"/>
    <row r="40821" customFormat="1" ht="15" customHeight="1" x14ac:dyDescent="0.25"/>
    <row r="40822" customFormat="1" ht="15" customHeight="1" x14ac:dyDescent="0.25"/>
    <row r="40823" customFormat="1" ht="15" customHeight="1" x14ac:dyDescent="0.25"/>
    <row r="40824" customFormat="1" ht="15" customHeight="1" x14ac:dyDescent="0.25"/>
    <row r="40825" customFormat="1" ht="15" customHeight="1" x14ac:dyDescent="0.25"/>
    <row r="40826" customFormat="1" ht="15" customHeight="1" x14ac:dyDescent="0.25"/>
    <row r="40827" customFormat="1" ht="15" customHeight="1" x14ac:dyDescent="0.25"/>
    <row r="40828" customFormat="1" ht="15" customHeight="1" x14ac:dyDescent="0.25"/>
    <row r="40829" customFormat="1" ht="15" customHeight="1" x14ac:dyDescent="0.25"/>
    <row r="40830" customFormat="1" ht="15" customHeight="1" x14ac:dyDescent="0.25"/>
    <row r="40831" customFormat="1" ht="15" customHeight="1" x14ac:dyDescent="0.25"/>
    <row r="40832" customFormat="1" ht="15" customHeight="1" x14ac:dyDescent="0.25"/>
    <row r="40833" customFormat="1" ht="15" customHeight="1" x14ac:dyDescent="0.25"/>
    <row r="40834" customFormat="1" ht="15" customHeight="1" x14ac:dyDescent="0.25"/>
    <row r="40835" customFormat="1" ht="15" customHeight="1" x14ac:dyDescent="0.25"/>
    <row r="40836" customFormat="1" ht="15" customHeight="1" x14ac:dyDescent="0.25"/>
    <row r="40837" customFormat="1" ht="15" customHeight="1" x14ac:dyDescent="0.25"/>
    <row r="40838" customFormat="1" ht="15" customHeight="1" x14ac:dyDescent="0.25"/>
    <row r="40839" customFormat="1" ht="15" customHeight="1" x14ac:dyDescent="0.25"/>
    <row r="40840" customFormat="1" ht="15" customHeight="1" x14ac:dyDescent="0.25"/>
    <row r="40841" customFormat="1" ht="15" customHeight="1" x14ac:dyDescent="0.25"/>
    <row r="40842" customFormat="1" ht="15" customHeight="1" x14ac:dyDescent="0.25"/>
    <row r="40843" customFormat="1" ht="15" customHeight="1" x14ac:dyDescent="0.25"/>
    <row r="40844" customFormat="1" ht="15" customHeight="1" x14ac:dyDescent="0.25"/>
    <row r="40845" customFormat="1" ht="15" customHeight="1" x14ac:dyDescent="0.25"/>
    <row r="40846" customFormat="1" ht="15" customHeight="1" x14ac:dyDescent="0.25"/>
    <row r="40847" customFormat="1" ht="15" customHeight="1" x14ac:dyDescent="0.25"/>
    <row r="40848" customFormat="1" ht="15" customHeight="1" x14ac:dyDescent="0.25"/>
    <row r="40849" customFormat="1" ht="15" customHeight="1" x14ac:dyDescent="0.25"/>
    <row r="40850" customFormat="1" ht="15" customHeight="1" x14ac:dyDescent="0.25"/>
    <row r="40851" customFormat="1" ht="15" customHeight="1" x14ac:dyDescent="0.25"/>
    <row r="40852" customFormat="1" ht="15" customHeight="1" x14ac:dyDescent="0.25"/>
    <row r="40853" customFormat="1" ht="15" customHeight="1" x14ac:dyDescent="0.25"/>
    <row r="40854" customFormat="1" ht="15" customHeight="1" x14ac:dyDescent="0.25"/>
    <row r="40855" customFormat="1" ht="15" customHeight="1" x14ac:dyDescent="0.25"/>
    <row r="40856" customFormat="1" ht="15" customHeight="1" x14ac:dyDescent="0.25"/>
    <row r="40857" customFormat="1" ht="15" customHeight="1" x14ac:dyDescent="0.25"/>
    <row r="40858" customFormat="1" ht="15" customHeight="1" x14ac:dyDescent="0.25"/>
    <row r="40859" customFormat="1" ht="15" customHeight="1" x14ac:dyDescent="0.25"/>
    <row r="40860" customFormat="1" ht="15" customHeight="1" x14ac:dyDescent="0.25"/>
    <row r="40861" customFormat="1" ht="15" customHeight="1" x14ac:dyDescent="0.25"/>
    <row r="40862" customFormat="1" ht="15" customHeight="1" x14ac:dyDescent="0.25"/>
    <row r="40863" customFormat="1" ht="15" customHeight="1" x14ac:dyDescent="0.25"/>
    <row r="40864" customFormat="1" ht="15" customHeight="1" x14ac:dyDescent="0.25"/>
    <row r="40865" customFormat="1" ht="15" customHeight="1" x14ac:dyDescent="0.25"/>
    <row r="40866" customFormat="1" ht="15" customHeight="1" x14ac:dyDescent="0.25"/>
    <row r="40867" customFormat="1" ht="15" customHeight="1" x14ac:dyDescent="0.25"/>
    <row r="40868" customFormat="1" ht="15" customHeight="1" x14ac:dyDescent="0.25"/>
    <row r="40869" customFormat="1" ht="15" customHeight="1" x14ac:dyDescent="0.25"/>
    <row r="40870" customFormat="1" ht="15" customHeight="1" x14ac:dyDescent="0.25"/>
    <row r="40871" customFormat="1" ht="15" customHeight="1" x14ac:dyDescent="0.25"/>
    <row r="40872" customFormat="1" ht="15" customHeight="1" x14ac:dyDescent="0.25"/>
    <row r="40873" customFormat="1" ht="15" customHeight="1" x14ac:dyDescent="0.25"/>
    <row r="40874" customFormat="1" ht="15" customHeight="1" x14ac:dyDescent="0.25"/>
    <row r="40875" customFormat="1" ht="15" customHeight="1" x14ac:dyDescent="0.25"/>
    <row r="40876" customFormat="1" ht="15" customHeight="1" x14ac:dyDescent="0.25"/>
    <row r="40877" customFormat="1" ht="15" customHeight="1" x14ac:dyDescent="0.25"/>
    <row r="40878" customFormat="1" ht="15" customHeight="1" x14ac:dyDescent="0.25"/>
    <row r="40879" customFormat="1" ht="15" customHeight="1" x14ac:dyDescent="0.25"/>
    <row r="40880" customFormat="1" ht="15" customHeight="1" x14ac:dyDescent="0.25"/>
    <row r="40881" customFormat="1" ht="15" customHeight="1" x14ac:dyDescent="0.25"/>
    <row r="40882" customFormat="1" ht="15" customHeight="1" x14ac:dyDescent="0.25"/>
    <row r="40883" customFormat="1" ht="15" customHeight="1" x14ac:dyDescent="0.25"/>
    <row r="40884" customFormat="1" ht="15" customHeight="1" x14ac:dyDescent="0.25"/>
    <row r="40885" customFormat="1" ht="15" customHeight="1" x14ac:dyDescent="0.25"/>
    <row r="40886" customFormat="1" ht="15" customHeight="1" x14ac:dyDescent="0.25"/>
    <row r="40887" customFormat="1" ht="15" customHeight="1" x14ac:dyDescent="0.25"/>
    <row r="40888" customFormat="1" ht="15" customHeight="1" x14ac:dyDescent="0.25"/>
    <row r="40889" customFormat="1" ht="15" customHeight="1" x14ac:dyDescent="0.25"/>
    <row r="40890" customFormat="1" ht="15" customHeight="1" x14ac:dyDescent="0.25"/>
    <row r="40891" customFormat="1" ht="15" customHeight="1" x14ac:dyDescent="0.25"/>
    <row r="40892" customFormat="1" ht="15" customHeight="1" x14ac:dyDescent="0.25"/>
    <row r="40893" customFormat="1" ht="15" customHeight="1" x14ac:dyDescent="0.25"/>
    <row r="40894" customFormat="1" ht="15" customHeight="1" x14ac:dyDescent="0.25"/>
    <row r="40895" customFormat="1" ht="15" customHeight="1" x14ac:dyDescent="0.25"/>
    <row r="40896" customFormat="1" ht="15" customHeight="1" x14ac:dyDescent="0.25"/>
    <row r="40897" customFormat="1" ht="15" customHeight="1" x14ac:dyDescent="0.25"/>
    <row r="40898" customFormat="1" ht="15" customHeight="1" x14ac:dyDescent="0.25"/>
    <row r="40899" customFormat="1" ht="15" customHeight="1" x14ac:dyDescent="0.25"/>
    <row r="40900" customFormat="1" ht="15" customHeight="1" x14ac:dyDescent="0.25"/>
    <row r="40901" customFormat="1" ht="15" customHeight="1" x14ac:dyDescent="0.25"/>
    <row r="40902" customFormat="1" ht="15" customHeight="1" x14ac:dyDescent="0.25"/>
    <row r="40903" customFormat="1" ht="15" customHeight="1" x14ac:dyDescent="0.25"/>
    <row r="40904" customFormat="1" ht="15" customHeight="1" x14ac:dyDescent="0.25"/>
    <row r="40905" customFormat="1" ht="15" customHeight="1" x14ac:dyDescent="0.25"/>
    <row r="40906" customFormat="1" ht="15" customHeight="1" x14ac:dyDescent="0.25"/>
    <row r="40907" customFormat="1" ht="15" customHeight="1" x14ac:dyDescent="0.25"/>
    <row r="40908" customFormat="1" ht="15" customHeight="1" x14ac:dyDescent="0.25"/>
    <row r="40909" customFormat="1" ht="15" customHeight="1" x14ac:dyDescent="0.25"/>
    <row r="40910" customFormat="1" ht="15" customHeight="1" x14ac:dyDescent="0.25"/>
    <row r="40911" customFormat="1" ht="15" customHeight="1" x14ac:dyDescent="0.25"/>
    <row r="40912" customFormat="1" ht="15" customHeight="1" x14ac:dyDescent="0.25"/>
    <row r="40913" customFormat="1" ht="15" customHeight="1" x14ac:dyDescent="0.25"/>
    <row r="40914" customFormat="1" ht="15" customHeight="1" x14ac:dyDescent="0.25"/>
    <row r="40915" customFormat="1" ht="15" customHeight="1" x14ac:dyDescent="0.25"/>
    <row r="40916" customFormat="1" ht="15" customHeight="1" x14ac:dyDescent="0.25"/>
    <row r="40917" customFormat="1" ht="15" customHeight="1" x14ac:dyDescent="0.25"/>
    <row r="40918" customFormat="1" ht="15" customHeight="1" x14ac:dyDescent="0.25"/>
    <row r="40919" customFormat="1" ht="15" customHeight="1" x14ac:dyDescent="0.25"/>
    <row r="40920" customFormat="1" ht="15" customHeight="1" x14ac:dyDescent="0.25"/>
    <row r="40921" customFormat="1" ht="15" customHeight="1" x14ac:dyDescent="0.25"/>
    <row r="40922" customFormat="1" ht="15" customHeight="1" x14ac:dyDescent="0.25"/>
    <row r="40923" customFormat="1" ht="15" customHeight="1" x14ac:dyDescent="0.25"/>
    <row r="40924" customFormat="1" ht="15" customHeight="1" x14ac:dyDescent="0.25"/>
    <row r="40925" customFormat="1" ht="15" customHeight="1" x14ac:dyDescent="0.25"/>
    <row r="40926" customFormat="1" ht="15" customHeight="1" x14ac:dyDescent="0.25"/>
    <row r="40927" customFormat="1" ht="15" customHeight="1" x14ac:dyDescent="0.25"/>
    <row r="40928" customFormat="1" ht="15" customHeight="1" x14ac:dyDescent="0.25"/>
    <row r="40929" customFormat="1" ht="15" customHeight="1" x14ac:dyDescent="0.25"/>
    <row r="40930" customFormat="1" ht="15" customHeight="1" x14ac:dyDescent="0.25"/>
    <row r="40931" customFormat="1" ht="15" customHeight="1" x14ac:dyDescent="0.25"/>
    <row r="40932" customFormat="1" ht="15" customHeight="1" x14ac:dyDescent="0.25"/>
    <row r="40933" customFormat="1" ht="15" customHeight="1" x14ac:dyDescent="0.25"/>
    <row r="40934" customFormat="1" ht="15" customHeight="1" x14ac:dyDescent="0.25"/>
    <row r="40935" customFormat="1" ht="15" customHeight="1" x14ac:dyDescent="0.25"/>
    <row r="40936" customFormat="1" ht="15" customHeight="1" x14ac:dyDescent="0.25"/>
    <row r="40937" customFormat="1" ht="15" customHeight="1" x14ac:dyDescent="0.25"/>
    <row r="40938" customFormat="1" ht="15" customHeight="1" x14ac:dyDescent="0.25"/>
    <row r="40939" customFormat="1" ht="15" customHeight="1" x14ac:dyDescent="0.25"/>
    <row r="40940" customFormat="1" ht="15" customHeight="1" x14ac:dyDescent="0.25"/>
    <row r="40941" customFormat="1" ht="15" customHeight="1" x14ac:dyDescent="0.25"/>
    <row r="40942" customFormat="1" ht="15" customHeight="1" x14ac:dyDescent="0.25"/>
    <row r="40943" customFormat="1" ht="15" customHeight="1" x14ac:dyDescent="0.25"/>
    <row r="40944" customFormat="1" ht="15" customHeight="1" x14ac:dyDescent="0.25"/>
    <row r="40945" customFormat="1" ht="15" customHeight="1" x14ac:dyDescent="0.25"/>
    <row r="40946" customFormat="1" ht="15" customHeight="1" x14ac:dyDescent="0.25"/>
    <row r="40947" customFormat="1" ht="15" customHeight="1" x14ac:dyDescent="0.25"/>
    <row r="40948" customFormat="1" ht="15" customHeight="1" x14ac:dyDescent="0.25"/>
    <row r="40949" customFormat="1" ht="15" customHeight="1" x14ac:dyDescent="0.25"/>
    <row r="40950" customFormat="1" ht="15" customHeight="1" x14ac:dyDescent="0.25"/>
    <row r="40951" customFormat="1" ht="15" customHeight="1" x14ac:dyDescent="0.25"/>
    <row r="40952" customFormat="1" ht="15" customHeight="1" x14ac:dyDescent="0.25"/>
    <row r="40953" customFormat="1" ht="15" customHeight="1" x14ac:dyDescent="0.25"/>
    <row r="40954" customFormat="1" ht="15" customHeight="1" x14ac:dyDescent="0.25"/>
    <row r="40955" customFormat="1" ht="15" customHeight="1" x14ac:dyDescent="0.25"/>
    <row r="40956" customFormat="1" ht="15" customHeight="1" x14ac:dyDescent="0.25"/>
    <row r="40957" customFormat="1" ht="15" customHeight="1" x14ac:dyDescent="0.25"/>
    <row r="40958" customFormat="1" ht="15" customHeight="1" x14ac:dyDescent="0.25"/>
    <row r="40959" customFormat="1" ht="15" customHeight="1" x14ac:dyDescent="0.25"/>
    <row r="40960" customFormat="1" ht="15" customHeight="1" x14ac:dyDescent="0.25"/>
    <row r="40961" customFormat="1" ht="15" customHeight="1" x14ac:dyDescent="0.25"/>
    <row r="40962" customFormat="1" ht="15" customHeight="1" x14ac:dyDescent="0.25"/>
    <row r="40963" customFormat="1" ht="15" customHeight="1" x14ac:dyDescent="0.25"/>
    <row r="40964" customFormat="1" ht="15" customHeight="1" x14ac:dyDescent="0.25"/>
    <row r="40965" customFormat="1" ht="15" customHeight="1" x14ac:dyDescent="0.25"/>
    <row r="40966" customFormat="1" ht="15" customHeight="1" x14ac:dyDescent="0.25"/>
    <row r="40967" customFormat="1" ht="15" customHeight="1" x14ac:dyDescent="0.25"/>
    <row r="40968" customFormat="1" ht="15" customHeight="1" x14ac:dyDescent="0.25"/>
    <row r="40969" customFormat="1" ht="15" customHeight="1" x14ac:dyDescent="0.25"/>
    <row r="40970" customFormat="1" ht="15" customHeight="1" x14ac:dyDescent="0.25"/>
    <row r="40971" customFormat="1" ht="15" customHeight="1" x14ac:dyDescent="0.25"/>
    <row r="40972" customFormat="1" ht="15" customHeight="1" x14ac:dyDescent="0.25"/>
    <row r="40973" customFormat="1" ht="15" customHeight="1" x14ac:dyDescent="0.25"/>
    <row r="40974" customFormat="1" ht="15" customHeight="1" x14ac:dyDescent="0.25"/>
    <row r="40975" customFormat="1" ht="15" customHeight="1" x14ac:dyDescent="0.25"/>
    <row r="40976" customFormat="1" ht="15" customHeight="1" x14ac:dyDescent="0.25"/>
    <row r="40977" customFormat="1" ht="15" customHeight="1" x14ac:dyDescent="0.25"/>
    <row r="40978" customFormat="1" ht="15" customHeight="1" x14ac:dyDescent="0.25"/>
    <row r="40979" customFormat="1" ht="15" customHeight="1" x14ac:dyDescent="0.25"/>
    <row r="40980" customFormat="1" ht="15" customHeight="1" x14ac:dyDescent="0.25"/>
    <row r="40981" customFormat="1" ht="15" customHeight="1" x14ac:dyDescent="0.25"/>
    <row r="40982" customFormat="1" ht="15" customHeight="1" x14ac:dyDescent="0.25"/>
    <row r="40983" customFormat="1" ht="15" customHeight="1" x14ac:dyDescent="0.25"/>
    <row r="40984" customFormat="1" ht="15" customHeight="1" x14ac:dyDescent="0.25"/>
    <row r="40985" customFormat="1" ht="15" customHeight="1" x14ac:dyDescent="0.25"/>
    <row r="40986" customFormat="1" ht="15" customHeight="1" x14ac:dyDescent="0.25"/>
    <row r="40987" customFormat="1" ht="15" customHeight="1" x14ac:dyDescent="0.25"/>
    <row r="40988" customFormat="1" ht="15" customHeight="1" x14ac:dyDescent="0.25"/>
    <row r="40989" customFormat="1" ht="15" customHeight="1" x14ac:dyDescent="0.25"/>
    <row r="40990" customFormat="1" ht="15" customHeight="1" x14ac:dyDescent="0.25"/>
    <row r="40991" customFormat="1" ht="15" customHeight="1" x14ac:dyDescent="0.25"/>
    <row r="40992" customFormat="1" ht="15" customHeight="1" x14ac:dyDescent="0.25"/>
    <row r="40993" customFormat="1" ht="15" customHeight="1" x14ac:dyDescent="0.25"/>
    <row r="40994" customFormat="1" ht="15" customHeight="1" x14ac:dyDescent="0.25"/>
    <row r="40995" customFormat="1" ht="15" customHeight="1" x14ac:dyDescent="0.25"/>
    <row r="40996" customFormat="1" ht="15" customHeight="1" x14ac:dyDescent="0.25"/>
    <row r="40997" customFormat="1" ht="15" customHeight="1" x14ac:dyDescent="0.25"/>
    <row r="40998" customFormat="1" ht="15" customHeight="1" x14ac:dyDescent="0.25"/>
    <row r="40999" customFormat="1" ht="15" customHeight="1" x14ac:dyDescent="0.25"/>
    <row r="41000" customFormat="1" ht="15" customHeight="1" x14ac:dyDescent="0.25"/>
    <row r="41001" customFormat="1" ht="15" customHeight="1" x14ac:dyDescent="0.25"/>
    <row r="41002" customFormat="1" ht="15" customHeight="1" x14ac:dyDescent="0.25"/>
    <row r="41003" customFormat="1" ht="15" customHeight="1" x14ac:dyDescent="0.25"/>
    <row r="41004" customFormat="1" ht="15" customHeight="1" x14ac:dyDescent="0.25"/>
    <row r="41005" customFormat="1" ht="15" customHeight="1" x14ac:dyDescent="0.25"/>
    <row r="41006" customFormat="1" ht="15" customHeight="1" x14ac:dyDescent="0.25"/>
    <row r="41007" customFormat="1" ht="15" customHeight="1" x14ac:dyDescent="0.25"/>
    <row r="41008" customFormat="1" ht="15" customHeight="1" x14ac:dyDescent="0.25"/>
    <row r="41009" customFormat="1" ht="15" customHeight="1" x14ac:dyDescent="0.25"/>
    <row r="41010" customFormat="1" ht="15" customHeight="1" x14ac:dyDescent="0.25"/>
    <row r="41011" customFormat="1" ht="15" customHeight="1" x14ac:dyDescent="0.25"/>
    <row r="41012" customFormat="1" ht="15" customHeight="1" x14ac:dyDescent="0.25"/>
    <row r="41013" customFormat="1" ht="15" customHeight="1" x14ac:dyDescent="0.25"/>
    <row r="41014" customFormat="1" ht="15" customHeight="1" x14ac:dyDescent="0.25"/>
    <row r="41015" customFormat="1" ht="15" customHeight="1" x14ac:dyDescent="0.25"/>
    <row r="41016" customFormat="1" ht="15" customHeight="1" x14ac:dyDescent="0.25"/>
    <row r="41017" customFormat="1" ht="15" customHeight="1" x14ac:dyDescent="0.25"/>
    <row r="41018" customFormat="1" ht="15" customHeight="1" x14ac:dyDescent="0.25"/>
    <row r="41019" customFormat="1" ht="15" customHeight="1" x14ac:dyDescent="0.25"/>
    <row r="41020" customFormat="1" ht="15" customHeight="1" x14ac:dyDescent="0.25"/>
    <row r="41021" customFormat="1" ht="15" customHeight="1" x14ac:dyDescent="0.25"/>
    <row r="41022" customFormat="1" ht="15" customHeight="1" x14ac:dyDescent="0.25"/>
    <row r="41023" customFormat="1" ht="15" customHeight="1" x14ac:dyDescent="0.25"/>
    <row r="41024" customFormat="1" ht="15" customHeight="1" x14ac:dyDescent="0.25"/>
    <row r="41025" customFormat="1" ht="15" customHeight="1" x14ac:dyDescent="0.25"/>
    <row r="41026" customFormat="1" ht="15" customHeight="1" x14ac:dyDescent="0.25"/>
    <row r="41027" customFormat="1" ht="15" customHeight="1" x14ac:dyDescent="0.25"/>
    <row r="41028" customFormat="1" ht="15" customHeight="1" x14ac:dyDescent="0.25"/>
    <row r="41029" customFormat="1" ht="15" customHeight="1" x14ac:dyDescent="0.25"/>
    <row r="41030" customFormat="1" ht="15" customHeight="1" x14ac:dyDescent="0.25"/>
    <row r="41031" customFormat="1" ht="15" customHeight="1" x14ac:dyDescent="0.25"/>
    <row r="41032" customFormat="1" ht="15" customHeight="1" x14ac:dyDescent="0.25"/>
    <row r="41033" customFormat="1" ht="15" customHeight="1" x14ac:dyDescent="0.25"/>
    <row r="41034" customFormat="1" ht="15" customHeight="1" x14ac:dyDescent="0.25"/>
    <row r="41035" customFormat="1" ht="15" customHeight="1" x14ac:dyDescent="0.25"/>
    <row r="41036" customFormat="1" ht="15" customHeight="1" x14ac:dyDescent="0.25"/>
    <row r="41037" customFormat="1" ht="15" customHeight="1" x14ac:dyDescent="0.25"/>
    <row r="41038" customFormat="1" ht="15" customHeight="1" x14ac:dyDescent="0.25"/>
    <row r="41039" customFormat="1" ht="15" customHeight="1" x14ac:dyDescent="0.25"/>
    <row r="41040" customFormat="1" ht="15" customHeight="1" x14ac:dyDescent="0.25"/>
    <row r="41041" customFormat="1" ht="15" customHeight="1" x14ac:dyDescent="0.25"/>
    <row r="41042" customFormat="1" ht="15" customHeight="1" x14ac:dyDescent="0.25"/>
    <row r="41043" customFormat="1" ht="15" customHeight="1" x14ac:dyDescent="0.25"/>
    <row r="41044" customFormat="1" ht="15" customHeight="1" x14ac:dyDescent="0.25"/>
    <row r="41045" customFormat="1" ht="15" customHeight="1" x14ac:dyDescent="0.25"/>
    <row r="41046" customFormat="1" ht="15" customHeight="1" x14ac:dyDescent="0.25"/>
    <row r="41047" customFormat="1" ht="15" customHeight="1" x14ac:dyDescent="0.25"/>
    <row r="41048" customFormat="1" ht="15" customHeight="1" x14ac:dyDescent="0.25"/>
    <row r="41049" customFormat="1" ht="15" customHeight="1" x14ac:dyDescent="0.25"/>
    <row r="41050" customFormat="1" ht="15" customHeight="1" x14ac:dyDescent="0.25"/>
    <row r="41051" customFormat="1" ht="15" customHeight="1" x14ac:dyDescent="0.25"/>
    <row r="41052" customFormat="1" ht="15" customHeight="1" x14ac:dyDescent="0.25"/>
    <row r="41053" customFormat="1" ht="15" customHeight="1" x14ac:dyDescent="0.25"/>
    <row r="41054" customFormat="1" ht="15" customHeight="1" x14ac:dyDescent="0.25"/>
    <row r="41055" customFormat="1" ht="15" customHeight="1" x14ac:dyDescent="0.25"/>
    <row r="41056" customFormat="1" ht="15" customHeight="1" x14ac:dyDescent="0.25"/>
    <row r="41057" customFormat="1" ht="15" customHeight="1" x14ac:dyDescent="0.25"/>
    <row r="41058" customFormat="1" ht="15" customHeight="1" x14ac:dyDescent="0.25"/>
    <row r="41059" customFormat="1" ht="15" customHeight="1" x14ac:dyDescent="0.25"/>
    <row r="41060" customFormat="1" ht="15" customHeight="1" x14ac:dyDescent="0.25"/>
    <row r="41061" customFormat="1" ht="15" customHeight="1" x14ac:dyDescent="0.25"/>
    <row r="41062" customFormat="1" ht="15" customHeight="1" x14ac:dyDescent="0.25"/>
    <row r="41063" customFormat="1" ht="15" customHeight="1" x14ac:dyDescent="0.25"/>
    <row r="41064" customFormat="1" ht="15" customHeight="1" x14ac:dyDescent="0.25"/>
    <row r="41065" customFormat="1" ht="15" customHeight="1" x14ac:dyDescent="0.25"/>
    <row r="41066" customFormat="1" ht="15" customHeight="1" x14ac:dyDescent="0.25"/>
    <row r="41067" customFormat="1" ht="15" customHeight="1" x14ac:dyDescent="0.25"/>
    <row r="41068" customFormat="1" ht="15" customHeight="1" x14ac:dyDescent="0.25"/>
    <row r="41069" customFormat="1" ht="15" customHeight="1" x14ac:dyDescent="0.25"/>
    <row r="41070" customFormat="1" ht="15" customHeight="1" x14ac:dyDescent="0.25"/>
    <row r="41071" customFormat="1" ht="15" customHeight="1" x14ac:dyDescent="0.25"/>
    <row r="41072" customFormat="1" ht="15" customHeight="1" x14ac:dyDescent="0.25"/>
    <row r="41073" customFormat="1" ht="15" customHeight="1" x14ac:dyDescent="0.25"/>
    <row r="41074" customFormat="1" ht="15" customHeight="1" x14ac:dyDescent="0.25"/>
    <row r="41075" customFormat="1" ht="15" customHeight="1" x14ac:dyDescent="0.25"/>
    <row r="41076" customFormat="1" ht="15" customHeight="1" x14ac:dyDescent="0.25"/>
    <row r="41077" customFormat="1" ht="15" customHeight="1" x14ac:dyDescent="0.25"/>
    <row r="41078" customFormat="1" ht="15" customHeight="1" x14ac:dyDescent="0.25"/>
    <row r="41079" customFormat="1" ht="15" customHeight="1" x14ac:dyDescent="0.25"/>
    <row r="41080" customFormat="1" ht="15" customHeight="1" x14ac:dyDescent="0.25"/>
    <row r="41081" customFormat="1" ht="15" customHeight="1" x14ac:dyDescent="0.25"/>
    <row r="41082" customFormat="1" ht="15" customHeight="1" x14ac:dyDescent="0.25"/>
    <row r="41083" customFormat="1" ht="15" customHeight="1" x14ac:dyDescent="0.25"/>
    <row r="41084" customFormat="1" ht="15" customHeight="1" x14ac:dyDescent="0.25"/>
    <row r="41085" customFormat="1" ht="15" customHeight="1" x14ac:dyDescent="0.25"/>
    <row r="41086" customFormat="1" ht="15" customHeight="1" x14ac:dyDescent="0.25"/>
    <row r="41087" customFormat="1" ht="15" customHeight="1" x14ac:dyDescent="0.25"/>
    <row r="41088" customFormat="1" ht="15" customHeight="1" x14ac:dyDescent="0.25"/>
    <row r="41089" customFormat="1" ht="15" customHeight="1" x14ac:dyDescent="0.25"/>
    <row r="41090" customFormat="1" ht="15" customHeight="1" x14ac:dyDescent="0.25"/>
    <row r="41091" customFormat="1" ht="15" customHeight="1" x14ac:dyDescent="0.25"/>
    <row r="41092" customFormat="1" ht="15" customHeight="1" x14ac:dyDescent="0.25"/>
    <row r="41093" customFormat="1" ht="15" customHeight="1" x14ac:dyDescent="0.25"/>
    <row r="41094" customFormat="1" ht="15" customHeight="1" x14ac:dyDescent="0.25"/>
    <row r="41095" customFormat="1" ht="15" customHeight="1" x14ac:dyDescent="0.25"/>
    <row r="41096" customFormat="1" ht="15" customHeight="1" x14ac:dyDescent="0.25"/>
    <row r="41097" customFormat="1" ht="15" customHeight="1" x14ac:dyDescent="0.25"/>
    <row r="41098" customFormat="1" ht="15" customHeight="1" x14ac:dyDescent="0.25"/>
    <row r="41099" customFormat="1" ht="15" customHeight="1" x14ac:dyDescent="0.25"/>
    <row r="41100" customFormat="1" ht="15" customHeight="1" x14ac:dyDescent="0.25"/>
    <row r="41101" customFormat="1" ht="15" customHeight="1" x14ac:dyDescent="0.25"/>
    <row r="41102" customFormat="1" ht="15" customHeight="1" x14ac:dyDescent="0.25"/>
    <row r="41103" customFormat="1" ht="15" customHeight="1" x14ac:dyDescent="0.25"/>
    <row r="41104" customFormat="1" ht="15" customHeight="1" x14ac:dyDescent="0.25"/>
    <row r="41105" customFormat="1" ht="15" customHeight="1" x14ac:dyDescent="0.25"/>
    <row r="41106" customFormat="1" ht="15" customHeight="1" x14ac:dyDescent="0.25"/>
    <row r="41107" customFormat="1" ht="15" customHeight="1" x14ac:dyDescent="0.25"/>
    <row r="41108" customFormat="1" ht="15" customHeight="1" x14ac:dyDescent="0.25"/>
    <row r="41109" customFormat="1" ht="15" customHeight="1" x14ac:dyDescent="0.25"/>
    <row r="41110" customFormat="1" ht="15" customHeight="1" x14ac:dyDescent="0.25"/>
    <row r="41111" customFormat="1" ht="15" customHeight="1" x14ac:dyDescent="0.25"/>
    <row r="41112" customFormat="1" ht="15" customHeight="1" x14ac:dyDescent="0.25"/>
    <row r="41113" customFormat="1" ht="15" customHeight="1" x14ac:dyDescent="0.25"/>
    <row r="41114" customFormat="1" ht="15" customHeight="1" x14ac:dyDescent="0.25"/>
    <row r="41115" customFormat="1" ht="15" customHeight="1" x14ac:dyDescent="0.25"/>
    <row r="41116" customFormat="1" ht="15" customHeight="1" x14ac:dyDescent="0.25"/>
    <row r="41117" customFormat="1" ht="15" customHeight="1" x14ac:dyDescent="0.25"/>
    <row r="41118" customFormat="1" ht="15" customHeight="1" x14ac:dyDescent="0.25"/>
    <row r="41119" customFormat="1" ht="15" customHeight="1" x14ac:dyDescent="0.25"/>
    <row r="41120" customFormat="1" ht="15" customHeight="1" x14ac:dyDescent="0.25"/>
    <row r="41121" customFormat="1" ht="15" customHeight="1" x14ac:dyDescent="0.25"/>
    <row r="41122" customFormat="1" ht="15" customHeight="1" x14ac:dyDescent="0.25"/>
    <row r="41123" customFormat="1" ht="15" customHeight="1" x14ac:dyDescent="0.25"/>
    <row r="41124" customFormat="1" ht="15" customHeight="1" x14ac:dyDescent="0.25"/>
    <row r="41125" customFormat="1" ht="15" customHeight="1" x14ac:dyDescent="0.25"/>
    <row r="41126" customFormat="1" ht="15" customHeight="1" x14ac:dyDescent="0.25"/>
    <row r="41127" customFormat="1" ht="15" customHeight="1" x14ac:dyDescent="0.25"/>
    <row r="41128" customFormat="1" ht="15" customHeight="1" x14ac:dyDescent="0.25"/>
    <row r="41129" customFormat="1" ht="15" customHeight="1" x14ac:dyDescent="0.25"/>
    <row r="41130" customFormat="1" ht="15" customHeight="1" x14ac:dyDescent="0.25"/>
    <row r="41131" customFormat="1" ht="15" customHeight="1" x14ac:dyDescent="0.25"/>
    <row r="41132" customFormat="1" ht="15" customHeight="1" x14ac:dyDescent="0.25"/>
    <row r="41133" customFormat="1" ht="15" customHeight="1" x14ac:dyDescent="0.25"/>
    <row r="41134" customFormat="1" ht="15" customHeight="1" x14ac:dyDescent="0.25"/>
    <row r="41135" customFormat="1" ht="15" customHeight="1" x14ac:dyDescent="0.25"/>
    <row r="41136" customFormat="1" ht="15" customHeight="1" x14ac:dyDescent="0.25"/>
    <row r="41137" customFormat="1" ht="15" customHeight="1" x14ac:dyDescent="0.25"/>
    <row r="41138" customFormat="1" ht="15" customHeight="1" x14ac:dyDescent="0.25"/>
    <row r="41139" customFormat="1" ht="15" customHeight="1" x14ac:dyDescent="0.25"/>
    <row r="41140" customFormat="1" ht="15" customHeight="1" x14ac:dyDescent="0.25"/>
    <row r="41141" customFormat="1" ht="15" customHeight="1" x14ac:dyDescent="0.25"/>
    <row r="41142" customFormat="1" ht="15" customHeight="1" x14ac:dyDescent="0.25"/>
    <row r="41143" customFormat="1" ht="15" customHeight="1" x14ac:dyDescent="0.25"/>
    <row r="41144" customFormat="1" ht="15" customHeight="1" x14ac:dyDescent="0.25"/>
    <row r="41145" customFormat="1" ht="15" customHeight="1" x14ac:dyDescent="0.25"/>
    <row r="41146" customFormat="1" ht="15" customHeight="1" x14ac:dyDescent="0.25"/>
    <row r="41147" customFormat="1" ht="15" customHeight="1" x14ac:dyDescent="0.25"/>
    <row r="41148" customFormat="1" ht="15" customHeight="1" x14ac:dyDescent="0.25"/>
    <row r="41149" customFormat="1" ht="15" customHeight="1" x14ac:dyDescent="0.25"/>
    <row r="41150" customFormat="1" ht="15" customHeight="1" x14ac:dyDescent="0.25"/>
    <row r="41151" customFormat="1" ht="15" customHeight="1" x14ac:dyDescent="0.25"/>
    <row r="41152" customFormat="1" ht="15" customHeight="1" x14ac:dyDescent="0.25"/>
    <row r="41153" customFormat="1" ht="15" customHeight="1" x14ac:dyDescent="0.25"/>
    <row r="41154" customFormat="1" ht="15" customHeight="1" x14ac:dyDescent="0.25"/>
    <row r="41155" customFormat="1" ht="15" customHeight="1" x14ac:dyDescent="0.25"/>
    <row r="41156" customFormat="1" ht="15" customHeight="1" x14ac:dyDescent="0.25"/>
    <row r="41157" customFormat="1" ht="15" customHeight="1" x14ac:dyDescent="0.25"/>
    <row r="41158" customFormat="1" ht="15" customHeight="1" x14ac:dyDescent="0.25"/>
    <row r="41159" customFormat="1" ht="15" customHeight="1" x14ac:dyDescent="0.25"/>
    <row r="41160" customFormat="1" ht="15" customHeight="1" x14ac:dyDescent="0.25"/>
    <row r="41161" customFormat="1" ht="15" customHeight="1" x14ac:dyDescent="0.25"/>
    <row r="41162" customFormat="1" ht="15" customHeight="1" x14ac:dyDescent="0.25"/>
    <row r="41163" customFormat="1" ht="15" customHeight="1" x14ac:dyDescent="0.25"/>
    <row r="41164" customFormat="1" ht="15" customHeight="1" x14ac:dyDescent="0.25"/>
    <row r="41165" customFormat="1" ht="15" customHeight="1" x14ac:dyDescent="0.25"/>
    <row r="41166" customFormat="1" ht="15" customHeight="1" x14ac:dyDescent="0.25"/>
    <row r="41167" customFormat="1" ht="15" customHeight="1" x14ac:dyDescent="0.25"/>
    <row r="41168" customFormat="1" ht="15" customHeight="1" x14ac:dyDescent="0.25"/>
    <row r="41169" customFormat="1" ht="15" customHeight="1" x14ac:dyDescent="0.25"/>
    <row r="41170" customFormat="1" ht="15" customHeight="1" x14ac:dyDescent="0.25"/>
    <row r="41171" customFormat="1" ht="15" customHeight="1" x14ac:dyDescent="0.25"/>
    <row r="41172" customFormat="1" ht="15" customHeight="1" x14ac:dyDescent="0.25"/>
    <row r="41173" customFormat="1" ht="15" customHeight="1" x14ac:dyDescent="0.25"/>
    <row r="41174" customFormat="1" ht="15" customHeight="1" x14ac:dyDescent="0.25"/>
    <row r="41175" customFormat="1" ht="15" customHeight="1" x14ac:dyDescent="0.25"/>
    <row r="41176" customFormat="1" ht="15" customHeight="1" x14ac:dyDescent="0.25"/>
    <row r="41177" customFormat="1" ht="15" customHeight="1" x14ac:dyDescent="0.25"/>
    <row r="41178" customFormat="1" ht="15" customHeight="1" x14ac:dyDescent="0.25"/>
    <row r="41179" customFormat="1" ht="15" customHeight="1" x14ac:dyDescent="0.25"/>
    <row r="41180" customFormat="1" ht="15" customHeight="1" x14ac:dyDescent="0.25"/>
    <row r="41181" customFormat="1" ht="15" customHeight="1" x14ac:dyDescent="0.25"/>
    <row r="41182" customFormat="1" ht="15" customHeight="1" x14ac:dyDescent="0.25"/>
    <row r="41183" customFormat="1" ht="15" customHeight="1" x14ac:dyDescent="0.25"/>
    <row r="41184" customFormat="1" ht="15" customHeight="1" x14ac:dyDescent="0.25"/>
    <row r="41185" customFormat="1" ht="15" customHeight="1" x14ac:dyDescent="0.25"/>
    <row r="41186" customFormat="1" ht="15" customHeight="1" x14ac:dyDescent="0.25"/>
    <row r="41187" customFormat="1" ht="15" customHeight="1" x14ac:dyDescent="0.25"/>
    <row r="41188" customFormat="1" ht="15" customHeight="1" x14ac:dyDescent="0.25"/>
    <row r="41189" customFormat="1" ht="15" customHeight="1" x14ac:dyDescent="0.25"/>
    <row r="41190" customFormat="1" ht="15" customHeight="1" x14ac:dyDescent="0.25"/>
    <row r="41191" customFormat="1" ht="15" customHeight="1" x14ac:dyDescent="0.25"/>
    <row r="41192" customFormat="1" ht="15" customHeight="1" x14ac:dyDescent="0.25"/>
    <row r="41193" customFormat="1" ht="15" customHeight="1" x14ac:dyDescent="0.25"/>
    <row r="41194" customFormat="1" ht="15" customHeight="1" x14ac:dyDescent="0.25"/>
    <row r="41195" customFormat="1" ht="15" customHeight="1" x14ac:dyDescent="0.25"/>
    <row r="41196" customFormat="1" ht="15" customHeight="1" x14ac:dyDescent="0.25"/>
    <row r="41197" customFormat="1" ht="15" customHeight="1" x14ac:dyDescent="0.25"/>
    <row r="41198" customFormat="1" ht="15" customHeight="1" x14ac:dyDescent="0.25"/>
    <row r="41199" customFormat="1" ht="15" customHeight="1" x14ac:dyDescent="0.25"/>
    <row r="41200" customFormat="1" ht="15" customHeight="1" x14ac:dyDescent="0.25"/>
    <row r="41201" customFormat="1" ht="15" customHeight="1" x14ac:dyDescent="0.25"/>
    <row r="41202" customFormat="1" ht="15" customHeight="1" x14ac:dyDescent="0.25"/>
    <row r="41203" customFormat="1" ht="15" customHeight="1" x14ac:dyDescent="0.25"/>
    <row r="41204" customFormat="1" ht="15" customHeight="1" x14ac:dyDescent="0.25"/>
    <row r="41205" customFormat="1" ht="15" customHeight="1" x14ac:dyDescent="0.25"/>
    <row r="41206" customFormat="1" ht="15" customHeight="1" x14ac:dyDescent="0.25"/>
    <row r="41207" customFormat="1" ht="15" customHeight="1" x14ac:dyDescent="0.25"/>
    <row r="41208" customFormat="1" ht="15" customHeight="1" x14ac:dyDescent="0.25"/>
    <row r="41209" customFormat="1" ht="15" customHeight="1" x14ac:dyDescent="0.25"/>
    <row r="41210" customFormat="1" ht="15" customHeight="1" x14ac:dyDescent="0.25"/>
    <row r="41211" customFormat="1" ht="15" customHeight="1" x14ac:dyDescent="0.25"/>
    <row r="41212" customFormat="1" ht="15" customHeight="1" x14ac:dyDescent="0.25"/>
    <row r="41213" customFormat="1" ht="15" customHeight="1" x14ac:dyDescent="0.25"/>
    <row r="41214" customFormat="1" ht="15" customHeight="1" x14ac:dyDescent="0.25"/>
    <row r="41215" customFormat="1" ht="15" customHeight="1" x14ac:dyDescent="0.25"/>
    <row r="41216" customFormat="1" ht="15" customHeight="1" x14ac:dyDescent="0.25"/>
    <row r="41217" customFormat="1" ht="15" customHeight="1" x14ac:dyDescent="0.25"/>
    <row r="41218" customFormat="1" ht="15" customHeight="1" x14ac:dyDescent="0.25"/>
    <row r="41219" customFormat="1" ht="15" customHeight="1" x14ac:dyDescent="0.25"/>
    <row r="41220" customFormat="1" ht="15" customHeight="1" x14ac:dyDescent="0.25"/>
    <row r="41221" customFormat="1" ht="15" customHeight="1" x14ac:dyDescent="0.25"/>
    <row r="41222" customFormat="1" ht="15" customHeight="1" x14ac:dyDescent="0.25"/>
    <row r="41223" customFormat="1" ht="15" customHeight="1" x14ac:dyDescent="0.25"/>
    <row r="41224" customFormat="1" ht="15" customHeight="1" x14ac:dyDescent="0.25"/>
    <row r="41225" customFormat="1" ht="15" customHeight="1" x14ac:dyDescent="0.25"/>
    <row r="41226" customFormat="1" ht="15" customHeight="1" x14ac:dyDescent="0.25"/>
    <row r="41227" customFormat="1" ht="15" customHeight="1" x14ac:dyDescent="0.25"/>
    <row r="41228" customFormat="1" ht="15" customHeight="1" x14ac:dyDescent="0.25"/>
    <row r="41229" customFormat="1" ht="15" customHeight="1" x14ac:dyDescent="0.25"/>
    <row r="41230" customFormat="1" ht="15" customHeight="1" x14ac:dyDescent="0.25"/>
    <row r="41231" customFormat="1" ht="15" customHeight="1" x14ac:dyDescent="0.25"/>
    <row r="41232" customFormat="1" ht="15" customHeight="1" x14ac:dyDescent="0.25"/>
    <row r="41233" customFormat="1" ht="15" customHeight="1" x14ac:dyDescent="0.25"/>
    <row r="41234" customFormat="1" ht="15" customHeight="1" x14ac:dyDescent="0.25"/>
    <row r="41235" customFormat="1" ht="15" customHeight="1" x14ac:dyDescent="0.25"/>
    <row r="41236" customFormat="1" ht="15" customHeight="1" x14ac:dyDescent="0.25"/>
    <row r="41237" customFormat="1" ht="15" customHeight="1" x14ac:dyDescent="0.25"/>
    <row r="41238" customFormat="1" ht="15" customHeight="1" x14ac:dyDescent="0.25"/>
    <row r="41239" customFormat="1" ht="15" customHeight="1" x14ac:dyDescent="0.25"/>
    <row r="41240" customFormat="1" ht="15" customHeight="1" x14ac:dyDescent="0.25"/>
    <row r="41241" customFormat="1" ht="15" customHeight="1" x14ac:dyDescent="0.25"/>
    <row r="41242" customFormat="1" ht="15" customHeight="1" x14ac:dyDescent="0.25"/>
    <row r="41243" customFormat="1" ht="15" customHeight="1" x14ac:dyDescent="0.25"/>
    <row r="41244" customFormat="1" ht="15" customHeight="1" x14ac:dyDescent="0.25"/>
    <row r="41245" customFormat="1" ht="15" customHeight="1" x14ac:dyDescent="0.25"/>
    <row r="41246" customFormat="1" ht="15" customHeight="1" x14ac:dyDescent="0.25"/>
    <row r="41247" customFormat="1" ht="15" customHeight="1" x14ac:dyDescent="0.25"/>
    <row r="41248" customFormat="1" ht="15" customHeight="1" x14ac:dyDescent="0.25"/>
    <row r="41249" customFormat="1" ht="15" customHeight="1" x14ac:dyDescent="0.25"/>
    <row r="41250" customFormat="1" ht="15" customHeight="1" x14ac:dyDescent="0.25"/>
    <row r="41251" customFormat="1" ht="15" customHeight="1" x14ac:dyDescent="0.25"/>
    <row r="41252" customFormat="1" ht="15" customHeight="1" x14ac:dyDescent="0.25"/>
    <row r="41253" customFormat="1" ht="15" customHeight="1" x14ac:dyDescent="0.25"/>
    <row r="41254" customFormat="1" ht="15" customHeight="1" x14ac:dyDescent="0.25"/>
    <row r="41255" customFormat="1" ht="15" customHeight="1" x14ac:dyDescent="0.25"/>
    <row r="41256" customFormat="1" ht="15" customHeight="1" x14ac:dyDescent="0.25"/>
    <row r="41257" customFormat="1" ht="15" customHeight="1" x14ac:dyDescent="0.25"/>
    <row r="41258" customFormat="1" ht="15" customHeight="1" x14ac:dyDescent="0.25"/>
    <row r="41259" customFormat="1" ht="15" customHeight="1" x14ac:dyDescent="0.25"/>
    <row r="41260" customFormat="1" ht="15" customHeight="1" x14ac:dyDescent="0.25"/>
    <row r="41261" customFormat="1" ht="15" customHeight="1" x14ac:dyDescent="0.25"/>
    <row r="41262" customFormat="1" ht="15" customHeight="1" x14ac:dyDescent="0.25"/>
    <row r="41263" customFormat="1" ht="15" customHeight="1" x14ac:dyDescent="0.25"/>
    <row r="41264" customFormat="1" ht="15" customHeight="1" x14ac:dyDescent="0.25"/>
    <row r="41265" customFormat="1" ht="15" customHeight="1" x14ac:dyDescent="0.25"/>
    <row r="41266" customFormat="1" ht="15" customHeight="1" x14ac:dyDescent="0.25"/>
    <row r="41267" customFormat="1" ht="15" customHeight="1" x14ac:dyDescent="0.25"/>
    <row r="41268" customFormat="1" ht="15" customHeight="1" x14ac:dyDescent="0.25"/>
    <row r="41269" customFormat="1" ht="15" customHeight="1" x14ac:dyDescent="0.25"/>
    <row r="41270" customFormat="1" ht="15" customHeight="1" x14ac:dyDescent="0.25"/>
    <row r="41271" customFormat="1" ht="15" customHeight="1" x14ac:dyDescent="0.25"/>
    <row r="41272" customFormat="1" ht="15" customHeight="1" x14ac:dyDescent="0.25"/>
    <row r="41273" customFormat="1" ht="15" customHeight="1" x14ac:dyDescent="0.25"/>
    <row r="41274" customFormat="1" ht="15" customHeight="1" x14ac:dyDescent="0.25"/>
    <row r="41275" customFormat="1" ht="15" customHeight="1" x14ac:dyDescent="0.25"/>
    <row r="41276" customFormat="1" ht="15" customHeight="1" x14ac:dyDescent="0.25"/>
    <row r="41277" customFormat="1" ht="15" customHeight="1" x14ac:dyDescent="0.25"/>
    <row r="41278" customFormat="1" ht="15" customHeight="1" x14ac:dyDescent="0.25"/>
    <row r="41279" customFormat="1" ht="15" customHeight="1" x14ac:dyDescent="0.25"/>
    <row r="41280" customFormat="1" ht="15" customHeight="1" x14ac:dyDescent="0.25"/>
    <row r="41281" customFormat="1" ht="15" customHeight="1" x14ac:dyDescent="0.25"/>
    <row r="41282" customFormat="1" ht="15" customHeight="1" x14ac:dyDescent="0.25"/>
    <row r="41283" customFormat="1" ht="15" customHeight="1" x14ac:dyDescent="0.25"/>
    <row r="41284" customFormat="1" ht="15" customHeight="1" x14ac:dyDescent="0.25"/>
    <row r="41285" customFormat="1" ht="15" customHeight="1" x14ac:dyDescent="0.25"/>
    <row r="41286" customFormat="1" ht="15" customHeight="1" x14ac:dyDescent="0.25"/>
    <row r="41287" customFormat="1" ht="15" customHeight="1" x14ac:dyDescent="0.25"/>
    <row r="41288" customFormat="1" ht="15" customHeight="1" x14ac:dyDescent="0.25"/>
    <row r="41289" customFormat="1" ht="15" customHeight="1" x14ac:dyDescent="0.25"/>
    <row r="41290" customFormat="1" ht="15" customHeight="1" x14ac:dyDescent="0.25"/>
    <row r="41291" customFormat="1" ht="15" customHeight="1" x14ac:dyDescent="0.25"/>
    <row r="41292" customFormat="1" ht="15" customHeight="1" x14ac:dyDescent="0.25"/>
    <row r="41293" customFormat="1" ht="15" customHeight="1" x14ac:dyDescent="0.25"/>
    <row r="41294" customFormat="1" ht="15" customHeight="1" x14ac:dyDescent="0.25"/>
    <row r="41295" customFormat="1" ht="15" customHeight="1" x14ac:dyDescent="0.25"/>
    <row r="41296" customFormat="1" ht="15" customHeight="1" x14ac:dyDescent="0.25"/>
    <row r="41297" customFormat="1" ht="15" customHeight="1" x14ac:dyDescent="0.25"/>
    <row r="41298" customFormat="1" ht="15" customHeight="1" x14ac:dyDescent="0.25"/>
    <row r="41299" customFormat="1" ht="15" customHeight="1" x14ac:dyDescent="0.25"/>
    <row r="41300" customFormat="1" ht="15" customHeight="1" x14ac:dyDescent="0.25"/>
    <row r="41301" customFormat="1" ht="15" customHeight="1" x14ac:dyDescent="0.25"/>
    <row r="41302" customFormat="1" ht="15" customHeight="1" x14ac:dyDescent="0.25"/>
    <row r="41303" customFormat="1" ht="15" customHeight="1" x14ac:dyDescent="0.25"/>
    <row r="41304" customFormat="1" ht="15" customHeight="1" x14ac:dyDescent="0.25"/>
    <row r="41305" customFormat="1" ht="15" customHeight="1" x14ac:dyDescent="0.25"/>
    <row r="41306" customFormat="1" ht="15" customHeight="1" x14ac:dyDescent="0.25"/>
    <row r="41307" customFormat="1" ht="15" customHeight="1" x14ac:dyDescent="0.25"/>
    <row r="41308" customFormat="1" ht="15" customHeight="1" x14ac:dyDescent="0.25"/>
    <row r="41309" customFormat="1" ht="15" customHeight="1" x14ac:dyDescent="0.25"/>
    <row r="41310" customFormat="1" ht="15" customHeight="1" x14ac:dyDescent="0.25"/>
    <row r="41311" customFormat="1" ht="15" customHeight="1" x14ac:dyDescent="0.25"/>
    <row r="41312" customFormat="1" ht="15" customHeight="1" x14ac:dyDescent="0.25"/>
    <row r="41313" customFormat="1" ht="15" customHeight="1" x14ac:dyDescent="0.25"/>
    <row r="41314" customFormat="1" ht="15" customHeight="1" x14ac:dyDescent="0.25"/>
    <row r="41315" customFormat="1" ht="15" customHeight="1" x14ac:dyDescent="0.25"/>
    <row r="41316" customFormat="1" ht="15" customHeight="1" x14ac:dyDescent="0.25"/>
    <row r="41317" customFormat="1" ht="15" customHeight="1" x14ac:dyDescent="0.25"/>
    <row r="41318" customFormat="1" ht="15" customHeight="1" x14ac:dyDescent="0.25"/>
    <row r="41319" customFormat="1" ht="15" customHeight="1" x14ac:dyDescent="0.25"/>
    <row r="41320" customFormat="1" ht="15" customHeight="1" x14ac:dyDescent="0.25"/>
    <row r="41321" customFormat="1" ht="15" customHeight="1" x14ac:dyDescent="0.25"/>
    <row r="41322" customFormat="1" ht="15" customHeight="1" x14ac:dyDescent="0.25"/>
    <row r="41323" customFormat="1" ht="15" customHeight="1" x14ac:dyDescent="0.25"/>
    <row r="41324" customFormat="1" ht="15" customHeight="1" x14ac:dyDescent="0.25"/>
    <row r="41325" customFormat="1" ht="15" customHeight="1" x14ac:dyDescent="0.25"/>
    <row r="41326" customFormat="1" ht="15" customHeight="1" x14ac:dyDescent="0.25"/>
    <row r="41327" customFormat="1" ht="15" customHeight="1" x14ac:dyDescent="0.25"/>
    <row r="41328" customFormat="1" ht="15" customHeight="1" x14ac:dyDescent="0.25"/>
    <row r="41329" customFormat="1" ht="15" customHeight="1" x14ac:dyDescent="0.25"/>
    <row r="41330" customFormat="1" ht="15" customHeight="1" x14ac:dyDescent="0.25"/>
    <row r="41331" customFormat="1" ht="15" customHeight="1" x14ac:dyDescent="0.25"/>
    <row r="41332" customFormat="1" ht="15" customHeight="1" x14ac:dyDescent="0.25"/>
    <row r="41333" customFormat="1" ht="15" customHeight="1" x14ac:dyDescent="0.25"/>
    <row r="41334" customFormat="1" ht="15" customHeight="1" x14ac:dyDescent="0.25"/>
    <row r="41335" customFormat="1" ht="15" customHeight="1" x14ac:dyDescent="0.25"/>
    <row r="41336" customFormat="1" ht="15" customHeight="1" x14ac:dyDescent="0.25"/>
    <row r="41337" customFormat="1" ht="15" customHeight="1" x14ac:dyDescent="0.25"/>
    <row r="41338" customFormat="1" ht="15" customHeight="1" x14ac:dyDescent="0.25"/>
    <row r="41339" customFormat="1" ht="15" customHeight="1" x14ac:dyDescent="0.25"/>
    <row r="41340" customFormat="1" ht="15" customHeight="1" x14ac:dyDescent="0.25"/>
    <row r="41341" customFormat="1" ht="15" customHeight="1" x14ac:dyDescent="0.25"/>
    <row r="41342" customFormat="1" ht="15" customHeight="1" x14ac:dyDescent="0.25"/>
    <row r="41343" customFormat="1" ht="15" customHeight="1" x14ac:dyDescent="0.25"/>
    <row r="41344" customFormat="1" ht="15" customHeight="1" x14ac:dyDescent="0.25"/>
    <row r="41345" customFormat="1" ht="15" customHeight="1" x14ac:dyDescent="0.25"/>
    <row r="41346" customFormat="1" ht="15" customHeight="1" x14ac:dyDescent="0.25"/>
    <row r="41347" customFormat="1" ht="15" customHeight="1" x14ac:dyDescent="0.25"/>
    <row r="41348" customFormat="1" ht="15" customHeight="1" x14ac:dyDescent="0.25"/>
    <row r="41349" customFormat="1" ht="15" customHeight="1" x14ac:dyDescent="0.25"/>
    <row r="41350" customFormat="1" ht="15" customHeight="1" x14ac:dyDescent="0.25"/>
    <row r="41351" customFormat="1" ht="15" customHeight="1" x14ac:dyDescent="0.25"/>
    <row r="41352" customFormat="1" ht="15" customHeight="1" x14ac:dyDescent="0.25"/>
    <row r="41353" customFormat="1" ht="15" customHeight="1" x14ac:dyDescent="0.25"/>
    <row r="41354" customFormat="1" ht="15" customHeight="1" x14ac:dyDescent="0.25"/>
    <row r="41355" customFormat="1" ht="15" customHeight="1" x14ac:dyDescent="0.25"/>
    <row r="41356" customFormat="1" ht="15" customHeight="1" x14ac:dyDescent="0.25"/>
    <row r="41357" customFormat="1" ht="15" customHeight="1" x14ac:dyDescent="0.25"/>
    <row r="41358" customFormat="1" ht="15" customHeight="1" x14ac:dyDescent="0.25"/>
    <row r="41359" customFormat="1" ht="15" customHeight="1" x14ac:dyDescent="0.25"/>
    <row r="41360" customFormat="1" ht="15" customHeight="1" x14ac:dyDescent="0.25"/>
    <row r="41361" customFormat="1" ht="15" customHeight="1" x14ac:dyDescent="0.25"/>
    <row r="41362" customFormat="1" ht="15" customHeight="1" x14ac:dyDescent="0.25"/>
    <row r="41363" customFormat="1" ht="15" customHeight="1" x14ac:dyDescent="0.25"/>
    <row r="41364" customFormat="1" ht="15" customHeight="1" x14ac:dyDescent="0.25"/>
    <row r="41365" customFormat="1" ht="15" customHeight="1" x14ac:dyDescent="0.25"/>
    <row r="41366" customFormat="1" ht="15" customHeight="1" x14ac:dyDescent="0.25"/>
    <row r="41367" customFormat="1" ht="15" customHeight="1" x14ac:dyDescent="0.25"/>
    <row r="41368" customFormat="1" ht="15" customHeight="1" x14ac:dyDescent="0.25"/>
    <row r="41369" customFormat="1" ht="15" customHeight="1" x14ac:dyDescent="0.25"/>
    <row r="41370" customFormat="1" ht="15" customHeight="1" x14ac:dyDescent="0.25"/>
    <row r="41371" customFormat="1" ht="15" customHeight="1" x14ac:dyDescent="0.25"/>
    <row r="41372" customFormat="1" ht="15" customHeight="1" x14ac:dyDescent="0.25"/>
    <row r="41373" customFormat="1" ht="15" customHeight="1" x14ac:dyDescent="0.25"/>
    <row r="41374" customFormat="1" ht="15" customHeight="1" x14ac:dyDescent="0.25"/>
    <row r="41375" customFormat="1" ht="15" customHeight="1" x14ac:dyDescent="0.25"/>
    <row r="41376" customFormat="1" ht="15" customHeight="1" x14ac:dyDescent="0.25"/>
    <row r="41377" customFormat="1" ht="15" customHeight="1" x14ac:dyDescent="0.25"/>
    <row r="41378" customFormat="1" ht="15" customHeight="1" x14ac:dyDescent="0.25"/>
    <row r="41379" customFormat="1" ht="15" customHeight="1" x14ac:dyDescent="0.25"/>
    <row r="41380" customFormat="1" ht="15" customHeight="1" x14ac:dyDescent="0.25"/>
    <row r="41381" customFormat="1" ht="15" customHeight="1" x14ac:dyDescent="0.25"/>
    <row r="41382" customFormat="1" ht="15" customHeight="1" x14ac:dyDescent="0.25"/>
    <row r="41383" customFormat="1" ht="15" customHeight="1" x14ac:dyDescent="0.25"/>
    <row r="41384" customFormat="1" ht="15" customHeight="1" x14ac:dyDescent="0.25"/>
    <row r="41385" customFormat="1" ht="15" customHeight="1" x14ac:dyDescent="0.25"/>
    <row r="41386" customFormat="1" ht="15" customHeight="1" x14ac:dyDescent="0.25"/>
    <row r="41387" customFormat="1" ht="15" customHeight="1" x14ac:dyDescent="0.25"/>
    <row r="41388" customFormat="1" ht="15" customHeight="1" x14ac:dyDescent="0.25"/>
    <row r="41389" customFormat="1" ht="15" customHeight="1" x14ac:dyDescent="0.25"/>
    <row r="41390" customFormat="1" ht="15" customHeight="1" x14ac:dyDescent="0.25"/>
    <row r="41391" customFormat="1" ht="15" customHeight="1" x14ac:dyDescent="0.25"/>
    <row r="41392" customFormat="1" ht="15" customHeight="1" x14ac:dyDescent="0.25"/>
    <row r="41393" customFormat="1" ht="15" customHeight="1" x14ac:dyDescent="0.25"/>
    <row r="41394" customFormat="1" ht="15" customHeight="1" x14ac:dyDescent="0.25"/>
    <row r="41395" customFormat="1" ht="15" customHeight="1" x14ac:dyDescent="0.25"/>
    <row r="41396" customFormat="1" ht="15" customHeight="1" x14ac:dyDescent="0.25"/>
    <row r="41397" customFormat="1" ht="15" customHeight="1" x14ac:dyDescent="0.25"/>
    <row r="41398" customFormat="1" ht="15" customHeight="1" x14ac:dyDescent="0.25"/>
    <row r="41399" customFormat="1" ht="15" customHeight="1" x14ac:dyDescent="0.25"/>
    <row r="41400" customFormat="1" ht="15" customHeight="1" x14ac:dyDescent="0.25"/>
    <row r="41401" customFormat="1" ht="15" customHeight="1" x14ac:dyDescent="0.25"/>
    <row r="41402" customFormat="1" ht="15" customHeight="1" x14ac:dyDescent="0.25"/>
    <row r="41403" customFormat="1" ht="15" customHeight="1" x14ac:dyDescent="0.25"/>
    <row r="41404" customFormat="1" ht="15" customHeight="1" x14ac:dyDescent="0.25"/>
    <row r="41405" customFormat="1" ht="15" customHeight="1" x14ac:dyDescent="0.25"/>
    <row r="41406" customFormat="1" ht="15" customHeight="1" x14ac:dyDescent="0.25"/>
    <row r="41407" customFormat="1" ht="15" customHeight="1" x14ac:dyDescent="0.25"/>
    <row r="41408" customFormat="1" ht="15" customHeight="1" x14ac:dyDescent="0.25"/>
    <row r="41409" customFormat="1" ht="15" customHeight="1" x14ac:dyDescent="0.25"/>
    <row r="41410" customFormat="1" ht="15" customHeight="1" x14ac:dyDescent="0.25"/>
    <row r="41411" customFormat="1" ht="15" customHeight="1" x14ac:dyDescent="0.25"/>
    <row r="41412" customFormat="1" ht="15" customHeight="1" x14ac:dyDescent="0.25"/>
    <row r="41413" customFormat="1" ht="15" customHeight="1" x14ac:dyDescent="0.25"/>
    <row r="41414" customFormat="1" ht="15" customHeight="1" x14ac:dyDescent="0.25"/>
    <row r="41415" customFormat="1" ht="15" customHeight="1" x14ac:dyDescent="0.25"/>
    <row r="41416" customFormat="1" ht="15" customHeight="1" x14ac:dyDescent="0.25"/>
    <row r="41417" customFormat="1" ht="15" customHeight="1" x14ac:dyDescent="0.25"/>
    <row r="41418" customFormat="1" ht="15" customHeight="1" x14ac:dyDescent="0.25"/>
    <row r="41419" customFormat="1" ht="15" customHeight="1" x14ac:dyDescent="0.25"/>
    <row r="41420" customFormat="1" ht="15" customHeight="1" x14ac:dyDescent="0.25"/>
    <row r="41421" customFormat="1" ht="15" customHeight="1" x14ac:dyDescent="0.25"/>
    <row r="41422" customFormat="1" ht="15" customHeight="1" x14ac:dyDescent="0.25"/>
    <row r="41423" customFormat="1" ht="15" customHeight="1" x14ac:dyDescent="0.25"/>
    <row r="41424" customFormat="1" ht="15" customHeight="1" x14ac:dyDescent="0.25"/>
    <row r="41425" customFormat="1" ht="15" customHeight="1" x14ac:dyDescent="0.25"/>
    <row r="41426" customFormat="1" ht="15" customHeight="1" x14ac:dyDescent="0.25"/>
    <row r="41427" customFormat="1" ht="15" customHeight="1" x14ac:dyDescent="0.25"/>
    <row r="41428" customFormat="1" ht="15" customHeight="1" x14ac:dyDescent="0.25"/>
    <row r="41429" customFormat="1" ht="15" customHeight="1" x14ac:dyDescent="0.25"/>
    <row r="41430" customFormat="1" ht="15" customHeight="1" x14ac:dyDescent="0.25"/>
    <row r="41431" customFormat="1" ht="15" customHeight="1" x14ac:dyDescent="0.25"/>
    <row r="41432" customFormat="1" ht="15" customHeight="1" x14ac:dyDescent="0.25"/>
    <row r="41433" customFormat="1" ht="15" customHeight="1" x14ac:dyDescent="0.25"/>
    <row r="41434" customFormat="1" ht="15" customHeight="1" x14ac:dyDescent="0.25"/>
    <row r="41435" customFormat="1" ht="15" customHeight="1" x14ac:dyDescent="0.25"/>
    <row r="41436" customFormat="1" ht="15" customHeight="1" x14ac:dyDescent="0.25"/>
    <row r="41437" customFormat="1" ht="15" customHeight="1" x14ac:dyDescent="0.25"/>
    <row r="41438" customFormat="1" ht="15" customHeight="1" x14ac:dyDescent="0.25"/>
    <row r="41439" customFormat="1" ht="15" customHeight="1" x14ac:dyDescent="0.25"/>
    <row r="41440" customFormat="1" ht="15" customHeight="1" x14ac:dyDescent="0.25"/>
    <row r="41441" customFormat="1" ht="15" customHeight="1" x14ac:dyDescent="0.25"/>
    <row r="41442" customFormat="1" ht="15" customHeight="1" x14ac:dyDescent="0.25"/>
    <row r="41443" customFormat="1" ht="15" customHeight="1" x14ac:dyDescent="0.25"/>
    <row r="41444" customFormat="1" ht="15" customHeight="1" x14ac:dyDescent="0.25"/>
    <row r="41445" customFormat="1" ht="15" customHeight="1" x14ac:dyDescent="0.25"/>
    <row r="41446" customFormat="1" ht="15" customHeight="1" x14ac:dyDescent="0.25"/>
    <row r="41447" customFormat="1" ht="15" customHeight="1" x14ac:dyDescent="0.25"/>
    <row r="41448" customFormat="1" ht="15" customHeight="1" x14ac:dyDescent="0.25"/>
    <row r="41449" customFormat="1" ht="15" customHeight="1" x14ac:dyDescent="0.25"/>
    <row r="41450" customFormat="1" ht="15" customHeight="1" x14ac:dyDescent="0.25"/>
    <row r="41451" customFormat="1" ht="15" customHeight="1" x14ac:dyDescent="0.25"/>
    <row r="41452" customFormat="1" ht="15" customHeight="1" x14ac:dyDescent="0.25"/>
    <row r="41453" customFormat="1" ht="15" customHeight="1" x14ac:dyDescent="0.25"/>
    <row r="41454" customFormat="1" ht="15" customHeight="1" x14ac:dyDescent="0.25"/>
    <row r="41455" customFormat="1" ht="15" customHeight="1" x14ac:dyDescent="0.25"/>
    <row r="41456" customFormat="1" ht="15" customHeight="1" x14ac:dyDescent="0.25"/>
    <row r="41457" customFormat="1" ht="15" customHeight="1" x14ac:dyDescent="0.25"/>
    <row r="41458" customFormat="1" ht="15" customHeight="1" x14ac:dyDescent="0.25"/>
    <row r="41459" customFormat="1" ht="15" customHeight="1" x14ac:dyDescent="0.25"/>
    <row r="41460" customFormat="1" ht="15" customHeight="1" x14ac:dyDescent="0.25"/>
    <row r="41461" customFormat="1" ht="15" customHeight="1" x14ac:dyDescent="0.25"/>
    <row r="41462" customFormat="1" ht="15" customHeight="1" x14ac:dyDescent="0.25"/>
    <row r="41463" customFormat="1" ht="15" customHeight="1" x14ac:dyDescent="0.25"/>
    <row r="41464" customFormat="1" ht="15" customHeight="1" x14ac:dyDescent="0.25"/>
    <row r="41465" customFormat="1" ht="15" customHeight="1" x14ac:dyDescent="0.25"/>
    <row r="41466" customFormat="1" ht="15" customHeight="1" x14ac:dyDescent="0.25"/>
    <row r="41467" customFormat="1" ht="15" customHeight="1" x14ac:dyDescent="0.25"/>
    <row r="41468" customFormat="1" ht="15" customHeight="1" x14ac:dyDescent="0.25"/>
    <row r="41469" customFormat="1" ht="15" customHeight="1" x14ac:dyDescent="0.25"/>
    <row r="41470" customFormat="1" ht="15" customHeight="1" x14ac:dyDescent="0.25"/>
    <row r="41471" customFormat="1" ht="15" customHeight="1" x14ac:dyDescent="0.25"/>
    <row r="41472" customFormat="1" ht="15" customHeight="1" x14ac:dyDescent="0.25"/>
    <row r="41473" customFormat="1" ht="15" customHeight="1" x14ac:dyDescent="0.25"/>
    <row r="41474" customFormat="1" ht="15" customHeight="1" x14ac:dyDescent="0.25"/>
    <row r="41475" customFormat="1" ht="15" customHeight="1" x14ac:dyDescent="0.25"/>
    <row r="41476" customFormat="1" ht="15" customHeight="1" x14ac:dyDescent="0.25"/>
    <row r="41477" customFormat="1" ht="15" customHeight="1" x14ac:dyDescent="0.25"/>
    <row r="41478" customFormat="1" ht="15" customHeight="1" x14ac:dyDescent="0.25"/>
    <row r="41479" customFormat="1" ht="15" customHeight="1" x14ac:dyDescent="0.25"/>
    <row r="41480" customFormat="1" ht="15" customHeight="1" x14ac:dyDescent="0.25"/>
    <row r="41481" customFormat="1" ht="15" customHeight="1" x14ac:dyDescent="0.25"/>
    <row r="41482" customFormat="1" ht="15" customHeight="1" x14ac:dyDescent="0.25"/>
    <row r="41483" customFormat="1" ht="15" customHeight="1" x14ac:dyDescent="0.25"/>
    <row r="41484" customFormat="1" ht="15" customHeight="1" x14ac:dyDescent="0.25"/>
    <row r="41485" customFormat="1" ht="15" customHeight="1" x14ac:dyDescent="0.25"/>
    <row r="41486" customFormat="1" ht="15" customHeight="1" x14ac:dyDescent="0.25"/>
    <row r="41487" customFormat="1" ht="15" customHeight="1" x14ac:dyDescent="0.25"/>
    <row r="41488" customFormat="1" ht="15" customHeight="1" x14ac:dyDescent="0.25"/>
    <row r="41489" customFormat="1" ht="15" customHeight="1" x14ac:dyDescent="0.25"/>
    <row r="41490" customFormat="1" ht="15" customHeight="1" x14ac:dyDescent="0.25"/>
    <row r="41491" customFormat="1" ht="15" customHeight="1" x14ac:dyDescent="0.25"/>
    <row r="41492" customFormat="1" ht="15" customHeight="1" x14ac:dyDescent="0.25"/>
    <row r="41493" customFormat="1" ht="15" customHeight="1" x14ac:dyDescent="0.25"/>
    <row r="41494" customFormat="1" ht="15" customHeight="1" x14ac:dyDescent="0.25"/>
    <row r="41495" customFormat="1" ht="15" customHeight="1" x14ac:dyDescent="0.25"/>
    <row r="41496" customFormat="1" ht="15" customHeight="1" x14ac:dyDescent="0.25"/>
    <row r="41497" customFormat="1" ht="15" customHeight="1" x14ac:dyDescent="0.25"/>
    <row r="41498" customFormat="1" ht="15" customHeight="1" x14ac:dyDescent="0.25"/>
    <row r="41499" customFormat="1" ht="15" customHeight="1" x14ac:dyDescent="0.25"/>
    <row r="41500" customFormat="1" ht="15" customHeight="1" x14ac:dyDescent="0.25"/>
    <row r="41501" customFormat="1" ht="15" customHeight="1" x14ac:dyDescent="0.25"/>
    <row r="41502" customFormat="1" ht="15" customHeight="1" x14ac:dyDescent="0.25"/>
    <row r="41503" customFormat="1" ht="15" customHeight="1" x14ac:dyDescent="0.25"/>
    <row r="41504" customFormat="1" ht="15" customHeight="1" x14ac:dyDescent="0.25"/>
    <row r="41505" customFormat="1" ht="15" customHeight="1" x14ac:dyDescent="0.25"/>
    <row r="41506" customFormat="1" ht="15" customHeight="1" x14ac:dyDescent="0.25"/>
    <row r="41507" customFormat="1" ht="15" customHeight="1" x14ac:dyDescent="0.25"/>
    <row r="41508" customFormat="1" ht="15" customHeight="1" x14ac:dyDescent="0.25"/>
    <row r="41509" customFormat="1" ht="15" customHeight="1" x14ac:dyDescent="0.25"/>
    <row r="41510" customFormat="1" ht="15" customHeight="1" x14ac:dyDescent="0.25"/>
    <row r="41511" customFormat="1" ht="15" customHeight="1" x14ac:dyDescent="0.25"/>
    <row r="41512" customFormat="1" ht="15" customHeight="1" x14ac:dyDescent="0.25"/>
    <row r="41513" customFormat="1" ht="15" customHeight="1" x14ac:dyDescent="0.25"/>
    <row r="41514" customFormat="1" ht="15" customHeight="1" x14ac:dyDescent="0.25"/>
    <row r="41515" customFormat="1" ht="15" customHeight="1" x14ac:dyDescent="0.25"/>
    <row r="41516" customFormat="1" ht="15" customHeight="1" x14ac:dyDescent="0.25"/>
    <row r="41517" customFormat="1" ht="15" customHeight="1" x14ac:dyDescent="0.25"/>
    <row r="41518" customFormat="1" ht="15" customHeight="1" x14ac:dyDescent="0.25"/>
    <row r="41519" customFormat="1" ht="15" customHeight="1" x14ac:dyDescent="0.25"/>
    <row r="41520" customFormat="1" ht="15" customHeight="1" x14ac:dyDescent="0.25"/>
    <row r="41521" customFormat="1" ht="15" customHeight="1" x14ac:dyDescent="0.25"/>
    <row r="41522" customFormat="1" ht="15" customHeight="1" x14ac:dyDescent="0.25"/>
    <row r="41523" customFormat="1" ht="15" customHeight="1" x14ac:dyDescent="0.25"/>
    <row r="41524" customFormat="1" ht="15" customHeight="1" x14ac:dyDescent="0.25"/>
    <row r="41525" customFormat="1" ht="15" customHeight="1" x14ac:dyDescent="0.25"/>
    <row r="41526" customFormat="1" ht="15" customHeight="1" x14ac:dyDescent="0.25"/>
    <row r="41527" customFormat="1" ht="15" customHeight="1" x14ac:dyDescent="0.25"/>
    <row r="41528" customFormat="1" ht="15" customHeight="1" x14ac:dyDescent="0.25"/>
    <row r="41529" customFormat="1" ht="15" customHeight="1" x14ac:dyDescent="0.25"/>
    <row r="41530" customFormat="1" ht="15" customHeight="1" x14ac:dyDescent="0.25"/>
    <row r="41531" customFormat="1" ht="15" customHeight="1" x14ac:dyDescent="0.25"/>
    <row r="41532" customFormat="1" ht="15" customHeight="1" x14ac:dyDescent="0.25"/>
    <row r="41533" customFormat="1" ht="15" customHeight="1" x14ac:dyDescent="0.25"/>
    <row r="41534" customFormat="1" ht="15" customHeight="1" x14ac:dyDescent="0.25"/>
    <row r="41535" customFormat="1" ht="15" customHeight="1" x14ac:dyDescent="0.25"/>
    <row r="41536" customFormat="1" ht="15" customHeight="1" x14ac:dyDescent="0.25"/>
    <row r="41537" customFormat="1" ht="15" customHeight="1" x14ac:dyDescent="0.25"/>
    <row r="41538" customFormat="1" ht="15" customHeight="1" x14ac:dyDescent="0.25"/>
    <row r="41539" customFormat="1" ht="15" customHeight="1" x14ac:dyDescent="0.25"/>
    <row r="41540" customFormat="1" ht="15" customHeight="1" x14ac:dyDescent="0.25"/>
    <row r="41541" customFormat="1" ht="15" customHeight="1" x14ac:dyDescent="0.25"/>
    <row r="41542" customFormat="1" ht="15" customHeight="1" x14ac:dyDescent="0.25"/>
    <row r="41543" customFormat="1" ht="15" customHeight="1" x14ac:dyDescent="0.25"/>
    <row r="41544" customFormat="1" ht="15" customHeight="1" x14ac:dyDescent="0.25"/>
    <row r="41545" customFormat="1" ht="15" customHeight="1" x14ac:dyDescent="0.25"/>
    <row r="41546" customFormat="1" ht="15" customHeight="1" x14ac:dyDescent="0.25"/>
    <row r="41547" customFormat="1" ht="15" customHeight="1" x14ac:dyDescent="0.25"/>
    <row r="41548" customFormat="1" ht="15" customHeight="1" x14ac:dyDescent="0.25"/>
    <row r="41549" customFormat="1" ht="15" customHeight="1" x14ac:dyDescent="0.25"/>
    <row r="41550" customFormat="1" ht="15" customHeight="1" x14ac:dyDescent="0.25"/>
    <row r="41551" customFormat="1" ht="15" customHeight="1" x14ac:dyDescent="0.25"/>
    <row r="41552" customFormat="1" ht="15" customHeight="1" x14ac:dyDescent="0.25"/>
    <row r="41553" customFormat="1" ht="15" customHeight="1" x14ac:dyDescent="0.25"/>
    <row r="41554" customFormat="1" ht="15" customHeight="1" x14ac:dyDescent="0.25"/>
    <row r="41555" customFormat="1" ht="15" customHeight="1" x14ac:dyDescent="0.25"/>
    <row r="41556" customFormat="1" ht="15" customHeight="1" x14ac:dyDescent="0.25"/>
    <row r="41557" customFormat="1" ht="15" customHeight="1" x14ac:dyDescent="0.25"/>
    <row r="41558" customFormat="1" ht="15" customHeight="1" x14ac:dyDescent="0.25"/>
    <row r="41559" customFormat="1" ht="15" customHeight="1" x14ac:dyDescent="0.25"/>
    <row r="41560" customFormat="1" ht="15" customHeight="1" x14ac:dyDescent="0.25"/>
    <row r="41561" customFormat="1" ht="15" customHeight="1" x14ac:dyDescent="0.25"/>
    <row r="41562" customFormat="1" ht="15" customHeight="1" x14ac:dyDescent="0.25"/>
    <row r="41563" customFormat="1" ht="15" customHeight="1" x14ac:dyDescent="0.25"/>
    <row r="41564" customFormat="1" ht="15" customHeight="1" x14ac:dyDescent="0.25"/>
    <row r="41565" customFormat="1" ht="15" customHeight="1" x14ac:dyDescent="0.25"/>
    <row r="41566" customFormat="1" ht="15" customHeight="1" x14ac:dyDescent="0.25"/>
    <row r="41567" customFormat="1" ht="15" customHeight="1" x14ac:dyDescent="0.25"/>
    <row r="41568" customFormat="1" ht="15" customHeight="1" x14ac:dyDescent="0.25"/>
    <row r="41569" customFormat="1" ht="15" customHeight="1" x14ac:dyDescent="0.25"/>
    <row r="41570" customFormat="1" ht="15" customHeight="1" x14ac:dyDescent="0.25"/>
    <row r="41571" customFormat="1" ht="15" customHeight="1" x14ac:dyDescent="0.25"/>
    <row r="41572" customFormat="1" ht="15" customHeight="1" x14ac:dyDescent="0.25"/>
    <row r="41573" customFormat="1" ht="15" customHeight="1" x14ac:dyDescent="0.25"/>
    <row r="41574" customFormat="1" ht="15" customHeight="1" x14ac:dyDescent="0.25"/>
    <row r="41575" customFormat="1" ht="15" customHeight="1" x14ac:dyDescent="0.25"/>
    <row r="41576" customFormat="1" ht="15" customHeight="1" x14ac:dyDescent="0.25"/>
    <row r="41577" customFormat="1" ht="15" customHeight="1" x14ac:dyDescent="0.25"/>
    <row r="41578" customFormat="1" ht="15" customHeight="1" x14ac:dyDescent="0.25"/>
    <row r="41579" customFormat="1" ht="15" customHeight="1" x14ac:dyDescent="0.25"/>
    <row r="41580" customFormat="1" ht="15" customHeight="1" x14ac:dyDescent="0.25"/>
    <row r="41581" customFormat="1" ht="15" customHeight="1" x14ac:dyDescent="0.25"/>
    <row r="41582" customFormat="1" ht="15" customHeight="1" x14ac:dyDescent="0.25"/>
    <row r="41583" customFormat="1" ht="15" customHeight="1" x14ac:dyDescent="0.25"/>
    <row r="41584" customFormat="1" ht="15" customHeight="1" x14ac:dyDescent="0.25"/>
    <row r="41585" customFormat="1" ht="15" customHeight="1" x14ac:dyDescent="0.25"/>
    <row r="41586" customFormat="1" ht="15" customHeight="1" x14ac:dyDescent="0.25"/>
    <row r="41587" customFormat="1" ht="15" customHeight="1" x14ac:dyDescent="0.25"/>
    <row r="41588" customFormat="1" ht="15" customHeight="1" x14ac:dyDescent="0.25"/>
    <row r="41589" customFormat="1" ht="15" customHeight="1" x14ac:dyDescent="0.25"/>
    <row r="41590" customFormat="1" ht="15" customHeight="1" x14ac:dyDescent="0.25"/>
    <row r="41591" customFormat="1" ht="15" customHeight="1" x14ac:dyDescent="0.25"/>
    <row r="41592" customFormat="1" ht="15" customHeight="1" x14ac:dyDescent="0.25"/>
    <row r="41593" customFormat="1" ht="15" customHeight="1" x14ac:dyDescent="0.25"/>
    <row r="41594" customFormat="1" ht="15" customHeight="1" x14ac:dyDescent="0.25"/>
    <row r="41595" customFormat="1" ht="15" customHeight="1" x14ac:dyDescent="0.25"/>
    <row r="41596" customFormat="1" ht="15" customHeight="1" x14ac:dyDescent="0.25"/>
    <row r="41597" customFormat="1" ht="15" customHeight="1" x14ac:dyDescent="0.25"/>
    <row r="41598" customFormat="1" ht="15" customHeight="1" x14ac:dyDescent="0.25"/>
    <row r="41599" customFormat="1" ht="15" customHeight="1" x14ac:dyDescent="0.25"/>
    <row r="41600" customFormat="1" ht="15" customHeight="1" x14ac:dyDescent="0.25"/>
    <row r="41601" customFormat="1" ht="15" customHeight="1" x14ac:dyDescent="0.25"/>
    <row r="41602" customFormat="1" ht="15" customHeight="1" x14ac:dyDescent="0.25"/>
    <row r="41603" customFormat="1" ht="15" customHeight="1" x14ac:dyDescent="0.25"/>
    <row r="41604" customFormat="1" ht="15" customHeight="1" x14ac:dyDescent="0.25"/>
    <row r="41605" customFormat="1" ht="15" customHeight="1" x14ac:dyDescent="0.25"/>
    <row r="41606" customFormat="1" ht="15" customHeight="1" x14ac:dyDescent="0.25"/>
    <row r="41607" customFormat="1" ht="15" customHeight="1" x14ac:dyDescent="0.25"/>
    <row r="41608" customFormat="1" ht="15" customHeight="1" x14ac:dyDescent="0.25"/>
    <row r="41609" customFormat="1" ht="15" customHeight="1" x14ac:dyDescent="0.25"/>
    <row r="41610" customFormat="1" ht="15" customHeight="1" x14ac:dyDescent="0.25"/>
    <row r="41611" customFormat="1" ht="15" customHeight="1" x14ac:dyDescent="0.25"/>
    <row r="41612" customFormat="1" ht="15" customHeight="1" x14ac:dyDescent="0.25"/>
    <row r="41613" customFormat="1" ht="15" customHeight="1" x14ac:dyDescent="0.25"/>
    <row r="41614" customFormat="1" ht="15" customHeight="1" x14ac:dyDescent="0.25"/>
    <row r="41615" customFormat="1" ht="15" customHeight="1" x14ac:dyDescent="0.25"/>
    <row r="41616" customFormat="1" ht="15" customHeight="1" x14ac:dyDescent="0.25"/>
    <row r="41617" customFormat="1" ht="15" customHeight="1" x14ac:dyDescent="0.25"/>
    <row r="41618" customFormat="1" ht="15" customHeight="1" x14ac:dyDescent="0.25"/>
    <row r="41619" customFormat="1" ht="15" customHeight="1" x14ac:dyDescent="0.25"/>
    <row r="41620" customFormat="1" ht="15" customHeight="1" x14ac:dyDescent="0.25"/>
    <row r="41621" customFormat="1" ht="15" customHeight="1" x14ac:dyDescent="0.25"/>
    <row r="41622" customFormat="1" ht="15" customHeight="1" x14ac:dyDescent="0.25"/>
    <row r="41623" customFormat="1" ht="15" customHeight="1" x14ac:dyDescent="0.25"/>
    <row r="41624" customFormat="1" ht="15" customHeight="1" x14ac:dyDescent="0.25"/>
    <row r="41625" customFormat="1" ht="15" customHeight="1" x14ac:dyDescent="0.25"/>
    <row r="41626" customFormat="1" ht="15" customHeight="1" x14ac:dyDescent="0.25"/>
    <row r="41627" customFormat="1" ht="15" customHeight="1" x14ac:dyDescent="0.25"/>
    <row r="41628" customFormat="1" ht="15" customHeight="1" x14ac:dyDescent="0.25"/>
    <row r="41629" customFormat="1" ht="15" customHeight="1" x14ac:dyDescent="0.25"/>
    <row r="41630" customFormat="1" ht="15" customHeight="1" x14ac:dyDescent="0.25"/>
    <row r="41631" customFormat="1" ht="15" customHeight="1" x14ac:dyDescent="0.25"/>
    <row r="41632" customFormat="1" ht="15" customHeight="1" x14ac:dyDescent="0.25"/>
    <row r="41633" customFormat="1" ht="15" customHeight="1" x14ac:dyDescent="0.25"/>
    <row r="41634" customFormat="1" ht="15" customHeight="1" x14ac:dyDescent="0.25"/>
    <row r="41635" customFormat="1" ht="15" customHeight="1" x14ac:dyDescent="0.25"/>
    <row r="41636" customFormat="1" ht="15" customHeight="1" x14ac:dyDescent="0.25"/>
    <row r="41637" customFormat="1" ht="15" customHeight="1" x14ac:dyDescent="0.25"/>
    <row r="41638" customFormat="1" ht="15" customHeight="1" x14ac:dyDescent="0.25"/>
    <row r="41639" customFormat="1" ht="15" customHeight="1" x14ac:dyDescent="0.25"/>
    <row r="41640" customFormat="1" ht="15" customHeight="1" x14ac:dyDescent="0.25"/>
    <row r="41641" customFormat="1" ht="15" customHeight="1" x14ac:dyDescent="0.25"/>
    <row r="41642" customFormat="1" ht="15" customHeight="1" x14ac:dyDescent="0.25"/>
    <row r="41643" customFormat="1" ht="15" customHeight="1" x14ac:dyDescent="0.25"/>
    <row r="41644" customFormat="1" ht="15" customHeight="1" x14ac:dyDescent="0.25"/>
    <row r="41645" customFormat="1" ht="15" customHeight="1" x14ac:dyDescent="0.25"/>
    <row r="41646" customFormat="1" ht="15" customHeight="1" x14ac:dyDescent="0.25"/>
    <row r="41647" customFormat="1" ht="15" customHeight="1" x14ac:dyDescent="0.25"/>
    <row r="41648" customFormat="1" ht="15" customHeight="1" x14ac:dyDescent="0.25"/>
    <row r="41649" customFormat="1" ht="15" customHeight="1" x14ac:dyDescent="0.25"/>
    <row r="41650" customFormat="1" ht="15" customHeight="1" x14ac:dyDescent="0.25"/>
    <row r="41651" customFormat="1" ht="15" customHeight="1" x14ac:dyDescent="0.25"/>
    <row r="41652" customFormat="1" ht="15" customHeight="1" x14ac:dyDescent="0.25"/>
    <row r="41653" customFormat="1" ht="15" customHeight="1" x14ac:dyDescent="0.25"/>
    <row r="41654" customFormat="1" ht="15" customHeight="1" x14ac:dyDescent="0.25"/>
    <row r="41655" customFormat="1" ht="15" customHeight="1" x14ac:dyDescent="0.25"/>
    <row r="41656" customFormat="1" ht="15" customHeight="1" x14ac:dyDescent="0.25"/>
    <row r="41657" customFormat="1" ht="15" customHeight="1" x14ac:dyDescent="0.25"/>
    <row r="41658" customFormat="1" ht="15" customHeight="1" x14ac:dyDescent="0.25"/>
    <row r="41659" customFormat="1" ht="15" customHeight="1" x14ac:dyDescent="0.25"/>
    <row r="41660" customFormat="1" ht="15" customHeight="1" x14ac:dyDescent="0.25"/>
    <row r="41661" customFormat="1" ht="15" customHeight="1" x14ac:dyDescent="0.25"/>
    <row r="41662" customFormat="1" ht="15" customHeight="1" x14ac:dyDescent="0.25"/>
    <row r="41663" customFormat="1" ht="15" customHeight="1" x14ac:dyDescent="0.25"/>
    <row r="41664" customFormat="1" ht="15" customHeight="1" x14ac:dyDescent="0.25"/>
    <row r="41665" customFormat="1" ht="15" customHeight="1" x14ac:dyDescent="0.25"/>
    <row r="41666" customFormat="1" ht="15" customHeight="1" x14ac:dyDescent="0.25"/>
    <row r="41667" customFormat="1" ht="15" customHeight="1" x14ac:dyDescent="0.25"/>
    <row r="41668" customFormat="1" ht="15" customHeight="1" x14ac:dyDescent="0.25"/>
    <row r="41669" customFormat="1" ht="15" customHeight="1" x14ac:dyDescent="0.25"/>
    <row r="41670" customFormat="1" ht="15" customHeight="1" x14ac:dyDescent="0.25"/>
    <row r="41671" customFormat="1" ht="15" customHeight="1" x14ac:dyDescent="0.25"/>
    <row r="41672" customFormat="1" ht="15" customHeight="1" x14ac:dyDescent="0.25"/>
    <row r="41673" customFormat="1" ht="15" customHeight="1" x14ac:dyDescent="0.25"/>
    <row r="41674" customFormat="1" ht="15" customHeight="1" x14ac:dyDescent="0.25"/>
    <row r="41675" customFormat="1" ht="15" customHeight="1" x14ac:dyDescent="0.25"/>
    <row r="41676" customFormat="1" ht="15" customHeight="1" x14ac:dyDescent="0.25"/>
    <row r="41677" customFormat="1" ht="15" customHeight="1" x14ac:dyDescent="0.25"/>
    <row r="41678" customFormat="1" ht="15" customHeight="1" x14ac:dyDescent="0.25"/>
    <row r="41679" customFormat="1" ht="15" customHeight="1" x14ac:dyDescent="0.25"/>
    <row r="41680" customFormat="1" ht="15" customHeight="1" x14ac:dyDescent="0.25"/>
    <row r="41681" customFormat="1" ht="15" customHeight="1" x14ac:dyDescent="0.25"/>
    <row r="41682" customFormat="1" ht="15" customHeight="1" x14ac:dyDescent="0.25"/>
    <row r="41683" customFormat="1" ht="15" customHeight="1" x14ac:dyDescent="0.25"/>
    <row r="41684" customFormat="1" ht="15" customHeight="1" x14ac:dyDescent="0.25"/>
    <row r="41685" customFormat="1" ht="15" customHeight="1" x14ac:dyDescent="0.25"/>
    <row r="41686" customFormat="1" ht="15" customHeight="1" x14ac:dyDescent="0.25"/>
    <row r="41687" customFormat="1" ht="15" customHeight="1" x14ac:dyDescent="0.25"/>
    <row r="41688" customFormat="1" ht="15" customHeight="1" x14ac:dyDescent="0.25"/>
    <row r="41689" customFormat="1" ht="15" customHeight="1" x14ac:dyDescent="0.25"/>
    <row r="41690" customFormat="1" ht="15" customHeight="1" x14ac:dyDescent="0.25"/>
    <row r="41691" customFormat="1" ht="15" customHeight="1" x14ac:dyDescent="0.25"/>
    <row r="41692" customFormat="1" ht="15" customHeight="1" x14ac:dyDescent="0.25"/>
    <row r="41693" customFormat="1" ht="15" customHeight="1" x14ac:dyDescent="0.25"/>
    <row r="41694" customFormat="1" ht="15" customHeight="1" x14ac:dyDescent="0.25"/>
    <row r="41695" customFormat="1" ht="15" customHeight="1" x14ac:dyDescent="0.25"/>
    <row r="41696" customFormat="1" ht="15" customHeight="1" x14ac:dyDescent="0.25"/>
    <row r="41697" customFormat="1" ht="15" customHeight="1" x14ac:dyDescent="0.25"/>
    <row r="41698" customFormat="1" ht="15" customHeight="1" x14ac:dyDescent="0.25"/>
    <row r="41699" customFormat="1" ht="15" customHeight="1" x14ac:dyDescent="0.25"/>
    <row r="41700" customFormat="1" ht="15" customHeight="1" x14ac:dyDescent="0.25"/>
    <row r="41701" customFormat="1" ht="15" customHeight="1" x14ac:dyDescent="0.25"/>
    <row r="41702" customFormat="1" ht="15" customHeight="1" x14ac:dyDescent="0.25"/>
    <row r="41703" customFormat="1" ht="15" customHeight="1" x14ac:dyDescent="0.25"/>
    <row r="41704" customFormat="1" ht="15" customHeight="1" x14ac:dyDescent="0.25"/>
    <row r="41705" customFormat="1" ht="15" customHeight="1" x14ac:dyDescent="0.25"/>
    <row r="41706" customFormat="1" ht="15" customHeight="1" x14ac:dyDescent="0.25"/>
    <row r="41707" customFormat="1" ht="15" customHeight="1" x14ac:dyDescent="0.25"/>
    <row r="41708" customFormat="1" ht="15" customHeight="1" x14ac:dyDescent="0.25"/>
    <row r="41709" customFormat="1" ht="15" customHeight="1" x14ac:dyDescent="0.25"/>
    <row r="41710" customFormat="1" ht="15" customHeight="1" x14ac:dyDescent="0.25"/>
    <row r="41711" customFormat="1" ht="15" customHeight="1" x14ac:dyDescent="0.25"/>
    <row r="41712" customFormat="1" ht="15" customHeight="1" x14ac:dyDescent="0.25"/>
    <row r="41713" customFormat="1" ht="15" customHeight="1" x14ac:dyDescent="0.25"/>
    <row r="41714" customFormat="1" ht="15" customHeight="1" x14ac:dyDescent="0.25"/>
    <row r="41715" customFormat="1" ht="15" customHeight="1" x14ac:dyDescent="0.25"/>
    <row r="41716" customFormat="1" ht="15" customHeight="1" x14ac:dyDescent="0.25"/>
    <row r="41717" customFormat="1" ht="15" customHeight="1" x14ac:dyDescent="0.25"/>
    <row r="41718" customFormat="1" ht="15" customHeight="1" x14ac:dyDescent="0.25"/>
    <row r="41719" customFormat="1" ht="15" customHeight="1" x14ac:dyDescent="0.25"/>
    <row r="41720" customFormat="1" ht="15" customHeight="1" x14ac:dyDescent="0.25"/>
    <row r="41721" customFormat="1" ht="15" customHeight="1" x14ac:dyDescent="0.25"/>
    <row r="41722" customFormat="1" ht="15" customHeight="1" x14ac:dyDescent="0.25"/>
    <row r="41723" customFormat="1" ht="15" customHeight="1" x14ac:dyDescent="0.25"/>
    <row r="41724" customFormat="1" ht="15" customHeight="1" x14ac:dyDescent="0.25"/>
    <row r="41725" customFormat="1" ht="15" customHeight="1" x14ac:dyDescent="0.25"/>
    <row r="41726" customFormat="1" ht="15" customHeight="1" x14ac:dyDescent="0.25"/>
    <row r="41727" customFormat="1" ht="15" customHeight="1" x14ac:dyDescent="0.25"/>
    <row r="41728" customFormat="1" ht="15" customHeight="1" x14ac:dyDescent="0.25"/>
    <row r="41729" customFormat="1" ht="15" customHeight="1" x14ac:dyDescent="0.25"/>
    <row r="41730" customFormat="1" ht="15" customHeight="1" x14ac:dyDescent="0.25"/>
    <row r="41731" customFormat="1" ht="15" customHeight="1" x14ac:dyDescent="0.25"/>
    <row r="41732" customFormat="1" ht="15" customHeight="1" x14ac:dyDescent="0.25"/>
    <row r="41733" customFormat="1" ht="15" customHeight="1" x14ac:dyDescent="0.25"/>
    <row r="41734" customFormat="1" ht="15" customHeight="1" x14ac:dyDescent="0.25"/>
    <row r="41735" customFormat="1" ht="15" customHeight="1" x14ac:dyDescent="0.25"/>
    <row r="41736" customFormat="1" ht="15" customHeight="1" x14ac:dyDescent="0.25"/>
    <row r="41737" customFormat="1" ht="15" customHeight="1" x14ac:dyDescent="0.25"/>
    <row r="41738" customFormat="1" ht="15" customHeight="1" x14ac:dyDescent="0.25"/>
    <row r="41739" customFormat="1" ht="15" customHeight="1" x14ac:dyDescent="0.25"/>
    <row r="41740" customFormat="1" ht="15" customHeight="1" x14ac:dyDescent="0.25"/>
    <row r="41741" customFormat="1" ht="15" customHeight="1" x14ac:dyDescent="0.25"/>
    <row r="41742" customFormat="1" ht="15" customHeight="1" x14ac:dyDescent="0.25"/>
    <row r="41743" customFormat="1" ht="15" customHeight="1" x14ac:dyDescent="0.25"/>
    <row r="41744" customFormat="1" ht="15" customHeight="1" x14ac:dyDescent="0.25"/>
    <row r="41745" customFormat="1" ht="15" customHeight="1" x14ac:dyDescent="0.25"/>
    <row r="41746" customFormat="1" ht="15" customHeight="1" x14ac:dyDescent="0.25"/>
    <row r="41747" customFormat="1" ht="15" customHeight="1" x14ac:dyDescent="0.25"/>
    <row r="41748" customFormat="1" ht="15" customHeight="1" x14ac:dyDescent="0.25"/>
    <row r="41749" customFormat="1" ht="15" customHeight="1" x14ac:dyDescent="0.25"/>
    <row r="41750" customFormat="1" ht="15" customHeight="1" x14ac:dyDescent="0.25"/>
    <row r="41751" customFormat="1" ht="15" customHeight="1" x14ac:dyDescent="0.25"/>
    <row r="41752" customFormat="1" ht="15" customHeight="1" x14ac:dyDescent="0.25"/>
    <row r="41753" customFormat="1" ht="15" customHeight="1" x14ac:dyDescent="0.25"/>
    <row r="41754" customFormat="1" ht="15" customHeight="1" x14ac:dyDescent="0.25"/>
    <row r="41755" customFormat="1" ht="15" customHeight="1" x14ac:dyDescent="0.25"/>
    <row r="41756" customFormat="1" ht="15" customHeight="1" x14ac:dyDescent="0.25"/>
    <row r="41757" customFormat="1" ht="15" customHeight="1" x14ac:dyDescent="0.25"/>
    <row r="41758" customFormat="1" ht="15" customHeight="1" x14ac:dyDescent="0.25"/>
    <row r="41759" customFormat="1" ht="15" customHeight="1" x14ac:dyDescent="0.25"/>
    <row r="41760" customFormat="1" ht="15" customHeight="1" x14ac:dyDescent="0.25"/>
    <row r="41761" customFormat="1" ht="15" customHeight="1" x14ac:dyDescent="0.25"/>
    <row r="41762" customFormat="1" ht="15" customHeight="1" x14ac:dyDescent="0.25"/>
    <row r="41763" customFormat="1" ht="15" customHeight="1" x14ac:dyDescent="0.25"/>
    <row r="41764" customFormat="1" ht="15" customHeight="1" x14ac:dyDescent="0.25"/>
    <row r="41765" customFormat="1" ht="15" customHeight="1" x14ac:dyDescent="0.25"/>
    <row r="41766" customFormat="1" ht="15" customHeight="1" x14ac:dyDescent="0.25"/>
    <row r="41767" customFormat="1" ht="15" customHeight="1" x14ac:dyDescent="0.25"/>
    <row r="41768" customFormat="1" ht="15" customHeight="1" x14ac:dyDescent="0.25"/>
    <row r="41769" customFormat="1" ht="15" customHeight="1" x14ac:dyDescent="0.25"/>
    <row r="41770" customFormat="1" ht="15" customHeight="1" x14ac:dyDescent="0.25"/>
    <row r="41771" customFormat="1" ht="15" customHeight="1" x14ac:dyDescent="0.25"/>
    <row r="41772" customFormat="1" ht="15" customHeight="1" x14ac:dyDescent="0.25"/>
    <row r="41773" customFormat="1" ht="15" customHeight="1" x14ac:dyDescent="0.25"/>
    <row r="41774" customFormat="1" ht="15" customHeight="1" x14ac:dyDescent="0.25"/>
    <row r="41775" customFormat="1" ht="15" customHeight="1" x14ac:dyDescent="0.25"/>
    <row r="41776" customFormat="1" ht="15" customHeight="1" x14ac:dyDescent="0.25"/>
    <row r="41777" customFormat="1" ht="15" customHeight="1" x14ac:dyDescent="0.25"/>
    <row r="41778" customFormat="1" ht="15" customHeight="1" x14ac:dyDescent="0.25"/>
    <row r="41779" customFormat="1" ht="15" customHeight="1" x14ac:dyDescent="0.25"/>
    <row r="41780" customFormat="1" ht="15" customHeight="1" x14ac:dyDescent="0.25"/>
    <row r="41781" customFormat="1" ht="15" customHeight="1" x14ac:dyDescent="0.25"/>
    <row r="41782" customFormat="1" ht="15" customHeight="1" x14ac:dyDescent="0.25"/>
    <row r="41783" customFormat="1" ht="15" customHeight="1" x14ac:dyDescent="0.25"/>
    <row r="41784" customFormat="1" ht="15" customHeight="1" x14ac:dyDescent="0.25"/>
    <row r="41785" customFormat="1" ht="15" customHeight="1" x14ac:dyDescent="0.25"/>
    <row r="41786" customFormat="1" ht="15" customHeight="1" x14ac:dyDescent="0.25"/>
    <row r="41787" customFormat="1" ht="15" customHeight="1" x14ac:dyDescent="0.25"/>
    <row r="41788" customFormat="1" ht="15" customHeight="1" x14ac:dyDescent="0.25"/>
    <row r="41789" customFormat="1" ht="15" customHeight="1" x14ac:dyDescent="0.25"/>
    <row r="41790" customFormat="1" ht="15" customHeight="1" x14ac:dyDescent="0.25"/>
    <row r="41791" customFormat="1" ht="15" customHeight="1" x14ac:dyDescent="0.25"/>
    <row r="41792" customFormat="1" ht="15" customHeight="1" x14ac:dyDescent="0.25"/>
    <row r="41793" customFormat="1" ht="15" customHeight="1" x14ac:dyDescent="0.25"/>
    <row r="41794" customFormat="1" ht="15" customHeight="1" x14ac:dyDescent="0.25"/>
    <row r="41795" customFormat="1" ht="15" customHeight="1" x14ac:dyDescent="0.25"/>
    <row r="41796" customFormat="1" ht="15" customHeight="1" x14ac:dyDescent="0.25"/>
    <row r="41797" customFormat="1" ht="15" customHeight="1" x14ac:dyDescent="0.25"/>
    <row r="41798" customFormat="1" ht="15" customHeight="1" x14ac:dyDescent="0.25"/>
    <row r="41799" customFormat="1" ht="15" customHeight="1" x14ac:dyDescent="0.25"/>
    <row r="41800" customFormat="1" ht="15" customHeight="1" x14ac:dyDescent="0.25"/>
    <row r="41801" customFormat="1" ht="15" customHeight="1" x14ac:dyDescent="0.25"/>
    <row r="41802" customFormat="1" ht="15" customHeight="1" x14ac:dyDescent="0.25"/>
    <row r="41803" customFormat="1" ht="15" customHeight="1" x14ac:dyDescent="0.25"/>
    <row r="41804" customFormat="1" ht="15" customHeight="1" x14ac:dyDescent="0.25"/>
    <row r="41805" customFormat="1" ht="15" customHeight="1" x14ac:dyDescent="0.25"/>
    <row r="41806" customFormat="1" ht="15" customHeight="1" x14ac:dyDescent="0.25"/>
    <row r="41807" customFormat="1" ht="15" customHeight="1" x14ac:dyDescent="0.25"/>
    <row r="41808" customFormat="1" ht="15" customHeight="1" x14ac:dyDescent="0.25"/>
    <row r="41809" customFormat="1" ht="15" customHeight="1" x14ac:dyDescent="0.25"/>
    <row r="41810" customFormat="1" ht="15" customHeight="1" x14ac:dyDescent="0.25"/>
    <row r="41811" customFormat="1" ht="15" customHeight="1" x14ac:dyDescent="0.25"/>
    <row r="41812" customFormat="1" ht="15" customHeight="1" x14ac:dyDescent="0.25"/>
    <row r="41813" customFormat="1" ht="15" customHeight="1" x14ac:dyDescent="0.25"/>
    <row r="41814" customFormat="1" ht="15" customHeight="1" x14ac:dyDescent="0.25"/>
    <row r="41815" customFormat="1" ht="15" customHeight="1" x14ac:dyDescent="0.25"/>
    <row r="41816" customFormat="1" ht="15" customHeight="1" x14ac:dyDescent="0.25"/>
    <row r="41817" customFormat="1" ht="15" customHeight="1" x14ac:dyDescent="0.25"/>
    <row r="41818" customFormat="1" ht="15" customHeight="1" x14ac:dyDescent="0.25"/>
    <row r="41819" customFormat="1" ht="15" customHeight="1" x14ac:dyDescent="0.25"/>
    <row r="41820" customFormat="1" ht="15" customHeight="1" x14ac:dyDescent="0.25"/>
    <row r="41821" customFormat="1" ht="15" customHeight="1" x14ac:dyDescent="0.25"/>
    <row r="41822" customFormat="1" ht="15" customHeight="1" x14ac:dyDescent="0.25"/>
    <row r="41823" customFormat="1" ht="15" customHeight="1" x14ac:dyDescent="0.25"/>
    <row r="41824" customFormat="1" ht="15" customHeight="1" x14ac:dyDescent="0.25"/>
    <row r="41825" customFormat="1" ht="15" customHeight="1" x14ac:dyDescent="0.25"/>
    <row r="41826" customFormat="1" ht="15" customHeight="1" x14ac:dyDescent="0.25"/>
    <row r="41827" customFormat="1" ht="15" customHeight="1" x14ac:dyDescent="0.25"/>
    <row r="41828" customFormat="1" ht="15" customHeight="1" x14ac:dyDescent="0.25"/>
    <row r="41829" customFormat="1" ht="15" customHeight="1" x14ac:dyDescent="0.25"/>
    <row r="41830" customFormat="1" ht="15" customHeight="1" x14ac:dyDescent="0.25"/>
    <row r="41831" customFormat="1" ht="15" customHeight="1" x14ac:dyDescent="0.25"/>
    <row r="41832" customFormat="1" ht="15" customHeight="1" x14ac:dyDescent="0.25"/>
    <row r="41833" customFormat="1" ht="15" customHeight="1" x14ac:dyDescent="0.25"/>
    <row r="41834" customFormat="1" ht="15" customHeight="1" x14ac:dyDescent="0.25"/>
    <row r="41835" customFormat="1" ht="15" customHeight="1" x14ac:dyDescent="0.25"/>
    <row r="41836" customFormat="1" ht="15" customHeight="1" x14ac:dyDescent="0.25"/>
    <row r="41837" customFormat="1" ht="15" customHeight="1" x14ac:dyDescent="0.25"/>
    <row r="41838" customFormat="1" ht="15" customHeight="1" x14ac:dyDescent="0.25"/>
    <row r="41839" customFormat="1" ht="15" customHeight="1" x14ac:dyDescent="0.25"/>
    <row r="41840" customFormat="1" ht="15" customHeight="1" x14ac:dyDescent="0.25"/>
    <row r="41841" customFormat="1" ht="15" customHeight="1" x14ac:dyDescent="0.25"/>
    <row r="41842" customFormat="1" ht="15" customHeight="1" x14ac:dyDescent="0.25"/>
    <row r="41843" customFormat="1" ht="15" customHeight="1" x14ac:dyDescent="0.25"/>
    <row r="41844" customFormat="1" ht="15" customHeight="1" x14ac:dyDescent="0.25"/>
    <row r="41845" customFormat="1" ht="15" customHeight="1" x14ac:dyDescent="0.25"/>
    <row r="41846" customFormat="1" ht="15" customHeight="1" x14ac:dyDescent="0.25"/>
    <row r="41847" customFormat="1" ht="15" customHeight="1" x14ac:dyDescent="0.25"/>
    <row r="41848" customFormat="1" ht="15" customHeight="1" x14ac:dyDescent="0.25"/>
    <row r="41849" customFormat="1" ht="15" customHeight="1" x14ac:dyDescent="0.25"/>
    <row r="41850" customFormat="1" ht="15" customHeight="1" x14ac:dyDescent="0.25"/>
    <row r="41851" customFormat="1" ht="15" customHeight="1" x14ac:dyDescent="0.25"/>
    <row r="41852" customFormat="1" ht="15" customHeight="1" x14ac:dyDescent="0.25"/>
    <row r="41853" customFormat="1" ht="15" customHeight="1" x14ac:dyDescent="0.25"/>
    <row r="41854" customFormat="1" ht="15" customHeight="1" x14ac:dyDescent="0.25"/>
    <row r="41855" customFormat="1" ht="15" customHeight="1" x14ac:dyDescent="0.25"/>
    <row r="41856" customFormat="1" ht="15" customHeight="1" x14ac:dyDescent="0.25"/>
    <row r="41857" customFormat="1" ht="15" customHeight="1" x14ac:dyDescent="0.25"/>
    <row r="41858" customFormat="1" ht="15" customHeight="1" x14ac:dyDescent="0.25"/>
    <row r="41859" customFormat="1" ht="15" customHeight="1" x14ac:dyDescent="0.25"/>
    <row r="41860" customFormat="1" ht="15" customHeight="1" x14ac:dyDescent="0.25"/>
    <row r="41861" customFormat="1" ht="15" customHeight="1" x14ac:dyDescent="0.25"/>
    <row r="41862" customFormat="1" ht="15" customHeight="1" x14ac:dyDescent="0.25"/>
    <row r="41863" customFormat="1" ht="15" customHeight="1" x14ac:dyDescent="0.25"/>
    <row r="41864" customFormat="1" ht="15" customHeight="1" x14ac:dyDescent="0.25"/>
    <row r="41865" customFormat="1" ht="15" customHeight="1" x14ac:dyDescent="0.25"/>
    <row r="41866" customFormat="1" ht="15" customHeight="1" x14ac:dyDescent="0.25"/>
    <row r="41867" customFormat="1" ht="15" customHeight="1" x14ac:dyDescent="0.25"/>
    <row r="41868" customFormat="1" ht="15" customHeight="1" x14ac:dyDescent="0.25"/>
    <row r="41869" customFormat="1" ht="15" customHeight="1" x14ac:dyDescent="0.25"/>
    <row r="41870" customFormat="1" ht="15" customHeight="1" x14ac:dyDescent="0.25"/>
    <row r="41871" customFormat="1" ht="15" customHeight="1" x14ac:dyDescent="0.25"/>
    <row r="41872" customFormat="1" ht="15" customHeight="1" x14ac:dyDescent="0.25"/>
    <row r="41873" customFormat="1" ht="15" customHeight="1" x14ac:dyDescent="0.25"/>
    <row r="41874" customFormat="1" ht="15" customHeight="1" x14ac:dyDescent="0.25"/>
    <row r="41875" customFormat="1" ht="15" customHeight="1" x14ac:dyDescent="0.25"/>
    <row r="41876" customFormat="1" ht="15" customHeight="1" x14ac:dyDescent="0.25"/>
    <row r="41877" customFormat="1" ht="15" customHeight="1" x14ac:dyDescent="0.25"/>
    <row r="41878" customFormat="1" ht="15" customHeight="1" x14ac:dyDescent="0.25"/>
    <row r="41879" customFormat="1" ht="15" customHeight="1" x14ac:dyDescent="0.25"/>
    <row r="41880" customFormat="1" ht="15" customHeight="1" x14ac:dyDescent="0.25"/>
    <row r="41881" customFormat="1" ht="15" customHeight="1" x14ac:dyDescent="0.25"/>
    <row r="41882" customFormat="1" ht="15" customHeight="1" x14ac:dyDescent="0.25"/>
    <row r="41883" customFormat="1" ht="15" customHeight="1" x14ac:dyDescent="0.25"/>
    <row r="41884" customFormat="1" ht="15" customHeight="1" x14ac:dyDescent="0.25"/>
    <row r="41885" customFormat="1" ht="15" customHeight="1" x14ac:dyDescent="0.25"/>
    <row r="41886" customFormat="1" ht="15" customHeight="1" x14ac:dyDescent="0.25"/>
    <row r="41887" customFormat="1" ht="15" customHeight="1" x14ac:dyDescent="0.25"/>
    <row r="41888" customFormat="1" ht="15" customHeight="1" x14ac:dyDescent="0.25"/>
    <row r="41889" customFormat="1" ht="15" customHeight="1" x14ac:dyDescent="0.25"/>
    <row r="41890" customFormat="1" ht="15" customHeight="1" x14ac:dyDescent="0.25"/>
    <row r="41891" customFormat="1" ht="15" customHeight="1" x14ac:dyDescent="0.25"/>
    <row r="41892" customFormat="1" ht="15" customHeight="1" x14ac:dyDescent="0.25"/>
    <row r="41893" customFormat="1" ht="15" customHeight="1" x14ac:dyDescent="0.25"/>
    <row r="41894" customFormat="1" ht="15" customHeight="1" x14ac:dyDescent="0.25"/>
    <row r="41895" customFormat="1" ht="15" customHeight="1" x14ac:dyDescent="0.25"/>
    <row r="41896" customFormat="1" ht="15" customHeight="1" x14ac:dyDescent="0.25"/>
    <row r="41897" customFormat="1" ht="15" customHeight="1" x14ac:dyDescent="0.25"/>
    <row r="41898" customFormat="1" ht="15" customHeight="1" x14ac:dyDescent="0.25"/>
    <row r="41899" customFormat="1" ht="15" customHeight="1" x14ac:dyDescent="0.25"/>
    <row r="41900" customFormat="1" ht="15" customHeight="1" x14ac:dyDescent="0.25"/>
    <row r="41901" customFormat="1" ht="15" customHeight="1" x14ac:dyDescent="0.25"/>
    <row r="41902" customFormat="1" ht="15" customHeight="1" x14ac:dyDescent="0.25"/>
    <row r="41903" customFormat="1" ht="15" customHeight="1" x14ac:dyDescent="0.25"/>
    <row r="41904" customFormat="1" ht="15" customHeight="1" x14ac:dyDescent="0.25"/>
    <row r="41905" customFormat="1" ht="15" customHeight="1" x14ac:dyDescent="0.25"/>
    <row r="41906" customFormat="1" ht="15" customHeight="1" x14ac:dyDescent="0.25"/>
    <row r="41907" customFormat="1" ht="15" customHeight="1" x14ac:dyDescent="0.25"/>
    <row r="41908" customFormat="1" ht="15" customHeight="1" x14ac:dyDescent="0.25"/>
    <row r="41909" customFormat="1" ht="15" customHeight="1" x14ac:dyDescent="0.25"/>
    <row r="41910" customFormat="1" ht="15" customHeight="1" x14ac:dyDescent="0.25"/>
    <row r="41911" customFormat="1" ht="15" customHeight="1" x14ac:dyDescent="0.25"/>
    <row r="41912" customFormat="1" ht="15" customHeight="1" x14ac:dyDescent="0.25"/>
    <row r="41913" customFormat="1" ht="15" customHeight="1" x14ac:dyDescent="0.25"/>
    <row r="41914" customFormat="1" ht="15" customHeight="1" x14ac:dyDescent="0.25"/>
    <row r="41915" customFormat="1" ht="15" customHeight="1" x14ac:dyDescent="0.25"/>
    <row r="41916" customFormat="1" ht="15" customHeight="1" x14ac:dyDescent="0.25"/>
    <row r="41917" customFormat="1" ht="15" customHeight="1" x14ac:dyDescent="0.25"/>
    <row r="41918" customFormat="1" ht="15" customHeight="1" x14ac:dyDescent="0.25"/>
    <row r="41919" customFormat="1" ht="15" customHeight="1" x14ac:dyDescent="0.25"/>
    <row r="41920" customFormat="1" ht="15" customHeight="1" x14ac:dyDescent="0.25"/>
    <row r="41921" customFormat="1" ht="15" customHeight="1" x14ac:dyDescent="0.25"/>
    <row r="41922" customFormat="1" ht="15" customHeight="1" x14ac:dyDescent="0.25"/>
    <row r="41923" customFormat="1" ht="15" customHeight="1" x14ac:dyDescent="0.25"/>
    <row r="41924" customFormat="1" ht="15" customHeight="1" x14ac:dyDescent="0.25"/>
    <row r="41925" customFormat="1" ht="15" customHeight="1" x14ac:dyDescent="0.25"/>
    <row r="41926" customFormat="1" ht="15" customHeight="1" x14ac:dyDescent="0.25"/>
    <row r="41927" customFormat="1" ht="15" customHeight="1" x14ac:dyDescent="0.25"/>
    <row r="41928" customFormat="1" ht="15" customHeight="1" x14ac:dyDescent="0.25"/>
    <row r="41929" customFormat="1" ht="15" customHeight="1" x14ac:dyDescent="0.25"/>
    <row r="41930" customFormat="1" ht="15" customHeight="1" x14ac:dyDescent="0.25"/>
    <row r="41931" customFormat="1" ht="15" customHeight="1" x14ac:dyDescent="0.25"/>
    <row r="41932" customFormat="1" ht="15" customHeight="1" x14ac:dyDescent="0.25"/>
    <row r="41933" customFormat="1" ht="15" customHeight="1" x14ac:dyDescent="0.25"/>
    <row r="41934" customFormat="1" ht="15" customHeight="1" x14ac:dyDescent="0.25"/>
    <row r="41935" customFormat="1" ht="15" customHeight="1" x14ac:dyDescent="0.25"/>
    <row r="41936" customFormat="1" ht="15" customHeight="1" x14ac:dyDescent="0.25"/>
    <row r="41937" customFormat="1" ht="15" customHeight="1" x14ac:dyDescent="0.25"/>
    <row r="41938" customFormat="1" ht="15" customHeight="1" x14ac:dyDescent="0.25"/>
    <row r="41939" customFormat="1" ht="15" customHeight="1" x14ac:dyDescent="0.25"/>
    <row r="41940" customFormat="1" ht="15" customHeight="1" x14ac:dyDescent="0.25"/>
    <row r="41941" customFormat="1" ht="15" customHeight="1" x14ac:dyDescent="0.25"/>
    <row r="41942" customFormat="1" ht="15" customHeight="1" x14ac:dyDescent="0.25"/>
    <row r="41943" customFormat="1" ht="15" customHeight="1" x14ac:dyDescent="0.25"/>
    <row r="41944" customFormat="1" ht="15" customHeight="1" x14ac:dyDescent="0.25"/>
    <row r="41945" customFormat="1" ht="15" customHeight="1" x14ac:dyDescent="0.25"/>
    <row r="41946" customFormat="1" ht="15" customHeight="1" x14ac:dyDescent="0.25"/>
    <row r="41947" customFormat="1" ht="15" customHeight="1" x14ac:dyDescent="0.25"/>
    <row r="41948" customFormat="1" ht="15" customHeight="1" x14ac:dyDescent="0.25"/>
    <row r="41949" customFormat="1" ht="15" customHeight="1" x14ac:dyDescent="0.25"/>
    <row r="41950" customFormat="1" ht="15" customHeight="1" x14ac:dyDescent="0.25"/>
    <row r="41951" customFormat="1" ht="15" customHeight="1" x14ac:dyDescent="0.25"/>
    <row r="41952" customFormat="1" ht="15" customHeight="1" x14ac:dyDescent="0.25"/>
    <row r="41953" customFormat="1" ht="15" customHeight="1" x14ac:dyDescent="0.25"/>
    <row r="41954" customFormat="1" ht="15" customHeight="1" x14ac:dyDescent="0.25"/>
    <row r="41955" customFormat="1" ht="15" customHeight="1" x14ac:dyDescent="0.25"/>
    <row r="41956" customFormat="1" ht="15" customHeight="1" x14ac:dyDescent="0.25"/>
    <row r="41957" customFormat="1" ht="15" customHeight="1" x14ac:dyDescent="0.25"/>
    <row r="41958" customFormat="1" ht="15" customHeight="1" x14ac:dyDescent="0.25"/>
    <row r="41959" customFormat="1" ht="15" customHeight="1" x14ac:dyDescent="0.25"/>
    <row r="41960" customFormat="1" ht="15" customHeight="1" x14ac:dyDescent="0.25"/>
    <row r="41961" customFormat="1" ht="15" customHeight="1" x14ac:dyDescent="0.25"/>
    <row r="41962" customFormat="1" ht="15" customHeight="1" x14ac:dyDescent="0.25"/>
    <row r="41963" customFormat="1" ht="15" customHeight="1" x14ac:dyDescent="0.25"/>
    <row r="41964" customFormat="1" ht="15" customHeight="1" x14ac:dyDescent="0.25"/>
    <row r="41965" customFormat="1" ht="15" customHeight="1" x14ac:dyDescent="0.25"/>
    <row r="41966" customFormat="1" ht="15" customHeight="1" x14ac:dyDescent="0.25"/>
    <row r="41967" customFormat="1" ht="15" customHeight="1" x14ac:dyDescent="0.25"/>
    <row r="41968" customFormat="1" ht="15" customHeight="1" x14ac:dyDescent="0.25"/>
    <row r="41969" customFormat="1" ht="15" customHeight="1" x14ac:dyDescent="0.25"/>
    <row r="41970" customFormat="1" ht="15" customHeight="1" x14ac:dyDescent="0.25"/>
    <row r="41971" customFormat="1" ht="15" customHeight="1" x14ac:dyDescent="0.25"/>
    <row r="41972" customFormat="1" ht="15" customHeight="1" x14ac:dyDescent="0.25"/>
    <row r="41973" customFormat="1" ht="15" customHeight="1" x14ac:dyDescent="0.25"/>
    <row r="41974" customFormat="1" ht="15" customHeight="1" x14ac:dyDescent="0.25"/>
    <row r="41975" customFormat="1" ht="15" customHeight="1" x14ac:dyDescent="0.25"/>
    <row r="41976" customFormat="1" ht="15" customHeight="1" x14ac:dyDescent="0.25"/>
    <row r="41977" customFormat="1" ht="15" customHeight="1" x14ac:dyDescent="0.25"/>
    <row r="41978" customFormat="1" ht="15" customHeight="1" x14ac:dyDescent="0.25"/>
    <row r="41979" customFormat="1" ht="15" customHeight="1" x14ac:dyDescent="0.25"/>
    <row r="41980" customFormat="1" ht="15" customHeight="1" x14ac:dyDescent="0.25"/>
    <row r="41981" customFormat="1" ht="15" customHeight="1" x14ac:dyDescent="0.25"/>
    <row r="41982" customFormat="1" ht="15" customHeight="1" x14ac:dyDescent="0.25"/>
    <row r="41983" customFormat="1" ht="15" customHeight="1" x14ac:dyDescent="0.25"/>
    <row r="41984" customFormat="1" ht="15" customHeight="1" x14ac:dyDescent="0.25"/>
    <row r="41985" customFormat="1" ht="15" customHeight="1" x14ac:dyDescent="0.25"/>
    <row r="41986" customFormat="1" ht="15" customHeight="1" x14ac:dyDescent="0.25"/>
    <row r="41987" customFormat="1" ht="15" customHeight="1" x14ac:dyDescent="0.25"/>
    <row r="41988" customFormat="1" ht="15" customHeight="1" x14ac:dyDescent="0.25"/>
    <row r="41989" customFormat="1" ht="15" customHeight="1" x14ac:dyDescent="0.25"/>
    <row r="41990" customFormat="1" ht="15" customHeight="1" x14ac:dyDescent="0.25"/>
    <row r="41991" customFormat="1" ht="15" customHeight="1" x14ac:dyDescent="0.25"/>
    <row r="41992" customFormat="1" ht="15" customHeight="1" x14ac:dyDescent="0.25"/>
    <row r="41993" customFormat="1" ht="15" customHeight="1" x14ac:dyDescent="0.25"/>
    <row r="41994" customFormat="1" ht="15" customHeight="1" x14ac:dyDescent="0.25"/>
    <row r="41995" customFormat="1" ht="15" customHeight="1" x14ac:dyDescent="0.25"/>
    <row r="41996" customFormat="1" ht="15" customHeight="1" x14ac:dyDescent="0.25"/>
    <row r="41997" customFormat="1" ht="15" customHeight="1" x14ac:dyDescent="0.25"/>
    <row r="41998" customFormat="1" ht="15" customHeight="1" x14ac:dyDescent="0.25"/>
    <row r="41999" customFormat="1" ht="15" customHeight="1" x14ac:dyDescent="0.25"/>
    <row r="42000" customFormat="1" ht="15" customHeight="1" x14ac:dyDescent="0.25"/>
    <row r="42001" customFormat="1" ht="15" customHeight="1" x14ac:dyDescent="0.25"/>
    <row r="42002" customFormat="1" ht="15" customHeight="1" x14ac:dyDescent="0.25"/>
    <row r="42003" customFormat="1" ht="15" customHeight="1" x14ac:dyDescent="0.25"/>
    <row r="42004" customFormat="1" ht="15" customHeight="1" x14ac:dyDescent="0.25"/>
    <row r="42005" customFormat="1" ht="15" customHeight="1" x14ac:dyDescent="0.25"/>
    <row r="42006" customFormat="1" ht="15" customHeight="1" x14ac:dyDescent="0.25"/>
    <row r="42007" customFormat="1" ht="15" customHeight="1" x14ac:dyDescent="0.25"/>
    <row r="42008" customFormat="1" ht="15" customHeight="1" x14ac:dyDescent="0.25"/>
    <row r="42009" customFormat="1" ht="15" customHeight="1" x14ac:dyDescent="0.25"/>
    <row r="42010" customFormat="1" ht="15" customHeight="1" x14ac:dyDescent="0.25"/>
    <row r="42011" customFormat="1" ht="15" customHeight="1" x14ac:dyDescent="0.25"/>
    <row r="42012" customFormat="1" ht="15" customHeight="1" x14ac:dyDescent="0.25"/>
    <row r="42013" customFormat="1" ht="15" customHeight="1" x14ac:dyDescent="0.25"/>
    <row r="42014" customFormat="1" ht="15" customHeight="1" x14ac:dyDescent="0.25"/>
    <row r="42015" customFormat="1" ht="15" customHeight="1" x14ac:dyDescent="0.25"/>
    <row r="42016" customFormat="1" ht="15" customHeight="1" x14ac:dyDescent="0.25"/>
    <row r="42017" customFormat="1" ht="15" customHeight="1" x14ac:dyDescent="0.25"/>
    <row r="42018" customFormat="1" ht="15" customHeight="1" x14ac:dyDescent="0.25"/>
    <row r="42019" customFormat="1" ht="15" customHeight="1" x14ac:dyDescent="0.25"/>
    <row r="42020" customFormat="1" ht="15" customHeight="1" x14ac:dyDescent="0.25"/>
    <row r="42021" customFormat="1" ht="15" customHeight="1" x14ac:dyDescent="0.25"/>
    <row r="42022" customFormat="1" ht="15" customHeight="1" x14ac:dyDescent="0.25"/>
    <row r="42023" customFormat="1" ht="15" customHeight="1" x14ac:dyDescent="0.25"/>
    <row r="42024" customFormat="1" ht="15" customHeight="1" x14ac:dyDescent="0.25"/>
    <row r="42025" customFormat="1" ht="15" customHeight="1" x14ac:dyDescent="0.25"/>
    <row r="42026" customFormat="1" ht="15" customHeight="1" x14ac:dyDescent="0.25"/>
    <row r="42027" customFormat="1" ht="15" customHeight="1" x14ac:dyDescent="0.25"/>
    <row r="42028" customFormat="1" ht="15" customHeight="1" x14ac:dyDescent="0.25"/>
    <row r="42029" customFormat="1" ht="15" customHeight="1" x14ac:dyDescent="0.25"/>
    <row r="42030" customFormat="1" ht="15" customHeight="1" x14ac:dyDescent="0.25"/>
    <row r="42031" customFormat="1" ht="15" customHeight="1" x14ac:dyDescent="0.25"/>
    <row r="42032" customFormat="1" ht="15" customHeight="1" x14ac:dyDescent="0.25"/>
    <row r="42033" customFormat="1" ht="15" customHeight="1" x14ac:dyDescent="0.25"/>
    <row r="42034" customFormat="1" ht="15" customHeight="1" x14ac:dyDescent="0.25"/>
    <row r="42035" customFormat="1" ht="15" customHeight="1" x14ac:dyDescent="0.25"/>
    <row r="42036" customFormat="1" ht="15" customHeight="1" x14ac:dyDescent="0.25"/>
    <row r="42037" customFormat="1" ht="15" customHeight="1" x14ac:dyDescent="0.25"/>
    <row r="42038" customFormat="1" ht="15" customHeight="1" x14ac:dyDescent="0.25"/>
    <row r="42039" customFormat="1" ht="15" customHeight="1" x14ac:dyDescent="0.25"/>
    <row r="42040" customFormat="1" ht="15" customHeight="1" x14ac:dyDescent="0.25"/>
    <row r="42041" customFormat="1" ht="15" customHeight="1" x14ac:dyDescent="0.25"/>
    <row r="42042" customFormat="1" ht="15" customHeight="1" x14ac:dyDescent="0.25"/>
    <row r="42043" customFormat="1" ht="15" customHeight="1" x14ac:dyDescent="0.25"/>
    <row r="42044" customFormat="1" ht="15" customHeight="1" x14ac:dyDescent="0.25"/>
    <row r="42045" customFormat="1" ht="15" customHeight="1" x14ac:dyDescent="0.25"/>
    <row r="42046" customFormat="1" ht="15" customHeight="1" x14ac:dyDescent="0.25"/>
    <row r="42047" customFormat="1" ht="15" customHeight="1" x14ac:dyDescent="0.25"/>
    <row r="42048" customFormat="1" ht="15" customHeight="1" x14ac:dyDescent="0.25"/>
    <row r="42049" customFormat="1" ht="15" customHeight="1" x14ac:dyDescent="0.25"/>
    <row r="42050" customFormat="1" ht="15" customHeight="1" x14ac:dyDescent="0.25"/>
    <row r="42051" customFormat="1" ht="15" customHeight="1" x14ac:dyDescent="0.25"/>
    <row r="42052" customFormat="1" ht="15" customHeight="1" x14ac:dyDescent="0.25"/>
    <row r="42053" customFormat="1" ht="15" customHeight="1" x14ac:dyDescent="0.25"/>
    <row r="42054" customFormat="1" ht="15" customHeight="1" x14ac:dyDescent="0.25"/>
    <row r="42055" customFormat="1" ht="15" customHeight="1" x14ac:dyDescent="0.25"/>
    <row r="42056" customFormat="1" ht="15" customHeight="1" x14ac:dyDescent="0.25"/>
    <row r="42057" customFormat="1" ht="15" customHeight="1" x14ac:dyDescent="0.25"/>
    <row r="42058" customFormat="1" ht="15" customHeight="1" x14ac:dyDescent="0.25"/>
    <row r="42059" customFormat="1" ht="15" customHeight="1" x14ac:dyDescent="0.25"/>
    <row r="42060" customFormat="1" ht="15" customHeight="1" x14ac:dyDescent="0.25"/>
    <row r="42061" customFormat="1" ht="15" customHeight="1" x14ac:dyDescent="0.25"/>
    <row r="42062" customFormat="1" ht="15" customHeight="1" x14ac:dyDescent="0.25"/>
    <row r="42063" customFormat="1" ht="15" customHeight="1" x14ac:dyDescent="0.25"/>
    <row r="42064" customFormat="1" ht="15" customHeight="1" x14ac:dyDescent="0.25"/>
    <row r="42065" customFormat="1" ht="15" customHeight="1" x14ac:dyDescent="0.25"/>
    <row r="42066" customFormat="1" ht="15" customHeight="1" x14ac:dyDescent="0.25"/>
    <row r="42067" customFormat="1" ht="15" customHeight="1" x14ac:dyDescent="0.25"/>
    <row r="42068" customFormat="1" ht="15" customHeight="1" x14ac:dyDescent="0.25"/>
    <row r="42069" customFormat="1" ht="15" customHeight="1" x14ac:dyDescent="0.25"/>
    <row r="42070" customFormat="1" ht="15" customHeight="1" x14ac:dyDescent="0.25"/>
    <row r="42071" customFormat="1" ht="15" customHeight="1" x14ac:dyDescent="0.25"/>
    <row r="42072" customFormat="1" ht="15" customHeight="1" x14ac:dyDescent="0.25"/>
    <row r="42073" customFormat="1" ht="15" customHeight="1" x14ac:dyDescent="0.25"/>
    <row r="42074" customFormat="1" ht="15" customHeight="1" x14ac:dyDescent="0.25"/>
    <row r="42075" customFormat="1" ht="15" customHeight="1" x14ac:dyDescent="0.25"/>
    <row r="42076" customFormat="1" ht="15" customHeight="1" x14ac:dyDescent="0.25"/>
    <row r="42077" customFormat="1" ht="15" customHeight="1" x14ac:dyDescent="0.25"/>
    <row r="42078" customFormat="1" ht="15" customHeight="1" x14ac:dyDescent="0.25"/>
    <row r="42079" customFormat="1" ht="15" customHeight="1" x14ac:dyDescent="0.25"/>
    <row r="42080" customFormat="1" ht="15" customHeight="1" x14ac:dyDescent="0.25"/>
    <row r="42081" customFormat="1" ht="15" customHeight="1" x14ac:dyDescent="0.25"/>
    <row r="42082" customFormat="1" ht="15" customHeight="1" x14ac:dyDescent="0.25"/>
    <row r="42083" customFormat="1" ht="15" customHeight="1" x14ac:dyDescent="0.25"/>
    <row r="42084" customFormat="1" ht="15" customHeight="1" x14ac:dyDescent="0.25"/>
    <row r="42085" customFormat="1" ht="15" customHeight="1" x14ac:dyDescent="0.25"/>
    <row r="42086" customFormat="1" ht="15" customHeight="1" x14ac:dyDescent="0.25"/>
    <row r="42087" customFormat="1" ht="15" customHeight="1" x14ac:dyDescent="0.25"/>
    <row r="42088" customFormat="1" ht="15" customHeight="1" x14ac:dyDescent="0.25"/>
    <row r="42089" customFormat="1" ht="15" customHeight="1" x14ac:dyDescent="0.25"/>
    <row r="42090" customFormat="1" ht="15" customHeight="1" x14ac:dyDescent="0.25"/>
    <row r="42091" customFormat="1" ht="15" customHeight="1" x14ac:dyDescent="0.25"/>
    <row r="42092" customFormat="1" ht="15" customHeight="1" x14ac:dyDescent="0.25"/>
    <row r="42093" customFormat="1" ht="15" customHeight="1" x14ac:dyDescent="0.25"/>
    <row r="42094" customFormat="1" ht="15" customHeight="1" x14ac:dyDescent="0.25"/>
    <row r="42095" customFormat="1" ht="15" customHeight="1" x14ac:dyDescent="0.25"/>
    <row r="42096" customFormat="1" ht="15" customHeight="1" x14ac:dyDescent="0.25"/>
    <row r="42097" customFormat="1" ht="15" customHeight="1" x14ac:dyDescent="0.25"/>
    <row r="42098" customFormat="1" ht="15" customHeight="1" x14ac:dyDescent="0.25"/>
    <row r="42099" customFormat="1" ht="15" customHeight="1" x14ac:dyDescent="0.25"/>
    <row r="42100" customFormat="1" ht="15" customHeight="1" x14ac:dyDescent="0.25"/>
    <row r="42101" customFormat="1" ht="15" customHeight="1" x14ac:dyDescent="0.25"/>
    <row r="42102" customFormat="1" ht="15" customHeight="1" x14ac:dyDescent="0.25"/>
    <row r="42103" customFormat="1" ht="15" customHeight="1" x14ac:dyDescent="0.25"/>
    <row r="42104" customFormat="1" ht="15" customHeight="1" x14ac:dyDescent="0.25"/>
    <row r="42105" customFormat="1" ht="15" customHeight="1" x14ac:dyDescent="0.25"/>
    <row r="42106" customFormat="1" ht="15" customHeight="1" x14ac:dyDescent="0.25"/>
    <row r="42107" customFormat="1" ht="15" customHeight="1" x14ac:dyDescent="0.25"/>
    <row r="42108" customFormat="1" ht="15" customHeight="1" x14ac:dyDescent="0.25"/>
    <row r="42109" customFormat="1" ht="15" customHeight="1" x14ac:dyDescent="0.25"/>
    <row r="42110" customFormat="1" ht="15" customHeight="1" x14ac:dyDescent="0.25"/>
    <row r="42111" customFormat="1" ht="15" customHeight="1" x14ac:dyDescent="0.25"/>
    <row r="42112" customFormat="1" ht="15" customHeight="1" x14ac:dyDescent="0.25"/>
    <row r="42113" customFormat="1" ht="15" customHeight="1" x14ac:dyDescent="0.25"/>
    <row r="42114" customFormat="1" ht="15" customHeight="1" x14ac:dyDescent="0.25"/>
    <row r="42115" customFormat="1" ht="15" customHeight="1" x14ac:dyDescent="0.25"/>
    <row r="42116" customFormat="1" ht="15" customHeight="1" x14ac:dyDescent="0.25"/>
    <row r="42117" customFormat="1" ht="15" customHeight="1" x14ac:dyDescent="0.25"/>
    <row r="42118" customFormat="1" ht="15" customHeight="1" x14ac:dyDescent="0.25"/>
    <row r="42119" customFormat="1" ht="15" customHeight="1" x14ac:dyDescent="0.25"/>
    <row r="42120" customFormat="1" ht="15" customHeight="1" x14ac:dyDescent="0.25"/>
    <row r="42121" customFormat="1" ht="15" customHeight="1" x14ac:dyDescent="0.25"/>
    <row r="42122" customFormat="1" ht="15" customHeight="1" x14ac:dyDescent="0.25"/>
    <row r="42123" customFormat="1" ht="15" customHeight="1" x14ac:dyDescent="0.25"/>
    <row r="42124" customFormat="1" ht="15" customHeight="1" x14ac:dyDescent="0.25"/>
    <row r="42125" customFormat="1" ht="15" customHeight="1" x14ac:dyDescent="0.25"/>
    <row r="42126" customFormat="1" ht="15" customHeight="1" x14ac:dyDescent="0.25"/>
    <row r="42127" customFormat="1" ht="15" customHeight="1" x14ac:dyDescent="0.25"/>
    <row r="42128" customFormat="1" ht="15" customHeight="1" x14ac:dyDescent="0.25"/>
    <row r="42129" customFormat="1" ht="15" customHeight="1" x14ac:dyDescent="0.25"/>
    <row r="42130" customFormat="1" ht="15" customHeight="1" x14ac:dyDescent="0.25"/>
    <row r="42131" customFormat="1" ht="15" customHeight="1" x14ac:dyDescent="0.25"/>
    <row r="42132" customFormat="1" ht="15" customHeight="1" x14ac:dyDescent="0.25"/>
    <row r="42133" customFormat="1" ht="15" customHeight="1" x14ac:dyDescent="0.25"/>
    <row r="42134" customFormat="1" ht="15" customHeight="1" x14ac:dyDescent="0.25"/>
    <row r="42135" customFormat="1" ht="15" customHeight="1" x14ac:dyDescent="0.25"/>
    <row r="42136" customFormat="1" ht="15" customHeight="1" x14ac:dyDescent="0.25"/>
    <row r="42137" customFormat="1" ht="15" customHeight="1" x14ac:dyDescent="0.25"/>
    <row r="42138" customFormat="1" ht="15" customHeight="1" x14ac:dyDescent="0.25"/>
    <row r="42139" customFormat="1" ht="15" customHeight="1" x14ac:dyDescent="0.25"/>
    <row r="42140" customFormat="1" ht="15" customHeight="1" x14ac:dyDescent="0.25"/>
    <row r="42141" customFormat="1" ht="15" customHeight="1" x14ac:dyDescent="0.25"/>
    <row r="42142" customFormat="1" ht="15" customHeight="1" x14ac:dyDescent="0.25"/>
    <row r="42143" customFormat="1" ht="15" customHeight="1" x14ac:dyDescent="0.25"/>
    <row r="42144" customFormat="1" ht="15" customHeight="1" x14ac:dyDescent="0.25"/>
    <row r="42145" customFormat="1" ht="15" customHeight="1" x14ac:dyDescent="0.25"/>
    <row r="42146" customFormat="1" ht="15" customHeight="1" x14ac:dyDescent="0.25"/>
    <row r="42147" customFormat="1" ht="15" customHeight="1" x14ac:dyDescent="0.25"/>
    <row r="42148" customFormat="1" ht="15" customHeight="1" x14ac:dyDescent="0.25"/>
    <row r="42149" customFormat="1" ht="15" customHeight="1" x14ac:dyDescent="0.25"/>
    <row r="42150" customFormat="1" ht="15" customHeight="1" x14ac:dyDescent="0.25"/>
    <row r="42151" customFormat="1" ht="15" customHeight="1" x14ac:dyDescent="0.25"/>
    <row r="42152" customFormat="1" ht="15" customHeight="1" x14ac:dyDescent="0.25"/>
    <row r="42153" customFormat="1" ht="15" customHeight="1" x14ac:dyDescent="0.25"/>
    <row r="42154" customFormat="1" ht="15" customHeight="1" x14ac:dyDescent="0.25"/>
    <row r="42155" customFormat="1" ht="15" customHeight="1" x14ac:dyDescent="0.25"/>
    <row r="42156" customFormat="1" ht="15" customHeight="1" x14ac:dyDescent="0.25"/>
    <row r="42157" customFormat="1" ht="15" customHeight="1" x14ac:dyDescent="0.25"/>
    <row r="42158" customFormat="1" ht="15" customHeight="1" x14ac:dyDescent="0.25"/>
    <row r="42159" customFormat="1" ht="15" customHeight="1" x14ac:dyDescent="0.25"/>
    <row r="42160" customFormat="1" ht="15" customHeight="1" x14ac:dyDescent="0.25"/>
    <row r="42161" customFormat="1" ht="15" customHeight="1" x14ac:dyDescent="0.25"/>
    <row r="42162" customFormat="1" ht="15" customHeight="1" x14ac:dyDescent="0.25"/>
    <row r="42163" customFormat="1" ht="15" customHeight="1" x14ac:dyDescent="0.25"/>
    <row r="42164" customFormat="1" ht="15" customHeight="1" x14ac:dyDescent="0.25"/>
    <row r="42165" customFormat="1" ht="15" customHeight="1" x14ac:dyDescent="0.25"/>
    <row r="42166" customFormat="1" ht="15" customHeight="1" x14ac:dyDescent="0.25"/>
    <row r="42167" customFormat="1" ht="15" customHeight="1" x14ac:dyDescent="0.25"/>
    <row r="42168" customFormat="1" ht="15" customHeight="1" x14ac:dyDescent="0.25"/>
    <row r="42169" customFormat="1" ht="15" customHeight="1" x14ac:dyDescent="0.25"/>
    <row r="42170" customFormat="1" ht="15" customHeight="1" x14ac:dyDescent="0.25"/>
    <row r="42171" customFormat="1" ht="15" customHeight="1" x14ac:dyDescent="0.25"/>
    <row r="42172" customFormat="1" ht="15" customHeight="1" x14ac:dyDescent="0.25"/>
    <row r="42173" customFormat="1" ht="15" customHeight="1" x14ac:dyDescent="0.25"/>
    <row r="42174" customFormat="1" ht="15" customHeight="1" x14ac:dyDescent="0.25"/>
    <row r="42175" customFormat="1" ht="15" customHeight="1" x14ac:dyDescent="0.25"/>
    <row r="42176" customFormat="1" ht="15" customHeight="1" x14ac:dyDescent="0.25"/>
    <row r="42177" customFormat="1" ht="15" customHeight="1" x14ac:dyDescent="0.25"/>
    <row r="42178" customFormat="1" ht="15" customHeight="1" x14ac:dyDescent="0.25"/>
    <row r="42179" customFormat="1" ht="15" customHeight="1" x14ac:dyDescent="0.25"/>
    <row r="42180" customFormat="1" ht="15" customHeight="1" x14ac:dyDescent="0.25"/>
    <row r="42181" customFormat="1" ht="15" customHeight="1" x14ac:dyDescent="0.25"/>
    <row r="42182" customFormat="1" ht="15" customHeight="1" x14ac:dyDescent="0.25"/>
    <row r="42183" customFormat="1" ht="15" customHeight="1" x14ac:dyDescent="0.25"/>
    <row r="42184" customFormat="1" ht="15" customHeight="1" x14ac:dyDescent="0.25"/>
    <row r="42185" customFormat="1" ht="15" customHeight="1" x14ac:dyDescent="0.25"/>
    <row r="42186" customFormat="1" ht="15" customHeight="1" x14ac:dyDescent="0.25"/>
    <row r="42187" customFormat="1" ht="15" customHeight="1" x14ac:dyDescent="0.25"/>
    <row r="42188" customFormat="1" ht="15" customHeight="1" x14ac:dyDescent="0.25"/>
    <row r="42189" customFormat="1" ht="15" customHeight="1" x14ac:dyDescent="0.25"/>
    <row r="42190" customFormat="1" ht="15" customHeight="1" x14ac:dyDescent="0.25"/>
    <row r="42191" customFormat="1" ht="15" customHeight="1" x14ac:dyDescent="0.25"/>
    <row r="42192" customFormat="1" ht="15" customHeight="1" x14ac:dyDescent="0.25"/>
    <row r="42193" customFormat="1" ht="15" customHeight="1" x14ac:dyDescent="0.25"/>
    <row r="42194" customFormat="1" ht="15" customHeight="1" x14ac:dyDescent="0.25"/>
    <row r="42195" customFormat="1" ht="15" customHeight="1" x14ac:dyDescent="0.25"/>
    <row r="42196" customFormat="1" ht="15" customHeight="1" x14ac:dyDescent="0.25"/>
    <row r="42197" customFormat="1" ht="15" customHeight="1" x14ac:dyDescent="0.25"/>
    <row r="42198" customFormat="1" ht="15" customHeight="1" x14ac:dyDescent="0.25"/>
    <row r="42199" customFormat="1" ht="15" customHeight="1" x14ac:dyDescent="0.25"/>
    <row r="42200" customFormat="1" ht="15" customHeight="1" x14ac:dyDescent="0.25"/>
    <row r="42201" customFormat="1" ht="15" customHeight="1" x14ac:dyDescent="0.25"/>
    <row r="42202" customFormat="1" ht="15" customHeight="1" x14ac:dyDescent="0.25"/>
    <row r="42203" customFormat="1" ht="15" customHeight="1" x14ac:dyDescent="0.25"/>
    <row r="42204" customFormat="1" ht="15" customHeight="1" x14ac:dyDescent="0.25"/>
    <row r="42205" customFormat="1" ht="15" customHeight="1" x14ac:dyDescent="0.25"/>
    <row r="42206" customFormat="1" ht="15" customHeight="1" x14ac:dyDescent="0.25"/>
    <row r="42207" customFormat="1" ht="15" customHeight="1" x14ac:dyDescent="0.25"/>
    <row r="42208" customFormat="1" ht="15" customHeight="1" x14ac:dyDescent="0.25"/>
    <row r="42209" customFormat="1" ht="15" customHeight="1" x14ac:dyDescent="0.25"/>
    <row r="42210" customFormat="1" ht="15" customHeight="1" x14ac:dyDescent="0.25"/>
    <row r="42211" customFormat="1" ht="15" customHeight="1" x14ac:dyDescent="0.25"/>
    <row r="42212" customFormat="1" ht="15" customHeight="1" x14ac:dyDescent="0.25"/>
    <row r="42213" customFormat="1" ht="15" customHeight="1" x14ac:dyDescent="0.25"/>
    <row r="42214" customFormat="1" ht="15" customHeight="1" x14ac:dyDescent="0.25"/>
    <row r="42215" customFormat="1" ht="15" customHeight="1" x14ac:dyDescent="0.25"/>
    <row r="42216" customFormat="1" ht="15" customHeight="1" x14ac:dyDescent="0.25"/>
    <row r="42217" customFormat="1" ht="15" customHeight="1" x14ac:dyDescent="0.25"/>
    <row r="42218" customFormat="1" ht="15" customHeight="1" x14ac:dyDescent="0.25"/>
    <row r="42219" customFormat="1" ht="15" customHeight="1" x14ac:dyDescent="0.25"/>
    <row r="42220" customFormat="1" ht="15" customHeight="1" x14ac:dyDescent="0.25"/>
    <row r="42221" customFormat="1" ht="15" customHeight="1" x14ac:dyDescent="0.25"/>
    <row r="42222" customFormat="1" ht="15" customHeight="1" x14ac:dyDescent="0.25"/>
    <row r="42223" customFormat="1" ht="15" customHeight="1" x14ac:dyDescent="0.25"/>
    <row r="42224" customFormat="1" ht="15" customHeight="1" x14ac:dyDescent="0.25"/>
    <row r="42225" customFormat="1" ht="15" customHeight="1" x14ac:dyDescent="0.25"/>
    <row r="42226" customFormat="1" ht="15" customHeight="1" x14ac:dyDescent="0.25"/>
    <row r="42227" customFormat="1" ht="15" customHeight="1" x14ac:dyDescent="0.25"/>
    <row r="42228" customFormat="1" ht="15" customHeight="1" x14ac:dyDescent="0.25"/>
    <row r="42229" customFormat="1" ht="15" customHeight="1" x14ac:dyDescent="0.25"/>
    <row r="42230" customFormat="1" ht="15" customHeight="1" x14ac:dyDescent="0.25"/>
    <row r="42231" customFormat="1" ht="15" customHeight="1" x14ac:dyDescent="0.25"/>
    <row r="42232" customFormat="1" ht="15" customHeight="1" x14ac:dyDescent="0.25"/>
    <row r="42233" customFormat="1" ht="15" customHeight="1" x14ac:dyDescent="0.25"/>
    <row r="42234" customFormat="1" ht="15" customHeight="1" x14ac:dyDescent="0.25"/>
    <row r="42235" customFormat="1" ht="15" customHeight="1" x14ac:dyDescent="0.25"/>
    <row r="42236" customFormat="1" ht="15" customHeight="1" x14ac:dyDescent="0.25"/>
    <row r="42237" customFormat="1" ht="15" customHeight="1" x14ac:dyDescent="0.25"/>
    <row r="42238" customFormat="1" ht="15" customHeight="1" x14ac:dyDescent="0.25"/>
    <row r="42239" customFormat="1" ht="15" customHeight="1" x14ac:dyDescent="0.25"/>
    <row r="42240" customFormat="1" ht="15" customHeight="1" x14ac:dyDescent="0.25"/>
    <row r="42241" customFormat="1" ht="15" customHeight="1" x14ac:dyDescent="0.25"/>
    <row r="42242" customFormat="1" ht="15" customHeight="1" x14ac:dyDescent="0.25"/>
    <row r="42243" customFormat="1" ht="15" customHeight="1" x14ac:dyDescent="0.25"/>
    <row r="42244" customFormat="1" ht="15" customHeight="1" x14ac:dyDescent="0.25"/>
    <row r="42245" customFormat="1" ht="15" customHeight="1" x14ac:dyDescent="0.25"/>
    <row r="42246" customFormat="1" ht="15" customHeight="1" x14ac:dyDescent="0.25"/>
    <row r="42247" customFormat="1" ht="15" customHeight="1" x14ac:dyDescent="0.25"/>
    <row r="42248" customFormat="1" ht="15" customHeight="1" x14ac:dyDescent="0.25"/>
    <row r="42249" customFormat="1" ht="15" customHeight="1" x14ac:dyDescent="0.25"/>
    <row r="42250" customFormat="1" ht="15" customHeight="1" x14ac:dyDescent="0.25"/>
    <row r="42251" customFormat="1" ht="15" customHeight="1" x14ac:dyDescent="0.25"/>
    <row r="42252" customFormat="1" ht="15" customHeight="1" x14ac:dyDescent="0.25"/>
    <row r="42253" customFormat="1" ht="15" customHeight="1" x14ac:dyDescent="0.25"/>
    <row r="42254" customFormat="1" ht="15" customHeight="1" x14ac:dyDescent="0.25"/>
    <row r="42255" customFormat="1" ht="15" customHeight="1" x14ac:dyDescent="0.25"/>
    <row r="42256" customFormat="1" ht="15" customHeight="1" x14ac:dyDescent="0.25"/>
    <row r="42257" customFormat="1" ht="15" customHeight="1" x14ac:dyDescent="0.25"/>
    <row r="42258" customFormat="1" ht="15" customHeight="1" x14ac:dyDescent="0.25"/>
    <row r="42259" customFormat="1" ht="15" customHeight="1" x14ac:dyDescent="0.25"/>
    <row r="42260" customFormat="1" ht="15" customHeight="1" x14ac:dyDescent="0.25"/>
    <row r="42261" customFormat="1" ht="15" customHeight="1" x14ac:dyDescent="0.25"/>
    <row r="42262" customFormat="1" ht="15" customHeight="1" x14ac:dyDescent="0.25"/>
    <row r="42263" customFormat="1" ht="15" customHeight="1" x14ac:dyDescent="0.25"/>
    <row r="42264" customFormat="1" ht="15" customHeight="1" x14ac:dyDescent="0.25"/>
    <row r="42265" customFormat="1" ht="15" customHeight="1" x14ac:dyDescent="0.25"/>
    <row r="42266" customFormat="1" ht="15" customHeight="1" x14ac:dyDescent="0.25"/>
    <row r="42267" customFormat="1" ht="15" customHeight="1" x14ac:dyDescent="0.25"/>
    <row r="42268" customFormat="1" ht="15" customHeight="1" x14ac:dyDescent="0.25"/>
    <row r="42269" customFormat="1" ht="15" customHeight="1" x14ac:dyDescent="0.25"/>
    <row r="42270" customFormat="1" ht="15" customHeight="1" x14ac:dyDescent="0.25"/>
    <row r="42271" customFormat="1" ht="15" customHeight="1" x14ac:dyDescent="0.25"/>
    <row r="42272" customFormat="1" ht="15" customHeight="1" x14ac:dyDescent="0.25"/>
    <row r="42273" customFormat="1" ht="15" customHeight="1" x14ac:dyDescent="0.25"/>
    <row r="42274" customFormat="1" ht="15" customHeight="1" x14ac:dyDescent="0.25"/>
    <row r="42275" customFormat="1" ht="15" customHeight="1" x14ac:dyDescent="0.25"/>
    <row r="42276" customFormat="1" ht="15" customHeight="1" x14ac:dyDescent="0.25"/>
    <row r="42277" customFormat="1" ht="15" customHeight="1" x14ac:dyDescent="0.25"/>
    <row r="42278" customFormat="1" ht="15" customHeight="1" x14ac:dyDescent="0.25"/>
    <row r="42279" customFormat="1" ht="15" customHeight="1" x14ac:dyDescent="0.25"/>
    <row r="42280" customFormat="1" ht="15" customHeight="1" x14ac:dyDescent="0.25"/>
    <row r="42281" customFormat="1" ht="15" customHeight="1" x14ac:dyDescent="0.25"/>
    <row r="42282" customFormat="1" ht="15" customHeight="1" x14ac:dyDescent="0.25"/>
    <row r="42283" customFormat="1" ht="15" customHeight="1" x14ac:dyDescent="0.25"/>
    <row r="42284" customFormat="1" ht="15" customHeight="1" x14ac:dyDescent="0.25"/>
    <row r="42285" customFormat="1" ht="15" customHeight="1" x14ac:dyDescent="0.25"/>
    <row r="42286" customFormat="1" ht="15" customHeight="1" x14ac:dyDescent="0.25"/>
    <row r="42287" customFormat="1" ht="15" customHeight="1" x14ac:dyDescent="0.25"/>
    <row r="42288" customFormat="1" ht="15" customHeight="1" x14ac:dyDescent="0.25"/>
    <row r="42289" customFormat="1" ht="15" customHeight="1" x14ac:dyDescent="0.25"/>
    <row r="42290" customFormat="1" ht="15" customHeight="1" x14ac:dyDescent="0.25"/>
    <row r="42291" customFormat="1" ht="15" customHeight="1" x14ac:dyDescent="0.25"/>
    <row r="42292" customFormat="1" ht="15" customHeight="1" x14ac:dyDescent="0.25"/>
    <row r="42293" customFormat="1" ht="15" customHeight="1" x14ac:dyDescent="0.25"/>
    <row r="42294" customFormat="1" ht="15" customHeight="1" x14ac:dyDescent="0.25"/>
    <row r="42295" customFormat="1" ht="15" customHeight="1" x14ac:dyDescent="0.25"/>
    <row r="42296" customFormat="1" ht="15" customHeight="1" x14ac:dyDescent="0.25"/>
    <row r="42297" customFormat="1" ht="15" customHeight="1" x14ac:dyDescent="0.25"/>
    <row r="42298" customFormat="1" ht="15" customHeight="1" x14ac:dyDescent="0.25"/>
    <row r="42299" customFormat="1" ht="15" customHeight="1" x14ac:dyDescent="0.25"/>
    <row r="42300" customFormat="1" ht="15" customHeight="1" x14ac:dyDescent="0.25"/>
    <row r="42301" customFormat="1" ht="15" customHeight="1" x14ac:dyDescent="0.25"/>
    <row r="42302" customFormat="1" ht="15" customHeight="1" x14ac:dyDescent="0.25"/>
    <row r="42303" customFormat="1" ht="15" customHeight="1" x14ac:dyDescent="0.25"/>
    <row r="42304" customFormat="1" ht="15" customHeight="1" x14ac:dyDescent="0.25"/>
    <row r="42305" customFormat="1" ht="15" customHeight="1" x14ac:dyDescent="0.25"/>
    <row r="42306" customFormat="1" ht="15" customHeight="1" x14ac:dyDescent="0.25"/>
    <row r="42307" customFormat="1" ht="15" customHeight="1" x14ac:dyDescent="0.25"/>
    <row r="42308" customFormat="1" ht="15" customHeight="1" x14ac:dyDescent="0.25"/>
    <row r="42309" customFormat="1" ht="15" customHeight="1" x14ac:dyDescent="0.25"/>
    <row r="42310" customFormat="1" ht="15" customHeight="1" x14ac:dyDescent="0.25"/>
    <row r="42311" customFormat="1" ht="15" customHeight="1" x14ac:dyDescent="0.25"/>
    <row r="42312" customFormat="1" ht="15" customHeight="1" x14ac:dyDescent="0.25"/>
    <row r="42313" customFormat="1" ht="15" customHeight="1" x14ac:dyDescent="0.25"/>
    <row r="42314" customFormat="1" ht="15" customHeight="1" x14ac:dyDescent="0.25"/>
    <row r="42315" customFormat="1" ht="15" customHeight="1" x14ac:dyDescent="0.25"/>
    <row r="42316" customFormat="1" ht="15" customHeight="1" x14ac:dyDescent="0.25"/>
    <row r="42317" customFormat="1" ht="15" customHeight="1" x14ac:dyDescent="0.25"/>
    <row r="42318" customFormat="1" ht="15" customHeight="1" x14ac:dyDescent="0.25"/>
    <row r="42319" customFormat="1" ht="15" customHeight="1" x14ac:dyDescent="0.25"/>
    <row r="42320" customFormat="1" ht="15" customHeight="1" x14ac:dyDescent="0.25"/>
    <row r="42321" customFormat="1" ht="15" customHeight="1" x14ac:dyDescent="0.25"/>
    <row r="42322" customFormat="1" ht="15" customHeight="1" x14ac:dyDescent="0.25"/>
    <row r="42323" customFormat="1" ht="15" customHeight="1" x14ac:dyDescent="0.25"/>
    <row r="42324" customFormat="1" ht="15" customHeight="1" x14ac:dyDescent="0.25"/>
    <row r="42325" customFormat="1" ht="15" customHeight="1" x14ac:dyDescent="0.25"/>
    <row r="42326" customFormat="1" ht="15" customHeight="1" x14ac:dyDescent="0.25"/>
    <row r="42327" customFormat="1" ht="15" customHeight="1" x14ac:dyDescent="0.25"/>
    <row r="42328" customFormat="1" ht="15" customHeight="1" x14ac:dyDescent="0.25"/>
    <row r="42329" customFormat="1" ht="15" customHeight="1" x14ac:dyDescent="0.25"/>
    <row r="42330" customFormat="1" ht="15" customHeight="1" x14ac:dyDescent="0.25"/>
    <row r="42331" customFormat="1" ht="15" customHeight="1" x14ac:dyDescent="0.25"/>
    <row r="42332" customFormat="1" ht="15" customHeight="1" x14ac:dyDescent="0.25"/>
    <row r="42333" customFormat="1" ht="15" customHeight="1" x14ac:dyDescent="0.25"/>
    <row r="42334" customFormat="1" ht="15" customHeight="1" x14ac:dyDescent="0.25"/>
    <row r="42335" customFormat="1" ht="15" customHeight="1" x14ac:dyDescent="0.25"/>
    <row r="42336" customFormat="1" ht="15" customHeight="1" x14ac:dyDescent="0.25"/>
    <row r="42337" customFormat="1" ht="15" customHeight="1" x14ac:dyDescent="0.25"/>
    <row r="42338" customFormat="1" ht="15" customHeight="1" x14ac:dyDescent="0.25"/>
    <row r="42339" customFormat="1" ht="15" customHeight="1" x14ac:dyDescent="0.25"/>
    <row r="42340" customFormat="1" ht="15" customHeight="1" x14ac:dyDescent="0.25"/>
    <row r="42341" customFormat="1" ht="15" customHeight="1" x14ac:dyDescent="0.25"/>
    <row r="42342" customFormat="1" ht="15" customHeight="1" x14ac:dyDescent="0.25"/>
    <row r="42343" customFormat="1" ht="15" customHeight="1" x14ac:dyDescent="0.25"/>
    <row r="42344" customFormat="1" ht="15" customHeight="1" x14ac:dyDescent="0.25"/>
    <row r="42345" customFormat="1" ht="15" customHeight="1" x14ac:dyDescent="0.25"/>
    <row r="42346" customFormat="1" ht="15" customHeight="1" x14ac:dyDescent="0.25"/>
    <row r="42347" customFormat="1" ht="15" customHeight="1" x14ac:dyDescent="0.25"/>
    <row r="42348" customFormat="1" ht="15" customHeight="1" x14ac:dyDescent="0.25"/>
    <row r="42349" customFormat="1" ht="15" customHeight="1" x14ac:dyDescent="0.25"/>
    <row r="42350" customFormat="1" ht="15" customHeight="1" x14ac:dyDescent="0.25"/>
    <row r="42351" customFormat="1" ht="15" customHeight="1" x14ac:dyDescent="0.25"/>
    <row r="42352" customFormat="1" ht="15" customHeight="1" x14ac:dyDescent="0.25"/>
    <row r="42353" customFormat="1" ht="15" customHeight="1" x14ac:dyDescent="0.25"/>
    <row r="42354" customFormat="1" ht="15" customHeight="1" x14ac:dyDescent="0.25"/>
    <row r="42355" customFormat="1" ht="15" customHeight="1" x14ac:dyDescent="0.25"/>
    <row r="42356" customFormat="1" ht="15" customHeight="1" x14ac:dyDescent="0.25"/>
    <row r="42357" customFormat="1" ht="15" customHeight="1" x14ac:dyDescent="0.25"/>
    <row r="42358" customFormat="1" ht="15" customHeight="1" x14ac:dyDescent="0.25"/>
    <row r="42359" customFormat="1" ht="15" customHeight="1" x14ac:dyDescent="0.25"/>
    <row r="42360" customFormat="1" ht="15" customHeight="1" x14ac:dyDescent="0.25"/>
    <row r="42361" customFormat="1" ht="15" customHeight="1" x14ac:dyDescent="0.25"/>
    <row r="42362" customFormat="1" ht="15" customHeight="1" x14ac:dyDescent="0.25"/>
    <row r="42363" customFormat="1" ht="15" customHeight="1" x14ac:dyDescent="0.25"/>
    <row r="42364" customFormat="1" ht="15" customHeight="1" x14ac:dyDescent="0.25"/>
    <row r="42365" customFormat="1" ht="15" customHeight="1" x14ac:dyDescent="0.25"/>
    <row r="42366" customFormat="1" ht="15" customHeight="1" x14ac:dyDescent="0.25"/>
    <row r="42367" customFormat="1" ht="15" customHeight="1" x14ac:dyDescent="0.25"/>
    <row r="42368" customFormat="1" ht="15" customHeight="1" x14ac:dyDescent="0.25"/>
    <row r="42369" customFormat="1" ht="15" customHeight="1" x14ac:dyDescent="0.25"/>
    <row r="42370" customFormat="1" ht="15" customHeight="1" x14ac:dyDescent="0.25"/>
    <row r="42371" customFormat="1" ht="15" customHeight="1" x14ac:dyDescent="0.25"/>
    <row r="42372" customFormat="1" ht="15" customHeight="1" x14ac:dyDescent="0.25"/>
    <row r="42373" customFormat="1" ht="15" customHeight="1" x14ac:dyDescent="0.25"/>
    <row r="42374" customFormat="1" ht="15" customHeight="1" x14ac:dyDescent="0.25"/>
    <row r="42375" customFormat="1" ht="15" customHeight="1" x14ac:dyDescent="0.25"/>
    <row r="42376" customFormat="1" ht="15" customHeight="1" x14ac:dyDescent="0.25"/>
    <row r="42377" customFormat="1" ht="15" customHeight="1" x14ac:dyDescent="0.25"/>
    <row r="42378" customFormat="1" ht="15" customHeight="1" x14ac:dyDescent="0.25"/>
    <row r="42379" customFormat="1" ht="15" customHeight="1" x14ac:dyDescent="0.25"/>
    <row r="42380" customFormat="1" ht="15" customHeight="1" x14ac:dyDescent="0.25"/>
    <row r="42381" customFormat="1" ht="15" customHeight="1" x14ac:dyDescent="0.25"/>
    <row r="42382" customFormat="1" ht="15" customHeight="1" x14ac:dyDescent="0.25"/>
    <row r="42383" customFormat="1" ht="15" customHeight="1" x14ac:dyDescent="0.25"/>
    <row r="42384" customFormat="1" ht="15" customHeight="1" x14ac:dyDescent="0.25"/>
    <row r="42385" customFormat="1" ht="15" customHeight="1" x14ac:dyDescent="0.25"/>
    <row r="42386" customFormat="1" ht="15" customHeight="1" x14ac:dyDescent="0.25"/>
    <row r="42387" customFormat="1" ht="15" customHeight="1" x14ac:dyDescent="0.25"/>
    <row r="42388" customFormat="1" ht="15" customHeight="1" x14ac:dyDescent="0.25"/>
    <row r="42389" customFormat="1" ht="15" customHeight="1" x14ac:dyDescent="0.25"/>
    <row r="42390" customFormat="1" ht="15" customHeight="1" x14ac:dyDescent="0.25"/>
    <row r="42391" customFormat="1" ht="15" customHeight="1" x14ac:dyDescent="0.25"/>
    <row r="42392" customFormat="1" ht="15" customHeight="1" x14ac:dyDescent="0.25"/>
    <row r="42393" customFormat="1" ht="15" customHeight="1" x14ac:dyDescent="0.25"/>
    <row r="42394" customFormat="1" ht="15" customHeight="1" x14ac:dyDescent="0.25"/>
    <row r="42395" customFormat="1" ht="15" customHeight="1" x14ac:dyDescent="0.25"/>
    <row r="42396" customFormat="1" ht="15" customHeight="1" x14ac:dyDescent="0.25"/>
    <row r="42397" customFormat="1" ht="15" customHeight="1" x14ac:dyDescent="0.25"/>
    <row r="42398" customFormat="1" ht="15" customHeight="1" x14ac:dyDescent="0.25"/>
    <row r="42399" customFormat="1" ht="15" customHeight="1" x14ac:dyDescent="0.25"/>
    <row r="42400" customFormat="1" ht="15" customHeight="1" x14ac:dyDescent="0.25"/>
    <row r="42401" customFormat="1" ht="15" customHeight="1" x14ac:dyDescent="0.25"/>
    <row r="42402" customFormat="1" ht="15" customHeight="1" x14ac:dyDescent="0.25"/>
    <row r="42403" customFormat="1" ht="15" customHeight="1" x14ac:dyDescent="0.25"/>
    <row r="42404" customFormat="1" ht="15" customHeight="1" x14ac:dyDescent="0.25"/>
    <row r="42405" customFormat="1" ht="15" customHeight="1" x14ac:dyDescent="0.25"/>
    <row r="42406" customFormat="1" ht="15" customHeight="1" x14ac:dyDescent="0.25"/>
    <row r="42407" customFormat="1" ht="15" customHeight="1" x14ac:dyDescent="0.25"/>
    <row r="42408" customFormat="1" ht="15" customHeight="1" x14ac:dyDescent="0.25"/>
    <row r="42409" customFormat="1" ht="15" customHeight="1" x14ac:dyDescent="0.25"/>
    <row r="42410" customFormat="1" ht="15" customHeight="1" x14ac:dyDescent="0.25"/>
    <row r="42411" customFormat="1" ht="15" customHeight="1" x14ac:dyDescent="0.25"/>
    <row r="42412" customFormat="1" ht="15" customHeight="1" x14ac:dyDescent="0.25"/>
    <row r="42413" customFormat="1" ht="15" customHeight="1" x14ac:dyDescent="0.25"/>
    <row r="42414" customFormat="1" ht="15" customHeight="1" x14ac:dyDescent="0.25"/>
    <row r="42415" customFormat="1" ht="15" customHeight="1" x14ac:dyDescent="0.25"/>
    <row r="42416" customFormat="1" ht="15" customHeight="1" x14ac:dyDescent="0.25"/>
    <row r="42417" customFormat="1" ht="15" customHeight="1" x14ac:dyDescent="0.25"/>
    <row r="42418" customFormat="1" ht="15" customHeight="1" x14ac:dyDescent="0.25"/>
    <row r="42419" customFormat="1" ht="15" customHeight="1" x14ac:dyDescent="0.25"/>
    <row r="42420" customFormat="1" ht="15" customHeight="1" x14ac:dyDescent="0.25"/>
    <row r="42421" customFormat="1" ht="15" customHeight="1" x14ac:dyDescent="0.25"/>
    <row r="42422" customFormat="1" ht="15" customHeight="1" x14ac:dyDescent="0.25"/>
    <row r="42423" customFormat="1" ht="15" customHeight="1" x14ac:dyDescent="0.25"/>
    <row r="42424" customFormat="1" ht="15" customHeight="1" x14ac:dyDescent="0.25"/>
    <row r="42425" customFormat="1" ht="15" customHeight="1" x14ac:dyDescent="0.25"/>
    <row r="42426" customFormat="1" ht="15" customHeight="1" x14ac:dyDescent="0.25"/>
    <row r="42427" customFormat="1" ht="15" customHeight="1" x14ac:dyDescent="0.25"/>
    <row r="42428" customFormat="1" ht="15" customHeight="1" x14ac:dyDescent="0.25"/>
    <row r="42429" customFormat="1" ht="15" customHeight="1" x14ac:dyDescent="0.25"/>
    <row r="42430" customFormat="1" ht="15" customHeight="1" x14ac:dyDescent="0.25"/>
    <row r="42431" customFormat="1" ht="15" customHeight="1" x14ac:dyDescent="0.25"/>
    <row r="42432" customFormat="1" ht="15" customHeight="1" x14ac:dyDescent="0.25"/>
    <row r="42433" customFormat="1" ht="15" customHeight="1" x14ac:dyDescent="0.25"/>
    <row r="42434" customFormat="1" ht="15" customHeight="1" x14ac:dyDescent="0.25"/>
    <row r="42435" customFormat="1" ht="15" customHeight="1" x14ac:dyDescent="0.25"/>
    <row r="42436" customFormat="1" ht="15" customHeight="1" x14ac:dyDescent="0.25"/>
    <row r="42437" customFormat="1" ht="15" customHeight="1" x14ac:dyDescent="0.25"/>
    <row r="42438" customFormat="1" ht="15" customHeight="1" x14ac:dyDescent="0.25"/>
    <row r="42439" customFormat="1" ht="15" customHeight="1" x14ac:dyDescent="0.25"/>
    <row r="42440" customFormat="1" ht="15" customHeight="1" x14ac:dyDescent="0.25"/>
    <row r="42441" customFormat="1" ht="15" customHeight="1" x14ac:dyDescent="0.25"/>
    <row r="42442" customFormat="1" ht="15" customHeight="1" x14ac:dyDescent="0.25"/>
    <row r="42443" customFormat="1" ht="15" customHeight="1" x14ac:dyDescent="0.25"/>
    <row r="42444" customFormat="1" ht="15" customHeight="1" x14ac:dyDescent="0.25"/>
    <row r="42445" customFormat="1" ht="15" customHeight="1" x14ac:dyDescent="0.25"/>
    <row r="42446" customFormat="1" ht="15" customHeight="1" x14ac:dyDescent="0.25"/>
    <row r="42447" customFormat="1" ht="15" customHeight="1" x14ac:dyDescent="0.25"/>
    <row r="42448" customFormat="1" ht="15" customHeight="1" x14ac:dyDescent="0.25"/>
    <row r="42449" customFormat="1" ht="15" customHeight="1" x14ac:dyDescent="0.25"/>
    <row r="42450" customFormat="1" ht="15" customHeight="1" x14ac:dyDescent="0.25"/>
    <row r="42451" customFormat="1" ht="15" customHeight="1" x14ac:dyDescent="0.25"/>
    <row r="42452" customFormat="1" ht="15" customHeight="1" x14ac:dyDescent="0.25"/>
    <row r="42453" customFormat="1" ht="15" customHeight="1" x14ac:dyDescent="0.25"/>
    <row r="42454" customFormat="1" ht="15" customHeight="1" x14ac:dyDescent="0.25"/>
    <row r="42455" customFormat="1" ht="15" customHeight="1" x14ac:dyDescent="0.25"/>
    <row r="42456" customFormat="1" ht="15" customHeight="1" x14ac:dyDescent="0.25"/>
    <row r="42457" customFormat="1" ht="15" customHeight="1" x14ac:dyDescent="0.25"/>
    <row r="42458" customFormat="1" ht="15" customHeight="1" x14ac:dyDescent="0.25"/>
    <row r="42459" customFormat="1" ht="15" customHeight="1" x14ac:dyDescent="0.25"/>
    <row r="42460" customFormat="1" ht="15" customHeight="1" x14ac:dyDescent="0.25"/>
    <row r="42461" customFormat="1" ht="15" customHeight="1" x14ac:dyDescent="0.25"/>
    <row r="42462" customFormat="1" ht="15" customHeight="1" x14ac:dyDescent="0.25"/>
    <row r="42463" customFormat="1" ht="15" customHeight="1" x14ac:dyDescent="0.25"/>
    <row r="42464" customFormat="1" ht="15" customHeight="1" x14ac:dyDescent="0.25"/>
    <row r="42465" customFormat="1" ht="15" customHeight="1" x14ac:dyDescent="0.25"/>
    <row r="42466" customFormat="1" ht="15" customHeight="1" x14ac:dyDescent="0.25"/>
    <row r="42467" customFormat="1" ht="15" customHeight="1" x14ac:dyDescent="0.25"/>
    <row r="42468" customFormat="1" ht="15" customHeight="1" x14ac:dyDescent="0.25"/>
    <row r="42469" customFormat="1" ht="15" customHeight="1" x14ac:dyDescent="0.25"/>
    <row r="42470" customFormat="1" ht="15" customHeight="1" x14ac:dyDescent="0.25"/>
    <row r="42471" customFormat="1" ht="15" customHeight="1" x14ac:dyDescent="0.25"/>
    <row r="42472" customFormat="1" ht="15" customHeight="1" x14ac:dyDescent="0.25"/>
    <row r="42473" customFormat="1" ht="15" customHeight="1" x14ac:dyDescent="0.25"/>
    <row r="42474" customFormat="1" ht="15" customHeight="1" x14ac:dyDescent="0.25"/>
    <row r="42475" customFormat="1" ht="15" customHeight="1" x14ac:dyDescent="0.25"/>
    <row r="42476" customFormat="1" ht="15" customHeight="1" x14ac:dyDescent="0.25"/>
    <row r="42477" customFormat="1" ht="15" customHeight="1" x14ac:dyDescent="0.25"/>
    <row r="42478" customFormat="1" ht="15" customHeight="1" x14ac:dyDescent="0.25"/>
    <row r="42479" customFormat="1" ht="15" customHeight="1" x14ac:dyDescent="0.25"/>
    <row r="42480" customFormat="1" ht="15" customHeight="1" x14ac:dyDescent="0.25"/>
    <row r="42481" customFormat="1" ht="15" customHeight="1" x14ac:dyDescent="0.25"/>
    <row r="42482" customFormat="1" ht="15" customHeight="1" x14ac:dyDescent="0.25"/>
    <row r="42483" customFormat="1" ht="15" customHeight="1" x14ac:dyDescent="0.25"/>
    <row r="42484" customFormat="1" ht="15" customHeight="1" x14ac:dyDescent="0.25"/>
    <row r="42485" customFormat="1" ht="15" customHeight="1" x14ac:dyDescent="0.25"/>
    <row r="42486" customFormat="1" ht="15" customHeight="1" x14ac:dyDescent="0.25"/>
    <row r="42487" customFormat="1" ht="15" customHeight="1" x14ac:dyDescent="0.25"/>
    <row r="42488" customFormat="1" ht="15" customHeight="1" x14ac:dyDescent="0.25"/>
    <row r="42489" customFormat="1" ht="15" customHeight="1" x14ac:dyDescent="0.25"/>
    <row r="42490" customFormat="1" ht="15" customHeight="1" x14ac:dyDescent="0.25"/>
    <row r="42491" customFormat="1" ht="15" customHeight="1" x14ac:dyDescent="0.25"/>
    <row r="42492" customFormat="1" ht="15" customHeight="1" x14ac:dyDescent="0.25"/>
    <row r="42493" customFormat="1" ht="15" customHeight="1" x14ac:dyDescent="0.25"/>
    <row r="42494" customFormat="1" ht="15" customHeight="1" x14ac:dyDescent="0.25"/>
    <row r="42495" customFormat="1" ht="15" customHeight="1" x14ac:dyDescent="0.25"/>
    <row r="42496" customFormat="1" ht="15" customHeight="1" x14ac:dyDescent="0.25"/>
    <row r="42497" customFormat="1" ht="15" customHeight="1" x14ac:dyDescent="0.25"/>
    <row r="42498" customFormat="1" ht="15" customHeight="1" x14ac:dyDescent="0.25"/>
    <row r="42499" customFormat="1" ht="15" customHeight="1" x14ac:dyDescent="0.25"/>
    <row r="42500" customFormat="1" ht="15" customHeight="1" x14ac:dyDescent="0.25"/>
    <row r="42501" customFormat="1" ht="15" customHeight="1" x14ac:dyDescent="0.25"/>
    <row r="42502" customFormat="1" ht="15" customHeight="1" x14ac:dyDescent="0.25"/>
    <row r="42503" customFormat="1" ht="15" customHeight="1" x14ac:dyDescent="0.25"/>
    <row r="42504" customFormat="1" ht="15" customHeight="1" x14ac:dyDescent="0.25"/>
    <row r="42505" customFormat="1" ht="15" customHeight="1" x14ac:dyDescent="0.25"/>
    <row r="42506" customFormat="1" ht="15" customHeight="1" x14ac:dyDescent="0.25"/>
    <row r="42507" customFormat="1" ht="15" customHeight="1" x14ac:dyDescent="0.25"/>
    <row r="42508" customFormat="1" ht="15" customHeight="1" x14ac:dyDescent="0.25"/>
    <row r="42509" customFormat="1" ht="15" customHeight="1" x14ac:dyDescent="0.25"/>
    <row r="42510" customFormat="1" ht="15" customHeight="1" x14ac:dyDescent="0.25"/>
    <row r="42511" customFormat="1" ht="15" customHeight="1" x14ac:dyDescent="0.25"/>
    <row r="42512" customFormat="1" ht="15" customHeight="1" x14ac:dyDescent="0.25"/>
    <row r="42513" customFormat="1" ht="15" customHeight="1" x14ac:dyDescent="0.25"/>
    <row r="42514" customFormat="1" ht="15" customHeight="1" x14ac:dyDescent="0.25"/>
    <row r="42515" customFormat="1" ht="15" customHeight="1" x14ac:dyDescent="0.25"/>
    <row r="42516" customFormat="1" ht="15" customHeight="1" x14ac:dyDescent="0.25"/>
    <row r="42517" customFormat="1" ht="15" customHeight="1" x14ac:dyDescent="0.25"/>
    <row r="42518" customFormat="1" ht="15" customHeight="1" x14ac:dyDescent="0.25"/>
    <row r="42519" customFormat="1" ht="15" customHeight="1" x14ac:dyDescent="0.25"/>
    <row r="42520" customFormat="1" ht="15" customHeight="1" x14ac:dyDescent="0.25"/>
    <row r="42521" customFormat="1" ht="15" customHeight="1" x14ac:dyDescent="0.25"/>
    <row r="42522" customFormat="1" ht="15" customHeight="1" x14ac:dyDescent="0.25"/>
    <row r="42523" customFormat="1" ht="15" customHeight="1" x14ac:dyDescent="0.25"/>
    <row r="42524" customFormat="1" ht="15" customHeight="1" x14ac:dyDescent="0.25"/>
    <row r="42525" customFormat="1" ht="15" customHeight="1" x14ac:dyDescent="0.25"/>
    <row r="42526" customFormat="1" ht="15" customHeight="1" x14ac:dyDescent="0.25"/>
    <row r="42527" customFormat="1" ht="15" customHeight="1" x14ac:dyDescent="0.25"/>
    <row r="42528" customFormat="1" ht="15" customHeight="1" x14ac:dyDescent="0.25"/>
    <row r="42529" customFormat="1" ht="15" customHeight="1" x14ac:dyDescent="0.25"/>
    <row r="42530" customFormat="1" ht="15" customHeight="1" x14ac:dyDescent="0.25"/>
    <row r="42531" customFormat="1" ht="15" customHeight="1" x14ac:dyDescent="0.25"/>
    <row r="42532" customFormat="1" ht="15" customHeight="1" x14ac:dyDescent="0.25"/>
    <row r="42533" customFormat="1" ht="15" customHeight="1" x14ac:dyDescent="0.25"/>
    <row r="42534" customFormat="1" ht="15" customHeight="1" x14ac:dyDescent="0.25"/>
    <row r="42535" customFormat="1" ht="15" customHeight="1" x14ac:dyDescent="0.25"/>
    <row r="42536" customFormat="1" ht="15" customHeight="1" x14ac:dyDescent="0.25"/>
    <row r="42537" customFormat="1" ht="15" customHeight="1" x14ac:dyDescent="0.25"/>
    <row r="42538" customFormat="1" ht="15" customHeight="1" x14ac:dyDescent="0.25"/>
    <row r="42539" customFormat="1" ht="15" customHeight="1" x14ac:dyDescent="0.25"/>
    <row r="42540" customFormat="1" ht="15" customHeight="1" x14ac:dyDescent="0.25"/>
    <row r="42541" customFormat="1" ht="15" customHeight="1" x14ac:dyDescent="0.25"/>
    <row r="42542" customFormat="1" ht="15" customHeight="1" x14ac:dyDescent="0.25"/>
    <row r="42543" customFormat="1" ht="15" customHeight="1" x14ac:dyDescent="0.25"/>
    <row r="42544" customFormat="1" ht="15" customHeight="1" x14ac:dyDescent="0.25"/>
    <row r="42545" customFormat="1" ht="15" customHeight="1" x14ac:dyDescent="0.25"/>
    <row r="42546" customFormat="1" ht="15" customHeight="1" x14ac:dyDescent="0.25"/>
    <row r="42547" customFormat="1" ht="15" customHeight="1" x14ac:dyDescent="0.25"/>
    <row r="42548" customFormat="1" ht="15" customHeight="1" x14ac:dyDescent="0.25"/>
    <row r="42549" customFormat="1" ht="15" customHeight="1" x14ac:dyDescent="0.25"/>
    <row r="42550" customFormat="1" ht="15" customHeight="1" x14ac:dyDescent="0.25"/>
    <row r="42551" customFormat="1" ht="15" customHeight="1" x14ac:dyDescent="0.25"/>
    <row r="42552" customFormat="1" ht="15" customHeight="1" x14ac:dyDescent="0.25"/>
    <row r="42553" customFormat="1" ht="15" customHeight="1" x14ac:dyDescent="0.25"/>
    <row r="42554" customFormat="1" ht="15" customHeight="1" x14ac:dyDescent="0.25"/>
    <row r="42555" customFormat="1" ht="15" customHeight="1" x14ac:dyDescent="0.25"/>
    <row r="42556" customFormat="1" ht="15" customHeight="1" x14ac:dyDescent="0.25"/>
    <row r="42557" customFormat="1" ht="15" customHeight="1" x14ac:dyDescent="0.25"/>
    <row r="42558" customFormat="1" ht="15" customHeight="1" x14ac:dyDescent="0.25"/>
    <row r="42559" customFormat="1" ht="15" customHeight="1" x14ac:dyDescent="0.25"/>
    <row r="42560" customFormat="1" ht="15" customHeight="1" x14ac:dyDescent="0.25"/>
    <row r="42561" customFormat="1" ht="15" customHeight="1" x14ac:dyDescent="0.25"/>
    <row r="42562" customFormat="1" ht="15" customHeight="1" x14ac:dyDescent="0.25"/>
    <row r="42563" customFormat="1" ht="15" customHeight="1" x14ac:dyDescent="0.25"/>
    <row r="42564" customFormat="1" ht="15" customHeight="1" x14ac:dyDescent="0.25"/>
    <row r="42565" customFormat="1" ht="15" customHeight="1" x14ac:dyDescent="0.25"/>
    <row r="42566" customFormat="1" ht="15" customHeight="1" x14ac:dyDescent="0.25"/>
    <row r="42567" customFormat="1" ht="15" customHeight="1" x14ac:dyDescent="0.25"/>
    <row r="42568" customFormat="1" ht="15" customHeight="1" x14ac:dyDescent="0.25"/>
    <row r="42569" customFormat="1" ht="15" customHeight="1" x14ac:dyDescent="0.25"/>
    <row r="42570" customFormat="1" ht="15" customHeight="1" x14ac:dyDescent="0.25"/>
    <row r="42571" customFormat="1" ht="15" customHeight="1" x14ac:dyDescent="0.25"/>
    <row r="42572" customFormat="1" ht="15" customHeight="1" x14ac:dyDescent="0.25"/>
    <row r="42573" customFormat="1" ht="15" customHeight="1" x14ac:dyDescent="0.25"/>
    <row r="42574" customFormat="1" ht="15" customHeight="1" x14ac:dyDescent="0.25"/>
    <row r="42575" customFormat="1" ht="15" customHeight="1" x14ac:dyDescent="0.25"/>
    <row r="42576" customFormat="1" ht="15" customHeight="1" x14ac:dyDescent="0.25"/>
    <row r="42577" customFormat="1" ht="15" customHeight="1" x14ac:dyDescent="0.25"/>
    <row r="42578" customFormat="1" ht="15" customHeight="1" x14ac:dyDescent="0.25"/>
    <row r="42579" customFormat="1" ht="15" customHeight="1" x14ac:dyDescent="0.25"/>
    <row r="42580" customFormat="1" ht="15" customHeight="1" x14ac:dyDescent="0.25"/>
    <row r="42581" customFormat="1" ht="15" customHeight="1" x14ac:dyDescent="0.25"/>
    <row r="42582" customFormat="1" ht="15" customHeight="1" x14ac:dyDescent="0.25"/>
    <row r="42583" customFormat="1" ht="15" customHeight="1" x14ac:dyDescent="0.25"/>
    <row r="42584" customFormat="1" ht="15" customHeight="1" x14ac:dyDescent="0.25"/>
    <row r="42585" customFormat="1" ht="15" customHeight="1" x14ac:dyDescent="0.25"/>
    <row r="42586" customFormat="1" ht="15" customHeight="1" x14ac:dyDescent="0.25"/>
    <row r="42587" customFormat="1" ht="15" customHeight="1" x14ac:dyDescent="0.25"/>
    <row r="42588" customFormat="1" ht="15" customHeight="1" x14ac:dyDescent="0.25"/>
    <row r="42589" customFormat="1" ht="15" customHeight="1" x14ac:dyDescent="0.25"/>
    <row r="42590" customFormat="1" ht="15" customHeight="1" x14ac:dyDescent="0.25"/>
    <row r="42591" customFormat="1" ht="15" customHeight="1" x14ac:dyDescent="0.25"/>
    <row r="42592" customFormat="1" ht="15" customHeight="1" x14ac:dyDescent="0.25"/>
    <row r="42593" customFormat="1" ht="15" customHeight="1" x14ac:dyDescent="0.25"/>
    <row r="42594" customFormat="1" ht="15" customHeight="1" x14ac:dyDescent="0.25"/>
    <row r="42595" customFormat="1" ht="15" customHeight="1" x14ac:dyDescent="0.25"/>
    <row r="42596" customFormat="1" ht="15" customHeight="1" x14ac:dyDescent="0.25"/>
    <row r="42597" customFormat="1" ht="15" customHeight="1" x14ac:dyDescent="0.25"/>
    <row r="42598" customFormat="1" ht="15" customHeight="1" x14ac:dyDescent="0.25"/>
    <row r="42599" customFormat="1" ht="15" customHeight="1" x14ac:dyDescent="0.25"/>
    <row r="42600" customFormat="1" ht="15" customHeight="1" x14ac:dyDescent="0.25"/>
    <row r="42601" customFormat="1" ht="15" customHeight="1" x14ac:dyDescent="0.25"/>
    <row r="42602" customFormat="1" ht="15" customHeight="1" x14ac:dyDescent="0.25"/>
    <row r="42603" customFormat="1" ht="15" customHeight="1" x14ac:dyDescent="0.25"/>
    <row r="42604" customFormat="1" ht="15" customHeight="1" x14ac:dyDescent="0.25"/>
    <row r="42605" customFormat="1" ht="15" customHeight="1" x14ac:dyDescent="0.25"/>
    <row r="42606" customFormat="1" ht="15" customHeight="1" x14ac:dyDescent="0.25"/>
    <row r="42607" customFormat="1" ht="15" customHeight="1" x14ac:dyDescent="0.25"/>
    <row r="42608" customFormat="1" ht="15" customHeight="1" x14ac:dyDescent="0.25"/>
    <row r="42609" customFormat="1" ht="15" customHeight="1" x14ac:dyDescent="0.25"/>
    <row r="42610" customFormat="1" ht="15" customHeight="1" x14ac:dyDescent="0.25"/>
    <row r="42611" customFormat="1" ht="15" customHeight="1" x14ac:dyDescent="0.25"/>
    <row r="42612" customFormat="1" ht="15" customHeight="1" x14ac:dyDescent="0.25"/>
    <row r="42613" customFormat="1" ht="15" customHeight="1" x14ac:dyDescent="0.25"/>
    <row r="42614" customFormat="1" ht="15" customHeight="1" x14ac:dyDescent="0.25"/>
    <row r="42615" customFormat="1" ht="15" customHeight="1" x14ac:dyDescent="0.25"/>
    <row r="42616" customFormat="1" ht="15" customHeight="1" x14ac:dyDescent="0.25"/>
    <row r="42617" customFormat="1" ht="15" customHeight="1" x14ac:dyDescent="0.25"/>
    <row r="42618" customFormat="1" ht="15" customHeight="1" x14ac:dyDescent="0.25"/>
    <row r="42619" customFormat="1" ht="15" customHeight="1" x14ac:dyDescent="0.25"/>
    <row r="42620" customFormat="1" ht="15" customHeight="1" x14ac:dyDescent="0.25"/>
    <row r="42621" customFormat="1" ht="15" customHeight="1" x14ac:dyDescent="0.25"/>
    <row r="42622" customFormat="1" ht="15" customHeight="1" x14ac:dyDescent="0.25"/>
    <row r="42623" customFormat="1" ht="15" customHeight="1" x14ac:dyDescent="0.25"/>
    <row r="42624" customFormat="1" ht="15" customHeight="1" x14ac:dyDescent="0.25"/>
    <row r="42625" customFormat="1" ht="15" customHeight="1" x14ac:dyDescent="0.25"/>
    <row r="42626" customFormat="1" ht="15" customHeight="1" x14ac:dyDescent="0.25"/>
    <row r="42627" customFormat="1" ht="15" customHeight="1" x14ac:dyDescent="0.25"/>
    <row r="42628" customFormat="1" ht="15" customHeight="1" x14ac:dyDescent="0.25"/>
    <row r="42629" customFormat="1" ht="15" customHeight="1" x14ac:dyDescent="0.25"/>
    <row r="42630" customFormat="1" ht="15" customHeight="1" x14ac:dyDescent="0.25"/>
    <row r="42631" customFormat="1" ht="15" customHeight="1" x14ac:dyDescent="0.25"/>
    <row r="42632" customFormat="1" ht="15" customHeight="1" x14ac:dyDescent="0.25"/>
    <row r="42633" customFormat="1" ht="15" customHeight="1" x14ac:dyDescent="0.25"/>
    <row r="42634" customFormat="1" ht="15" customHeight="1" x14ac:dyDescent="0.25"/>
    <row r="42635" customFormat="1" ht="15" customHeight="1" x14ac:dyDescent="0.25"/>
    <row r="42636" customFormat="1" ht="15" customHeight="1" x14ac:dyDescent="0.25"/>
    <row r="42637" customFormat="1" ht="15" customHeight="1" x14ac:dyDescent="0.25"/>
    <row r="42638" customFormat="1" ht="15" customHeight="1" x14ac:dyDescent="0.25"/>
    <row r="42639" customFormat="1" ht="15" customHeight="1" x14ac:dyDescent="0.25"/>
    <row r="42640" customFormat="1" ht="15" customHeight="1" x14ac:dyDescent="0.25"/>
    <row r="42641" customFormat="1" ht="15" customHeight="1" x14ac:dyDescent="0.25"/>
    <row r="42642" customFormat="1" ht="15" customHeight="1" x14ac:dyDescent="0.25"/>
    <row r="42643" customFormat="1" ht="15" customHeight="1" x14ac:dyDescent="0.25"/>
    <row r="42644" customFormat="1" ht="15" customHeight="1" x14ac:dyDescent="0.25"/>
    <row r="42645" customFormat="1" ht="15" customHeight="1" x14ac:dyDescent="0.25"/>
    <row r="42646" customFormat="1" ht="15" customHeight="1" x14ac:dyDescent="0.25"/>
    <row r="42647" customFormat="1" ht="15" customHeight="1" x14ac:dyDescent="0.25"/>
    <row r="42648" customFormat="1" ht="15" customHeight="1" x14ac:dyDescent="0.25"/>
    <row r="42649" customFormat="1" ht="15" customHeight="1" x14ac:dyDescent="0.25"/>
    <row r="42650" customFormat="1" ht="15" customHeight="1" x14ac:dyDescent="0.25"/>
    <row r="42651" customFormat="1" ht="15" customHeight="1" x14ac:dyDescent="0.25"/>
    <row r="42652" customFormat="1" ht="15" customHeight="1" x14ac:dyDescent="0.25"/>
    <row r="42653" customFormat="1" ht="15" customHeight="1" x14ac:dyDescent="0.25"/>
    <row r="42654" customFormat="1" ht="15" customHeight="1" x14ac:dyDescent="0.25"/>
    <row r="42655" customFormat="1" ht="15" customHeight="1" x14ac:dyDescent="0.25"/>
    <row r="42656" customFormat="1" ht="15" customHeight="1" x14ac:dyDescent="0.25"/>
    <row r="42657" customFormat="1" ht="15" customHeight="1" x14ac:dyDescent="0.25"/>
    <row r="42658" customFormat="1" ht="15" customHeight="1" x14ac:dyDescent="0.25"/>
    <row r="42659" customFormat="1" ht="15" customHeight="1" x14ac:dyDescent="0.25"/>
    <row r="42660" customFormat="1" ht="15" customHeight="1" x14ac:dyDescent="0.25"/>
    <row r="42661" customFormat="1" ht="15" customHeight="1" x14ac:dyDescent="0.25"/>
    <row r="42662" customFormat="1" ht="15" customHeight="1" x14ac:dyDescent="0.25"/>
    <row r="42663" customFormat="1" ht="15" customHeight="1" x14ac:dyDescent="0.25"/>
    <row r="42664" customFormat="1" ht="15" customHeight="1" x14ac:dyDescent="0.25"/>
    <row r="42665" customFormat="1" ht="15" customHeight="1" x14ac:dyDescent="0.25"/>
    <row r="42666" customFormat="1" ht="15" customHeight="1" x14ac:dyDescent="0.25"/>
    <row r="42667" customFormat="1" ht="15" customHeight="1" x14ac:dyDescent="0.25"/>
    <row r="42668" customFormat="1" ht="15" customHeight="1" x14ac:dyDescent="0.25"/>
    <row r="42669" customFormat="1" ht="15" customHeight="1" x14ac:dyDescent="0.25"/>
    <row r="42670" customFormat="1" ht="15" customHeight="1" x14ac:dyDescent="0.25"/>
    <row r="42671" customFormat="1" ht="15" customHeight="1" x14ac:dyDescent="0.25"/>
    <row r="42672" customFormat="1" ht="15" customHeight="1" x14ac:dyDescent="0.25"/>
    <row r="42673" customFormat="1" ht="15" customHeight="1" x14ac:dyDescent="0.25"/>
    <row r="42674" customFormat="1" ht="15" customHeight="1" x14ac:dyDescent="0.25"/>
    <row r="42675" customFormat="1" ht="15" customHeight="1" x14ac:dyDescent="0.25"/>
    <row r="42676" customFormat="1" ht="15" customHeight="1" x14ac:dyDescent="0.25"/>
    <row r="42677" customFormat="1" ht="15" customHeight="1" x14ac:dyDescent="0.25"/>
    <row r="42678" customFormat="1" ht="15" customHeight="1" x14ac:dyDescent="0.25"/>
    <row r="42679" customFormat="1" ht="15" customHeight="1" x14ac:dyDescent="0.25"/>
    <row r="42680" customFormat="1" ht="15" customHeight="1" x14ac:dyDescent="0.25"/>
    <row r="42681" customFormat="1" ht="15" customHeight="1" x14ac:dyDescent="0.25"/>
    <row r="42682" customFormat="1" ht="15" customHeight="1" x14ac:dyDescent="0.25"/>
    <row r="42683" customFormat="1" ht="15" customHeight="1" x14ac:dyDescent="0.25"/>
    <row r="42684" customFormat="1" ht="15" customHeight="1" x14ac:dyDescent="0.25"/>
    <row r="42685" customFormat="1" ht="15" customHeight="1" x14ac:dyDescent="0.25"/>
    <row r="42686" customFormat="1" ht="15" customHeight="1" x14ac:dyDescent="0.25"/>
    <row r="42687" customFormat="1" ht="15" customHeight="1" x14ac:dyDescent="0.25"/>
    <row r="42688" customFormat="1" ht="15" customHeight="1" x14ac:dyDescent="0.25"/>
    <row r="42689" customFormat="1" ht="15" customHeight="1" x14ac:dyDescent="0.25"/>
    <row r="42690" customFormat="1" ht="15" customHeight="1" x14ac:dyDescent="0.25"/>
    <row r="42691" customFormat="1" ht="15" customHeight="1" x14ac:dyDescent="0.25"/>
    <row r="42692" customFormat="1" ht="15" customHeight="1" x14ac:dyDescent="0.25"/>
    <row r="42693" customFormat="1" ht="15" customHeight="1" x14ac:dyDescent="0.25"/>
    <row r="42694" customFormat="1" ht="15" customHeight="1" x14ac:dyDescent="0.25"/>
    <row r="42695" customFormat="1" ht="15" customHeight="1" x14ac:dyDescent="0.25"/>
    <row r="42696" customFormat="1" ht="15" customHeight="1" x14ac:dyDescent="0.25"/>
    <row r="42697" customFormat="1" ht="15" customHeight="1" x14ac:dyDescent="0.25"/>
    <row r="42698" customFormat="1" ht="15" customHeight="1" x14ac:dyDescent="0.25"/>
    <row r="42699" customFormat="1" ht="15" customHeight="1" x14ac:dyDescent="0.25"/>
    <row r="42700" customFormat="1" ht="15" customHeight="1" x14ac:dyDescent="0.25"/>
    <row r="42701" customFormat="1" ht="15" customHeight="1" x14ac:dyDescent="0.25"/>
    <row r="42702" customFormat="1" ht="15" customHeight="1" x14ac:dyDescent="0.25"/>
    <row r="42703" customFormat="1" ht="15" customHeight="1" x14ac:dyDescent="0.25"/>
    <row r="42704" customFormat="1" ht="15" customHeight="1" x14ac:dyDescent="0.25"/>
    <row r="42705" customFormat="1" ht="15" customHeight="1" x14ac:dyDescent="0.25"/>
    <row r="42706" customFormat="1" ht="15" customHeight="1" x14ac:dyDescent="0.25"/>
    <row r="42707" customFormat="1" ht="15" customHeight="1" x14ac:dyDescent="0.25"/>
    <row r="42708" customFormat="1" ht="15" customHeight="1" x14ac:dyDescent="0.25"/>
    <row r="42709" customFormat="1" ht="15" customHeight="1" x14ac:dyDescent="0.25"/>
    <row r="42710" customFormat="1" ht="15" customHeight="1" x14ac:dyDescent="0.25"/>
    <row r="42711" customFormat="1" ht="15" customHeight="1" x14ac:dyDescent="0.25"/>
    <row r="42712" customFormat="1" ht="15" customHeight="1" x14ac:dyDescent="0.25"/>
    <row r="42713" customFormat="1" ht="15" customHeight="1" x14ac:dyDescent="0.25"/>
    <row r="42714" customFormat="1" ht="15" customHeight="1" x14ac:dyDescent="0.25"/>
    <row r="42715" customFormat="1" ht="15" customHeight="1" x14ac:dyDescent="0.25"/>
    <row r="42716" customFormat="1" ht="15" customHeight="1" x14ac:dyDescent="0.25"/>
    <row r="42717" customFormat="1" ht="15" customHeight="1" x14ac:dyDescent="0.25"/>
    <row r="42718" customFormat="1" ht="15" customHeight="1" x14ac:dyDescent="0.25"/>
    <row r="42719" customFormat="1" ht="15" customHeight="1" x14ac:dyDescent="0.25"/>
    <row r="42720" customFormat="1" ht="15" customHeight="1" x14ac:dyDescent="0.25"/>
    <row r="42721" customFormat="1" ht="15" customHeight="1" x14ac:dyDescent="0.25"/>
    <row r="42722" customFormat="1" ht="15" customHeight="1" x14ac:dyDescent="0.25"/>
    <row r="42723" customFormat="1" ht="15" customHeight="1" x14ac:dyDescent="0.25"/>
    <row r="42724" customFormat="1" ht="15" customHeight="1" x14ac:dyDescent="0.25"/>
    <row r="42725" customFormat="1" ht="15" customHeight="1" x14ac:dyDescent="0.25"/>
    <row r="42726" customFormat="1" ht="15" customHeight="1" x14ac:dyDescent="0.25"/>
    <row r="42727" customFormat="1" ht="15" customHeight="1" x14ac:dyDescent="0.25"/>
    <row r="42728" customFormat="1" ht="15" customHeight="1" x14ac:dyDescent="0.25"/>
    <row r="42729" customFormat="1" ht="15" customHeight="1" x14ac:dyDescent="0.25"/>
    <row r="42730" customFormat="1" ht="15" customHeight="1" x14ac:dyDescent="0.25"/>
    <row r="42731" customFormat="1" ht="15" customHeight="1" x14ac:dyDescent="0.25"/>
    <row r="42732" customFormat="1" ht="15" customHeight="1" x14ac:dyDescent="0.25"/>
    <row r="42733" customFormat="1" ht="15" customHeight="1" x14ac:dyDescent="0.25"/>
    <row r="42734" customFormat="1" ht="15" customHeight="1" x14ac:dyDescent="0.25"/>
    <row r="42735" customFormat="1" ht="15" customHeight="1" x14ac:dyDescent="0.25"/>
    <row r="42736" customFormat="1" ht="15" customHeight="1" x14ac:dyDescent="0.25"/>
    <row r="42737" customFormat="1" ht="15" customHeight="1" x14ac:dyDescent="0.25"/>
    <row r="42738" customFormat="1" ht="15" customHeight="1" x14ac:dyDescent="0.25"/>
    <row r="42739" customFormat="1" ht="15" customHeight="1" x14ac:dyDescent="0.25"/>
    <row r="42740" customFormat="1" ht="15" customHeight="1" x14ac:dyDescent="0.25"/>
    <row r="42741" customFormat="1" ht="15" customHeight="1" x14ac:dyDescent="0.25"/>
    <row r="42742" customFormat="1" ht="15" customHeight="1" x14ac:dyDescent="0.25"/>
    <row r="42743" customFormat="1" ht="15" customHeight="1" x14ac:dyDescent="0.25"/>
    <row r="42744" customFormat="1" ht="15" customHeight="1" x14ac:dyDescent="0.25"/>
    <row r="42745" customFormat="1" ht="15" customHeight="1" x14ac:dyDescent="0.25"/>
    <row r="42746" customFormat="1" ht="15" customHeight="1" x14ac:dyDescent="0.25"/>
    <row r="42747" customFormat="1" ht="15" customHeight="1" x14ac:dyDescent="0.25"/>
    <row r="42748" customFormat="1" ht="15" customHeight="1" x14ac:dyDescent="0.25"/>
    <row r="42749" customFormat="1" ht="15" customHeight="1" x14ac:dyDescent="0.25"/>
    <row r="42750" customFormat="1" ht="15" customHeight="1" x14ac:dyDescent="0.25"/>
    <row r="42751" customFormat="1" ht="15" customHeight="1" x14ac:dyDescent="0.25"/>
    <row r="42752" customFormat="1" ht="15" customHeight="1" x14ac:dyDescent="0.25"/>
    <row r="42753" customFormat="1" ht="15" customHeight="1" x14ac:dyDescent="0.25"/>
    <row r="42754" customFormat="1" ht="15" customHeight="1" x14ac:dyDescent="0.25"/>
    <row r="42755" customFormat="1" ht="15" customHeight="1" x14ac:dyDescent="0.25"/>
    <row r="42756" customFormat="1" ht="15" customHeight="1" x14ac:dyDescent="0.25"/>
    <row r="42757" customFormat="1" ht="15" customHeight="1" x14ac:dyDescent="0.25"/>
    <row r="42758" customFormat="1" ht="15" customHeight="1" x14ac:dyDescent="0.25"/>
    <row r="42759" customFormat="1" ht="15" customHeight="1" x14ac:dyDescent="0.25"/>
    <row r="42760" customFormat="1" ht="15" customHeight="1" x14ac:dyDescent="0.25"/>
    <row r="42761" customFormat="1" ht="15" customHeight="1" x14ac:dyDescent="0.25"/>
    <row r="42762" customFormat="1" ht="15" customHeight="1" x14ac:dyDescent="0.25"/>
    <row r="42763" customFormat="1" ht="15" customHeight="1" x14ac:dyDescent="0.25"/>
    <row r="42764" customFormat="1" ht="15" customHeight="1" x14ac:dyDescent="0.25"/>
    <row r="42765" customFormat="1" ht="15" customHeight="1" x14ac:dyDescent="0.25"/>
    <row r="42766" customFormat="1" ht="15" customHeight="1" x14ac:dyDescent="0.25"/>
    <row r="42767" customFormat="1" ht="15" customHeight="1" x14ac:dyDescent="0.25"/>
    <row r="42768" customFormat="1" ht="15" customHeight="1" x14ac:dyDescent="0.25"/>
    <row r="42769" customFormat="1" ht="15" customHeight="1" x14ac:dyDescent="0.25"/>
    <row r="42770" customFormat="1" ht="15" customHeight="1" x14ac:dyDescent="0.25"/>
    <row r="42771" customFormat="1" ht="15" customHeight="1" x14ac:dyDescent="0.25"/>
    <row r="42772" customFormat="1" ht="15" customHeight="1" x14ac:dyDescent="0.25"/>
    <row r="42773" customFormat="1" ht="15" customHeight="1" x14ac:dyDescent="0.25"/>
    <row r="42774" customFormat="1" ht="15" customHeight="1" x14ac:dyDescent="0.25"/>
    <row r="42775" customFormat="1" ht="15" customHeight="1" x14ac:dyDescent="0.25"/>
    <row r="42776" customFormat="1" ht="15" customHeight="1" x14ac:dyDescent="0.25"/>
    <row r="42777" customFormat="1" ht="15" customHeight="1" x14ac:dyDescent="0.25"/>
    <row r="42778" customFormat="1" ht="15" customHeight="1" x14ac:dyDescent="0.25"/>
    <row r="42779" customFormat="1" ht="15" customHeight="1" x14ac:dyDescent="0.25"/>
    <row r="42780" customFormat="1" ht="15" customHeight="1" x14ac:dyDescent="0.25"/>
    <row r="42781" customFormat="1" ht="15" customHeight="1" x14ac:dyDescent="0.25"/>
    <row r="42782" customFormat="1" ht="15" customHeight="1" x14ac:dyDescent="0.25"/>
    <row r="42783" customFormat="1" ht="15" customHeight="1" x14ac:dyDescent="0.25"/>
    <row r="42784" customFormat="1" ht="15" customHeight="1" x14ac:dyDescent="0.25"/>
    <row r="42785" customFormat="1" ht="15" customHeight="1" x14ac:dyDescent="0.25"/>
    <row r="42786" customFormat="1" ht="15" customHeight="1" x14ac:dyDescent="0.25"/>
    <row r="42787" customFormat="1" ht="15" customHeight="1" x14ac:dyDescent="0.25"/>
    <row r="42788" customFormat="1" ht="15" customHeight="1" x14ac:dyDescent="0.25"/>
    <row r="42789" customFormat="1" ht="15" customHeight="1" x14ac:dyDescent="0.25"/>
    <row r="42790" customFormat="1" ht="15" customHeight="1" x14ac:dyDescent="0.25"/>
    <row r="42791" customFormat="1" ht="15" customHeight="1" x14ac:dyDescent="0.25"/>
    <row r="42792" customFormat="1" ht="15" customHeight="1" x14ac:dyDescent="0.25"/>
    <row r="42793" customFormat="1" ht="15" customHeight="1" x14ac:dyDescent="0.25"/>
    <row r="42794" customFormat="1" ht="15" customHeight="1" x14ac:dyDescent="0.25"/>
    <row r="42795" customFormat="1" ht="15" customHeight="1" x14ac:dyDescent="0.25"/>
    <row r="42796" customFormat="1" ht="15" customHeight="1" x14ac:dyDescent="0.25"/>
    <row r="42797" customFormat="1" ht="15" customHeight="1" x14ac:dyDescent="0.25"/>
    <row r="42798" customFormat="1" ht="15" customHeight="1" x14ac:dyDescent="0.25"/>
    <row r="42799" customFormat="1" ht="15" customHeight="1" x14ac:dyDescent="0.25"/>
    <row r="42800" customFormat="1" ht="15" customHeight="1" x14ac:dyDescent="0.25"/>
    <row r="42801" customFormat="1" ht="15" customHeight="1" x14ac:dyDescent="0.25"/>
    <row r="42802" customFormat="1" ht="15" customHeight="1" x14ac:dyDescent="0.25"/>
    <row r="42803" customFormat="1" ht="15" customHeight="1" x14ac:dyDescent="0.25"/>
    <row r="42804" customFormat="1" ht="15" customHeight="1" x14ac:dyDescent="0.25"/>
    <row r="42805" customFormat="1" ht="15" customHeight="1" x14ac:dyDescent="0.25"/>
    <row r="42806" customFormat="1" ht="15" customHeight="1" x14ac:dyDescent="0.25"/>
    <row r="42807" customFormat="1" ht="15" customHeight="1" x14ac:dyDescent="0.25"/>
    <row r="42808" customFormat="1" ht="15" customHeight="1" x14ac:dyDescent="0.25"/>
    <row r="42809" customFormat="1" ht="15" customHeight="1" x14ac:dyDescent="0.25"/>
    <row r="42810" customFormat="1" ht="15" customHeight="1" x14ac:dyDescent="0.25"/>
    <row r="42811" customFormat="1" ht="15" customHeight="1" x14ac:dyDescent="0.25"/>
    <row r="42812" customFormat="1" ht="15" customHeight="1" x14ac:dyDescent="0.25"/>
    <row r="42813" customFormat="1" ht="15" customHeight="1" x14ac:dyDescent="0.25"/>
    <row r="42814" customFormat="1" ht="15" customHeight="1" x14ac:dyDescent="0.25"/>
    <row r="42815" customFormat="1" ht="15" customHeight="1" x14ac:dyDescent="0.25"/>
    <row r="42816" customFormat="1" ht="15" customHeight="1" x14ac:dyDescent="0.25"/>
    <row r="42817" customFormat="1" ht="15" customHeight="1" x14ac:dyDescent="0.25"/>
    <row r="42818" customFormat="1" ht="15" customHeight="1" x14ac:dyDescent="0.25"/>
    <row r="42819" customFormat="1" ht="15" customHeight="1" x14ac:dyDescent="0.25"/>
    <row r="42820" customFormat="1" ht="15" customHeight="1" x14ac:dyDescent="0.25"/>
    <row r="42821" customFormat="1" ht="15" customHeight="1" x14ac:dyDescent="0.25"/>
    <row r="42822" customFormat="1" ht="15" customHeight="1" x14ac:dyDescent="0.25"/>
    <row r="42823" customFormat="1" ht="15" customHeight="1" x14ac:dyDescent="0.25"/>
    <row r="42824" customFormat="1" ht="15" customHeight="1" x14ac:dyDescent="0.25"/>
    <row r="42825" customFormat="1" ht="15" customHeight="1" x14ac:dyDescent="0.25"/>
    <row r="42826" customFormat="1" ht="15" customHeight="1" x14ac:dyDescent="0.25"/>
    <row r="42827" customFormat="1" ht="15" customHeight="1" x14ac:dyDescent="0.25"/>
    <row r="42828" customFormat="1" ht="15" customHeight="1" x14ac:dyDescent="0.25"/>
    <row r="42829" customFormat="1" ht="15" customHeight="1" x14ac:dyDescent="0.25"/>
    <row r="42830" customFormat="1" ht="15" customHeight="1" x14ac:dyDescent="0.25"/>
    <row r="42831" customFormat="1" ht="15" customHeight="1" x14ac:dyDescent="0.25"/>
    <row r="42832" customFormat="1" ht="15" customHeight="1" x14ac:dyDescent="0.25"/>
    <row r="42833" customFormat="1" ht="15" customHeight="1" x14ac:dyDescent="0.25"/>
    <row r="42834" customFormat="1" ht="15" customHeight="1" x14ac:dyDescent="0.25"/>
    <row r="42835" customFormat="1" ht="15" customHeight="1" x14ac:dyDescent="0.25"/>
    <row r="42836" customFormat="1" ht="15" customHeight="1" x14ac:dyDescent="0.25"/>
    <row r="42837" customFormat="1" ht="15" customHeight="1" x14ac:dyDescent="0.25"/>
    <row r="42838" customFormat="1" ht="15" customHeight="1" x14ac:dyDescent="0.25"/>
    <row r="42839" customFormat="1" ht="15" customHeight="1" x14ac:dyDescent="0.25"/>
    <row r="42840" customFormat="1" ht="15" customHeight="1" x14ac:dyDescent="0.25"/>
    <row r="42841" customFormat="1" ht="15" customHeight="1" x14ac:dyDescent="0.25"/>
    <row r="42842" customFormat="1" ht="15" customHeight="1" x14ac:dyDescent="0.25"/>
    <row r="42843" customFormat="1" ht="15" customHeight="1" x14ac:dyDescent="0.25"/>
    <row r="42844" customFormat="1" ht="15" customHeight="1" x14ac:dyDescent="0.25"/>
    <row r="42845" customFormat="1" ht="15" customHeight="1" x14ac:dyDescent="0.25"/>
    <row r="42846" customFormat="1" ht="15" customHeight="1" x14ac:dyDescent="0.25"/>
    <row r="42847" customFormat="1" ht="15" customHeight="1" x14ac:dyDescent="0.25"/>
    <row r="42848" customFormat="1" ht="15" customHeight="1" x14ac:dyDescent="0.25"/>
    <row r="42849" customFormat="1" ht="15" customHeight="1" x14ac:dyDescent="0.25"/>
    <row r="42850" customFormat="1" ht="15" customHeight="1" x14ac:dyDescent="0.25"/>
    <row r="42851" customFormat="1" ht="15" customHeight="1" x14ac:dyDescent="0.25"/>
    <row r="42852" customFormat="1" ht="15" customHeight="1" x14ac:dyDescent="0.25"/>
    <row r="42853" customFormat="1" ht="15" customHeight="1" x14ac:dyDescent="0.25"/>
    <row r="42854" customFormat="1" ht="15" customHeight="1" x14ac:dyDescent="0.25"/>
    <row r="42855" customFormat="1" ht="15" customHeight="1" x14ac:dyDescent="0.25"/>
    <row r="42856" customFormat="1" ht="15" customHeight="1" x14ac:dyDescent="0.25"/>
    <row r="42857" customFormat="1" ht="15" customHeight="1" x14ac:dyDescent="0.25"/>
    <row r="42858" customFormat="1" ht="15" customHeight="1" x14ac:dyDescent="0.25"/>
    <row r="42859" customFormat="1" ht="15" customHeight="1" x14ac:dyDescent="0.25"/>
    <row r="42860" customFormat="1" ht="15" customHeight="1" x14ac:dyDescent="0.25"/>
    <row r="42861" customFormat="1" ht="15" customHeight="1" x14ac:dyDescent="0.25"/>
    <row r="42862" customFormat="1" ht="15" customHeight="1" x14ac:dyDescent="0.25"/>
    <row r="42863" customFormat="1" ht="15" customHeight="1" x14ac:dyDescent="0.25"/>
    <row r="42864" customFormat="1" ht="15" customHeight="1" x14ac:dyDescent="0.25"/>
    <row r="42865" customFormat="1" ht="15" customHeight="1" x14ac:dyDescent="0.25"/>
    <row r="42866" customFormat="1" ht="15" customHeight="1" x14ac:dyDescent="0.25"/>
    <row r="42867" customFormat="1" ht="15" customHeight="1" x14ac:dyDescent="0.25"/>
    <row r="42868" customFormat="1" ht="15" customHeight="1" x14ac:dyDescent="0.25"/>
    <row r="42869" customFormat="1" ht="15" customHeight="1" x14ac:dyDescent="0.25"/>
    <row r="42870" customFormat="1" ht="15" customHeight="1" x14ac:dyDescent="0.25"/>
    <row r="42871" customFormat="1" ht="15" customHeight="1" x14ac:dyDescent="0.25"/>
    <row r="42872" customFormat="1" ht="15" customHeight="1" x14ac:dyDescent="0.25"/>
    <row r="42873" customFormat="1" ht="15" customHeight="1" x14ac:dyDescent="0.25"/>
    <row r="42874" customFormat="1" ht="15" customHeight="1" x14ac:dyDescent="0.25"/>
    <row r="42875" customFormat="1" ht="15" customHeight="1" x14ac:dyDescent="0.25"/>
    <row r="42876" customFormat="1" ht="15" customHeight="1" x14ac:dyDescent="0.25"/>
    <row r="42877" customFormat="1" ht="15" customHeight="1" x14ac:dyDescent="0.25"/>
    <row r="42878" customFormat="1" ht="15" customHeight="1" x14ac:dyDescent="0.25"/>
    <row r="42879" customFormat="1" ht="15" customHeight="1" x14ac:dyDescent="0.25"/>
    <row r="42880" customFormat="1" ht="15" customHeight="1" x14ac:dyDescent="0.25"/>
    <row r="42881" customFormat="1" ht="15" customHeight="1" x14ac:dyDescent="0.25"/>
    <row r="42882" customFormat="1" ht="15" customHeight="1" x14ac:dyDescent="0.25"/>
    <row r="42883" customFormat="1" ht="15" customHeight="1" x14ac:dyDescent="0.25"/>
    <row r="42884" customFormat="1" ht="15" customHeight="1" x14ac:dyDescent="0.25"/>
    <row r="42885" customFormat="1" ht="15" customHeight="1" x14ac:dyDescent="0.25"/>
    <row r="42886" customFormat="1" ht="15" customHeight="1" x14ac:dyDescent="0.25"/>
    <row r="42887" customFormat="1" ht="15" customHeight="1" x14ac:dyDescent="0.25"/>
    <row r="42888" customFormat="1" ht="15" customHeight="1" x14ac:dyDescent="0.25"/>
    <row r="42889" customFormat="1" ht="15" customHeight="1" x14ac:dyDescent="0.25"/>
    <row r="42890" customFormat="1" ht="15" customHeight="1" x14ac:dyDescent="0.25"/>
    <row r="42891" customFormat="1" ht="15" customHeight="1" x14ac:dyDescent="0.25"/>
    <row r="42892" customFormat="1" ht="15" customHeight="1" x14ac:dyDescent="0.25"/>
    <row r="42893" customFormat="1" ht="15" customHeight="1" x14ac:dyDescent="0.25"/>
    <row r="42894" customFormat="1" ht="15" customHeight="1" x14ac:dyDescent="0.25"/>
    <row r="42895" customFormat="1" ht="15" customHeight="1" x14ac:dyDescent="0.25"/>
    <row r="42896" customFormat="1" ht="15" customHeight="1" x14ac:dyDescent="0.25"/>
    <row r="42897" customFormat="1" ht="15" customHeight="1" x14ac:dyDescent="0.25"/>
    <row r="42898" customFormat="1" ht="15" customHeight="1" x14ac:dyDescent="0.25"/>
    <row r="42899" customFormat="1" ht="15" customHeight="1" x14ac:dyDescent="0.25"/>
    <row r="42900" customFormat="1" ht="15" customHeight="1" x14ac:dyDescent="0.25"/>
    <row r="42901" customFormat="1" ht="15" customHeight="1" x14ac:dyDescent="0.25"/>
    <row r="42902" customFormat="1" ht="15" customHeight="1" x14ac:dyDescent="0.25"/>
    <row r="42903" customFormat="1" ht="15" customHeight="1" x14ac:dyDescent="0.25"/>
    <row r="42904" customFormat="1" ht="15" customHeight="1" x14ac:dyDescent="0.25"/>
    <row r="42905" customFormat="1" ht="15" customHeight="1" x14ac:dyDescent="0.25"/>
    <row r="42906" customFormat="1" ht="15" customHeight="1" x14ac:dyDescent="0.25"/>
    <row r="42907" customFormat="1" ht="15" customHeight="1" x14ac:dyDescent="0.25"/>
    <row r="42908" customFormat="1" ht="15" customHeight="1" x14ac:dyDescent="0.25"/>
    <row r="42909" customFormat="1" ht="15" customHeight="1" x14ac:dyDescent="0.25"/>
    <row r="42910" customFormat="1" ht="15" customHeight="1" x14ac:dyDescent="0.25"/>
    <row r="42911" customFormat="1" ht="15" customHeight="1" x14ac:dyDescent="0.25"/>
    <row r="42912" customFormat="1" ht="15" customHeight="1" x14ac:dyDescent="0.25"/>
    <row r="42913" customFormat="1" ht="15" customHeight="1" x14ac:dyDescent="0.25"/>
    <row r="42914" customFormat="1" ht="15" customHeight="1" x14ac:dyDescent="0.25"/>
    <row r="42915" customFormat="1" ht="15" customHeight="1" x14ac:dyDescent="0.25"/>
    <row r="42916" customFormat="1" ht="15" customHeight="1" x14ac:dyDescent="0.25"/>
    <row r="42917" customFormat="1" ht="15" customHeight="1" x14ac:dyDescent="0.25"/>
    <row r="42918" customFormat="1" ht="15" customHeight="1" x14ac:dyDescent="0.25"/>
    <row r="42919" customFormat="1" ht="15" customHeight="1" x14ac:dyDescent="0.25"/>
    <row r="42920" customFormat="1" ht="15" customHeight="1" x14ac:dyDescent="0.25"/>
    <row r="42921" customFormat="1" ht="15" customHeight="1" x14ac:dyDescent="0.25"/>
    <row r="42922" customFormat="1" ht="15" customHeight="1" x14ac:dyDescent="0.25"/>
    <row r="42923" customFormat="1" ht="15" customHeight="1" x14ac:dyDescent="0.25"/>
    <row r="42924" customFormat="1" ht="15" customHeight="1" x14ac:dyDescent="0.25"/>
    <row r="42925" customFormat="1" ht="15" customHeight="1" x14ac:dyDescent="0.25"/>
    <row r="42926" customFormat="1" ht="15" customHeight="1" x14ac:dyDescent="0.25"/>
    <row r="42927" customFormat="1" ht="15" customHeight="1" x14ac:dyDescent="0.25"/>
    <row r="42928" customFormat="1" ht="15" customHeight="1" x14ac:dyDescent="0.25"/>
    <row r="42929" customFormat="1" ht="15" customHeight="1" x14ac:dyDescent="0.25"/>
    <row r="42930" customFormat="1" ht="15" customHeight="1" x14ac:dyDescent="0.25"/>
    <row r="42931" customFormat="1" ht="15" customHeight="1" x14ac:dyDescent="0.25"/>
    <row r="42932" customFormat="1" ht="15" customHeight="1" x14ac:dyDescent="0.25"/>
    <row r="42933" customFormat="1" ht="15" customHeight="1" x14ac:dyDescent="0.25"/>
    <row r="42934" customFormat="1" ht="15" customHeight="1" x14ac:dyDescent="0.25"/>
    <row r="42935" customFormat="1" ht="15" customHeight="1" x14ac:dyDescent="0.25"/>
    <row r="42936" customFormat="1" ht="15" customHeight="1" x14ac:dyDescent="0.25"/>
    <row r="42937" customFormat="1" ht="15" customHeight="1" x14ac:dyDescent="0.25"/>
    <row r="42938" customFormat="1" ht="15" customHeight="1" x14ac:dyDescent="0.25"/>
    <row r="42939" customFormat="1" ht="15" customHeight="1" x14ac:dyDescent="0.25"/>
    <row r="42940" customFormat="1" ht="15" customHeight="1" x14ac:dyDescent="0.25"/>
    <row r="42941" customFormat="1" ht="15" customHeight="1" x14ac:dyDescent="0.25"/>
    <row r="42942" customFormat="1" ht="15" customHeight="1" x14ac:dyDescent="0.25"/>
    <row r="42943" customFormat="1" ht="15" customHeight="1" x14ac:dyDescent="0.25"/>
    <row r="42944" customFormat="1" ht="15" customHeight="1" x14ac:dyDescent="0.25"/>
    <row r="42945" customFormat="1" ht="15" customHeight="1" x14ac:dyDescent="0.25"/>
    <row r="42946" customFormat="1" ht="15" customHeight="1" x14ac:dyDescent="0.25"/>
    <row r="42947" customFormat="1" ht="15" customHeight="1" x14ac:dyDescent="0.25"/>
    <row r="42948" customFormat="1" ht="15" customHeight="1" x14ac:dyDescent="0.25"/>
    <row r="42949" customFormat="1" ht="15" customHeight="1" x14ac:dyDescent="0.25"/>
    <row r="42950" customFormat="1" ht="15" customHeight="1" x14ac:dyDescent="0.25"/>
    <row r="42951" customFormat="1" ht="15" customHeight="1" x14ac:dyDescent="0.25"/>
    <row r="42952" customFormat="1" ht="15" customHeight="1" x14ac:dyDescent="0.25"/>
    <row r="42953" customFormat="1" ht="15" customHeight="1" x14ac:dyDescent="0.25"/>
    <row r="42954" customFormat="1" ht="15" customHeight="1" x14ac:dyDescent="0.25"/>
    <row r="42955" customFormat="1" ht="15" customHeight="1" x14ac:dyDescent="0.25"/>
    <row r="42956" customFormat="1" ht="15" customHeight="1" x14ac:dyDescent="0.25"/>
    <row r="42957" customFormat="1" ht="15" customHeight="1" x14ac:dyDescent="0.25"/>
    <row r="42958" customFormat="1" ht="15" customHeight="1" x14ac:dyDescent="0.25"/>
    <row r="42959" customFormat="1" ht="15" customHeight="1" x14ac:dyDescent="0.25"/>
    <row r="42960" customFormat="1" ht="15" customHeight="1" x14ac:dyDescent="0.25"/>
    <row r="42961" customFormat="1" ht="15" customHeight="1" x14ac:dyDescent="0.25"/>
    <row r="42962" customFormat="1" ht="15" customHeight="1" x14ac:dyDescent="0.25"/>
    <row r="42963" customFormat="1" ht="15" customHeight="1" x14ac:dyDescent="0.25"/>
    <row r="42964" customFormat="1" ht="15" customHeight="1" x14ac:dyDescent="0.25"/>
    <row r="42965" customFormat="1" ht="15" customHeight="1" x14ac:dyDescent="0.25"/>
    <row r="42966" customFormat="1" ht="15" customHeight="1" x14ac:dyDescent="0.25"/>
    <row r="42967" customFormat="1" ht="15" customHeight="1" x14ac:dyDescent="0.25"/>
    <row r="42968" customFormat="1" ht="15" customHeight="1" x14ac:dyDescent="0.25"/>
    <row r="42969" customFormat="1" ht="15" customHeight="1" x14ac:dyDescent="0.25"/>
    <row r="42970" customFormat="1" ht="15" customHeight="1" x14ac:dyDescent="0.25"/>
    <row r="42971" customFormat="1" ht="15" customHeight="1" x14ac:dyDescent="0.25"/>
    <row r="42972" customFormat="1" ht="15" customHeight="1" x14ac:dyDescent="0.25"/>
    <row r="42973" customFormat="1" ht="15" customHeight="1" x14ac:dyDescent="0.25"/>
    <row r="42974" customFormat="1" ht="15" customHeight="1" x14ac:dyDescent="0.25"/>
    <row r="42975" customFormat="1" ht="15" customHeight="1" x14ac:dyDescent="0.25"/>
    <row r="42976" customFormat="1" ht="15" customHeight="1" x14ac:dyDescent="0.25"/>
    <row r="42977" customFormat="1" ht="15" customHeight="1" x14ac:dyDescent="0.25"/>
    <row r="42978" customFormat="1" ht="15" customHeight="1" x14ac:dyDescent="0.25"/>
    <row r="42979" customFormat="1" ht="15" customHeight="1" x14ac:dyDescent="0.25"/>
    <row r="42980" customFormat="1" ht="15" customHeight="1" x14ac:dyDescent="0.25"/>
    <row r="42981" customFormat="1" ht="15" customHeight="1" x14ac:dyDescent="0.25"/>
    <row r="42982" customFormat="1" ht="15" customHeight="1" x14ac:dyDescent="0.25"/>
    <row r="42983" customFormat="1" ht="15" customHeight="1" x14ac:dyDescent="0.25"/>
    <row r="42984" customFormat="1" ht="15" customHeight="1" x14ac:dyDescent="0.25"/>
    <row r="42985" customFormat="1" ht="15" customHeight="1" x14ac:dyDescent="0.25"/>
    <row r="42986" customFormat="1" ht="15" customHeight="1" x14ac:dyDescent="0.25"/>
    <row r="42987" customFormat="1" ht="15" customHeight="1" x14ac:dyDescent="0.25"/>
    <row r="42988" customFormat="1" ht="15" customHeight="1" x14ac:dyDescent="0.25"/>
    <row r="42989" customFormat="1" ht="15" customHeight="1" x14ac:dyDescent="0.25"/>
    <row r="42990" customFormat="1" ht="15" customHeight="1" x14ac:dyDescent="0.25"/>
    <row r="42991" customFormat="1" ht="15" customHeight="1" x14ac:dyDescent="0.25"/>
    <row r="42992" customFormat="1" ht="15" customHeight="1" x14ac:dyDescent="0.25"/>
    <row r="42993" customFormat="1" ht="15" customHeight="1" x14ac:dyDescent="0.25"/>
    <row r="42994" customFormat="1" ht="15" customHeight="1" x14ac:dyDescent="0.25"/>
    <row r="42995" customFormat="1" ht="15" customHeight="1" x14ac:dyDescent="0.25"/>
    <row r="42996" customFormat="1" ht="15" customHeight="1" x14ac:dyDescent="0.25"/>
    <row r="42997" customFormat="1" ht="15" customHeight="1" x14ac:dyDescent="0.25"/>
    <row r="42998" customFormat="1" ht="15" customHeight="1" x14ac:dyDescent="0.25"/>
    <row r="42999" customFormat="1" ht="15" customHeight="1" x14ac:dyDescent="0.25"/>
    <row r="43000" customFormat="1" ht="15" customHeight="1" x14ac:dyDescent="0.25"/>
    <row r="43001" customFormat="1" ht="15" customHeight="1" x14ac:dyDescent="0.25"/>
    <row r="43002" customFormat="1" ht="15" customHeight="1" x14ac:dyDescent="0.25"/>
    <row r="43003" customFormat="1" ht="15" customHeight="1" x14ac:dyDescent="0.25"/>
    <row r="43004" customFormat="1" ht="15" customHeight="1" x14ac:dyDescent="0.25"/>
    <row r="43005" customFormat="1" ht="15" customHeight="1" x14ac:dyDescent="0.25"/>
    <row r="43006" customFormat="1" ht="15" customHeight="1" x14ac:dyDescent="0.25"/>
    <row r="43007" customFormat="1" ht="15" customHeight="1" x14ac:dyDescent="0.25"/>
    <row r="43008" customFormat="1" ht="15" customHeight="1" x14ac:dyDescent="0.25"/>
    <row r="43009" customFormat="1" ht="15" customHeight="1" x14ac:dyDescent="0.25"/>
    <row r="43010" customFormat="1" ht="15" customHeight="1" x14ac:dyDescent="0.25"/>
    <row r="43011" customFormat="1" ht="15" customHeight="1" x14ac:dyDescent="0.25"/>
    <row r="43012" customFormat="1" ht="15" customHeight="1" x14ac:dyDescent="0.25"/>
    <row r="43013" customFormat="1" ht="15" customHeight="1" x14ac:dyDescent="0.25"/>
    <row r="43014" customFormat="1" ht="15" customHeight="1" x14ac:dyDescent="0.25"/>
    <row r="43015" customFormat="1" ht="15" customHeight="1" x14ac:dyDescent="0.25"/>
    <row r="43016" customFormat="1" ht="15" customHeight="1" x14ac:dyDescent="0.25"/>
    <row r="43017" customFormat="1" ht="15" customHeight="1" x14ac:dyDescent="0.25"/>
    <row r="43018" customFormat="1" ht="15" customHeight="1" x14ac:dyDescent="0.25"/>
    <row r="43019" customFormat="1" ht="15" customHeight="1" x14ac:dyDescent="0.25"/>
    <row r="43020" customFormat="1" ht="15" customHeight="1" x14ac:dyDescent="0.25"/>
    <row r="43021" customFormat="1" ht="15" customHeight="1" x14ac:dyDescent="0.25"/>
    <row r="43022" customFormat="1" ht="15" customHeight="1" x14ac:dyDescent="0.25"/>
    <row r="43023" customFormat="1" ht="15" customHeight="1" x14ac:dyDescent="0.25"/>
    <row r="43024" customFormat="1" ht="15" customHeight="1" x14ac:dyDescent="0.25"/>
    <row r="43025" customFormat="1" ht="15" customHeight="1" x14ac:dyDescent="0.25"/>
    <row r="43026" customFormat="1" ht="15" customHeight="1" x14ac:dyDescent="0.25"/>
    <row r="43027" customFormat="1" ht="15" customHeight="1" x14ac:dyDescent="0.25"/>
    <row r="43028" customFormat="1" ht="15" customHeight="1" x14ac:dyDescent="0.25"/>
    <row r="43029" customFormat="1" ht="15" customHeight="1" x14ac:dyDescent="0.25"/>
    <row r="43030" customFormat="1" ht="15" customHeight="1" x14ac:dyDescent="0.25"/>
    <row r="43031" customFormat="1" ht="15" customHeight="1" x14ac:dyDescent="0.25"/>
    <row r="43032" customFormat="1" ht="15" customHeight="1" x14ac:dyDescent="0.25"/>
    <row r="43033" customFormat="1" ht="15" customHeight="1" x14ac:dyDescent="0.25"/>
    <row r="43034" customFormat="1" ht="15" customHeight="1" x14ac:dyDescent="0.25"/>
    <row r="43035" customFormat="1" ht="15" customHeight="1" x14ac:dyDescent="0.25"/>
    <row r="43036" customFormat="1" ht="15" customHeight="1" x14ac:dyDescent="0.25"/>
    <row r="43037" customFormat="1" ht="15" customHeight="1" x14ac:dyDescent="0.25"/>
    <row r="43038" customFormat="1" ht="15" customHeight="1" x14ac:dyDescent="0.25"/>
    <row r="43039" customFormat="1" ht="15" customHeight="1" x14ac:dyDescent="0.25"/>
    <row r="43040" customFormat="1" ht="15" customHeight="1" x14ac:dyDescent="0.25"/>
    <row r="43041" customFormat="1" ht="15" customHeight="1" x14ac:dyDescent="0.25"/>
    <row r="43042" customFormat="1" ht="15" customHeight="1" x14ac:dyDescent="0.25"/>
    <row r="43043" customFormat="1" ht="15" customHeight="1" x14ac:dyDescent="0.25"/>
    <row r="43044" customFormat="1" ht="15" customHeight="1" x14ac:dyDescent="0.25"/>
    <row r="43045" customFormat="1" ht="15" customHeight="1" x14ac:dyDescent="0.25"/>
    <row r="43046" customFormat="1" ht="15" customHeight="1" x14ac:dyDescent="0.25"/>
    <row r="43047" customFormat="1" ht="15" customHeight="1" x14ac:dyDescent="0.25"/>
    <row r="43048" customFormat="1" ht="15" customHeight="1" x14ac:dyDescent="0.25"/>
    <row r="43049" customFormat="1" ht="15" customHeight="1" x14ac:dyDescent="0.25"/>
    <row r="43050" customFormat="1" ht="15" customHeight="1" x14ac:dyDescent="0.25"/>
    <row r="43051" customFormat="1" ht="15" customHeight="1" x14ac:dyDescent="0.25"/>
    <row r="43052" customFormat="1" ht="15" customHeight="1" x14ac:dyDescent="0.25"/>
    <row r="43053" customFormat="1" ht="15" customHeight="1" x14ac:dyDescent="0.25"/>
    <row r="43054" customFormat="1" ht="15" customHeight="1" x14ac:dyDescent="0.25"/>
    <row r="43055" customFormat="1" ht="15" customHeight="1" x14ac:dyDescent="0.25"/>
    <row r="43056" customFormat="1" ht="15" customHeight="1" x14ac:dyDescent="0.25"/>
    <row r="43057" customFormat="1" ht="15" customHeight="1" x14ac:dyDescent="0.25"/>
    <row r="43058" customFormat="1" ht="15" customHeight="1" x14ac:dyDescent="0.25"/>
    <row r="43059" customFormat="1" ht="15" customHeight="1" x14ac:dyDescent="0.25"/>
    <row r="43060" customFormat="1" ht="15" customHeight="1" x14ac:dyDescent="0.25"/>
    <row r="43061" customFormat="1" ht="15" customHeight="1" x14ac:dyDescent="0.25"/>
    <row r="43062" customFormat="1" ht="15" customHeight="1" x14ac:dyDescent="0.25"/>
    <row r="43063" customFormat="1" ht="15" customHeight="1" x14ac:dyDescent="0.25"/>
    <row r="43064" customFormat="1" ht="15" customHeight="1" x14ac:dyDescent="0.25"/>
    <row r="43065" customFormat="1" ht="15" customHeight="1" x14ac:dyDescent="0.25"/>
    <row r="43066" customFormat="1" ht="15" customHeight="1" x14ac:dyDescent="0.25"/>
    <row r="43067" customFormat="1" ht="15" customHeight="1" x14ac:dyDescent="0.25"/>
    <row r="43068" customFormat="1" ht="15" customHeight="1" x14ac:dyDescent="0.25"/>
    <row r="43069" customFormat="1" ht="15" customHeight="1" x14ac:dyDescent="0.25"/>
    <row r="43070" customFormat="1" ht="15" customHeight="1" x14ac:dyDescent="0.25"/>
    <row r="43071" customFormat="1" ht="15" customHeight="1" x14ac:dyDescent="0.25"/>
    <row r="43072" customFormat="1" ht="15" customHeight="1" x14ac:dyDescent="0.25"/>
    <row r="43073" customFormat="1" ht="15" customHeight="1" x14ac:dyDescent="0.25"/>
    <row r="43074" customFormat="1" ht="15" customHeight="1" x14ac:dyDescent="0.25"/>
    <row r="43075" customFormat="1" ht="15" customHeight="1" x14ac:dyDescent="0.25"/>
    <row r="43076" customFormat="1" ht="15" customHeight="1" x14ac:dyDescent="0.25"/>
    <row r="43077" customFormat="1" ht="15" customHeight="1" x14ac:dyDescent="0.25"/>
    <row r="43078" customFormat="1" ht="15" customHeight="1" x14ac:dyDescent="0.25"/>
    <row r="43079" customFormat="1" ht="15" customHeight="1" x14ac:dyDescent="0.25"/>
    <row r="43080" customFormat="1" ht="15" customHeight="1" x14ac:dyDescent="0.25"/>
    <row r="43081" customFormat="1" ht="15" customHeight="1" x14ac:dyDescent="0.25"/>
    <row r="43082" customFormat="1" ht="15" customHeight="1" x14ac:dyDescent="0.25"/>
    <row r="43083" customFormat="1" ht="15" customHeight="1" x14ac:dyDescent="0.25"/>
    <row r="43084" customFormat="1" ht="15" customHeight="1" x14ac:dyDescent="0.25"/>
    <row r="43085" customFormat="1" ht="15" customHeight="1" x14ac:dyDescent="0.25"/>
    <row r="43086" customFormat="1" ht="15" customHeight="1" x14ac:dyDescent="0.25"/>
    <row r="43087" customFormat="1" ht="15" customHeight="1" x14ac:dyDescent="0.25"/>
    <row r="43088" customFormat="1" ht="15" customHeight="1" x14ac:dyDescent="0.25"/>
    <row r="43089" customFormat="1" ht="15" customHeight="1" x14ac:dyDescent="0.25"/>
    <row r="43090" customFormat="1" ht="15" customHeight="1" x14ac:dyDescent="0.25"/>
    <row r="43091" customFormat="1" ht="15" customHeight="1" x14ac:dyDescent="0.25"/>
    <row r="43092" customFormat="1" ht="15" customHeight="1" x14ac:dyDescent="0.25"/>
    <row r="43093" customFormat="1" ht="15" customHeight="1" x14ac:dyDescent="0.25"/>
    <row r="43094" customFormat="1" ht="15" customHeight="1" x14ac:dyDescent="0.25"/>
    <row r="43095" customFormat="1" ht="15" customHeight="1" x14ac:dyDescent="0.25"/>
    <row r="43096" customFormat="1" ht="15" customHeight="1" x14ac:dyDescent="0.25"/>
    <row r="43097" customFormat="1" ht="15" customHeight="1" x14ac:dyDescent="0.25"/>
    <row r="43098" customFormat="1" ht="15" customHeight="1" x14ac:dyDescent="0.25"/>
    <row r="43099" customFormat="1" ht="15" customHeight="1" x14ac:dyDescent="0.25"/>
    <row r="43100" customFormat="1" ht="15" customHeight="1" x14ac:dyDescent="0.25"/>
    <row r="43101" customFormat="1" ht="15" customHeight="1" x14ac:dyDescent="0.25"/>
    <row r="43102" customFormat="1" ht="15" customHeight="1" x14ac:dyDescent="0.25"/>
    <row r="43103" customFormat="1" ht="15" customHeight="1" x14ac:dyDescent="0.25"/>
    <row r="43104" customFormat="1" ht="15" customHeight="1" x14ac:dyDescent="0.25"/>
    <row r="43105" customFormat="1" ht="15" customHeight="1" x14ac:dyDescent="0.25"/>
    <row r="43106" customFormat="1" ht="15" customHeight="1" x14ac:dyDescent="0.25"/>
    <row r="43107" customFormat="1" ht="15" customHeight="1" x14ac:dyDescent="0.25"/>
    <row r="43108" customFormat="1" ht="15" customHeight="1" x14ac:dyDescent="0.25"/>
    <row r="43109" customFormat="1" ht="15" customHeight="1" x14ac:dyDescent="0.25"/>
    <row r="43110" customFormat="1" ht="15" customHeight="1" x14ac:dyDescent="0.25"/>
    <row r="43111" customFormat="1" ht="15" customHeight="1" x14ac:dyDescent="0.25"/>
    <row r="43112" customFormat="1" ht="15" customHeight="1" x14ac:dyDescent="0.25"/>
    <row r="43113" customFormat="1" ht="15" customHeight="1" x14ac:dyDescent="0.25"/>
    <row r="43114" customFormat="1" ht="15" customHeight="1" x14ac:dyDescent="0.25"/>
    <row r="43115" customFormat="1" ht="15" customHeight="1" x14ac:dyDescent="0.25"/>
    <row r="43116" customFormat="1" ht="15" customHeight="1" x14ac:dyDescent="0.25"/>
    <row r="43117" customFormat="1" ht="15" customHeight="1" x14ac:dyDescent="0.25"/>
    <row r="43118" customFormat="1" ht="15" customHeight="1" x14ac:dyDescent="0.25"/>
    <row r="43119" customFormat="1" ht="15" customHeight="1" x14ac:dyDescent="0.25"/>
    <row r="43120" customFormat="1" ht="15" customHeight="1" x14ac:dyDescent="0.25"/>
    <row r="43121" customFormat="1" ht="15" customHeight="1" x14ac:dyDescent="0.25"/>
    <row r="43122" customFormat="1" ht="15" customHeight="1" x14ac:dyDescent="0.25"/>
    <row r="43123" customFormat="1" ht="15" customHeight="1" x14ac:dyDescent="0.25"/>
    <row r="43124" customFormat="1" ht="15" customHeight="1" x14ac:dyDescent="0.25"/>
    <row r="43125" customFormat="1" ht="15" customHeight="1" x14ac:dyDescent="0.25"/>
    <row r="43126" customFormat="1" ht="15" customHeight="1" x14ac:dyDescent="0.25"/>
    <row r="43127" customFormat="1" ht="15" customHeight="1" x14ac:dyDescent="0.25"/>
    <row r="43128" customFormat="1" ht="15" customHeight="1" x14ac:dyDescent="0.25"/>
    <row r="43129" customFormat="1" ht="15" customHeight="1" x14ac:dyDescent="0.25"/>
    <row r="43130" customFormat="1" ht="15" customHeight="1" x14ac:dyDescent="0.25"/>
    <row r="43131" customFormat="1" ht="15" customHeight="1" x14ac:dyDescent="0.25"/>
    <row r="43132" customFormat="1" ht="15" customHeight="1" x14ac:dyDescent="0.25"/>
    <row r="43133" customFormat="1" ht="15" customHeight="1" x14ac:dyDescent="0.25"/>
    <row r="43134" customFormat="1" ht="15" customHeight="1" x14ac:dyDescent="0.25"/>
    <row r="43135" customFormat="1" ht="15" customHeight="1" x14ac:dyDescent="0.25"/>
    <row r="43136" customFormat="1" ht="15" customHeight="1" x14ac:dyDescent="0.25"/>
    <row r="43137" customFormat="1" ht="15" customHeight="1" x14ac:dyDescent="0.25"/>
    <row r="43138" customFormat="1" ht="15" customHeight="1" x14ac:dyDescent="0.25"/>
    <row r="43139" customFormat="1" ht="15" customHeight="1" x14ac:dyDescent="0.25"/>
    <row r="43140" customFormat="1" ht="15" customHeight="1" x14ac:dyDescent="0.25"/>
    <row r="43141" customFormat="1" ht="15" customHeight="1" x14ac:dyDescent="0.25"/>
    <row r="43142" customFormat="1" ht="15" customHeight="1" x14ac:dyDescent="0.25"/>
    <row r="43143" customFormat="1" ht="15" customHeight="1" x14ac:dyDescent="0.25"/>
    <row r="43144" customFormat="1" ht="15" customHeight="1" x14ac:dyDescent="0.25"/>
    <row r="43145" customFormat="1" ht="15" customHeight="1" x14ac:dyDescent="0.25"/>
    <row r="43146" customFormat="1" ht="15" customHeight="1" x14ac:dyDescent="0.25"/>
    <row r="43147" customFormat="1" ht="15" customHeight="1" x14ac:dyDescent="0.25"/>
    <row r="43148" customFormat="1" ht="15" customHeight="1" x14ac:dyDescent="0.25"/>
    <row r="43149" customFormat="1" ht="15" customHeight="1" x14ac:dyDescent="0.25"/>
    <row r="43150" customFormat="1" ht="15" customHeight="1" x14ac:dyDescent="0.25"/>
    <row r="43151" customFormat="1" ht="15" customHeight="1" x14ac:dyDescent="0.25"/>
    <row r="43152" customFormat="1" ht="15" customHeight="1" x14ac:dyDescent="0.25"/>
    <row r="43153" customFormat="1" ht="15" customHeight="1" x14ac:dyDescent="0.25"/>
    <row r="43154" customFormat="1" ht="15" customHeight="1" x14ac:dyDescent="0.25"/>
    <row r="43155" customFormat="1" ht="15" customHeight="1" x14ac:dyDescent="0.25"/>
    <row r="43156" customFormat="1" ht="15" customHeight="1" x14ac:dyDescent="0.25"/>
    <row r="43157" customFormat="1" ht="15" customHeight="1" x14ac:dyDescent="0.25"/>
    <row r="43158" customFormat="1" ht="15" customHeight="1" x14ac:dyDescent="0.25"/>
    <row r="43159" customFormat="1" ht="15" customHeight="1" x14ac:dyDescent="0.25"/>
    <row r="43160" customFormat="1" ht="15" customHeight="1" x14ac:dyDescent="0.25"/>
    <row r="43161" customFormat="1" ht="15" customHeight="1" x14ac:dyDescent="0.25"/>
    <row r="43162" customFormat="1" ht="15" customHeight="1" x14ac:dyDescent="0.25"/>
    <row r="43163" customFormat="1" ht="15" customHeight="1" x14ac:dyDescent="0.25"/>
    <row r="43164" customFormat="1" ht="15" customHeight="1" x14ac:dyDescent="0.25"/>
    <row r="43165" customFormat="1" ht="15" customHeight="1" x14ac:dyDescent="0.25"/>
    <row r="43166" customFormat="1" ht="15" customHeight="1" x14ac:dyDescent="0.25"/>
    <row r="43167" customFormat="1" ht="15" customHeight="1" x14ac:dyDescent="0.25"/>
    <row r="43168" customFormat="1" ht="15" customHeight="1" x14ac:dyDescent="0.25"/>
    <row r="43169" customFormat="1" ht="15" customHeight="1" x14ac:dyDescent="0.25"/>
    <row r="43170" customFormat="1" ht="15" customHeight="1" x14ac:dyDescent="0.25"/>
    <row r="43171" customFormat="1" ht="15" customHeight="1" x14ac:dyDescent="0.25"/>
    <row r="43172" customFormat="1" ht="15" customHeight="1" x14ac:dyDescent="0.25"/>
    <row r="43173" customFormat="1" ht="15" customHeight="1" x14ac:dyDescent="0.25"/>
    <row r="43174" customFormat="1" ht="15" customHeight="1" x14ac:dyDescent="0.25"/>
    <row r="43175" customFormat="1" ht="15" customHeight="1" x14ac:dyDescent="0.25"/>
    <row r="43176" customFormat="1" ht="15" customHeight="1" x14ac:dyDescent="0.25"/>
    <row r="43177" customFormat="1" ht="15" customHeight="1" x14ac:dyDescent="0.25"/>
    <row r="43178" customFormat="1" ht="15" customHeight="1" x14ac:dyDescent="0.25"/>
    <row r="43179" customFormat="1" ht="15" customHeight="1" x14ac:dyDescent="0.25"/>
    <row r="43180" customFormat="1" ht="15" customHeight="1" x14ac:dyDescent="0.25"/>
    <row r="43181" customFormat="1" ht="15" customHeight="1" x14ac:dyDescent="0.25"/>
    <row r="43182" customFormat="1" ht="15" customHeight="1" x14ac:dyDescent="0.25"/>
    <row r="43183" customFormat="1" ht="15" customHeight="1" x14ac:dyDescent="0.25"/>
    <row r="43184" customFormat="1" ht="15" customHeight="1" x14ac:dyDescent="0.25"/>
    <row r="43185" customFormat="1" ht="15" customHeight="1" x14ac:dyDescent="0.25"/>
    <row r="43186" customFormat="1" ht="15" customHeight="1" x14ac:dyDescent="0.25"/>
    <row r="43187" customFormat="1" ht="15" customHeight="1" x14ac:dyDescent="0.25"/>
    <row r="43188" customFormat="1" ht="15" customHeight="1" x14ac:dyDescent="0.25"/>
    <row r="43189" customFormat="1" ht="15" customHeight="1" x14ac:dyDescent="0.25"/>
    <row r="43190" customFormat="1" ht="15" customHeight="1" x14ac:dyDescent="0.25"/>
    <row r="43191" customFormat="1" ht="15" customHeight="1" x14ac:dyDescent="0.25"/>
    <row r="43192" customFormat="1" ht="15" customHeight="1" x14ac:dyDescent="0.25"/>
    <row r="43193" customFormat="1" ht="15" customHeight="1" x14ac:dyDescent="0.25"/>
    <row r="43194" customFormat="1" ht="15" customHeight="1" x14ac:dyDescent="0.25"/>
    <row r="43195" customFormat="1" ht="15" customHeight="1" x14ac:dyDescent="0.25"/>
    <row r="43196" customFormat="1" ht="15" customHeight="1" x14ac:dyDescent="0.25"/>
    <row r="43197" customFormat="1" ht="15" customHeight="1" x14ac:dyDescent="0.25"/>
    <row r="43198" customFormat="1" ht="15" customHeight="1" x14ac:dyDescent="0.25"/>
    <row r="43199" customFormat="1" ht="15" customHeight="1" x14ac:dyDescent="0.25"/>
    <row r="43200" customFormat="1" ht="15" customHeight="1" x14ac:dyDescent="0.25"/>
    <row r="43201" customFormat="1" ht="15" customHeight="1" x14ac:dyDescent="0.25"/>
    <row r="43202" customFormat="1" ht="15" customHeight="1" x14ac:dyDescent="0.25"/>
    <row r="43203" customFormat="1" ht="15" customHeight="1" x14ac:dyDescent="0.25"/>
    <row r="43204" customFormat="1" ht="15" customHeight="1" x14ac:dyDescent="0.25"/>
    <row r="43205" customFormat="1" ht="15" customHeight="1" x14ac:dyDescent="0.25"/>
    <row r="43206" customFormat="1" ht="15" customHeight="1" x14ac:dyDescent="0.25"/>
    <row r="43207" customFormat="1" ht="15" customHeight="1" x14ac:dyDescent="0.25"/>
    <row r="43208" customFormat="1" ht="15" customHeight="1" x14ac:dyDescent="0.25"/>
    <row r="43209" customFormat="1" ht="15" customHeight="1" x14ac:dyDescent="0.25"/>
    <row r="43210" customFormat="1" ht="15" customHeight="1" x14ac:dyDescent="0.25"/>
    <row r="43211" customFormat="1" ht="15" customHeight="1" x14ac:dyDescent="0.25"/>
    <row r="43212" customFormat="1" ht="15" customHeight="1" x14ac:dyDescent="0.25"/>
    <row r="43213" customFormat="1" ht="15" customHeight="1" x14ac:dyDescent="0.25"/>
    <row r="43214" customFormat="1" ht="15" customHeight="1" x14ac:dyDescent="0.25"/>
    <row r="43215" customFormat="1" ht="15" customHeight="1" x14ac:dyDescent="0.25"/>
    <row r="43216" customFormat="1" ht="15" customHeight="1" x14ac:dyDescent="0.25"/>
    <row r="43217" customFormat="1" ht="15" customHeight="1" x14ac:dyDescent="0.25"/>
    <row r="43218" customFormat="1" ht="15" customHeight="1" x14ac:dyDescent="0.25"/>
    <row r="43219" customFormat="1" ht="15" customHeight="1" x14ac:dyDescent="0.25"/>
    <row r="43220" customFormat="1" ht="15" customHeight="1" x14ac:dyDescent="0.25"/>
    <row r="43221" customFormat="1" ht="15" customHeight="1" x14ac:dyDescent="0.25"/>
    <row r="43222" customFormat="1" ht="15" customHeight="1" x14ac:dyDescent="0.25"/>
    <row r="43223" customFormat="1" ht="15" customHeight="1" x14ac:dyDescent="0.25"/>
    <row r="43224" customFormat="1" ht="15" customHeight="1" x14ac:dyDescent="0.25"/>
    <row r="43225" customFormat="1" ht="15" customHeight="1" x14ac:dyDescent="0.25"/>
    <row r="43226" customFormat="1" ht="15" customHeight="1" x14ac:dyDescent="0.25"/>
    <row r="43227" customFormat="1" ht="15" customHeight="1" x14ac:dyDescent="0.25"/>
    <row r="43228" customFormat="1" ht="15" customHeight="1" x14ac:dyDescent="0.25"/>
    <row r="43229" customFormat="1" ht="15" customHeight="1" x14ac:dyDescent="0.25"/>
    <row r="43230" customFormat="1" ht="15" customHeight="1" x14ac:dyDescent="0.25"/>
    <row r="43231" customFormat="1" ht="15" customHeight="1" x14ac:dyDescent="0.25"/>
    <row r="43232" customFormat="1" ht="15" customHeight="1" x14ac:dyDescent="0.25"/>
    <row r="43233" customFormat="1" ht="15" customHeight="1" x14ac:dyDescent="0.25"/>
    <row r="43234" customFormat="1" ht="15" customHeight="1" x14ac:dyDescent="0.25"/>
    <row r="43235" customFormat="1" ht="15" customHeight="1" x14ac:dyDescent="0.25"/>
    <row r="43236" customFormat="1" ht="15" customHeight="1" x14ac:dyDescent="0.25"/>
    <row r="43237" customFormat="1" ht="15" customHeight="1" x14ac:dyDescent="0.25"/>
    <row r="43238" customFormat="1" ht="15" customHeight="1" x14ac:dyDescent="0.25"/>
    <row r="43239" customFormat="1" ht="15" customHeight="1" x14ac:dyDescent="0.25"/>
    <row r="43240" customFormat="1" ht="15" customHeight="1" x14ac:dyDescent="0.25"/>
    <row r="43241" customFormat="1" ht="15" customHeight="1" x14ac:dyDescent="0.25"/>
    <row r="43242" customFormat="1" ht="15" customHeight="1" x14ac:dyDescent="0.25"/>
    <row r="43243" customFormat="1" ht="15" customHeight="1" x14ac:dyDescent="0.25"/>
    <row r="43244" customFormat="1" ht="15" customHeight="1" x14ac:dyDescent="0.25"/>
    <row r="43245" customFormat="1" ht="15" customHeight="1" x14ac:dyDescent="0.25"/>
    <row r="43246" customFormat="1" ht="15" customHeight="1" x14ac:dyDescent="0.25"/>
    <row r="43247" customFormat="1" ht="15" customHeight="1" x14ac:dyDescent="0.25"/>
    <row r="43248" customFormat="1" ht="15" customHeight="1" x14ac:dyDescent="0.25"/>
    <row r="43249" customFormat="1" ht="15" customHeight="1" x14ac:dyDescent="0.25"/>
    <row r="43250" customFormat="1" ht="15" customHeight="1" x14ac:dyDescent="0.25"/>
    <row r="43251" customFormat="1" ht="15" customHeight="1" x14ac:dyDescent="0.25"/>
    <row r="43252" customFormat="1" ht="15" customHeight="1" x14ac:dyDescent="0.25"/>
    <row r="43253" customFormat="1" ht="15" customHeight="1" x14ac:dyDescent="0.25"/>
    <row r="43254" customFormat="1" ht="15" customHeight="1" x14ac:dyDescent="0.25"/>
    <row r="43255" customFormat="1" ht="15" customHeight="1" x14ac:dyDescent="0.25"/>
    <row r="43256" customFormat="1" ht="15" customHeight="1" x14ac:dyDescent="0.25"/>
    <row r="43257" customFormat="1" ht="15" customHeight="1" x14ac:dyDescent="0.25"/>
    <row r="43258" customFormat="1" ht="15" customHeight="1" x14ac:dyDescent="0.25"/>
    <row r="43259" customFormat="1" ht="15" customHeight="1" x14ac:dyDescent="0.25"/>
    <row r="43260" customFormat="1" ht="15" customHeight="1" x14ac:dyDescent="0.25"/>
    <row r="43261" customFormat="1" ht="15" customHeight="1" x14ac:dyDescent="0.25"/>
    <row r="43262" customFormat="1" ht="15" customHeight="1" x14ac:dyDescent="0.25"/>
    <row r="43263" customFormat="1" ht="15" customHeight="1" x14ac:dyDescent="0.25"/>
    <row r="43264" customFormat="1" ht="15" customHeight="1" x14ac:dyDescent="0.25"/>
    <row r="43265" customFormat="1" ht="15" customHeight="1" x14ac:dyDescent="0.25"/>
    <row r="43266" customFormat="1" ht="15" customHeight="1" x14ac:dyDescent="0.25"/>
    <row r="43267" customFormat="1" ht="15" customHeight="1" x14ac:dyDescent="0.25"/>
    <row r="43268" customFormat="1" ht="15" customHeight="1" x14ac:dyDescent="0.25"/>
    <row r="43269" customFormat="1" ht="15" customHeight="1" x14ac:dyDescent="0.25"/>
    <row r="43270" customFormat="1" ht="15" customHeight="1" x14ac:dyDescent="0.25"/>
    <row r="43271" customFormat="1" ht="15" customHeight="1" x14ac:dyDescent="0.25"/>
    <row r="43272" customFormat="1" ht="15" customHeight="1" x14ac:dyDescent="0.25"/>
    <row r="43273" customFormat="1" ht="15" customHeight="1" x14ac:dyDescent="0.25"/>
    <row r="43274" customFormat="1" ht="15" customHeight="1" x14ac:dyDescent="0.25"/>
    <row r="43275" customFormat="1" ht="15" customHeight="1" x14ac:dyDescent="0.25"/>
    <row r="43276" customFormat="1" ht="15" customHeight="1" x14ac:dyDescent="0.25"/>
    <row r="43277" customFormat="1" ht="15" customHeight="1" x14ac:dyDescent="0.25"/>
    <row r="43278" customFormat="1" ht="15" customHeight="1" x14ac:dyDescent="0.25"/>
    <row r="43279" customFormat="1" ht="15" customHeight="1" x14ac:dyDescent="0.25"/>
    <row r="43280" customFormat="1" ht="15" customHeight="1" x14ac:dyDescent="0.25"/>
    <row r="43281" customFormat="1" ht="15" customHeight="1" x14ac:dyDescent="0.25"/>
    <row r="43282" customFormat="1" ht="15" customHeight="1" x14ac:dyDescent="0.25"/>
    <row r="43283" customFormat="1" ht="15" customHeight="1" x14ac:dyDescent="0.25"/>
    <row r="43284" customFormat="1" ht="15" customHeight="1" x14ac:dyDescent="0.25"/>
    <row r="43285" customFormat="1" ht="15" customHeight="1" x14ac:dyDescent="0.25"/>
    <row r="43286" customFormat="1" ht="15" customHeight="1" x14ac:dyDescent="0.25"/>
    <row r="43287" customFormat="1" ht="15" customHeight="1" x14ac:dyDescent="0.25"/>
    <row r="43288" customFormat="1" ht="15" customHeight="1" x14ac:dyDescent="0.25"/>
    <row r="43289" customFormat="1" ht="15" customHeight="1" x14ac:dyDescent="0.25"/>
    <row r="43290" customFormat="1" ht="15" customHeight="1" x14ac:dyDescent="0.25"/>
    <row r="43291" customFormat="1" ht="15" customHeight="1" x14ac:dyDescent="0.25"/>
    <row r="43292" customFormat="1" ht="15" customHeight="1" x14ac:dyDescent="0.25"/>
    <row r="43293" customFormat="1" ht="15" customHeight="1" x14ac:dyDescent="0.25"/>
    <row r="43294" customFormat="1" ht="15" customHeight="1" x14ac:dyDescent="0.25"/>
    <row r="43295" customFormat="1" ht="15" customHeight="1" x14ac:dyDescent="0.25"/>
    <row r="43296" customFormat="1" ht="15" customHeight="1" x14ac:dyDescent="0.25"/>
    <row r="43297" customFormat="1" ht="15" customHeight="1" x14ac:dyDescent="0.25"/>
    <row r="43298" customFormat="1" ht="15" customHeight="1" x14ac:dyDescent="0.25"/>
    <row r="43299" customFormat="1" ht="15" customHeight="1" x14ac:dyDescent="0.25"/>
    <row r="43300" customFormat="1" ht="15" customHeight="1" x14ac:dyDescent="0.25"/>
    <row r="43301" customFormat="1" ht="15" customHeight="1" x14ac:dyDescent="0.25"/>
    <row r="43302" customFormat="1" ht="15" customHeight="1" x14ac:dyDescent="0.25"/>
    <row r="43303" customFormat="1" ht="15" customHeight="1" x14ac:dyDescent="0.25"/>
    <row r="43304" customFormat="1" ht="15" customHeight="1" x14ac:dyDescent="0.25"/>
    <row r="43305" customFormat="1" ht="15" customHeight="1" x14ac:dyDescent="0.25"/>
    <row r="43306" customFormat="1" ht="15" customHeight="1" x14ac:dyDescent="0.25"/>
    <row r="43307" customFormat="1" ht="15" customHeight="1" x14ac:dyDescent="0.25"/>
    <row r="43308" customFormat="1" ht="15" customHeight="1" x14ac:dyDescent="0.25"/>
    <row r="43309" customFormat="1" ht="15" customHeight="1" x14ac:dyDescent="0.25"/>
    <row r="43310" customFormat="1" ht="15" customHeight="1" x14ac:dyDescent="0.25"/>
    <row r="43311" customFormat="1" ht="15" customHeight="1" x14ac:dyDescent="0.25"/>
    <row r="43312" customFormat="1" ht="15" customHeight="1" x14ac:dyDescent="0.25"/>
    <row r="43313" customFormat="1" ht="15" customHeight="1" x14ac:dyDescent="0.25"/>
    <row r="43314" customFormat="1" ht="15" customHeight="1" x14ac:dyDescent="0.25"/>
    <row r="43315" customFormat="1" ht="15" customHeight="1" x14ac:dyDescent="0.25"/>
    <row r="43316" customFormat="1" ht="15" customHeight="1" x14ac:dyDescent="0.25"/>
    <row r="43317" customFormat="1" ht="15" customHeight="1" x14ac:dyDescent="0.25"/>
    <row r="43318" customFormat="1" ht="15" customHeight="1" x14ac:dyDescent="0.25"/>
    <row r="43319" customFormat="1" ht="15" customHeight="1" x14ac:dyDescent="0.25"/>
    <row r="43320" customFormat="1" ht="15" customHeight="1" x14ac:dyDescent="0.25"/>
    <row r="43321" customFormat="1" ht="15" customHeight="1" x14ac:dyDescent="0.25"/>
    <row r="43322" customFormat="1" ht="15" customHeight="1" x14ac:dyDescent="0.25"/>
    <row r="43323" customFormat="1" ht="15" customHeight="1" x14ac:dyDescent="0.25"/>
    <row r="43324" customFormat="1" ht="15" customHeight="1" x14ac:dyDescent="0.25"/>
    <row r="43325" customFormat="1" ht="15" customHeight="1" x14ac:dyDescent="0.25"/>
    <row r="43326" customFormat="1" ht="15" customHeight="1" x14ac:dyDescent="0.25"/>
    <row r="43327" customFormat="1" ht="15" customHeight="1" x14ac:dyDescent="0.25"/>
    <row r="43328" customFormat="1" ht="15" customHeight="1" x14ac:dyDescent="0.25"/>
    <row r="43329" customFormat="1" ht="15" customHeight="1" x14ac:dyDescent="0.25"/>
    <row r="43330" customFormat="1" ht="15" customHeight="1" x14ac:dyDescent="0.25"/>
    <row r="43331" customFormat="1" ht="15" customHeight="1" x14ac:dyDescent="0.25"/>
    <row r="43332" customFormat="1" ht="15" customHeight="1" x14ac:dyDescent="0.25"/>
    <row r="43333" customFormat="1" ht="15" customHeight="1" x14ac:dyDescent="0.25"/>
    <row r="43334" customFormat="1" ht="15" customHeight="1" x14ac:dyDescent="0.25"/>
    <row r="43335" customFormat="1" ht="15" customHeight="1" x14ac:dyDescent="0.25"/>
    <row r="43336" customFormat="1" ht="15" customHeight="1" x14ac:dyDescent="0.25"/>
    <row r="43337" customFormat="1" ht="15" customHeight="1" x14ac:dyDescent="0.25"/>
    <row r="43338" customFormat="1" ht="15" customHeight="1" x14ac:dyDescent="0.25"/>
    <row r="43339" customFormat="1" ht="15" customHeight="1" x14ac:dyDescent="0.25"/>
    <row r="43340" customFormat="1" ht="15" customHeight="1" x14ac:dyDescent="0.25"/>
    <row r="43341" customFormat="1" ht="15" customHeight="1" x14ac:dyDescent="0.25"/>
    <row r="43342" customFormat="1" ht="15" customHeight="1" x14ac:dyDescent="0.25"/>
    <row r="43343" customFormat="1" ht="15" customHeight="1" x14ac:dyDescent="0.25"/>
    <row r="43344" customFormat="1" ht="15" customHeight="1" x14ac:dyDescent="0.25"/>
    <row r="43345" customFormat="1" ht="15" customHeight="1" x14ac:dyDescent="0.25"/>
    <row r="43346" customFormat="1" ht="15" customHeight="1" x14ac:dyDescent="0.25"/>
    <row r="43347" customFormat="1" ht="15" customHeight="1" x14ac:dyDescent="0.25"/>
    <row r="43348" customFormat="1" ht="15" customHeight="1" x14ac:dyDescent="0.25"/>
    <row r="43349" customFormat="1" ht="15" customHeight="1" x14ac:dyDescent="0.25"/>
    <row r="43350" customFormat="1" ht="15" customHeight="1" x14ac:dyDescent="0.25"/>
    <row r="43351" customFormat="1" ht="15" customHeight="1" x14ac:dyDescent="0.25"/>
    <row r="43352" customFormat="1" ht="15" customHeight="1" x14ac:dyDescent="0.25"/>
    <row r="43353" customFormat="1" ht="15" customHeight="1" x14ac:dyDescent="0.25"/>
    <row r="43354" customFormat="1" ht="15" customHeight="1" x14ac:dyDescent="0.25"/>
    <row r="43355" customFormat="1" ht="15" customHeight="1" x14ac:dyDescent="0.25"/>
    <row r="43356" customFormat="1" ht="15" customHeight="1" x14ac:dyDescent="0.25"/>
    <row r="43357" customFormat="1" ht="15" customHeight="1" x14ac:dyDescent="0.25"/>
    <row r="43358" customFormat="1" ht="15" customHeight="1" x14ac:dyDescent="0.25"/>
    <row r="43359" customFormat="1" ht="15" customHeight="1" x14ac:dyDescent="0.25"/>
    <row r="43360" customFormat="1" ht="15" customHeight="1" x14ac:dyDescent="0.25"/>
    <row r="43361" customFormat="1" ht="15" customHeight="1" x14ac:dyDescent="0.25"/>
    <row r="43362" customFormat="1" ht="15" customHeight="1" x14ac:dyDescent="0.25"/>
    <row r="43363" customFormat="1" ht="15" customHeight="1" x14ac:dyDescent="0.25"/>
    <row r="43364" customFormat="1" ht="15" customHeight="1" x14ac:dyDescent="0.25"/>
    <row r="43365" customFormat="1" ht="15" customHeight="1" x14ac:dyDescent="0.25"/>
    <row r="43366" customFormat="1" ht="15" customHeight="1" x14ac:dyDescent="0.25"/>
    <row r="43367" customFormat="1" ht="15" customHeight="1" x14ac:dyDescent="0.25"/>
    <row r="43368" customFormat="1" ht="15" customHeight="1" x14ac:dyDescent="0.25"/>
    <row r="43369" customFormat="1" ht="15" customHeight="1" x14ac:dyDescent="0.25"/>
    <row r="43370" customFormat="1" ht="15" customHeight="1" x14ac:dyDescent="0.25"/>
    <row r="43371" customFormat="1" ht="15" customHeight="1" x14ac:dyDescent="0.25"/>
    <row r="43372" customFormat="1" ht="15" customHeight="1" x14ac:dyDescent="0.25"/>
    <row r="43373" customFormat="1" ht="15" customHeight="1" x14ac:dyDescent="0.25"/>
    <row r="43374" customFormat="1" ht="15" customHeight="1" x14ac:dyDescent="0.25"/>
    <row r="43375" customFormat="1" ht="15" customHeight="1" x14ac:dyDescent="0.25"/>
    <row r="43376" customFormat="1" ht="15" customHeight="1" x14ac:dyDescent="0.25"/>
    <row r="43377" customFormat="1" ht="15" customHeight="1" x14ac:dyDescent="0.25"/>
    <row r="43378" customFormat="1" ht="15" customHeight="1" x14ac:dyDescent="0.25"/>
    <row r="43379" customFormat="1" ht="15" customHeight="1" x14ac:dyDescent="0.25"/>
    <row r="43380" customFormat="1" ht="15" customHeight="1" x14ac:dyDescent="0.25"/>
    <row r="43381" customFormat="1" ht="15" customHeight="1" x14ac:dyDescent="0.25"/>
    <row r="43382" customFormat="1" ht="15" customHeight="1" x14ac:dyDescent="0.25"/>
    <row r="43383" customFormat="1" ht="15" customHeight="1" x14ac:dyDescent="0.25"/>
    <row r="43384" customFormat="1" ht="15" customHeight="1" x14ac:dyDescent="0.25"/>
    <row r="43385" customFormat="1" ht="15" customHeight="1" x14ac:dyDescent="0.25"/>
    <row r="43386" customFormat="1" ht="15" customHeight="1" x14ac:dyDescent="0.25"/>
    <row r="43387" customFormat="1" ht="15" customHeight="1" x14ac:dyDescent="0.25"/>
    <row r="43388" customFormat="1" ht="15" customHeight="1" x14ac:dyDescent="0.25"/>
    <row r="43389" customFormat="1" ht="15" customHeight="1" x14ac:dyDescent="0.25"/>
    <row r="43390" customFormat="1" ht="15" customHeight="1" x14ac:dyDescent="0.25"/>
    <row r="43391" customFormat="1" ht="15" customHeight="1" x14ac:dyDescent="0.25"/>
    <row r="43392" customFormat="1" ht="15" customHeight="1" x14ac:dyDescent="0.25"/>
    <row r="43393" customFormat="1" ht="15" customHeight="1" x14ac:dyDescent="0.25"/>
    <row r="43394" customFormat="1" ht="15" customHeight="1" x14ac:dyDescent="0.25"/>
    <row r="43395" customFormat="1" ht="15" customHeight="1" x14ac:dyDescent="0.25"/>
    <row r="43396" customFormat="1" ht="15" customHeight="1" x14ac:dyDescent="0.25"/>
    <row r="43397" customFormat="1" ht="15" customHeight="1" x14ac:dyDescent="0.25"/>
    <row r="43398" customFormat="1" ht="15" customHeight="1" x14ac:dyDescent="0.25"/>
    <row r="43399" customFormat="1" ht="15" customHeight="1" x14ac:dyDescent="0.25"/>
    <row r="43400" customFormat="1" ht="15" customHeight="1" x14ac:dyDescent="0.25"/>
    <row r="43401" customFormat="1" ht="15" customHeight="1" x14ac:dyDescent="0.25"/>
    <row r="43402" customFormat="1" ht="15" customHeight="1" x14ac:dyDescent="0.25"/>
    <row r="43403" customFormat="1" ht="15" customHeight="1" x14ac:dyDescent="0.25"/>
    <row r="43404" customFormat="1" ht="15" customHeight="1" x14ac:dyDescent="0.25"/>
    <row r="43405" customFormat="1" ht="15" customHeight="1" x14ac:dyDescent="0.25"/>
    <row r="43406" customFormat="1" ht="15" customHeight="1" x14ac:dyDescent="0.25"/>
    <row r="43407" customFormat="1" ht="15" customHeight="1" x14ac:dyDescent="0.25"/>
    <row r="43408" customFormat="1" ht="15" customHeight="1" x14ac:dyDescent="0.25"/>
    <row r="43409" customFormat="1" ht="15" customHeight="1" x14ac:dyDescent="0.25"/>
    <row r="43410" customFormat="1" ht="15" customHeight="1" x14ac:dyDescent="0.25"/>
    <row r="43411" customFormat="1" ht="15" customHeight="1" x14ac:dyDescent="0.25"/>
    <row r="43412" customFormat="1" ht="15" customHeight="1" x14ac:dyDescent="0.25"/>
    <row r="43413" customFormat="1" ht="15" customHeight="1" x14ac:dyDescent="0.25"/>
    <row r="43414" customFormat="1" ht="15" customHeight="1" x14ac:dyDescent="0.25"/>
    <row r="43415" customFormat="1" ht="15" customHeight="1" x14ac:dyDescent="0.25"/>
    <row r="43416" customFormat="1" ht="15" customHeight="1" x14ac:dyDescent="0.25"/>
    <row r="43417" customFormat="1" ht="15" customHeight="1" x14ac:dyDescent="0.25"/>
    <row r="43418" customFormat="1" ht="15" customHeight="1" x14ac:dyDescent="0.25"/>
    <row r="43419" customFormat="1" ht="15" customHeight="1" x14ac:dyDescent="0.25"/>
    <row r="43420" customFormat="1" ht="15" customHeight="1" x14ac:dyDescent="0.25"/>
    <row r="43421" customFormat="1" ht="15" customHeight="1" x14ac:dyDescent="0.25"/>
    <row r="43422" customFormat="1" ht="15" customHeight="1" x14ac:dyDescent="0.25"/>
    <row r="43423" customFormat="1" ht="15" customHeight="1" x14ac:dyDescent="0.25"/>
    <row r="43424" customFormat="1" ht="15" customHeight="1" x14ac:dyDescent="0.25"/>
    <row r="43425" customFormat="1" ht="15" customHeight="1" x14ac:dyDescent="0.25"/>
    <row r="43426" customFormat="1" ht="15" customHeight="1" x14ac:dyDescent="0.25"/>
    <row r="43427" customFormat="1" ht="15" customHeight="1" x14ac:dyDescent="0.25"/>
    <row r="43428" customFormat="1" ht="15" customHeight="1" x14ac:dyDescent="0.25"/>
    <row r="43429" customFormat="1" ht="15" customHeight="1" x14ac:dyDescent="0.25"/>
    <row r="43430" customFormat="1" ht="15" customHeight="1" x14ac:dyDescent="0.25"/>
    <row r="43431" customFormat="1" ht="15" customHeight="1" x14ac:dyDescent="0.25"/>
    <row r="43432" customFormat="1" ht="15" customHeight="1" x14ac:dyDescent="0.25"/>
    <row r="43433" customFormat="1" ht="15" customHeight="1" x14ac:dyDescent="0.25"/>
    <row r="43434" customFormat="1" ht="15" customHeight="1" x14ac:dyDescent="0.25"/>
    <row r="43435" customFormat="1" ht="15" customHeight="1" x14ac:dyDescent="0.25"/>
    <row r="43436" customFormat="1" ht="15" customHeight="1" x14ac:dyDescent="0.25"/>
    <row r="43437" customFormat="1" ht="15" customHeight="1" x14ac:dyDescent="0.25"/>
    <row r="43438" customFormat="1" ht="15" customHeight="1" x14ac:dyDescent="0.25"/>
    <row r="43439" customFormat="1" ht="15" customHeight="1" x14ac:dyDescent="0.25"/>
    <row r="43440" customFormat="1" ht="15" customHeight="1" x14ac:dyDescent="0.25"/>
    <row r="43441" customFormat="1" ht="15" customHeight="1" x14ac:dyDescent="0.25"/>
    <row r="43442" customFormat="1" ht="15" customHeight="1" x14ac:dyDescent="0.25"/>
    <row r="43443" customFormat="1" ht="15" customHeight="1" x14ac:dyDescent="0.25"/>
    <row r="43444" customFormat="1" ht="15" customHeight="1" x14ac:dyDescent="0.25"/>
    <row r="43445" customFormat="1" ht="15" customHeight="1" x14ac:dyDescent="0.25"/>
    <row r="43446" customFormat="1" ht="15" customHeight="1" x14ac:dyDescent="0.25"/>
    <row r="43447" customFormat="1" ht="15" customHeight="1" x14ac:dyDescent="0.25"/>
    <row r="43448" customFormat="1" ht="15" customHeight="1" x14ac:dyDescent="0.25"/>
    <row r="43449" customFormat="1" ht="15" customHeight="1" x14ac:dyDescent="0.25"/>
    <row r="43450" customFormat="1" ht="15" customHeight="1" x14ac:dyDescent="0.25"/>
    <row r="43451" customFormat="1" ht="15" customHeight="1" x14ac:dyDescent="0.25"/>
    <row r="43452" customFormat="1" ht="15" customHeight="1" x14ac:dyDescent="0.25"/>
    <row r="43453" customFormat="1" ht="15" customHeight="1" x14ac:dyDescent="0.25"/>
    <row r="43454" customFormat="1" ht="15" customHeight="1" x14ac:dyDescent="0.25"/>
    <row r="43455" customFormat="1" ht="15" customHeight="1" x14ac:dyDescent="0.25"/>
    <row r="43456" customFormat="1" ht="15" customHeight="1" x14ac:dyDescent="0.25"/>
    <row r="43457" customFormat="1" ht="15" customHeight="1" x14ac:dyDescent="0.25"/>
    <row r="43458" customFormat="1" ht="15" customHeight="1" x14ac:dyDescent="0.25"/>
    <row r="43459" customFormat="1" ht="15" customHeight="1" x14ac:dyDescent="0.25"/>
    <row r="43460" customFormat="1" ht="15" customHeight="1" x14ac:dyDescent="0.25"/>
    <row r="43461" customFormat="1" ht="15" customHeight="1" x14ac:dyDescent="0.25"/>
    <row r="43462" customFormat="1" ht="15" customHeight="1" x14ac:dyDescent="0.25"/>
    <row r="43463" customFormat="1" ht="15" customHeight="1" x14ac:dyDescent="0.25"/>
    <row r="43464" customFormat="1" ht="15" customHeight="1" x14ac:dyDescent="0.25"/>
    <row r="43465" customFormat="1" ht="15" customHeight="1" x14ac:dyDescent="0.25"/>
    <row r="43466" customFormat="1" ht="15" customHeight="1" x14ac:dyDescent="0.25"/>
    <row r="43467" customFormat="1" ht="15" customHeight="1" x14ac:dyDescent="0.25"/>
    <row r="43468" customFormat="1" ht="15" customHeight="1" x14ac:dyDescent="0.25"/>
    <row r="43469" customFormat="1" ht="15" customHeight="1" x14ac:dyDescent="0.25"/>
    <row r="43470" customFormat="1" ht="15" customHeight="1" x14ac:dyDescent="0.25"/>
    <row r="43471" customFormat="1" ht="15" customHeight="1" x14ac:dyDescent="0.25"/>
    <row r="43472" customFormat="1" ht="15" customHeight="1" x14ac:dyDescent="0.25"/>
    <row r="43473" customFormat="1" ht="15" customHeight="1" x14ac:dyDescent="0.25"/>
    <row r="43474" customFormat="1" ht="15" customHeight="1" x14ac:dyDescent="0.25"/>
    <row r="43475" customFormat="1" ht="15" customHeight="1" x14ac:dyDescent="0.25"/>
    <row r="43476" customFormat="1" ht="15" customHeight="1" x14ac:dyDescent="0.25"/>
    <row r="43477" customFormat="1" ht="15" customHeight="1" x14ac:dyDescent="0.25"/>
    <row r="43478" customFormat="1" ht="15" customHeight="1" x14ac:dyDescent="0.25"/>
    <row r="43479" customFormat="1" ht="15" customHeight="1" x14ac:dyDescent="0.25"/>
    <row r="43480" customFormat="1" ht="15" customHeight="1" x14ac:dyDescent="0.25"/>
    <row r="43481" customFormat="1" ht="15" customHeight="1" x14ac:dyDescent="0.25"/>
    <row r="43482" customFormat="1" ht="15" customHeight="1" x14ac:dyDescent="0.25"/>
    <row r="43483" customFormat="1" ht="15" customHeight="1" x14ac:dyDescent="0.25"/>
    <row r="43484" customFormat="1" ht="15" customHeight="1" x14ac:dyDescent="0.25"/>
    <row r="43485" customFormat="1" ht="15" customHeight="1" x14ac:dyDescent="0.25"/>
    <row r="43486" customFormat="1" ht="15" customHeight="1" x14ac:dyDescent="0.25"/>
    <row r="43487" customFormat="1" ht="15" customHeight="1" x14ac:dyDescent="0.25"/>
    <row r="43488" customFormat="1" ht="15" customHeight="1" x14ac:dyDescent="0.25"/>
    <row r="43489" customFormat="1" ht="15" customHeight="1" x14ac:dyDescent="0.25"/>
    <row r="43490" customFormat="1" ht="15" customHeight="1" x14ac:dyDescent="0.25"/>
    <row r="43491" customFormat="1" ht="15" customHeight="1" x14ac:dyDescent="0.25"/>
    <row r="43492" customFormat="1" ht="15" customHeight="1" x14ac:dyDescent="0.25"/>
    <row r="43493" customFormat="1" ht="15" customHeight="1" x14ac:dyDescent="0.25"/>
    <row r="43494" customFormat="1" ht="15" customHeight="1" x14ac:dyDescent="0.25"/>
    <row r="43495" customFormat="1" ht="15" customHeight="1" x14ac:dyDescent="0.25"/>
    <row r="43496" customFormat="1" ht="15" customHeight="1" x14ac:dyDescent="0.25"/>
    <row r="43497" customFormat="1" ht="15" customHeight="1" x14ac:dyDescent="0.25"/>
    <row r="43498" customFormat="1" ht="15" customHeight="1" x14ac:dyDescent="0.25"/>
    <row r="43499" customFormat="1" ht="15" customHeight="1" x14ac:dyDescent="0.25"/>
    <row r="43500" customFormat="1" ht="15" customHeight="1" x14ac:dyDescent="0.25"/>
    <row r="43501" customFormat="1" ht="15" customHeight="1" x14ac:dyDescent="0.25"/>
    <row r="43502" customFormat="1" ht="15" customHeight="1" x14ac:dyDescent="0.25"/>
    <row r="43503" customFormat="1" ht="15" customHeight="1" x14ac:dyDescent="0.25"/>
    <row r="43504" customFormat="1" ht="15" customHeight="1" x14ac:dyDescent="0.25"/>
    <row r="43505" customFormat="1" ht="15" customHeight="1" x14ac:dyDescent="0.25"/>
    <row r="43506" customFormat="1" ht="15" customHeight="1" x14ac:dyDescent="0.25"/>
    <row r="43507" customFormat="1" ht="15" customHeight="1" x14ac:dyDescent="0.25"/>
    <row r="43508" customFormat="1" ht="15" customHeight="1" x14ac:dyDescent="0.25"/>
    <row r="43509" customFormat="1" ht="15" customHeight="1" x14ac:dyDescent="0.25"/>
    <row r="43510" customFormat="1" ht="15" customHeight="1" x14ac:dyDescent="0.25"/>
    <row r="43511" customFormat="1" ht="15" customHeight="1" x14ac:dyDescent="0.25"/>
    <row r="43512" customFormat="1" ht="15" customHeight="1" x14ac:dyDescent="0.25"/>
    <row r="43513" customFormat="1" ht="15" customHeight="1" x14ac:dyDescent="0.25"/>
    <row r="43514" customFormat="1" ht="15" customHeight="1" x14ac:dyDescent="0.25"/>
    <row r="43515" customFormat="1" ht="15" customHeight="1" x14ac:dyDescent="0.25"/>
    <row r="43516" customFormat="1" ht="15" customHeight="1" x14ac:dyDescent="0.25"/>
    <row r="43517" customFormat="1" ht="15" customHeight="1" x14ac:dyDescent="0.25"/>
    <row r="43518" customFormat="1" ht="15" customHeight="1" x14ac:dyDescent="0.25"/>
    <row r="43519" customFormat="1" ht="15" customHeight="1" x14ac:dyDescent="0.25"/>
    <row r="43520" customFormat="1" ht="15" customHeight="1" x14ac:dyDescent="0.25"/>
    <row r="43521" customFormat="1" ht="15" customHeight="1" x14ac:dyDescent="0.25"/>
    <row r="43522" customFormat="1" ht="15" customHeight="1" x14ac:dyDescent="0.25"/>
    <row r="43523" customFormat="1" ht="15" customHeight="1" x14ac:dyDescent="0.25"/>
    <row r="43524" customFormat="1" ht="15" customHeight="1" x14ac:dyDescent="0.25"/>
    <row r="43525" customFormat="1" ht="15" customHeight="1" x14ac:dyDescent="0.25"/>
    <row r="43526" customFormat="1" ht="15" customHeight="1" x14ac:dyDescent="0.25"/>
    <row r="43527" customFormat="1" ht="15" customHeight="1" x14ac:dyDescent="0.25"/>
    <row r="43528" customFormat="1" ht="15" customHeight="1" x14ac:dyDescent="0.25"/>
    <row r="43529" customFormat="1" ht="15" customHeight="1" x14ac:dyDescent="0.25"/>
    <row r="43530" customFormat="1" ht="15" customHeight="1" x14ac:dyDescent="0.25"/>
    <row r="43531" customFormat="1" ht="15" customHeight="1" x14ac:dyDescent="0.25"/>
    <row r="43532" customFormat="1" ht="15" customHeight="1" x14ac:dyDescent="0.25"/>
    <row r="43533" customFormat="1" ht="15" customHeight="1" x14ac:dyDescent="0.25"/>
    <row r="43534" customFormat="1" ht="15" customHeight="1" x14ac:dyDescent="0.25"/>
    <row r="43535" customFormat="1" ht="15" customHeight="1" x14ac:dyDescent="0.25"/>
    <row r="43536" customFormat="1" ht="15" customHeight="1" x14ac:dyDescent="0.25"/>
    <row r="43537" customFormat="1" ht="15" customHeight="1" x14ac:dyDescent="0.25"/>
    <row r="43538" customFormat="1" ht="15" customHeight="1" x14ac:dyDescent="0.25"/>
    <row r="43539" customFormat="1" ht="15" customHeight="1" x14ac:dyDescent="0.25"/>
    <row r="43540" customFormat="1" ht="15" customHeight="1" x14ac:dyDescent="0.25"/>
    <row r="43541" customFormat="1" ht="15" customHeight="1" x14ac:dyDescent="0.25"/>
    <row r="43542" customFormat="1" ht="15" customHeight="1" x14ac:dyDescent="0.25"/>
    <row r="43543" customFormat="1" ht="15" customHeight="1" x14ac:dyDescent="0.25"/>
    <row r="43544" customFormat="1" ht="15" customHeight="1" x14ac:dyDescent="0.25"/>
    <row r="43545" customFormat="1" ht="15" customHeight="1" x14ac:dyDescent="0.25"/>
    <row r="43546" customFormat="1" ht="15" customHeight="1" x14ac:dyDescent="0.25"/>
    <row r="43547" customFormat="1" ht="15" customHeight="1" x14ac:dyDescent="0.25"/>
    <row r="43548" customFormat="1" ht="15" customHeight="1" x14ac:dyDescent="0.25"/>
    <row r="43549" customFormat="1" ht="15" customHeight="1" x14ac:dyDescent="0.25"/>
    <row r="43550" customFormat="1" ht="15" customHeight="1" x14ac:dyDescent="0.25"/>
    <row r="43551" customFormat="1" ht="15" customHeight="1" x14ac:dyDescent="0.25"/>
    <row r="43552" customFormat="1" ht="15" customHeight="1" x14ac:dyDescent="0.25"/>
    <row r="43553" customFormat="1" ht="15" customHeight="1" x14ac:dyDescent="0.25"/>
    <row r="43554" customFormat="1" ht="15" customHeight="1" x14ac:dyDescent="0.25"/>
    <row r="43555" customFormat="1" ht="15" customHeight="1" x14ac:dyDescent="0.25"/>
    <row r="43556" customFormat="1" ht="15" customHeight="1" x14ac:dyDescent="0.25"/>
    <row r="43557" customFormat="1" ht="15" customHeight="1" x14ac:dyDescent="0.25"/>
    <row r="43558" customFormat="1" ht="15" customHeight="1" x14ac:dyDescent="0.25"/>
    <row r="43559" customFormat="1" ht="15" customHeight="1" x14ac:dyDescent="0.25"/>
    <row r="43560" customFormat="1" ht="15" customHeight="1" x14ac:dyDescent="0.25"/>
    <row r="43561" customFormat="1" ht="15" customHeight="1" x14ac:dyDescent="0.25"/>
    <row r="43562" customFormat="1" ht="15" customHeight="1" x14ac:dyDescent="0.25"/>
    <row r="43563" customFormat="1" ht="15" customHeight="1" x14ac:dyDescent="0.25"/>
    <row r="43564" customFormat="1" ht="15" customHeight="1" x14ac:dyDescent="0.25"/>
    <row r="43565" customFormat="1" ht="15" customHeight="1" x14ac:dyDescent="0.25"/>
    <row r="43566" customFormat="1" ht="15" customHeight="1" x14ac:dyDescent="0.25"/>
    <row r="43567" customFormat="1" ht="15" customHeight="1" x14ac:dyDescent="0.25"/>
    <row r="43568" customFormat="1" ht="15" customHeight="1" x14ac:dyDescent="0.25"/>
    <row r="43569" customFormat="1" ht="15" customHeight="1" x14ac:dyDescent="0.25"/>
    <row r="43570" customFormat="1" ht="15" customHeight="1" x14ac:dyDescent="0.25"/>
    <row r="43571" customFormat="1" ht="15" customHeight="1" x14ac:dyDescent="0.25"/>
    <row r="43572" customFormat="1" ht="15" customHeight="1" x14ac:dyDescent="0.25"/>
    <row r="43573" customFormat="1" ht="15" customHeight="1" x14ac:dyDescent="0.25"/>
    <row r="43574" customFormat="1" ht="15" customHeight="1" x14ac:dyDescent="0.25"/>
    <row r="43575" customFormat="1" ht="15" customHeight="1" x14ac:dyDescent="0.25"/>
    <row r="43576" customFormat="1" ht="15" customHeight="1" x14ac:dyDescent="0.25"/>
    <row r="43577" customFormat="1" ht="15" customHeight="1" x14ac:dyDescent="0.25"/>
    <row r="43578" customFormat="1" ht="15" customHeight="1" x14ac:dyDescent="0.25"/>
    <row r="43579" customFormat="1" ht="15" customHeight="1" x14ac:dyDescent="0.25"/>
    <row r="43580" customFormat="1" ht="15" customHeight="1" x14ac:dyDescent="0.25"/>
    <row r="43581" customFormat="1" ht="15" customHeight="1" x14ac:dyDescent="0.25"/>
    <row r="43582" customFormat="1" ht="15" customHeight="1" x14ac:dyDescent="0.25"/>
    <row r="43583" customFormat="1" ht="15" customHeight="1" x14ac:dyDescent="0.25"/>
    <row r="43584" customFormat="1" ht="15" customHeight="1" x14ac:dyDescent="0.25"/>
    <row r="43585" customFormat="1" ht="15" customHeight="1" x14ac:dyDescent="0.25"/>
    <row r="43586" customFormat="1" ht="15" customHeight="1" x14ac:dyDescent="0.25"/>
    <row r="43587" customFormat="1" ht="15" customHeight="1" x14ac:dyDescent="0.25"/>
    <row r="43588" customFormat="1" ht="15" customHeight="1" x14ac:dyDescent="0.25"/>
    <row r="43589" customFormat="1" ht="15" customHeight="1" x14ac:dyDescent="0.25"/>
    <row r="43590" customFormat="1" ht="15" customHeight="1" x14ac:dyDescent="0.25"/>
    <row r="43591" customFormat="1" ht="15" customHeight="1" x14ac:dyDescent="0.25"/>
    <row r="43592" customFormat="1" ht="15" customHeight="1" x14ac:dyDescent="0.25"/>
    <row r="43593" customFormat="1" ht="15" customHeight="1" x14ac:dyDescent="0.25"/>
    <row r="43594" customFormat="1" ht="15" customHeight="1" x14ac:dyDescent="0.25"/>
    <row r="43595" customFormat="1" ht="15" customHeight="1" x14ac:dyDescent="0.25"/>
    <row r="43596" customFormat="1" ht="15" customHeight="1" x14ac:dyDescent="0.25"/>
    <row r="43597" customFormat="1" ht="15" customHeight="1" x14ac:dyDescent="0.25"/>
    <row r="43598" customFormat="1" ht="15" customHeight="1" x14ac:dyDescent="0.25"/>
    <row r="43599" customFormat="1" ht="15" customHeight="1" x14ac:dyDescent="0.25"/>
    <row r="43600" customFormat="1" ht="15" customHeight="1" x14ac:dyDescent="0.25"/>
    <row r="43601" customFormat="1" ht="15" customHeight="1" x14ac:dyDescent="0.25"/>
    <row r="43602" customFormat="1" ht="15" customHeight="1" x14ac:dyDescent="0.25"/>
    <row r="43603" customFormat="1" ht="15" customHeight="1" x14ac:dyDescent="0.25"/>
    <row r="43604" customFormat="1" ht="15" customHeight="1" x14ac:dyDescent="0.25"/>
    <row r="43605" customFormat="1" ht="15" customHeight="1" x14ac:dyDescent="0.25"/>
    <row r="43606" customFormat="1" ht="15" customHeight="1" x14ac:dyDescent="0.25"/>
    <row r="43607" customFormat="1" ht="15" customHeight="1" x14ac:dyDescent="0.25"/>
    <row r="43608" customFormat="1" ht="15" customHeight="1" x14ac:dyDescent="0.25"/>
    <row r="43609" customFormat="1" ht="15" customHeight="1" x14ac:dyDescent="0.25"/>
    <row r="43610" customFormat="1" ht="15" customHeight="1" x14ac:dyDescent="0.25"/>
    <row r="43611" customFormat="1" ht="15" customHeight="1" x14ac:dyDescent="0.25"/>
    <row r="43612" customFormat="1" ht="15" customHeight="1" x14ac:dyDescent="0.25"/>
    <row r="43613" customFormat="1" ht="15" customHeight="1" x14ac:dyDescent="0.25"/>
    <row r="43614" customFormat="1" ht="15" customHeight="1" x14ac:dyDescent="0.25"/>
    <row r="43615" customFormat="1" ht="15" customHeight="1" x14ac:dyDescent="0.25"/>
    <row r="43616" customFormat="1" ht="15" customHeight="1" x14ac:dyDescent="0.25"/>
    <row r="43617" customFormat="1" ht="15" customHeight="1" x14ac:dyDescent="0.25"/>
    <row r="43618" customFormat="1" ht="15" customHeight="1" x14ac:dyDescent="0.25"/>
    <row r="43619" customFormat="1" ht="15" customHeight="1" x14ac:dyDescent="0.25"/>
    <row r="43620" customFormat="1" ht="15" customHeight="1" x14ac:dyDescent="0.25"/>
    <row r="43621" customFormat="1" ht="15" customHeight="1" x14ac:dyDescent="0.25"/>
    <row r="43622" customFormat="1" ht="15" customHeight="1" x14ac:dyDescent="0.25"/>
    <row r="43623" customFormat="1" ht="15" customHeight="1" x14ac:dyDescent="0.25"/>
    <row r="43624" customFormat="1" ht="15" customHeight="1" x14ac:dyDescent="0.25"/>
    <row r="43625" customFormat="1" ht="15" customHeight="1" x14ac:dyDescent="0.25"/>
    <row r="43626" customFormat="1" ht="15" customHeight="1" x14ac:dyDescent="0.25"/>
    <row r="43627" customFormat="1" ht="15" customHeight="1" x14ac:dyDescent="0.25"/>
    <row r="43628" customFormat="1" ht="15" customHeight="1" x14ac:dyDescent="0.25"/>
    <row r="43629" customFormat="1" ht="15" customHeight="1" x14ac:dyDescent="0.25"/>
    <row r="43630" customFormat="1" ht="15" customHeight="1" x14ac:dyDescent="0.25"/>
    <row r="43631" customFormat="1" ht="15" customHeight="1" x14ac:dyDescent="0.25"/>
    <row r="43632" customFormat="1" ht="15" customHeight="1" x14ac:dyDescent="0.25"/>
    <row r="43633" customFormat="1" ht="15" customHeight="1" x14ac:dyDescent="0.25"/>
    <row r="43634" customFormat="1" ht="15" customHeight="1" x14ac:dyDescent="0.25"/>
    <row r="43635" customFormat="1" ht="15" customHeight="1" x14ac:dyDescent="0.25"/>
    <row r="43636" customFormat="1" ht="15" customHeight="1" x14ac:dyDescent="0.25"/>
    <row r="43637" customFormat="1" ht="15" customHeight="1" x14ac:dyDescent="0.25"/>
    <row r="43638" customFormat="1" ht="15" customHeight="1" x14ac:dyDescent="0.25"/>
    <row r="43639" customFormat="1" ht="15" customHeight="1" x14ac:dyDescent="0.25"/>
    <row r="43640" customFormat="1" ht="15" customHeight="1" x14ac:dyDescent="0.25"/>
    <row r="43641" customFormat="1" ht="15" customHeight="1" x14ac:dyDescent="0.25"/>
    <row r="43642" customFormat="1" ht="15" customHeight="1" x14ac:dyDescent="0.25"/>
    <row r="43643" customFormat="1" ht="15" customHeight="1" x14ac:dyDescent="0.25"/>
    <row r="43644" customFormat="1" ht="15" customHeight="1" x14ac:dyDescent="0.25"/>
    <row r="43645" customFormat="1" ht="15" customHeight="1" x14ac:dyDescent="0.25"/>
    <row r="43646" customFormat="1" ht="15" customHeight="1" x14ac:dyDescent="0.25"/>
    <row r="43647" customFormat="1" ht="15" customHeight="1" x14ac:dyDescent="0.25"/>
    <row r="43648" customFormat="1" ht="15" customHeight="1" x14ac:dyDescent="0.25"/>
    <row r="43649" customFormat="1" ht="15" customHeight="1" x14ac:dyDescent="0.25"/>
    <row r="43650" customFormat="1" ht="15" customHeight="1" x14ac:dyDescent="0.25"/>
    <row r="43651" customFormat="1" ht="15" customHeight="1" x14ac:dyDescent="0.25"/>
    <row r="43652" customFormat="1" ht="15" customHeight="1" x14ac:dyDescent="0.25"/>
    <row r="43653" customFormat="1" ht="15" customHeight="1" x14ac:dyDescent="0.25"/>
    <row r="43654" customFormat="1" ht="15" customHeight="1" x14ac:dyDescent="0.25"/>
    <row r="43655" customFormat="1" ht="15" customHeight="1" x14ac:dyDescent="0.25"/>
    <row r="43656" customFormat="1" ht="15" customHeight="1" x14ac:dyDescent="0.25"/>
    <row r="43657" customFormat="1" ht="15" customHeight="1" x14ac:dyDescent="0.25"/>
    <row r="43658" customFormat="1" ht="15" customHeight="1" x14ac:dyDescent="0.25"/>
    <row r="43659" customFormat="1" ht="15" customHeight="1" x14ac:dyDescent="0.25"/>
    <row r="43660" customFormat="1" ht="15" customHeight="1" x14ac:dyDescent="0.25"/>
    <row r="43661" customFormat="1" ht="15" customHeight="1" x14ac:dyDescent="0.25"/>
    <row r="43662" customFormat="1" ht="15" customHeight="1" x14ac:dyDescent="0.25"/>
    <row r="43663" customFormat="1" ht="15" customHeight="1" x14ac:dyDescent="0.25"/>
    <row r="43664" customFormat="1" ht="15" customHeight="1" x14ac:dyDescent="0.25"/>
    <row r="43665" customFormat="1" ht="15" customHeight="1" x14ac:dyDescent="0.25"/>
    <row r="43666" customFormat="1" ht="15" customHeight="1" x14ac:dyDescent="0.25"/>
    <row r="43667" customFormat="1" ht="15" customHeight="1" x14ac:dyDescent="0.25"/>
    <row r="43668" customFormat="1" ht="15" customHeight="1" x14ac:dyDescent="0.25"/>
    <row r="43669" customFormat="1" ht="15" customHeight="1" x14ac:dyDescent="0.25"/>
    <row r="43670" customFormat="1" ht="15" customHeight="1" x14ac:dyDescent="0.25"/>
    <row r="43671" customFormat="1" ht="15" customHeight="1" x14ac:dyDescent="0.25"/>
    <row r="43672" customFormat="1" ht="15" customHeight="1" x14ac:dyDescent="0.25"/>
    <row r="43673" customFormat="1" ht="15" customHeight="1" x14ac:dyDescent="0.25"/>
    <row r="43674" customFormat="1" ht="15" customHeight="1" x14ac:dyDescent="0.25"/>
    <row r="43675" customFormat="1" ht="15" customHeight="1" x14ac:dyDescent="0.25"/>
    <row r="43676" customFormat="1" ht="15" customHeight="1" x14ac:dyDescent="0.25"/>
    <row r="43677" customFormat="1" ht="15" customHeight="1" x14ac:dyDescent="0.25"/>
    <row r="43678" customFormat="1" ht="15" customHeight="1" x14ac:dyDescent="0.25"/>
    <row r="43679" customFormat="1" ht="15" customHeight="1" x14ac:dyDescent="0.25"/>
    <row r="43680" customFormat="1" ht="15" customHeight="1" x14ac:dyDescent="0.25"/>
    <row r="43681" customFormat="1" ht="15" customHeight="1" x14ac:dyDescent="0.25"/>
    <row r="43682" customFormat="1" ht="15" customHeight="1" x14ac:dyDescent="0.25"/>
    <row r="43683" customFormat="1" ht="15" customHeight="1" x14ac:dyDescent="0.25"/>
    <row r="43684" customFormat="1" ht="15" customHeight="1" x14ac:dyDescent="0.25"/>
    <row r="43685" customFormat="1" ht="15" customHeight="1" x14ac:dyDescent="0.25"/>
    <row r="43686" customFormat="1" ht="15" customHeight="1" x14ac:dyDescent="0.25"/>
    <row r="43687" customFormat="1" ht="15" customHeight="1" x14ac:dyDescent="0.25"/>
    <row r="43688" customFormat="1" ht="15" customHeight="1" x14ac:dyDescent="0.25"/>
    <row r="43689" customFormat="1" ht="15" customHeight="1" x14ac:dyDescent="0.25"/>
    <row r="43690" customFormat="1" ht="15" customHeight="1" x14ac:dyDescent="0.25"/>
    <row r="43691" customFormat="1" ht="15" customHeight="1" x14ac:dyDescent="0.25"/>
    <row r="43692" customFormat="1" ht="15" customHeight="1" x14ac:dyDescent="0.25"/>
    <row r="43693" customFormat="1" ht="15" customHeight="1" x14ac:dyDescent="0.25"/>
    <row r="43694" customFormat="1" ht="15" customHeight="1" x14ac:dyDescent="0.25"/>
    <row r="43695" customFormat="1" ht="15" customHeight="1" x14ac:dyDescent="0.25"/>
    <row r="43696" customFormat="1" ht="15" customHeight="1" x14ac:dyDescent="0.25"/>
    <row r="43697" customFormat="1" ht="15" customHeight="1" x14ac:dyDescent="0.25"/>
    <row r="43698" customFormat="1" ht="15" customHeight="1" x14ac:dyDescent="0.25"/>
    <row r="43699" customFormat="1" ht="15" customHeight="1" x14ac:dyDescent="0.25"/>
    <row r="43700" customFormat="1" ht="15" customHeight="1" x14ac:dyDescent="0.25"/>
    <row r="43701" customFormat="1" ht="15" customHeight="1" x14ac:dyDescent="0.25"/>
    <row r="43702" customFormat="1" ht="15" customHeight="1" x14ac:dyDescent="0.25"/>
    <row r="43703" customFormat="1" ht="15" customHeight="1" x14ac:dyDescent="0.25"/>
    <row r="43704" customFormat="1" ht="15" customHeight="1" x14ac:dyDescent="0.25"/>
    <row r="43705" customFormat="1" ht="15" customHeight="1" x14ac:dyDescent="0.25"/>
    <row r="43706" customFormat="1" ht="15" customHeight="1" x14ac:dyDescent="0.25"/>
    <row r="43707" customFormat="1" ht="15" customHeight="1" x14ac:dyDescent="0.25"/>
    <row r="43708" customFormat="1" ht="15" customHeight="1" x14ac:dyDescent="0.25"/>
    <row r="43709" customFormat="1" ht="15" customHeight="1" x14ac:dyDescent="0.25"/>
    <row r="43710" customFormat="1" ht="15" customHeight="1" x14ac:dyDescent="0.25"/>
    <row r="43711" customFormat="1" ht="15" customHeight="1" x14ac:dyDescent="0.25"/>
    <row r="43712" customFormat="1" ht="15" customHeight="1" x14ac:dyDescent="0.25"/>
    <row r="43713" customFormat="1" ht="15" customHeight="1" x14ac:dyDescent="0.25"/>
    <row r="43714" customFormat="1" ht="15" customHeight="1" x14ac:dyDescent="0.25"/>
    <row r="43715" customFormat="1" ht="15" customHeight="1" x14ac:dyDescent="0.25"/>
    <row r="43716" customFormat="1" ht="15" customHeight="1" x14ac:dyDescent="0.25"/>
    <row r="43717" customFormat="1" ht="15" customHeight="1" x14ac:dyDescent="0.25"/>
    <row r="43718" customFormat="1" ht="15" customHeight="1" x14ac:dyDescent="0.25"/>
    <row r="43719" customFormat="1" ht="15" customHeight="1" x14ac:dyDescent="0.25"/>
    <row r="43720" customFormat="1" ht="15" customHeight="1" x14ac:dyDescent="0.25"/>
    <row r="43721" customFormat="1" ht="15" customHeight="1" x14ac:dyDescent="0.25"/>
    <row r="43722" customFormat="1" ht="15" customHeight="1" x14ac:dyDescent="0.25"/>
    <row r="43723" customFormat="1" ht="15" customHeight="1" x14ac:dyDescent="0.25"/>
    <row r="43724" customFormat="1" ht="15" customHeight="1" x14ac:dyDescent="0.25"/>
    <row r="43725" customFormat="1" ht="15" customHeight="1" x14ac:dyDescent="0.25"/>
    <row r="43726" customFormat="1" ht="15" customHeight="1" x14ac:dyDescent="0.25"/>
    <row r="43727" customFormat="1" ht="15" customHeight="1" x14ac:dyDescent="0.25"/>
    <row r="43728" customFormat="1" ht="15" customHeight="1" x14ac:dyDescent="0.25"/>
    <row r="43729" customFormat="1" ht="15" customHeight="1" x14ac:dyDescent="0.25"/>
    <row r="43730" customFormat="1" ht="15" customHeight="1" x14ac:dyDescent="0.25"/>
    <row r="43731" customFormat="1" ht="15" customHeight="1" x14ac:dyDescent="0.25"/>
    <row r="43732" customFormat="1" ht="15" customHeight="1" x14ac:dyDescent="0.25"/>
    <row r="43733" customFormat="1" ht="15" customHeight="1" x14ac:dyDescent="0.25"/>
    <row r="43734" customFormat="1" ht="15" customHeight="1" x14ac:dyDescent="0.25"/>
    <row r="43735" customFormat="1" ht="15" customHeight="1" x14ac:dyDescent="0.25"/>
    <row r="43736" customFormat="1" ht="15" customHeight="1" x14ac:dyDescent="0.25"/>
    <row r="43737" customFormat="1" ht="15" customHeight="1" x14ac:dyDescent="0.25"/>
    <row r="43738" customFormat="1" ht="15" customHeight="1" x14ac:dyDescent="0.25"/>
    <row r="43739" customFormat="1" ht="15" customHeight="1" x14ac:dyDescent="0.25"/>
    <row r="43740" customFormat="1" ht="15" customHeight="1" x14ac:dyDescent="0.25"/>
    <row r="43741" customFormat="1" ht="15" customHeight="1" x14ac:dyDescent="0.25"/>
    <row r="43742" customFormat="1" ht="15" customHeight="1" x14ac:dyDescent="0.25"/>
    <row r="43743" customFormat="1" ht="15" customHeight="1" x14ac:dyDescent="0.25"/>
    <row r="43744" customFormat="1" ht="15" customHeight="1" x14ac:dyDescent="0.25"/>
    <row r="43745" customFormat="1" ht="15" customHeight="1" x14ac:dyDescent="0.25"/>
    <row r="43746" customFormat="1" ht="15" customHeight="1" x14ac:dyDescent="0.25"/>
    <row r="43747" customFormat="1" ht="15" customHeight="1" x14ac:dyDescent="0.25"/>
    <row r="43748" customFormat="1" ht="15" customHeight="1" x14ac:dyDescent="0.25"/>
    <row r="43749" customFormat="1" ht="15" customHeight="1" x14ac:dyDescent="0.25"/>
    <row r="43750" customFormat="1" ht="15" customHeight="1" x14ac:dyDescent="0.25"/>
    <row r="43751" customFormat="1" ht="15" customHeight="1" x14ac:dyDescent="0.25"/>
    <row r="43752" customFormat="1" ht="15" customHeight="1" x14ac:dyDescent="0.25"/>
    <row r="43753" customFormat="1" ht="15" customHeight="1" x14ac:dyDescent="0.25"/>
    <row r="43754" customFormat="1" ht="15" customHeight="1" x14ac:dyDescent="0.25"/>
    <row r="43755" customFormat="1" ht="15" customHeight="1" x14ac:dyDescent="0.25"/>
    <row r="43756" customFormat="1" ht="15" customHeight="1" x14ac:dyDescent="0.25"/>
    <row r="43757" customFormat="1" ht="15" customHeight="1" x14ac:dyDescent="0.25"/>
    <row r="43758" customFormat="1" ht="15" customHeight="1" x14ac:dyDescent="0.25"/>
    <row r="43759" customFormat="1" ht="15" customHeight="1" x14ac:dyDescent="0.25"/>
    <row r="43760" customFormat="1" ht="15" customHeight="1" x14ac:dyDescent="0.25"/>
    <row r="43761" customFormat="1" ht="15" customHeight="1" x14ac:dyDescent="0.25"/>
    <row r="43762" customFormat="1" ht="15" customHeight="1" x14ac:dyDescent="0.25"/>
    <row r="43763" customFormat="1" ht="15" customHeight="1" x14ac:dyDescent="0.25"/>
    <row r="43764" customFormat="1" ht="15" customHeight="1" x14ac:dyDescent="0.25"/>
    <row r="43765" customFormat="1" ht="15" customHeight="1" x14ac:dyDescent="0.25"/>
    <row r="43766" customFormat="1" ht="15" customHeight="1" x14ac:dyDescent="0.25"/>
    <row r="43767" customFormat="1" ht="15" customHeight="1" x14ac:dyDescent="0.25"/>
    <row r="43768" customFormat="1" ht="15" customHeight="1" x14ac:dyDescent="0.25"/>
    <row r="43769" customFormat="1" ht="15" customHeight="1" x14ac:dyDescent="0.25"/>
    <row r="43770" customFormat="1" ht="15" customHeight="1" x14ac:dyDescent="0.25"/>
    <row r="43771" customFormat="1" ht="15" customHeight="1" x14ac:dyDescent="0.25"/>
    <row r="43772" customFormat="1" ht="15" customHeight="1" x14ac:dyDescent="0.25"/>
    <row r="43773" customFormat="1" ht="15" customHeight="1" x14ac:dyDescent="0.25"/>
    <row r="43774" customFormat="1" ht="15" customHeight="1" x14ac:dyDescent="0.25"/>
    <row r="43775" customFormat="1" ht="15" customHeight="1" x14ac:dyDescent="0.25"/>
    <row r="43776" customFormat="1" ht="15" customHeight="1" x14ac:dyDescent="0.25"/>
    <row r="43777" customFormat="1" ht="15" customHeight="1" x14ac:dyDescent="0.25"/>
    <row r="43778" customFormat="1" ht="15" customHeight="1" x14ac:dyDescent="0.25"/>
    <row r="43779" customFormat="1" ht="15" customHeight="1" x14ac:dyDescent="0.25"/>
    <row r="43780" customFormat="1" ht="15" customHeight="1" x14ac:dyDescent="0.25"/>
    <row r="43781" customFormat="1" ht="15" customHeight="1" x14ac:dyDescent="0.25"/>
    <row r="43782" customFormat="1" ht="15" customHeight="1" x14ac:dyDescent="0.25"/>
    <row r="43783" customFormat="1" ht="15" customHeight="1" x14ac:dyDescent="0.25"/>
    <row r="43784" customFormat="1" ht="15" customHeight="1" x14ac:dyDescent="0.25"/>
    <row r="43785" customFormat="1" ht="15" customHeight="1" x14ac:dyDescent="0.25"/>
    <row r="43786" customFormat="1" ht="15" customHeight="1" x14ac:dyDescent="0.25"/>
    <row r="43787" customFormat="1" ht="15" customHeight="1" x14ac:dyDescent="0.25"/>
    <row r="43788" customFormat="1" ht="15" customHeight="1" x14ac:dyDescent="0.25"/>
    <row r="43789" customFormat="1" ht="15" customHeight="1" x14ac:dyDescent="0.25"/>
    <row r="43790" customFormat="1" ht="15" customHeight="1" x14ac:dyDescent="0.25"/>
    <row r="43791" customFormat="1" ht="15" customHeight="1" x14ac:dyDescent="0.25"/>
    <row r="43792" customFormat="1" ht="15" customHeight="1" x14ac:dyDescent="0.25"/>
    <row r="43793" customFormat="1" ht="15" customHeight="1" x14ac:dyDescent="0.25"/>
    <row r="43794" customFormat="1" ht="15" customHeight="1" x14ac:dyDescent="0.25"/>
    <row r="43795" customFormat="1" ht="15" customHeight="1" x14ac:dyDescent="0.25"/>
    <row r="43796" customFormat="1" ht="15" customHeight="1" x14ac:dyDescent="0.25"/>
    <row r="43797" customFormat="1" ht="15" customHeight="1" x14ac:dyDescent="0.25"/>
    <row r="43798" customFormat="1" ht="15" customHeight="1" x14ac:dyDescent="0.25"/>
    <row r="43799" customFormat="1" ht="15" customHeight="1" x14ac:dyDescent="0.25"/>
    <row r="43800" customFormat="1" ht="15" customHeight="1" x14ac:dyDescent="0.25"/>
    <row r="43801" customFormat="1" ht="15" customHeight="1" x14ac:dyDescent="0.25"/>
    <row r="43802" customFormat="1" ht="15" customHeight="1" x14ac:dyDescent="0.25"/>
    <row r="43803" customFormat="1" ht="15" customHeight="1" x14ac:dyDescent="0.25"/>
    <row r="43804" customFormat="1" ht="15" customHeight="1" x14ac:dyDescent="0.25"/>
    <row r="43805" customFormat="1" ht="15" customHeight="1" x14ac:dyDescent="0.25"/>
    <row r="43806" customFormat="1" ht="15" customHeight="1" x14ac:dyDescent="0.25"/>
    <row r="43807" customFormat="1" ht="15" customHeight="1" x14ac:dyDescent="0.25"/>
    <row r="43808" customFormat="1" ht="15" customHeight="1" x14ac:dyDescent="0.25"/>
    <row r="43809" customFormat="1" ht="15" customHeight="1" x14ac:dyDescent="0.25"/>
    <row r="43810" customFormat="1" ht="15" customHeight="1" x14ac:dyDescent="0.25"/>
    <row r="43811" customFormat="1" ht="15" customHeight="1" x14ac:dyDescent="0.25"/>
    <row r="43812" customFormat="1" ht="15" customHeight="1" x14ac:dyDescent="0.25"/>
    <row r="43813" customFormat="1" ht="15" customHeight="1" x14ac:dyDescent="0.25"/>
    <row r="43814" customFormat="1" ht="15" customHeight="1" x14ac:dyDescent="0.25"/>
    <row r="43815" customFormat="1" ht="15" customHeight="1" x14ac:dyDescent="0.25"/>
    <row r="43816" customFormat="1" ht="15" customHeight="1" x14ac:dyDescent="0.25"/>
    <row r="43817" customFormat="1" ht="15" customHeight="1" x14ac:dyDescent="0.25"/>
    <row r="43818" customFormat="1" ht="15" customHeight="1" x14ac:dyDescent="0.25"/>
    <row r="43819" customFormat="1" ht="15" customHeight="1" x14ac:dyDescent="0.25"/>
    <row r="43820" customFormat="1" ht="15" customHeight="1" x14ac:dyDescent="0.25"/>
    <row r="43821" customFormat="1" ht="15" customHeight="1" x14ac:dyDescent="0.25"/>
    <row r="43822" customFormat="1" ht="15" customHeight="1" x14ac:dyDescent="0.25"/>
    <row r="43823" customFormat="1" ht="15" customHeight="1" x14ac:dyDescent="0.25"/>
    <row r="43824" customFormat="1" ht="15" customHeight="1" x14ac:dyDescent="0.25"/>
    <row r="43825" customFormat="1" ht="15" customHeight="1" x14ac:dyDescent="0.25"/>
    <row r="43826" customFormat="1" ht="15" customHeight="1" x14ac:dyDescent="0.25"/>
    <row r="43827" customFormat="1" ht="15" customHeight="1" x14ac:dyDescent="0.25"/>
    <row r="43828" customFormat="1" ht="15" customHeight="1" x14ac:dyDescent="0.25"/>
    <row r="43829" customFormat="1" ht="15" customHeight="1" x14ac:dyDescent="0.25"/>
    <row r="43830" customFormat="1" ht="15" customHeight="1" x14ac:dyDescent="0.25"/>
    <row r="43831" customFormat="1" ht="15" customHeight="1" x14ac:dyDescent="0.25"/>
    <row r="43832" customFormat="1" ht="15" customHeight="1" x14ac:dyDescent="0.25"/>
    <row r="43833" customFormat="1" ht="15" customHeight="1" x14ac:dyDescent="0.25"/>
    <row r="43834" customFormat="1" ht="15" customHeight="1" x14ac:dyDescent="0.25"/>
    <row r="43835" customFormat="1" ht="15" customHeight="1" x14ac:dyDescent="0.25"/>
    <row r="43836" customFormat="1" ht="15" customHeight="1" x14ac:dyDescent="0.25"/>
    <row r="43837" customFormat="1" ht="15" customHeight="1" x14ac:dyDescent="0.25"/>
    <row r="43838" customFormat="1" ht="15" customHeight="1" x14ac:dyDescent="0.25"/>
    <row r="43839" customFormat="1" ht="15" customHeight="1" x14ac:dyDescent="0.25"/>
    <row r="43840" customFormat="1" ht="15" customHeight="1" x14ac:dyDescent="0.25"/>
    <row r="43841" customFormat="1" ht="15" customHeight="1" x14ac:dyDescent="0.25"/>
    <row r="43842" customFormat="1" ht="15" customHeight="1" x14ac:dyDescent="0.25"/>
    <row r="43843" customFormat="1" ht="15" customHeight="1" x14ac:dyDescent="0.25"/>
    <row r="43844" customFormat="1" ht="15" customHeight="1" x14ac:dyDescent="0.25"/>
    <row r="43845" customFormat="1" ht="15" customHeight="1" x14ac:dyDescent="0.25"/>
    <row r="43846" customFormat="1" ht="15" customHeight="1" x14ac:dyDescent="0.25"/>
    <row r="43847" customFormat="1" ht="15" customHeight="1" x14ac:dyDescent="0.25"/>
    <row r="43848" customFormat="1" ht="15" customHeight="1" x14ac:dyDescent="0.25"/>
    <row r="43849" customFormat="1" ht="15" customHeight="1" x14ac:dyDescent="0.25"/>
    <row r="43850" customFormat="1" ht="15" customHeight="1" x14ac:dyDescent="0.25"/>
    <row r="43851" customFormat="1" ht="15" customHeight="1" x14ac:dyDescent="0.25"/>
    <row r="43852" customFormat="1" ht="15" customHeight="1" x14ac:dyDescent="0.25"/>
    <row r="43853" customFormat="1" ht="15" customHeight="1" x14ac:dyDescent="0.25"/>
    <row r="43854" customFormat="1" ht="15" customHeight="1" x14ac:dyDescent="0.25"/>
    <row r="43855" customFormat="1" ht="15" customHeight="1" x14ac:dyDescent="0.25"/>
    <row r="43856" customFormat="1" ht="15" customHeight="1" x14ac:dyDescent="0.25"/>
    <row r="43857" customFormat="1" ht="15" customHeight="1" x14ac:dyDescent="0.25"/>
    <row r="43858" customFormat="1" ht="15" customHeight="1" x14ac:dyDescent="0.25"/>
    <row r="43859" customFormat="1" ht="15" customHeight="1" x14ac:dyDescent="0.25"/>
    <row r="43860" customFormat="1" ht="15" customHeight="1" x14ac:dyDescent="0.25"/>
    <row r="43861" customFormat="1" ht="15" customHeight="1" x14ac:dyDescent="0.25"/>
    <row r="43862" customFormat="1" ht="15" customHeight="1" x14ac:dyDescent="0.25"/>
    <row r="43863" customFormat="1" ht="15" customHeight="1" x14ac:dyDescent="0.25"/>
    <row r="43864" customFormat="1" ht="15" customHeight="1" x14ac:dyDescent="0.25"/>
    <row r="43865" customFormat="1" ht="15" customHeight="1" x14ac:dyDescent="0.25"/>
    <row r="43866" customFormat="1" ht="15" customHeight="1" x14ac:dyDescent="0.25"/>
    <row r="43867" customFormat="1" ht="15" customHeight="1" x14ac:dyDescent="0.25"/>
    <row r="43868" customFormat="1" ht="15" customHeight="1" x14ac:dyDescent="0.25"/>
    <row r="43869" customFormat="1" ht="15" customHeight="1" x14ac:dyDescent="0.25"/>
    <row r="43870" customFormat="1" ht="15" customHeight="1" x14ac:dyDescent="0.25"/>
    <row r="43871" customFormat="1" ht="15" customHeight="1" x14ac:dyDescent="0.25"/>
    <row r="43872" customFormat="1" ht="15" customHeight="1" x14ac:dyDescent="0.25"/>
    <row r="43873" customFormat="1" ht="15" customHeight="1" x14ac:dyDescent="0.25"/>
    <row r="43874" customFormat="1" ht="15" customHeight="1" x14ac:dyDescent="0.25"/>
    <row r="43875" customFormat="1" ht="15" customHeight="1" x14ac:dyDescent="0.25"/>
    <row r="43876" customFormat="1" ht="15" customHeight="1" x14ac:dyDescent="0.25"/>
    <row r="43877" customFormat="1" ht="15" customHeight="1" x14ac:dyDescent="0.25"/>
    <row r="43878" customFormat="1" ht="15" customHeight="1" x14ac:dyDescent="0.25"/>
    <row r="43879" customFormat="1" ht="15" customHeight="1" x14ac:dyDescent="0.25"/>
    <row r="43880" customFormat="1" ht="15" customHeight="1" x14ac:dyDescent="0.25"/>
    <row r="43881" customFormat="1" ht="15" customHeight="1" x14ac:dyDescent="0.25"/>
    <row r="43882" customFormat="1" ht="15" customHeight="1" x14ac:dyDescent="0.25"/>
    <row r="43883" customFormat="1" ht="15" customHeight="1" x14ac:dyDescent="0.25"/>
    <row r="43884" customFormat="1" ht="15" customHeight="1" x14ac:dyDescent="0.25"/>
    <row r="43885" customFormat="1" ht="15" customHeight="1" x14ac:dyDescent="0.25"/>
    <row r="43886" customFormat="1" ht="15" customHeight="1" x14ac:dyDescent="0.25"/>
    <row r="43887" customFormat="1" ht="15" customHeight="1" x14ac:dyDescent="0.25"/>
    <row r="43888" customFormat="1" ht="15" customHeight="1" x14ac:dyDescent="0.25"/>
    <row r="43889" customFormat="1" ht="15" customHeight="1" x14ac:dyDescent="0.25"/>
    <row r="43890" customFormat="1" ht="15" customHeight="1" x14ac:dyDescent="0.25"/>
    <row r="43891" customFormat="1" ht="15" customHeight="1" x14ac:dyDescent="0.25"/>
    <row r="43892" customFormat="1" ht="15" customHeight="1" x14ac:dyDescent="0.25"/>
    <row r="43893" customFormat="1" ht="15" customHeight="1" x14ac:dyDescent="0.25"/>
    <row r="43894" customFormat="1" ht="15" customHeight="1" x14ac:dyDescent="0.25"/>
    <row r="43895" customFormat="1" ht="15" customHeight="1" x14ac:dyDescent="0.25"/>
    <row r="43896" customFormat="1" ht="15" customHeight="1" x14ac:dyDescent="0.25"/>
    <row r="43897" customFormat="1" ht="15" customHeight="1" x14ac:dyDescent="0.25"/>
    <row r="43898" customFormat="1" ht="15" customHeight="1" x14ac:dyDescent="0.25"/>
    <row r="43899" customFormat="1" ht="15" customHeight="1" x14ac:dyDescent="0.25"/>
    <row r="43900" customFormat="1" ht="15" customHeight="1" x14ac:dyDescent="0.25"/>
    <row r="43901" customFormat="1" ht="15" customHeight="1" x14ac:dyDescent="0.25"/>
    <row r="43902" customFormat="1" ht="15" customHeight="1" x14ac:dyDescent="0.25"/>
    <row r="43903" customFormat="1" ht="15" customHeight="1" x14ac:dyDescent="0.25"/>
    <row r="43904" customFormat="1" ht="15" customHeight="1" x14ac:dyDescent="0.25"/>
    <row r="43905" customFormat="1" ht="15" customHeight="1" x14ac:dyDescent="0.25"/>
    <row r="43906" customFormat="1" ht="15" customHeight="1" x14ac:dyDescent="0.25"/>
    <row r="43907" customFormat="1" ht="15" customHeight="1" x14ac:dyDescent="0.25"/>
    <row r="43908" customFormat="1" ht="15" customHeight="1" x14ac:dyDescent="0.25"/>
    <row r="43909" customFormat="1" ht="15" customHeight="1" x14ac:dyDescent="0.25"/>
    <row r="43910" customFormat="1" ht="15" customHeight="1" x14ac:dyDescent="0.25"/>
    <row r="43911" customFormat="1" ht="15" customHeight="1" x14ac:dyDescent="0.25"/>
    <row r="43912" customFormat="1" ht="15" customHeight="1" x14ac:dyDescent="0.25"/>
    <row r="43913" customFormat="1" ht="15" customHeight="1" x14ac:dyDescent="0.25"/>
    <row r="43914" customFormat="1" ht="15" customHeight="1" x14ac:dyDescent="0.25"/>
    <row r="43915" customFormat="1" ht="15" customHeight="1" x14ac:dyDescent="0.25"/>
    <row r="43916" customFormat="1" ht="15" customHeight="1" x14ac:dyDescent="0.25"/>
    <row r="43917" customFormat="1" ht="15" customHeight="1" x14ac:dyDescent="0.25"/>
    <row r="43918" customFormat="1" ht="15" customHeight="1" x14ac:dyDescent="0.25"/>
    <row r="43919" customFormat="1" ht="15" customHeight="1" x14ac:dyDescent="0.25"/>
    <row r="43920" customFormat="1" ht="15" customHeight="1" x14ac:dyDescent="0.25"/>
    <row r="43921" customFormat="1" ht="15" customHeight="1" x14ac:dyDescent="0.25"/>
    <row r="43922" customFormat="1" ht="15" customHeight="1" x14ac:dyDescent="0.25"/>
    <row r="43923" customFormat="1" ht="15" customHeight="1" x14ac:dyDescent="0.25"/>
    <row r="43924" customFormat="1" ht="15" customHeight="1" x14ac:dyDescent="0.25"/>
    <row r="43925" customFormat="1" ht="15" customHeight="1" x14ac:dyDescent="0.25"/>
    <row r="43926" customFormat="1" ht="15" customHeight="1" x14ac:dyDescent="0.25"/>
    <row r="43927" customFormat="1" ht="15" customHeight="1" x14ac:dyDescent="0.25"/>
    <row r="43928" customFormat="1" ht="15" customHeight="1" x14ac:dyDescent="0.25"/>
    <row r="43929" customFormat="1" ht="15" customHeight="1" x14ac:dyDescent="0.25"/>
    <row r="43930" customFormat="1" ht="15" customHeight="1" x14ac:dyDescent="0.25"/>
    <row r="43931" customFormat="1" ht="15" customHeight="1" x14ac:dyDescent="0.25"/>
    <row r="43932" customFormat="1" ht="15" customHeight="1" x14ac:dyDescent="0.25"/>
    <row r="43933" customFormat="1" ht="15" customHeight="1" x14ac:dyDescent="0.25"/>
    <row r="43934" customFormat="1" ht="15" customHeight="1" x14ac:dyDescent="0.25"/>
    <row r="43935" customFormat="1" ht="15" customHeight="1" x14ac:dyDescent="0.25"/>
    <row r="43936" customFormat="1" ht="15" customHeight="1" x14ac:dyDescent="0.25"/>
    <row r="43937" customFormat="1" ht="15" customHeight="1" x14ac:dyDescent="0.25"/>
    <row r="43938" customFormat="1" ht="15" customHeight="1" x14ac:dyDescent="0.25"/>
    <row r="43939" customFormat="1" ht="15" customHeight="1" x14ac:dyDescent="0.25"/>
    <row r="43940" customFormat="1" ht="15" customHeight="1" x14ac:dyDescent="0.25"/>
    <row r="43941" customFormat="1" ht="15" customHeight="1" x14ac:dyDescent="0.25"/>
    <row r="43942" customFormat="1" ht="15" customHeight="1" x14ac:dyDescent="0.25"/>
    <row r="43943" customFormat="1" ht="15" customHeight="1" x14ac:dyDescent="0.25"/>
    <row r="43944" customFormat="1" ht="15" customHeight="1" x14ac:dyDescent="0.25"/>
    <row r="43945" customFormat="1" ht="15" customHeight="1" x14ac:dyDescent="0.25"/>
    <row r="43946" customFormat="1" ht="15" customHeight="1" x14ac:dyDescent="0.25"/>
    <row r="43947" customFormat="1" ht="15" customHeight="1" x14ac:dyDescent="0.25"/>
    <row r="43948" customFormat="1" ht="15" customHeight="1" x14ac:dyDescent="0.25"/>
    <row r="43949" customFormat="1" ht="15" customHeight="1" x14ac:dyDescent="0.25"/>
    <row r="43950" customFormat="1" ht="15" customHeight="1" x14ac:dyDescent="0.25"/>
    <row r="43951" customFormat="1" ht="15" customHeight="1" x14ac:dyDescent="0.25"/>
    <row r="43952" customFormat="1" ht="15" customHeight="1" x14ac:dyDescent="0.25"/>
    <row r="43953" customFormat="1" ht="15" customHeight="1" x14ac:dyDescent="0.25"/>
    <row r="43954" customFormat="1" ht="15" customHeight="1" x14ac:dyDescent="0.25"/>
    <row r="43955" customFormat="1" ht="15" customHeight="1" x14ac:dyDescent="0.25"/>
    <row r="43956" customFormat="1" ht="15" customHeight="1" x14ac:dyDescent="0.25"/>
    <row r="43957" customFormat="1" ht="15" customHeight="1" x14ac:dyDescent="0.25"/>
    <row r="43958" customFormat="1" ht="15" customHeight="1" x14ac:dyDescent="0.25"/>
    <row r="43959" customFormat="1" ht="15" customHeight="1" x14ac:dyDescent="0.25"/>
    <row r="43960" customFormat="1" ht="15" customHeight="1" x14ac:dyDescent="0.25"/>
    <row r="43961" customFormat="1" ht="15" customHeight="1" x14ac:dyDescent="0.25"/>
    <row r="43962" customFormat="1" ht="15" customHeight="1" x14ac:dyDescent="0.25"/>
    <row r="43963" customFormat="1" ht="15" customHeight="1" x14ac:dyDescent="0.25"/>
    <row r="43964" customFormat="1" ht="15" customHeight="1" x14ac:dyDescent="0.25"/>
    <row r="43965" customFormat="1" ht="15" customHeight="1" x14ac:dyDescent="0.25"/>
    <row r="43966" customFormat="1" ht="15" customHeight="1" x14ac:dyDescent="0.25"/>
    <row r="43967" customFormat="1" ht="15" customHeight="1" x14ac:dyDescent="0.25"/>
    <row r="43968" customFormat="1" ht="15" customHeight="1" x14ac:dyDescent="0.25"/>
    <row r="43969" customFormat="1" ht="15" customHeight="1" x14ac:dyDescent="0.25"/>
    <row r="43970" customFormat="1" ht="15" customHeight="1" x14ac:dyDescent="0.25"/>
    <row r="43971" customFormat="1" ht="15" customHeight="1" x14ac:dyDescent="0.25"/>
    <row r="43972" customFormat="1" ht="15" customHeight="1" x14ac:dyDescent="0.25"/>
    <row r="43973" customFormat="1" ht="15" customHeight="1" x14ac:dyDescent="0.25"/>
    <row r="43974" customFormat="1" ht="15" customHeight="1" x14ac:dyDescent="0.25"/>
    <row r="43975" customFormat="1" ht="15" customHeight="1" x14ac:dyDescent="0.25"/>
    <row r="43976" customFormat="1" ht="15" customHeight="1" x14ac:dyDescent="0.25"/>
    <row r="43977" customFormat="1" ht="15" customHeight="1" x14ac:dyDescent="0.25"/>
    <row r="43978" customFormat="1" ht="15" customHeight="1" x14ac:dyDescent="0.25"/>
    <row r="43979" customFormat="1" ht="15" customHeight="1" x14ac:dyDescent="0.25"/>
    <row r="43980" customFormat="1" ht="15" customHeight="1" x14ac:dyDescent="0.25"/>
    <row r="43981" customFormat="1" ht="15" customHeight="1" x14ac:dyDescent="0.25"/>
    <row r="43982" customFormat="1" ht="15" customHeight="1" x14ac:dyDescent="0.25"/>
    <row r="43983" customFormat="1" ht="15" customHeight="1" x14ac:dyDescent="0.25"/>
    <row r="43984" customFormat="1" ht="15" customHeight="1" x14ac:dyDescent="0.25"/>
    <row r="43985" customFormat="1" ht="15" customHeight="1" x14ac:dyDescent="0.25"/>
    <row r="43986" customFormat="1" ht="15" customHeight="1" x14ac:dyDescent="0.25"/>
    <row r="43987" customFormat="1" ht="15" customHeight="1" x14ac:dyDescent="0.25"/>
    <row r="43988" customFormat="1" ht="15" customHeight="1" x14ac:dyDescent="0.25"/>
    <row r="43989" customFormat="1" ht="15" customHeight="1" x14ac:dyDescent="0.25"/>
    <row r="43990" customFormat="1" ht="15" customHeight="1" x14ac:dyDescent="0.25"/>
    <row r="43991" customFormat="1" ht="15" customHeight="1" x14ac:dyDescent="0.25"/>
    <row r="43992" customFormat="1" ht="15" customHeight="1" x14ac:dyDescent="0.25"/>
    <row r="43993" customFormat="1" ht="15" customHeight="1" x14ac:dyDescent="0.25"/>
    <row r="43994" customFormat="1" ht="15" customHeight="1" x14ac:dyDescent="0.25"/>
    <row r="43995" customFormat="1" ht="15" customHeight="1" x14ac:dyDescent="0.25"/>
    <row r="43996" customFormat="1" ht="15" customHeight="1" x14ac:dyDescent="0.25"/>
    <row r="43997" customFormat="1" ht="15" customHeight="1" x14ac:dyDescent="0.25"/>
    <row r="43998" customFormat="1" ht="15" customHeight="1" x14ac:dyDescent="0.25"/>
    <row r="43999" customFormat="1" ht="15" customHeight="1" x14ac:dyDescent="0.25"/>
    <row r="44000" customFormat="1" ht="15" customHeight="1" x14ac:dyDescent="0.25"/>
    <row r="44001" customFormat="1" ht="15" customHeight="1" x14ac:dyDescent="0.25"/>
    <row r="44002" customFormat="1" ht="15" customHeight="1" x14ac:dyDescent="0.25"/>
    <row r="44003" customFormat="1" ht="15" customHeight="1" x14ac:dyDescent="0.25"/>
    <row r="44004" customFormat="1" ht="15" customHeight="1" x14ac:dyDescent="0.25"/>
    <row r="44005" customFormat="1" ht="15" customHeight="1" x14ac:dyDescent="0.25"/>
    <row r="44006" customFormat="1" ht="15" customHeight="1" x14ac:dyDescent="0.25"/>
    <row r="44007" customFormat="1" ht="15" customHeight="1" x14ac:dyDescent="0.25"/>
    <row r="44008" customFormat="1" ht="15" customHeight="1" x14ac:dyDescent="0.25"/>
    <row r="44009" customFormat="1" ht="15" customHeight="1" x14ac:dyDescent="0.25"/>
    <row r="44010" customFormat="1" ht="15" customHeight="1" x14ac:dyDescent="0.25"/>
    <row r="44011" customFormat="1" ht="15" customHeight="1" x14ac:dyDescent="0.25"/>
    <row r="44012" customFormat="1" ht="15" customHeight="1" x14ac:dyDescent="0.25"/>
    <row r="44013" customFormat="1" ht="15" customHeight="1" x14ac:dyDescent="0.25"/>
    <row r="44014" customFormat="1" ht="15" customHeight="1" x14ac:dyDescent="0.25"/>
    <row r="44015" customFormat="1" ht="15" customHeight="1" x14ac:dyDescent="0.25"/>
    <row r="44016" customFormat="1" ht="15" customHeight="1" x14ac:dyDescent="0.25"/>
    <row r="44017" customFormat="1" ht="15" customHeight="1" x14ac:dyDescent="0.25"/>
    <row r="44018" customFormat="1" ht="15" customHeight="1" x14ac:dyDescent="0.25"/>
    <row r="44019" customFormat="1" ht="15" customHeight="1" x14ac:dyDescent="0.25"/>
    <row r="44020" customFormat="1" ht="15" customHeight="1" x14ac:dyDescent="0.25"/>
    <row r="44021" customFormat="1" ht="15" customHeight="1" x14ac:dyDescent="0.25"/>
    <row r="44022" customFormat="1" ht="15" customHeight="1" x14ac:dyDescent="0.25"/>
    <row r="44023" customFormat="1" ht="15" customHeight="1" x14ac:dyDescent="0.25"/>
    <row r="44024" customFormat="1" ht="15" customHeight="1" x14ac:dyDescent="0.25"/>
    <row r="44025" customFormat="1" ht="15" customHeight="1" x14ac:dyDescent="0.25"/>
    <row r="44026" customFormat="1" ht="15" customHeight="1" x14ac:dyDescent="0.25"/>
    <row r="44027" customFormat="1" ht="15" customHeight="1" x14ac:dyDescent="0.25"/>
    <row r="44028" customFormat="1" ht="15" customHeight="1" x14ac:dyDescent="0.25"/>
    <row r="44029" customFormat="1" ht="15" customHeight="1" x14ac:dyDescent="0.25"/>
    <row r="44030" customFormat="1" ht="15" customHeight="1" x14ac:dyDescent="0.25"/>
    <row r="44031" customFormat="1" ht="15" customHeight="1" x14ac:dyDescent="0.25"/>
    <row r="44032" customFormat="1" ht="15" customHeight="1" x14ac:dyDescent="0.25"/>
    <row r="44033" customFormat="1" ht="15" customHeight="1" x14ac:dyDescent="0.25"/>
    <row r="44034" customFormat="1" ht="15" customHeight="1" x14ac:dyDescent="0.25"/>
    <row r="44035" customFormat="1" ht="15" customHeight="1" x14ac:dyDescent="0.25"/>
    <row r="44036" customFormat="1" ht="15" customHeight="1" x14ac:dyDescent="0.25"/>
    <row r="44037" customFormat="1" ht="15" customHeight="1" x14ac:dyDescent="0.25"/>
    <row r="44038" customFormat="1" ht="15" customHeight="1" x14ac:dyDescent="0.25"/>
    <row r="44039" customFormat="1" ht="15" customHeight="1" x14ac:dyDescent="0.25"/>
    <row r="44040" customFormat="1" ht="15" customHeight="1" x14ac:dyDescent="0.25"/>
    <row r="44041" customFormat="1" ht="15" customHeight="1" x14ac:dyDescent="0.25"/>
    <row r="44042" customFormat="1" ht="15" customHeight="1" x14ac:dyDescent="0.25"/>
    <row r="44043" customFormat="1" ht="15" customHeight="1" x14ac:dyDescent="0.25"/>
    <row r="44044" customFormat="1" ht="15" customHeight="1" x14ac:dyDescent="0.25"/>
    <row r="44045" customFormat="1" ht="15" customHeight="1" x14ac:dyDescent="0.25"/>
    <row r="44046" customFormat="1" ht="15" customHeight="1" x14ac:dyDescent="0.25"/>
    <row r="44047" customFormat="1" ht="15" customHeight="1" x14ac:dyDescent="0.25"/>
    <row r="44048" customFormat="1" ht="15" customHeight="1" x14ac:dyDescent="0.25"/>
    <row r="44049" customFormat="1" ht="15" customHeight="1" x14ac:dyDescent="0.25"/>
    <row r="44050" customFormat="1" ht="15" customHeight="1" x14ac:dyDescent="0.25"/>
    <row r="44051" customFormat="1" ht="15" customHeight="1" x14ac:dyDescent="0.25"/>
    <row r="44052" customFormat="1" ht="15" customHeight="1" x14ac:dyDescent="0.25"/>
    <row r="44053" customFormat="1" ht="15" customHeight="1" x14ac:dyDescent="0.25"/>
    <row r="44054" customFormat="1" ht="15" customHeight="1" x14ac:dyDescent="0.25"/>
    <row r="44055" customFormat="1" ht="15" customHeight="1" x14ac:dyDescent="0.25"/>
    <row r="44056" customFormat="1" ht="15" customHeight="1" x14ac:dyDescent="0.25"/>
    <row r="44057" customFormat="1" ht="15" customHeight="1" x14ac:dyDescent="0.25"/>
    <row r="44058" customFormat="1" ht="15" customHeight="1" x14ac:dyDescent="0.25"/>
    <row r="44059" customFormat="1" ht="15" customHeight="1" x14ac:dyDescent="0.25"/>
    <row r="44060" customFormat="1" ht="15" customHeight="1" x14ac:dyDescent="0.25"/>
    <row r="44061" customFormat="1" ht="15" customHeight="1" x14ac:dyDescent="0.25"/>
    <row r="44062" customFormat="1" ht="15" customHeight="1" x14ac:dyDescent="0.25"/>
    <row r="44063" customFormat="1" ht="15" customHeight="1" x14ac:dyDescent="0.25"/>
    <row r="44064" customFormat="1" ht="15" customHeight="1" x14ac:dyDescent="0.25"/>
    <row r="44065" customFormat="1" ht="15" customHeight="1" x14ac:dyDescent="0.25"/>
    <row r="44066" customFormat="1" ht="15" customHeight="1" x14ac:dyDescent="0.25"/>
    <row r="44067" customFormat="1" ht="15" customHeight="1" x14ac:dyDescent="0.25"/>
    <row r="44068" customFormat="1" ht="15" customHeight="1" x14ac:dyDescent="0.25"/>
    <row r="44069" customFormat="1" ht="15" customHeight="1" x14ac:dyDescent="0.25"/>
    <row r="44070" customFormat="1" ht="15" customHeight="1" x14ac:dyDescent="0.25"/>
    <row r="44071" customFormat="1" ht="15" customHeight="1" x14ac:dyDescent="0.25"/>
    <row r="44072" customFormat="1" ht="15" customHeight="1" x14ac:dyDescent="0.25"/>
    <row r="44073" customFormat="1" ht="15" customHeight="1" x14ac:dyDescent="0.25"/>
    <row r="44074" customFormat="1" ht="15" customHeight="1" x14ac:dyDescent="0.25"/>
    <row r="44075" customFormat="1" ht="15" customHeight="1" x14ac:dyDescent="0.25"/>
    <row r="44076" customFormat="1" ht="15" customHeight="1" x14ac:dyDescent="0.25"/>
    <row r="44077" customFormat="1" ht="15" customHeight="1" x14ac:dyDescent="0.25"/>
    <row r="44078" customFormat="1" ht="15" customHeight="1" x14ac:dyDescent="0.25"/>
    <row r="44079" customFormat="1" ht="15" customHeight="1" x14ac:dyDescent="0.25"/>
    <row r="44080" customFormat="1" ht="15" customHeight="1" x14ac:dyDescent="0.25"/>
    <row r="44081" customFormat="1" ht="15" customHeight="1" x14ac:dyDescent="0.25"/>
    <row r="44082" customFormat="1" ht="15" customHeight="1" x14ac:dyDescent="0.25"/>
    <row r="44083" customFormat="1" ht="15" customHeight="1" x14ac:dyDescent="0.25"/>
    <row r="44084" customFormat="1" ht="15" customHeight="1" x14ac:dyDescent="0.25"/>
    <row r="44085" customFormat="1" ht="15" customHeight="1" x14ac:dyDescent="0.25"/>
    <row r="44086" customFormat="1" ht="15" customHeight="1" x14ac:dyDescent="0.25"/>
    <row r="44087" customFormat="1" ht="15" customHeight="1" x14ac:dyDescent="0.25"/>
    <row r="44088" customFormat="1" ht="15" customHeight="1" x14ac:dyDescent="0.25"/>
    <row r="44089" customFormat="1" ht="15" customHeight="1" x14ac:dyDescent="0.25"/>
    <row r="44090" customFormat="1" ht="15" customHeight="1" x14ac:dyDescent="0.25"/>
    <row r="44091" customFormat="1" ht="15" customHeight="1" x14ac:dyDescent="0.25"/>
    <row r="44092" customFormat="1" ht="15" customHeight="1" x14ac:dyDescent="0.25"/>
    <row r="44093" customFormat="1" ht="15" customHeight="1" x14ac:dyDescent="0.25"/>
    <row r="44094" customFormat="1" ht="15" customHeight="1" x14ac:dyDescent="0.25"/>
    <row r="44095" customFormat="1" ht="15" customHeight="1" x14ac:dyDescent="0.25"/>
    <row r="44096" customFormat="1" ht="15" customHeight="1" x14ac:dyDescent="0.25"/>
    <row r="44097" customFormat="1" ht="15" customHeight="1" x14ac:dyDescent="0.25"/>
    <row r="44098" customFormat="1" ht="15" customHeight="1" x14ac:dyDescent="0.25"/>
    <row r="44099" customFormat="1" ht="15" customHeight="1" x14ac:dyDescent="0.25"/>
    <row r="44100" customFormat="1" ht="15" customHeight="1" x14ac:dyDescent="0.25"/>
    <row r="44101" customFormat="1" ht="15" customHeight="1" x14ac:dyDescent="0.25"/>
    <row r="44102" customFormat="1" ht="15" customHeight="1" x14ac:dyDescent="0.25"/>
    <row r="44103" customFormat="1" ht="15" customHeight="1" x14ac:dyDescent="0.25"/>
    <row r="44104" customFormat="1" ht="15" customHeight="1" x14ac:dyDescent="0.25"/>
    <row r="44105" customFormat="1" ht="15" customHeight="1" x14ac:dyDescent="0.25"/>
    <row r="44106" customFormat="1" ht="15" customHeight="1" x14ac:dyDescent="0.25"/>
    <row r="44107" customFormat="1" ht="15" customHeight="1" x14ac:dyDescent="0.25"/>
    <row r="44108" customFormat="1" ht="15" customHeight="1" x14ac:dyDescent="0.25"/>
    <row r="44109" customFormat="1" ht="15" customHeight="1" x14ac:dyDescent="0.25"/>
    <row r="44110" customFormat="1" ht="15" customHeight="1" x14ac:dyDescent="0.25"/>
    <row r="44111" customFormat="1" ht="15" customHeight="1" x14ac:dyDescent="0.25"/>
    <row r="44112" customFormat="1" ht="15" customHeight="1" x14ac:dyDescent="0.25"/>
    <row r="44113" customFormat="1" ht="15" customHeight="1" x14ac:dyDescent="0.25"/>
    <row r="44114" customFormat="1" ht="15" customHeight="1" x14ac:dyDescent="0.25"/>
    <row r="44115" customFormat="1" ht="15" customHeight="1" x14ac:dyDescent="0.25"/>
    <row r="44116" customFormat="1" ht="15" customHeight="1" x14ac:dyDescent="0.25"/>
    <row r="44117" customFormat="1" ht="15" customHeight="1" x14ac:dyDescent="0.25"/>
    <row r="44118" customFormat="1" ht="15" customHeight="1" x14ac:dyDescent="0.25"/>
    <row r="44119" customFormat="1" ht="15" customHeight="1" x14ac:dyDescent="0.25"/>
    <row r="44120" customFormat="1" ht="15" customHeight="1" x14ac:dyDescent="0.25"/>
    <row r="44121" customFormat="1" ht="15" customHeight="1" x14ac:dyDescent="0.25"/>
    <row r="44122" customFormat="1" ht="15" customHeight="1" x14ac:dyDescent="0.25"/>
    <row r="44123" customFormat="1" ht="15" customHeight="1" x14ac:dyDescent="0.25"/>
    <row r="44124" customFormat="1" ht="15" customHeight="1" x14ac:dyDescent="0.25"/>
    <row r="44125" customFormat="1" ht="15" customHeight="1" x14ac:dyDescent="0.25"/>
    <row r="44126" customFormat="1" ht="15" customHeight="1" x14ac:dyDescent="0.25"/>
    <row r="44127" customFormat="1" ht="15" customHeight="1" x14ac:dyDescent="0.25"/>
    <row r="44128" customFormat="1" ht="15" customHeight="1" x14ac:dyDescent="0.25"/>
    <row r="44129" customFormat="1" ht="15" customHeight="1" x14ac:dyDescent="0.25"/>
    <row r="44130" customFormat="1" ht="15" customHeight="1" x14ac:dyDescent="0.25"/>
    <row r="44131" customFormat="1" ht="15" customHeight="1" x14ac:dyDescent="0.25"/>
    <row r="44132" customFormat="1" ht="15" customHeight="1" x14ac:dyDescent="0.25"/>
    <row r="44133" customFormat="1" ht="15" customHeight="1" x14ac:dyDescent="0.25"/>
    <row r="44134" customFormat="1" ht="15" customHeight="1" x14ac:dyDescent="0.25"/>
    <row r="44135" customFormat="1" ht="15" customHeight="1" x14ac:dyDescent="0.25"/>
    <row r="44136" customFormat="1" ht="15" customHeight="1" x14ac:dyDescent="0.25"/>
    <row r="44137" customFormat="1" ht="15" customHeight="1" x14ac:dyDescent="0.25"/>
    <row r="44138" customFormat="1" ht="15" customHeight="1" x14ac:dyDescent="0.25"/>
    <row r="44139" customFormat="1" ht="15" customHeight="1" x14ac:dyDescent="0.25"/>
    <row r="44140" customFormat="1" ht="15" customHeight="1" x14ac:dyDescent="0.25"/>
    <row r="44141" customFormat="1" ht="15" customHeight="1" x14ac:dyDescent="0.25"/>
    <row r="44142" customFormat="1" ht="15" customHeight="1" x14ac:dyDescent="0.25"/>
    <row r="44143" customFormat="1" ht="15" customHeight="1" x14ac:dyDescent="0.25"/>
    <row r="44144" customFormat="1" ht="15" customHeight="1" x14ac:dyDescent="0.25"/>
    <row r="44145" customFormat="1" ht="15" customHeight="1" x14ac:dyDescent="0.25"/>
    <row r="44146" customFormat="1" ht="15" customHeight="1" x14ac:dyDescent="0.25"/>
    <row r="44147" customFormat="1" ht="15" customHeight="1" x14ac:dyDescent="0.25"/>
    <row r="44148" customFormat="1" ht="15" customHeight="1" x14ac:dyDescent="0.25"/>
    <row r="44149" customFormat="1" ht="15" customHeight="1" x14ac:dyDescent="0.25"/>
    <row r="44150" customFormat="1" ht="15" customHeight="1" x14ac:dyDescent="0.25"/>
    <row r="44151" customFormat="1" ht="15" customHeight="1" x14ac:dyDescent="0.25"/>
    <row r="44152" customFormat="1" ht="15" customHeight="1" x14ac:dyDescent="0.25"/>
    <row r="44153" customFormat="1" ht="15" customHeight="1" x14ac:dyDescent="0.25"/>
    <row r="44154" customFormat="1" ht="15" customHeight="1" x14ac:dyDescent="0.25"/>
    <row r="44155" customFormat="1" ht="15" customHeight="1" x14ac:dyDescent="0.25"/>
    <row r="44156" customFormat="1" ht="15" customHeight="1" x14ac:dyDescent="0.25"/>
    <row r="44157" customFormat="1" ht="15" customHeight="1" x14ac:dyDescent="0.25"/>
    <row r="44158" customFormat="1" ht="15" customHeight="1" x14ac:dyDescent="0.25"/>
    <row r="44159" customFormat="1" ht="15" customHeight="1" x14ac:dyDescent="0.25"/>
    <row r="44160" customFormat="1" ht="15" customHeight="1" x14ac:dyDescent="0.25"/>
    <row r="44161" customFormat="1" ht="15" customHeight="1" x14ac:dyDescent="0.25"/>
    <row r="44162" customFormat="1" ht="15" customHeight="1" x14ac:dyDescent="0.25"/>
    <row r="44163" customFormat="1" ht="15" customHeight="1" x14ac:dyDescent="0.25"/>
    <row r="44164" customFormat="1" ht="15" customHeight="1" x14ac:dyDescent="0.25"/>
    <row r="44165" customFormat="1" ht="15" customHeight="1" x14ac:dyDescent="0.25"/>
    <row r="44166" customFormat="1" ht="15" customHeight="1" x14ac:dyDescent="0.25"/>
    <row r="44167" customFormat="1" ht="15" customHeight="1" x14ac:dyDescent="0.25"/>
    <row r="44168" customFormat="1" ht="15" customHeight="1" x14ac:dyDescent="0.25"/>
    <row r="44169" customFormat="1" ht="15" customHeight="1" x14ac:dyDescent="0.25"/>
    <row r="44170" customFormat="1" ht="15" customHeight="1" x14ac:dyDescent="0.25"/>
    <row r="44171" customFormat="1" ht="15" customHeight="1" x14ac:dyDescent="0.25"/>
    <row r="44172" customFormat="1" ht="15" customHeight="1" x14ac:dyDescent="0.25"/>
    <row r="44173" customFormat="1" ht="15" customHeight="1" x14ac:dyDescent="0.25"/>
    <row r="44174" customFormat="1" ht="15" customHeight="1" x14ac:dyDescent="0.25"/>
    <row r="44175" customFormat="1" ht="15" customHeight="1" x14ac:dyDescent="0.25"/>
    <row r="44176" customFormat="1" ht="15" customHeight="1" x14ac:dyDescent="0.25"/>
    <row r="44177" customFormat="1" ht="15" customHeight="1" x14ac:dyDescent="0.25"/>
    <row r="44178" customFormat="1" ht="15" customHeight="1" x14ac:dyDescent="0.25"/>
    <row r="44179" customFormat="1" ht="15" customHeight="1" x14ac:dyDescent="0.25"/>
    <row r="44180" customFormat="1" ht="15" customHeight="1" x14ac:dyDescent="0.25"/>
    <row r="44181" customFormat="1" ht="15" customHeight="1" x14ac:dyDescent="0.25"/>
    <row r="44182" customFormat="1" ht="15" customHeight="1" x14ac:dyDescent="0.25"/>
    <row r="44183" customFormat="1" ht="15" customHeight="1" x14ac:dyDescent="0.25"/>
    <row r="44184" customFormat="1" ht="15" customHeight="1" x14ac:dyDescent="0.25"/>
    <row r="44185" customFormat="1" ht="15" customHeight="1" x14ac:dyDescent="0.25"/>
    <row r="44186" customFormat="1" ht="15" customHeight="1" x14ac:dyDescent="0.25"/>
    <row r="44187" customFormat="1" ht="15" customHeight="1" x14ac:dyDescent="0.25"/>
    <row r="44188" customFormat="1" ht="15" customHeight="1" x14ac:dyDescent="0.25"/>
    <row r="44189" customFormat="1" ht="15" customHeight="1" x14ac:dyDescent="0.25"/>
    <row r="44190" customFormat="1" ht="15" customHeight="1" x14ac:dyDescent="0.25"/>
    <row r="44191" customFormat="1" ht="15" customHeight="1" x14ac:dyDescent="0.25"/>
    <row r="44192" customFormat="1" ht="15" customHeight="1" x14ac:dyDescent="0.25"/>
    <row r="44193" customFormat="1" ht="15" customHeight="1" x14ac:dyDescent="0.25"/>
    <row r="44194" customFormat="1" ht="15" customHeight="1" x14ac:dyDescent="0.25"/>
    <row r="44195" customFormat="1" ht="15" customHeight="1" x14ac:dyDescent="0.25"/>
    <row r="44196" customFormat="1" ht="15" customHeight="1" x14ac:dyDescent="0.25"/>
    <row r="44197" customFormat="1" ht="15" customHeight="1" x14ac:dyDescent="0.25"/>
    <row r="44198" customFormat="1" ht="15" customHeight="1" x14ac:dyDescent="0.25"/>
    <row r="44199" customFormat="1" ht="15" customHeight="1" x14ac:dyDescent="0.25"/>
    <row r="44200" customFormat="1" ht="15" customHeight="1" x14ac:dyDescent="0.25"/>
    <row r="44201" customFormat="1" ht="15" customHeight="1" x14ac:dyDescent="0.25"/>
    <row r="44202" customFormat="1" ht="15" customHeight="1" x14ac:dyDescent="0.25"/>
    <row r="44203" customFormat="1" ht="15" customHeight="1" x14ac:dyDescent="0.25"/>
    <row r="44204" customFormat="1" ht="15" customHeight="1" x14ac:dyDescent="0.25"/>
    <row r="44205" customFormat="1" ht="15" customHeight="1" x14ac:dyDescent="0.25"/>
    <row r="44206" customFormat="1" ht="15" customHeight="1" x14ac:dyDescent="0.25"/>
    <row r="44207" customFormat="1" ht="15" customHeight="1" x14ac:dyDescent="0.25"/>
    <row r="44208" customFormat="1" ht="15" customHeight="1" x14ac:dyDescent="0.25"/>
    <row r="44209" customFormat="1" ht="15" customHeight="1" x14ac:dyDescent="0.25"/>
    <row r="44210" customFormat="1" ht="15" customHeight="1" x14ac:dyDescent="0.25"/>
    <row r="44211" customFormat="1" ht="15" customHeight="1" x14ac:dyDescent="0.25"/>
    <row r="44212" customFormat="1" ht="15" customHeight="1" x14ac:dyDescent="0.25"/>
    <row r="44213" customFormat="1" ht="15" customHeight="1" x14ac:dyDescent="0.25"/>
    <row r="44214" customFormat="1" ht="15" customHeight="1" x14ac:dyDescent="0.25"/>
    <row r="44215" customFormat="1" ht="15" customHeight="1" x14ac:dyDescent="0.25"/>
    <row r="44216" customFormat="1" ht="15" customHeight="1" x14ac:dyDescent="0.25"/>
    <row r="44217" customFormat="1" ht="15" customHeight="1" x14ac:dyDescent="0.25"/>
    <row r="44218" customFormat="1" ht="15" customHeight="1" x14ac:dyDescent="0.25"/>
    <row r="44219" customFormat="1" ht="15" customHeight="1" x14ac:dyDescent="0.25"/>
    <row r="44220" customFormat="1" ht="15" customHeight="1" x14ac:dyDescent="0.25"/>
    <row r="44221" customFormat="1" ht="15" customHeight="1" x14ac:dyDescent="0.25"/>
    <row r="44222" customFormat="1" ht="15" customHeight="1" x14ac:dyDescent="0.25"/>
    <row r="44223" customFormat="1" ht="15" customHeight="1" x14ac:dyDescent="0.25"/>
    <row r="44224" customFormat="1" ht="15" customHeight="1" x14ac:dyDescent="0.25"/>
    <row r="44225" customFormat="1" ht="15" customHeight="1" x14ac:dyDescent="0.25"/>
    <row r="44226" customFormat="1" ht="15" customHeight="1" x14ac:dyDescent="0.25"/>
    <row r="44227" customFormat="1" ht="15" customHeight="1" x14ac:dyDescent="0.25"/>
    <row r="44228" customFormat="1" ht="15" customHeight="1" x14ac:dyDescent="0.25"/>
    <row r="44229" customFormat="1" ht="15" customHeight="1" x14ac:dyDescent="0.25"/>
    <row r="44230" customFormat="1" ht="15" customHeight="1" x14ac:dyDescent="0.25"/>
    <row r="44231" customFormat="1" ht="15" customHeight="1" x14ac:dyDescent="0.25"/>
    <row r="44232" customFormat="1" ht="15" customHeight="1" x14ac:dyDescent="0.25"/>
    <row r="44233" customFormat="1" ht="15" customHeight="1" x14ac:dyDescent="0.25"/>
    <row r="44234" customFormat="1" ht="15" customHeight="1" x14ac:dyDescent="0.25"/>
    <row r="44235" customFormat="1" ht="15" customHeight="1" x14ac:dyDescent="0.25"/>
    <row r="44236" customFormat="1" ht="15" customHeight="1" x14ac:dyDescent="0.25"/>
    <row r="44237" customFormat="1" ht="15" customHeight="1" x14ac:dyDescent="0.25"/>
    <row r="44238" customFormat="1" ht="15" customHeight="1" x14ac:dyDescent="0.25"/>
    <row r="44239" customFormat="1" ht="15" customHeight="1" x14ac:dyDescent="0.25"/>
    <row r="44240" customFormat="1" ht="15" customHeight="1" x14ac:dyDescent="0.25"/>
    <row r="44241" customFormat="1" ht="15" customHeight="1" x14ac:dyDescent="0.25"/>
    <row r="44242" customFormat="1" ht="15" customHeight="1" x14ac:dyDescent="0.25"/>
    <row r="44243" customFormat="1" ht="15" customHeight="1" x14ac:dyDescent="0.25"/>
    <row r="44244" customFormat="1" ht="15" customHeight="1" x14ac:dyDescent="0.25"/>
    <row r="44245" customFormat="1" ht="15" customHeight="1" x14ac:dyDescent="0.25"/>
    <row r="44246" customFormat="1" ht="15" customHeight="1" x14ac:dyDescent="0.25"/>
    <row r="44247" customFormat="1" ht="15" customHeight="1" x14ac:dyDescent="0.25"/>
    <row r="44248" customFormat="1" ht="15" customHeight="1" x14ac:dyDescent="0.25"/>
    <row r="44249" customFormat="1" ht="15" customHeight="1" x14ac:dyDescent="0.25"/>
    <row r="44250" customFormat="1" ht="15" customHeight="1" x14ac:dyDescent="0.25"/>
    <row r="44251" customFormat="1" ht="15" customHeight="1" x14ac:dyDescent="0.25"/>
    <row r="44252" customFormat="1" ht="15" customHeight="1" x14ac:dyDescent="0.25"/>
    <row r="44253" customFormat="1" ht="15" customHeight="1" x14ac:dyDescent="0.25"/>
    <row r="44254" customFormat="1" ht="15" customHeight="1" x14ac:dyDescent="0.25"/>
    <row r="44255" customFormat="1" ht="15" customHeight="1" x14ac:dyDescent="0.25"/>
    <row r="44256" customFormat="1" ht="15" customHeight="1" x14ac:dyDescent="0.25"/>
    <row r="44257" customFormat="1" ht="15" customHeight="1" x14ac:dyDescent="0.25"/>
    <row r="44258" customFormat="1" ht="15" customHeight="1" x14ac:dyDescent="0.25"/>
    <row r="44259" customFormat="1" ht="15" customHeight="1" x14ac:dyDescent="0.25"/>
    <row r="44260" customFormat="1" ht="15" customHeight="1" x14ac:dyDescent="0.25"/>
    <row r="44261" customFormat="1" ht="15" customHeight="1" x14ac:dyDescent="0.25"/>
    <row r="44262" customFormat="1" ht="15" customHeight="1" x14ac:dyDescent="0.25"/>
    <row r="44263" customFormat="1" ht="15" customHeight="1" x14ac:dyDescent="0.25"/>
    <row r="44264" customFormat="1" ht="15" customHeight="1" x14ac:dyDescent="0.25"/>
    <row r="44265" customFormat="1" ht="15" customHeight="1" x14ac:dyDescent="0.25"/>
    <row r="44266" customFormat="1" ht="15" customHeight="1" x14ac:dyDescent="0.25"/>
    <row r="44267" customFormat="1" ht="15" customHeight="1" x14ac:dyDescent="0.25"/>
    <row r="44268" customFormat="1" ht="15" customHeight="1" x14ac:dyDescent="0.25"/>
    <row r="44269" customFormat="1" ht="15" customHeight="1" x14ac:dyDescent="0.25"/>
    <row r="44270" customFormat="1" ht="15" customHeight="1" x14ac:dyDescent="0.25"/>
    <row r="44271" customFormat="1" ht="15" customHeight="1" x14ac:dyDescent="0.25"/>
    <row r="44272" customFormat="1" ht="15" customHeight="1" x14ac:dyDescent="0.25"/>
    <row r="44273" customFormat="1" ht="15" customHeight="1" x14ac:dyDescent="0.25"/>
    <row r="44274" customFormat="1" ht="15" customHeight="1" x14ac:dyDescent="0.25"/>
    <row r="44275" customFormat="1" ht="15" customHeight="1" x14ac:dyDescent="0.25"/>
    <row r="44276" customFormat="1" ht="15" customHeight="1" x14ac:dyDescent="0.25"/>
    <row r="44277" customFormat="1" ht="15" customHeight="1" x14ac:dyDescent="0.25"/>
    <row r="44278" customFormat="1" ht="15" customHeight="1" x14ac:dyDescent="0.25"/>
    <row r="44279" customFormat="1" ht="15" customHeight="1" x14ac:dyDescent="0.25"/>
    <row r="44280" customFormat="1" ht="15" customHeight="1" x14ac:dyDescent="0.25"/>
    <row r="44281" customFormat="1" ht="15" customHeight="1" x14ac:dyDescent="0.25"/>
    <row r="44282" customFormat="1" ht="15" customHeight="1" x14ac:dyDescent="0.25"/>
    <row r="44283" customFormat="1" ht="15" customHeight="1" x14ac:dyDescent="0.25"/>
    <row r="44284" customFormat="1" ht="15" customHeight="1" x14ac:dyDescent="0.25"/>
    <row r="44285" customFormat="1" ht="15" customHeight="1" x14ac:dyDescent="0.25"/>
    <row r="44286" customFormat="1" ht="15" customHeight="1" x14ac:dyDescent="0.25"/>
    <row r="44287" customFormat="1" ht="15" customHeight="1" x14ac:dyDescent="0.25"/>
    <row r="44288" customFormat="1" ht="15" customHeight="1" x14ac:dyDescent="0.25"/>
    <row r="44289" customFormat="1" ht="15" customHeight="1" x14ac:dyDescent="0.25"/>
    <row r="44290" customFormat="1" ht="15" customHeight="1" x14ac:dyDescent="0.25"/>
    <row r="44291" customFormat="1" ht="15" customHeight="1" x14ac:dyDescent="0.25"/>
    <row r="44292" customFormat="1" ht="15" customHeight="1" x14ac:dyDescent="0.25"/>
    <row r="44293" customFormat="1" ht="15" customHeight="1" x14ac:dyDescent="0.25"/>
    <row r="44294" customFormat="1" ht="15" customHeight="1" x14ac:dyDescent="0.25"/>
    <row r="44295" customFormat="1" ht="15" customHeight="1" x14ac:dyDescent="0.25"/>
    <row r="44296" customFormat="1" ht="15" customHeight="1" x14ac:dyDescent="0.25"/>
    <row r="44297" customFormat="1" ht="15" customHeight="1" x14ac:dyDescent="0.25"/>
    <row r="44298" customFormat="1" ht="15" customHeight="1" x14ac:dyDescent="0.25"/>
    <row r="44299" customFormat="1" ht="15" customHeight="1" x14ac:dyDescent="0.25"/>
    <row r="44300" customFormat="1" ht="15" customHeight="1" x14ac:dyDescent="0.25"/>
    <row r="44301" customFormat="1" ht="15" customHeight="1" x14ac:dyDescent="0.25"/>
    <row r="44302" customFormat="1" ht="15" customHeight="1" x14ac:dyDescent="0.25"/>
    <row r="44303" customFormat="1" ht="15" customHeight="1" x14ac:dyDescent="0.25"/>
    <row r="44304" customFormat="1" ht="15" customHeight="1" x14ac:dyDescent="0.25"/>
    <row r="44305" customFormat="1" ht="15" customHeight="1" x14ac:dyDescent="0.25"/>
    <row r="44306" customFormat="1" ht="15" customHeight="1" x14ac:dyDescent="0.25"/>
    <row r="44307" customFormat="1" ht="15" customHeight="1" x14ac:dyDescent="0.25"/>
    <row r="44308" customFormat="1" ht="15" customHeight="1" x14ac:dyDescent="0.25"/>
    <row r="44309" customFormat="1" ht="15" customHeight="1" x14ac:dyDescent="0.25"/>
    <row r="44310" customFormat="1" ht="15" customHeight="1" x14ac:dyDescent="0.25"/>
    <row r="44311" customFormat="1" ht="15" customHeight="1" x14ac:dyDescent="0.25"/>
    <row r="44312" customFormat="1" ht="15" customHeight="1" x14ac:dyDescent="0.25"/>
    <row r="44313" customFormat="1" ht="15" customHeight="1" x14ac:dyDescent="0.25"/>
    <row r="44314" customFormat="1" ht="15" customHeight="1" x14ac:dyDescent="0.25"/>
    <row r="44315" customFormat="1" ht="15" customHeight="1" x14ac:dyDescent="0.25"/>
    <row r="44316" customFormat="1" ht="15" customHeight="1" x14ac:dyDescent="0.25"/>
    <row r="44317" customFormat="1" ht="15" customHeight="1" x14ac:dyDescent="0.25"/>
    <row r="44318" customFormat="1" ht="15" customHeight="1" x14ac:dyDescent="0.25"/>
    <row r="44319" customFormat="1" ht="15" customHeight="1" x14ac:dyDescent="0.25"/>
    <row r="44320" customFormat="1" ht="15" customHeight="1" x14ac:dyDescent="0.25"/>
    <row r="44321" customFormat="1" ht="15" customHeight="1" x14ac:dyDescent="0.25"/>
    <row r="44322" customFormat="1" ht="15" customHeight="1" x14ac:dyDescent="0.25"/>
    <row r="44323" customFormat="1" ht="15" customHeight="1" x14ac:dyDescent="0.25"/>
    <row r="44324" customFormat="1" ht="15" customHeight="1" x14ac:dyDescent="0.25"/>
    <row r="44325" customFormat="1" ht="15" customHeight="1" x14ac:dyDescent="0.25"/>
    <row r="44326" customFormat="1" ht="15" customHeight="1" x14ac:dyDescent="0.25"/>
    <row r="44327" customFormat="1" ht="15" customHeight="1" x14ac:dyDescent="0.25"/>
    <row r="44328" customFormat="1" ht="15" customHeight="1" x14ac:dyDescent="0.25"/>
    <row r="44329" customFormat="1" ht="15" customHeight="1" x14ac:dyDescent="0.25"/>
    <row r="44330" customFormat="1" ht="15" customHeight="1" x14ac:dyDescent="0.25"/>
    <row r="44331" customFormat="1" ht="15" customHeight="1" x14ac:dyDescent="0.25"/>
    <row r="44332" customFormat="1" ht="15" customHeight="1" x14ac:dyDescent="0.25"/>
    <row r="44333" customFormat="1" ht="15" customHeight="1" x14ac:dyDescent="0.25"/>
    <row r="44334" customFormat="1" ht="15" customHeight="1" x14ac:dyDescent="0.25"/>
    <row r="44335" customFormat="1" ht="15" customHeight="1" x14ac:dyDescent="0.25"/>
    <row r="44336" customFormat="1" ht="15" customHeight="1" x14ac:dyDescent="0.25"/>
    <row r="44337" customFormat="1" ht="15" customHeight="1" x14ac:dyDescent="0.25"/>
    <row r="44338" customFormat="1" ht="15" customHeight="1" x14ac:dyDescent="0.25"/>
    <row r="44339" customFormat="1" ht="15" customHeight="1" x14ac:dyDescent="0.25"/>
    <row r="44340" customFormat="1" ht="15" customHeight="1" x14ac:dyDescent="0.25"/>
    <row r="44341" customFormat="1" ht="15" customHeight="1" x14ac:dyDescent="0.25"/>
    <row r="44342" customFormat="1" ht="15" customHeight="1" x14ac:dyDescent="0.25"/>
    <row r="44343" customFormat="1" ht="15" customHeight="1" x14ac:dyDescent="0.25"/>
    <row r="44344" customFormat="1" ht="15" customHeight="1" x14ac:dyDescent="0.25"/>
    <row r="44345" customFormat="1" ht="15" customHeight="1" x14ac:dyDescent="0.25"/>
    <row r="44346" customFormat="1" ht="15" customHeight="1" x14ac:dyDescent="0.25"/>
    <row r="44347" customFormat="1" ht="15" customHeight="1" x14ac:dyDescent="0.25"/>
    <row r="44348" customFormat="1" ht="15" customHeight="1" x14ac:dyDescent="0.25"/>
    <row r="44349" customFormat="1" ht="15" customHeight="1" x14ac:dyDescent="0.25"/>
    <row r="44350" customFormat="1" ht="15" customHeight="1" x14ac:dyDescent="0.25"/>
    <row r="44351" customFormat="1" ht="15" customHeight="1" x14ac:dyDescent="0.25"/>
    <row r="44352" customFormat="1" ht="15" customHeight="1" x14ac:dyDescent="0.25"/>
    <row r="44353" customFormat="1" ht="15" customHeight="1" x14ac:dyDescent="0.25"/>
    <row r="44354" customFormat="1" ht="15" customHeight="1" x14ac:dyDescent="0.25"/>
    <row r="44355" customFormat="1" ht="15" customHeight="1" x14ac:dyDescent="0.25"/>
    <row r="44356" customFormat="1" ht="15" customHeight="1" x14ac:dyDescent="0.25"/>
    <row r="44357" customFormat="1" ht="15" customHeight="1" x14ac:dyDescent="0.25"/>
    <row r="44358" customFormat="1" ht="15" customHeight="1" x14ac:dyDescent="0.25"/>
    <row r="44359" customFormat="1" ht="15" customHeight="1" x14ac:dyDescent="0.25"/>
    <row r="44360" customFormat="1" ht="15" customHeight="1" x14ac:dyDescent="0.25"/>
    <row r="44361" customFormat="1" ht="15" customHeight="1" x14ac:dyDescent="0.25"/>
    <row r="44362" customFormat="1" ht="15" customHeight="1" x14ac:dyDescent="0.25"/>
    <row r="44363" customFormat="1" ht="15" customHeight="1" x14ac:dyDescent="0.25"/>
    <row r="44364" customFormat="1" ht="15" customHeight="1" x14ac:dyDescent="0.25"/>
    <row r="44365" customFormat="1" ht="15" customHeight="1" x14ac:dyDescent="0.25"/>
    <row r="44366" customFormat="1" ht="15" customHeight="1" x14ac:dyDescent="0.25"/>
    <row r="44367" customFormat="1" ht="15" customHeight="1" x14ac:dyDescent="0.25"/>
    <row r="44368" customFormat="1" ht="15" customHeight="1" x14ac:dyDescent="0.25"/>
    <row r="44369" customFormat="1" ht="15" customHeight="1" x14ac:dyDescent="0.25"/>
    <row r="44370" customFormat="1" ht="15" customHeight="1" x14ac:dyDescent="0.25"/>
    <row r="44371" customFormat="1" ht="15" customHeight="1" x14ac:dyDescent="0.25"/>
    <row r="44372" customFormat="1" ht="15" customHeight="1" x14ac:dyDescent="0.25"/>
    <row r="44373" customFormat="1" ht="15" customHeight="1" x14ac:dyDescent="0.25"/>
    <row r="44374" customFormat="1" ht="15" customHeight="1" x14ac:dyDescent="0.25"/>
    <row r="44375" customFormat="1" ht="15" customHeight="1" x14ac:dyDescent="0.25"/>
    <row r="44376" customFormat="1" ht="15" customHeight="1" x14ac:dyDescent="0.25"/>
    <row r="44377" customFormat="1" ht="15" customHeight="1" x14ac:dyDescent="0.25"/>
    <row r="44378" customFormat="1" ht="15" customHeight="1" x14ac:dyDescent="0.25"/>
    <row r="44379" customFormat="1" ht="15" customHeight="1" x14ac:dyDescent="0.25"/>
    <row r="44380" customFormat="1" ht="15" customHeight="1" x14ac:dyDescent="0.25"/>
    <row r="44381" customFormat="1" ht="15" customHeight="1" x14ac:dyDescent="0.25"/>
    <row r="44382" customFormat="1" ht="15" customHeight="1" x14ac:dyDescent="0.25"/>
    <row r="44383" customFormat="1" ht="15" customHeight="1" x14ac:dyDescent="0.25"/>
    <row r="44384" customFormat="1" ht="15" customHeight="1" x14ac:dyDescent="0.25"/>
    <row r="44385" customFormat="1" ht="15" customHeight="1" x14ac:dyDescent="0.25"/>
    <row r="44386" customFormat="1" ht="15" customHeight="1" x14ac:dyDescent="0.25"/>
    <row r="44387" customFormat="1" ht="15" customHeight="1" x14ac:dyDescent="0.25"/>
    <row r="44388" customFormat="1" ht="15" customHeight="1" x14ac:dyDescent="0.25"/>
    <row r="44389" customFormat="1" ht="15" customHeight="1" x14ac:dyDescent="0.25"/>
    <row r="44390" customFormat="1" ht="15" customHeight="1" x14ac:dyDescent="0.25"/>
    <row r="44391" customFormat="1" ht="15" customHeight="1" x14ac:dyDescent="0.25"/>
    <row r="44392" customFormat="1" ht="15" customHeight="1" x14ac:dyDescent="0.25"/>
    <row r="44393" customFormat="1" ht="15" customHeight="1" x14ac:dyDescent="0.25"/>
    <row r="44394" customFormat="1" ht="15" customHeight="1" x14ac:dyDescent="0.25"/>
    <row r="44395" customFormat="1" ht="15" customHeight="1" x14ac:dyDescent="0.25"/>
    <row r="44396" customFormat="1" ht="15" customHeight="1" x14ac:dyDescent="0.25"/>
    <row r="44397" customFormat="1" ht="15" customHeight="1" x14ac:dyDescent="0.25"/>
    <row r="44398" customFormat="1" ht="15" customHeight="1" x14ac:dyDescent="0.25"/>
    <row r="44399" customFormat="1" ht="15" customHeight="1" x14ac:dyDescent="0.25"/>
    <row r="44400" customFormat="1" ht="15" customHeight="1" x14ac:dyDescent="0.25"/>
    <row r="44401" customFormat="1" ht="15" customHeight="1" x14ac:dyDescent="0.25"/>
    <row r="44402" customFormat="1" ht="15" customHeight="1" x14ac:dyDescent="0.25"/>
    <row r="44403" customFormat="1" ht="15" customHeight="1" x14ac:dyDescent="0.25"/>
    <row r="44404" customFormat="1" ht="15" customHeight="1" x14ac:dyDescent="0.25"/>
    <row r="44405" customFormat="1" ht="15" customHeight="1" x14ac:dyDescent="0.25"/>
    <row r="44406" customFormat="1" ht="15" customHeight="1" x14ac:dyDescent="0.25"/>
    <row r="44407" customFormat="1" ht="15" customHeight="1" x14ac:dyDescent="0.25"/>
    <row r="44408" customFormat="1" ht="15" customHeight="1" x14ac:dyDescent="0.25"/>
    <row r="44409" customFormat="1" ht="15" customHeight="1" x14ac:dyDescent="0.25"/>
    <row r="44410" customFormat="1" ht="15" customHeight="1" x14ac:dyDescent="0.25"/>
    <row r="44411" customFormat="1" ht="15" customHeight="1" x14ac:dyDescent="0.25"/>
    <row r="44412" customFormat="1" ht="15" customHeight="1" x14ac:dyDescent="0.25"/>
    <row r="44413" customFormat="1" ht="15" customHeight="1" x14ac:dyDescent="0.25"/>
    <row r="44414" customFormat="1" ht="15" customHeight="1" x14ac:dyDescent="0.25"/>
    <row r="44415" customFormat="1" ht="15" customHeight="1" x14ac:dyDescent="0.25"/>
    <row r="44416" customFormat="1" ht="15" customHeight="1" x14ac:dyDescent="0.25"/>
    <row r="44417" customFormat="1" ht="15" customHeight="1" x14ac:dyDescent="0.25"/>
    <row r="44418" customFormat="1" ht="15" customHeight="1" x14ac:dyDescent="0.25"/>
    <row r="44419" customFormat="1" ht="15" customHeight="1" x14ac:dyDescent="0.25"/>
    <row r="44420" customFormat="1" ht="15" customHeight="1" x14ac:dyDescent="0.25"/>
    <row r="44421" customFormat="1" ht="15" customHeight="1" x14ac:dyDescent="0.25"/>
    <row r="44422" customFormat="1" ht="15" customHeight="1" x14ac:dyDescent="0.25"/>
    <row r="44423" customFormat="1" ht="15" customHeight="1" x14ac:dyDescent="0.25"/>
    <row r="44424" customFormat="1" ht="15" customHeight="1" x14ac:dyDescent="0.25"/>
    <row r="44425" customFormat="1" ht="15" customHeight="1" x14ac:dyDescent="0.25"/>
    <row r="44426" customFormat="1" ht="15" customHeight="1" x14ac:dyDescent="0.25"/>
    <row r="44427" customFormat="1" ht="15" customHeight="1" x14ac:dyDescent="0.25"/>
    <row r="44428" customFormat="1" ht="15" customHeight="1" x14ac:dyDescent="0.25"/>
    <row r="44429" customFormat="1" ht="15" customHeight="1" x14ac:dyDescent="0.25"/>
    <row r="44430" customFormat="1" ht="15" customHeight="1" x14ac:dyDescent="0.25"/>
    <row r="44431" customFormat="1" ht="15" customHeight="1" x14ac:dyDescent="0.25"/>
    <row r="44432" customFormat="1" ht="15" customHeight="1" x14ac:dyDescent="0.25"/>
    <row r="44433" customFormat="1" ht="15" customHeight="1" x14ac:dyDescent="0.25"/>
    <row r="44434" customFormat="1" ht="15" customHeight="1" x14ac:dyDescent="0.25"/>
    <row r="44435" customFormat="1" ht="15" customHeight="1" x14ac:dyDescent="0.25"/>
    <row r="44436" customFormat="1" ht="15" customHeight="1" x14ac:dyDescent="0.25"/>
    <row r="44437" customFormat="1" ht="15" customHeight="1" x14ac:dyDescent="0.25"/>
    <row r="44438" customFormat="1" ht="15" customHeight="1" x14ac:dyDescent="0.25"/>
    <row r="44439" customFormat="1" ht="15" customHeight="1" x14ac:dyDescent="0.25"/>
    <row r="44440" customFormat="1" ht="15" customHeight="1" x14ac:dyDescent="0.25"/>
    <row r="44441" customFormat="1" ht="15" customHeight="1" x14ac:dyDescent="0.25"/>
    <row r="44442" customFormat="1" ht="15" customHeight="1" x14ac:dyDescent="0.25"/>
    <row r="44443" customFormat="1" ht="15" customHeight="1" x14ac:dyDescent="0.25"/>
    <row r="44444" customFormat="1" ht="15" customHeight="1" x14ac:dyDescent="0.25"/>
    <row r="44445" customFormat="1" ht="15" customHeight="1" x14ac:dyDescent="0.25"/>
    <row r="44446" customFormat="1" ht="15" customHeight="1" x14ac:dyDescent="0.25"/>
    <row r="44447" customFormat="1" ht="15" customHeight="1" x14ac:dyDescent="0.25"/>
    <row r="44448" customFormat="1" ht="15" customHeight="1" x14ac:dyDescent="0.25"/>
    <row r="44449" customFormat="1" ht="15" customHeight="1" x14ac:dyDescent="0.25"/>
    <row r="44450" customFormat="1" ht="15" customHeight="1" x14ac:dyDescent="0.25"/>
    <row r="44451" customFormat="1" ht="15" customHeight="1" x14ac:dyDescent="0.25"/>
    <row r="44452" customFormat="1" ht="15" customHeight="1" x14ac:dyDescent="0.25"/>
    <row r="44453" customFormat="1" ht="15" customHeight="1" x14ac:dyDescent="0.25"/>
    <row r="44454" customFormat="1" ht="15" customHeight="1" x14ac:dyDescent="0.25"/>
    <row r="44455" customFormat="1" ht="15" customHeight="1" x14ac:dyDescent="0.25"/>
    <row r="44456" customFormat="1" ht="15" customHeight="1" x14ac:dyDescent="0.25"/>
    <row r="44457" customFormat="1" ht="15" customHeight="1" x14ac:dyDescent="0.25"/>
    <row r="44458" customFormat="1" ht="15" customHeight="1" x14ac:dyDescent="0.25"/>
    <row r="44459" customFormat="1" ht="15" customHeight="1" x14ac:dyDescent="0.25"/>
    <row r="44460" customFormat="1" ht="15" customHeight="1" x14ac:dyDescent="0.25"/>
    <row r="44461" customFormat="1" ht="15" customHeight="1" x14ac:dyDescent="0.25"/>
    <row r="44462" customFormat="1" ht="15" customHeight="1" x14ac:dyDescent="0.25"/>
    <row r="44463" customFormat="1" ht="15" customHeight="1" x14ac:dyDescent="0.25"/>
    <row r="44464" customFormat="1" ht="15" customHeight="1" x14ac:dyDescent="0.25"/>
    <row r="44465" customFormat="1" ht="15" customHeight="1" x14ac:dyDescent="0.25"/>
    <row r="44466" customFormat="1" ht="15" customHeight="1" x14ac:dyDescent="0.25"/>
    <row r="44467" customFormat="1" ht="15" customHeight="1" x14ac:dyDescent="0.25"/>
    <row r="44468" customFormat="1" ht="15" customHeight="1" x14ac:dyDescent="0.25"/>
    <row r="44469" customFormat="1" ht="15" customHeight="1" x14ac:dyDescent="0.25"/>
    <row r="44470" customFormat="1" ht="15" customHeight="1" x14ac:dyDescent="0.25"/>
    <row r="44471" customFormat="1" ht="15" customHeight="1" x14ac:dyDescent="0.25"/>
    <row r="44472" customFormat="1" ht="15" customHeight="1" x14ac:dyDescent="0.25"/>
    <row r="44473" customFormat="1" ht="15" customHeight="1" x14ac:dyDescent="0.25"/>
    <row r="44474" customFormat="1" ht="15" customHeight="1" x14ac:dyDescent="0.25"/>
    <row r="44475" customFormat="1" ht="15" customHeight="1" x14ac:dyDescent="0.25"/>
    <row r="44476" customFormat="1" ht="15" customHeight="1" x14ac:dyDescent="0.25"/>
    <row r="44477" customFormat="1" ht="15" customHeight="1" x14ac:dyDescent="0.25"/>
    <row r="44478" customFormat="1" ht="15" customHeight="1" x14ac:dyDescent="0.25"/>
    <row r="44479" customFormat="1" ht="15" customHeight="1" x14ac:dyDescent="0.25"/>
    <row r="44480" customFormat="1" ht="15" customHeight="1" x14ac:dyDescent="0.25"/>
    <row r="44481" customFormat="1" ht="15" customHeight="1" x14ac:dyDescent="0.25"/>
    <row r="44482" customFormat="1" ht="15" customHeight="1" x14ac:dyDescent="0.25"/>
    <row r="44483" customFormat="1" ht="15" customHeight="1" x14ac:dyDescent="0.25"/>
    <row r="44484" customFormat="1" ht="15" customHeight="1" x14ac:dyDescent="0.25"/>
    <row r="44485" customFormat="1" ht="15" customHeight="1" x14ac:dyDescent="0.25"/>
    <row r="44486" customFormat="1" ht="15" customHeight="1" x14ac:dyDescent="0.25"/>
    <row r="44487" customFormat="1" ht="15" customHeight="1" x14ac:dyDescent="0.25"/>
    <row r="44488" customFormat="1" ht="15" customHeight="1" x14ac:dyDescent="0.25"/>
    <row r="44489" customFormat="1" ht="15" customHeight="1" x14ac:dyDescent="0.25"/>
    <row r="44490" customFormat="1" ht="15" customHeight="1" x14ac:dyDescent="0.25"/>
    <row r="44491" customFormat="1" ht="15" customHeight="1" x14ac:dyDescent="0.25"/>
    <row r="44492" customFormat="1" ht="15" customHeight="1" x14ac:dyDescent="0.25"/>
    <row r="44493" customFormat="1" ht="15" customHeight="1" x14ac:dyDescent="0.25"/>
    <row r="44494" customFormat="1" ht="15" customHeight="1" x14ac:dyDescent="0.25"/>
    <row r="44495" customFormat="1" ht="15" customHeight="1" x14ac:dyDescent="0.25"/>
    <row r="44496" customFormat="1" ht="15" customHeight="1" x14ac:dyDescent="0.25"/>
    <row r="44497" customFormat="1" ht="15" customHeight="1" x14ac:dyDescent="0.25"/>
    <row r="44498" customFormat="1" ht="15" customHeight="1" x14ac:dyDescent="0.25"/>
    <row r="44499" customFormat="1" ht="15" customHeight="1" x14ac:dyDescent="0.25"/>
    <row r="44500" customFormat="1" ht="15" customHeight="1" x14ac:dyDescent="0.25"/>
    <row r="44501" customFormat="1" ht="15" customHeight="1" x14ac:dyDescent="0.25"/>
    <row r="44502" customFormat="1" ht="15" customHeight="1" x14ac:dyDescent="0.25"/>
    <row r="44503" customFormat="1" ht="15" customHeight="1" x14ac:dyDescent="0.25"/>
    <row r="44504" customFormat="1" ht="15" customHeight="1" x14ac:dyDescent="0.25"/>
    <row r="44505" customFormat="1" ht="15" customHeight="1" x14ac:dyDescent="0.25"/>
    <row r="44506" customFormat="1" ht="15" customHeight="1" x14ac:dyDescent="0.25"/>
    <row r="44507" customFormat="1" ht="15" customHeight="1" x14ac:dyDescent="0.25"/>
    <row r="44508" customFormat="1" ht="15" customHeight="1" x14ac:dyDescent="0.25"/>
    <row r="44509" customFormat="1" ht="15" customHeight="1" x14ac:dyDescent="0.25"/>
    <row r="44510" customFormat="1" ht="15" customHeight="1" x14ac:dyDescent="0.25"/>
    <row r="44511" customFormat="1" ht="15" customHeight="1" x14ac:dyDescent="0.25"/>
    <row r="44512" customFormat="1" ht="15" customHeight="1" x14ac:dyDescent="0.25"/>
    <row r="44513" customFormat="1" ht="15" customHeight="1" x14ac:dyDescent="0.25"/>
    <row r="44514" customFormat="1" ht="15" customHeight="1" x14ac:dyDescent="0.25"/>
    <row r="44515" customFormat="1" ht="15" customHeight="1" x14ac:dyDescent="0.25"/>
    <row r="44516" customFormat="1" ht="15" customHeight="1" x14ac:dyDescent="0.25"/>
    <row r="44517" customFormat="1" ht="15" customHeight="1" x14ac:dyDescent="0.25"/>
    <row r="44518" customFormat="1" ht="15" customHeight="1" x14ac:dyDescent="0.25"/>
    <row r="44519" customFormat="1" ht="15" customHeight="1" x14ac:dyDescent="0.25"/>
    <row r="44520" customFormat="1" ht="15" customHeight="1" x14ac:dyDescent="0.25"/>
    <row r="44521" customFormat="1" ht="15" customHeight="1" x14ac:dyDescent="0.25"/>
    <row r="44522" customFormat="1" ht="15" customHeight="1" x14ac:dyDescent="0.25"/>
    <row r="44523" customFormat="1" ht="15" customHeight="1" x14ac:dyDescent="0.25"/>
    <row r="44524" customFormat="1" ht="15" customHeight="1" x14ac:dyDescent="0.25"/>
    <row r="44525" customFormat="1" ht="15" customHeight="1" x14ac:dyDescent="0.25"/>
    <row r="44526" customFormat="1" ht="15" customHeight="1" x14ac:dyDescent="0.25"/>
    <row r="44527" customFormat="1" ht="15" customHeight="1" x14ac:dyDescent="0.25"/>
    <row r="44528" customFormat="1" ht="15" customHeight="1" x14ac:dyDescent="0.25"/>
    <row r="44529" customFormat="1" ht="15" customHeight="1" x14ac:dyDescent="0.25"/>
    <row r="44530" customFormat="1" ht="15" customHeight="1" x14ac:dyDescent="0.25"/>
    <row r="44531" customFormat="1" ht="15" customHeight="1" x14ac:dyDescent="0.25"/>
    <row r="44532" customFormat="1" ht="15" customHeight="1" x14ac:dyDescent="0.25"/>
    <row r="44533" customFormat="1" ht="15" customHeight="1" x14ac:dyDescent="0.25"/>
    <row r="44534" customFormat="1" ht="15" customHeight="1" x14ac:dyDescent="0.25"/>
    <row r="44535" customFormat="1" ht="15" customHeight="1" x14ac:dyDescent="0.25"/>
    <row r="44536" customFormat="1" ht="15" customHeight="1" x14ac:dyDescent="0.25"/>
    <row r="44537" customFormat="1" ht="15" customHeight="1" x14ac:dyDescent="0.25"/>
    <row r="44538" customFormat="1" ht="15" customHeight="1" x14ac:dyDescent="0.25"/>
    <row r="44539" customFormat="1" ht="15" customHeight="1" x14ac:dyDescent="0.25"/>
    <row r="44540" customFormat="1" ht="15" customHeight="1" x14ac:dyDescent="0.25"/>
    <row r="44541" customFormat="1" ht="15" customHeight="1" x14ac:dyDescent="0.25"/>
    <row r="44542" customFormat="1" ht="15" customHeight="1" x14ac:dyDescent="0.25"/>
    <row r="44543" customFormat="1" ht="15" customHeight="1" x14ac:dyDescent="0.25"/>
    <row r="44544" customFormat="1" ht="15" customHeight="1" x14ac:dyDescent="0.25"/>
    <row r="44545" customFormat="1" ht="15" customHeight="1" x14ac:dyDescent="0.25"/>
    <row r="44546" customFormat="1" ht="15" customHeight="1" x14ac:dyDescent="0.25"/>
    <row r="44547" customFormat="1" ht="15" customHeight="1" x14ac:dyDescent="0.25"/>
    <row r="44548" customFormat="1" ht="15" customHeight="1" x14ac:dyDescent="0.25"/>
    <row r="44549" customFormat="1" ht="15" customHeight="1" x14ac:dyDescent="0.25"/>
    <row r="44550" customFormat="1" ht="15" customHeight="1" x14ac:dyDescent="0.25"/>
    <row r="44551" customFormat="1" ht="15" customHeight="1" x14ac:dyDescent="0.25"/>
    <row r="44552" customFormat="1" ht="15" customHeight="1" x14ac:dyDescent="0.25"/>
    <row r="44553" customFormat="1" ht="15" customHeight="1" x14ac:dyDescent="0.25"/>
    <row r="44554" customFormat="1" ht="15" customHeight="1" x14ac:dyDescent="0.25"/>
    <row r="44555" customFormat="1" ht="15" customHeight="1" x14ac:dyDescent="0.25"/>
    <row r="44556" customFormat="1" ht="15" customHeight="1" x14ac:dyDescent="0.25"/>
    <row r="44557" customFormat="1" ht="15" customHeight="1" x14ac:dyDescent="0.25"/>
    <row r="44558" customFormat="1" ht="15" customHeight="1" x14ac:dyDescent="0.25"/>
    <row r="44559" customFormat="1" ht="15" customHeight="1" x14ac:dyDescent="0.25"/>
    <row r="44560" customFormat="1" ht="15" customHeight="1" x14ac:dyDescent="0.25"/>
    <row r="44561" customFormat="1" ht="15" customHeight="1" x14ac:dyDescent="0.25"/>
    <row r="44562" customFormat="1" ht="15" customHeight="1" x14ac:dyDescent="0.25"/>
    <row r="44563" customFormat="1" ht="15" customHeight="1" x14ac:dyDescent="0.25"/>
    <row r="44564" customFormat="1" ht="15" customHeight="1" x14ac:dyDescent="0.25"/>
    <row r="44565" customFormat="1" ht="15" customHeight="1" x14ac:dyDescent="0.25"/>
    <row r="44566" customFormat="1" ht="15" customHeight="1" x14ac:dyDescent="0.25"/>
    <row r="44567" customFormat="1" ht="15" customHeight="1" x14ac:dyDescent="0.25"/>
    <row r="44568" customFormat="1" ht="15" customHeight="1" x14ac:dyDescent="0.25"/>
    <row r="44569" customFormat="1" ht="15" customHeight="1" x14ac:dyDescent="0.25"/>
    <row r="44570" customFormat="1" ht="15" customHeight="1" x14ac:dyDescent="0.25"/>
    <row r="44571" customFormat="1" ht="15" customHeight="1" x14ac:dyDescent="0.25"/>
    <row r="44572" customFormat="1" ht="15" customHeight="1" x14ac:dyDescent="0.25"/>
    <row r="44573" customFormat="1" ht="15" customHeight="1" x14ac:dyDescent="0.25"/>
    <row r="44574" customFormat="1" ht="15" customHeight="1" x14ac:dyDescent="0.25"/>
    <row r="44575" customFormat="1" ht="15" customHeight="1" x14ac:dyDescent="0.25"/>
    <row r="44576" customFormat="1" ht="15" customHeight="1" x14ac:dyDescent="0.25"/>
    <row r="44577" customFormat="1" ht="15" customHeight="1" x14ac:dyDescent="0.25"/>
    <row r="44578" customFormat="1" ht="15" customHeight="1" x14ac:dyDescent="0.25"/>
    <row r="44579" customFormat="1" ht="15" customHeight="1" x14ac:dyDescent="0.25"/>
    <row r="44580" customFormat="1" ht="15" customHeight="1" x14ac:dyDescent="0.25"/>
    <row r="44581" customFormat="1" ht="15" customHeight="1" x14ac:dyDescent="0.25"/>
    <row r="44582" customFormat="1" ht="15" customHeight="1" x14ac:dyDescent="0.25"/>
    <row r="44583" customFormat="1" ht="15" customHeight="1" x14ac:dyDescent="0.25"/>
    <row r="44584" customFormat="1" ht="15" customHeight="1" x14ac:dyDescent="0.25"/>
    <row r="44585" customFormat="1" ht="15" customHeight="1" x14ac:dyDescent="0.25"/>
    <row r="44586" customFormat="1" ht="15" customHeight="1" x14ac:dyDescent="0.25"/>
    <row r="44587" customFormat="1" ht="15" customHeight="1" x14ac:dyDescent="0.25"/>
    <row r="44588" customFormat="1" ht="15" customHeight="1" x14ac:dyDescent="0.25"/>
    <row r="44589" customFormat="1" ht="15" customHeight="1" x14ac:dyDescent="0.25"/>
    <row r="44590" customFormat="1" ht="15" customHeight="1" x14ac:dyDescent="0.25"/>
    <row r="44591" customFormat="1" ht="15" customHeight="1" x14ac:dyDescent="0.25"/>
    <row r="44592" customFormat="1" ht="15" customHeight="1" x14ac:dyDescent="0.25"/>
    <row r="44593" customFormat="1" ht="15" customHeight="1" x14ac:dyDescent="0.25"/>
    <row r="44594" customFormat="1" ht="15" customHeight="1" x14ac:dyDescent="0.25"/>
    <row r="44595" customFormat="1" ht="15" customHeight="1" x14ac:dyDescent="0.25"/>
    <row r="44596" customFormat="1" ht="15" customHeight="1" x14ac:dyDescent="0.25"/>
    <row r="44597" customFormat="1" ht="15" customHeight="1" x14ac:dyDescent="0.25"/>
    <row r="44598" customFormat="1" ht="15" customHeight="1" x14ac:dyDescent="0.25"/>
    <row r="44599" customFormat="1" ht="15" customHeight="1" x14ac:dyDescent="0.25"/>
    <row r="44600" customFormat="1" ht="15" customHeight="1" x14ac:dyDescent="0.25"/>
    <row r="44601" customFormat="1" ht="15" customHeight="1" x14ac:dyDescent="0.25"/>
    <row r="44602" customFormat="1" ht="15" customHeight="1" x14ac:dyDescent="0.25"/>
    <row r="44603" customFormat="1" ht="15" customHeight="1" x14ac:dyDescent="0.25"/>
    <row r="44604" customFormat="1" ht="15" customHeight="1" x14ac:dyDescent="0.25"/>
    <row r="44605" customFormat="1" ht="15" customHeight="1" x14ac:dyDescent="0.25"/>
    <row r="44606" customFormat="1" ht="15" customHeight="1" x14ac:dyDescent="0.25"/>
    <row r="44607" customFormat="1" ht="15" customHeight="1" x14ac:dyDescent="0.25"/>
    <row r="44608" customFormat="1" ht="15" customHeight="1" x14ac:dyDescent="0.25"/>
    <row r="44609" customFormat="1" ht="15" customHeight="1" x14ac:dyDescent="0.25"/>
    <row r="44610" customFormat="1" ht="15" customHeight="1" x14ac:dyDescent="0.25"/>
    <row r="44611" customFormat="1" ht="15" customHeight="1" x14ac:dyDescent="0.25"/>
    <row r="44612" customFormat="1" ht="15" customHeight="1" x14ac:dyDescent="0.25"/>
    <row r="44613" customFormat="1" ht="15" customHeight="1" x14ac:dyDescent="0.25"/>
    <row r="44614" customFormat="1" ht="15" customHeight="1" x14ac:dyDescent="0.25"/>
    <row r="44615" customFormat="1" ht="15" customHeight="1" x14ac:dyDescent="0.25"/>
    <row r="44616" customFormat="1" ht="15" customHeight="1" x14ac:dyDescent="0.25"/>
    <row r="44617" customFormat="1" ht="15" customHeight="1" x14ac:dyDescent="0.25"/>
    <row r="44618" customFormat="1" ht="15" customHeight="1" x14ac:dyDescent="0.25"/>
    <row r="44619" customFormat="1" ht="15" customHeight="1" x14ac:dyDescent="0.25"/>
    <row r="44620" customFormat="1" ht="15" customHeight="1" x14ac:dyDescent="0.25"/>
    <row r="44621" customFormat="1" ht="15" customHeight="1" x14ac:dyDescent="0.25"/>
    <row r="44622" customFormat="1" ht="15" customHeight="1" x14ac:dyDescent="0.25"/>
    <row r="44623" customFormat="1" ht="15" customHeight="1" x14ac:dyDescent="0.25"/>
    <row r="44624" customFormat="1" ht="15" customHeight="1" x14ac:dyDescent="0.25"/>
    <row r="44625" customFormat="1" ht="15" customHeight="1" x14ac:dyDescent="0.25"/>
    <row r="44626" customFormat="1" ht="15" customHeight="1" x14ac:dyDescent="0.25"/>
    <row r="44627" customFormat="1" ht="15" customHeight="1" x14ac:dyDescent="0.25"/>
    <row r="44628" customFormat="1" ht="15" customHeight="1" x14ac:dyDescent="0.25"/>
    <row r="44629" customFormat="1" ht="15" customHeight="1" x14ac:dyDescent="0.25"/>
    <row r="44630" customFormat="1" ht="15" customHeight="1" x14ac:dyDescent="0.25"/>
    <row r="44631" customFormat="1" ht="15" customHeight="1" x14ac:dyDescent="0.25"/>
    <row r="44632" customFormat="1" ht="15" customHeight="1" x14ac:dyDescent="0.25"/>
    <row r="44633" customFormat="1" ht="15" customHeight="1" x14ac:dyDescent="0.25"/>
    <row r="44634" customFormat="1" ht="15" customHeight="1" x14ac:dyDescent="0.25"/>
    <row r="44635" customFormat="1" ht="15" customHeight="1" x14ac:dyDescent="0.25"/>
    <row r="44636" customFormat="1" ht="15" customHeight="1" x14ac:dyDescent="0.25"/>
    <row r="44637" customFormat="1" ht="15" customHeight="1" x14ac:dyDescent="0.25"/>
    <row r="44638" customFormat="1" ht="15" customHeight="1" x14ac:dyDescent="0.25"/>
    <row r="44639" customFormat="1" ht="15" customHeight="1" x14ac:dyDescent="0.25"/>
    <row r="44640" customFormat="1" ht="15" customHeight="1" x14ac:dyDescent="0.25"/>
    <row r="44641" customFormat="1" ht="15" customHeight="1" x14ac:dyDescent="0.25"/>
    <row r="44642" customFormat="1" ht="15" customHeight="1" x14ac:dyDescent="0.25"/>
    <row r="44643" customFormat="1" ht="15" customHeight="1" x14ac:dyDescent="0.25"/>
    <row r="44644" customFormat="1" ht="15" customHeight="1" x14ac:dyDescent="0.25"/>
    <row r="44645" customFormat="1" ht="15" customHeight="1" x14ac:dyDescent="0.25"/>
    <row r="44646" customFormat="1" ht="15" customHeight="1" x14ac:dyDescent="0.25"/>
    <row r="44647" customFormat="1" ht="15" customHeight="1" x14ac:dyDescent="0.25"/>
    <row r="44648" customFormat="1" ht="15" customHeight="1" x14ac:dyDescent="0.25"/>
    <row r="44649" customFormat="1" ht="15" customHeight="1" x14ac:dyDescent="0.25"/>
    <row r="44650" customFormat="1" ht="15" customHeight="1" x14ac:dyDescent="0.25"/>
    <row r="44651" customFormat="1" ht="15" customHeight="1" x14ac:dyDescent="0.25"/>
    <row r="44652" customFormat="1" ht="15" customHeight="1" x14ac:dyDescent="0.25"/>
    <row r="44653" customFormat="1" ht="15" customHeight="1" x14ac:dyDescent="0.25"/>
    <row r="44654" customFormat="1" ht="15" customHeight="1" x14ac:dyDescent="0.25"/>
    <row r="44655" customFormat="1" ht="15" customHeight="1" x14ac:dyDescent="0.25"/>
    <row r="44656" customFormat="1" ht="15" customHeight="1" x14ac:dyDescent="0.25"/>
    <row r="44657" customFormat="1" ht="15" customHeight="1" x14ac:dyDescent="0.25"/>
    <row r="44658" customFormat="1" ht="15" customHeight="1" x14ac:dyDescent="0.25"/>
    <row r="44659" customFormat="1" ht="15" customHeight="1" x14ac:dyDescent="0.25"/>
    <row r="44660" customFormat="1" ht="15" customHeight="1" x14ac:dyDescent="0.25"/>
    <row r="44661" customFormat="1" ht="15" customHeight="1" x14ac:dyDescent="0.25"/>
    <row r="44662" customFormat="1" ht="15" customHeight="1" x14ac:dyDescent="0.25"/>
    <row r="44663" customFormat="1" ht="15" customHeight="1" x14ac:dyDescent="0.25"/>
    <row r="44664" customFormat="1" ht="15" customHeight="1" x14ac:dyDescent="0.25"/>
    <row r="44665" customFormat="1" ht="15" customHeight="1" x14ac:dyDescent="0.25"/>
    <row r="44666" customFormat="1" ht="15" customHeight="1" x14ac:dyDescent="0.25"/>
    <row r="44667" customFormat="1" ht="15" customHeight="1" x14ac:dyDescent="0.25"/>
    <row r="44668" customFormat="1" ht="15" customHeight="1" x14ac:dyDescent="0.25"/>
    <row r="44669" customFormat="1" ht="15" customHeight="1" x14ac:dyDescent="0.25"/>
    <row r="44670" customFormat="1" ht="15" customHeight="1" x14ac:dyDescent="0.25"/>
    <row r="44671" customFormat="1" ht="15" customHeight="1" x14ac:dyDescent="0.25"/>
    <row r="44672" customFormat="1" ht="15" customHeight="1" x14ac:dyDescent="0.25"/>
    <row r="44673" customFormat="1" ht="15" customHeight="1" x14ac:dyDescent="0.25"/>
    <row r="44674" customFormat="1" ht="15" customHeight="1" x14ac:dyDescent="0.25"/>
    <row r="44675" customFormat="1" ht="15" customHeight="1" x14ac:dyDescent="0.25"/>
    <row r="44676" customFormat="1" ht="15" customHeight="1" x14ac:dyDescent="0.25"/>
    <row r="44677" customFormat="1" ht="15" customHeight="1" x14ac:dyDescent="0.25"/>
    <row r="44678" customFormat="1" ht="15" customHeight="1" x14ac:dyDescent="0.25"/>
    <row r="44679" customFormat="1" ht="15" customHeight="1" x14ac:dyDescent="0.25"/>
    <row r="44680" customFormat="1" ht="15" customHeight="1" x14ac:dyDescent="0.25"/>
    <row r="44681" customFormat="1" ht="15" customHeight="1" x14ac:dyDescent="0.25"/>
    <row r="44682" customFormat="1" ht="15" customHeight="1" x14ac:dyDescent="0.25"/>
    <row r="44683" customFormat="1" ht="15" customHeight="1" x14ac:dyDescent="0.25"/>
    <row r="44684" customFormat="1" ht="15" customHeight="1" x14ac:dyDescent="0.25"/>
    <row r="44685" customFormat="1" ht="15" customHeight="1" x14ac:dyDescent="0.25"/>
    <row r="44686" customFormat="1" ht="15" customHeight="1" x14ac:dyDescent="0.25"/>
    <row r="44687" customFormat="1" ht="15" customHeight="1" x14ac:dyDescent="0.25"/>
    <row r="44688" customFormat="1" ht="15" customHeight="1" x14ac:dyDescent="0.25"/>
    <row r="44689" customFormat="1" ht="15" customHeight="1" x14ac:dyDescent="0.25"/>
    <row r="44690" customFormat="1" ht="15" customHeight="1" x14ac:dyDescent="0.25"/>
    <row r="44691" customFormat="1" ht="15" customHeight="1" x14ac:dyDescent="0.25"/>
    <row r="44692" customFormat="1" ht="15" customHeight="1" x14ac:dyDescent="0.25"/>
    <row r="44693" customFormat="1" ht="15" customHeight="1" x14ac:dyDescent="0.25"/>
    <row r="44694" customFormat="1" ht="15" customHeight="1" x14ac:dyDescent="0.25"/>
    <row r="44695" customFormat="1" ht="15" customHeight="1" x14ac:dyDescent="0.25"/>
    <row r="44696" customFormat="1" ht="15" customHeight="1" x14ac:dyDescent="0.25"/>
    <row r="44697" customFormat="1" ht="15" customHeight="1" x14ac:dyDescent="0.25"/>
    <row r="44698" customFormat="1" ht="15" customHeight="1" x14ac:dyDescent="0.25"/>
    <row r="44699" customFormat="1" ht="15" customHeight="1" x14ac:dyDescent="0.25"/>
    <row r="44700" customFormat="1" ht="15" customHeight="1" x14ac:dyDescent="0.25"/>
    <row r="44701" customFormat="1" ht="15" customHeight="1" x14ac:dyDescent="0.25"/>
    <row r="44702" customFormat="1" ht="15" customHeight="1" x14ac:dyDescent="0.25"/>
    <row r="44703" customFormat="1" ht="15" customHeight="1" x14ac:dyDescent="0.25"/>
    <row r="44704" customFormat="1" ht="15" customHeight="1" x14ac:dyDescent="0.25"/>
    <row r="44705" customFormat="1" ht="15" customHeight="1" x14ac:dyDescent="0.25"/>
    <row r="44706" customFormat="1" ht="15" customHeight="1" x14ac:dyDescent="0.25"/>
    <row r="44707" customFormat="1" ht="15" customHeight="1" x14ac:dyDescent="0.25"/>
    <row r="44708" customFormat="1" ht="15" customHeight="1" x14ac:dyDescent="0.25"/>
    <row r="44709" customFormat="1" ht="15" customHeight="1" x14ac:dyDescent="0.25"/>
    <row r="44710" customFormat="1" ht="15" customHeight="1" x14ac:dyDescent="0.25"/>
    <row r="44711" customFormat="1" ht="15" customHeight="1" x14ac:dyDescent="0.25"/>
    <row r="44712" customFormat="1" ht="15" customHeight="1" x14ac:dyDescent="0.25"/>
    <row r="44713" customFormat="1" ht="15" customHeight="1" x14ac:dyDescent="0.25"/>
    <row r="44714" customFormat="1" ht="15" customHeight="1" x14ac:dyDescent="0.25"/>
    <row r="44715" customFormat="1" ht="15" customHeight="1" x14ac:dyDescent="0.25"/>
    <row r="44716" customFormat="1" ht="15" customHeight="1" x14ac:dyDescent="0.25"/>
    <row r="44717" customFormat="1" ht="15" customHeight="1" x14ac:dyDescent="0.25"/>
    <row r="44718" customFormat="1" ht="15" customHeight="1" x14ac:dyDescent="0.25"/>
    <row r="44719" customFormat="1" ht="15" customHeight="1" x14ac:dyDescent="0.25"/>
    <row r="44720" customFormat="1" ht="15" customHeight="1" x14ac:dyDescent="0.25"/>
    <row r="44721" customFormat="1" ht="15" customHeight="1" x14ac:dyDescent="0.25"/>
    <row r="44722" customFormat="1" ht="15" customHeight="1" x14ac:dyDescent="0.25"/>
    <row r="44723" customFormat="1" ht="15" customHeight="1" x14ac:dyDescent="0.25"/>
    <row r="44724" customFormat="1" ht="15" customHeight="1" x14ac:dyDescent="0.25"/>
    <row r="44725" customFormat="1" ht="15" customHeight="1" x14ac:dyDescent="0.25"/>
    <row r="44726" customFormat="1" ht="15" customHeight="1" x14ac:dyDescent="0.25"/>
    <row r="44727" customFormat="1" ht="15" customHeight="1" x14ac:dyDescent="0.25"/>
    <row r="44728" customFormat="1" ht="15" customHeight="1" x14ac:dyDescent="0.25"/>
    <row r="44729" customFormat="1" ht="15" customHeight="1" x14ac:dyDescent="0.25"/>
    <row r="44730" customFormat="1" ht="15" customHeight="1" x14ac:dyDescent="0.25"/>
    <row r="44731" customFormat="1" ht="15" customHeight="1" x14ac:dyDescent="0.25"/>
    <row r="44732" customFormat="1" ht="15" customHeight="1" x14ac:dyDescent="0.25"/>
    <row r="44733" customFormat="1" ht="15" customHeight="1" x14ac:dyDescent="0.25"/>
    <row r="44734" customFormat="1" ht="15" customHeight="1" x14ac:dyDescent="0.25"/>
    <row r="44735" customFormat="1" ht="15" customHeight="1" x14ac:dyDescent="0.25"/>
    <row r="44736" customFormat="1" ht="15" customHeight="1" x14ac:dyDescent="0.25"/>
    <row r="44737" customFormat="1" ht="15" customHeight="1" x14ac:dyDescent="0.25"/>
    <row r="44738" customFormat="1" ht="15" customHeight="1" x14ac:dyDescent="0.25"/>
    <row r="44739" customFormat="1" ht="15" customHeight="1" x14ac:dyDescent="0.25"/>
    <row r="44740" customFormat="1" ht="15" customHeight="1" x14ac:dyDescent="0.25"/>
    <row r="44741" customFormat="1" ht="15" customHeight="1" x14ac:dyDescent="0.25"/>
    <row r="44742" customFormat="1" ht="15" customHeight="1" x14ac:dyDescent="0.25"/>
    <row r="44743" customFormat="1" ht="15" customHeight="1" x14ac:dyDescent="0.25"/>
    <row r="44744" customFormat="1" ht="15" customHeight="1" x14ac:dyDescent="0.25"/>
    <row r="44745" customFormat="1" ht="15" customHeight="1" x14ac:dyDescent="0.25"/>
    <row r="44746" customFormat="1" ht="15" customHeight="1" x14ac:dyDescent="0.25"/>
    <row r="44747" customFormat="1" ht="15" customHeight="1" x14ac:dyDescent="0.25"/>
    <row r="44748" customFormat="1" ht="15" customHeight="1" x14ac:dyDescent="0.25"/>
    <row r="44749" customFormat="1" ht="15" customHeight="1" x14ac:dyDescent="0.25"/>
    <row r="44750" customFormat="1" ht="15" customHeight="1" x14ac:dyDescent="0.25"/>
    <row r="44751" customFormat="1" ht="15" customHeight="1" x14ac:dyDescent="0.25"/>
    <row r="44752" customFormat="1" ht="15" customHeight="1" x14ac:dyDescent="0.25"/>
    <row r="44753" customFormat="1" ht="15" customHeight="1" x14ac:dyDescent="0.25"/>
    <row r="44754" customFormat="1" ht="15" customHeight="1" x14ac:dyDescent="0.25"/>
    <row r="44755" customFormat="1" ht="15" customHeight="1" x14ac:dyDescent="0.25"/>
    <row r="44756" customFormat="1" ht="15" customHeight="1" x14ac:dyDescent="0.25"/>
    <row r="44757" customFormat="1" ht="15" customHeight="1" x14ac:dyDescent="0.25"/>
    <row r="44758" customFormat="1" ht="15" customHeight="1" x14ac:dyDescent="0.25"/>
    <row r="44759" customFormat="1" ht="15" customHeight="1" x14ac:dyDescent="0.25"/>
    <row r="44760" customFormat="1" ht="15" customHeight="1" x14ac:dyDescent="0.25"/>
    <row r="44761" customFormat="1" ht="15" customHeight="1" x14ac:dyDescent="0.25"/>
    <row r="44762" customFormat="1" ht="15" customHeight="1" x14ac:dyDescent="0.25"/>
    <row r="44763" customFormat="1" ht="15" customHeight="1" x14ac:dyDescent="0.25"/>
    <row r="44764" customFormat="1" ht="15" customHeight="1" x14ac:dyDescent="0.25"/>
    <row r="44765" customFormat="1" ht="15" customHeight="1" x14ac:dyDescent="0.25"/>
    <row r="44766" customFormat="1" ht="15" customHeight="1" x14ac:dyDescent="0.25"/>
    <row r="44767" customFormat="1" ht="15" customHeight="1" x14ac:dyDescent="0.25"/>
    <row r="44768" customFormat="1" ht="15" customHeight="1" x14ac:dyDescent="0.25"/>
    <row r="44769" customFormat="1" ht="15" customHeight="1" x14ac:dyDescent="0.25"/>
    <row r="44770" customFormat="1" ht="15" customHeight="1" x14ac:dyDescent="0.25"/>
    <row r="44771" customFormat="1" ht="15" customHeight="1" x14ac:dyDescent="0.25"/>
    <row r="44772" customFormat="1" ht="15" customHeight="1" x14ac:dyDescent="0.25"/>
    <row r="44773" customFormat="1" ht="15" customHeight="1" x14ac:dyDescent="0.25"/>
    <row r="44774" customFormat="1" ht="15" customHeight="1" x14ac:dyDescent="0.25"/>
    <row r="44775" customFormat="1" ht="15" customHeight="1" x14ac:dyDescent="0.25"/>
    <row r="44776" customFormat="1" ht="15" customHeight="1" x14ac:dyDescent="0.25"/>
    <row r="44777" customFormat="1" ht="15" customHeight="1" x14ac:dyDescent="0.25"/>
    <row r="44778" customFormat="1" ht="15" customHeight="1" x14ac:dyDescent="0.25"/>
    <row r="44779" customFormat="1" ht="15" customHeight="1" x14ac:dyDescent="0.25"/>
    <row r="44780" customFormat="1" ht="15" customHeight="1" x14ac:dyDescent="0.25"/>
    <row r="44781" customFormat="1" ht="15" customHeight="1" x14ac:dyDescent="0.25"/>
    <row r="44782" customFormat="1" ht="15" customHeight="1" x14ac:dyDescent="0.25"/>
    <row r="44783" customFormat="1" ht="15" customHeight="1" x14ac:dyDescent="0.25"/>
    <row r="44784" customFormat="1" ht="15" customHeight="1" x14ac:dyDescent="0.25"/>
    <row r="44785" customFormat="1" ht="15" customHeight="1" x14ac:dyDescent="0.25"/>
    <row r="44786" customFormat="1" ht="15" customHeight="1" x14ac:dyDescent="0.25"/>
    <row r="44787" customFormat="1" ht="15" customHeight="1" x14ac:dyDescent="0.25"/>
    <row r="44788" customFormat="1" ht="15" customHeight="1" x14ac:dyDescent="0.25"/>
    <row r="44789" customFormat="1" ht="15" customHeight="1" x14ac:dyDescent="0.25"/>
    <row r="44790" customFormat="1" ht="15" customHeight="1" x14ac:dyDescent="0.25"/>
    <row r="44791" customFormat="1" ht="15" customHeight="1" x14ac:dyDescent="0.25"/>
    <row r="44792" customFormat="1" ht="15" customHeight="1" x14ac:dyDescent="0.25"/>
    <row r="44793" customFormat="1" ht="15" customHeight="1" x14ac:dyDescent="0.25"/>
    <row r="44794" customFormat="1" ht="15" customHeight="1" x14ac:dyDescent="0.25"/>
    <row r="44795" customFormat="1" ht="15" customHeight="1" x14ac:dyDescent="0.25"/>
    <row r="44796" customFormat="1" ht="15" customHeight="1" x14ac:dyDescent="0.25"/>
    <row r="44797" customFormat="1" ht="15" customHeight="1" x14ac:dyDescent="0.25"/>
    <row r="44798" customFormat="1" ht="15" customHeight="1" x14ac:dyDescent="0.25"/>
    <row r="44799" customFormat="1" ht="15" customHeight="1" x14ac:dyDescent="0.25"/>
    <row r="44800" customFormat="1" ht="15" customHeight="1" x14ac:dyDescent="0.25"/>
    <row r="44801" customFormat="1" ht="15" customHeight="1" x14ac:dyDescent="0.25"/>
    <row r="44802" customFormat="1" ht="15" customHeight="1" x14ac:dyDescent="0.25"/>
    <row r="44803" customFormat="1" ht="15" customHeight="1" x14ac:dyDescent="0.25"/>
    <row r="44804" customFormat="1" ht="15" customHeight="1" x14ac:dyDescent="0.25"/>
    <row r="44805" customFormat="1" ht="15" customHeight="1" x14ac:dyDescent="0.25"/>
    <row r="44806" customFormat="1" ht="15" customHeight="1" x14ac:dyDescent="0.25"/>
    <row r="44807" customFormat="1" ht="15" customHeight="1" x14ac:dyDescent="0.25"/>
    <row r="44808" customFormat="1" ht="15" customHeight="1" x14ac:dyDescent="0.25"/>
    <row r="44809" customFormat="1" ht="15" customHeight="1" x14ac:dyDescent="0.25"/>
    <row r="44810" customFormat="1" ht="15" customHeight="1" x14ac:dyDescent="0.25"/>
    <row r="44811" customFormat="1" ht="15" customHeight="1" x14ac:dyDescent="0.25"/>
    <row r="44812" customFormat="1" ht="15" customHeight="1" x14ac:dyDescent="0.25"/>
    <row r="44813" customFormat="1" ht="15" customHeight="1" x14ac:dyDescent="0.25"/>
    <row r="44814" customFormat="1" ht="15" customHeight="1" x14ac:dyDescent="0.25"/>
    <row r="44815" customFormat="1" ht="15" customHeight="1" x14ac:dyDescent="0.25"/>
    <row r="44816" customFormat="1" ht="15" customHeight="1" x14ac:dyDescent="0.25"/>
    <row r="44817" customFormat="1" ht="15" customHeight="1" x14ac:dyDescent="0.25"/>
    <row r="44818" customFormat="1" ht="15" customHeight="1" x14ac:dyDescent="0.25"/>
    <row r="44819" customFormat="1" ht="15" customHeight="1" x14ac:dyDescent="0.25"/>
    <row r="44820" customFormat="1" ht="15" customHeight="1" x14ac:dyDescent="0.25"/>
    <row r="44821" customFormat="1" ht="15" customHeight="1" x14ac:dyDescent="0.25"/>
    <row r="44822" customFormat="1" ht="15" customHeight="1" x14ac:dyDescent="0.25"/>
    <row r="44823" customFormat="1" ht="15" customHeight="1" x14ac:dyDescent="0.25"/>
    <row r="44824" customFormat="1" ht="15" customHeight="1" x14ac:dyDescent="0.25"/>
    <row r="44825" customFormat="1" ht="15" customHeight="1" x14ac:dyDescent="0.25"/>
    <row r="44826" customFormat="1" ht="15" customHeight="1" x14ac:dyDescent="0.25"/>
    <row r="44827" customFormat="1" ht="15" customHeight="1" x14ac:dyDescent="0.25"/>
    <row r="44828" customFormat="1" ht="15" customHeight="1" x14ac:dyDescent="0.25"/>
    <row r="44829" customFormat="1" ht="15" customHeight="1" x14ac:dyDescent="0.25"/>
    <row r="44830" customFormat="1" ht="15" customHeight="1" x14ac:dyDescent="0.25"/>
    <row r="44831" customFormat="1" ht="15" customHeight="1" x14ac:dyDescent="0.25"/>
    <row r="44832" customFormat="1" ht="15" customHeight="1" x14ac:dyDescent="0.25"/>
    <row r="44833" customFormat="1" ht="15" customHeight="1" x14ac:dyDescent="0.25"/>
    <row r="44834" customFormat="1" ht="15" customHeight="1" x14ac:dyDescent="0.25"/>
    <row r="44835" customFormat="1" ht="15" customHeight="1" x14ac:dyDescent="0.25"/>
    <row r="44836" customFormat="1" ht="15" customHeight="1" x14ac:dyDescent="0.25"/>
    <row r="44837" customFormat="1" ht="15" customHeight="1" x14ac:dyDescent="0.25"/>
    <row r="44838" customFormat="1" ht="15" customHeight="1" x14ac:dyDescent="0.25"/>
    <row r="44839" customFormat="1" ht="15" customHeight="1" x14ac:dyDescent="0.25"/>
    <row r="44840" customFormat="1" ht="15" customHeight="1" x14ac:dyDescent="0.25"/>
    <row r="44841" customFormat="1" ht="15" customHeight="1" x14ac:dyDescent="0.25"/>
    <row r="44842" customFormat="1" ht="15" customHeight="1" x14ac:dyDescent="0.25"/>
    <row r="44843" customFormat="1" ht="15" customHeight="1" x14ac:dyDescent="0.25"/>
    <row r="44844" customFormat="1" ht="15" customHeight="1" x14ac:dyDescent="0.25"/>
    <row r="44845" customFormat="1" ht="15" customHeight="1" x14ac:dyDescent="0.25"/>
    <row r="44846" customFormat="1" ht="15" customHeight="1" x14ac:dyDescent="0.25"/>
    <row r="44847" customFormat="1" ht="15" customHeight="1" x14ac:dyDescent="0.25"/>
    <row r="44848" customFormat="1" ht="15" customHeight="1" x14ac:dyDescent="0.25"/>
    <row r="44849" customFormat="1" ht="15" customHeight="1" x14ac:dyDescent="0.25"/>
    <row r="44850" customFormat="1" ht="15" customHeight="1" x14ac:dyDescent="0.25"/>
    <row r="44851" customFormat="1" ht="15" customHeight="1" x14ac:dyDescent="0.25"/>
    <row r="44852" customFormat="1" ht="15" customHeight="1" x14ac:dyDescent="0.25"/>
    <row r="44853" customFormat="1" ht="15" customHeight="1" x14ac:dyDescent="0.25"/>
    <row r="44854" customFormat="1" ht="15" customHeight="1" x14ac:dyDescent="0.25"/>
    <row r="44855" customFormat="1" ht="15" customHeight="1" x14ac:dyDescent="0.25"/>
    <row r="44856" customFormat="1" ht="15" customHeight="1" x14ac:dyDescent="0.25"/>
    <row r="44857" customFormat="1" ht="15" customHeight="1" x14ac:dyDescent="0.25"/>
    <row r="44858" customFormat="1" ht="15" customHeight="1" x14ac:dyDescent="0.25"/>
    <row r="44859" customFormat="1" ht="15" customHeight="1" x14ac:dyDescent="0.25"/>
    <row r="44860" customFormat="1" ht="15" customHeight="1" x14ac:dyDescent="0.25"/>
    <row r="44861" customFormat="1" ht="15" customHeight="1" x14ac:dyDescent="0.25"/>
    <row r="44862" customFormat="1" ht="15" customHeight="1" x14ac:dyDescent="0.25"/>
    <row r="44863" customFormat="1" ht="15" customHeight="1" x14ac:dyDescent="0.25"/>
    <row r="44864" customFormat="1" ht="15" customHeight="1" x14ac:dyDescent="0.25"/>
    <row r="44865" customFormat="1" ht="15" customHeight="1" x14ac:dyDescent="0.25"/>
    <row r="44866" customFormat="1" ht="15" customHeight="1" x14ac:dyDescent="0.25"/>
    <row r="44867" customFormat="1" ht="15" customHeight="1" x14ac:dyDescent="0.25"/>
    <row r="44868" customFormat="1" ht="15" customHeight="1" x14ac:dyDescent="0.25"/>
    <row r="44869" customFormat="1" ht="15" customHeight="1" x14ac:dyDescent="0.25"/>
    <row r="44870" customFormat="1" ht="15" customHeight="1" x14ac:dyDescent="0.25"/>
    <row r="44871" customFormat="1" ht="15" customHeight="1" x14ac:dyDescent="0.25"/>
    <row r="44872" customFormat="1" ht="15" customHeight="1" x14ac:dyDescent="0.25"/>
    <row r="44873" customFormat="1" ht="15" customHeight="1" x14ac:dyDescent="0.25"/>
    <row r="44874" customFormat="1" ht="15" customHeight="1" x14ac:dyDescent="0.25"/>
    <row r="44875" customFormat="1" ht="15" customHeight="1" x14ac:dyDescent="0.25"/>
    <row r="44876" customFormat="1" ht="15" customHeight="1" x14ac:dyDescent="0.25"/>
    <row r="44877" customFormat="1" ht="15" customHeight="1" x14ac:dyDescent="0.25"/>
    <row r="44878" customFormat="1" ht="15" customHeight="1" x14ac:dyDescent="0.25"/>
    <row r="44879" customFormat="1" ht="15" customHeight="1" x14ac:dyDescent="0.25"/>
    <row r="44880" customFormat="1" ht="15" customHeight="1" x14ac:dyDescent="0.25"/>
    <row r="44881" customFormat="1" ht="15" customHeight="1" x14ac:dyDescent="0.25"/>
    <row r="44882" customFormat="1" ht="15" customHeight="1" x14ac:dyDescent="0.25"/>
    <row r="44883" customFormat="1" ht="15" customHeight="1" x14ac:dyDescent="0.25"/>
    <row r="44884" customFormat="1" ht="15" customHeight="1" x14ac:dyDescent="0.25"/>
    <row r="44885" customFormat="1" ht="15" customHeight="1" x14ac:dyDescent="0.25"/>
    <row r="44886" customFormat="1" ht="15" customHeight="1" x14ac:dyDescent="0.25"/>
    <row r="44887" customFormat="1" ht="15" customHeight="1" x14ac:dyDescent="0.25"/>
    <row r="44888" customFormat="1" ht="15" customHeight="1" x14ac:dyDescent="0.25"/>
    <row r="44889" customFormat="1" ht="15" customHeight="1" x14ac:dyDescent="0.25"/>
    <row r="44890" customFormat="1" ht="15" customHeight="1" x14ac:dyDescent="0.25"/>
    <row r="44891" customFormat="1" ht="15" customHeight="1" x14ac:dyDescent="0.25"/>
    <row r="44892" customFormat="1" ht="15" customHeight="1" x14ac:dyDescent="0.25"/>
    <row r="44893" customFormat="1" ht="15" customHeight="1" x14ac:dyDescent="0.25"/>
    <row r="44894" customFormat="1" ht="15" customHeight="1" x14ac:dyDescent="0.25"/>
    <row r="44895" customFormat="1" ht="15" customHeight="1" x14ac:dyDescent="0.25"/>
    <row r="44896" customFormat="1" ht="15" customHeight="1" x14ac:dyDescent="0.25"/>
    <row r="44897" customFormat="1" ht="15" customHeight="1" x14ac:dyDescent="0.25"/>
    <row r="44898" customFormat="1" ht="15" customHeight="1" x14ac:dyDescent="0.25"/>
    <row r="44899" customFormat="1" ht="15" customHeight="1" x14ac:dyDescent="0.25"/>
    <row r="44900" customFormat="1" ht="15" customHeight="1" x14ac:dyDescent="0.25"/>
    <row r="44901" customFormat="1" ht="15" customHeight="1" x14ac:dyDescent="0.25"/>
    <row r="44902" customFormat="1" ht="15" customHeight="1" x14ac:dyDescent="0.25"/>
    <row r="44903" customFormat="1" ht="15" customHeight="1" x14ac:dyDescent="0.25"/>
    <row r="44904" customFormat="1" ht="15" customHeight="1" x14ac:dyDescent="0.25"/>
    <row r="44905" customFormat="1" ht="15" customHeight="1" x14ac:dyDescent="0.25"/>
    <row r="44906" customFormat="1" ht="15" customHeight="1" x14ac:dyDescent="0.25"/>
    <row r="44907" customFormat="1" ht="15" customHeight="1" x14ac:dyDescent="0.25"/>
    <row r="44908" customFormat="1" ht="15" customHeight="1" x14ac:dyDescent="0.25"/>
    <row r="44909" customFormat="1" ht="15" customHeight="1" x14ac:dyDescent="0.25"/>
    <row r="44910" customFormat="1" ht="15" customHeight="1" x14ac:dyDescent="0.25"/>
    <row r="44911" customFormat="1" ht="15" customHeight="1" x14ac:dyDescent="0.25"/>
    <row r="44912" customFormat="1" ht="15" customHeight="1" x14ac:dyDescent="0.25"/>
    <row r="44913" customFormat="1" ht="15" customHeight="1" x14ac:dyDescent="0.25"/>
    <row r="44914" customFormat="1" ht="15" customHeight="1" x14ac:dyDescent="0.25"/>
    <row r="44915" customFormat="1" ht="15" customHeight="1" x14ac:dyDescent="0.25"/>
    <row r="44916" customFormat="1" ht="15" customHeight="1" x14ac:dyDescent="0.25"/>
    <row r="44917" customFormat="1" ht="15" customHeight="1" x14ac:dyDescent="0.25"/>
    <row r="44918" customFormat="1" ht="15" customHeight="1" x14ac:dyDescent="0.25"/>
    <row r="44919" customFormat="1" ht="15" customHeight="1" x14ac:dyDescent="0.25"/>
    <row r="44920" customFormat="1" ht="15" customHeight="1" x14ac:dyDescent="0.25"/>
    <row r="44921" customFormat="1" ht="15" customHeight="1" x14ac:dyDescent="0.25"/>
    <row r="44922" customFormat="1" ht="15" customHeight="1" x14ac:dyDescent="0.25"/>
    <row r="44923" customFormat="1" ht="15" customHeight="1" x14ac:dyDescent="0.25"/>
    <row r="44924" customFormat="1" ht="15" customHeight="1" x14ac:dyDescent="0.25"/>
    <row r="44925" customFormat="1" ht="15" customHeight="1" x14ac:dyDescent="0.25"/>
    <row r="44926" customFormat="1" ht="15" customHeight="1" x14ac:dyDescent="0.25"/>
    <row r="44927" customFormat="1" ht="15" customHeight="1" x14ac:dyDescent="0.25"/>
    <row r="44928" customFormat="1" ht="15" customHeight="1" x14ac:dyDescent="0.25"/>
    <row r="44929" customFormat="1" ht="15" customHeight="1" x14ac:dyDescent="0.25"/>
    <row r="44930" customFormat="1" ht="15" customHeight="1" x14ac:dyDescent="0.25"/>
    <row r="44931" customFormat="1" ht="15" customHeight="1" x14ac:dyDescent="0.25"/>
    <row r="44932" customFormat="1" ht="15" customHeight="1" x14ac:dyDescent="0.25"/>
    <row r="44933" customFormat="1" ht="15" customHeight="1" x14ac:dyDescent="0.25"/>
    <row r="44934" customFormat="1" ht="15" customHeight="1" x14ac:dyDescent="0.25"/>
    <row r="44935" customFormat="1" ht="15" customHeight="1" x14ac:dyDescent="0.25"/>
    <row r="44936" customFormat="1" ht="15" customHeight="1" x14ac:dyDescent="0.25"/>
    <row r="44937" customFormat="1" ht="15" customHeight="1" x14ac:dyDescent="0.25"/>
    <row r="44938" customFormat="1" ht="15" customHeight="1" x14ac:dyDescent="0.25"/>
    <row r="44939" customFormat="1" ht="15" customHeight="1" x14ac:dyDescent="0.25"/>
    <row r="44940" customFormat="1" ht="15" customHeight="1" x14ac:dyDescent="0.25"/>
    <row r="44941" customFormat="1" ht="15" customHeight="1" x14ac:dyDescent="0.25"/>
    <row r="44942" customFormat="1" ht="15" customHeight="1" x14ac:dyDescent="0.25"/>
    <row r="44943" customFormat="1" ht="15" customHeight="1" x14ac:dyDescent="0.25"/>
    <row r="44944" customFormat="1" ht="15" customHeight="1" x14ac:dyDescent="0.25"/>
    <row r="44945" customFormat="1" ht="15" customHeight="1" x14ac:dyDescent="0.25"/>
    <row r="44946" customFormat="1" ht="15" customHeight="1" x14ac:dyDescent="0.25"/>
    <row r="44947" customFormat="1" ht="15" customHeight="1" x14ac:dyDescent="0.25"/>
    <row r="44948" customFormat="1" ht="15" customHeight="1" x14ac:dyDescent="0.25"/>
    <row r="44949" customFormat="1" ht="15" customHeight="1" x14ac:dyDescent="0.25"/>
    <row r="44950" customFormat="1" ht="15" customHeight="1" x14ac:dyDescent="0.25"/>
    <row r="44951" customFormat="1" ht="15" customHeight="1" x14ac:dyDescent="0.25"/>
    <row r="44952" customFormat="1" ht="15" customHeight="1" x14ac:dyDescent="0.25"/>
    <row r="44953" customFormat="1" ht="15" customHeight="1" x14ac:dyDescent="0.25"/>
    <row r="44954" customFormat="1" ht="15" customHeight="1" x14ac:dyDescent="0.25"/>
    <row r="44955" customFormat="1" ht="15" customHeight="1" x14ac:dyDescent="0.25"/>
    <row r="44956" customFormat="1" ht="15" customHeight="1" x14ac:dyDescent="0.25"/>
    <row r="44957" customFormat="1" ht="15" customHeight="1" x14ac:dyDescent="0.25"/>
    <row r="44958" customFormat="1" ht="15" customHeight="1" x14ac:dyDescent="0.25"/>
    <row r="44959" customFormat="1" ht="15" customHeight="1" x14ac:dyDescent="0.25"/>
    <row r="44960" customFormat="1" ht="15" customHeight="1" x14ac:dyDescent="0.25"/>
    <row r="44961" customFormat="1" ht="15" customHeight="1" x14ac:dyDescent="0.25"/>
    <row r="44962" customFormat="1" ht="15" customHeight="1" x14ac:dyDescent="0.25"/>
    <row r="44963" customFormat="1" ht="15" customHeight="1" x14ac:dyDescent="0.25"/>
    <row r="44964" customFormat="1" ht="15" customHeight="1" x14ac:dyDescent="0.25"/>
    <row r="44965" customFormat="1" ht="15" customHeight="1" x14ac:dyDescent="0.25"/>
    <row r="44966" customFormat="1" ht="15" customHeight="1" x14ac:dyDescent="0.25"/>
    <row r="44967" customFormat="1" ht="15" customHeight="1" x14ac:dyDescent="0.25"/>
    <row r="44968" customFormat="1" ht="15" customHeight="1" x14ac:dyDescent="0.25"/>
    <row r="44969" customFormat="1" ht="15" customHeight="1" x14ac:dyDescent="0.25"/>
    <row r="44970" customFormat="1" ht="15" customHeight="1" x14ac:dyDescent="0.25"/>
    <row r="44971" customFormat="1" ht="15" customHeight="1" x14ac:dyDescent="0.25"/>
    <row r="44972" customFormat="1" ht="15" customHeight="1" x14ac:dyDescent="0.25"/>
    <row r="44973" customFormat="1" ht="15" customHeight="1" x14ac:dyDescent="0.25"/>
    <row r="44974" customFormat="1" ht="15" customHeight="1" x14ac:dyDescent="0.25"/>
    <row r="44975" customFormat="1" ht="15" customHeight="1" x14ac:dyDescent="0.25"/>
    <row r="44976" customFormat="1" ht="15" customHeight="1" x14ac:dyDescent="0.25"/>
    <row r="44977" customFormat="1" ht="15" customHeight="1" x14ac:dyDescent="0.25"/>
    <row r="44978" customFormat="1" ht="15" customHeight="1" x14ac:dyDescent="0.25"/>
    <row r="44979" customFormat="1" ht="15" customHeight="1" x14ac:dyDescent="0.25"/>
    <row r="44980" customFormat="1" ht="15" customHeight="1" x14ac:dyDescent="0.25"/>
    <row r="44981" customFormat="1" ht="15" customHeight="1" x14ac:dyDescent="0.25"/>
    <row r="44982" customFormat="1" ht="15" customHeight="1" x14ac:dyDescent="0.25"/>
    <row r="44983" customFormat="1" ht="15" customHeight="1" x14ac:dyDescent="0.25"/>
    <row r="44984" customFormat="1" ht="15" customHeight="1" x14ac:dyDescent="0.25"/>
    <row r="44985" customFormat="1" ht="15" customHeight="1" x14ac:dyDescent="0.25"/>
    <row r="44986" customFormat="1" ht="15" customHeight="1" x14ac:dyDescent="0.25"/>
    <row r="44987" customFormat="1" ht="15" customHeight="1" x14ac:dyDescent="0.25"/>
    <row r="44988" customFormat="1" ht="15" customHeight="1" x14ac:dyDescent="0.25"/>
    <row r="44989" customFormat="1" ht="15" customHeight="1" x14ac:dyDescent="0.25"/>
    <row r="44990" customFormat="1" ht="15" customHeight="1" x14ac:dyDescent="0.25"/>
    <row r="44991" customFormat="1" ht="15" customHeight="1" x14ac:dyDescent="0.25"/>
    <row r="44992" customFormat="1" ht="15" customHeight="1" x14ac:dyDescent="0.25"/>
    <row r="44993" customFormat="1" ht="15" customHeight="1" x14ac:dyDescent="0.25"/>
    <row r="44994" customFormat="1" ht="15" customHeight="1" x14ac:dyDescent="0.25"/>
    <row r="44995" customFormat="1" ht="15" customHeight="1" x14ac:dyDescent="0.25"/>
    <row r="44996" customFormat="1" ht="15" customHeight="1" x14ac:dyDescent="0.25"/>
    <row r="44997" customFormat="1" ht="15" customHeight="1" x14ac:dyDescent="0.25"/>
    <row r="44998" customFormat="1" ht="15" customHeight="1" x14ac:dyDescent="0.25"/>
    <row r="44999" customFormat="1" ht="15" customHeight="1" x14ac:dyDescent="0.25"/>
    <row r="45000" customFormat="1" ht="15" customHeight="1" x14ac:dyDescent="0.25"/>
    <row r="45001" customFormat="1" ht="15" customHeight="1" x14ac:dyDescent="0.25"/>
    <row r="45002" customFormat="1" ht="15" customHeight="1" x14ac:dyDescent="0.25"/>
    <row r="45003" customFormat="1" ht="15" customHeight="1" x14ac:dyDescent="0.25"/>
    <row r="45004" customFormat="1" ht="15" customHeight="1" x14ac:dyDescent="0.25"/>
    <row r="45005" customFormat="1" ht="15" customHeight="1" x14ac:dyDescent="0.25"/>
    <row r="45006" customFormat="1" ht="15" customHeight="1" x14ac:dyDescent="0.25"/>
    <row r="45007" customFormat="1" ht="15" customHeight="1" x14ac:dyDescent="0.25"/>
    <row r="45008" customFormat="1" ht="15" customHeight="1" x14ac:dyDescent="0.25"/>
    <row r="45009" customFormat="1" ht="15" customHeight="1" x14ac:dyDescent="0.25"/>
    <row r="45010" customFormat="1" ht="15" customHeight="1" x14ac:dyDescent="0.25"/>
    <row r="45011" customFormat="1" ht="15" customHeight="1" x14ac:dyDescent="0.25"/>
    <row r="45012" customFormat="1" ht="15" customHeight="1" x14ac:dyDescent="0.25"/>
    <row r="45013" customFormat="1" ht="15" customHeight="1" x14ac:dyDescent="0.25"/>
    <row r="45014" customFormat="1" ht="15" customHeight="1" x14ac:dyDescent="0.25"/>
    <row r="45015" customFormat="1" ht="15" customHeight="1" x14ac:dyDescent="0.25"/>
    <row r="45016" customFormat="1" ht="15" customHeight="1" x14ac:dyDescent="0.25"/>
    <row r="45017" customFormat="1" ht="15" customHeight="1" x14ac:dyDescent="0.25"/>
    <row r="45018" customFormat="1" ht="15" customHeight="1" x14ac:dyDescent="0.25"/>
    <row r="45019" customFormat="1" ht="15" customHeight="1" x14ac:dyDescent="0.25"/>
    <row r="45020" customFormat="1" ht="15" customHeight="1" x14ac:dyDescent="0.25"/>
    <row r="45021" customFormat="1" ht="15" customHeight="1" x14ac:dyDescent="0.25"/>
    <row r="45022" customFormat="1" ht="15" customHeight="1" x14ac:dyDescent="0.25"/>
    <row r="45023" customFormat="1" ht="15" customHeight="1" x14ac:dyDescent="0.25"/>
    <row r="45024" customFormat="1" ht="15" customHeight="1" x14ac:dyDescent="0.25"/>
    <row r="45025" customFormat="1" ht="15" customHeight="1" x14ac:dyDescent="0.25"/>
    <row r="45026" customFormat="1" ht="15" customHeight="1" x14ac:dyDescent="0.25"/>
    <row r="45027" customFormat="1" ht="15" customHeight="1" x14ac:dyDescent="0.25"/>
    <row r="45028" customFormat="1" ht="15" customHeight="1" x14ac:dyDescent="0.25"/>
    <row r="45029" customFormat="1" ht="15" customHeight="1" x14ac:dyDescent="0.25"/>
    <row r="45030" customFormat="1" ht="15" customHeight="1" x14ac:dyDescent="0.25"/>
    <row r="45031" customFormat="1" ht="15" customHeight="1" x14ac:dyDescent="0.25"/>
    <row r="45032" customFormat="1" ht="15" customHeight="1" x14ac:dyDescent="0.25"/>
    <row r="45033" customFormat="1" ht="15" customHeight="1" x14ac:dyDescent="0.25"/>
    <row r="45034" customFormat="1" ht="15" customHeight="1" x14ac:dyDescent="0.25"/>
    <row r="45035" customFormat="1" ht="15" customHeight="1" x14ac:dyDescent="0.25"/>
    <row r="45036" customFormat="1" ht="15" customHeight="1" x14ac:dyDescent="0.25"/>
    <row r="45037" customFormat="1" ht="15" customHeight="1" x14ac:dyDescent="0.25"/>
    <row r="45038" customFormat="1" ht="15" customHeight="1" x14ac:dyDescent="0.25"/>
    <row r="45039" customFormat="1" ht="15" customHeight="1" x14ac:dyDescent="0.25"/>
    <row r="45040" customFormat="1" ht="15" customHeight="1" x14ac:dyDescent="0.25"/>
    <row r="45041" customFormat="1" ht="15" customHeight="1" x14ac:dyDescent="0.25"/>
    <row r="45042" customFormat="1" ht="15" customHeight="1" x14ac:dyDescent="0.25"/>
    <row r="45043" customFormat="1" ht="15" customHeight="1" x14ac:dyDescent="0.25"/>
    <row r="45044" customFormat="1" ht="15" customHeight="1" x14ac:dyDescent="0.25"/>
    <row r="45045" customFormat="1" ht="15" customHeight="1" x14ac:dyDescent="0.25"/>
    <row r="45046" customFormat="1" ht="15" customHeight="1" x14ac:dyDescent="0.25"/>
    <row r="45047" customFormat="1" ht="15" customHeight="1" x14ac:dyDescent="0.25"/>
    <row r="45048" customFormat="1" ht="15" customHeight="1" x14ac:dyDescent="0.25"/>
    <row r="45049" customFormat="1" ht="15" customHeight="1" x14ac:dyDescent="0.25"/>
    <row r="45050" customFormat="1" ht="15" customHeight="1" x14ac:dyDescent="0.25"/>
    <row r="45051" customFormat="1" ht="15" customHeight="1" x14ac:dyDescent="0.25"/>
    <row r="45052" customFormat="1" ht="15" customHeight="1" x14ac:dyDescent="0.25"/>
    <row r="45053" customFormat="1" ht="15" customHeight="1" x14ac:dyDescent="0.25"/>
    <row r="45054" customFormat="1" ht="15" customHeight="1" x14ac:dyDescent="0.25"/>
    <row r="45055" customFormat="1" ht="15" customHeight="1" x14ac:dyDescent="0.25"/>
    <row r="45056" customFormat="1" ht="15" customHeight="1" x14ac:dyDescent="0.25"/>
    <row r="45057" customFormat="1" ht="15" customHeight="1" x14ac:dyDescent="0.25"/>
    <row r="45058" customFormat="1" ht="15" customHeight="1" x14ac:dyDescent="0.25"/>
    <row r="45059" customFormat="1" ht="15" customHeight="1" x14ac:dyDescent="0.25"/>
    <row r="45060" customFormat="1" ht="15" customHeight="1" x14ac:dyDescent="0.25"/>
    <row r="45061" customFormat="1" ht="15" customHeight="1" x14ac:dyDescent="0.25"/>
    <row r="45062" customFormat="1" ht="15" customHeight="1" x14ac:dyDescent="0.25"/>
    <row r="45063" customFormat="1" ht="15" customHeight="1" x14ac:dyDescent="0.25"/>
    <row r="45064" customFormat="1" ht="15" customHeight="1" x14ac:dyDescent="0.25"/>
    <row r="45065" customFormat="1" ht="15" customHeight="1" x14ac:dyDescent="0.25"/>
    <row r="45066" customFormat="1" ht="15" customHeight="1" x14ac:dyDescent="0.25"/>
    <row r="45067" customFormat="1" ht="15" customHeight="1" x14ac:dyDescent="0.25"/>
    <row r="45068" customFormat="1" ht="15" customHeight="1" x14ac:dyDescent="0.25"/>
    <row r="45069" customFormat="1" ht="15" customHeight="1" x14ac:dyDescent="0.25"/>
    <row r="45070" customFormat="1" ht="15" customHeight="1" x14ac:dyDescent="0.25"/>
    <row r="45071" customFormat="1" ht="15" customHeight="1" x14ac:dyDescent="0.25"/>
    <row r="45072" customFormat="1" ht="15" customHeight="1" x14ac:dyDescent="0.25"/>
    <row r="45073" customFormat="1" ht="15" customHeight="1" x14ac:dyDescent="0.25"/>
    <row r="45074" customFormat="1" ht="15" customHeight="1" x14ac:dyDescent="0.25"/>
    <row r="45075" customFormat="1" ht="15" customHeight="1" x14ac:dyDescent="0.25"/>
    <row r="45076" customFormat="1" ht="15" customHeight="1" x14ac:dyDescent="0.25"/>
    <row r="45077" customFormat="1" ht="15" customHeight="1" x14ac:dyDescent="0.25"/>
    <row r="45078" customFormat="1" ht="15" customHeight="1" x14ac:dyDescent="0.25"/>
    <row r="45079" customFormat="1" ht="15" customHeight="1" x14ac:dyDescent="0.25"/>
    <row r="45080" customFormat="1" ht="15" customHeight="1" x14ac:dyDescent="0.25"/>
    <row r="45081" customFormat="1" ht="15" customHeight="1" x14ac:dyDescent="0.25"/>
    <row r="45082" customFormat="1" ht="15" customHeight="1" x14ac:dyDescent="0.25"/>
    <row r="45083" customFormat="1" ht="15" customHeight="1" x14ac:dyDescent="0.25"/>
    <row r="45084" customFormat="1" ht="15" customHeight="1" x14ac:dyDescent="0.25"/>
    <row r="45085" customFormat="1" ht="15" customHeight="1" x14ac:dyDescent="0.25"/>
    <row r="45086" customFormat="1" ht="15" customHeight="1" x14ac:dyDescent="0.25"/>
    <row r="45087" customFormat="1" ht="15" customHeight="1" x14ac:dyDescent="0.25"/>
    <row r="45088" customFormat="1" ht="15" customHeight="1" x14ac:dyDescent="0.25"/>
    <row r="45089" customFormat="1" ht="15" customHeight="1" x14ac:dyDescent="0.25"/>
    <row r="45090" customFormat="1" ht="15" customHeight="1" x14ac:dyDescent="0.25"/>
    <row r="45091" customFormat="1" ht="15" customHeight="1" x14ac:dyDescent="0.25"/>
    <row r="45092" customFormat="1" ht="15" customHeight="1" x14ac:dyDescent="0.25"/>
    <row r="45093" customFormat="1" ht="15" customHeight="1" x14ac:dyDescent="0.25"/>
    <row r="45094" customFormat="1" ht="15" customHeight="1" x14ac:dyDescent="0.25"/>
    <row r="45095" customFormat="1" ht="15" customHeight="1" x14ac:dyDescent="0.25"/>
    <row r="45096" customFormat="1" ht="15" customHeight="1" x14ac:dyDescent="0.25"/>
    <row r="45097" customFormat="1" ht="15" customHeight="1" x14ac:dyDescent="0.25"/>
    <row r="45098" customFormat="1" ht="15" customHeight="1" x14ac:dyDescent="0.25"/>
    <row r="45099" customFormat="1" ht="15" customHeight="1" x14ac:dyDescent="0.25"/>
    <row r="45100" customFormat="1" ht="15" customHeight="1" x14ac:dyDescent="0.25"/>
    <row r="45101" customFormat="1" ht="15" customHeight="1" x14ac:dyDescent="0.25"/>
    <row r="45102" customFormat="1" ht="15" customHeight="1" x14ac:dyDescent="0.25"/>
    <row r="45103" customFormat="1" ht="15" customHeight="1" x14ac:dyDescent="0.25"/>
    <row r="45104" customFormat="1" ht="15" customHeight="1" x14ac:dyDescent="0.25"/>
    <row r="45105" customFormat="1" ht="15" customHeight="1" x14ac:dyDescent="0.25"/>
    <row r="45106" customFormat="1" ht="15" customHeight="1" x14ac:dyDescent="0.25"/>
    <row r="45107" customFormat="1" ht="15" customHeight="1" x14ac:dyDescent="0.25"/>
    <row r="45108" customFormat="1" ht="15" customHeight="1" x14ac:dyDescent="0.25"/>
    <row r="45109" customFormat="1" ht="15" customHeight="1" x14ac:dyDescent="0.25"/>
    <row r="45110" customFormat="1" ht="15" customHeight="1" x14ac:dyDescent="0.25"/>
    <row r="45111" customFormat="1" ht="15" customHeight="1" x14ac:dyDescent="0.25"/>
    <row r="45112" customFormat="1" ht="15" customHeight="1" x14ac:dyDescent="0.25"/>
    <row r="45113" customFormat="1" ht="15" customHeight="1" x14ac:dyDescent="0.25"/>
    <row r="45114" customFormat="1" ht="15" customHeight="1" x14ac:dyDescent="0.25"/>
    <row r="45115" customFormat="1" ht="15" customHeight="1" x14ac:dyDescent="0.25"/>
    <row r="45116" customFormat="1" ht="15" customHeight="1" x14ac:dyDescent="0.25"/>
    <row r="45117" customFormat="1" ht="15" customHeight="1" x14ac:dyDescent="0.25"/>
    <row r="45118" customFormat="1" ht="15" customHeight="1" x14ac:dyDescent="0.25"/>
    <row r="45119" customFormat="1" ht="15" customHeight="1" x14ac:dyDescent="0.25"/>
    <row r="45120" customFormat="1" ht="15" customHeight="1" x14ac:dyDescent="0.25"/>
    <row r="45121" customFormat="1" ht="15" customHeight="1" x14ac:dyDescent="0.25"/>
    <row r="45122" customFormat="1" ht="15" customHeight="1" x14ac:dyDescent="0.25"/>
    <row r="45123" customFormat="1" ht="15" customHeight="1" x14ac:dyDescent="0.25"/>
    <row r="45124" customFormat="1" ht="15" customHeight="1" x14ac:dyDescent="0.25"/>
    <row r="45125" customFormat="1" ht="15" customHeight="1" x14ac:dyDescent="0.25"/>
    <row r="45126" customFormat="1" ht="15" customHeight="1" x14ac:dyDescent="0.25"/>
    <row r="45127" customFormat="1" ht="15" customHeight="1" x14ac:dyDescent="0.25"/>
    <row r="45128" customFormat="1" ht="15" customHeight="1" x14ac:dyDescent="0.25"/>
    <row r="45129" customFormat="1" ht="15" customHeight="1" x14ac:dyDescent="0.25"/>
    <row r="45130" customFormat="1" ht="15" customHeight="1" x14ac:dyDescent="0.25"/>
    <row r="45131" customFormat="1" ht="15" customHeight="1" x14ac:dyDescent="0.25"/>
    <row r="45132" customFormat="1" ht="15" customHeight="1" x14ac:dyDescent="0.25"/>
    <row r="45133" customFormat="1" ht="15" customHeight="1" x14ac:dyDescent="0.25"/>
    <row r="45134" customFormat="1" ht="15" customHeight="1" x14ac:dyDescent="0.25"/>
    <row r="45135" customFormat="1" ht="15" customHeight="1" x14ac:dyDescent="0.25"/>
    <row r="45136" customFormat="1" ht="15" customHeight="1" x14ac:dyDescent="0.25"/>
    <row r="45137" customFormat="1" ht="15" customHeight="1" x14ac:dyDescent="0.25"/>
    <row r="45138" customFormat="1" ht="15" customHeight="1" x14ac:dyDescent="0.25"/>
    <row r="45139" customFormat="1" ht="15" customHeight="1" x14ac:dyDescent="0.25"/>
    <row r="45140" customFormat="1" ht="15" customHeight="1" x14ac:dyDescent="0.25"/>
    <row r="45141" customFormat="1" ht="15" customHeight="1" x14ac:dyDescent="0.25"/>
    <row r="45142" customFormat="1" ht="15" customHeight="1" x14ac:dyDescent="0.25"/>
    <row r="45143" customFormat="1" ht="15" customHeight="1" x14ac:dyDescent="0.25"/>
    <row r="45144" customFormat="1" ht="15" customHeight="1" x14ac:dyDescent="0.25"/>
    <row r="45145" customFormat="1" ht="15" customHeight="1" x14ac:dyDescent="0.25"/>
    <row r="45146" customFormat="1" ht="15" customHeight="1" x14ac:dyDescent="0.25"/>
    <row r="45147" customFormat="1" ht="15" customHeight="1" x14ac:dyDescent="0.25"/>
    <row r="45148" customFormat="1" ht="15" customHeight="1" x14ac:dyDescent="0.25"/>
    <row r="45149" customFormat="1" ht="15" customHeight="1" x14ac:dyDescent="0.25"/>
    <row r="45150" customFormat="1" ht="15" customHeight="1" x14ac:dyDescent="0.25"/>
    <row r="45151" customFormat="1" ht="15" customHeight="1" x14ac:dyDescent="0.25"/>
    <row r="45152" customFormat="1" ht="15" customHeight="1" x14ac:dyDescent="0.25"/>
    <row r="45153" customFormat="1" ht="15" customHeight="1" x14ac:dyDescent="0.25"/>
    <row r="45154" customFormat="1" ht="15" customHeight="1" x14ac:dyDescent="0.25"/>
    <row r="45155" customFormat="1" ht="15" customHeight="1" x14ac:dyDescent="0.25"/>
    <row r="45156" customFormat="1" ht="15" customHeight="1" x14ac:dyDescent="0.25"/>
    <row r="45157" customFormat="1" ht="15" customHeight="1" x14ac:dyDescent="0.25"/>
    <row r="45158" customFormat="1" ht="15" customHeight="1" x14ac:dyDescent="0.25"/>
    <row r="45159" customFormat="1" ht="15" customHeight="1" x14ac:dyDescent="0.25"/>
    <row r="45160" customFormat="1" ht="15" customHeight="1" x14ac:dyDescent="0.25"/>
    <row r="45161" customFormat="1" ht="15" customHeight="1" x14ac:dyDescent="0.25"/>
    <row r="45162" customFormat="1" ht="15" customHeight="1" x14ac:dyDescent="0.25"/>
    <row r="45163" customFormat="1" ht="15" customHeight="1" x14ac:dyDescent="0.25"/>
    <row r="45164" customFormat="1" ht="15" customHeight="1" x14ac:dyDescent="0.25"/>
    <row r="45165" customFormat="1" ht="15" customHeight="1" x14ac:dyDescent="0.25"/>
    <row r="45166" customFormat="1" ht="15" customHeight="1" x14ac:dyDescent="0.25"/>
    <row r="45167" customFormat="1" ht="15" customHeight="1" x14ac:dyDescent="0.25"/>
    <row r="45168" customFormat="1" ht="15" customHeight="1" x14ac:dyDescent="0.25"/>
    <row r="45169" customFormat="1" ht="15" customHeight="1" x14ac:dyDescent="0.25"/>
    <row r="45170" customFormat="1" ht="15" customHeight="1" x14ac:dyDescent="0.25"/>
    <row r="45171" customFormat="1" ht="15" customHeight="1" x14ac:dyDescent="0.25"/>
    <row r="45172" customFormat="1" ht="15" customHeight="1" x14ac:dyDescent="0.25"/>
    <row r="45173" customFormat="1" ht="15" customHeight="1" x14ac:dyDescent="0.25"/>
    <row r="45174" customFormat="1" ht="15" customHeight="1" x14ac:dyDescent="0.25"/>
    <row r="45175" customFormat="1" ht="15" customHeight="1" x14ac:dyDescent="0.25"/>
    <row r="45176" customFormat="1" ht="15" customHeight="1" x14ac:dyDescent="0.25"/>
    <row r="45177" customFormat="1" ht="15" customHeight="1" x14ac:dyDescent="0.25"/>
    <row r="45178" customFormat="1" ht="15" customHeight="1" x14ac:dyDescent="0.25"/>
    <row r="45179" customFormat="1" ht="15" customHeight="1" x14ac:dyDescent="0.25"/>
    <row r="45180" customFormat="1" ht="15" customHeight="1" x14ac:dyDescent="0.25"/>
    <row r="45181" customFormat="1" ht="15" customHeight="1" x14ac:dyDescent="0.25"/>
    <row r="45182" customFormat="1" ht="15" customHeight="1" x14ac:dyDescent="0.25"/>
    <row r="45183" customFormat="1" ht="15" customHeight="1" x14ac:dyDescent="0.25"/>
    <row r="45184" customFormat="1" ht="15" customHeight="1" x14ac:dyDescent="0.25"/>
    <row r="45185" customFormat="1" ht="15" customHeight="1" x14ac:dyDescent="0.25"/>
    <row r="45186" customFormat="1" ht="15" customHeight="1" x14ac:dyDescent="0.25"/>
    <row r="45187" customFormat="1" ht="15" customHeight="1" x14ac:dyDescent="0.25"/>
    <row r="45188" customFormat="1" ht="15" customHeight="1" x14ac:dyDescent="0.25"/>
    <row r="45189" customFormat="1" ht="15" customHeight="1" x14ac:dyDescent="0.25"/>
    <row r="45190" customFormat="1" ht="15" customHeight="1" x14ac:dyDescent="0.25"/>
    <row r="45191" customFormat="1" ht="15" customHeight="1" x14ac:dyDescent="0.25"/>
    <row r="45192" customFormat="1" ht="15" customHeight="1" x14ac:dyDescent="0.25"/>
    <row r="45193" customFormat="1" ht="15" customHeight="1" x14ac:dyDescent="0.25"/>
    <row r="45194" customFormat="1" ht="15" customHeight="1" x14ac:dyDescent="0.25"/>
    <row r="45195" customFormat="1" ht="15" customHeight="1" x14ac:dyDescent="0.25"/>
    <row r="45196" customFormat="1" ht="15" customHeight="1" x14ac:dyDescent="0.25"/>
    <row r="45197" customFormat="1" ht="15" customHeight="1" x14ac:dyDescent="0.25"/>
    <row r="45198" customFormat="1" ht="15" customHeight="1" x14ac:dyDescent="0.25"/>
    <row r="45199" customFormat="1" ht="15" customHeight="1" x14ac:dyDescent="0.25"/>
    <row r="45200" customFormat="1" ht="15" customHeight="1" x14ac:dyDescent="0.25"/>
    <row r="45201" customFormat="1" ht="15" customHeight="1" x14ac:dyDescent="0.25"/>
    <row r="45202" customFormat="1" ht="15" customHeight="1" x14ac:dyDescent="0.25"/>
    <row r="45203" customFormat="1" ht="15" customHeight="1" x14ac:dyDescent="0.25"/>
    <row r="45204" customFormat="1" ht="15" customHeight="1" x14ac:dyDescent="0.25"/>
    <row r="45205" customFormat="1" ht="15" customHeight="1" x14ac:dyDescent="0.25"/>
    <row r="45206" customFormat="1" ht="15" customHeight="1" x14ac:dyDescent="0.25"/>
    <row r="45207" customFormat="1" ht="15" customHeight="1" x14ac:dyDescent="0.25"/>
    <row r="45208" customFormat="1" ht="15" customHeight="1" x14ac:dyDescent="0.25"/>
    <row r="45209" customFormat="1" ht="15" customHeight="1" x14ac:dyDescent="0.25"/>
    <row r="45210" customFormat="1" ht="15" customHeight="1" x14ac:dyDescent="0.25"/>
    <row r="45211" customFormat="1" ht="15" customHeight="1" x14ac:dyDescent="0.25"/>
    <row r="45212" customFormat="1" ht="15" customHeight="1" x14ac:dyDescent="0.25"/>
    <row r="45213" customFormat="1" ht="15" customHeight="1" x14ac:dyDescent="0.25"/>
    <row r="45214" customFormat="1" ht="15" customHeight="1" x14ac:dyDescent="0.25"/>
    <row r="45215" customFormat="1" ht="15" customHeight="1" x14ac:dyDescent="0.25"/>
    <row r="45216" customFormat="1" ht="15" customHeight="1" x14ac:dyDescent="0.25"/>
    <row r="45217" customFormat="1" ht="15" customHeight="1" x14ac:dyDescent="0.25"/>
    <row r="45218" customFormat="1" ht="15" customHeight="1" x14ac:dyDescent="0.25"/>
    <row r="45219" customFormat="1" ht="15" customHeight="1" x14ac:dyDescent="0.25"/>
    <row r="45220" customFormat="1" ht="15" customHeight="1" x14ac:dyDescent="0.25"/>
    <row r="45221" customFormat="1" ht="15" customHeight="1" x14ac:dyDescent="0.25"/>
    <row r="45222" customFormat="1" ht="15" customHeight="1" x14ac:dyDescent="0.25"/>
    <row r="45223" customFormat="1" ht="15" customHeight="1" x14ac:dyDescent="0.25"/>
    <row r="45224" customFormat="1" ht="15" customHeight="1" x14ac:dyDescent="0.25"/>
    <row r="45225" customFormat="1" ht="15" customHeight="1" x14ac:dyDescent="0.25"/>
    <row r="45226" customFormat="1" ht="15" customHeight="1" x14ac:dyDescent="0.25"/>
    <row r="45227" customFormat="1" ht="15" customHeight="1" x14ac:dyDescent="0.25"/>
    <row r="45228" customFormat="1" ht="15" customHeight="1" x14ac:dyDescent="0.25"/>
    <row r="45229" customFormat="1" ht="15" customHeight="1" x14ac:dyDescent="0.25"/>
    <row r="45230" customFormat="1" ht="15" customHeight="1" x14ac:dyDescent="0.25"/>
    <row r="45231" customFormat="1" ht="15" customHeight="1" x14ac:dyDescent="0.25"/>
    <row r="45232" customFormat="1" ht="15" customHeight="1" x14ac:dyDescent="0.25"/>
    <row r="45233" customFormat="1" ht="15" customHeight="1" x14ac:dyDescent="0.25"/>
    <row r="45234" customFormat="1" ht="15" customHeight="1" x14ac:dyDescent="0.25"/>
    <row r="45235" customFormat="1" ht="15" customHeight="1" x14ac:dyDescent="0.25"/>
    <row r="45236" customFormat="1" ht="15" customHeight="1" x14ac:dyDescent="0.25"/>
    <row r="45237" customFormat="1" ht="15" customHeight="1" x14ac:dyDescent="0.25"/>
    <row r="45238" customFormat="1" ht="15" customHeight="1" x14ac:dyDescent="0.25"/>
    <row r="45239" customFormat="1" ht="15" customHeight="1" x14ac:dyDescent="0.25"/>
    <row r="45240" customFormat="1" ht="15" customHeight="1" x14ac:dyDescent="0.25"/>
    <row r="45241" customFormat="1" ht="15" customHeight="1" x14ac:dyDescent="0.25"/>
    <row r="45242" customFormat="1" ht="15" customHeight="1" x14ac:dyDescent="0.25"/>
    <row r="45243" customFormat="1" ht="15" customHeight="1" x14ac:dyDescent="0.25"/>
    <row r="45244" customFormat="1" ht="15" customHeight="1" x14ac:dyDescent="0.25"/>
    <row r="45245" customFormat="1" ht="15" customHeight="1" x14ac:dyDescent="0.25"/>
    <row r="45246" customFormat="1" ht="15" customHeight="1" x14ac:dyDescent="0.25"/>
    <row r="45247" customFormat="1" ht="15" customHeight="1" x14ac:dyDescent="0.25"/>
    <row r="45248" customFormat="1" ht="15" customHeight="1" x14ac:dyDescent="0.25"/>
    <row r="45249" customFormat="1" ht="15" customHeight="1" x14ac:dyDescent="0.25"/>
    <row r="45250" customFormat="1" ht="15" customHeight="1" x14ac:dyDescent="0.25"/>
    <row r="45251" customFormat="1" ht="15" customHeight="1" x14ac:dyDescent="0.25"/>
    <row r="45252" customFormat="1" ht="15" customHeight="1" x14ac:dyDescent="0.25"/>
    <row r="45253" customFormat="1" ht="15" customHeight="1" x14ac:dyDescent="0.25"/>
    <row r="45254" customFormat="1" ht="15" customHeight="1" x14ac:dyDescent="0.25"/>
    <row r="45255" customFormat="1" ht="15" customHeight="1" x14ac:dyDescent="0.25"/>
    <row r="45256" customFormat="1" ht="15" customHeight="1" x14ac:dyDescent="0.25"/>
    <row r="45257" customFormat="1" ht="15" customHeight="1" x14ac:dyDescent="0.25"/>
    <row r="45258" customFormat="1" ht="15" customHeight="1" x14ac:dyDescent="0.25"/>
    <row r="45259" customFormat="1" ht="15" customHeight="1" x14ac:dyDescent="0.25"/>
    <row r="45260" customFormat="1" ht="15" customHeight="1" x14ac:dyDescent="0.25"/>
    <row r="45261" customFormat="1" ht="15" customHeight="1" x14ac:dyDescent="0.25"/>
    <row r="45262" customFormat="1" ht="15" customHeight="1" x14ac:dyDescent="0.25"/>
    <row r="45263" customFormat="1" ht="15" customHeight="1" x14ac:dyDescent="0.25"/>
    <row r="45264" customFormat="1" ht="15" customHeight="1" x14ac:dyDescent="0.25"/>
    <row r="45265" customFormat="1" ht="15" customHeight="1" x14ac:dyDescent="0.25"/>
    <row r="45266" customFormat="1" ht="15" customHeight="1" x14ac:dyDescent="0.25"/>
    <row r="45267" customFormat="1" ht="15" customHeight="1" x14ac:dyDescent="0.25"/>
    <row r="45268" customFormat="1" ht="15" customHeight="1" x14ac:dyDescent="0.25"/>
    <row r="45269" customFormat="1" ht="15" customHeight="1" x14ac:dyDescent="0.25"/>
    <row r="45270" customFormat="1" ht="15" customHeight="1" x14ac:dyDescent="0.25"/>
    <row r="45271" customFormat="1" ht="15" customHeight="1" x14ac:dyDescent="0.25"/>
    <row r="45272" customFormat="1" ht="15" customHeight="1" x14ac:dyDescent="0.25"/>
    <row r="45273" customFormat="1" ht="15" customHeight="1" x14ac:dyDescent="0.25"/>
    <row r="45274" customFormat="1" ht="15" customHeight="1" x14ac:dyDescent="0.25"/>
    <row r="45275" customFormat="1" ht="15" customHeight="1" x14ac:dyDescent="0.25"/>
    <row r="45276" customFormat="1" ht="15" customHeight="1" x14ac:dyDescent="0.25"/>
    <row r="45277" customFormat="1" ht="15" customHeight="1" x14ac:dyDescent="0.25"/>
    <row r="45278" customFormat="1" ht="15" customHeight="1" x14ac:dyDescent="0.25"/>
    <row r="45279" customFormat="1" ht="15" customHeight="1" x14ac:dyDescent="0.25"/>
    <row r="45280" customFormat="1" ht="15" customHeight="1" x14ac:dyDescent="0.25"/>
    <row r="45281" customFormat="1" ht="15" customHeight="1" x14ac:dyDescent="0.25"/>
    <row r="45282" customFormat="1" ht="15" customHeight="1" x14ac:dyDescent="0.25"/>
    <row r="45283" customFormat="1" ht="15" customHeight="1" x14ac:dyDescent="0.25"/>
    <row r="45284" customFormat="1" ht="15" customHeight="1" x14ac:dyDescent="0.25"/>
    <row r="45285" customFormat="1" ht="15" customHeight="1" x14ac:dyDescent="0.25"/>
    <row r="45286" customFormat="1" ht="15" customHeight="1" x14ac:dyDescent="0.25"/>
    <row r="45287" customFormat="1" ht="15" customHeight="1" x14ac:dyDescent="0.25"/>
    <row r="45288" customFormat="1" ht="15" customHeight="1" x14ac:dyDescent="0.25"/>
    <row r="45289" customFormat="1" ht="15" customHeight="1" x14ac:dyDescent="0.25"/>
    <row r="45290" customFormat="1" ht="15" customHeight="1" x14ac:dyDescent="0.25"/>
    <row r="45291" customFormat="1" ht="15" customHeight="1" x14ac:dyDescent="0.25"/>
    <row r="45292" customFormat="1" ht="15" customHeight="1" x14ac:dyDescent="0.25"/>
    <row r="45293" customFormat="1" ht="15" customHeight="1" x14ac:dyDescent="0.25"/>
    <row r="45294" customFormat="1" ht="15" customHeight="1" x14ac:dyDescent="0.25"/>
    <row r="45295" customFormat="1" ht="15" customHeight="1" x14ac:dyDescent="0.25"/>
    <row r="45296" customFormat="1" ht="15" customHeight="1" x14ac:dyDescent="0.25"/>
    <row r="45297" customFormat="1" ht="15" customHeight="1" x14ac:dyDescent="0.25"/>
    <row r="45298" customFormat="1" ht="15" customHeight="1" x14ac:dyDescent="0.25"/>
    <row r="45299" customFormat="1" ht="15" customHeight="1" x14ac:dyDescent="0.25"/>
    <row r="45300" customFormat="1" ht="15" customHeight="1" x14ac:dyDescent="0.25"/>
    <row r="45301" customFormat="1" ht="15" customHeight="1" x14ac:dyDescent="0.25"/>
    <row r="45302" customFormat="1" ht="15" customHeight="1" x14ac:dyDescent="0.25"/>
    <row r="45303" customFormat="1" ht="15" customHeight="1" x14ac:dyDescent="0.25"/>
    <row r="45304" customFormat="1" ht="15" customHeight="1" x14ac:dyDescent="0.25"/>
    <row r="45305" customFormat="1" ht="15" customHeight="1" x14ac:dyDescent="0.25"/>
    <row r="45306" customFormat="1" ht="15" customHeight="1" x14ac:dyDescent="0.25"/>
    <row r="45307" customFormat="1" ht="15" customHeight="1" x14ac:dyDescent="0.25"/>
    <row r="45308" customFormat="1" ht="15" customHeight="1" x14ac:dyDescent="0.25"/>
    <row r="45309" customFormat="1" ht="15" customHeight="1" x14ac:dyDescent="0.25"/>
    <row r="45310" customFormat="1" ht="15" customHeight="1" x14ac:dyDescent="0.25"/>
    <row r="45311" customFormat="1" ht="15" customHeight="1" x14ac:dyDescent="0.25"/>
    <row r="45312" customFormat="1" ht="15" customHeight="1" x14ac:dyDescent="0.25"/>
    <row r="45313" customFormat="1" ht="15" customHeight="1" x14ac:dyDescent="0.25"/>
    <row r="45314" customFormat="1" ht="15" customHeight="1" x14ac:dyDescent="0.25"/>
    <row r="45315" customFormat="1" ht="15" customHeight="1" x14ac:dyDescent="0.25"/>
    <row r="45316" customFormat="1" ht="15" customHeight="1" x14ac:dyDescent="0.25"/>
    <row r="45317" customFormat="1" ht="15" customHeight="1" x14ac:dyDescent="0.25"/>
    <row r="45318" customFormat="1" ht="15" customHeight="1" x14ac:dyDescent="0.25"/>
    <row r="45319" customFormat="1" ht="15" customHeight="1" x14ac:dyDescent="0.25"/>
    <row r="45320" customFormat="1" ht="15" customHeight="1" x14ac:dyDescent="0.25"/>
    <row r="45321" customFormat="1" ht="15" customHeight="1" x14ac:dyDescent="0.25"/>
    <row r="45322" customFormat="1" ht="15" customHeight="1" x14ac:dyDescent="0.25"/>
    <row r="45323" customFormat="1" ht="15" customHeight="1" x14ac:dyDescent="0.25"/>
    <row r="45324" customFormat="1" ht="15" customHeight="1" x14ac:dyDescent="0.25"/>
    <row r="45325" customFormat="1" ht="15" customHeight="1" x14ac:dyDescent="0.25"/>
    <row r="45326" customFormat="1" ht="15" customHeight="1" x14ac:dyDescent="0.25"/>
    <row r="45327" customFormat="1" ht="15" customHeight="1" x14ac:dyDescent="0.25"/>
    <row r="45328" customFormat="1" ht="15" customHeight="1" x14ac:dyDescent="0.25"/>
    <row r="45329" customFormat="1" ht="15" customHeight="1" x14ac:dyDescent="0.25"/>
    <row r="45330" customFormat="1" ht="15" customHeight="1" x14ac:dyDescent="0.25"/>
    <row r="45331" customFormat="1" ht="15" customHeight="1" x14ac:dyDescent="0.25"/>
    <row r="45332" customFormat="1" ht="15" customHeight="1" x14ac:dyDescent="0.25"/>
    <row r="45333" customFormat="1" ht="15" customHeight="1" x14ac:dyDescent="0.25"/>
    <row r="45334" customFormat="1" ht="15" customHeight="1" x14ac:dyDescent="0.25"/>
    <row r="45335" customFormat="1" ht="15" customHeight="1" x14ac:dyDescent="0.25"/>
    <row r="45336" customFormat="1" ht="15" customHeight="1" x14ac:dyDescent="0.25"/>
    <row r="45337" customFormat="1" ht="15" customHeight="1" x14ac:dyDescent="0.25"/>
    <row r="45338" customFormat="1" ht="15" customHeight="1" x14ac:dyDescent="0.25"/>
    <row r="45339" customFormat="1" ht="15" customHeight="1" x14ac:dyDescent="0.25"/>
    <row r="45340" customFormat="1" ht="15" customHeight="1" x14ac:dyDescent="0.25"/>
    <row r="45341" customFormat="1" ht="15" customHeight="1" x14ac:dyDescent="0.25"/>
    <row r="45342" customFormat="1" ht="15" customHeight="1" x14ac:dyDescent="0.25"/>
    <row r="45343" customFormat="1" ht="15" customHeight="1" x14ac:dyDescent="0.25"/>
    <row r="45344" customFormat="1" ht="15" customHeight="1" x14ac:dyDescent="0.25"/>
    <row r="45345" customFormat="1" ht="15" customHeight="1" x14ac:dyDescent="0.25"/>
    <row r="45346" customFormat="1" ht="15" customHeight="1" x14ac:dyDescent="0.25"/>
    <row r="45347" customFormat="1" ht="15" customHeight="1" x14ac:dyDescent="0.25"/>
    <row r="45348" customFormat="1" ht="15" customHeight="1" x14ac:dyDescent="0.25"/>
    <row r="45349" customFormat="1" ht="15" customHeight="1" x14ac:dyDescent="0.25"/>
    <row r="45350" customFormat="1" ht="15" customHeight="1" x14ac:dyDescent="0.25"/>
    <row r="45351" customFormat="1" ht="15" customHeight="1" x14ac:dyDescent="0.25"/>
    <row r="45352" customFormat="1" ht="15" customHeight="1" x14ac:dyDescent="0.25"/>
    <row r="45353" customFormat="1" ht="15" customHeight="1" x14ac:dyDescent="0.25"/>
    <row r="45354" customFormat="1" ht="15" customHeight="1" x14ac:dyDescent="0.25"/>
    <row r="45355" customFormat="1" ht="15" customHeight="1" x14ac:dyDescent="0.25"/>
    <row r="45356" customFormat="1" ht="15" customHeight="1" x14ac:dyDescent="0.25"/>
    <row r="45357" customFormat="1" ht="15" customHeight="1" x14ac:dyDescent="0.25"/>
    <row r="45358" customFormat="1" ht="15" customHeight="1" x14ac:dyDescent="0.25"/>
    <row r="45359" customFormat="1" ht="15" customHeight="1" x14ac:dyDescent="0.25"/>
    <row r="45360" customFormat="1" ht="15" customHeight="1" x14ac:dyDescent="0.25"/>
    <row r="45361" customFormat="1" ht="15" customHeight="1" x14ac:dyDescent="0.25"/>
    <row r="45362" customFormat="1" ht="15" customHeight="1" x14ac:dyDescent="0.25"/>
    <row r="45363" customFormat="1" ht="15" customHeight="1" x14ac:dyDescent="0.25"/>
    <row r="45364" customFormat="1" ht="15" customHeight="1" x14ac:dyDescent="0.25"/>
    <row r="45365" customFormat="1" ht="15" customHeight="1" x14ac:dyDescent="0.25"/>
    <row r="45366" customFormat="1" ht="15" customHeight="1" x14ac:dyDescent="0.25"/>
    <row r="45367" customFormat="1" ht="15" customHeight="1" x14ac:dyDescent="0.25"/>
    <row r="45368" customFormat="1" ht="15" customHeight="1" x14ac:dyDescent="0.25"/>
    <row r="45369" customFormat="1" ht="15" customHeight="1" x14ac:dyDescent="0.25"/>
    <row r="45370" customFormat="1" ht="15" customHeight="1" x14ac:dyDescent="0.25"/>
    <row r="45371" customFormat="1" ht="15" customHeight="1" x14ac:dyDescent="0.25"/>
    <row r="45372" customFormat="1" ht="15" customHeight="1" x14ac:dyDescent="0.25"/>
    <row r="45373" customFormat="1" ht="15" customHeight="1" x14ac:dyDescent="0.25"/>
    <row r="45374" customFormat="1" ht="15" customHeight="1" x14ac:dyDescent="0.25"/>
    <row r="45375" customFormat="1" ht="15" customHeight="1" x14ac:dyDescent="0.25"/>
    <row r="45376" customFormat="1" ht="15" customHeight="1" x14ac:dyDescent="0.25"/>
    <row r="45377" customFormat="1" ht="15" customHeight="1" x14ac:dyDescent="0.25"/>
    <row r="45378" customFormat="1" ht="15" customHeight="1" x14ac:dyDescent="0.25"/>
    <row r="45379" customFormat="1" ht="15" customHeight="1" x14ac:dyDescent="0.25"/>
    <row r="45380" customFormat="1" ht="15" customHeight="1" x14ac:dyDescent="0.25"/>
    <row r="45381" customFormat="1" ht="15" customHeight="1" x14ac:dyDescent="0.25"/>
    <row r="45382" customFormat="1" ht="15" customHeight="1" x14ac:dyDescent="0.25"/>
    <row r="45383" customFormat="1" ht="15" customHeight="1" x14ac:dyDescent="0.25"/>
    <row r="45384" customFormat="1" ht="15" customHeight="1" x14ac:dyDescent="0.25"/>
    <row r="45385" customFormat="1" ht="15" customHeight="1" x14ac:dyDescent="0.25"/>
    <row r="45386" customFormat="1" ht="15" customHeight="1" x14ac:dyDescent="0.25"/>
    <row r="45387" customFormat="1" ht="15" customHeight="1" x14ac:dyDescent="0.25"/>
    <row r="45388" customFormat="1" ht="15" customHeight="1" x14ac:dyDescent="0.25"/>
    <row r="45389" customFormat="1" ht="15" customHeight="1" x14ac:dyDescent="0.25"/>
    <row r="45390" customFormat="1" ht="15" customHeight="1" x14ac:dyDescent="0.25"/>
    <row r="45391" customFormat="1" ht="15" customHeight="1" x14ac:dyDescent="0.25"/>
    <row r="45392" customFormat="1" ht="15" customHeight="1" x14ac:dyDescent="0.25"/>
    <row r="45393" customFormat="1" ht="15" customHeight="1" x14ac:dyDescent="0.25"/>
    <row r="45394" customFormat="1" ht="15" customHeight="1" x14ac:dyDescent="0.25"/>
    <row r="45395" customFormat="1" ht="15" customHeight="1" x14ac:dyDescent="0.25"/>
    <row r="45396" customFormat="1" ht="15" customHeight="1" x14ac:dyDescent="0.25"/>
    <row r="45397" customFormat="1" ht="15" customHeight="1" x14ac:dyDescent="0.25"/>
    <row r="45398" customFormat="1" ht="15" customHeight="1" x14ac:dyDescent="0.25"/>
    <row r="45399" customFormat="1" ht="15" customHeight="1" x14ac:dyDescent="0.25"/>
    <row r="45400" customFormat="1" ht="15" customHeight="1" x14ac:dyDescent="0.25"/>
    <row r="45401" customFormat="1" ht="15" customHeight="1" x14ac:dyDescent="0.25"/>
    <row r="45402" customFormat="1" ht="15" customHeight="1" x14ac:dyDescent="0.25"/>
    <row r="45403" customFormat="1" ht="15" customHeight="1" x14ac:dyDescent="0.25"/>
    <row r="45404" customFormat="1" ht="15" customHeight="1" x14ac:dyDescent="0.25"/>
    <row r="45405" customFormat="1" ht="15" customHeight="1" x14ac:dyDescent="0.25"/>
    <row r="45406" customFormat="1" ht="15" customHeight="1" x14ac:dyDescent="0.25"/>
    <row r="45407" customFormat="1" ht="15" customHeight="1" x14ac:dyDescent="0.25"/>
    <row r="45408" customFormat="1" ht="15" customHeight="1" x14ac:dyDescent="0.25"/>
    <row r="45409" customFormat="1" ht="15" customHeight="1" x14ac:dyDescent="0.25"/>
    <row r="45410" customFormat="1" ht="15" customHeight="1" x14ac:dyDescent="0.25"/>
    <row r="45411" customFormat="1" ht="15" customHeight="1" x14ac:dyDescent="0.25"/>
    <row r="45412" customFormat="1" ht="15" customHeight="1" x14ac:dyDescent="0.25"/>
    <row r="45413" customFormat="1" ht="15" customHeight="1" x14ac:dyDescent="0.25"/>
    <row r="45414" customFormat="1" ht="15" customHeight="1" x14ac:dyDescent="0.25"/>
    <row r="45415" customFormat="1" ht="15" customHeight="1" x14ac:dyDescent="0.25"/>
    <row r="45416" customFormat="1" ht="15" customHeight="1" x14ac:dyDescent="0.25"/>
    <row r="45417" customFormat="1" ht="15" customHeight="1" x14ac:dyDescent="0.25"/>
    <row r="45418" customFormat="1" ht="15" customHeight="1" x14ac:dyDescent="0.25"/>
    <row r="45419" customFormat="1" ht="15" customHeight="1" x14ac:dyDescent="0.25"/>
    <row r="45420" customFormat="1" ht="15" customHeight="1" x14ac:dyDescent="0.25"/>
    <row r="45421" customFormat="1" ht="15" customHeight="1" x14ac:dyDescent="0.25"/>
    <row r="45422" customFormat="1" ht="15" customHeight="1" x14ac:dyDescent="0.25"/>
    <row r="45423" customFormat="1" ht="15" customHeight="1" x14ac:dyDescent="0.25"/>
    <row r="45424" customFormat="1" ht="15" customHeight="1" x14ac:dyDescent="0.25"/>
    <row r="45425" customFormat="1" ht="15" customHeight="1" x14ac:dyDescent="0.25"/>
    <row r="45426" customFormat="1" ht="15" customHeight="1" x14ac:dyDescent="0.25"/>
    <row r="45427" customFormat="1" ht="15" customHeight="1" x14ac:dyDescent="0.25"/>
    <row r="45428" customFormat="1" ht="15" customHeight="1" x14ac:dyDescent="0.25"/>
    <row r="45429" customFormat="1" ht="15" customHeight="1" x14ac:dyDescent="0.25"/>
    <row r="45430" customFormat="1" ht="15" customHeight="1" x14ac:dyDescent="0.25"/>
    <row r="45431" customFormat="1" ht="15" customHeight="1" x14ac:dyDescent="0.25"/>
    <row r="45432" customFormat="1" ht="15" customHeight="1" x14ac:dyDescent="0.25"/>
    <row r="45433" customFormat="1" ht="15" customHeight="1" x14ac:dyDescent="0.25"/>
    <row r="45434" customFormat="1" ht="15" customHeight="1" x14ac:dyDescent="0.25"/>
    <row r="45435" customFormat="1" ht="15" customHeight="1" x14ac:dyDescent="0.25"/>
    <row r="45436" customFormat="1" ht="15" customHeight="1" x14ac:dyDescent="0.25"/>
    <row r="45437" customFormat="1" ht="15" customHeight="1" x14ac:dyDescent="0.25"/>
    <row r="45438" customFormat="1" ht="15" customHeight="1" x14ac:dyDescent="0.25"/>
    <row r="45439" customFormat="1" ht="15" customHeight="1" x14ac:dyDescent="0.25"/>
    <row r="45440" customFormat="1" ht="15" customHeight="1" x14ac:dyDescent="0.25"/>
    <row r="45441" customFormat="1" ht="15" customHeight="1" x14ac:dyDescent="0.25"/>
    <row r="45442" customFormat="1" ht="15" customHeight="1" x14ac:dyDescent="0.25"/>
    <row r="45443" customFormat="1" ht="15" customHeight="1" x14ac:dyDescent="0.25"/>
    <row r="45444" customFormat="1" ht="15" customHeight="1" x14ac:dyDescent="0.25"/>
    <row r="45445" customFormat="1" ht="15" customHeight="1" x14ac:dyDescent="0.25"/>
    <row r="45446" customFormat="1" ht="15" customHeight="1" x14ac:dyDescent="0.25"/>
    <row r="45447" customFormat="1" ht="15" customHeight="1" x14ac:dyDescent="0.25"/>
    <row r="45448" customFormat="1" ht="15" customHeight="1" x14ac:dyDescent="0.25"/>
    <row r="45449" customFormat="1" ht="15" customHeight="1" x14ac:dyDescent="0.25"/>
    <row r="45450" customFormat="1" ht="15" customHeight="1" x14ac:dyDescent="0.25"/>
    <row r="45451" customFormat="1" ht="15" customHeight="1" x14ac:dyDescent="0.25"/>
    <row r="45452" customFormat="1" ht="15" customHeight="1" x14ac:dyDescent="0.25"/>
    <row r="45453" customFormat="1" ht="15" customHeight="1" x14ac:dyDescent="0.25"/>
    <row r="45454" customFormat="1" ht="15" customHeight="1" x14ac:dyDescent="0.25"/>
    <row r="45455" customFormat="1" ht="15" customHeight="1" x14ac:dyDescent="0.25"/>
    <row r="45456" customFormat="1" ht="15" customHeight="1" x14ac:dyDescent="0.25"/>
    <row r="45457" customFormat="1" ht="15" customHeight="1" x14ac:dyDescent="0.25"/>
    <row r="45458" customFormat="1" ht="15" customHeight="1" x14ac:dyDescent="0.25"/>
    <row r="45459" customFormat="1" ht="15" customHeight="1" x14ac:dyDescent="0.25"/>
    <row r="45460" customFormat="1" ht="15" customHeight="1" x14ac:dyDescent="0.25"/>
    <row r="45461" customFormat="1" ht="15" customHeight="1" x14ac:dyDescent="0.25"/>
    <row r="45462" customFormat="1" ht="15" customHeight="1" x14ac:dyDescent="0.25"/>
    <row r="45463" customFormat="1" ht="15" customHeight="1" x14ac:dyDescent="0.25"/>
    <row r="45464" customFormat="1" ht="15" customHeight="1" x14ac:dyDescent="0.25"/>
    <row r="45465" customFormat="1" ht="15" customHeight="1" x14ac:dyDescent="0.25"/>
    <row r="45466" customFormat="1" ht="15" customHeight="1" x14ac:dyDescent="0.25"/>
    <row r="45467" customFormat="1" ht="15" customHeight="1" x14ac:dyDescent="0.25"/>
    <row r="45468" customFormat="1" ht="15" customHeight="1" x14ac:dyDescent="0.25"/>
    <row r="45469" customFormat="1" ht="15" customHeight="1" x14ac:dyDescent="0.25"/>
    <row r="45470" customFormat="1" ht="15" customHeight="1" x14ac:dyDescent="0.25"/>
    <row r="45471" customFormat="1" ht="15" customHeight="1" x14ac:dyDescent="0.25"/>
    <row r="45472" customFormat="1" ht="15" customHeight="1" x14ac:dyDescent="0.25"/>
    <row r="45473" customFormat="1" ht="15" customHeight="1" x14ac:dyDescent="0.25"/>
    <row r="45474" customFormat="1" ht="15" customHeight="1" x14ac:dyDescent="0.25"/>
    <row r="45475" customFormat="1" ht="15" customHeight="1" x14ac:dyDescent="0.25"/>
    <row r="45476" customFormat="1" ht="15" customHeight="1" x14ac:dyDescent="0.25"/>
    <row r="45477" customFormat="1" ht="15" customHeight="1" x14ac:dyDescent="0.25"/>
    <row r="45478" customFormat="1" ht="15" customHeight="1" x14ac:dyDescent="0.25"/>
    <row r="45479" customFormat="1" ht="15" customHeight="1" x14ac:dyDescent="0.25"/>
    <row r="45480" customFormat="1" ht="15" customHeight="1" x14ac:dyDescent="0.25"/>
    <row r="45481" customFormat="1" ht="15" customHeight="1" x14ac:dyDescent="0.25"/>
    <row r="45482" customFormat="1" ht="15" customHeight="1" x14ac:dyDescent="0.25"/>
    <row r="45483" customFormat="1" ht="15" customHeight="1" x14ac:dyDescent="0.25"/>
    <row r="45484" customFormat="1" ht="15" customHeight="1" x14ac:dyDescent="0.25"/>
    <row r="45485" customFormat="1" ht="15" customHeight="1" x14ac:dyDescent="0.25"/>
    <row r="45486" customFormat="1" ht="15" customHeight="1" x14ac:dyDescent="0.25"/>
    <row r="45487" customFormat="1" ht="15" customHeight="1" x14ac:dyDescent="0.25"/>
    <row r="45488" customFormat="1" ht="15" customHeight="1" x14ac:dyDescent="0.25"/>
    <row r="45489" customFormat="1" ht="15" customHeight="1" x14ac:dyDescent="0.25"/>
    <row r="45490" customFormat="1" ht="15" customHeight="1" x14ac:dyDescent="0.25"/>
    <row r="45491" customFormat="1" ht="15" customHeight="1" x14ac:dyDescent="0.25"/>
    <row r="45492" customFormat="1" ht="15" customHeight="1" x14ac:dyDescent="0.25"/>
    <row r="45493" customFormat="1" ht="15" customHeight="1" x14ac:dyDescent="0.25"/>
    <row r="45494" customFormat="1" ht="15" customHeight="1" x14ac:dyDescent="0.25"/>
    <row r="45495" customFormat="1" ht="15" customHeight="1" x14ac:dyDescent="0.25"/>
    <row r="45496" customFormat="1" ht="15" customHeight="1" x14ac:dyDescent="0.25"/>
    <row r="45497" customFormat="1" ht="15" customHeight="1" x14ac:dyDescent="0.25"/>
    <row r="45498" customFormat="1" ht="15" customHeight="1" x14ac:dyDescent="0.25"/>
    <row r="45499" customFormat="1" ht="15" customHeight="1" x14ac:dyDescent="0.25"/>
    <row r="45500" customFormat="1" ht="15" customHeight="1" x14ac:dyDescent="0.25"/>
    <row r="45501" customFormat="1" ht="15" customHeight="1" x14ac:dyDescent="0.25"/>
    <row r="45502" customFormat="1" ht="15" customHeight="1" x14ac:dyDescent="0.25"/>
    <row r="45503" customFormat="1" ht="15" customHeight="1" x14ac:dyDescent="0.25"/>
    <row r="45504" customFormat="1" ht="15" customHeight="1" x14ac:dyDescent="0.25"/>
    <row r="45505" customFormat="1" ht="15" customHeight="1" x14ac:dyDescent="0.25"/>
    <row r="45506" customFormat="1" ht="15" customHeight="1" x14ac:dyDescent="0.25"/>
    <row r="45507" customFormat="1" ht="15" customHeight="1" x14ac:dyDescent="0.25"/>
    <row r="45508" customFormat="1" ht="15" customHeight="1" x14ac:dyDescent="0.25"/>
    <row r="45509" customFormat="1" ht="15" customHeight="1" x14ac:dyDescent="0.25"/>
    <row r="45510" customFormat="1" ht="15" customHeight="1" x14ac:dyDescent="0.25"/>
    <row r="45511" customFormat="1" ht="15" customHeight="1" x14ac:dyDescent="0.25"/>
    <row r="45512" customFormat="1" ht="15" customHeight="1" x14ac:dyDescent="0.25"/>
    <row r="45513" customFormat="1" ht="15" customHeight="1" x14ac:dyDescent="0.25"/>
    <row r="45514" customFormat="1" ht="15" customHeight="1" x14ac:dyDescent="0.25"/>
    <row r="45515" customFormat="1" ht="15" customHeight="1" x14ac:dyDescent="0.25"/>
    <row r="45516" customFormat="1" ht="15" customHeight="1" x14ac:dyDescent="0.25"/>
    <row r="45517" customFormat="1" ht="15" customHeight="1" x14ac:dyDescent="0.25"/>
    <row r="45518" customFormat="1" ht="15" customHeight="1" x14ac:dyDescent="0.25"/>
    <row r="45519" customFormat="1" ht="15" customHeight="1" x14ac:dyDescent="0.25"/>
    <row r="45520" customFormat="1" ht="15" customHeight="1" x14ac:dyDescent="0.25"/>
    <row r="45521" customFormat="1" ht="15" customHeight="1" x14ac:dyDescent="0.25"/>
    <row r="45522" customFormat="1" ht="15" customHeight="1" x14ac:dyDescent="0.25"/>
    <row r="45523" customFormat="1" ht="15" customHeight="1" x14ac:dyDescent="0.25"/>
    <row r="45524" customFormat="1" ht="15" customHeight="1" x14ac:dyDescent="0.25"/>
    <row r="45525" customFormat="1" ht="15" customHeight="1" x14ac:dyDescent="0.25"/>
    <row r="45526" customFormat="1" ht="15" customHeight="1" x14ac:dyDescent="0.25"/>
    <row r="45527" customFormat="1" ht="15" customHeight="1" x14ac:dyDescent="0.25"/>
    <row r="45528" customFormat="1" ht="15" customHeight="1" x14ac:dyDescent="0.25"/>
    <row r="45529" customFormat="1" ht="15" customHeight="1" x14ac:dyDescent="0.25"/>
    <row r="45530" customFormat="1" ht="15" customHeight="1" x14ac:dyDescent="0.25"/>
    <row r="45531" customFormat="1" ht="15" customHeight="1" x14ac:dyDescent="0.25"/>
    <row r="45532" customFormat="1" ht="15" customHeight="1" x14ac:dyDescent="0.25"/>
    <row r="45533" customFormat="1" ht="15" customHeight="1" x14ac:dyDescent="0.25"/>
    <row r="45534" customFormat="1" ht="15" customHeight="1" x14ac:dyDescent="0.25"/>
    <row r="45535" customFormat="1" ht="15" customHeight="1" x14ac:dyDescent="0.25"/>
    <row r="45536" customFormat="1" ht="15" customHeight="1" x14ac:dyDescent="0.25"/>
    <row r="45537" customFormat="1" ht="15" customHeight="1" x14ac:dyDescent="0.25"/>
    <row r="45538" customFormat="1" ht="15" customHeight="1" x14ac:dyDescent="0.25"/>
    <row r="45539" customFormat="1" ht="15" customHeight="1" x14ac:dyDescent="0.25"/>
    <row r="45540" customFormat="1" ht="15" customHeight="1" x14ac:dyDescent="0.25"/>
    <row r="45541" customFormat="1" ht="15" customHeight="1" x14ac:dyDescent="0.25"/>
    <row r="45542" customFormat="1" ht="15" customHeight="1" x14ac:dyDescent="0.25"/>
    <row r="45543" customFormat="1" ht="15" customHeight="1" x14ac:dyDescent="0.25"/>
    <row r="45544" customFormat="1" ht="15" customHeight="1" x14ac:dyDescent="0.25"/>
    <row r="45545" customFormat="1" ht="15" customHeight="1" x14ac:dyDescent="0.25"/>
    <row r="45546" customFormat="1" ht="15" customHeight="1" x14ac:dyDescent="0.25"/>
    <row r="45547" customFormat="1" ht="15" customHeight="1" x14ac:dyDescent="0.25"/>
    <row r="45548" customFormat="1" ht="15" customHeight="1" x14ac:dyDescent="0.25"/>
    <row r="45549" customFormat="1" ht="15" customHeight="1" x14ac:dyDescent="0.25"/>
    <row r="45550" customFormat="1" ht="15" customHeight="1" x14ac:dyDescent="0.25"/>
    <row r="45551" customFormat="1" ht="15" customHeight="1" x14ac:dyDescent="0.25"/>
    <row r="45552" customFormat="1" ht="15" customHeight="1" x14ac:dyDescent="0.25"/>
    <row r="45553" customFormat="1" ht="15" customHeight="1" x14ac:dyDescent="0.25"/>
    <row r="45554" customFormat="1" ht="15" customHeight="1" x14ac:dyDescent="0.25"/>
    <row r="45555" customFormat="1" ht="15" customHeight="1" x14ac:dyDescent="0.25"/>
    <row r="45556" customFormat="1" ht="15" customHeight="1" x14ac:dyDescent="0.25"/>
    <row r="45557" customFormat="1" ht="15" customHeight="1" x14ac:dyDescent="0.25"/>
    <row r="45558" customFormat="1" ht="15" customHeight="1" x14ac:dyDescent="0.25"/>
    <row r="45559" customFormat="1" ht="15" customHeight="1" x14ac:dyDescent="0.25"/>
    <row r="45560" customFormat="1" ht="15" customHeight="1" x14ac:dyDescent="0.25"/>
    <row r="45561" customFormat="1" ht="15" customHeight="1" x14ac:dyDescent="0.25"/>
    <row r="45562" customFormat="1" ht="15" customHeight="1" x14ac:dyDescent="0.25"/>
    <row r="45563" customFormat="1" ht="15" customHeight="1" x14ac:dyDescent="0.25"/>
    <row r="45564" customFormat="1" ht="15" customHeight="1" x14ac:dyDescent="0.25"/>
    <row r="45565" customFormat="1" ht="15" customHeight="1" x14ac:dyDescent="0.25"/>
    <row r="45566" customFormat="1" ht="15" customHeight="1" x14ac:dyDescent="0.25"/>
    <row r="45567" customFormat="1" ht="15" customHeight="1" x14ac:dyDescent="0.25"/>
    <row r="45568" customFormat="1" ht="15" customHeight="1" x14ac:dyDescent="0.25"/>
    <row r="45569" customFormat="1" ht="15" customHeight="1" x14ac:dyDescent="0.25"/>
    <row r="45570" customFormat="1" ht="15" customHeight="1" x14ac:dyDescent="0.25"/>
    <row r="45571" customFormat="1" ht="15" customHeight="1" x14ac:dyDescent="0.25"/>
    <row r="45572" customFormat="1" ht="15" customHeight="1" x14ac:dyDescent="0.25"/>
    <row r="45573" customFormat="1" ht="15" customHeight="1" x14ac:dyDescent="0.25"/>
    <row r="45574" customFormat="1" ht="15" customHeight="1" x14ac:dyDescent="0.25"/>
    <row r="45575" customFormat="1" ht="15" customHeight="1" x14ac:dyDescent="0.25"/>
    <row r="45576" customFormat="1" ht="15" customHeight="1" x14ac:dyDescent="0.25"/>
    <row r="45577" customFormat="1" ht="15" customHeight="1" x14ac:dyDescent="0.25"/>
    <row r="45578" customFormat="1" ht="15" customHeight="1" x14ac:dyDescent="0.25"/>
    <row r="45579" customFormat="1" ht="15" customHeight="1" x14ac:dyDescent="0.25"/>
    <row r="45580" customFormat="1" ht="15" customHeight="1" x14ac:dyDescent="0.25"/>
    <row r="45581" customFormat="1" ht="15" customHeight="1" x14ac:dyDescent="0.25"/>
    <row r="45582" customFormat="1" ht="15" customHeight="1" x14ac:dyDescent="0.25"/>
    <row r="45583" customFormat="1" ht="15" customHeight="1" x14ac:dyDescent="0.25"/>
    <row r="45584" customFormat="1" ht="15" customHeight="1" x14ac:dyDescent="0.25"/>
    <row r="45585" customFormat="1" ht="15" customHeight="1" x14ac:dyDescent="0.25"/>
    <row r="45586" customFormat="1" ht="15" customHeight="1" x14ac:dyDescent="0.25"/>
    <row r="45587" customFormat="1" ht="15" customHeight="1" x14ac:dyDescent="0.25"/>
    <row r="45588" customFormat="1" ht="15" customHeight="1" x14ac:dyDescent="0.25"/>
    <row r="45589" customFormat="1" ht="15" customHeight="1" x14ac:dyDescent="0.25"/>
    <row r="45590" customFormat="1" ht="15" customHeight="1" x14ac:dyDescent="0.25"/>
    <row r="45591" customFormat="1" ht="15" customHeight="1" x14ac:dyDescent="0.25"/>
    <row r="45592" customFormat="1" ht="15" customHeight="1" x14ac:dyDescent="0.25"/>
    <row r="45593" customFormat="1" ht="15" customHeight="1" x14ac:dyDescent="0.25"/>
    <row r="45594" customFormat="1" ht="15" customHeight="1" x14ac:dyDescent="0.25"/>
    <row r="45595" customFormat="1" ht="15" customHeight="1" x14ac:dyDescent="0.25"/>
    <row r="45596" customFormat="1" ht="15" customHeight="1" x14ac:dyDescent="0.25"/>
    <row r="45597" customFormat="1" ht="15" customHeight="1" x14ac:dyDescent="0.25"/>
    <row r="45598" customFormat="1" ht="15" customHeight="1" x14ac:dyDescent="0.25"/>
    <row r="45599" customFormat="1" ht="15" customHeight="1" x14ac:dyDescent="0.25"/>
    <row r="45600" customFormat="1" ht="15" customHeight="1" x14ac:dyDescent="0.25"/>
    <row r="45601" customFormat="1" ht="15" customHeight="1" x14ac:dyDescent="0.25"/>
    <row r="45602" customFormat="1" ht="15" customHeight="1" x14ac:dyDescent="0.25"/>
    <row r="45603" customFormat="1" ht="15" customHeight="1" x14ac:dyDescent="0.25"/>
    <row r="45604" customFormat="1" ht="15" customHeight="1" x14ac:dyDescent="0.25"/>
    <row r="45605" customFormat="1" ht="15" customHeight="1" x14ac:dyDescent="0.25"/>
    <row r="45606" customFormat="1" ht="15" customHeight="1" x14ac:dyDescent="0.25"/>
    <row r="45607" customFormat="1" ht="15" customHeight="1" x14ac:dyDescent="0.25"/>
    <row r="45608" customFormat="1" ht="15" customHeight="1" x14ac:dyDescent="0.25"/>
    <row r="45609" customFormat="1" ht="15" customHeight="1" x14ac:dyDescent="0.25"/>
    <row r="45610" customFormat="1" ht="15" customHeight="1" x14ac:dyDescent="0.25"/>
    <row r="45611" customFormat="1" ht="15" customHeight="1" x14ac:dyDescent="0.25"/>
    <row r="45612" customFormat="1" ht="15" customHeight="1" x14ac:dyDescent="0.25"/>
    <row r="45613" customFormat="1" ht="15" customHeight="1" x14ac:dyDescent="0.25"/>
    <row r="45614" customFormat="1" ht="15" customHeight="1" x14ac:dyDescent="0.25"/>
    <row r="45615" customFormat="1" ht="15" customHeight="1" x14ac:dyDescent="0.25"/>
    <row r="45616" customFormat="1" ht="15" customHeight="1" x14ac:dyDescent="0.25"/>
    <row r="45617" customFormat="1" ht="15" customHeight="1" x14ac:dyDescent="0.25"/>
    <row r="45618" customFormat="1" ht="15" customHeight="1" x14ac:dyDescent="0.25"/>
    <row r="45619" customFormat="1" ht="15" customHeight="1" x14ac:dyDescent="0.25"/>
    <row r="45620" customFormat="1" ht="15" customHeight="1" x14ac:dyDescent="0.25"/>
    <row r="45621" customFormat="1" ht="15" customHeight="1" x14ac:dyDescent="0.25"/>
    <row r="45622" customFormat="1" ht="15" customHeight="1" x14ac:dyDescent="0.25"/>
    <row r="45623" customFormat="1" ht="15" customHeight="1" x14ac:dyDescent="0.25"/>
    <row r="45624" customFormat="1" ht="15" customHeight="1" x14ac:dyDescent="0.25"/>
    <row r="45625" customFormat="1" ht="15" customHeight="1" x14ac:dyDescent="0.25"/>
    <row r="45626" customFormat="1" ht="15" customHeight="1" x14ac:dyDescent="0.25"/>
    <row r="45627" customFormat="1" ht="15" customHeight="1" x14ac:dyDescent="0.25"/>
    <row r="45628" customFormat="1" ht="15" customHeight="1" x14ac:dyDescent="0.25"/>
    <row r="45629" customFormat="1" ht="15" customHeight="1" x14ac:dyDescent="0.25"/>
    <row r="45630" customFormat="1" ht="15" customHeight="1" x14ac:dyDescent="0.25"/>
    <row r="45631" customFormat="1" ht="15" customHeight="1" x14ac:dyDescent="0.25"/>
    <row r="45632" customFormat="1" ht="15" customHeight="1" x14ac:dyDescent="0.25"/>
    <row r="45633" customFormat="1" ht="15" customHeight="1" x14ac:dyDescent="0.25"/>
    <row r="45634" customFormat="1" ht="15" customHeight="1" x14ac:dyDescent="0.25"/>
    <row r="45635" customFormat="1" ht="15" customHeight="1" x14ac:dyDescent="0.25"/>
    <row r="45636" customFormat="1" ht="15" customHeight="1" x14ac:dyDescent="0.25"/>
    <row r="45637" customFormat="1" ht="15" customHeight="1" x14ac:dyDescent="0.25"/>
    <row r="45638" customFormat="1" ht="15" customHeight="1" x14ac:dyDescent="0.25"/>
    <row r="45639" customFormat="1" ht="15" customHeight="1" x14ac:dyDescent="0.25"/>
    <row r="45640" customFormat="1" ht="15" customHeight="1" x14ac:dyDescent="0.25"/>
    <row r="45641" customFormat="1" ht="15" customHeight="1" x14ac:dyDescent="0.25"/>
    <row r="45642" customFormat="1" ht="15" customHeight="1" x14ac:dyDescent="0.25"/>
    <row r="45643" customFormat="1" ht="15" customHeight="1" x14ac:dyDescent="0.25"/>
    <row r="45644" customFormat="1" ht="15" customHeight="1" x14ac:dyDescent="0.25"/>
    <row r="45645" customFormat="1" ht="15" customHeight="1" x14ac:dyDescent="0.25"/>
    <row r="45646" customFormat="1" ht="15" customHeight="1" x14ac:dyDescent="0.25"/>
    <row r="45647" customFormat="1" ht="15" customHeight="1" x14ac:dyDescent="0.25"/>
    <row r="45648" customFormat="1" ht="15" customHeight="1" x14ac:dyDescent="0.25"/>
    <row r="45649" customFormat="1" ht="15" customHeight="1" x14ac:dyDescent="0.25"/>
    <row r="45650" customFormat="1" ht="15" customHeight="1" x14ac:dyDescent="0.25"/>
    <row r="45651" customFormat="1" ht="15" customHeight="1" x14ac:dyDescent="0.25"/>
    <row r="45652" customFormat="1" ht="15" customHeight="1" x14ac:dyDescent="0.25"/>
    <row r="45653" customFormat="1" ht="15" customHeight="1" x14ac:dyDescent="0.25"/>
    <row r="45654" customFormat="1" ht="15" customHeight="1" x14ac:dyDescent="0.25"/>
    <row r="45655" customFormat="1" ht="15" customHeight="1" x14ac:dyDescent="0.25"/>
    <row r="45656" customFormat="1" ht="15" customHeight="1" x14ac:dyDescent="0.25"/>
    <row r="45657" customFormat="1" ht="15" customHeight="1" x14ac:dyDescent="0.25"/>
    <row r="45658" customFormat="1" ht="15" customHeight="1" x14ac:dyDescent="0.25"/>
    <row r="45659" customFormat="1" ht="15" customHeight="1" x14ac:dyDescent="0.25"/>
    <row r="45660" customFormat="1" ht="15" customHeight="1" x14ac:dyDescent="0.25"/>
    <row r="45661" customFormat="1" ht="15" customHeight="1" x14ac:dyDescent="0.25"/>
    <row r="45662" customFormat="1" ht="15" customHeight="1" x14ac:dyDescent="0.25"/>
    <row r="45663" customFormat="1" ht="15" customHeight="1" x14ac:dyDescent="0.25"/>
    <row r="45664" customFormat="1" ht="15" customHeight="1" x14ac:dyDescent="0.25"/>
    <row r="45665" customFormat="1" ht="15" customHeight="1" x14ac:dyDescent="0.25"/>
    <row r="45666" customFormat="1" ht="15" customHeight="1" x14ac:dyDescent="0.25"/>
    <row r="45667" customFormat="1" ht="15" customHeight="1" x14ac:dyDescent="0.25"/>
    <row r="45668" customFormat="1" ht="15" customHeight="1" x14ac:dyDescent="0.25"/>
    <row r="45669" customFormat="1" ht="15" customHeight="1" x14ac:dyDescent="0.25"/>
    <row r="45670" customFormat="1" ht="15" customHeight="1" x14ac:dyDescent="0.25"/>
    <row r="45671" customFormat="1" ht="15" customHeight="1" x14ac:dyDescent="0.25"/>
    <row r="45672" customFormat="1" ht="15" customHeight="1" x14ac:dyDescent="0.25"/>
    <row r="45673" customFormat="1" ht="15" customHeight="1" x14ac:dyDescent="0.25"/>
    <row r="45674" customFormat="1" ht="15" customHeight="1" x14ac:dyDescent="0.25"/>
    <row r="45675" customFormat="1" ht="15" customHeight="1" x14ac:dyDescent="0.25"/>
    <row r="45676" customFormat="1" ht="15" customHeight="1" x14ac:dyDescent="0.25"/>
    <row r="45677" customFormat="1" ht="15" customHeight="1" x14ac:dyDescent="0.25"/>
    <row r="45678" customFormat="1" ht="15" customHeight="1" x14ac:dyDescent="0.25"/>
    <row r="45679" customFormat="1" ht="15" customHeight="1" x14ac:dyDescent="0.25"/>
    <row r="45680" customFormat="1" ht="15" customHeight="1" x14ac:dyDescent="0.25"/>
    <row r="45681" customFormat="1" ht="15" customHeight="1" x14ac:dyDescent="0.25"/>
    <row r="45682" customFormat="1" ht="15" customHeight="1" x14ac:dyDescent="0.25"/>
    <row r="45683" customFormat="1" ht="15" customHeight="1" x14ac:dyDescent="0.25"/>
    <row r="45684" customFormat="1" ht="15" customHeight="1" x14ac:dyDescent="0.25"/>
    <row r="45685" customFormat="1" ht="15" customHeight="1" x14ac:dyDescent="0.25"/>
    <row r="45686" customFormat="1" ht="15" customHeight="1" x14ac:dyDescent="0.25"/>
    <row r="45687" customFormat="1" ht="15" customHeight="1" x14ac:dyDescent="0.25"/>
    <row r="45688" customFormat="1" ht="15" customHeight="1" x14ac:dyDescent="0.25"/>
    <row r="45689" customFormat="1" ht="15" customHeight="1" x14ac:dyDescent="0.25"/>
    <row r="45690" customFormat="1" ht="15" customHeight="1" x14ac:dyDescent="0.25"/>
    <row r="45691" customFormat="1" ht="15" customHeight="1" x14ac:dyDescent="0.25"/>
    <row r="45692" customFormat="1" ht="15" customHeight="1" x14ac:dyDescent="0.25"/>
    <row r="45693" customFormat="1" ht="15" customHeight="1" x14ac:dyDescent="0.25"/>
    <row r="45694" customFormat="1" ht="15" customHeight="1" x14ac:dyDescent="0.25"/>
    <row r="45695" customFormat="1" ht="15" customHeight="1" x14ac:dyDescent="0.25"/>
    <row r="45696" customFormat="1" ht="15" customHeight="1" x14ac:dyDescent="0.25"/>
    <row r="45697" customFormat="1" ht="15" customHeight="1" x14ac:dyDescent="0.25"/>
    <row r="45698" customFormat="1" ht="15" customHeight="1" x14ac:dyDescent="0.25"/>
    <row r="45699" customFormat="1" ht="15" customHeight="1" x14ac:dyDescent="0.25"/>
    <row r="45700" customFormat="1" ht="15" customHeight="1" x14ac:dyDescent="0.25"/>
    <row r="45701" customFormat="1" ht="15" customHeight="1" x14ac:dyDescent="0.25"/>
    <row r="45702" customFormat="1" ht="15" customHeight="1" x14ac:dyDescent="0.25"/>
    <row r="45703" customFormat="1" ht="15" customHeight="1" x14ac:dyDescent="0.25"/>
    <row r="45704" customFormat="1" ht="15" customHeight="1" x14ac:dyDescent="0.25"/>
    <row r="45705" customFormat="1" ht="15" customHeight="1" x14ac:dyDescent="0.25"/>
    <row r="45706" customFormat="1" ht="15" customHeight="1" x14ac:dyDescent="0.25"/>
    <row r="45707" customFormat="1" ht="15" customHeight="1" x14ac:dyDescent="0.25"/>
    <row r="45708" customFormat="1" ht="15" customHeight="1" x14ac:dyDescent="0.25"/>
    <row r="45709" customFormat="1" ht="15" customHeight="1" x14ac:dyDescent="0.25"/>
    <row r="45710" customFormat="1" ht="15" customHeight="1" x14ac:dyDescent="0.25"/>
    <row r="45711" customFormat="1" ht="15" customHeight="1" x14ac:dyDescent="0.25"/>
    <row r="45712" customFormat="1" ht="15" customHeight="1" x14ac:dyDescent="0.25"/>
    <row r="45713" customFormat="1" ht="15" customHeight="1" x14ac:dyDescent="0.25"/>
    <row r="45714" customFormat="1" ht="15" customHeight="1" x14ac:dyDescent="0.25"/>
    <row r="45715" customFormat="1" ht="15" customHeight="1" x14ac:dyDescent="0.25"/>
    <row r="45716" customFormat="1" ht="15" customHeight="1" x14ac:dyDescent="0.25"/>
    <row r="45717" customFormat="1" ht="15" customHeight="1" x14ac:dyDescent="0.25"/>
    <row r="45718" customFormat="1" ht="15" customHeight="1" x14ac:dyDescent="0.25"/>
    <row r="45719" customFormat="1" ht="15" customHeight="1" x14ac:dyDescent="0.25"/>
    <row r="45720" customFormat="1" ht="15" customHeight="1" x14ac:dyDescent="0.25"/>
    <row r="45721" customFormat="1" ht="15" customHeight="1" x14ac:dyDescent="0.25"/>
    <row r="45722" customFormat="1" ht="15" customHeight="1" x14ac:dyDescent="0.25"/>
    <row r="45723" customFormat="1" ht="15" customHeight="1" x14ac:dyDescent="0.25"/>
    <row r="45724" customFormat="1" ht="15" customHeight="1" x14ac:dyDescent="0.25"/>
    <row r="45725" customFormat="1" ht="15" customHeight="1" x14ac:dyDescent="0.25"/>
    <row r="45726" customFormat="1" ht="15" customHeight="1" x14ac:dyDescent="0.25"/>
    <row r="45727" customFormat="1" ht="15" customHeight="1" x14ac:dyDescent="0.25"/>
    <row r="45728" customFormat="1" ht="15" customHeight="1" x14ac:dyDescent="0.25"/>
    <row r="45729" customFormat="1" ht="15" customHeight="1" x14ac:dyDescent="0.25"/>
    <row r="45730" customFormat="1" ht="15" customHeight="1" x14ac:dyDescent="0.25"/>
    <row r="45731" customFormat="1" ht="15" customHeight="1" x14ac:dyDescent="0.25"/>
    <row r="45732" customFormat="1" ht="15" customHeight="1" x14ac:dyDescent="0.25"/>
    <row r="45733" customFormat="1" ht="15" customHeight="1" x14ac:dyDescent="0.25"/>
    <row r="45734" customFormat="1" ht="15" customHeight="1" x14ac:dyDescent="0.25"/>
    <row r="45735" customFormat="1" ht="15" customHeight="1" x14ac:dyDescent="0.25"/>
    <row r="45736" customFormat="1" ht="15" customHeight="1" x14ac:dyDescent="0.25"/>
    <row r="45737" customFormat="1" ht="15" customHeight="1" x14ac:dyDescent="0.25"/>
    <row r="45738" customFormat="1" ht="15" customHeight="1" x14ac:dyDescent="0.25"/>
    <row r="45739" customFormat="1" ht="15" customHeight="1" x14ac:dyDescent="0.25"/>
    <row r="45740" customFormat="1" ht="15" customHeight="1" x14ac:dyDescent="0.25"/>
    <row r="45741" customFormat="1" ht="15" customHeight="1" x14ac:dyDescent="0.25"/>
    <row r="45742" customFormat="1" ht="15" customHeight="1" x14ac:dyDescent="0.25"/>
    <row r="45743" customFormat="1" ht="15" customHeight="1" x14ac:dyDescent="0.25"/>
    <row r="45744" customFormat="1" ht="15" customHeight="1" x14ac:dyDescent="0.25"/>
    <row r="45745" customFormat="1" ht="15" customHeight="1" x14ac:dyDescent="0.25"/>
    <row r="45746" customFormat="1" ht="15" customHeight="1" x14ac:dyDescent="0.25"/>
    <row r="45747" customFormat="1" ht="15" customHeight="1" x14ac:dyDescent="0.25"/>
    <row r="45748" customFormat="1" ht="15" customHeight="1" x14ac:dyDescent="0.25"/>
    <row r="45749" customFormat="1" ht="15" customHeight="1" x14ac:dyDescent="0.25"/>
    <row r="45750" customFormat="1" ht="15" customHeight="1" x14ac:dyDescent="0.25"/>
    <row r="45751" customFormat="1" ht="15" customHeight="1" x14ac:dyDescent="0.25"/>
    <row r="45752" customFormat="1" ht="15" customHeight="1" x14ac:dyDescent="0.25"/>
    <row r="45753" customFormat="1" ht="15" customHeight="1" x14ac:dyDescent="0.25"/>
    <row r="45754" customFormat="1" ht="15" customHeight="1" x14ac:dyDescent="0.25"/>
    <row r="45755" customFormat="1" ht="15" customHeight="1" x14ac:dyDescent="0.25"/>
    <row r="45756" customFormat="1" ht="15" customHeight="1" x14ac:dyDescent="0.25"/>
    <row r="45757" customFormat="1" ht="15" customHeight="1" x14ac:dyDescent="0.25"/>
    <row r="45758" customFormat="1" ht="15" customHeight="1" x14ac:dyDescent="0.25"/>
    <row r="45759" customFormat="1" ht="15" customHeight="1" x14ac:dyDescent="0.25"/>
    <row r="45760" customFormat="1" ht="15" customHeight="1" x14ac:dyDescent="0.25"/>
    <row r="45761" customFormat="1" ht="15" customHeight="1" x14ac:dyDescent="0.25"/>
    <row r="45762" customFormat="1" ht="15" customHeight="1" x14ac:dyDescent="0.25"/>
    <row r="45763" customFormat="1" ht="15" customHeight="1" x14ac:dyDescent="0.25"/>
    <row r="45764" customFormat="1" ht="15" customHeight="1" x14ac:dyDescent="0.25"/>
    <row r="45765" customFormat="1" ht="15" customHeight="1" x14ac:dyDescent="0.25"/>
    <row r="45766" customFormat="1" ht="15" customHeight="1" x14ac:dyDescent="0.25"/>
    <row r="45767" customFormat="1" ht="15" customHeight="1" x14ac:dyDescent="0.25"/>
    <row r="45768" customFormat="1" ht="15" customHeight="1" x14ac:dyDescent="0.25"/>
    <row r="45769" customFormat="1" ht="15" customHeight="1" x14ac:dyDescent="0.25"/>
    <row r="45770" customFormat="1" ht="15" customHeight="1" x14ac:dyDescent="0.25"/>
    <row r="45771" customFormat="1" ht="15" customHeight="1" x14ac:dyDescent="0.25"/>
    <row r="45772" customFormat="1" ht="15" customHeight="1" x14ac:dyDescent="0.25"/>
    <row r="45773" customFormat="1" ht="15" customHeight="1" x14ac:dyDescent="0.25"/>
    <row r="45774" customFormat="1" ht="15" customHeight="1" x14ac:dyDescent="0.25"/>
    <row r="45775" customFormat="1" ht="15" customHeight="1" x14ac:dyDescent="0.25"/>
    <row r="45776" customFormat="1" ht="15" customHeight="1" x14ac:dyDescent="0.25"/>
    <row r="45777" customFormat="1" ht="15" customHeight="1" x14ac:dyDescent="0.25"/>
    <row r="45778" customFormat="1" ht="15" customHeight="1" x14ac:dyDescent="0.25"/>
    <row r="45779" customFormat="1" ht="15" customHeight="1" x14ac:dyDescent="0.25"/>
    <row r="45780" customFormat="1" ht="15" customHeight="1" x14ac:dyDescent="0.25"/>
    <row r="45781" customFormat="1" ht="15" customHeight="1" x14ac:dyDescent="0.25"/>
    <row r="45782" customFormat="1" ht="15" customHeight="1" x14ac:dyDescent="0.25"/>
    <row r="45783" customFormat="1" ht="15" customHeight="1" x14ac:dyDescent="0.25"/>
    <row r="45784" customFormat="1" ht="15" customHeight="1" x14ac:dyDescent="0.25"/>
    <row r="45785" customFormat="1" ht="15" customHeight="1" x14ac:dyDescent="0.25"/>
    <row r="45786" customFormat="1" ht="15" customHeight="1" x14ac:dyDescent="0.25"/>
    <row r="45787" customFormat="1" ht="15" customHeight="1" x14ac:dyDescent="0.25"/>
    <row r="45788" customFormat="1" ht="15" customHeight="1" x14ac:dyDescent="0.25"/>
    <row r="45789" customFormat="1" ht="15" customHeight="1" x14ac:dyDescent="0.25"/>
    <row r="45790" customFormat="1" ht="15" customHeight="1" x14ac:dyDescent="0.25"/>
    <row r="45791" customFormat="1" ht="15" customHeight="1" x14ac:dyDescent="0.25"/>
    <row r="45792" customFormat="1" ht="15" customHeight="1" x14ac:dyDescent="0.25"/>
    <row r="45793" customFormat="1" ht="15" customHeight="1" x14ac:dyDescent="0.25"/>
    <row r="45794" customFormat="1" ht="15" customHeight="1" x14ac:dyDescent="0.25"/>
    <row r="45795" customFormat="1" ht="15" customHeight="1" x14ac:dyDescent="0.25"/>
    <row r="45796" customFormat="1" ht="15" customHeight="1" x14ac:dyDescent="0.25"/>
    <row r="45797" customFormat="1" ht="15" customHeight="1" x14ac:dyDescent="0.25"/>
    <row r="45798" customFormat="1" ht="15" customHeight="1" x14ac:dyDescent="0.25"/>
    <row r="45799" customFormat="1" ht="15" customHeight="1" x14ac:dyDescent="0.25"/>
    <row r="45800" customFormat="1" ht="15" customHeight="1" x14ac:dyDescent="0.25"/>
    <row r="45801" customFormat="1" ht="15" customHeight="1" x14ac:dyDescent="0.25"/>
    <row r="45802" customFormat="1" ht="15" customHeight="1" x14ac:dyDescent="0.25"/>
    <row r="45803" customFormat="1" ht="15" customHeight="1" x14ac:dyDescent="0.25"/>
    <row r="45804" customFormat="1" ht="15" customHeight="1" x14ac:dyDescent="0.25"/>
    <row r="45805" customFormat="1" ht="15" customHeight="1" x14ac:dyDescent="0.25"/>
    <row r="45806" customFormat="1" ht="15" customHeight="1" x14ac:dyDescent="0.25"/>
    <row r="45807" customFormat="1" ht="15" customHeight="1" x14ac:dyDescent="0.25"/>
    <row r="45808" customFormat="1" ht="15" customHeight="1" x14ac:dyDescent="0.25"/>
    <row r="45809" customFormat="1" ht="15" customHeight="1" x14ac:dyDescent="0.25"/>
    <row r="45810" customFormat="1" ht="15" customHeight="1" x14ac:dyDescent="0.25"/>
    <row r="45811" customFormat="1" ht="15" customHeight="1" x14ac:dyDescent="0.25"/>
    <row r="45812" customFormat="1" ht="15" customHeight="1" x14ac:dyDescent="0.25"/>
    <row r="45813" customFormat="1" ht="15" customHeight="1" x14ac:dyDescent="0.25"/>
    <row r="45814" customFormat="1" ht="15" customHeight="1" x14ac:dyDescent="0.25"/>
    <row r="45815" customFormat="1" ht="15" customHeight="1" x14ac:dyDescent="0.25"/>
    <row r="45816" customFormat="1" ht="15" customHeight="1" x14ac:dyDescent="0.25"/>
    <row r="45817" customFormat="1" ht="15" customHeight="1" x14ac:dyDescent="0.25"/>
    <row r="45818" customFormat="1" ht="15" customHeight="1" x14ac:dyDescent="0.25"/>
    <row r="45819" customFormat="1" ht="15" customHeight="1" x14ac:dyDescent="0.25"/>
    <row r="45820" customFormat="1" ht="15" customHeight="1" x14ac:dyDescent="0.25"/>
    <row r="45821" customFormat="1" ht="15" customHeight="1" x14ac:dyDescent="0.25"/>
    <row r="45822" customFormat="1" ht="15" customHeight="1" x14ac:dyDescent="0.25"/>
    <row r="45823" customFormat="1" ht="15" customHeight="1" x14ac:dyDescent="0.25"/>
    <row r="45824" customFormat="1" ht="15" customHeight="1" x14ac:dyDescent="0.25"/>
    <row r="45825" customFormat="1" ht="15" customHeight="1" x14ac:dyDescent="0.25"/>
    <row r="45826" customFormat="1" ht="15" customHeight="1" x14ac:dyDescent="0.25"/>
    <row r="45827" customFormat="1" ht="15" customHeight="1" x14ac:dyDescent="0.25"/>
    <row r="45828" customFormat="1" ht="15" customHeight="1" x14ac:dyDescent="0.25"/>
    <row r="45829" customFormat="1" ht="15" customHeight="1" x14ac:dyDescent="0.25"/>
    <row r="45830" customFormat="1" ht="15" customHeight="1" x14ac:dyDescent="0.25"/>
    <row r="45831" customFormat="1" ht="15" customHeight="1" x14ac:dyDescent="0.25"/>
    <row r="45832" customFormat="1" ht="15" customHeight="1" x14ac:dyDescent="0.25"/>
    <row r="45833" customFormat="1" ht="15" customHeight="1" x14ac:dyDescent="0.25"/>
    <row r="45834" customFormat="1" ht="15" customHeight="1" x14ac:dyDescent="0.25"/>
    <row r="45835" customFormat="1" ht="15" customHeight="1" x14ac:dyDescent="0.25"/>
    <row r="45836" customFormat="1" ht="15" customHeight="1" x14ac:dyDescent="0.25"/>
    <row r="45837" customFormat="1" ht="15" customHeight="1" x14ac:dyDescent="0.25"/>
    <row r="45838" customFormat="1" ht="15" customHeight="1" x14ac:dyDescent="0.25"/>
    <row r="45839" customFormat="1" ht="15" customHeight="1" x14ac:dyDescent="0.25"/>
    <row r="45840" customFormat="1" ht="15" customHeight="1" x14ac:dyDescent="0.25"/>
    <row r="45841" customFormat="1" ht="15" customHeight="1" x14ac:dyDescent="0.25"/>
    <row r="45842" customFormat="1" ht="15" customHeight="1" x14ac:dyDescent="0.25"/>
    <row r="45843" customFormat="1" ht="15" customHeight="1" x14ac:dyDescent="0.25"/>
    <row r="45844" customFormat="1" ht="15" customHeight="1" x14ac:dyDescent="0.25"/>
    <row r="45845" customFormat="1" ht="15" customHeight="1" x14ac:dyDescent="0.25"/>
    <row r="45846" customFormat="1" ht="15" customHeight="1" x14ac:dyDescent="0.25"/>
    <row r="45847" customFormat="1" ht="15" customHeight="1" x14ac:dyDescent="0.25"/>
    <row r="45848" customFormat="1" ht="15" customHeight="1" x14ac:dyDescent="0.25"/>
    <row r="45849" customFormat="1" ht="15" customHeight="1" x14ac:dyDescent="0.25"/>
    <row r="45850" customFormat="1" ht="15" customHeight="1" x14ac:dyDescent="0.25"/>
    <row r="45851" customFormat="1" ht="15" customHeight="1" x14ac:dyDescent="0.25"/>
    <row r="45852" customFormat="1" ht="15" customHeight="1" x14ac:dyDescent="0.25"/>
    <row r="45853" customFormat="1" ht="15" customHeight="1" x14ac:dyDescent="0.25"/>
    <row r="45854" customFormat="1" ht="15" customHeight="1" x14ac:dyDescent="0.25"/>
    <row r="45855" customFormat="1" ht="15" customHeight="1" x14ac:dyDescent="0.25"/>
    <row r="45856" customFormat="1" ht="15" customHeight="1" x14ac:dyDescent="0.25"/>
    <row r="45857" customFormat="1" ht="15" customHeight="1" x14ac:dyDescent="0.25"/>
    <row r="45858" customFormat="1" ht="15" customHeight="1" x14ac:dyDescent="0.25"/>
    <row r="45859" customFormat="1" ht="15" customHeight="1" x14ac:dyDescent="0.25"/>
    <row r="45860" customFormat="1" ht="15" customHeight="1" x14ac:dyDescent="0.25"/>
    <row r="45861" customFormat="1" ht="15" customHeight="1" x14ac:dyDescent="0.25"/>
    <row r="45862" customFormat="1" ht="15" customHeight="1" x14ac:dyDescent="0.25"/>
    <row r="45863" customFormat="1" ht="15" customHeight="1" x14ac:dyDescent="0.25"/>
    <row r="45864" customFormat="1" ht="15" customHeight="1" x14ac:dyDescent="0.25"/>
    <row r="45865" customFormat="1" ht="15" customHeight="1" x14ac:dyDescent="0.25"/>
    <row r="45866" customFormat="1" ht="15" customHeight="1" x14ac:dyDescent="0.25"/>
    <row r="45867" customFormat="1" ht="15" customHeight="1" x14ac:dyDescent="0.25"/>
    <row r="45868" customFormat="1" ht="15" customHeight="1" x14ac:dyDescent="0.25"/>
    <row r="45869" customFormat="1" ht="15" customHeight="1" x14ac:dyDescent="0.25"/>
    <row r="45870" customFormat="1" ht="15" customHeight="1" x14ac:dyDescent="0.25"/>
    <row r="45871" customFormat="1" ht="15" customHeight="1" x14ac:dyDescent="0.25"/>
    <row r="45872" customFormat="1" ht="15" customHeight="1" x14ac:dyDescent="0.25"/>
    <row r="45873" customFormat="1" ht="15" customHeight="1" x14ac:dyDescent="0.25"/>
    <row r="45874" customFormat="1" ht="15" customHeight="1" x14ac:dyDescent="0.25"/>
    <row r="45875" customFormat="1" ht="15" customHeight="1" x14ac:dyDescent="0.25"/>
    <row r="45876" customFormat="1" ht="15" customHeight="1" x14ac:dyDescent="0.25"/>
    <row r="45877" customFormat="1" ht="15" customHeight="1" x14ac:dyDescent="0.25"/>
    <row r="45878" customFormat="1" ht="15" customHeight="1" x14ac:dyDescent="0.25"/>
    <row r="45879" customFormat="1" ht="15" customHeight="1" x14ac:dyDescent="0.25"/>
    <row r="45880" customFormat="1" ht="15" customHeight="1" x14ac:dyDescent="0.25"/>
    <row r="45881" customFormat="1" ht="15" customHeight="1" x14ac:dyDescent="0.25"/>
    <row r="45882" customFormat="1" ht="15" customHeight="1" x14ac:dyDescent="0.25"/>
    <row r="45883" customFormat="1" ht="15" customHeight="1" x14ac:dyDescent="0.25"/>
    <row r="45884" customFormat="1" ht="15" customHeight="1" x14ac:dyDescent="0.25"/>
    <row r="45885" customFormat="1" ht="15" customHeight="1" x14ac:dyDescent="0.25"/>
    <row r="45886" customFormat="1" ht="15" customHeight="1" x14ac:dyDescent="0.25"/>
    <row r="45887" customFormat="1" ht="15" customHeight="1" x14ac:dyDescent="0.25"/>
    <row r="45888" customFormat="1" ht="15" customHeight="1" x14ac:dyDescent="0.25"/>
    <row r="45889" customFormat="1" ht="15" customHeight="1" x14ac:dyDescent="0.25"/>
    <row r="45890" customFormat="1" ht="15" customHeight="1" x14ac:dyDescent="0.25"/>
    <row r="45891" customFormat="1" ht="15" customHeight="1" x14ac:dyDescent="0.25"/>
    <row r="45892" customFormat="1" ht="15" customHeight="1" x14ac:dyDescent="0.25"/>
    <row r="45893" customFormat="1" ht="15" customHeight="1" x14ac:dyDescent="0.25"/>
    <row r="45894" customFormat="1" ht="15" customHeight="1" x14ac:dyDescent="0.25"/>
    <row r="45895" customFormat="1" ht="15" customHeight="1" x14ac:dyDescent="0.25"/>
    <row r="45896" customFormat="1" ht="15" customHeight="1" x14ac:dyDescent="0.25"/>
    <row r="45897" customFormat="1" ht="15" customHeight="1" x14ac:dyDescent="0.25"/>
    <row r="45898" customFormat="1" ht="15" customHeight="1" x14ac:dyDescent="0.25"/>
    <row r="45899" customFormat="1" ht="15" customHeight="1" x14ac:dyDescent="0.25"/>
    <row r="45900" customFormat="1" ht="15" customHeight="1" x14ac:dyDescent="0.25"/>
    <row r="45901" customFormat="1" ht="15" customHeight="1" x14ac:dyDescent="0.25"/>
    <row r="45902" customFormat="1" ht="15" customHeight="1" x14ac:dyDescent="0.25"/>
    <row r="45903" customFormat="1" ht="15" customHeight="1" x14ac:dyDescent="0.25"/>
    <row r="45904" customFormat="1" ht="15" customHeight="1" x14ac:dyDescent="0.25"/>
    <row r="45905" customFormat="1" ht="15" customHeight="1" x14ac:dyDescent="0.25"/>
    <row r="45906" customFormat="1" ht="15" customHeight="1" x14ac:dyDescent="0.25"/>
    <row r="45907" customFormat="1" ht="15" customHeight="1" x14ac:dyDescent="0.25"/>
    <row r="45908" customFormat="1" ht="15" customHeight="1" x14ac:dyDescent="0.25"/>
    <row r="45909" customFormat="1" ht="15" customHeight="1" x14ac:dyDescent="0.25"/>
    <row r="45910" customFormat="1" ht="15" customHeight="1" x14ac:dyDescent="0.25"/>
    <row r="45911" customFormat="1" ht="15" customHeight="1" x14ac:dyDescent="0.25"/>
    <row r="45912" customFormat="1" ht="15" customHeight="1" x14ac:dyDescent="0.25"/>
    <row r="45913" customFormat="1" ht="15" customHeight="1" x14ac:dyDescent="0.25"/>
    <row r="45914" customFormat="1" ht="15" customHeight="1" x14ac:dyDescent="0.25"/>
    <row r="45915" customFormat="1" ht="15" customHeight="1" x14ac:dyDescent="0.25"/>
    <row r="45916" customFormat="1" ht="15" customHeight="1" x14ac:dyDescent="0.25"/>
    <row r="45917" customFormat="1" ht="15" customHeight="1" x14ac:dyDescent="0.25"/>
    <row r="45918" customFormat="1" ht="15" customHeight="1" x14ac:dyDescent="0.25"/>
    <row r="45919" customFormat="1" ht="15" customHeight="1" x14ac:dyDescent="0.25"/>
    <row r="45920" customFormat="1" ht="15" customHeight="1" x14ac:dyDescent="0.25"/>
    <row r="45921" customFormat="1" ht="15" customHeight="1" x14ac:dyDescent="0.25"/>
    <row r="45922" customFormat="1" ht="15" customHeight="1" x14ac:dyDescent="0.25"/>
    <row r="45923" customFormat="1" ht="15" customHeight="1" x14ac:dyDescent="0.25"/>
    <row r="45924" customFormat="1" ht="15" customHeight="1" x14ac:dyDescent="0.25"/>
    <row r="45925" customFormat="1" ht="15" customHeight="1" x14ac:dyDescent="0.25"/>
    <row r="45926" customFormat="1" ht="15" customHeight="1" x14ac:dyDescent="0.25"/>
    <row r="45927" customFormat="1" ht="15" customHeight="1" x14ac:dyDescent="0.25"/>
    <row r="45928" customFormat="1" ht="15" customHeight="1" x14ac:dyDescent="0.25"/>
    <row r="45929" customFormat="1" ht="15" customHeight="1" x14ac:dyDescent="0.25"/>
    <row r="45930" customFormat="1" ht="15" customHeight="1" x14ac:dyDescent="0.25"/>
    <row r="45931" customFormat="1" ht="15" customHeight="1" x14ac:dyDescent="0.25"/>
    <row r="45932" customFormat="1" ht="15" customHeight="1" x14ac:dyDescent="0.25"/>
    <row r="45933" customFormat="1" ht="15" customHeight="1" x14ac:dyDescent="0.25"/>
    <row r="45934" customFormat="1" ht="15" customHeight="1" x14ac:dyDescent="0.25"/>
    <row r="45935" customFormat="1" ht="15" customHeight="1" x14ac:dyDescent="0.25"/>
    <row r="45936" customFormat="1" ht="15" customHeight="1" x14ac:dyDescent="0.25"/>
    <row r="45937" customFormat="1" ht="15" customHeight="1" x14ac:dyDescent="0.25"/>
    <row r="45938" customFormat="1" ht="15" customHeight="1" x14ac:dyDescent="0.25"/>
    <row r="45939" customFormat="1" ht="15" customHeight="1" x14ac:dyDescent="0.25"/>
    <row r="45940" customFormat="1" ht="15" customHeight="1" x14ac:dyDescent="0.25"/>
    <row r="45941" customFormat="1" ht="15" customHeight="1" x14ac:dyDescent="0.25"/>
    <row r="45942" customFormat="1" ht="15" customHeight="1" x14ac:dyDescent="0.25"/>
    <row r="45943" customFormat="1" ht="15" customHeight="1" x14ac:dyDescent="0.25"/>
    <row r="45944" customFormat="1" ht="15" customHeight="1" x14ac:dyDescent="0.25"/>
    <row r="45945" customFormat="1" ht="15" customHeight="1" x14ac:dyDescent="0.25"/>
    <row r="45946" customFormat="1" ht="15" customHeight="1" x14ac:dyDescent="0.25"/>
    <row r="45947" customFormat="1" ht="15" customHeight="1" x14ac:dyDescent="0.25"/>
    <row r="45948" customFormat="1" ht="15" customHeight="1" x14ac:dyDescent="0.25"/>
    <row r="45949" customFormat="1" ht="15" customHeight="1" x14ac:dyDescent="0.25"/>
    <row r="45950" customFormat="1" ht="15" customHeight="1" x14ac:dyDescent="0.25"/>
    <row r="45951" customFormat="1" ht="15" customHeight="1" x14ac:dyDescent="0.25"/>
    <row r="45952" customFormat="1" ht="15" customHeight="1" x14ac:dyDescent="0.25"/>
    <row r="45953" customFormat="1" ht="15" customHeight="1" x14ac:dyDescent="0.25"/>
    <row r="45954" customFormat="1" ht="15" customHeight="1" x14ac:dyDescent="0.25"/>
    <row r="45955" customFormat="1" ht="15" customHeight="1" x14ac:dyDescent="0.25"/>
    <row r="45956" customFormat="1" ht="15" customHeight="1" x14ac:dyDescent="0.25"/>
    <row r="45957" customFormat="1" ht="15" customHeight="1" x14ac:dyDescent="0.25"/>
    <row r="45958" customFormat="1" ht="15" customHeight="1" x14ac:dyDescent="0.25"/>
    <row r="45959" customFormat="1" ht="15" customHeight="1" x14ac:dyDescent="0.25"/>
    <row r="45960" customFormat="1" ht="15" customHeight="1" x14ac:dyDescent="0.25"/>
    <row r="45961" customFormat="1" ht="15" customHeight="1" x14ac:dyDescent="0.25"/>
    <row r="45962" customFormat="1" ht="15" customHeight="1" x14ac:dyDescent="0.25"/>
    <row r="45963" customFormat="1" ht="15" customHeight="1" x14ac:dyDescent="0.25"/>
    <row r="45964" customFormat="1" ht="15" customHeight="1" x14ac:dyDescent="0.25"/>
    <row r="45965" customFormat="1" ht="15" customHeight="1" x14ac:dyDescent="0.25"/>
    <row r="45966" customFormat="1" ht="15" customHeight="1" x14ac:dyDescent="0.25"/>
    <row r="45967" customFormat="1" ht="15" customHeight="1" x14ac:dyDescent="0.25"/>
    <row r="45968" customFormat="1" ht="15" customHeight="1" x14ac:dyDescent="0.25"/>
    <row r="45969" customFormat="1" ht="15" customHeight="1" x14ac:dyDescent="0.25"/>
    <row r="45970" customFormat="1" ht="15" customHeight="1" x14ac:dyDescent="0.25"/>
    <row r="45971" customFormat="1" ht="15" customHeight="1" x14ac:dyDescent="0.25"/>
    <row r="45972" customFormat="1" ht="15" customHeight="1" x14ac:dyDescent="0.25"/>
    <row r="45973" customFormat="1" ht="15" customHeight="1" x14ac:dyDescent="0.25"/>
    <row r="45974" customFormat="1" ht="15" customHeight="1" x14ac:dyDescent="0.25"/>
    <row r="45975" customFormat="1" ht="15" customHeight="1" x14ac:dyDescent="0.25"/>
    <row r="45976" customFormat="1" ht="15" customHeight="1" x14ac:dyDescent="0.25"/>
    <row r="45977" customFormat="1" ht="15" customHeight="1" x14ac:dyDescent="0.25"/>
    <row r="45978" customFormat="1" ht="15" customHeight="1" x14ac:dyDescent="0.25"/>
    <row r="45979" customFormat="1" ht="15" customHeight="1" x14ac:dyDescent="0.25"/>
    <row r="45980" customFormat="1" ht="15" customHeight="1" x14ac:dyDescent="0.25"/>
    <row r="45981" customFormat="1" ht="15" customHeight="1" x14ac:dyDescent="0.25"/>
    <row r="45982" customFormat="1" ht="15" customHeight="1" x14ac:dyDescent="0.25"/>
    <row r="45983" customFormat="1" ht="15" customHeight="1" x14ac:dyDescent="0.25"/>
    <row r="45984" customFormat="1" ht="15" customHeight="1" x14ac:dyDescent="0.25"/>
    <row r="45985" customFormat="1" ht="15" customHeight="1" x14ac:dyDescent="0.25"/>
    <row r="45986" customFormat="1" ht="15" customHeight="1" x14ac:dyDescent="0.25"/>
    <row r="45987" customFormat="1" ht="15" customHeight="1" x14ac:dyDescent="0.25"/>
    <row r="45988" customFormat="1" ht="15" customHeight="1" x14ac:dyDescent="0.25"/>
    <row r="45989" customFormat="1" ht="15" customHeight="1" x14ac:dyDescent="0.25"/>
    <row r="45990" customFormat="1" ht="15" customHeight="1" x14ac:dyDescent="0.25"/>
    <row r="45991" customFormat="1" ht="15" customHeight="1" x14ac:dyDescent="0.25"/>
    <row r="45992" customFormat="1" ht="15" customHeight="1" x14ac:dyDescent="0.25"/>
    <row r="45993" customFormat="1" ht="15" customHeight="1" x14ac:dyDescent="0.25"/>
    <row r="45994" customFormat="1" ht="15" customHeight="1" x14ac:dyDescent="0.25"/>
    <row r="45995" customFormat="1" ht="15" customHeight="1" x14ac:dyDescent="0.25"/>
    <row r="45996" customFormat="1" ht="15" customHeight="1" x14ac:dyDescent="0.25"/>
    <row r="45997" customFormat="1" ht="15" customHeight="1" x14ac:dyDescent="0.25"/>
    <row r="45998" customFormat="1" ht="15" customHeight="1" x14ac:dyDescent="0.25"/>
    <row r="45999" customFormat="1" ht="15" customHeight="1" x14ac:dyDescent="0.25"/>
    <row r="46000" customFormat="1" ht="15" customHeight="1" x14ac:dyDescent="0.25"/>
    <row r="46001" customFormat="1" ht="15" customHeight="1" x14ac:dyDescent="0.25"/>
    <row r="46002" customFormat="1" ht="15" customHeight="1" x14ac:dyDescent="0.25"/>
    <row r="46003" customFormat="1" ht="15" customHeight="1" x14ac:dyDescent="0.25"/>
    <row r="46004" customFormat="1" ht="15" customHeight="1" x14ac:dyDescent="0.25"/>
    <row r="46005" customFormat="1" ht="15" customHeight="1" x14ac:dyDescent="0.25"/>
    <row r="46006" customFormat="1" ht="15" customHeight="1" x14ac:dyDescent="0.25"/>
    <row r="46007" customFormat="1" ht="15" customHeight="1" x14ac:dyDescent="0.25"/>
    <row r="46008" customFormat="1" ht="15" customHeight="1" x14ac:dyDescent="0.25"/>
    <row r="46009" customFormat="1" ht="15" customHeight="1" x14ac:dyDescent="0.25"/>
    <row r="46010" customFormat="1" ht="15" customHeight="1" x14ac:dyDescent="0.25"/>
    <row r="46011" customFormat="1" ht="15" customHeight="1" x14ac:dyDescent="0.25"/>
    <row r="46012" customFormat="1" ht="15" customHeight="1" x14ac:dyDescent="0.25"/>
    <row r="46013" customFormat="1" ht="15" customHeight="1" x14ac:dyDescent="0.25"/>
    <row r="46014" customFormat="1" ht="15" customHeight="1" x14ac:dyDescent="0.25"/>
    <row r="46015" customFormat="1" ht="15" customHeight="1" x14ac:dyDescent="0.25"/>
    <row r="46016" customFormat="1" ht="15" customHeight="1" x14ac:dyDescent="0.25"/>
    <row r="46017" customFormat="1" ht="15" customHeight="1" x14ac:dyDescent="0.25"/>
    <row r="46018" customFormat="1" ht="15" customHeight="1" x14ac:dyDescent="0.25"/>
    <row r="46019" customFormat="1" ht="15" customHeight="1" x14ac:dyDescent="0.25"/>
    <row r="46020" customFormat="1" ht="15" customHeight="1" x14ac:dyDescent="0.25"/>
    <row r="46021" customFormat="1" ht="15" customHeight="1" x14ac:dyDescent="0.25"/>
    <row r="46022" customFormat="1" ht="15" customHeight="1" x14ac:dyDescent="0.25"/>
    <row r="46023" customFormat="1" ht="15" customHeight="1" x14ac:dyDescent="0.25"/>
    <row r="46024" customFormat="1" ht="15" customHeight="1" x14ac:dyDescent="0.25"/>
    <row r="46025" customFormat="1" ht="15" customHeight="1" x14ac:dyDescent="0.25"/>
    <row r="46026" customFormat="1" ht="15" customHeight="1" x14ac:dyDescent="0.25"/>
    <row r="46027" customFormat="1" ht="15" customHeight="1" x14ac:dyDescent="0.25"/>
    <row r="46028" customFormat="1" ht="15" customHeight="1" x14ac:dyDescent="0.25"/>
    <row r="46029" customFormat="1" ht="15" customHeight="1" x14ac:dyDescent="0.25"/>
    <row r="46030" customFormat="1" ht="15" customHeight="1" x14ac:dyDescent="0.25"/>
    <row r="46031" customFormat="1" ht="15" customHeight="1" x14ac:dyDescent="0.25"/>
    <row r="46032" customFormat="1" ht="15" customHeight="1" x14ac:dyDescent="0.25"/>
    <row r="46033" customFormat="1" ht="15" customHeight="1" x14ac:dyDescent="0.25"/>
    <row r="46034" customFormat="1" ht="15" customHeight="1" x14ac:dyDescent="0.25"/>
    <row r="46035" customFormat="1" ht="15" customHeight="1" x14ac:dyDescent="0.25"/>
    <row r="46036" customFormat="1" ht="15" customHeight="1" x14ac:dyDescent="0.25"/>
    <row r="46037" customFormat="1" ht="15" customHeight="1" x14ac:dyDescent="0.25"/>
    <row r="46038" customFormat="1" ht="15" customHeight="1" x14ac:dyDescent="0.25"/>
    <row r="46039" customFormat="1" ht="15" customHeight="1" x14ac:dyDescent="0.25"/>
    <row r="46040" customFormat="1" ht="15" customHeight="1" x14ac:dyDescent="0.25"/>
    <row r="46041" customFormat="1" ht="15" customHeight="1" x14ac:dyDescent="0.25"/>
    <row r="46042" customFormat="1" ht="15" customHeight="1" x14ac:dyDescent="0.25"/>
    <row r="46043" customFormat="1" ht="15" customHeight="1" x14ac:dyDescent="0.25"/>
    <row r="46044" customFormat="1" ht="15" customHeight="1" x14ac:dyDescent="0.25"/>
    <row r="46045" customFormat="1" ht="15" customHeight="1" x14ac:dyDescent="0.25"/>
    <row r="46046" customFormat="1" ht="15" customHeight="1" x14ac:dyDescent="0.25"/>
    <row r="46047" customFormat="1" ht="15" customHeight="1" x14ac:dyDescent="0.25"/>
    <row r="46048" customFormat="1" ht="15" customHeight="1" x14ac:dyDescent="0.25"/>
    <row r="46049" customFormat="1" ht="15" customHeight="1" x14ac:dyDescent="0.25"/>
    <row r="46050" customFormat="1" ht="15" customHeight="1" x14ac:dyDescent="0.25"/>
    <row r="46051" customFormat="1" ht="15" customHeight="1" x14ac:dyDescent="0.25"/>
    <row r="46052" customFormat="1" ht="15" customHeight="1" x14ac:dyDescent="0.25"/>
    <row r="46053" customFormat="1" ht="15" customHeight="1" x14ac:dyDescent="0.25"/>
    <row r="46054" customFormat="1" ht="15" customHeight="1" x14ac:dyDescent="0.25"/>
    <row r="46055" customFormat="1" ht="15" customHeight="1" x14ac:dyDescent="0.25"/>
    <row r="46056" customFormat="1" ht="15" customHeight="1" x14ac:dyDescent="0.25"/>
    <row r="46057" customFormat="1" ht="15" customHeight="1" x14ac:dyDescent="0.25"/>
    <row r="46058" customFormat="1" ht="15" customHeight="1" x14ac:dyDescent="0.25"/>
    <row r="46059" customFormat="1" ht="15" customHeight="1" x14ac:dyDescent="0.25"/>
    <row r="46060" customFormat="1" ht="15" customHeight="1" x14ac:dyDescent="0.25"/>
    <row r="46061" customFormat="1" ht="15" customHeight="1" x14ac:dyDescent="0.25"/>
    <row r="46062" customFormat="1" ht="15" customHeight="1" x14ac:dyDescent="0.25"/>
    <row r="46063" customFormat="1" ht="15" customHeight="1" x14ac:dyDescent="0.25"/>
    <row r="46064" customFormat="1" ht="15" customHeight="1" x14ac:dyDescent="0.25"/>
    <row r="46065" customFormat="1" ht="15" customHeight="1" x14ac:dyDescent="0.25"/>
    <row r="46066" customFormat="1" ht="15" customHeight="1" x14ac:dyDescent="0.25"/>
    <row r="46067" customFormat="1" ht="15" customHeight="1" x14ac:dyDescent="0.25"/>
    <row r="46068" customFormat="1" ht="15" customHeight="1" x14ac:dyDescent="0.25"/>
    <row r="46069" customFormat="1" ht="15" customHeight="1" x14ac:dyDescent="0.25"/>
    <row r="46070" customFormat="1" ht="15" customHeight="1" x14ac:dyDescent="0.25"/>
    <row r="46071" customFormat="1" ht="15" customHeight="1" x14ac:dyDescent="0.25"/>
    <row r="46072" customFormat="1" ht="15" customHeight="1" x14ac:dyDescent="0.25"/>
    <row r="46073" customFormat="1" ht="15" customHeight="1" x14ac:dyDescent="0.25"/>
    <row r="46074" customFormat="1" ht="15" customHeight="1" x14ac:dyDescent="0.25"/>
    <row r="46075" customFormat="1" ht="15" customHeight="1" x14ac:dyDescent="0.25"/>
    <row r="46076" customFormat="1" ht="15" customHeight="1" x14ac:dyDescent="0.25"/>
    <row r="46077" customFormat="1" ht="15" customHeight="1" x14ac:dyDescent="0.25"/>
    <row r="46078" customFormat="1" ht="15" customHeight="1" x14ac:dyDescent="0.25"/>
    <row r="46079" customFormat="1" ht="15" customHeight="1" x14ac:dyDescent="0.25"/>
    <row r="46080" customFormat="1" ht="15" customHeight="1" x14ac:dyDescent="0.25"/>
    <row r="46081" customFormat="1" ht="15" customHeight="1" x14ac:dyDescent="0.25"/>
    <row r="46082" customFormat="1" ht="15" customHeight="1" x14ac:dyDescent="0.25"/>
    <row r="46083" customFormat="1" ht="15" customHeight="1" x14ac:dyDescent="0.25"/>
    <row r="46084" customFormat="1" ht="15" customHeight="1" x14ac:dyDescent="0.25"/>
    <row r="46085" customFormat="1" ht="15" customHeight="1" x14ac:dyDescent="0.25"/>
    <row r="46086" customFormat="1" ht="15" customHeight="1" x14ac:dyDescent="0.25"/>
    <row r="46087" customFormat="1" ht="15" customHeight="1" x14ac:dyDescent="0.25"/>
    <row r="46088" customFormat="1" ht="15" customHeight="1" x14ac:dyDescent="0.25"/>
    <row r="46089" customFormat="1" ht="15" customHeight="1" x14ac:dyDescent="0.25"/>
    <row r="46090" customFormat="1" ht="15" customHeight="1" x14ac:dyDescent="0.25"/>
    <row r="46091" customFormat="1" ht="15" customHeight="1" x14ac:dyDescent="0.25"/>
    <row r="46092" customFormat="1" ht="15" customHeight="1" x14ac:dyDescent="0.25"/>
    <row r="46093" customFormat="1" ht="15" customHeight="1" x14ac:dyDescent="0.25"/>
    <row r="46094" customFormat="1" ht="15" customHeight="1" x14ac:dyDescent="0.25"/>
    <row r="46095" customFormat="1" ht="15" customHeight="1" x14ac:dyDescent="0.25"/>
    <row r="46096" customFormat="1" ht="15" customHeight="1" x14ac:dyDescent="0.25"/>
    <row r="46097" customFormat="1" ht="15" customHeight="1" x14ac:dyDescent="0.25"/>
    <row r="46098" customFormat="1" ht="15" customHeight="1" x14ac:dyDescent="0.25"/>
    <row r="46099" customFormat="1" ht="15" customHeight="1" x14ac:dyDescent="0.25"/>
    <row r="46100" customFormat="1" ht="15" customHeight="1" x14ac:dyDescent="0.25"/>
    <row r="46101" customFormat="1" ht="15" customHeight="1" x14ac:dyDescent="0.25"/>
    <row r="46102" customFormat="1" ht="15" customHeight="1" x14ac:dyDescent="0.25"/>
    <row r="46103" customFormat="1" ht="15" customHeight="1" x14ac:dyDescent="0.25"/>
    <row r="46104" customFormat="1" ht="15" customHeight="1" x14ac:dyDescent="0.25"/>
    <row r="46105" customFormat="1" ht="15" customHeight="1" x14ac:dyDescent="0.25"/>
    <row r="46106" customFormat="1" ht="15" customHeight="1" x14ac:dyDescent="0.25"/>
    <row r="46107" customFormat="1" ht="15" customHeight="1" x14ac:dyDescent="0.25"/>
    <row r="46108" customFormat="1" ht="15" customHeight="1" x14ac:dyDescent="0.25"/>
    <row r="46109" customFormat="1" ht="15" customHeight="1" x14ac:dyDescent="0.25"/>
    <row r="46110" customFormat="1" ht="15" customHeight="1" x14ac:dyDescent="0.25"/>
    <row r="46111" customFormat="1" ht="15" customHeight="1" x14ac:dyDescent="0.25"/>
    <row r="46112" customFormat="1" ht="15" customHeight="1" x14ac:dyDescent="0.25"/>
    <row r="46113" customFormat="1" ht="15" customHeight="1" x14ac:dyDescent="0.25"/>
    <row r="46114" customFormat="1" ht="15" customHeight="1" x14ac:dyDescent="0.25"/>
    <row r="46115" customFormat="1" ht="15" customHeight="1" x14ac:dyDescent="0.25"/>
    <row r="46116" customFormat="1" ht="15" customHeight="1" x14ac:dyDescent="0.25"/>
    <row r="46117" customFormat="1" ht="15" customHeight="1" x14ac:dyDescent="0.25"/>
    <row r="46118" customFormat="1" ht="15" customHeight="1" x14ac:dyDescent="0.25"/>
    <row r="46119" customFormat="1" ht="15" customHeight="1" x14ac:dyDescent="0.25"/>
    <row r="46120" customFormat="1" ht="15" customHeight="1" x14ac:dyDescent="0.25"/>
    <row r="46121" customFormat="1" ht="15" customHeight="1" x14ac:dyDescent="0.25"/>
    <row r="46122" customFormat="1" ht="15" customHeight="1" x14ac:dyDescent="0.25"/>
    <row r="46123" customFormat="1" ht="15" customHeight="1" x14ac:dyDescent="0.25"/>
    <row r="46124" customFormat="1" ht="15" customHeight="1" x14ac:dyDescent="0.25"/>
    <row r="46125" customFormat="1" ht="15" customHeight="1" x14ac:dyDescent="0.25"/>
    <row r="46126" customFormat="1" ht="15" customHeight="1" x14ac:dyDescent="0.25"/>
    <row r="46127" customFormat="1" ht="15" customHeight="1" x14ac:dyDescent="0.25"/>
    <row r="46128" customFormat="1" ht="15" customHeight="1" x14ac:dyDescent="0.25"/>
    <row r="46129" customFormat="1" ht="15" customHeight="1" x14ac:dyDescent="0.25"/>
    <row r="46130" customFormat="1" ht="15" customHeight="1" x14ac:dyDescent="0.25"/>
    <row r="46131" customFormat="1" ht="15" customHeight="1" x14ac:dyDescent="0.25"/>
    <row r="46132" customFormat="1" ht="15" customHeight="1" x14ac:dyDescent="0.25"/>
    <row r="46133" customFormat="1" ht="15" customHeight="1" x14ac:dyDescent="0.25"/>
    <row r="46134" customFormat="1" ht="15" customHeight="1" x14ac:dyDescent="0.25"/>
    <row r="46135" customFormat="1" ht="15" customHeight="1" x14ac:dyDescent="0.25"/>
    <row r="46136" customFormat="1" ht="15" customHeight="1" x14ac:dyDescent="0.25"/>
    <row r="46137" customFormat="1" ht="15" customHeight="1" x14ac:dyDescent="0.25"/>
    <row r="46138" customFormat="1" ht="15" customHeight="1" x14ac:dyDescent="0.25"/>
    <row r="46139" customFormat="1" ht="15" customHeight="1" x14ac:dyDescent="0.25"/>
    <row r="46140" customFormat="1" ht="15" customHeight="1" x14ac:dyDescent="0.25"/>
    <row r="46141" customFormat="1" ht="15" customHeight="1" x14ac:dyDescent="0.25"/>
    <row r="46142" customFormat="1" ht="15" customHeight="1" x14ac:dyDescent="0.25"/>
    <row r="46143" customFormat="1" ht="15" customHeight="1" x14ac:dyDescent="0.25"/>
    <row r="46144" customFormat="1" ht="15" customHeight="1" x14ac:dyDescent="0.25"/>
    <row r="46145" customFormat="1" ht="15" customHeight="1" x14ac:dyDescent="0.25"/>
    <row r="46146" customFormat="1" ht="15" customHeight="1" x14ac:dyDescent="0.25"/>
    <row r="46147" customFormat="1" ht="15" customHeight="1" x14ac:dyDescent="0.25"/>
    <row r="46148" customFormat="1" ht="15" customHeight="1" x14ac:dyDescent="0.25"/>
    <row r="46149" customFormat="1" ht="15" customHeight="1" x14ac:dyDescent="0.25"/>
    <row r="46150" customFormat="1" ht="15" customHeight="1" x14ac:dyDescent="0.25"/>
    <row r="46151" customFormat="1" ht="15" customHeight="1" x14ac:dyDescent="0.25"/>
    <row r="46152" customFormat="1" ht="15" customHeight="1" x14ac:dyDescent="0.25"/>
    <row r="46153" customFormat="1" ht="15" customHeight="1" x14ac:dyDescent="0.25"/>
    <row r="46154" customFormat="1" ht="15" customHeight="1" x14ac:dyDescent="0.25"/>
    <row r="46155" customFormat="1" ht="15" customHeight="1" x14ac:dyDescent="0.25"/>
    <row r="46156" customFormat="1" ht="15" customHeight="1" x14ac:dyDescent="0.25"/>
    <row r="46157" customFormat="1" ht="15" customHeight="1" x14ac:dyDescent="0.25"/>
    <row r="46158" customFormat="1" ht="15" customHeight="1" x14ac:dyDescent="0.25"/>
    <row r="46159" customFormat="1" ht="15" customHeight="1" x14ac:dyDescent="0.25"/>
    <row r="46160" customFormat="1" ht="15" customHeight="1" x14ac:dyDescent="0.25"/>
    <row r="46161" customFormat="1" ht="15" customHeight="1" x14ac:dyDescent="0.25"/>
    <row r="46162" customFormat="1" ht="15" customHeight="1" x14ac:dyDescent="0.25"/>
    <row r="46163" customFormat="1" ht="15" customHeight="1" x14ac:dyDescent="0.25"/>
    <row r="46164" customFormat="1" ht="15" customHeight="1" x14ac:dyDescent="0.25"/>
    <row r="46165" customFormat="1" ht="15" customHeight="1" x14ac:dyDescent="0.25"/>
    <row r="46166" customFormat="1" ht="15" customHeight="1" x14ac:dyDescent="0.25"/>
    <row r="46167" customFormat="1" ht="15" customHeight="1" x14ac:dyDescent="0.25"/>
    <row r="46168" customFormat="1" ht="15" customHeight="1" x14ac:dyDescent="0.25"/>
    <row r="46169" customFormat="1" ht="15" customHeight="1" x14ac:dyDescent="0.25"/>
    <row r="46170" customFormat="1" ht="15" customHeight="1" x14ac:dyDescent="0.25"/>
    <row r="46171" customFormat="1" ht="15" customHeight="1" x14ac:dyDescent="0.25"/>
    <row r="46172" customFormat="1" ht="15" customHeight="1" x14ac:dyDescent="0.25"/>
    <row r="46173" customFormat="1" ht="15" customHeight="1" x14ac:dyDescent="0.25"/>
    <row r="46174" customFormat="1" ht="15" customHeight="1" x14ac:dyDescent="0.25"/>
    <row r="46175" customFormat="1" ht="15" customHeight="1" x14ac:dyDescent="0.25"/>
    <row r="46176" customFormat="1" ht="15" customHeight="1" x14ac:dyDescent="0.25"/>
    <row r="46177" customFormat="1" ht="15" customHeight="1" x14ac:dyDescent="0.25"/>
    <row r="46178" customFormat="1" ht="15" customHeight="1" x14ac:dyDescent="0.25"/>
    <row r="46179" customFormat="1" ht="15" customHeight="1" x14ac:dyDescent="0.25"/>
    <row r="46180" customFormat="1" ht="15" customHeight="1" x14ac:dyDescent="0.25"/>
    <row r="46181" customFormat="1" ht="15" customHeight="1" x14ac:dyDescent="0.25"/>
    <row r="46182" customFormat="1" ht="15" customHeight="1" x14ac:dyDescent="0.25"/>
    <row r="46183" customFormat="1" ht="15" customHeight="1" x14ac:dyDescent="0.25"/>
    <row r="46184" customFormat="1" ht="15" customHeight="1" x14ac:dyDescent="0.25"/>
    <row r="46185" customFormat="1" ht="15" customHeight="1" x14ac:dyDescent="0.25"/>
    <row r="46186" customFormat="1" ht="15" customHeight="1" x14ac:dyDescent="0.25"/>
    <row r="46187" customFormat="1" ht="15" customHeight="1" x14ac:dyDescent="0.25"/>
    <row r="46188" customFormat="1" ht="15" customHeight="1" x14ac:dyDescent="0.25"/>
    <row r="46189" customFormat="1" ht="15" customHeight="1" x14ac:dyDescent="0.25"/>
    <row r="46190" customFormat="1" ht="15" customHeight="1" x14ac:dyDescent="0.25"/>
    <row r="46191" customFormat="1" ht="15" customHeight="1" x14ac:dyDescent="0.25"/>
    <row r="46192" customFormat="1" ht="15" customHeight="1" x14ac:dyDescent="0.25"/>
    <row r="46193" customFormat="1" ht="15" customHeight="1" x14ac:dyDescent="0.25"/>
    <row r="46194" customFormat="1" ht="15" customHeight="1" x14ac:dyDescent="0.25"/>
    <row r="46195" customFormat="1" ht="15" customHeight="1" x14ac:dyDescent="0.25"/>
    <row r="46196" customFormat="1" ht="15" customHeight="1" x14ac:dyDescent="0.25"/>
    <row r="46197" customFormat="1" ht="15" customHeight="1" x14ac:dyDescent="0.25"/>
    <row r="46198" customFormat="1" ht="15" customHeight="1" x14ac:dyDescent="0.25"/>
    <row r="46199" customFormat="1" ht="15" customHeight="1" x14ac:dyDescent="0.25"/>
    <row r="46200" customFormat="1" ht="15" customHeight="1" x14ac:dyDescent="0.25"/>
    <row r="46201" customFormat="1" ht="15" customHeight="1" x14ac:dyDescent="0.25"/>
    <row r="46202" customFormat="1" ht="15" customHeight="1" x14ac:dyDescent="0.25"/>
    <row r="46203" customFormat="1" ht="15" customHeight="1" x14ac:dyDescent="0.25"/>
    <row r="46204" customFormat="1" ht="15" customHeight="1" x14ac:dyDescent="0.25"/>
    <row r="46205" customFormat="1" ht="15" customHeight="1" x14ac:dyDescent="0.25"/>
    <row r="46206" customFormat="1" ht="15" customHeight="1" x14ac:dyDescent="0.25"/>
    <row r="46207" customFormat="1" ht="15" customHeight="1" x14ac:dyDescent="0.25"/>
    <row r="46208" customFormat="1" ht="15" customHeight="1" x14ac:dyDescent="0.25"/>
    <row r="46209" customFormat="1" ht="15" customHeight="1" x14ac:dyDescent="0.25"/>
    <row r="46210" customFormat="1" ht="15" customHeight="1" x14ac:dyDescent="0.25"/>
    <row r="46211" customFormat="1" ht="15" customHeight="1" x14ac:dyDescent="0.25"/>
    <row r="46212" customFormat="1" ht="15" customHeight="1" x14ac:dyDescent="0.25"/>
    <row r="46213" customFormat="1" ht="15" customHeight="1" x14ac:dyDescent="0.25"/>
    <row r="46214" customFormat="1" ht="15" customHeight="1" x14ac:dyDescent="0.25"/>
    <row r="46215" customFormat="1" ht="15" customHeight="1" x14ac:dyDescent="0.25"/>
    <row r="46216" customFormat="1" ht="15" customHeight="1" x14ac:dyDescent="0.25"/>
    <row r="46217" customFormat="1" ht="15" customHeight="1" x14ac:dyDescent="0.25"/>
    <row r="46218" customFormat="1" ht="15" customHeight="1" x14ac:dyDescent="0.25"/>
    <row r="46219" customFormat="1" ht="15" customHeight="1" x14ac:dyDescent="0.25"/>
    <row r="46220" customFormat="1" ht="15" customHeight="1" x14ac:dyDescent="0.25"/>
    <row r="46221" customFormat="1" ht="15" customHeight="1" x14ac:dyDescent="0.25"/>
    <row r="46222" customFormat="1" ht="15" customHeight="1" x14ac:dyDescent="0.25"/>
    <row r="46223" customFormat="1" ht="15" customHeight="1" x14ac:dyDescent="0.25"/>
    <row r="46224" customFormat="1" ht="15" customHeight="1" x14ac:dyDescent="0.25"/>
    <row r="46225" customFormat="1" ht="15" customHeight="1" x14ac:dyDescent="0.25"/>
    <row r="46226" customFormat="1" ht="15" customHeight="1" x14ac:dyDescent="0.25"/>
    <row r="46227" customFormat="1" ht="15" customHeight="1" x14ac:dyDescent="0.25"/>
    <row r="46228" customFormat="1" ht="15" customHeight="1" x14ac:dyDescent="0.25"/>
    <row r="46229" customFormat="1" ht="15" customHeight="1" x14ac:dyDescent="0.25"/>
    <row r="46230" customFormat="1" ht="15" customHeight="1" x14ac:dyDescent="0.25"/>
    <row r="46231" customFormat="1" ht="15" customHeight="1" x14ac:dyDescent="0.25"/>
    <row r="46232" customFormat="1" ht="15" customHeight="1" x14ac:dyDescent="0.25"/>
    <row r="46233" customFormat="1" ht="15" customHeight="1" x14ac:dyDescent="0.25"/>
    <row r="46234" customFormat="1" ht="15" customHeight="1" x14ac:dyDescent="0.25"/>
    <row r="46235" customFormat="1" ht="15" customHeight="1" x14ac:dyDescent="0.25"/>
    <row r="46236" customFormat="1" ht="15" customHeight="1" x14ac:dyDescent="0.25"/>
    <row r="46237" customFormat="1" ht="15" customHeight="1" x14ac:dyDescent="0.25"/>
    <row r="46238" customFormat="1" ht="15" customHeight="1" x14ac:dyDescent="0.25"/>
    <row r="46239" customFormat="1" ht="15" customHeight="1" x14ac:dyDescent="0.25"/>
    <row r="46240" customFormat="1" ht="15" customHeight="1" x14ac:dyDescent="0.25"/>
    <row r="46241" customFormat="1" ht="15" customHeight="1" x14ac:dyDescent="0.25"/>
    <row r="46242" customFormat="1" ht="15" customHeight="1" x14ac:dyDescent="0.25"/>
    <row r="46243" customFormat="1" ht="15" customHeight="1" x14ac:dyDescent="0.25"/>
    <row r="46244" customFormat="1" ht="15" customHeight="1" x14ac:dyDescent="0.25"/>
    <row r="46245" customFormat="1" ht="15" customHeight="1" x14ac:dyDescent="0.25"/>
    <row r="46246" customFormat="1" ht="15" customHeight="1" x14ac:dyDescent="0.25"/>
    <row r="46247" customFormat="1" ht="15" customHeight="1" x14ac:dyDescent="0.25"/>
    <row r="46248" customFormat="1" ht="15" customHeight="1" x14ac:dyDescent="0.25"/>
    <row r="46249" customFormat="1" ht="15" customHeight="1" x14ac:dyDescent="0.25"/>
    <row r="46250" customFormat="1" ht="15" customHeight="1" x14ac:dyDescent="0.25"/>
    <row r="46251" customFormat="1" ht="15" customHeight="1" x14ac:dyDescent="0.25"/>
    <row r="46252" customFormat="1" ht="15" customHeight="1" x14ac:dyDescent="0.25"/>
    <row r="46253" customFormat="1" ht="15" customHeight="1" x14ac:dyDescent="0.25"/>
    <row r="46254" customFormat="1" ht="15" customHeight="1" x14ac:dyDescent="0.25"/>
    <row r="46255" customFormat="1" ht="15" customHeight="1" x14ac:dyDescent="0.25"/>
    <row r="46256" customFormat="1" ht="15" customHeight="1" x14ac:dyDescent="0.25"/>
    <row r="46257" customFormat="1" ht="15" customHeight="1" x14ac:dyDescent="0.25"/>
    <row r="46258" customFormat="1" ht="15" customHeight="1" x14ac:dyDescent="0.25"/>
    <row r="46259" customFormat="1" ht="15" customHeight="1" x14ac:dyDescent="0.25"/>
    <row r="46260" customFormat="1" ht="15" customHeight="1" x14ac:dyDescent="0.25"/>
    <row r="46261" customFormat="1" ht="15" customHeight="1" x14ac:dyDescent="0.25"/>
    <row r="46262" customFormat="1" ht="15" customHeight="1" x14ac:dyDescent="0.25"/>
    <row r="46263" customFormat="1" ht="15" customHeight="1" x14ac:dyDescent="0.25"/>
    <row r="46264" customFormat="1" ht="15" customHeight="1" x14ac:dyDescent="0.25"/>
    <row r="46265" customFormat="1" ht="15" customHeight="1" x14ac:dyDescent="0.25"/>
    <row r="46266" customFormat="1" ht="15" customHeight="1" x14ac:dyDescent="0.25"/>
    <row r="46267" customFormat="1" ht="15" customHeight="1" x14ac:dyDescent="0.25"/>
    <row r="46268" customFormat="1" ht="15" customHeight="1" x14ac:dyDescent="0.25"/>
    <row r="46269" customFormat="1" ht="15" customHeight="1" x14ac:dyDescent="0.25"/>
    <row r="46270" customFormat="1" ht="15" customHeight="1" x14ac:dyDescent="0.25"/>
    <row r="46271" customFormat="1" ht="15" customHeight="1" x14ac:dyDescent="0.25"/>
    <row r="46272" customFormat="1" ht="15" customHeight="1" x14ac:dyDescent="0.25"/>
    <row r="46273" customFormat="1" ht="15" customHeight="1" x14ac:dyDescent="0.25"/>
    <row r="46274" customFormat="1" ht="15" customHeight="1" x14ac:dyDescent="0.25"/>
    <row r="46275" customFormat="1" ht="15" customHeight="1" x14ac:dyDescent="0.25"/>
    <row r="46276" customFormat="1" ht="15" customHeight="1" x14ac:dyDescent="0.25"/>
    <row r="46277" customFormat="1" ht="15" customHeight="1" x14ac:dyDescent="0.25"/>
    <row r="46278" customFormat="1" ht="15" customHeight="1" x14ac:dyDescent="0.25"/>
    <row r="46279" customFormat="1" ht="15" customHeight="1" x14ac:dyDescent="0.25"/>
    <row r="46280" customFormat="1" ht="15" customHeight="1" x14ac:dyDescent="0.25"/>
    <row r="46281" customFormat="1" ht="15" customHeight="1" x14ac:dyDescent="0.25"/>
    <row r="46282" customFormat="1" ht="15" customHeight="1" x14ac:dyDescent="0.25"/>
    <row r="46283" customFormat="1" ht="15" customHeight="1" x14ac:dyDescent="0.25"/>
    <row r="46284" customFormat="1" ht="15" customHeight="1" x14ac:dyDescent="0.25"/>
    <row r="46285" customFormat="1" ht="15" customHeight="1" x14ac:dyDescent="0.25"/>
    <row r="46286" customFormat="1" ht="15" customHeight="1" x14ac:dyDescent="0.25"/>
    <row r="46287" customFormat="1" ht="15" customHeight="1" x14ac:dyDescent="0.25"/>
    <row r="46288" customFormat="1" ht="15" customHeight="1" x14ac:dyDescent="0.25"/>
    <row r="46289" customFormat="1" ht="15" customHeight="1" x14ac:dyDescent="0.25"/>
    <row r="46290" customFormat="1" ht="15" customHeight="1" x14ac:dyDescent="0.25"/>
    <row r="46291" customFormat="1" ht="15" customHeight="1" x14ac:dyDescent="0.25"/>
    <row r="46292" customFormat="1" ht="15" customHeight="1" x14ac:dyDescent="0.25"/>
    <row r="46293" customFormat="1" ht="15" customHeight="1" x14ac:dyDescent="0.25"/>
    <row r="46294" customFormat="1" ht="15" customHeight="1" x14ac:dyDescent="0.25"/>
    <row r="46295" customFormat="1" ht="15" customHeight="1" x14ac:dyDescent="0.25"/>
    <row r="46296" customFormat="1" ht="15" customHeight="1" x14ac:dyDescent="0.25"/>
    <row r="46297" customFormat="1" ht="15" customHeight="1" x14ac:dyDescent="0.25"/>
    <row r="46298" customFormat="1" ht="15" customHeight="1" x14ac:dyDescent="0.25"/>
    <row r="46299" customFormat="1" ht="15" customHeight="1" x14ac:dyDescent="0.25"/>
    <row r="46300" customFormat="1" ht="15" customHeight="1" x14ac:dyDescent="0.25"/>
    <row r="46301" customFormat="1" ht="15" customHeight="1" x14ac:dyDescent="0.25"/>
    <row r="46302" customFormat="1" ht="15" customHeight="1" x14ac:dyDescent="0.25"/>
    <row r="46303" customFormat="1" ht="15" customHeight="1" x14ac:dyDescent="0.25"/>
    <row r="46304" customFormat="1" ht="15" customHeight="1" x14ac:dyDescent="0.25"/>
    <row r="46305" customFormat="1" ht="15" customHeight="1" x14ac:dyDescent="0.25"/>
    <row r="46306" customFormat="1" ht="15" customHeight="1" x14ac:dyDescent="0.25"/>
    <row r="46307" customFormat="1" ht="15" customHeight="1" x14ac:dyDescent="0.25"/>
    <row r="46308" customFormat="1" ht="15" customHeight="1" x14ac:dyDescent="0.25"/>
    <row r="46309" customFormat="1" ht="15" customHeight="1" x14ac:dyDescent="0.25"/>
    <row r="46310" customFormat="1" ht="15" customHeight="1" x14ac:dyDescent="0.25"/>
    <row r="46311" customFormat="1" ht="15" customHeight="1" x14ac:dyDescent="0.25"/>
    <row r="46312" customFormat="1" ht="15" customHeight="1" x14ac:dyDescent="0.25"/>
    <row r="46313" customFormat="1" ht="15" customHeight="1" x14ac:dyDescent="0.25"/>
    <row r="46314" customFormat="1" ht="15" customHeight="1" x14ac:dyDescent="0.25"/>
    <row r="46315" customFormat="1" ht="15" customHeight="1" x14ac:dyDescent="0.25"/>
    <row r="46316" customFormat="1" ht="15" customHeight="1" x14ac:dyDescent="0.25"/>
    <row r="46317" customFormat="1" ht="15" customHeight="1" x14ac:dyDescent="0.25"/>
    <row r="46318" customFormat="1" ht="15" customHeight="1" x14ac:dyDescent="0.25"/>
    <row r="46319" customFormat="1" ht="15" customHeight="1" x14ac:dyDescent="0.25"/>
    <row r="46320" customFormat="1" ht="15" customHeight="1" x14ac:dyDescent="0.25"/>
    <row r="46321" customFormat="1" ht="15" customHeight="1" x14ac:dyDescent="0.25"/>
    <row r="46322" customFormat="1" ht="15" customHeight="1" x14ac:dyDescent="0.25"/>
    <row r="46323" customFormat="1" ht="15" customHeight="1" x14ac:dyDescent="0.25"/>
    <row r="46324" customFormat="1" ht="15" customHeight="1" x14ac:dyDescent="0.25"/>
    <row r="46325" customFormat="1" ht="15" customHeight="1" x14ac:dyDescent="0.25"/>
    <row r="46326" customFormat="1" ht="15" customHeight="1" x14ac:dyDescent="0.25"/>
    <row r="46327" customFormat="1" ht="15" customHeight="1" x14ac:dyDescent="0.25"/>
    <row r="46328" customFormat="1" ht="15" customHeight="1" x14ac:dyDescent="0.25"/>
    <row r="46329" customFormat="1" ht="15" customHeight="1" x14ac:dyDescent="0.25"/>
    <row r="46330" customFormat="1" ht="15" customHeight="1" x14ac:dyDescent="0.25"/>
    <row r="46331" customFormat="1" ht="15" customHeight="1" x14ac:dyDescent="0.25"/>
    <row r="46332" customFormat="1" ht="15" customHeight="1" x14ac:dyDescent="0.25"/>
    <row r="46333" customFormat="1" ht="15" customHeight="1" x14ac:dyDescent="0.25"/>
    <row r="46334" customFormat="1" ht="15" customHeight="1" x14ac:dyDescent="0.25"/>
    <row r="46335" customFormat="1" ht="15" customHeight="1" x14ac:dyDescent="0.25"/>
    <row r="46336" customFormat="1" ht="15" customHeight="1" x14ac:dyDescent="0.25"/>
    <row r="46337" customFormat="1" ht="15" customHeight="1" x14ac:dyDescent="0.25"/>
    <row r="46338" customFormat="1" ht="15" customHeight="1" x14ac:dyDescent="0.25"/>
    <row r="46339" customFormat="1" ht="15" customHeight="1" x14ac:dyDescent="0.25"/>
    <row r="46340" customFormat="1" ht="15" customHeight="1" x14ac:dyDescent="0.25"/>
    <row r="46341" customFormat="1" ht="15" customHeight="1" x14ac:dyDescent="0.25"/>
    <row r="46342" customFormat="1" ht="15" customHeight="1" x14ac:dyDescent="0.25"/>
    <row r="46343" customFormat="1" ht="15" customHeight="1" x14ac:dyDescent="0.25"/>
    <row r="46344" customFormat="1" ht="15" customHeight="1" x14ac:dyDescent="0.25"/>
    <row r="46345" customFormat="1" ht="15" customHeight="1" x14ac:dyDescent="0.25"/>
    <row r="46346" customFormat="1" ht="15" customHeight="1" x14ac:dyDescent="0.25"/>
    <row r="46347" customFormat="1" ht="15" customHeight="1" x14ac:dyDescent="0.25"/>
    <row r="46348" customFormat="1" ht="15" customHeight="1" x14ac:dyDescent="0.25"/>
    <row r="46349" customFormat="1" ht="15" customHeight="1" x14ac:dyDescent="0.25"/>
    <row r="46350" customFormat="1" ht="15" customHeight="1" x14ac:dyDescent="0.25"/>
    <row r="46351" customFormat="1" ht="15" customHeight="1" x14ac:dyDescent="0.25"/>
    <row r="46352" customFormat="1" ht="15" customHeight="1" x14ac:dyDescent="0.25"/>
    <row r="46353" customFormat="1" ht="15" customHeight="1" x14ac:dyDescent="0.25"/>
    <row r="46354" customFormat="1" ht="15" customHeight="1" x14ac:dyDescent="0.25"/>
    <row r="46355" customFormat="1" ht="15" customHeight="1" x14ac:dyDescent="0.25"/>
    <row r="46356" customFormat="1" ht="15" customHeight="1" x14ac:dyDescent="0.25"/>
    <row r="46357" customFormat="1" ht="15" customHeight="1" x14ac:dyDescent="0.25"/>
    <row r="46358" customFormat="1" ht="15" customHeight="1" x14ac:dyDescent="0.25"/>
    <row r="46359" customFormat="1" ht="15" customHeight="1" x14ac:dyDescent="0.25"/>
    <row r="46360" customFormat="1" ht="15" customHeight="1" x14ac:dyDescent="0.25"/>
    <row r="46361" customFormat="1" ht="15" customHeight="1" x14ac:dyDescent="0.25"/>
    <row r="46362" customFormat="1" ht="15" customHeight="1" x14ac:dyDescent="0.25"/>
    <row r="46363" customFormat="1" ht="15" customHeight="1" x14ac:dyDescent="0.25"/>
    <row r="46364" customFormat="1" ht="15" customHeight="1" x14ac:dyDescent="0.25"/>
    <row r="46365" customFormat="1" ht="15" customHeight="1" x14ac:dyDescent="0.25"/>
    <row r="46366" customFormat="1" ht="15" customHeight="1" x14ac:dyDescent="0.25"/>
    <row r="46367" customFormat="1" ht="15" customHeight="1" x14ac:dyDescent="0.25"/>
    <row r="46368" customFormat="1" ht="15" customHeight="1" x14ac:dyDescent="0.25"/>
    <row r="46369" customFormat="1" ht="15" customHeight="1" x14ac:dyDescent="0.25"/>
    <row r="46370" customFormat="1" ht="15" customHeight="1" x14ac:dyDescent="0.25"/>
    <row r="46371" customFormat="1" ht="15" customHeight="1" x14ac:dyDescent="0.25"/>
    <row r="46372" customFormat="1" ht="15" customHeight="1" x14ac:dyDescent="0.25"/>
    <row r="46373" customFormat="1" ht="15" customHeight="1" x14ac:dyDescent="0.25"/>
    <row r="46374" customFormat="1" ht="15" customHeight="1" x14ac:dyDescent="0.25"/>
    <row r="46375" customFormat="1" ht="15" customHeight="1" x14ac:dyDescent="0.25"/>
    <row r="46376" customFormat="1" ht="15" customHeight="1" x14ac:dyDescent="0.25"/>
    <row r="46377" customFormat="1" ht="15" customHeight="1" x14ac:dyDescent="0.25"/>
    <row r="46378" customFormat="1" ht="15" customHeight="1" x14ac:dyDescent="0.25"/>
    <row r="46379" customFormat="1" ht="15" customHeight="1" x14ac:dyDescent="0.25"/>
    <row r="46380" customFormat="1" ht="15" customHeight="1" x14ac:dyDescent="0.25"/>
    <row r="46381" customFormat="1" ht="15" customHeight="1" x14ac:dyDescent="0.25"/>
    <row r="46382" customFormat="1" ht="15" customHeight="1" x14ac:dyDescent="0.25"/>
    <row r="46383" customFormat="1" ht="15" customHeight="1" x14ac:dyDescent="0.25"/>
    <row r="46384" customFormat="1" ht="15" customHeight="1" x14ac:dyDescent="0.25"/>
    <row r="46385" customFormat="1" ht="15" customHeight="1" x14ac:dyDescent="0.25"/>
    <row r="46386" customFormat="1" ht="15" customHeight="1" x14ac:dyDescent="0.25"/>
    <row r="46387" customFormat="1" ht="15" customHeight="1" x14ac:dyDescent="0.25"/>
    <row r="46388" customFormat="1" ht="15" customHeight="1" x14ac:dyDescent="0.25"/>
    <row r="46389" customFormat="1" ht="15" customHeight="1" x14ac:dyDescent="0.25"/>
    <row r="46390" customFormat="1" ht="15" customHeight="1" x14ac:dyDescent="0.25"/>
    <row r="46391" customFormat="1" ht="15" customHeight="1" x14ac:dyDescent="0.25"/>
    <row r="46392" customFormat="1" ht="15" customHeight="1" x14ac:dyDescent="0.25"/>
    <row r="46393" customFormat="1" ht="15" customHeight="1" x14ac:dyDescent="0.25"/>
    <row r="46394" customFormat="1" ht="15" customHeight="1" x14ac:dyDescent="0.25"/>
    <row r="46395" customFormat="1" ht="15" customHeight="1" x14ac:dyDescent="0.25"/>
    <row r="46396" customFormat="1" ht="15" customHeight="1" x14ac:dyDescent="0.25"/>
    <row r="46397" customFormat="1" ht="15" customHeight="1" x14ac:dyDescent="0.25"/>
    <row r="46398" customFormat="1" ht="15" customHeight="1" x14ac:dyDescent="0.25"/>
    <row r="46399" customFormat="1" ht="15" customHeight="1" x14ac:dyDescent="0.25"/>
    <row r="46400" customFormat="1" ht="15" customHeight="1" x14ac:dyDescent="0.25"/>
    <row r="46401" customFormat="1" ht="15" customHeight="1" x14ac:dyDescent="0.25"/>
    <row r="46402" customFormat="1" ht="15" customHeight="1" x14ac:dyDescent="0.25"/>
    <row r="46403" customFormat="1" ht="15" customHeight="1" x14ac:dyDescent="0.25"/>
    <row r="46404" customFormat="1" ht="15" customHeight="1" x14ac:dyDescent="0.25"/>
    <row r="46405" customFormat="1" ht="15" customHeight="1" x14ac:dyDescent="0.25"/>
    <row r="46406" customFormat="1" ht="15" customHeight="1" x14ac:dyDescent="0.25"/>
    <row r="46407" customFormat="1" ht="15" customHeight="1" x14ac:dyDescent="0.25"/>
    <row r="46408" customFormat="1" ht="15" customHeight="1" x14ac:dyDescent="0.25"/>
    <row r="46409" customFormat="1" ht="15" customHeight="1" x14ac:dyDescent="0.25"/>
    <row r="46410" customFormat="1" ht="15" customHeight="1" x14ac:dyDescent="0.25"/>
    <row r="46411" customFormat="1" ht="15" customHeight="1" x14ac:dyDescent="0.25"/>
    <row r="46412" customFormat="1" ht="15" customHeight="1" x14ac:dyDescent="0.25"/>
    <row r="46413" customFormat="1" ht="15" customHeight="1" x14ac:dyDescent="0.25"/>
    <row r="46414" customFormat="1" ht="15" customHeight="1" x14ac:dyDescent="0.25"/>
    <row r="46415" customFormat="1" ht="15" customHeight="1" x14ac:dyDescent="0.25"/>
    <row r="46416" customFormat="1" ht="15" customHeight="1" x14ac:dyDescent="0.25"/>
    <row r="46417" customFormat="1" ht="15" customHeight="1" x14ac:dyDescent="0.25"/>
    <row r="46418" customFormat="1" ht="15" customHeight="1" x14ac:dyDescent="0.25"/>
    <row r="46419" customFormat="1" ht="15" customHeight="1" x14ac:dyDescent="0.25"/>
    <row r="46420" customFormat="1" ht="15" customHeight="1" x14ac:dyDescent="0.25"/>
    <row r="46421" customFormat="1" ht="15" customHeight="1" x14ac:dyDescent="0.25"/>
    <row r="46422" customFormat="1" ht="15" customHeight="1" x14ac:dyDescent="0.25"/>
    <row r="46423" customFormat="1" ht="15" customHeight="1" x14ac:dyDescent="0.25"/>
    <row r="46424" customFormat="1" ht="15" customHeight="1" x14ac:dyDescent="0.25"/>
    <row r="46425" customFormat="1" ht="15" customHeight="1" x14ac:dyDescent="0.25"/>
    <row r="46426" customFormat="1" ht="15" customHeight="1" x14ac:dyDescent="0.25"/>
    <row r="46427" customFormat="1" ht="15" customHeight="1" x14ac:dyDescent="0.25"/>
    <row r="46428" customFormat="1" ht="15" customHeight="1" x14ac:dyDescent="0.25"/>
    <row r="46429" customFormat="1" ht="15" customHeight="1" x14ac:dyDescent="0.25"/>
    <row r="46430" customFormat="1" ht="15" customHeight="1" x14ac:dyDescent="0.25"/>
    <row r="46431" customFormat="1" ht="15" customHeight="1" x14ac:dyDescent="0.25"/>
    <row r="46432" customFormat="1" ht="15" customHeight="1" x14ac:dyDescent="0.25"/>
    <row r="46433" customFormat="1" ht="15" customHeight="1" x14ac:dyDescent="0.25"/>
    <row r="46434" customFormat="1" ht="15" customHeight="1" x14ac:dyDescent="0.25"/>
    <row r="46435" customFormat="1" ht="15" customHeight="1" x14ac:dyDescent="0.25"/>
    <row r="46436" customFormat="1" ht="15" customHeight="1" x14ac:dyDescent="0.25"/>
    <row r="46437" customFormat="1" ht="15" customHeight="1" x14ac:dyDescent="0.25"/>
    <row r="46438" customFormat="1" ht="15" customHeight="1" x14ac:dyDescent="0.25"/>
    <row r="46439" customFormat="1" ht="15" customHeight="1" x14ac:dyDescent="0.25"/>
    <row r="46440" customFormat="1" ht="15" customHeight="1" x14ac:dyDescent="0.25"/>
    <row r="46441" customFormat="1" ht="15" customHeight="1" x14ac:dyDescent="0.25"/>
    <row r="46442" customFormat="1" ht="15" customHeight="1" x14ac:dyDescent="0.25"/>
    <row r="46443" customFormat="1" ht="15" customHeight="1" x14ac:dyDescent="0.25"/>
    <row r="46444" customFormat="1" ht="15" customHeight="1" x14ac:dyDescent="0.25"/>
    <row r="46445" customFormat="1" ht="15" customHeight="1" x14ac:dyDescent="0.25"/>
    <row r="46446" customFormat="1" ht="15" customHeight="1" x14ac:dyDescent="0.25"/>
    <row r="46447" customFormat="1" ht="15" customHeight="1" x14ac:dyDescent="0.25"/>
    <row r="46448" customFormat="1" ht="15" customHeight="1" x14ac:dyDescent="0.25"/>
    <row r="46449" customFormat="1" ht="15" customHeight="1" x14ac:dyDescent="0.25"/>
    <row r="46450" customFormat="1" ht="15" customHeight="1" x14ac:dyDescent="0.25"/>
    <row r="46451" customFormat="1" ht="15" customHeight="1" x14ac:dyDescent="0.25"/>
    <row r="46452" customFormat="1" ht="15" customHeight="1" x14ac:dyDescent="0.25"/>
    <row r="46453" customFormat="1" ht="15" customHeight="1" x14ac:dyDescent="0.25"/>
    <row r="46454" customFormat="1" ht="15" customHeight="1" x14ac:dyDescent="0.25"/>
    <row r="46455" customFormat="1" ht="15" customHeight="1" x14ac:dyDescent="0.25"/>
    <row r="46456" customFormat="1" ht="15" customHeight="1" x14ac:dyDescent="0.25"/>
    <row r="46457" customFormat="1" ht="15" customHeight="1" x14ac:dyDescent="0.25"/>
    <row r="46458" customFormat="1" ht="15" customHeight="1" x14ac:dyDescent="0.25"/>
    <row r="46459" customFormat="1" ht="15" customHeight="1" x14ac:dyDescent="0.25"/>
    <row r="46460" customFormat="1" ht="15" customHeight="1" x14ac:dyDescent="0.25"/>
    <row r="46461" customFormat="1" ht="15" customHeight="1" x14ac:dyDescent="0.25"/>
    <row r="46462" customFormat="1" ht="15" customHeight="1" x14ac:dyDescent="0.25"/>
    <row r="46463" customFormat="1" ht="15" customHeight="1" x14ac:dyDescent="0.25"/>
    <row r="46464" customFormat="1" ht="15" customHeight="1" x14ac:dyDescent="0.25"/>
    <row r="46465" customFormat="1" ht="15" customHeight="1" x14ac:dyDescent="0.25"/>
    <row r="46466" customFormat="1" ht="15" customHeight="1" x14ac:dyDescent="0.25"/>
    <row r="46467" customFormat="1" ht="15" customHeight="1" x14ac:dyDescent="0.25"/>
    <row r="46468" customFormat="1" ht="15" customHeight="1" x14ac:dyDescent="0.25"/>
    <row r="46469" customFormat="1" ht="15" customHeight="1" x14ac:dyDescent="0.25"/>
    <row r="46470" customFormat="1" ht="15" customHeight="1" x14ac:dyDescent="0.25"/>
    <row r="46471" customFormat="1" ht="15" customHeight="1" x14ac:dyDescent="0.25"/>
    <row r="46472" customFormat="1" ht="15" customHeight="1" x14ac:dyDescent="0.25"/>
    <row r="46473" customFormat="1" ht="15" customHeight="1" x14ac:dyDescent="0.25"/>
    <row r="46474" customFormat="1" ht="15" customHeight="1" x14ac:dyDescent="0.25"/>
    <row r="46475" customFormat="1" ht="15" customHeight="1" x14ac:dyDescent="0.25"/>
    <row r="46476" customFormat="1" ht="15" customHeight="1" x14ac:dyDescent="0.25"/>
    <row r="46477" customFormat="1" ht="15" customHeight="1" x14ac:dyDescent="0.25"/>
    <row r="46478" customFormat="1" ht="15" customHeight="1" x14ac:dyDescent="0.25"/>
    <row r="46479" customFormat="1" ht="15" customHeight="1" x14ac:dyDescent="0.25"/>
    <row r="46480" customFormat="1" ht="15" customHeight="1" x14ac:dyDescent="0.25"/>
    <row r="46481" customFormat="1" ht="15" customHeight="1" x14ac:dyDescent="0.25"/>
    <row r="46482" customFormat="1" ht="15" customHeight="1" x14ac:dyDescent="0.25"/>
    <row r="46483" customFormat="1" ht="15" customHeight="1" x14ac:dyDescent="0.25"/>
    <row r="46484" customFormat="1" ht="15" customHeight="1" x14ac:dyDescent="0.25"/>
    <row r="46485" customFormat="1" ht="15" customHeight="1" x14ac:dyDescent="0.25"/>
    <row r="46486" customFormat="1" ht="15" customHeight="1" x14ac:dyDescent="0.25"/>
    <row r="46487" customFormat="1" ht="15" customHeight="1" x14ac:dyDescent="0.25"/>
    <row r="46488" customFormat="1" ht="15" customHeight="1" x14ac:dyDescent="0.25"/>
    <row r="46489" customFormat="1" ht="15" customHeight="1" x14ac:dyDescent="0.25"/>
    <row r="46490" customFormat="1" ht="15" customHeight="1" x14ac:dyDescent="0.25"/>
    <row r="46491" customFormat="1" ht="15" customHeight="1" x14ac:dyDescent="0.25"/>
    <row r="46492" customFormat="1" ht="15" customHeight="1" x14ac:dyDescent="0.25"/>
    <row r="46493" customFormat="1" ht="15" customHeight="1" x14ac:dyDescent="0.25"/>
    <row r="46494" customFormat="1" ht="15" customHeight="1" x14ac:dyDescent="0.25"/>
    <row r="46495" customFormat="1" ht="15" customHeight="1" x14ac:dyDescent="0.25"/>
    <row r="46496" customFormat="1" ht="15" customHeight="1" x14ac:dyDescent="0.25"/>
    <row r="46497" customFormat="1" ht="15" customHeight="1" x14ac:dyDescent="0.25"/>
    <row r="46498" customFormat="1" ht="15" customHeight="1" x14ac:dyDescent="0.25"/>
    <row r="46499" customFormat="1" ht="15" customHeight="1" x14ac:dyDescent="0.25"/>
    <row r="46500" customFormat="1" ht="15" customHeight="1" x14ac:dyDescent="0.25"/>
    <row r="46501" customFormat="1" ht="15" customHeight="1" x14ac:dyDescent="0.25"/>
    <row r="46502" customFormat="1" ht="15" customHeight="1" x14ac:dyDescent="0.25"/>
    <row r="46503" customFormat="1" ht="15" customHeight="1" x14ac:dyDescent="0.25"/>
    <row r="46504" customFormat="1" ht="15" customHeight="1" x14ac:dyDescent="0.25"/>
    <row r="46505" customFormat="1" ht="15" customHeight="1" x14ac:dyDescent="0.25"/>
    <row r="46506" customFormat="1" ht="15" customHeight="1" x14ac:dyDescent="0.25"/>
    <row r="46507" customFormat="1" ht="15" customHeight="1" x14ac:dyDescent="0.25"/>
    <row r="46508" customFormat="1" ht="15" customHeight="1" x14ac:dyDescent="0.25"/>
    <row r="46509" customFormat="1" ht="15" customHeight="1" x14ac:dyDescent="0.25"/>
    <row r="46510" customFormat="1" ht="15" customHeight="1" x14ac:dyDescent="0.25"/>
    <row r="46511" customFormat="1" ht="15" customHeight="1" x14ac:dyDescent="0.25"/>
    <row r="46512" customFormat="1" ht="15" customHeight="1" x14ac:dyDescent="0.25"/>
    <row r="46513" customFormat="1" ht="15" customHeight="1" x14ac:dyDescent="0.25"/>
    <row r="46514" customFormat="1" ht="15" customHeight="1" x14ac:dyDescent="0.25"/>
    <row r="46515" customFormat="1" ht="15" customHeight="1" x14ac:dyDescent="0.25"/>
    <row r="46516" customFormat="1" ht="15" customHeight="1" x14ac:dyDescent="0.25"/>
    <row r="46517" customFormat="1" ht="15" customHeight="1" x14ac:dyDescent="0.25"/>
    <row r="46518" customFormat="1" ht="15" customHeight="1" x14ac:dyDescent="0.25"/>
    <row r="46519" customFormat="1" ht="15" customHeight="1" x14ac:dyDescent="0.25"/>
    <row r="46520" customFormat="1" ht="15" customHeight="1" x14ac:dyDescent="0.25"/>
    <row r="46521" customFormat="1" ht="15" customHeight="1" x14ac:dyDescent="0.25"/>
    <row r="46522" customFormat="1" ht="15" customHeight="1" x14ac:dyDescent="0.25"/>
    <row r="46523" customFormat="1" ht="15" customHeight="1" x14ac:dyDescent="0.25"/>
    <row r="46524" customFormat="1" ht="15" customHeight="1" x14ac:dyDescent="0.25"/>
    <row r="46525" customFormat="1" ht="15" customHeight="1" x14ac:dyDescent="0.25"/>
    <row r="46526" customFormat="1" ht="15" customHeight="1" x14ac:dyDescent="0.25"/>
    <row r="46527" customFormat="1" ht="15" customHeight="1" x14ac:dyDescent="0.25"/>
    <row r="46528" customFormat="1" ht="15" customHeight="1" x14ac:dyDescent="0.25"/>
    <row r="46529" customFormat="1" ht="15" customHeight="1" x14ac:dyDescent="0.25"/>
    <row r="46530" customFormat="1" ht="15" customHeight="1" x14ac:dyDescent="0.25"/>
    <row r="46531" customFormat="1" ht="15" customHeight="1" x14ac:dyDescent="0.25"/>
    <row r="46532" customFormat="1" ht="15" customHeight="1" x14ac:dyDescent="0.25"/>
    <row r="46533" customFormat="1" ht="15" customHeight="1" x14ac:dyDescent="0.25"/>
    <row r="46534" customFormat="1" ht="15" customHeight="1" x14ac:dyDescent="0.25"/>
    <row r="46535" customFormat="1" ht="15" customHeight="1" x14ac:dyDescent="0.25"/>
    <row r="46536" customFormat="1" ht="15" customHeight="1" x14ac:dyDescent="0.25"/>
    <row r="46537" customFormat="1" ht="15" customHeight="1" x14ac:dyDescent="0.25"/>
    <row r="46538" customFormat="1" ht="15" customHeight="1" x14ac:dyDescent="0.25"/>
    <row r="46539" customFormat="1" ht="15" customHeight="1" x14ac:dyDescent="0.25"/>
    <row r="46540" customFormat="1" ht="15" customHeight="1" x14ac:dyDescent="0.25"/>
    <row r="46541" customFormat="1" ht="15" customHeight="1" x14ac:dyDescent="0.25"/>
    <row r="46542" customFormat="1" ht="15" customHeight="1" x14ac:dyDescent="0.25"/>
    <row r="46543" customFormat="1" ht="15" customHeight="1" x14ac:dyDescent="0.25"/>
    <row r="46544" customFormat="1" ht="15" customHeight="1" x14ac:dyDescent="0.25"/>
    <row r="46545" customFormat="1" ht="15" customHeight="1" x14ac:dyDescent="0.25"/>
    <row r="46546" customFormat="1" ht="15" customHeight="1" x14ac:dyDescent="0.25"/>
    <row r="46547" customFormat="1" ht="15" customHeight="1" x14ac:dyDescent="0.25"/>
    <row r="46548" customFormat="1" ht="15" customHeight="1" x14ac:dyDescent="0.25"/>
    <row r="46549" customFormat="1" ht="15" customHeight="1" x14ac:dyDescent="0.25"/>
    <row r="46550" customFormat="1" ht="15" customHeight="1" x14ac:dyDescent="0.25"/>
    <row r="46551" customFormat="1" ht="15" customHeight="1" x14ac:dyDescent="0.25"/>
    <row r="46552" customFormat="1" ht="15" customHeight="1" x14ac:dyDescent="0.25"/>
    <row r="46553" customFormat="1" ht="15" customHeight="1" x14ac:dyDescent="0.25"/>
    <row r="46554" customFormat="1" ht="15" customHeight="1" x14ac:dyDescent="0.25"/>
    <row r="46555" customFormat="1" ht="15" customHeight="1" x14ac:dyDescent="0.25"/>
    <row r="46556" customFormat="1" ht="15" customHeight="1" x14ac:dyDescent="0.25"/>
    <row r="46557" customFormat="1" ht="15" customHeight="1" x14ac:dyDescent="0.25"/>
    <row r="46558" customFormat="1" ht="15" customHeight="1" x14ac:dyDescent="0.25"/>
    <row r="46559" customFormat="1" ht="15" customHeight="1" x14ac:dyDescent="0.25"/>
    <row r="46560" customFormat="1" ht="15" customHeight="1" x14ac:dyDescent="0.25"/>
    <row r="46561" customFormat="1" ht="15" customHeight="1" x14ac:dyDescent="0.25"/>
    <row r="46562" customFormat="1" ht="15" customHeight="1" x14ac:dyDescent="0.25"/>
    <row r="46563" customFormat="1" ht="15" customHeight="1" x14ac:dyDescent="0.25"/>
    <row r="46564" customFormat="1" ht="15" customHeight="1" x14ac:dyDescent="0.25"/>
    <row r="46565" customFormat="1" ht="15" customHeight="1" x14ac:dyDescent="0.25"/>
    <row r="46566" customFormat="1" ht="15" customHeight="1" x14ac:dyDescent="0.25"/>
    <row r="46567" customFormat="1" ht="15" customHeight="1" x14ac:dyDescent="0.25"/>
    <row r="46568" customFormat="1" ht="15" customHeight="1" x14ac:dyDescent="0.25"/>
    <row r="46569" customFormat="1" ht="15" customHeight="1" x14ac:dyDescent="0.25"/>
    <row r="46570" customFormat="1" ht="15" customHeight="1" x14ac:dyDescent="0.25"/>
    <row r="46571" customFormat="1" ht="15" customHeight="1" x14ac:dyDescent="0.25"/>
    <row r="46572" customFormat="1" ht="15" customHeight="1" x14ac:dyDescent="0.25"/>
    <row r="46573" customFormat="1" ht="15" customHeight="1" x14ac:dyDescent="0.25"/>
    <row r="46574" customFormat="1" ht="15" customHeight="1" x14ac:dyDescent="0.25"/>
    <row r="46575" customFormat="1" ht="15" customHeight="1" x14ac:dyDescent="0.25"/>
    <row r="46576" customFormat="1" ht="15" customHeight="1" x14ac:dyDescent="0.25"/>
    <row r="46577" customFormat="1" ht="15" customHeight="1" x14ac:dyDescent="0.25"/>
    <row r="46578" customFormat="1" ht="15" customHeight="1" x14ac:dyDescent="0.25"/>
    <row r="46579" customFormat="1" ht="15" customHeight="1" x14ac:dyDescent="0.25"/>
    <row r="46580" customFormat="1" ht="15" customHeight="1" x14ac:dyDescent="0.25"/>
    <row r="46581" customFormat="1" ht="15" customHeight="1" x14ac:dyDescent="0.25"/>
    <row r="46582" customFormat="1" ht="15" customHeight="1" x14ac:dyDescent="0.25"/>
    <row r="46583" customFormat="1" ht="15" customHeight="1" x14ac:dyDescent="0.25"/>
    <row r="46584" customFormat="1" ht="15" customHeight="1" x14ac:dyDescent="0.25"/>
    <row r="46585" customFormat="1" ht="15" customHeight="1" x14ac:dyDescent="0.25"/>
    <row r="46586" customFormat="1" ht="15" customHeight="1" x14ac:dyDescent="0.25"/>
    <row r="46587" customFormat="1" ht="15" customHeight="1" x14ac:dyDescent="0.25"/>
    <row r="46588" customFormat="1" ht="15" customHeight="1" x14ac:dyDescent="0.25"/>
    <row r="46589" customFormat="1" ht="15" customHeight="1" x14ac:dyDescent="0.25"/>
    <row r="46590" customFormat="1" ht="15" customHeight="1" x14ac:dyDescent="0.25"/>
    <row r="46591" customFormat="1" ht="15" customHeight="1" x14ac:dyDescent="0.25"/>
    <row r="46592" customFormat="1" ht="15" customHeight="1" x14ac:dyDescent="0.25"/>
    <row r="46593" customFormat="1" ht="15" customHeight="1" x14ac:dyDescent="0.25"/>
    <row r="46594" customFormat="1" ht="15" customHeight="1" x14ac:dyDescent="0.25"/>
    <row r="46595" customFormat="1" ht="15" customHeight="1" x14ac:dyDescent="0.25"/>
    <row r="46596" customFormat="1" ht="15" customHeight="1" x14ac:dyDescent="0.25"/>
    <row r="46597" customFormat="1" ht="15" customHeight="1" x14ac:dyDescent="0.25"/>
    <row r="46598" customFormat="1" ht="15" customHeight="1" x14ac:dyDescent="0.25"/>
    <row r="46599" customFormat="1" ht="15" customHeight="1" x14ac:dyDescent="0.25"/>
    <row r="46600" customFormat="1" ht="15" customHeight="1" x14ac:dyDescent="0.25"/>
    <row r="46601" customFormat="1" ht="15" customHeight="1" x14ac:dyDescent="0.25"/>
    <row r="46602" customFormat="1" ht="15" customHeight="1" x14ac:dyDescent="0.25"/>
    <row r="46603" customFormat="1" ht="15" customHeight="1" x14ac:dyDescent="0.25"/>
    <row r="46604" customFormat="1" ht="15" customHeight="1" x14ac:dyDescent="0.25"/>
    <row r="46605" customFormat="1" ht="15" customHeight="1" x14ac:dyDescent="0.25"/>
    <row r="46606" customFormat="1" ht="15" customHeight="1" x14ac:dyDescent="0.25"/>
    <row r="46607" customFormat="1" ht="15" customHeight="1" x14ac:dyDescent="0.25"/>
    <row r="46608" customFormat="1" ht="15" customHeight="1" x14ac:dyDescent="0.25"/>
    <row r="46609" customFormat="1" ht="15" customHeight="1" x14ac:dyDescent="0.25"/>
    <row r="46610" customFormat="1" ht="15" customHeight="1" x14ac:dyDescent="0.25"/>
    <row r="46611" customFormat="1" ht="15" customHeight="1" x14ac:dyDescent="0.25"/>
    <row r="46612" customFormat="1" ht="15" customHeight="1" x14ac:dyDescent="0.25"/>
    <row r="46613" customFormat="1" ht="15" customHeight="1" x14ac:dyDescent="0.25"/>
    <row r="46614" customFormat="1" ht="15" customHeight="1" x14ac:dyDescent="0.25"/>
    <row r="46615" customFormat="1" ht="15" customHeight="1" x14ac:dyDescent="0.25"/>
    <row r="46616" customFormat="1" ht="15" customHeight="1" x14ac:dyDescent="0.25"/>
    <row r="46617" customFormat="1" ht="15" customHeight="1" x14ac:dyDescent="0.25"/>
    <row r="46618" customFormat="1" ht="15" customHeight="1" x14ac:dyDescent="0.25"/>
    <row r="46619" customFormat="1" ht="15" customHeight="1" x14ac:dyDescent="0.25"/>
    <row r="46620" customFormat="1" ht="15" customHeight="1" x14ac:dyDescent="0.25"/>
    <row r="46621" customFormat="1" ht="15" customHeight="1" x14ac:dyDescent="0.25"/>
    <row r="46622" customFormat="1" ht="15" customHeight="1" x14ac:dyDescent="0.25"/>
    <row r="46623" customFormat="1" ht="15" customHeight="1" x14ac:dyDescent="0.25"/>
    <row r="46624" customFormat="1" ht="15" customHeight="1" x14ac:dyDescent="0.25"/>
    <row r="46625" customFormat="1" ht="15" customHeight="1" x14ac:dyDescent="0.25"/>
    <row r="46626" customFormat="1" ht="15" customHeight="1" x14ac:dyDescent="0.25"/>
    <row r="46627" customFormat="1" ht="15" customHeight="1" x14ac:dyDescent="0.25"/>
    <row r="46628" customFormat="1" ht="15" customHeight="1" x14ac:dyDescent="0.25"/>
    <row r="46629" customFormat="1" ht="15" customHeight="1" x14ac:dyDescent="0.25"/>
    <row r="46630" customFormat="1" ht="15" customHeight="1" x14ac:dyDescent="0.25"/>
    <row r="46631" customFormat="1" ht="15" customHeight="1" x14ac:dyDescent="0.25"/>
    <row r="46632" customFormat="1" ht="15" customHeight="1" x14ac:dyDescent="0.25"/>
    <row r="46633" customFormat="1" ht="15" customHeight="1" x14ac:dyDescent="0.25"/>
    <row r="46634" customFormat="1" ht="15" customHeight="1" x14ac:dyDescent="0.25"/>
    <row r="46635" customFormat="1" ht="15" customHeight="1" x14ac:dyDescent="0.25"/>
    <row r="46636" customFormat="1" ht="15" customHeight="1" x14ac:dyDescent="0.25"/>
    <row r="46637" customFormat="1" ht="15" customHeight="1" x14ac:dyDescent="0.25"/>
    <row r="46638" customFormat="1" ht="15" customHeight="1" x14ac:dyDescent="0.25"/>
    <row r="46639" customFormat="1" ht="15" customHeight="1" x14ac:dyDescent="0.25"/>
    <row r="46640" customFormat="1" ht="15" customHeight="1" x14ac:dyDescent="0.25"/>
    <row r="46641" customFormat="1" ht="15" customHeight="1" x14ac:dyDescent="0.25"/>
    <row r="46642" customFormat="1" ht="15" customHeight="1" x14ac:dyDescent="0.25"/>
    <row r="46643" customFormat="1" ht="15" customHeight="1" x14ac:dyDescent="0.25"/>
    <row r="46644" customFormat="1" ht="15" customHeight="1" x14ac:dyDescent="0.25"/>
    <row r="46645" customFormat="1" ht="15" customHeight="1" x14ac:dyDescent="0.25"/>
    <row r="46646" customFormat="1" ht="15" customHeight="1" x14ac:dyDescent="0.25"/>
    <row r="46647" customFormat="1" ht="15" customHeight="1" x14ac:dyDescent="0.25"/>
    <row r="46648" customFormat="1" ht="15" customHeight="1" x14ac:dyDescent="0.25"/>
    <row r="46649" customFormat="1" ht="15" customHeight="1" x14ac:dyDescent="0.25"/>
    <row r="46650" customFormat="1" ht="15" customHeight="1" x14ac:dyDescent="0.25"/>
    <row r="46651" customFormat="1" ht="15" customHeight="1" x14ac:dyDescent="0.25"/>
    <row r="46652" customFormat="1" ht="15" customHeight="1" x14ac:dyDescent="0.25"/>
    <row r="46653" customFormat="1" ht="15" customHeight="1" x14ac:dyDescent="0.25"/>
    <row r="46654" customFormat="1" ht="15" customHeight="1" x14ac:dyDescent="0.25"/>
    <row r="46655" customFormat="1" ht="15" customHeight="1" x14ac:dyDescent="0.25"/>
    <row r="46656" customFormat="1" ht="15" customHeight="1" x14ac:dyDescent="0.25"/>
    <row r="46657" customFormat="1" ht="15" customHeight="1" x14ac:dyDescent="0.25"/>
    <row r="46658" customFormat="1" ht="15" customHeight="1" x14ac:dyDescent="0.25"/>
    <row r="46659" customFormat="1" ht="15" customHeight="1" x14ac:dyDescent="0.25"/>
    <row r="46660" customFormat="1" ht="15" customHeight="1" x14ac:dyDescent="0.25"/>
    <row r="46661" customFormat="1" ht="15" customHeight="1" x14ac:dyDescent="0.25"/>
    <row r="46662" customFormat="1" ht="15" customHeight="1" x14ac:dyDescent="0.25"/>
    <row r="46663" customFormat="1" ht="15" customHeight="1" x14ac:dyDescent="0.25"/>
    <row r="46664" customFormat="1" ht="15" customHeight="1" x14ac:dyDescent="0.25"/>
    <row r="46665" customFormat="1" ht="15" customHeight="1" x14ac:dyDescent="0.25"/>
    <row r="46666" customFormat="1" ht="15" customHeight="1" x14ac:dyDescent="0.25"/>
    <row r="46667" customFormat="1" ht="15" customHeight="1" x14ac:dyDescent="0.25"/>
    <row r="46668" customFormat="1" ht="15" customHeight="1" x14ac:dyDescent="0.25"/>
    <row r="46669" customFormat="1" ht="15" customHeight="1" x14ac:dyDescent="0.25"/>
    <row r="46670" customFormat="1" ht="15" customHeight="1" x14ac:dyDescent="0.25"/>
    <row r="46671" customFormat="1" ht="15" customHeight="1" x14ac:dyDescent="0.25"/>
    <row r="46672" customFormat="1" ht="15" customHeight="1" x14ac:dyDescent="0.25"/>
    <row r="46673" customFormat="1" ht="15" customHeight="1" x14ac:dyDescent="0.25"/>
    <row r="46674" customFormat="1" ht="15" customHeight="1" x14ac:dyDescent="0.25"/>
    <row r="46675" customFormat="1" ht="15" customHeight="1" x14ac:dyDescent="0.25"/>
    <row r="46676" customFormat="1" ht="15" customHeight="1" x14ac:dyDescent="0.25"/>
    <row r="46677" customFormat="1" ht="15" customHeight="1" x14ac:dyDescent="0.25"/>
    <row r="46678" customFormat="1" ht="15" customHeight="1" x14ac:dyDescent="0.25"/>
    <row r="46679" customFormat="1" ht="15" customHeight="1" x14ac:dyDescent="0.25"/>
    <row r="46680" customFormat="1" ht="15" customHeight="1" x14ac:dyDescent="0.25"/>
    <row r="46681" customFormat="1" ht="15" customHeight="1" x14ac:dyDescent="0.25"/>
    <row r="46682" customFormat="1" ht="15" customHeight="1" x14ac:dyDescent="0.25"/>
    <row r="46683" customFormat="1" ht="15" customHeight="1" x14ac:dyDescent="0.25"/>
    <row r="46684" customFormat="1" ht="15" customHeight="1" x14ac:dyDescent="0.25"/>
    <row r="46685" customFormat="1" ht="15" customHeight="1" x14ac:dyDescent="0.25"/>
    <row r="46686" customFormat="1" ht="15" customHeight="1" x14ac:dyDescent="0.25"/>
    <row r="46687" customFormat="1" ht="15" customHeight="1" x14ac:dyDescent="0.25"/>
    <row r="46688" customFormat="1" ht="15" customHeight="1" x14ac:dyDescent="0.25"/>
    <row r="46689" customFormat="1" ht="15" customHeight="1" x14ac:dyDescent="0.25"/>
    <row r="46690" customFormat="1" ht="15" customHeight="1" x14ac:dyDescent="0.25"/>
    <row r="46691" customFormat="1" ht="15" customHeight="1" x14ac:dyDescent="0.25"/>
    <row r="46692" customFormat="1" ht="15" customHeight="1" x14ac:dyDescent="0.25"/>
    <row r="46693" customFormat="1" ht="15" customHeight="1" x14ac:dyDescent="0.25"/>
    <row r="46694" customFormat="1" ht="15" customHeight="1" x14ac:dyDescent="0.25"/>
    <row r="46695" customFormat="1" ht="15" customHeight="1" x14ac:dyDescent="0.25"/>
    <row r="46696" customFormat="1" ht="15" customHeight="1" x14ac:dyDescent="0.25"/>
    <row r="46697" customFormat="1" ht="15" customHeight="1" x14ac:dyDescent="0.25"/>
    <row r="46698" customFormat="1" ht="15" customHeight="1" x14ac:dyDescent="0.25"/>
    <row r="46699" customFormat="1" ht="15" customHeight="1" x14ac:dyDescent="0.25"/>
    <row r="46700" customFormat="1" ht="15" customHeight="1" x14ac:dyDescent="0.25"/>
    <row r="46701" customFormat="1" ht="15" customHeight="1" x14ac:dyDescent="0.25"/>
    <row r="46702" customFormat="1" ht="15" customHeight="1" x14ac:dyDescent="0.25"/>
    <row r="46703" customFormat="1" ht="15" customHeight="1" x14ac:dyDescent="0.25"/>
    <row r="46704" customFormat="1" ht="15" customHeight="1" x14ac:dyDescent="0.25"/>
    <row r="46705" customFormat="1" ht="15" customHeight="1" x14ac:dyDescent="0.25"/>
    <row r="46706" customFormat="1" ht="15" customHeight="1" x14ac:dyDescent="0.25"/>
    <row r="46707" customFormat="1" ht="15" customHeight="1" x14ac:dyDescent="0.25"/>
    <row r="46708" customFormat="1" ht="15" customHeight="1" x14ac:dyDescent="0.25"/>
    <row r="46709" customFormat="1" ht="15" customHeight="1" x14ac:dyDescent="0.25"/>
    <row r="46710" customFormat="1" ht="15" customHeight="1" x14ac:dyDescent="0.25"/>
    <row r="46711" customFormat="1" ht="15" customHeight="1" x14ac:dyDescent="0.25"/>
    <row r="46712" customFormat="1" ht="15" customHeight="1" x14ac:dyDescent="0.25"/>
    <row r="46713" customFormat="1" ht="15" customHeight="1" x14ac:dyDescent="0.25"/>
    <row r="46714" customFormat="1" ht="15" customHeight="1" x14ac:dyDescent="0.25"/>
    <row r="46715" customFormat="1" ht="15" customHeight="1" x14ac:dyDescent="0.25"/>
    <row r="46716" customFormat="1" ht="15" customHeight="1" x14ac:dyDescent="0.25"/>
    <row r="46717" customFormat="1" ht="15" customHeight="1" x14ac:dyDescent="0.25"/>
    <row r="46718" customFormat="1" ht="15" customHeight="1" x14ac:dyDescent="0.25"/>
    <row r="46719" customFormat="1" ht="15" customHeight="1" x14ac:dyDescent="0.25"/>
    <row r="46720" customFormat="1" ht="15" customHeight="1" x14ac:dyDescent="0.25"/>
    <row r="46721" customFormat="1" ht="15" customHeight="1" x14ac:dyDescent="0.25"/>
    <row r="46722" customFormat="1" ht="15" customHeight="1" x14ac:dyDescent="0.25"/>
    <row r="46723" customFormat="1" ht="15" customHeight="1" x14ac:dyDescent="0.25"/>
    <row r="46724" customFormat="1" ht="15" customHeight="1" x14ac:dyDescent="0.25"/>
    <row r="46725" customFormat="1" ht="15" customHeight="1" x14ac:dyDescent="0.25"/>
    <row r="46726" customFormat="1" ht="15" customHeight="1" x14ac:dyDescent="0.25"/>
    <row r="46727" customFormat="1" ht="15" customHeight="1" x14ac:dyDescent="0.25"/>
    <row r="46728" customFormat="1" ht="15" customHeight="1" x14ac:dyDescent="0.25"/>
    <row r="46729" customFormat="1" ht="15" customHeight="1" x14ac:dyDescent="0.25"/>
    <row r="46730" customFormat="1" ht="15" customHeight="1" x14ac:dyDescent="0.25"/>
    <row r="46731" customFormat="1" ht="15" customHeight="1" x14ac:dyDescent="0.25"/>
    <row r="46732" customFormat="1" ht="15" customHeight="1" x14ac:dyDescent="0.25"/>
    <row r="46733" customFormat="1" ht="15" customHeight="1" x14ac:dyDescent="0.25"/>
    <row r="46734" customFormat="1" ht="15" customHeight="1" x14ac:dyDescent="0.25"/>
    <row r="46735" customFormat="1" ht="15" customHeight="1" x14ac:dyDescent="0.25"/>
    <row r="46736" customFormat="1" ht="15" customHeight="1" x14ac:dyDescent="0.25"/>
    <row r="46737" customFormat="1" ht="15" customHeight="1" x14ac:dyDescent="0.25"/>
    <row r="46738" customFormat="1" ht="15" customHeight="1" x14ac:dyDescent="0.25"/>
    <row r="46739" customFormat="1" ht="15" customHeight="1" x14ac:dyDescent="0.25"/>
    <row r="46740" customFormat="1" ht="15" customHeight="1" x14ac:dyDescent="0.25"/>
    <row r="46741" customFormat="1" ht="15" customHeight="1" x14ac:dyDescent="0.25"/>
    <row r="46742" customFormat="1" ht="15" customHeight="1" x14ac:dyDescent="0.25"/>
    <row r="46743" customFormat="1" ht="15" customHeight="1" x14ac:dyDescent="0.25"/>
    <row r="46744" customFormat="1" ht="15" customHeight="1" x14ac:dyDescent="0.25"/>
    <row r="46745" customFormat="1" ht="15" customHeight="1" x14ac:dyDescent="0.25"/>
    <row r="46746" customFormat="1" ht="15" customHeight="1" x14ac:dyDescent="0.25"/>
    <row r="46747" customFormat="1" ht="15" customHeight="1" x14ac:dyDescent="0.25"/>
    <row r="46748" customFormat="1" ht="15" customHeight="1" x14ac:dyDescent="0.25"/>
    <row r="46749" customFormat="1" ht="15" customHeight="1" x14ac:dyDescent="0.25"/>
    <row r="46750" customFormat="1" ht="15" customHeight="1" x14ac:dyDescent="0.25"/>
    <row r="46751" customFormat="1" ht="15" customHeight="1" x14ac:dyDescent="0.25"/>
    <row r="46752" customFormat="1" ht="15" customHeight="1" x14ac:dyDescent="0.25"/>
    <row r="46753" customFormat="1" ht="15" customHeight="1" x14ac:dyDescent="0.25"/>
    <row r="46754" customFormat="1" ht="15" customHeight="1" x14ac:dyDescent="0.25"/>
    <row r="46755" customFormat="1" ht="15" customHeight="1" x14ac:dyDescent="0.25"/>
    <row r="46756" customFormat="1" ht="15" customHeight="1" x14ac:dyDescent="0.25"/>
    <row r="46757" customFormat="1" ht="15" customHeight="1" x14ac:dyDescent="0.25"/>
    <row r="46758" customFormat="1" ht="15" customHeight="1" x14ac:dyDescent="0.25"/>
    <row r="46759" customFormat="1" ht="15" customHeight="1" x14ac:dyDescent="0.25"/>
    <row r="46760" customFormat="1" ht="15" customHeight="1" x14ac:dyDescent="0.25"/>
    <row r="46761" customFormat="1" ht="15" customHeight="1" x14ac:dyDescent="0.25"/>
    <row r="46762" customFormat="1" ht="15" customHeight="1" x14ac:dyDescent="0.25"/>
    <row r="46763" customFormat="1" ht="15" customHeight="1" x14ac:dyDescent="0.25"/>
    <row r="46764" customFormat="1" ht="15" customHeight="1" x14ac:dyDescent="0.25"/>
    <row r="46765" customFormat="1" ht="15" customHeight="1" x14ac:dyDescent="0.25"/>
    <row r="46766" customFormat="1" ht="15" customHeight="1" x14ac:dyDescent="0.25"/>
    <row r="46767" customFormat="1" ht="15" customHeight="1" x14ac:dyDescent="0.25"/>
    <row r="46768" customFormat="1" ht="15" customHeight="1" x14ac:dyDescent="0.25"/>
    <row r="46769" customFormat="1" ht="15" customHeight="1" x14ac:dyDescent="0.25"/>
    <row r="46770" customFormat="1" ht="15" customHeight="1" x14ac:dyDescent="0.25"/>
    <row r="46771" customFormat="1" ht="15" customHeight="1" x14ac:dyDescent="0.25"/>
    <row r="46772" customFormat="1" ht="15" customHeight="1" x14ac:dyDescent="0.25"/>
    <row r="46773" customFormat="1" ht="15" customHeight="1" x14ac:dyDescent="0.25"/>
    <row r="46774" customFormat="1" ht="15" customHeight="1" x14ac:dyDescent="0.25"/>
    <row r="46775" customFormat="1" ht="15" customHeight="1" x14ac:dyDescent="0.25"/>
    <row r="46776" customFormat="1" ht="15" customHeight="1" x14ac:dyDescent="0.25"/>
    <row r="46777" customFormat="1" ht="15" customHeight="1" x14ac:dyDescent="0.25"/>
    <row r="46778" customFormat="1" ht="15" customHeight="1" x14ac:dyDescent="0.25"/>
    <row r="46779" customFormat="1" ht="15" customHeight="1" x14ac:dyDescent="0.25"/>
    <row r="46780" customFormat="1" ht="15" customHeight="1" x14ac:dyDescent="0.25"/>
    <row r="46781" customFormat="1" ht="15" customHeight="1" x14ac:dyDescent="0.25"/>
    <row r="46782" customFormat="1" ht="15" customHeight="1" x14ac:dyDescent="0.25"/>
    <row r="46783" customFormat="1" ht="15" customHeight="1" x14ac:dyDescent="0.25"/>
    <row r="46784" customFormat="1" ht="15" customHeight="1" x14ac:dyDescent="0.25"/>
    <row r="46785" customFormat="1" ht="15" customHeight="1" x14ac:dyDescent="0.25"/>
    <row r="46786" customFormat="1" ht="15" customHeight="1" x14ac:dyDescent="0.25"/>
    <row r="46787" customFormat="1" ht="15" customHeight="1" x14ac:dyDescent="0.25"/>
    <row r="46788" customFormat="1" ht="15" customHeight="1" x14ac:dyDescent="0.25"/>
    <row r="46789" customFormat="1" ht="15" customHeight="1" x14ac:dyDescent="0.25"/>
    <row r="46790" customFormat="1" ht="15" customHeight="1" x14ac:dyDescent="0.25"/>
    <row r="46791" customFormat="1" ht="15" customHeight="1" x14ac:dyDescent="0.25"/>
    <row r="46792" customFormat="1" ht="15" customHeight="1" x14ac:dyDescent="0.25"/>
    <row r="46793" customFormat="1" ht="15" customHeight="1" x14ac:dyDescent="0.25"/>
    <row r="46794" customFormat="1" ht="15" customHeight="1" x14ac:dyDescent="0.25"/>
    <row r="46795" customFormat="1" ht="15" customHeight="1" x14ac:dyDescent="0.25"/>
    <row r="46796" customFormat="1" ht="15" customHeight="1" x14ac:dyDescent="0.25"/>
    <row r="46797" customFormat="1" ht="15" customHeight="1" x14ac:dyDescent="0.25"/>
    <row r="46798" customFormat="1" ht="15" customHeight="1" x14ac:dyDescent="0.25"/>
    <row r="46799" customFormat="1" ht="15" customHeight="1" x14ac:dyDescent="0.25"/>
    <row r="46800" customFormat="1" ht="15" customHeight="1" x14ac:dyDescent="0.25"/>
    <row r="46801" customFormat="1" ht="15" customHeight="1" x14ac:dyDescent="0.25"/>
    <row r="46802" customFormat="1" ht="15" customHeight="1" x14ac:dyDescent="0.25"/>
    <row r="46803" customFormat="1" ht="15" customHeight="1" x14ac:dyDescent="0.25"/>
    <row r="46804" customFormat="1" ht="15" customHeight="1" x14ac:dyDescent="0.25"/>
    <row r="46805" customFormat="1" ht="15" customHeight="1" x14ac:dyDescent="0.25"/>
    <row r="46806" customFormat="1" ht="15" customHeight="1" x14ac:dyDescent="0.25"/>
    <row r="46807" customFormat="1" ht="15" customHeight="1" x14ac:dyDescent="0.25"/>
    <row r="46808" customFormat="1" ht="15" customHeight="1" x14ac:dyDescent="0.25"/>
    <row r="46809" customFormat="1" ht="15" customHeight="1" x14ac:dyDescent="0.25"/>
    <row r="46810" customFormat="1" ht="15" customHeight="1" x14ac:dyDescent="0.25"/>
    <row r="46811" customFormat="1" ht="15" customHeight="1" x14ac:dyDescent="0.25"/>
    <row r="46812" customFormat="1" ht="15" customHeight="1" x14ac:dyDescent="0.25"/>
    <row r="46813" customFormat="1" ht="15" customHeight="1" x14ac:dyDescent="0.25"/>
    <row r="46814" customFormat="1" ht="15" customHeight="1" x14ac:dyDescent="0.25"/>
    <row r="46815" customFormat="1" ht="15" customHeight="1" x14ac:dyDescent="0.25"/>
    <row r="46816" customFormat="1" ht="15" customHeight="1" x14ac:dyDescent="0.25"/>
    <row r="46817" customFormat="1" ht="15" customHeight="1" x14ac:dyDescent="0.25"/>
    <row r="46818" customFormat="1" ht="15" customHeight="1" x14ac:dyDescent="0.25"/>
    <row r="46819" customFormat="1" ht="15" customHeight="1" x14ac:dyDescent="0.25"/>
    <row r="46820" customFormat="1" ht="15" customHeight="1" x14ac:dyDescent="0.25"/>
    <row r="46821" customFormat="1" ht="15" customHeight="1" x14ac:dyDescent="0.25"/>
    <row r="46822" customFormat="1" ht="15" customHeight="1" x14ac:dyDescent="0.25"/>
    <row r="46823" customFormat="1" ht="15" customHeight="1" x14ac:dyDescent="0.25"/>
    <row r="46824" customFormat="1" ht="15" customHeight="1" x14ac:dyDescent="0.25"/>
    <row r="46825" customFormat="1" ht="15" customHeight="1" x14ac:dyDescent="0.25"/>
    <row r="46826" customFormat="1" ht="15" customHeight="1" x14ac:dyDescent="0.25"/>
    <row r="46827" customFormat="1" ht="15" customHeight="1" x14ac:dyDescent="0.25"/>
    <row r="46828" customFormat="1" ht="15" customHeight="1" x14ac:dyDescent="0.25"/>
    <row r="46829" customFormat="1" ht="15" customHeight="1" x14ac:dyDescent="0.25"/>
    <row r="46830" customFormat="1" ht="15" customHeight="1" x14ac:dyDescent="0.25"/>
    <row r="46831" customFormat="1" ht="15" customHeight="1" x14ac:dyDescent="0.25"/>
    <row r="46832" customFormat="1" ht="15" customHeight="1" x14ac:dyDescent="0.25"/>
    <row r="46833" customFormat="1" ht="15" customHeight="1" x14ac:dyDescent="0.25"/>
    <row r="46834" customFormat="1" ht="15" customHeight="1" x14ac:dyDescent="0.25"/>
    <row r="46835" customFormat="1" ht="15" customHeight="1" x14ac:dyDescent="0.25"/>
    <row r="46836" customFormat="1" ht="15" customHeight="1" x14ac:dyDescent="0.25"/>
    <row r="46837" customFormat="1" ht="15" customHeight="1" x14ac:dyDescent="0.25"/>
    <row r="46838" customFormat="1" ht="15" customHeight="1" x14ac:dyDescent="0.25"/>
    <row r="46839" customFormat="1" ht="15" customHeight="1" x14ac:dyDescent="0.25"/>
    <row r="46840" customFormat="1" ht="15" customHeight="1" x14ac:dyDescent="0.25"/>
    <row r="46841" customFormat="1" ht="15" customHeight="1" x14ac:dyDescent="0.25"/>
    <row r="46842" customFormat="1" ht="15" customHeight="1" x14ac:dyDescent="0.25"/>
    <row r="46843" customFormat="1" ht="15" customHeight="1" x14ac:dyDescent="0.25"/>
    <row r="46844" customFormat="1" ht="15" customHeight="1" x14ac:dyDescent="0.25"/>
    <row r="46845" customFormat="1" ht="15" customHeight="1" x14ac:dyDescent="0.25"/>
    <row r="46846" customFormat="1" ht="15" customHeight="1" x14ac:dyDescent="0.25"/>
    <row r="46847" customFormat="1" ht="15" customHeight="1" x14ac:dyDescent="0.25"/>
    <row r="46848" customFormat="1" ht="15" customHeight="1" x14ac:dyDescent="0.25"/>
    <row r="46849" customFormat="1" ht="15" customHeight="1" x14ac:dyDescent="0.25"/>
    <row r="46850" customFormat="1" ht="15" customHeight="1" x14ac:dyDescent="0.25"/>
    <row r="46851" customFormat="1" ht="15" customHeight="1" x14ac:dyDescent="0.25"/>
    <row r="46852" customFormat="1" ht="15" customHeight="1" x14ac:dyDescent="0.25"/>
    <row r="46853" customFormat="1" ht="15" customHeight="1" x14ac:dyDescent="0.25"/>
    <row r="46854" customFormat="1" ht="15" customHeight="1" x14ac:dyDescent="0.25"/>
    <row r="46855" customFormat="1" ht="15" customHeight="1" x14ac:dyDescent="0.25"/>
    <row r="46856" customFormat="1" ht="15" customHeight="1" x14ac:dyDescent="0.25"/>
    <row r="46857" customFormat="1" ht="15" customHeight="1" x14ac:dyDescent="0.25"/>
    <row r="46858" customFormat="1" ht="15" customHeight="1" x14ac:dyDescent="0.25"/>
    <row r="46859" customFormat="1" ht="15" customHeight="1" x14ac:dyDescent="0.25"/>
    <row r="46860" customFormat="1" ht="15" customHeight="1" x14ac:dyDescent="0.25"/>
    <row r="46861" customFormat="1" ht="15" customHeight="1" x14ac:dyDescent="0.25"/>
    <row r="46862" customFormat="1" ht="15" customHeight="1" x14ac:dyDescent="0.25"/>
    <row r="46863" customFormat="1" ht="15" customHeight="1" x14ac:dyDescent="0.25"/>
    <row r="46864" customFormat="1" ht="15" customHeight="1" x14ac:dyDescent="0.25"/>
    <row r="46865" customFormat="1" ht="15" customHeight="1" x14ac:dyDescent="0.25"/>
    <row r="46866" customFormat="1" ht="15" customHeight="1" x14ac:dyDescent="0.25"/>
    <row r="46867" customFormat="1" ht="15" customHeight="1" x14ac:dyDescent="0.25"/>
    <row r="46868" customFormat="1" ht="15" customHeight="1" x14ac:dyDescent="0.25"/>
    <row r="46869" customFormat="1" ht="15" customHeight="1" x14ac:dyDescent="0.25"/>
    <row r="46870" customFormat="1" ht="15" customHeight="1" x14ac:dyDescent="0.25"/>
    <row r="46871" customFormat="1" ht="15" customHeight="1" x14ac:dyDescent="0.25"/>
    <row r="46872" customFormat="1" ht="15" customHeight="1" x14ac:dyDescent="0.25"/>
    <row r="46873" customFormat="1" ht="15" customHeight="1" x14ac:dyDescent="0.25"/>
    <row r="46874" customFormat="1" ht="15" customHeight="1" x14ac:dyDescent="0.25"/>
    <row r="46875" customFormat="1" ht="15" customHeight="1" x14ac:dyDescent="0.25"/>
    <row r="46876" customFormat="1" ht="15" customHeight="1" x14ac:dyDescent="0.25"/>
    <row r="46877" customFormat="1" ht="15" customHeight="1" x14ac:dyDescent="0.25"/>
    <row r="46878" customFormat="1" ht="15" customHeight="1" x14ac:dyDescent="0.25"/>
    <row r="46879" customFormat="1" ht="15" customHeight="1" x14ac:dyDescent="0.25"/>
    <row r="46880" customFormat="1" ht="15" customHeight="1" x14ac:dyDescent="0.25"/>
    <row r="46881" customFormat="1" ht="15" customHeight="1" x14ac:dyDescent="0.25"/>
    <row r="46882" customFormat="1" ht="15" customHeight="1" x14ac:dyDescent="0.25"/>
    <row r="46883" customFormat="1" ht="15" customHeight="1" x14ac:dyDescent="0.25"/>
    <row r="46884" customFormat="1" ht="15" customHeight="1" x14ac:dyDescent="0.25"/>
    <row r="46885" customFormat="1" ht="15" customHeight="1" x14ac:dyDescent="0.25"/>
    <row r="46886" customFormat="1" ht="15" customHeight="1" x14ac:dyDescent="0.25"/>
    <row r="46887" customFormat="1" ht="15" customHeight="1" x14ac:dyDescent="0.25"/>
    <row r="46888" customFormat="1" ht="15" customHeight="1" x14ac:dyDescent="0.25"/>
    <row r="46889" customFormat="1" ht="15" customHeight="1" x14ac:dyDescent="0.25"/>
    <row r="46890" customFormat="1" ht="15" customHeight="1" x14ac:dyDescent="0.25"/>
    <row r="46891" customFormat="1" ht="15" customHeight="1" x14ac:dyDescent="0.25"/>
    <row r="46892" customFormat="1" ht="15" customHeight="1" x14ac:dyDescent="0.25"/>
    <row r="46893" customFormat="1" ht="15" customHeight="1" x14ac:dyDescent="0.25"/>
    <row r="46894" customFormat="1" ht="15" customHeight="1" x14ac:dyDescent="0.25"/>
    <row r="46895" customFormat="1" ht="15" customHeight="1" x14ac:dyDescent="0.25"/>
    <row r="46896" customFormat="1" ht="15" customHeight="1" x14ac:dyDescent="0.25"/>
    <row r="46897" customFormat="1" ht="15" customHeight="1" x14ac:dyDescent="0.25"/>
    <row r="46898" customFormat="1" ht="15" customHeight="1" x14ac:dyDescent="0.25"/>
    <row r="46899" customFormat="1" ht="15" customHeight="1" x14ac:dyDescent="0.25"/>
    <row r="46900" customFormat="1" ht="15" customHeight="1" x14ac:dyDescent="0.25"/>
    <row r="46901" customFormat="1" ht="15" customHeight="1" x14ac:dyDescent="0.25"/>
    <row r="46902" customFormat="1" ht="15" customHeight="1" x14ac:dyDescent="0.25"/>
    <row r="46903" customFormat="1" ht="15" customHeight="1" x14ac:dyDescent="0.25"/>
    <row r="46904" customFormat="1" ht="15" customHeight="1" x14ac:dyDescent="0.25"/>
    <row r="46905" customFormat="1" ht="15" customHeight="1" x14ac:dyDescent="0.25"/>
    <row r="46906" customFormat="1" ht="15" customHeight="1" x14ac:dyDescent="0.25"/>
    <row r="46907" customFormat="1" ht="15" customHeight="1" x14ac:dyDescent="0.25"/>
    <row r="46908" customFormat="1" ht="15" customHeight="1" x14ac:dyDescent="0.25"/>
    <row r="46909" customFormat="1" ht="15" customHeight="1" x14ac:dyDescent="0.25"/>
    <row r="46910" customFormat="1" ht="15" customHeight="1" x14ac:dyDescent="0.25"/>
    <row r="46911" customFormat="1" ht="15" customHeight="1" x14ac:dyDescent="0.25"/>
    <row r="46912" customFormat="1" ht="15" customHeight="1" x14ac:dyDescent="0.25"/>
    <row r="46913" customFormat="1" ht="15" customHeight="1" x14ac:dyDescent="0.25"/>
    <row r="46914" customFormat="1" ht="15" customHeight="1" x14ac:dyDescent="0.25"/>
    <row r="46915" customFormat="1" ht="15" customHeight="1" x14ac:dyDescent="0.25"/>
    <row r="46916" customFormat="1" ht="15" customHeight="1" x14ac:dyDescent="0.25"/>
    <row r="46917" customFormat="1" ht="15" customHeight="1" x14ac:dyDescent="0.25"/>
    <row r="46918" customFormat="1" ht="15" customHeight="1" x14ac:dyDescent="0.25"/>
    <row r="46919" customFormat="1" ht="15" customHeight="1" x14ac:dyDescent="0.25"/>
    <row r="46920" customFormat="1" ht="15" customHeight="1" x14ac:dyDescent="0.25"/>
    <row r="46921" customFormat="1" ht="15" customHeight="1" x14ac:dyDescent="0.25"/>
    <row r="46922" customFormat="1" ht="15" customHeight="1" x14ac:dyDescent="0.25"/>
    <row r="46923" customFormat="1" ht="15" customHeight="1" x14ac:dyDescent="0.25"/>
    <row r="46924" customFormat="1" ht="15" customHeight="1" x14ac:dyDescent="0.25"/>
    <row r="46925" customFormat="1" ht="15" customHeight="1" x14ac:dyDescent="0.25"/>
    <row r="46926" customFormat="1" ht="15" customHeight="1" x14ac:dyDescent="0.25"/>
    <row r="46927" customFormat="1" ht="15" customHeight="1" x14ac:dyDescent="0.25"/>
    <row r="46928" customFormat="1" ht="15" customHeight="1" x14ac:dyDescent="0.25"/>
    <row r="46929" customFormat="1" ht="15" customHeight="1" x14ac:dyDescent="0.25"/>
    <row r="46930" customFormat="1" ht="15" customHeight="1" x14ac:dyDescent="0.25"/>
    <row r="46931" customFormat="1" ht="15" customHeight="1" x14ac:dyDescent="0.25"/>
    <row r="46932" customFormat="1" ht="15" customHeight="1" x14ac:dyDescent="0.25"/>
    <row r="46933" customFormat="1" ht="15" customHeight="1" x14ac:dyDescent="0.25"/>
    <row r="46934" customFormat="1" ht="15" customHeight="1" x14ac:dyDescent="0.25"/>
    <row r="46935" customFormat="1" ht="15" customHeight="1" x14ac:dyDescent="0.25"/>
    <row r="46936" customFormat="1" ht="15" customHeight="1" x14ac:dyDescent="0.25"/>
    <row r="46937" customFormat="1" ht="15" customHeight="1" x14ac:dyDescent="0.25"/>
    <row r="46938" customFormat="1" ht="15" customHeight="1" x14ac:dyDescent="0.25"/>
    <row r="46939" customFormat="1" ht="15" customHeight="1" x14ac:dyDescent="0.25"/>
    <row r="46940" customFormat="1" ht="15" customHeight="1" x14ac:dyDescent="0.25"/>
    <row r="46941" customFormat="1" ht="15" customHeight="1" x14ac:dyDescent="0.25"/>
    <row r="46942" customFormat="1" ht="15" customHeight="1" x14ac:dyDescent="0.25"/>
    <row r="46943" customFormat="1" ht="15" customHeight="1" x14ac:dyDescent="0.25"/>
    <row r="46944" customFormat="1" ht="15" customHeight="1" x14ac:dyDescent="0.25"/>
    <row r="46945" customFormat="1" ht="15" customHeight="1" x14ac:dyDescent="0.25"/>
    <row r="46946" customFormat="1" ht="15" customHeight="1" x14ac:dyDescent="0.25"/>
    <row r="46947" customFormat="1" ht="15" customHeight="1" x14ac:dyDescent="0.25"/>
    <row r="46948" customFormat="1" ht="15" customHeight="1" x14ac:dyDescent="0.25"/>
    <row r="46949" customFormat="1" ht="15" customHeight="1" x14ac:dyDescent="0.25"/>
    <row r="46950" customFormat="1" ht="15" customHeight="1" x14ac:dyDescent="0.25"/>
    <row r="46951" customFormat="1" ht="15" customHeight="1" x14ac:dyDescent="0.25"/>
    <row r="46952" customFormat="1" ht="15" customHeight="1" x14ac:dyDescent="0.25"/>
    <row r="46953" customFormat="1" ht="15" customHeight="1" x14ac:dyDescent="0.25"/>
    <row r="46954" customFormat="1" ht="15" customHeight="1" x14ac:dyDescent="0.25"/>
    <row r="46955" customFormat="1" ht="15" customHeight="1" x14ac:dyDescent="0.25"/>
    <row r="46956" customFormat="1" ht="15" customHeight="1" x14ac:dyDescent="0.25"/>
    <row r="46957" customFormat="1" ht="15" customHeight="1" x14ac:dyDescent="0.25"/>
    <row r="46958" customFormat="1" ht="15" customHeight="1" x14ac:dyDescent="0.25"/>
    <row r="46959" customFormat="1" ht="15" customHeight="1" x14ac:dyDescent="0.25"/>
    <row r="46960" customFormat="1" ht="15" customHeight="1" x14ac:dyDescent="0.25"/>
    <row r="46961" customFormat="1" ht="15" customHeight="1" x14ac:dyDescent="0.25"/>
    <row r="46962" customFormat="1" ht="15" customHeight="1" x14ac:dyDescent="0.25"/>
    <row r="46963" customFormat="1" ht="15" customHeight="1" x14ac:dyDescent="0.25"/>
    <row r="46964" customFormat="1" ht="15" customHeight="1" x14ac:dyDescent="0.25"/>
    <row r="46965" customFormat="1" ht="15" customHeight="1" x14ac:dyDescent="0.25"/>
    <row r="46966" customFormat="1" ht="15" customHeight="1" x14ac:dyDescent="0.25"/>
    <row r="46967" customFormat="1" ht="15" customHeight="1" x14ac:dyDescent="0.25"/>
    <row r="46968" customFormat="1" ht="15" customHeight="1" x14ac:dyDescent="0.25"/>
    <row r="46969" customFormat="1" ht="15" customHeight="1" x14ac:dyDescent="0.25"/>
    <row r="46970" customFormat="1" ht="15" customHeight="1" x14ac:dyDescent="0.25"/>
    <row r="46971" customFormat="1" ht="15" customHeight="1" x14ac:dyDescent="0.25"/>
    <row r="46972" customFormat="1" ht="15" customHeight="1" x14ac:dyDescent="0.25"/>
    <row r="46973" customFormat="1" ht="15" customHeight="1" x14ac:dyDescent="0.25"/>
    <row r="46974" customFormat="1" ht="15" customHeight="1" x14ac:dyDescent="0.25"/>
    <row r="46975" customFormat="1" ht="15" customHeight="1" x14ac:dyDescent="0.25"/>
    <row r="46976" customFormat="1" ht="15" customHeight="1" x14ac:dyDescent="0.25"/>
    <row r="46977" customFormat="1" ht="15" customHeight="1" x14ac:dyDescent="0.25"/>
    <row r="46978" customFormat="1" ht="15" customHeight="1" x14ac:dyDescent="0.25"/>
    <row r="46979" customFormat="1" ht="15" customHeight="1" x14ac:dyDescent="0.25"/>
    <row r="46980" customFormat="1" ht="15" customHeight="1" x14ac:dyDescent="0.25"/>
    <row r="46981" customFormat="1" ht="15" customHeight="1" x14ac:dyDescent="0.25"/>
    <row r="46982" customFormat="1" ht="15" customHeight="1" x14ac:dyDescent="0.25"/>
    <row r="46983" customFormat="1" ht="15" customHeight="1" x14ac:dyDescent="0.25"/>
    <row r="46984" customFormat="1" ht="15" customHeight="1" x14ac:dyDescent="0.25"/>
    <row r="46985" customFormat="1" ht="15" customHeight="1" x14ac:dyDescent="0.25"/>
    <row r="46986" customFormat="1" ht="15" customHeight="1" x14ac:dyDescent="0.25"/>
    <row r="46987" customFormat="1" ht="15" customHeight="1" x14ac:dyDescent="0.25"/>
    <row r="46988" customFormat="1" ht="15" customHeight="1" x14ac:dyDescent="0.25"/>
    <row r="46989" customFormat="1" ht="15" customHeight="1" x14ac:dyDescent="0.25"/>
    <row r="46990" customFormat="1" ht="15" customHeight="1" x14ac:dyDescent="0.25"/>
    <row r="46991" customFormat="1" ht="15" customHeight="1" x14ac:dyDescent="0.25"/>
    <row r="46992" customFormat="1" ht="15" customHeight="1" x14ac:dyDescent="0.25"/>
    <row r="46993" customFormat="1" ht="15" customHeight="1" x14ac:dyDescent="0.25"/>
    <row r="46994" customFormat="1" ht="15" customHeight="1" x14ac:dyDescent="0.25"/>
    <row r="46995" customFormat="1" ht="15" customHeight="1" x14ac:dyDescent="0.25"/>
    <row r="46996" customFormat="1" ht="15" customHeight="1" x14ac:dyDescent="0.25"/>
    <row r="46997" customFormat="1" ht="15" customHeight="1" x14ac:dyDescent="0.25"/>
    <row r="46998" customFormat="1" ht="15" customHeight="1" x14ac:dyDescent="0.25"/>
    <row r="46999" customFormat="1" ht="15" customHeight="1" x14ac:dyDescent="0.25"/>
    <row r="47000" customFormat="1" ht="15" customHeight="1" x14ac:dyDescent="0.25"/>
    <row r="47001" customFormat="1" ht="15" customHeight="1" x14ac:dyDescent="0.25"/>
    <row r="47002" customFormat="1" ht="15" customHeight="1" x14ac:dyDescent="0.25"/>
    <row r="47003" customFormat="1" ht="15" customHeight="1" x14ac:dyDescent="0.25"/>
    <row r="47004" customFormat="1" ht="15" customHeight="1" x14ac:dyDescent="0.25"/>
    <row r="47005" customFormat="1" ht="15" customHeight="1" x14ac:dyDescent="0.25"/>
    <row r="47006" customFormat="1" ht="15" customHeight="1" x14ac:dyDescent="0.25"/>
    <row r="47007" customFormat="1" ht="15" customHeight="1" x14ac:dyDescent="0.25"/>
    <row r="47008" customFormat="1" ht="15" customHeight="1" x14ac:dyDescent="0.25"/>
    <row r="47009" customFormat="1" ht="15" customHeight="1" x14ac:dyDescent="0.25"/>
    <row r="47010" customFormat="1" ht="15" customHeight="1" x14ac:dyDescent="0.25"/>
    <row r="47011" customFormat="1" ht="15" customHeight="1" x14ac:dyDescent="0.25"/>
    <row r="47012" customFormat="1" ht="15" customHeight="1" x14ac:dyDescent="0.25"/>
    <row r="47013" customFormat="1" ht="15" customHeight="1" x14ac:dyDescent="0.25"/>
    <row r="47014" customFormat="1" ht="15" customHeight="1" x14ac:dyDescent="0.25"/>
    <row r="47015" customFormat="1" ht="15" customHeight="1" x14ac:dyDescent="0.25"/>
    <row r="47016" customFormat="1" ht="15" customHeight="1" x14ac:dyDescent="0.25"/>
    <row r="47017" customFormat="1" ht="15" customHeight="1" x14ac:dyDescent="0.25"/>
    <row r="47018" customFormat="1" ht="15" customHeight="1" x14ac:dyDescent="0.25"/>
    <row r="47019" customFormat="1" ht="15" customHeight="1" x14ac:dyDescent="0.25"/>
    <row r="47020" customFormat="1" ht="15" customHeight="1" x14ac:dyDescent="0.25"/>
    <row r="47021" customFormat="1" ht="15" customHeight="1" x14ac:dyDescent="0.25"/>
    <row r="47022" customFormat="1" ht="15" customHeight="1" x14ac:dyDescent="0.25"/>
    <row r="47023" customFormat="1" ht="15" customHeight="1" x14ac:dyDescent="0.25"/>
    <row r="47024" customFormat="1" ht="15" customHeight="1" x14ac:dyDescent="0.25"/>
    <row r="47025" customFormat="1" ht="15" customHeight="1" x14ac:dyDescent="0.25"/>
    <row r="47026" customFormat="1" ht="15" customHeight="1" x14ac:dyDescent="0.25"/>
    <row r="47027" customFormat="1" ht="15" customHeight="1" x14ac:dyDescent="0.25"/>
    <row r="47028" customFormat="1" ht="15" customHeight="1" x14ac:dyDescent="0.25"/>
    <row r="47029" customFormat="1" ht="15" customHeight="1" x14ac:dyDescent="0.25"/>
    <row r="47030" customFormat="1" ht="15" customHeight="1" x14ac:dyDescent="0.25"/>
    <row r="47031" customFormat="1" ht="15" customHeight="1" x14ac:dyDescent="0.25"/>
    <row r="47032" customFormat="1" ht="15" customHeight="1" x14ac:dyDescent="0.25"/>
    <row r="47033" customFormat="1" ht="15" customHeight="1" x14ac:dyDescent="0.25"/>
    <row r="47034" customFormat="1" ht="15" customHeight="1" x14ac:dyDescent="0.25"/>
    <row r="47035" customFormat="1" ht="15" customHeight="1" x14ac:dyDescent="0.25"/>
    <row r="47036" customFormat="1" ht="15" customHeight="1" x14ac:dyDescent="0.25"/>
    <row r="47037" customFormat="1" ht="15" customHeight="1" x14ac:dyDescent="0.25"/>
    <row r="47038" customFormat="1" ht="15" customHeight="1" x14ac:dyDescent="0.25"/>
    <row r="47039" customFormat="1" ht="15" customHeight="1" x14ac:dyDescent="0.25"/>
    <row r="47040" customFormat="1" ht="15" customHeight="1" x14ac:dyDescent="0.25"/>
    <row r="47041" customFormat="1" ht="15" customHeight="1" x14ac:dyDescent="0.25"/>
    <row r="47042" customFormat="1" ht="15" customHeight="1" x14ac:dyDescent="0.25"/>
    <row r="47043" customFormat="1" ht="15" customHeight="1" x14ac:dyDescent="0.25"/>
    <row r="47044" customFormat="1" ht="15" customHeight="1" x14ac:dyDescent="0.25"/>
    <row r="47045" customFormat="1" ht="15" customHeight="1" x14ac:dyDescent="0.25"/>
    <row r="47046" customFormat="1" ht="15" customHeight="1" x14ac:dyDescent="0.25"/>
    <row r="47047" customFormat="1" ht="15" customHeight="1" x14ac:dyDescent="0.25"/>
    <row r="47048" customFormat="1" ht="15" customHeight="1" x14ac:dyDescent="0.25"/>
    <row r="47049" customFormat="1" ht="15" customHeight="1" x14ac:dyDescent="0.25"/>
    <row r="47050" customFormat="1" ht="15" customHeight="1" x14ac:dyDescent="0.25"/>
    <row r="47051" customFormat="1" ht="15" customHeight="1" x14ac:dyDescent="0.25"/>
    <row r="47052" customFormat="1" ht="15" customHeight="1" x14ac:dyDescent="0.25"/>
    <row r="47053" customFormat="1" ht="15" customHeight="1" x14ac:dyDescent="0.25"/>
    <row r="47054" customFormat="1" ht="15" customHeight="1" x14ac:dyDescent="0.25"/>
    <row r="47055" customFormat="1" ht="15" customHeight="1" x14ac:dyDescent="0.25"/>
    <row r="47056" customFormat="1" ht="15" customHeight="1" x14ac:dyDescent="0.25"/>
    <row r="47057" customFormat="1" ht="15" customHeight="1" x14ac:dyDescent="0.25"/>
    <row r="47058" customFormat="1" ht="15" customHeight="1" x14ac:dyDescent="0.25"/>
    <row r="47059" customFormat="1" ht="15" customHeight="1" x14ac:dyDescent="0.25"/>
    <row r="47060" customFormat="1" ht="15" customHeight="1" x14ac:dyDescent="0.25"/>
    <row r="47061" customFormat="1" ht="15" customHeight="1" x14ac:dyDescent="0.25"/>
    <row r="47062" customFormat="1" ht="15" customHeight="1" x14ac:dyDescent="0.25"/>
    <row r="47063" customFormat="1" ht="15" customHeight="1" x14ac:dyDescent="0.25"/>
    <row r="47064" customFormat="1" ht="15" customHeight="1" x14ac:dyDescent="0.25"/>
    <row r="47065" customFormat="1" ht="15" customHeight="1" x14ac:dyDescent="0.25"/>
    <row r="47066" customFormat="1" ht="15" customHeight="1" x14ac:dyDescent="0.25"/>
    <row r="47067" customFormat="1" ht="15" customHeight="1" x14ac:dyDescent="0.25"/>
    <row r="47068" customFormat="1" ht="15" customHeight="1" x14ac:dyDescent="0.25"/>
    <row r="47069" customFormat="1" ht="15" customHeight="1" x14ac:dyDescent="0.25"/>
    <row r="47070" customFormat="1" ht="15" customHeight="1" x14ac:dyDescent="0.25"/>
    <row r="47071" customFormat="1" ht="15" customHeight="1" x14ac:dyDescent="0.25"/>
    <row r="47072" customFormat="1" ht="15" customHeight="1" x14ac:dyDescent="0.25"/>
    <row r="47073" customFormat="1" ht="15" customHeight="1" x14ac:dyDescent="0.25"/>
    <row r="47074" customFormat="1" ht="15" customHeight="1" x14ac:dyDescent="0.25"/>
    <row r="47075" customFormat="1" ht="15" customHeight="1" x14ac:dyDescent="0.25"/>
    <row r="47076" customFormat="1" ht="15" customHeight="1" x14ac:dyDescent="0.25"/>
    <row r="47077" customFormat="1" ht="15" customHeight="1" x14ac:dyDescent="0.25"/>
    <row r="47078" customFormat="1" ht="15" customHeight="1" x14ac:dyDescent="0.25"/>
    <row r="47079" customFormat="1" ht="15" customHeight="1" x14ac:dyDescent="0.25"/>
    <row r="47080" customFormat="1" ht="15" customHeight="1" x14ac:dyDescent="0.25"/>
    <row r="47081" customFormat="1" ht="15" customHeight="1" x14ac:dyDescent="0.25"/>
    <row r="47082" customFormat="1" ht="15" customHeight="1" x14ac:dyDescent="0.25"/>
    <row r="47083" customFormat="1" ht="15" customHeight="1" x14ac:dyDescent="0.25"/>
    <row r="47084" customFormat="1" ht="15" customHeight="1" x14ac:dyDescent="0.25"/>
    <row r="47085" customFormat="1" ht="15" customHeight="1" x14ac:dyDescent="0.25"/>
    <row r="47086" customFormat="1" ht="15" customHeight="1" x14ac:dyDescent="0.25"/>
    <row r="47087" customFormat="1" ht="15" customHeight="1" x14ac:dyDescent="0.25"/>
    <row r="47088" customFormat="1" ht="15" customHeight="1" x14ac:dyDescent="0.25"/>
    <row r="47089" customFormat="1" ht="15" customHeight="1" x14ac:dyDescent="0.25"/>
    <row r="47090" customFormat="1" ht="15" customHeight="1" x14ac:dyDescent="0.25"/>
    <row r="47091" customFormat="1" ht="15" customHeight="1" x14ac:dyDescent="0.25"/>
    <row r="47092" customFormat="1" ht="15" customHeight="1" x14ac:dyDescent="0.25"/>
    <row r="47093" customFormat="1" ht="15" customHeight="1" x14ac:dyDescent="0.25"/>
    <row r="47094" customFormat="1" ht="15" customHeight="1" x14ac:dyDescent="0.25"/>
    <row r="47095" customFormat="1" ht="15" customHeight="1" x14ac:dyDescent="0.25"/>
    <row r="47096" customFormat="1" ht="15" customHeight="1" x14ac:dyDescent="0.25"/>
    <row r="47097" customFormat="1" ht="15" customHeight="1" x14ac:dyDescent="0.25"/>
    <row r="47098" customFormat="1" ht="15" customHeight="1" x14ac:dyDescent="0.25"/>
    <row r="47099" customFormat="1" ht="15" customHeight="1" x14ac:dyDescent="0.25"/>
    <row r="47100" customFormat="1" ht="15" customHeight="1" x14ac:dyDescent="0.25"/>
    <row r="47101" customFormat="1" ht="15" customHeight="1" x14ac:dyDescent="0.25"/>
    <row r="47102" customFormat="1" ht="15" customHeight="1" x14ac:dyDescent="0.25"/>
    <row r="47103" customFormat="1" ht="15" customHeight="1" x14ac:dyDescent="0.25"/>
    <row r="47104" customFormat="1" ht="15" customHeight="1" x14ac:dyDescent="0.25"/>
    <row r="47105" customFormat="1" ht="15" customHeight="1" x14ac:dyDescent="0.25"/>
    <row r="47106" customFormat="1" ht="15" customHeight="1" x14ac:dyDescent="0.25"/>
    <row r="47107" customFormat="1" ht="15" customHeight="1" x14ac:dyDescent="0.25"/>
    <row r="47108" customFormat="1" ht="15" customHeight="1" x14ac:dyDescent="0.25"/>
    <row r="47109" customFormat="1" ht="15" customHeight="1" x14ac:dyDescent="0.25"/>
    <row r="47110" customFormat="1" ht="15" customHeight="1" x14ac:dyDescent="0.25"/>
    <row r="47111" customFormat="1" ht="15" customHeight="1" x14ac:dyDescent="0.25"/>
    <row r="47112" customFormat="1" ht="15" customHeight="1" x14ac:dyDescent="0.25"/>
    <row r="47113" customFormat="1" ht="15" customHeight="1" x14ac:dyDescent="0.25"/>
    <row r="47114" customFormat="1" ht="15" customHeight="1" x14ac:dyDescent="0.25"/>
    <row r="47115" customFormat="1" ht="15" customHeight="1" x14ac:dyDescent="0.25"/>
    <row r="47116" customFormat="1" ht="15" customHeight="1" x14ac:dyDescent="0.25"/>
    <row r="47117" customFormat="1" ht="15" customHeight="1" x14ac:dyDescent="0.25"/>
    <row r="47118" customFormat="1" ht="15" customHeight="1" x14ac:dyDescent="0.25"/>
    <row r="47119" customFormat="1" ht="15" customHeight="1" x14ac:dyDescent="0.25"/>
    <row r="47120" customFormat="1" ht="15" customHeight="1" x14ac:dyDescent="0.25"/>
    <row r="47121" customFormat="1" ht="15" customHeight="1" x14ac:dyDescent="0.25"/>
    <row r="47122" customFormat="1" ht="15" customHeight="1" x14ac:dyDescent="0.25"/>
    <row r="47123" customFormat="1" ht="15" customHeight="1" x14ac:dyDescent="0.25"/>
    <row r="47124" customFormat="1" ht="15" customHeight="1" x14ac:dyDescent="0.25"/>
    <row r="47125" customFormat="1" ht="15" customHeight="1" x14ac:dyDescent="0.25"/>
    <row r="47126" customFormat="1" ht="15" customHeight="1" x14ac:dyDescent="0.25"/>
    <row r="47127" customFormat="1" ht="15" customHeight="1" x14ac:dyDescent="0.25"/>
    <row r="47128" customFormat="1" ht="15" customHeight="1" x14ac:dyDescent="0.25"/>
    <row r="47129" customFormat="1" ht="15" customHeight="1" x14ac:dyDescent="0.25"/>
    <row r="47130" customFormat="1" ht="15" customHeight="1" x14ac:dyDescent="0.25"/>
    <row r="47131" customFormat="1" ht="15" customHeight="1" x14ac:dyDescent="0.25"/>
    <row r="47132" customFormat="1" ht="15" customHeight="1" x14ac:dyDescent="0.25"/>
    <row r="47133" customFormat="1" ht="15" customHeight="1" x14ac:dyDescent="0.25"/>
    <row r="47134" customFormat="1" ht="15" customHeight="1" x14ac:dyDescent="0.25"/>
    <row r="47135" customFormat="1" ht="15" customHeight="1" x14ac:dyDescent="0.25"/>
    <row r="47136" customFormat="1" ht="15" customHeight="1" x14ac:dyDescent="0.25"/>
    <row r="47137" customFormat="1" ht="15" customHeight="1" x14ac:dyDescent="0.25"/>
    <row r="47138" customFormat="1" ht="15" customHeight="1" x14ac:dyDescent="0.25"/>
    <row r="47139" customFormat="1" ht="15" customHeight="1" x14ac:dyDescent="0.25"/>
    <row r="47140" customFormat="1" ht="15" customHeight="1" x14ac:dyDescent="0.25"/>
    <row r="47141" customFormat="1" ht="15" customHeight="1" x14ac:dyDescent="0.25"/>
    <row r="47142" customFormat="1" ht="15" customHeight="1" x14ac:dyDescent="0.25"/>
    <row r="47143" customFormat="1" ht="15" customHeight="1" x14ac:dyDescent="0.25"/>
    <row r="47144" customFormat="1" ht="15" customHeight="1" x14ac:dyDescent="0.25"/>
    <row r="47145" customFormat="1" ht="15" customHeight="1" x14ac:dyDescent="0.25"/>
    <row r="47146" customFormat="1" ht="15" customHeight="1" x14ac:dyDescent="0.25"/>
    <row r="47147" customFormat="1" ht="15" customHeight="1" x14ac:dyDescent="0.25"/>
    <row r="47148" customFormat="1" ht="15" customHeight="1" x14ac:dyDescent="0.25"/>
    <row r="47149" customFormat="1" ht="15" customHeight="1" x14ac:dyDescent="0.25"/>
    <row r="47150" customFormat="1" ht="15" customHeight="1" x14ac:dyDescent="0.25"/>
    <row r="47151" customFormat="1" ht="15" customHeight="1" x14ac:dyDescent="0.25"/>
    <row r="47152" customFormat="1" ht="15" customHeight="1" x14ac:dyDescent="0.25"/>
    <row r="47153" customFormat="1" ht="15" customHeight="1" x14ac:dyDescent="0.25"/>
    <row r="47154" customFormat="1" ht="15" customHeight="1" x14ac:dyDescent="0.25"/>
    <row r="47155" customFormat="1" ht="15" customHeight="1" x14ac:dyDescent="0.25"/>
    <row r="47156" customFormat="1" ht="15" customHeight="1" x14ac:dyDescent="0.25"/>
    <row r="47157" customFormat="1" ht="15" customHeight="1" x14ac:dyDescent="0.25"/>
    <row r="47158" customFormat="1" ht="15" customHeight="1" x14ac:dyDescent="0.25"/>
    <row r="47159" customFormat="1" ht="15" customHeight="1" x14ac:dyDescent="0.25"/>
    <row r="47160" customFormat="1" ht="15" customHeight="1" x14ac:dyDescent="0.25"/>
    <row r="47161" customFormat="1" ht="15" customHeight="1" x14ac:dyDescent="0.25"/>
    <row r="47162" customFormat="1" ht="15" customHeight="1" x14ac:dyDescent="0.25"/>
    <row r="47163" customFormat="1" ht="15" customHeight="1" x14ac:dyDescent="0.25"/>
    <row r="47164" customFormat="1" ht="15" customHeight="1" x14ac:dyDescent="0.25"/>
    <row r="47165" customFormat="1" ht="15" customHeight="1" x14ac:dyDescent="0.25"/>
    <row r="47166" customFormat="1" ht="15" customHeight="1" x14ac:dyDescent="0.25"/>
    <row r="47167" customFormat="1" ht="15" customHeight="1" x14ac:dyDescent="0.25"/>
    <row r="47168" customFormat="1" ht="15" customHeight="1" x14ac:dyDescent="0.25"/>
    <row r="47169" customFormat="1" ht="15" customHeight="1" x14ac:dyDescent="0.25"/>
    <row r="47170" customFormat="1" ht="15" customHeight="1" x14ac:dyDescent="0.25"/>
    <row r="47171" customFormat="1" ht="15" customHeight="1" x14ac:dyDescent="0.25"/>
    <row r="47172" customFormat="1" ht="15" customHeight="1" x14ac:dyDescent="0.25"/>
    <row r="47173" customFormat="1" ht="15" customHeight="1" x14ac:dyDescent="0.25"/>
    <row r="47174" customFormat="1" ht="15" customHeight="1" x14ac:dyDescent="0.25"/>
    <row r="47175" customFormat="1" ht="15" customHeight="1" x14ac:dyDescent="0.25"/>
    <row r="47176" customFormat="1" ht="15" customHeight="1" x14ac:dyDescent="0.25"/>
    <row r="47177" customFormat="1" ht="15" customHeight="1" x14ac:dyDescent="0.25"/>
    <row r="47178" customFormat="1" ht="15" customHeight="1" x14ac:dyDescent="0.25"/>
    <row r="47179" customFormat="1" ht="15" customHeight="1" x14ac:dyDescent="0.25"/>
    <row r="47180" customFormat="1" ht="15" customHeight="1" x14ac:dyDescent="0.25"/>
    <row r="47181" customFormat="1" ht="15" customHeight="1" x14ac:dyDescent="0.25"/>
    <row r="47182" customFormat="1" ht="15" customHeight="1" x14ac:dyDescent="0.25"/>
    <row r="47183" customFormat="1" ht="15" customHeight="1" x14ac:dyDescent="0.25"/>
    <row r="47184" customFormat="1" ht="15" customHeight="1" x14ac:dyDescent="0.25"/>
    <row r="47185" customFormat="1" ht="15" customHeight="1" x14ac:dyDescent="0.25"/>
    <row r="47186" customFormat="1" ht="15" customHeight="1" x14ac:dyDescent="0.25"/>
    <row r="47187" customFormat="1" ht="15" customHeight="1" x14ac:dyDescent="0.25"/>
    <row r="47188" customFormat="1" ht="15" customHeight="1" x14ac:dyDescent="0.25"/>
    <row r="47189" customFormat="1" ht="15" customHeight="1" x14ac:dyDescent="0.25"/>
    <row r="47190" customFormat="1" ht="15" customHeight="1" x14ac:dyDescent="0.25"/>
    <row r="47191" customFormat="1" ht="15" customHeight="1" x14ac:dyDescent="0.25"/>
    <row r="47192" customFormat="1" ht="15" customHeight="1" x14ac:dyDescent="0.25"/>
    <row r="47193" customFormat="1" ht="15" customHeight="1" x14ac:dyDescent="0.25"/>
    <row r="47194" customFormat="1" ht="15" customHeight="1" x14ac:dyDescent="0.25"/>
    <row r="47195" customFormat="1" ht="15" customHeight="1" x14ac:dyDescent="0.25"/>
    <row r="47196" customFormat="1" ht="15" customHeight="1" x14ac:dyDescent="0.25"/>
    <row r="47197" customFormat="1" ht="15" customHeight="1" x14ac:dyDescent="0.25"/>
    <row r="47198" customFormat="1" ht="15" customHeight="1" x14ac:dyDescent="0.25"/>
    <row r="47199" customFormat="1" ht="15" customHeight="1" x14ac:dyDescent="0.25"/>
    <row r="47200" customFormat="1" ht="15" customHeight="1" x14ac:dyDescent="0.25"/>
    <row r="47201" customFormat="1" ht="15" customHeight="1" x14ac:dyDescent="0.25"/>
    <row r="47202" customFormat="1" ht="15" customHeight="1" x14ac:dyDescent="0.25"/>
    <row r="47203" customFormat="1" ht="15" customHeight="1" x14ac:dyDescent="0.25"/>
    <row r="47204" customFormat="1" ht="15" customHeight="1" x14ac:dyDescent="0.25"/>
    <row r="47205" customFormat="1" ht="15" customHeight="1" x14ac:dyDescent="0.25"/>
    <row r="47206" customFormat="1" ht="15" customHeight="1" x14ac:dyDescent="0.25"/>
    <row r="47207" customFormat="1" ht="15" customHeight="1" x14ac:dyDescent="0.25"/>
    <row r="47208" customFormat="1" ht="15" customHeight="1" x14ac:dyDescent="0.25"/>
    <row r="47209" customFormat="1" ht="15" customHeight="1" x14ac:dyDescent="0.25"/>
    <row r="47210" customFormat="1" ht="15" customHeight="1" x14ac:dyDescent="0.25"/>
    <row r="47211" customFormat="1" ht="15" customHeight="1" x14ac:dyDescent="0.25"/>
    <row r="47212" customFormat="1" ht="15" customHeight="1" x14ac:dyDescent="0.25"/>
    <row r="47213" customFormat="1" ht="15" customHeight="1" x14ac:dyDescent="0.25"/>
    <row r="47214" customFormat="1" ht="15" customHeight="1" x14ac:dyDescent="0.25"/>
    <row r="47215" customFormat="1" ht="15" customHeight="1" x14ac:dyDescent="0.25"/>
    <row r="47216" customFormat="1" ht="15" customHeight="1" x14ac:dyDescent="0.25"/>
    <row r="47217" customFormat="1" ht="15" customHeight="1" x14ac:dyDescent="0.25"/>
    <row r="47218" customFormat="1" ht="15" customHeight="1" x14ac:dyDescent="0.25"/>
    <row r="47219" customFormat="1" ht="15" customHeight="1" x14ac:dyDescent="0.25"/>
    <row r="47220" customFormat="1" ht="15" customHeight="1" x14ac:dyDescent="0.25"/>
    <row r="47221" customFormat="1" ht="15" customHeight="1" x14ac:dyDescent="0.25"/>
    <row r="47222" customFormat="1" ht="15" customHeight="1" x14ac:dyDescent="0.25"/>
    <row r="47223" customFormat="1" ht="15" customHeight="1" x14ac:dyDescent="0.25"/>
    <row r="47224" customFormat="1" ht="15" customHeight="1" x14ac:dyDescent="0.25"/>
    <row r="47225" customFormat="1" ht="15" customHeight="1" x14ac:dyDescent="0.25"/>
    <row r="47226" customFormat="1" ht="15" customHeight="1" x14ac:dyDescent="0.25"/>
    <row r="47227" customFormat="1" ht="15" customHeight="1" x14ac:dyDescent="0.25"/>
    <row r="47228" customFormat="1" ht="15" customHeight="1" x14ac:dyDescent="0.25"/>
    <row r="47229" customFormat="1" ht="15" customHeight="1" x14ac:dyDescent="0.25"/>
    <row r="47230" customFormat="1" ht="15" customHeight="1" x14ac:dyDescent="0.25"/>
    <row r="47231" customFormat="1" ht="15" customHeight="1" x14ac:dyDescent="0.25"/>
    <row r="47232" customFormat="1" ht="15" customHeight="1" x14ac:dyDescent="0.25"/>
    <row r="47233" customFormat="1" ht="15" customHeight="1" x14ac:dyDescent="0.25"/>
    <row r="47234" customFormat="1" ht="15" customHeight="1" x14ac:dyDescent="0.25"/>
    <row r="47235" customFormat="1" ht="15" customHeight="1" x14ac:dyDescent="0.25"/>
    <row r="47236" customFormat="1" ht="15" customHeight="1" x14ac:dyDescent="0.25"/>
    <row r="47237" customFormat="1" ht="15" customHeight="1" x14ac:dyDescent="0.25"/>
    <row r="47238" customFormat="1" ht="15" customHeight="1" x14ac:dyDescent="0.25"/>
    <row r="47239" customFormat="1" ht="15" customHeight="1" x14ac:dyDescent="0.25"/>
    <row r="47240" customFormat="1" ht="15" customHeight="1" x14ac:dyDescent="0.25"/>
    <row r="47241" customFormat="1" ht="15" customHeight="1" x14ac:dyDescent="0.25"/>
    <row r="47242" customFormat="1" ht="15" customHeight="1" x14ac:dyDescent="0.25"/>
    <row r="47243" customFormat="1" ht="15" customHeight="1" x14ac:dyDescent="0.25"/>
    <row r="47244" customFormat="1" ht="15" customHeight="1" x14ac:dyDescent="0.25"/>
    <row r="47245" customFormat="1" ht="15" customHeight="1" x14ac:dyDescent="0.25"/>
    <row r="47246" customFormat="1" ht="15" customHeight="1" x14ac:dyDescent="0.25"/>
    <row r="47247" customFormat="1" ht="15" customHeight="1" x14ac:dyDescent="0.25"/>
    <row r="47248" customFormat="1" ht="15" customHeight="1" x14ac:dyDescent="0.25"/>
    <row r="47249" customFormat="1" ht="15" customHeight="1" x14ac:dyDescent="0.25"/>
    <row r="47250" customFormat="1" ht="15" customHeight="1" x14ac:dyDescent="0.25"/>
    <row r="47251" customFormat="1" ht="15" customHeight="1" x14ac:dyDescent="0.25"/>
    <row r="47252" customFormat="1" ht="15" customHeight="1" x14ac:dyDescent="0.25"/>
    <row r="47253" customFormat="1" ht="15" customHeight="1" x14ac:dyDescent="0.25"/>
    <row r="47254" customFormat="1" ht="15" customHeight="1" x14ac:dyDescent="0.25"/>
    <row r="47255" customFormat="1" ht="15" customHeight="1" x14ac:dyDescent="0.25"/>
    <row r="47256" customFormat="1" ht="15" customHeight="1" x14ac:dyDescent="0.25"/>
    <row r="47257" customFormat="1" ht="15" customHeight="1" x14ac:dyDescent="0.25"/>
    <row r="47258" customFormat="1" ht="15" customHeight="1" x14ac:dyDescent="0.25"/>
    <row r="47259" customFormat="1" ht="15" customHeight="1" x14ac:dyDescent="0.25"/>
    <row r="47260" customFormat="1" ht="15" customHeight="1" x14ac:dyDescent="0.25"/>
    <row r="47261" customFormat="1" ht="15" customHeight="1" x14ac:dyDescent="0.25"/>
    <row r="47262" customFormat="1" ht="15" customHeight="1" x14ac:dyDescent="0.25"/>
    <row r="47263" customFormat="1" ht="15" customHeight="1" x14ac:dyDescent="0.25"/>
    <row r="47264" customFormat="1" ht="15" customHeight="1" x14ac:dyDescent="0.25"/>
    <row r="47265" customFormat="1" ht="15" customHeight="1" x14ac:dyDescent="0.25"/>
    <row r="47266" customFormat="1" ht="15" customHeight="1" x14ac:dyDescent="0.25"/>
    <row r="47267" customFormat="1" ht="15" customHeight="1" x14ac:dyDescent="0.25"/>
    <row r="47268" customFormat="1" ht="15" customHeight="1" x14ac:dyDescent="0.25"/>
    <row r="47269" customFormat="1" ht="15" customHeight="1" x14ac:dyDescent="0.25"/>
    <row r="47270" customFormat="1" ht="15" customHeight="1" x14ac:dyDescent="0.25"/>
    <row r="47271" customFormat="1" ht="15" customHeight="1" x14ac:dyDescent="0.25"/>
    <row r="47272" customFormat="1" ht="15" customHeight="1" x14ac:dyDescent="0.25"/>
    <row r="47273" customFormat="1" ht="15" customHeight="1" x14ac:dyDescent="0.25"/>
    <row r="47274" customFormat="1" ht="15" customHeight="1" x14ac:dyDescent="0.25"/>
    <row r="47275" customFormat="1" ht="15" customHeight="1" x14ac:dyDescent="0.25"/>
    <row r="47276" customFormat="1" ht="15" customHeight="1" x14ac:dyDescent="0.25"/>
    <row r="47277" customFormat="1" ht="15" customHeight="1" x14ac:dyDescent="0.25"/>
    <row r="47278" customFormat="1" ht="15" customHeight="1" x14ac:dyDescent="0.25"/>
    <row r="47279" customFormat="1" ht="15" customHeight="1" x14ac:dyDescent="0.25"/>
    <row r="47280" customFormat="1" ht="15" customHeight="1" x14ac:dyDescent="0.25"/>
    <row r="47281" customFormat="1" ht="15" customHeight="1" x14ac:dyDescent="0.25"/>
    <row r="47282" customFormat="1" ht="15" customHeight="1" x14ac:dyDescent="0.25"/>
    <row r="47283" customFormat="1" ht="15" customHeight="1" x14ac:dyDescent="0.25"/>
    <row r="47284" customFormat="1" ht="15" customHeight="1" x14ac:dyDescent="0.25"/>
    <row r="47285" customFormat="1" ht="15" customHeight="1" x14ac:dyDescent="0.25"/>
    <row r="47286" customFormat="1" ht="15" customHeight="1" x14ac:dyDescent="0.25"/>
    <row r="47287" customFormat="1" ht="15" customHeight="1" x14ac:dyDescent="0.25"/>
    <row r="47288" customFormat="1" ht="15" customHeight="1" x14ac:dyDescent="0.25"/>
    <row r="47289" customFormat="1" ht="15" customHeight="1" x14ac:dyDescent="0.25"/>
    <row r="47290" customFormat="1" ht="15" customHeight="1" x14ac:dyDescent="0.25"/>
    <row r="47291" customFormat="1" ht="15" customHeight="1" x14ac:dyDescent="0.25"/>
    <row r="47292" customFormat="1" ht="15" customHeight="1" x14ac:dyDescent="0.25"/>
    <row r="47293" customFormat="1" ht="15" customHeight="1" x14ac:dyDescent="0.25"/>
    <row r="47294" customFormat="1" ht="15" customHeight="1" x14ac:dyDescent="0.25"/>
    <row r="47295" customFormat="1" ht="15" customHeight="1" x14ac:dyDescent="0.25"/>
    <row r="47296" customFormat="1" ht="15" customHeight="1" x14ac:dyDescent="0.25"/>
    <row r="47297" customFormat="1" ht="15" customHeight="1" x14ac:dyDescent="0.25"/>
    <row r="47298" customFormat="1" ht="15" customHeight="1" x14ac:dyDescent="0.25"/>
    <row r="47299" customFormat="1" ht="15" customHeight="1" x14ac:dyDescent="0.25"/>
    <row r="47300" customFormat="1" ht="15" customHeight="1" x14ac:dyDescent="0.25"/>
    <row r="47301" customFormat="1" ht="15" customHeight="1" x14ac:dyDescent="0.25"/>
    <row r="47302" customFormat="1" ht="15" customHeight="1" x14ac:dyDescent="0.25"/>
    <row r="47303" customFormat="1" ht="15" customHeight="1" x14ac:dyDescent="0.25"/>
    <row r="47304" customFormat="1" ht="15" customHeight="1" x14ac:dyDescent="0.25"/>
    <row r="47305" customFormat="1" ht="15" customHeight="1" x14ac:dyDescent="0.25"/>
    <row r="47306" customFormat="1" ht="15" customHeight="1" x14ac:dyDescent="0.25"/>
    <row r="47307" customFormat="1" ht="15" customHeight="1" x14ac:dyDescent="0.25"/>
    <row r="47308" customFormat="1" ht="15" customHeight="1" x14ac:dyDescent="0.25"/>
    <row r="47309" customFormat="1" ht="15" customHeight="1" x14ac:dyDescent="0.25"/>
    <row r="47310" customFormat="1" ht="15" customHeight="1" x14ac:dyDescent="0.25"/>
    <row r="47311" customFormat="1" ht="15" customHeight="1" x14ac:dyDescent="0.25"/>
    <row r="47312" customFormat="1" ht="15" customHeight="1" x14ac:dyDescent="0.25"/>
    <row r="47313" customFormat="1" ht="15" customHeight="1" x14ac:dyDescent="0.25"/>
    <row r="47314" customFormat="1" ht="15" customHeight="1" x14ac:dyDescent="0.25"/>
    <row r="47315" customFormat="1" ht="15" customHeight="1" x14ac:dyDescent="0.25"/>
    <row r="47316" customFormat="1" ht="15" customHeight="1" x14ac:dyDescent="0.25"/>
    <row r="47317" customFormat="1" ht="15" customHeight="1" x14ac:dyDescent="0.25"/>
    <row r="47318" customFormat="1" ht="15" customHeight="1" x14ac:dyDescent="0.25"/>
    <row r="47319" customFormat="1" ht="15" customHeight="1" x14ac:dyDescent="0.25"/>
    <row r="47320" customFormat="1" ht="15" customHeight="1" x14ac:dyDescent="0.25"/>
    <row r="47321" customFormat="1" ht="15" customHeight="1" x14ac:dyDescent="0.25"/>
    <row r="47322" customFormat="1" ht="15" customHeight="1" x14ac:dyDescent="0.25"/>
    <row r="47323" customFormat="1" ht="15" customHeight="1" x14ac:dyDescent="0.25"/>
    <row r="47324" customFormat="1" ht="15" customHeight="1" x14ac:dyDescent="0.25"/>
    <row r="47325" customFormat="1" ht="15" customHeight="1" x14ac:dyDescent="0.25"/>
    <row r="47326" customFormat="1" ht="15" customHeight="1" x14ac:dyDescent="0.25"/>
    <row r="47327" customFormat="1" ht="15" customHeight="1" x14ac:dyDescent="0.25"/>
    <row r="47328" customFormat="1" ht="15" customHeight="1" x14ac:dyDescent="0.25"/>
    <row r="47329" customFormat="1" ht="15" customHeight="1" x14ac:dyDescent="0.25"/>
    <row r="47330" customFormat="1" ht="15" customHeight="1" x14ac:dyDescent="0.25"/>
    <row r="47331" customFormat="1" ht="15" customHeight="1" x14ac:dyDescent="0.25"/>
    <row r="47332" customFormat="1" ht="15" customHeight="1" x14ac:dyDescent="0.25"/>
    <row r="47333" customFormat="1" ht="15" customHeight="1" x14ac:dyDescent="0.25"/>
    <row r="47334" customFormat="1" ht="15" customHeight="1" x14ac:dyDescent="0.25"/>
    <row r="47335" customFormat="1" ht="15" customHeight="1" x14ac:dyDescent="0.25"/>
    <row r="47336" customFormat="1" ht="15" customHeight="1" x14ac:dyDescent="0.25"/>
    <row r="47337" customFormat="1" ht="15" customHeight="1" x14ac:dyDescent="0.25"/>
    <row r="47338" customFormat="1" ht="15" customHeight="1" x14ac:dyDescent="0.25"/>
    <row r="47339" customFormat="1" ht="15" customHeight="1" x14ac:dyDescent="0.25"/>
    <row r="47340" customFormat="1" ht="15" customHeight="1" x14ac:dyDescent="0.25"/>
    <row r="47341" customFormat="1" ht="15" customHeight="1" x14ac:dyDescent="0.25"/>
    <row r="47342" customFormat="1" ht="15" customHeight="1" x14ac:dyDescent="0.25"/>
    <row r="47343" customFormat="1" ht="15" customHeight="1" x14ac:dyDescent="0.25"/>
    <row r="47344" customFormat="1" ht="15" customHeight="1" x14ac:dyDescent="0.25"/>
    <row r="47345" customFormat="1" ht="15" customHeight="1" x14ac:dyDescent="0.25"/>
    <row r="47346" customFormat="1" ht="15" customHeight="1" x14ac:dyDescent="0.25"/>
    <row r="47347" customFormat="1" ht="15" customHeight="1" x14ac:dyDescent="0.25"/>
    <row r="47348" customFormat="1" ht="15" customHeight="1" x14ac:dyDescent="0.25"/>
    <row r="47349" customFormat="1" ht="15" customHeight="1" x14ac:dyDescent="0.25"/>
    <row r="47350" customFormat="1" ht="15" customHeight="1" x14ac:dyDescent="0.25"/>
    <row r="47351" customFormat="1" ht="15" customHeight="1" x14ac:dyDescent="0.25"/>
    <row r="47352" customFormat="1" ht="15" customHeight="1" x14ac:dyDescent="0.25"/>
    <row r="47353" customFormat="1" ht="15" customHeight="1" x14ac:dyDescent="0.25"/>
    <row r="47354" customFormat="1" ht="15" customHeight="1" x14ac:dyDescent="0.25"/>
    <row r="47355" customFormat="1" ht="15" customHeight="1" x14ac:dyDescent="0.25"/>
    <row r="47356" customFormat="1" ht="15" customHeight="1" x14ac:dyDescent="0.25"/>
    <row r="47357" customFormat="1" ht="15" customHeight="1" x14ac:dyDescent="0.25"/>
    <row r="47358" customFormat="1" ht="15" customHeight="1" x14ac:dyDescent="0.25"/>
    <row r="47359" customFormat="1" ht="15" customHeight="1" x14ac:dyDescent="0.25"/>
    <row r="47360" customFormat="1" ht="15" customHeight="1" x14ac:dyDescent="0.25"/>
    <row r="47361" customFormat="1" ht="15" customHeight="1" x14ac:dyDescent="0.25"/>
    <row r="47362" customFormat="1" ht="15" customHeight="1" x14ac:dyDescent="0.25"/>
    <row r="47363" customFormat="1" ht="15" customHeight="1" x14ac:dyDescent="0.25"/>
    <row r="47364" customFormat="1" ht="15" customHeight="1" x14ac:dyDescent="0.25"/>
    <row r="47365" customFormat="1" ht="15" customHeight="1" x14ac:dyDescent="0.25"/>
    <row r="47366" customFormat="1" ht="15" customHeight="1" x14ac:dyDescent="0.25"/>
    <row r="47367" customFormat="1" ht="15" customHeight="1" x14ac:dyDescent="0.25"/>
    <row r="47368" customFormat="1" ht="15" customHeight="1" x14ac:dyDescent="0.25"/>
    <row r="47369" customFormat="1" ht="15" customHeight="1" x14ac:dyDescent="0.25"/>
    <row r="47370" customFormat="1" ht="15" customHeight="1" x14ac:dyDescent="0.25"/>
    <row r="47371" customFormat="1" ht="15" customHeight="1" x14ac:dyDescent="0.25"/>
    <row r="47372" customFormat="1" ht="15" customHeight="1" x14ac:dyDescent="0.25"/>
    <row r="47373" customFormat="1" ht="15" customHeight="1" x14ac:dyDescent="0.25"/>
    <row r="47374" customFormat="1" ht="15" customHeight="1" x14ac:dyDescent="0.25"/>
    <row r="47375" customFormat="1" ht="15" customHeight="1" x14ac:dyDescent="0.25"/>
    <row r="47376" customFormat="1" ht="15" customHeight="1" x14ac:dyDescent="0.25"/>
    <row r="47377" customFormat="1" ht="15" customHeight="1" x14ac:dyDescent="0.25"/>
    <row r="47378" customFormat="1" ht="15" customHeight="1" x14ac:dyDescent="0.25"/>
    <row r="47379" customFormat="1" ht="15" customHeight="1" x14ac:dyDescent="0.25"/>
    <row r="47380" customFormat="1" ht="15" customHeight="1" x14ac:dyDescent="0.25"/>
    <row r="47381" customFormat="1" ht="15" customHeight="1" x14ac:dyDescent="0.25"/>
    <row r="47382" customFormat="1" ht="15" customHeight="1" x14ac:dyDescent="0.25"/>
    <row r="47383" customFormat="1" ht="15" customHeight="1" x14ac:dyDescent="0.25"/>
    <row r="47384" customFormat="1" ht="15" customHeight="1" x14ac:dyDescent="0.25"/>
    <row r="47385" customFormat="1" ht="15" customHeight="1" x14ac:dyDescent="0.25"/>
    <row r="47386" customFormat="1" ht="15" customHeight="1" x14ac:dyDescent="0.25"/>
    <row r="47387" customFormat="1" ht="15" customHeight="1" x14ac:dyDescent="0.25"/>
    <row r="47388" customFormat="1" ht="15" customHeight="1" x14ac:dyDescent="0.25"/>
    <row r="47389" customFormat="1" ht="15" customHeight="1" x14ac:dyDescent="0.25"/>
    <row r="47390" customFormat="1" ht="15" customHeight="1" x14ac:dyDescent="0.25"/>
    <row r="47391" customFormat="1" ht="15" customHeight="1" x14ac:dyDescent="0.25"/>
    <row r="47392" customFormat="1" ht="15" customHeight="1" x14ac:dyDescent="0.25"/>
    <row r="47393" customFormat="1" ht="15" customHeight="1" x14ac:dyDescent="0.25"/>
    <row r="47394" customFormat="1" ht="15" customHeight="1" x14ac:dyDescent="0.25"/>
    <row r="47395" customFormat="1" ht="15" customHeight="1" x14ac:dyDescent="0.25"/>
    <row r="47396" customFormat="1" ht="15" customHeight="1" x14ac:dyDescent="0.25"/>
    <row r="47397" customFormat="1" ht="15" customHeight="1" x14ac:dyDescent="0.25"/>
    <row r="47398" customFormat="1" ht="15" customHeight="1" x14ac:dyDescent="0.25"/>
    <row r="47399" customFormat="1" ht="15" customHeight="1" x14ac:dyDescent="0.25"/>
    <row r="47400" customFormat="1" ht="15" customHeight="1" x14ac:dyDescent="0.25"/>
    <row r="47401" customFormat="1" ht="15" customHeight="1" x14ac:dyDescent="0.25"/>
    <row r="47402" customFormat="1" ht="15" customHeight="1" x14ac:dyDescent="0.25"/>
    <row r="47403" customFormat="1" ht="15" customHeight="1" x14ac:dyDescent="0.25"/>
    <row r="47404" customFormat="1" ht="15" customHeight="1" x14ac:dyDescent="0.25"/>
    <row r="47405" customFormat="1" ht="15" customHeight="1" x14ac:dyDescent="0.25"/>
    <row r="47406" customFormat="1" ht="15" customHeight="1" x14ac:dyDescent="0.25"/>
    <row r="47407" customFormat="1" ht="15" customHeight="1" x14ac:dyDescent="0.25"/>
    <row r="47408" customFormat="1" ht="15" customHeight="1" x14ac:dyDescent="0.25"/>
    <row r="47409" customFormat="1" ht="15" customHeight="1" x14ac:dyDescent="0.25"/>
    <row r="47410" customFormat="1" ht="15" customHeight="1" x14ac:dyDescent="0.25"/>
    <row r="47411" customFormat="1" ht="15" customHeight="1" x14ac:dyDescent="0.25"/>
    <row r="47412" customFormat="1" ht="15" customHeight="1" x14ac:dyDescent="0.25"/>
    <row r="47413" customFormat="1" ht="15" customHeight="1" x14ac:dyDescent="0.25"/>
    <row r="47414" customFormat="1" ht="15" customHeight="1" x14ac:dyDescent="0.25"/>
    <row r="47415" customFormat="1" ht="15" customHeight="1" x14ac:dyDescent="0.25"/>
    <row r="47416" customFormat="1" ht="15" customHeight="1" x14ac:dyDescent="0.25"/>
    <row r="47417" customFormat="1" ht="15" customHeight="1" x14ac:dyDescent="0.25"/>
    <row r="47418" customFormat="1" ht="15" customHeight="1" x14ac:dyDescent="0.25"/>
    <row r="47419" customFormat="1" ht="15" customHeight="1" x14ac:dyDescent="0.25"/>
    <row r="47420" customFormat="1" ht="15" customHeight="1" x14ac:dyDescent="0.25"/>
    <row r="47421" customFormat="1" ht="15" customHeight="1" x14ac:dyDescent="0.25"/>
    <row r="47422" customFormat="1" ht="15" customHeight="1" x14ac:dyDescent="0.25"/>
    <row r="47423" customFormat="1" ht="15" customHeight="1" x14ac:dyDescent="0.25"/>
    <row r="47424" customFormat="1" ht="15" customHeight="1" x14ac:dyDescent="0.25"/>
    <row r="47425" customFormat="1" ht="15" customHeight="1" x14ac:dyDescent="0.25"/>
    <row r="47426" customFormat="1" ht="15" customHeight="1" x14ac:dyDescent="0.25"/>
    <row r="47427" customFormat="1" ht="15" customHeight="1" x14ac:dyDescent="0.25"/>
    <row r="47428" customFormat="1" ht="15" customHeight="1" x14ac:dyDescent="0.25"/>
    <row r="47429" customFormat="1" ht="15" customHeight="1" x14ac:dyDescent="0.25"/>
    <row r="47430" customFormat="1" ht="15" customHeight="1" x14ac:dyDescent="0.25"/>
    <row r="47431" customFormat="1" ht="15" customHeight="1" x14ac:dyDescent="0.25"/>
    <row r="47432" customFormat="1" ht="15" customHeight="1" x14ac:dyDescent="0.25"/>
    <row r="47433" customFormat="1" ht="15" customHeight="1" x14ac:dyDescent="0.25"/>
    <row r="47434" customFormat="1" ht="15" customHeight="1" x14ac:dyDescent="0.25"/>
    <row r="47435" customFormat="1" ht="15" customHeight="1" x14ac:dyDescent="0.25"/>
    <row r="47436" customFormat="1" ht="15" customHeight="1" x14ac:dyDescent="0.25"/>
    <row r="47437" customFormat="1" ht="15" customHeight="1" x14ac:dyDescent="0.25"/>
    <row r="47438" customFormat="1" ht="15" customHeight="1" x14ac:dyDescent="0.25"/>
    <row r="47439" customFormat="1" ht="15" customHeight="1" x14ac:dyDescent="0.25"/>
    <row r="47440" customFormat="1" ht="15" customHeight="1" x14ac:dyDescent="0.25"/>
    <row r="47441" customFormat="1" ht="15" customHeight="1" x14ac:dyDescent="0.25"/>
    <row r="47442" customFormat="1" ht="15" customHeight="1" x14ac:dyDescent="0.25"/>
    <row r="47443" customFormat="1" ht="15" customHeight="1" x14ac:dyDescent="0.25"/>
    <row r="47444" customFormat="1" ht="15" customHeight="1" x14ac:dyDescent="0.25"/>
    <row r="47445" customFormat="1" ht="15" customHeight="1" x14ac:dyDescent="0.25"/>
    <row r="47446" customFormat="1" ht="15" customHeight="1" x14ac:dyDescent="0.25"/>
    <row r="47447" customFormat="1" ht="15" customHeight="1" x14ac:dyDescent="0.25"/>
    <row r="47448" customFormat="1" ht="15" customHeight="1" x14ac:dyDescent="0.25"/>
    <row r="47449" customFormat="1" ht="15" customHeight="1" x14ac:dyDescent="0.25"/>
    <row r="47450" customFormat="1" ht="15" customHeight="1" x14ac:dyDescent="0.25"/>
    <row r="47451" customFormat="1" ht="15" customHeight="1" x14ac:dyDescent="0.25"/>
    <row r="47452" customFormat="1" ht="15" customHeight="1" x14ac:dyDescent="0.25"/>
    <row r="47453" customFormat="1" ht="15" customHeight="1" x14ac:dyDescent="0.25"/>
    <row r="47454" customFormat="1" ht="15" customHeight="1" x14ac:dyDescent="0.25"/>
    <row r="47455" customFormat="1" ht="15" customHeight="1" x14ac:dyDescent="0.25"/>
    <row r="47456" customFormat="1" ht="15" customHeight="1" x14ac:dyDescent="0.25"/>
    <row r="47457" customFormat="1" ht="15" customHeight="1" x14ac:dyDescent="0.25"/>
    <row r="47458" customFormat="1" ht="15" customHeight="1" x14ac:dyDescent="0.25"/>
    <row r="47459" customFormat="1" ht="15" customHeight="1" x14ac:dyDescent="0.25"/>
    <row r="47460" customFormat="1" ht="15" customHeight="1" x14ac:dyDescent="0.25"/>
    <row r="47461" customFormat="1" ht="15" customHeight="1" x14ac:dyDescent="0.25"/>
    <row r="47462" customFormat="1" ht="15" customHeight="1" x14ac:dyDescent="0.25"/>
    <row r="47463" customFormat="1" ht="15" customHeight="1" x14ac:dyDescent="0.25"/>
    <row r="47464" customFormat="1" ht="15" customHeight="1" x14ac:dyDescent="0.25"/>
    <row r="47465" customFormat="1" ht="15" customHeight="1" x14ac:dyDescent="0.25"/>
    <row r="47466" customFormat="1" ht="15" customHeight="1" x14ac:dyDescent="0.25"/>
    <row r="47467" customFormat="1" ht="15" customHeight="1" x14ac:dyDescent="0.25"/>
    <row r="47468" customFormat="1" ht="15" customHeight="1" x14ac:dyDescent="0.25"/>
    <row r="47469" customFormat="1" ht="15" customHeight="1" x14ac:dyDescent="0.25"/>
    <row r="47470" customFormat="1" ht="15" customHeight="1" x14ac:dyDescent="0.25"/>
    <row r="47471" customFormat="1" ht="15" customHeight="1" x14ac:dyDescent="0.25"/>
    <row r="47472" customFormat="1" ht="15" customHeight="1" x14ac:dyDescent="0.25"/>
    <row r="47473" customFormat="1" ht="15" customHeight="1" x14ac:dyDescent="0.25"/>
    <row r="47474" customFormat="1" ht="15" customHeight="1" x14ac:dyDescent="0.25"/>
    <row r="47475" customFormat="1" ht="15" customHeight="1" x14ac:dyDescent="0.25"/>
    <row r="47476" customFormat="1" ht="15" customHeight="1" x14ac:dyDescent="0.25"/>
    <row r="47477" customFormat="1" ht="15" customHeight="1" x14ac:dyDescent="0.25"/>
    <row r="47478" customFormat="1" ht="15" customHeight="1" x14ac:dyDescent="0.25"/>
    <row r="47479" customFormat="1" ht="15" customHeight="1" x14ac:dyDescent="0.25"/>
    <row r="47480" customFormat="1" ht="15" customHeight="1" x14ac:dyDescent="0.25"/>
    <row r="47481" customFormat="1" ht="15" customHeight="1" x14ac:dyDescent="0.25"/>
    <row r="47482" customFormat="1" ht="15" customHeight="1" x14ac:dyDescent="0.25"/>
    <row r="47483" customFormat="1" ht="15" customHeight="1" x14ac:dyDescent="0.25"/>
    <row r="47484" customFormat="1" ht="15" customHeight="1" x14ac:dyDescent="0.25"/>
    <row r="47485" customFormat="1" ht="15" customHeight="1" x14ac:dyDescent="0.25"/>
    <row r="47486" customFormat="1" ht="15" customHeight="1" x14ac:dyDescent="0.25"/>
    <row r="47487" customFormat="1" ht="15" customHeight="1" x14ac:dyDescent="0.25"/>
    <row r="47488" customFormat="1" ht="15" customHeight="1" x14ac:dyDescent="0.25"/>
    <row r="47489" customFormat="1" ht="15" customHeight="1" x14ac:dyDescent="0.25"/>
    <row r="47490" customFormat="1" ht="15" customHeight="1" x14ac:dyDescent="0.25"/>
    <row r="47491" customFormat="1" ht="15" customHeight="1" x14ac:dyDescent="0.25"/>
    <row r="47492" customFormat="1" ht="15" customHeight="1" x14ac:dyDescent="0.25"/>
    <row r="47493" customFormat="1" ht="15" customHeight="1" x14ac:dyDescent="0.25"/>
    <row r="47494" customFormat="1" ht="15" customHeight="1" x14ac:dyDescent="0.25"/>
    <row r="47495" customFormat="1" ht="15" customHeight="1" x14ac:dyDescent="0.25"/>
    <row r="47496" customFormat="1" ht="15" customHeight="1" x14ac:dyDescent="0.25"/>
    <row r="47497" customFormat="1" ht="15" customHeight="1" x14ac:dyDescent="0.25"/>
    <row r="47498" customFormat="1" ht="15" customHeight="1" x14ac:dyDescent="0.25"/>
    <row r="47499" customFormat="1" ht="15" customHeight="1" x14ac:dyDescent="0.25"/>
    <row r="47500" customFormat="1" ht="15" customHeight="1" x14ac:dyDescent="0.25"/>
    <row r="47501" customFormat="1" ht="15" customHeight="1" x14ac:dyDescent="0.25"/>
    <row r="47502" customFormat="1" ht="15" customHeight="1" x14ac:dyDescent="0.25"/>
    <row r="47503" customFormat="1" ht="15" customHeight="1" x14ac:dyDescent="0.25"/>
    <row r="47504" customFormat="1" ht="15" customHeight="1" x14ac:dyDescent="0.25"/>
    <row r="47505" customFormat="1" ht="15" customHeight="1" x14ac:dyDescent="0.25"/>
    <row r="47506" customFormat="1" ht="15" customHeight="1" x14ac:dyDescent="0.25"/>
    <row r="47507" customFormat="1" ht="15" customHeight="1" x14ac:dyDescent="0.25"/>
    <row r="47508" customFormat="1" ht="15" customHeight="1" x14ac:dyDescent="0.25"/>
    <row r="47509" customFormat="1" ht="15" customHeight="1" x14ac:dyDescent="0.25"/>
    <row r="47510" customFormat="1" ht="15" customHeight="1" x14ac:dyDescent="0.25"/>
    <row r="47511" customFormat="1" ht="15" customHeight="1" x14ac:dyDescent="0.25"/>
    <row r="47512" customFormat="1" ht="15" customHeight="1" x14ac:dyDescent="0.25"/>
    <row r="47513" customFormat="1" ht="15" customHeight="1" x14ac:dyDescent="0.25"/>
    <row r="47514" customFormat="1" ht="15" customHeight="1" x14ac:dyDescent="0.25"/>
    <row r="47515" customFormat="1" ht="15" customHeight="1" x14ac:dyDescent="0.25"/>
    <row r="47516" customFormat="1" ht="15" customHeight="1" x14ac:dyDescent="0.25"/>
    <row r="47517" customFormat="1" ht="15" customHeight="1" x14ac:dyDescent="0.25"/>
    <row r="47518" customFormat="1" ht="15" customHeight="1" x14ac:dyDescent="0.25"/>
    <row r="47519" customFormat="1" ht="15" customHeight="1" x14ac:dyDescent="0.25"/>
    <row r="47520" customFormat="1" ht="15" customHeight="1" x14ac:dyDescent="0.25"/>
    <row r="47521" customFormat="1" ht="15" customHeight="1" x14ac:dyDescent="0.25"/>
    <row r="47522" customFormat="1" ht="15" customHeight="1" x14ac:dyDescent="0.25"/>
    <row r="47523" customFormat="1" ht="15" customHeight="1" x14ac:dyDescent="0.25"/>
    <row r="47524" customFormat="1" ht="15" customHeight="1" x14ac:dyDescent="0.25"/>
    <row r="47525" customFormat="1" ht="15" customHeight="1" x14ac:dyDescent="0.25"/>
    <row r="47526" customFormat="1" ht="15" customHeight="1" x14ac:dyDescent="0.25"/>
    <row r="47527" customFormat="1" ht="15" customHeight="1" x14ac:dyDescent="0.25"/>
    <row r="47528" customFormat="1" ht="15" customHeight="1" x14ac:dyDescent="0.25"/>
    <row r="47529" customFormat="1" ht="15" customHeight="1" x14ac:dyDescent="0.25"/>
    <row r="47530" customFormat="1" ht="15" customHeight="1" x14ac:dyDescent="0.25"/>
    <row r="47531" customFormat="1" ht="15" customHeight="1" x14ac:dyDescent="0.25"/>
    <row r="47532" customFormat="1" ht="15" customHeight="1" x14ac:dyDescent="0.25"/>
    <row r="47533" customFormat="1" ht="15" customHeight="1" x14ac:dyDescent="0.25"/>
    <row r="47534" customFormat="1" ht="15" customHeight="1" x14ac:dyDescent="0.25"/>
    <row r="47535" customFormat="1" ht="15" customHeight="1" x14ac:dyDescent="0.25"/>
    <row r="47536" customFormat="1" ht="15" customHeight="1" x14ac:dyDescent="0.25"/>
    <row r="47537" customFormat="1" ht="15" customHeight="1" x14ac:dyDescent="0.25"/>
    <row r="47538" customFormat="1" ht="15" customHeight="1" x14ac:dyDescent="0.25"/>
    <row r="47539" customFormat="1" ht="15" customHeight="1" x14ac:dyDescent="0.25"/>
    <row r="47540" customFormat="1" ht="15" customHeight="1" x14ac:dyDescent="0.25"/>
    <row r="47541" customFormat="1" ht="15" customHeight="1" x14ac:dyDescent="0.25"/>
    <row r="47542" customFormat="1" ht="15" customHeight="1" x14ac:dyDescent="0.25"/>
    <row r="47543" customFormat="1" ht="15" customHeight="1" x14ac:dyDescent="0.25"/>
    <row r="47544" customFormat="1" ht="15" customHeight="1" x14ac:dyDescent="0.25"/>
    <row r="47545" customFormat="1" ht="15" customHeight="1" x14ac:dyDescent="0.25"/>
    <row r="47546" customFormat="1" ht="15" customHeight="1" x14ac:dyDescent="0.25"/>
    <row r="47547" customFormat="1" ht="15" customHeight="1" x14ac:dyDescent="0.25"/>
    <row r="47548" customFormat="1" ht="15" customHeight="1" x14ac:dyDescent="0.25"/>
    <row r="47549" customFormat="1" ht="15" customHeight="1" x14ac:dyDescent="0.25"/>
    <row r="47550" customFormat="1" ht="15" customHeight="1" x14ac:dyDescent="0.25"/>
    <row r="47551" customFormat="1" ht="15" customHeight="1" x14ac:dyDescent="0.25"/>
    <row r="47552" customFormat="1" ht="15" customHeight="1" x14ac:dyDescent="0.25"/>
    <row r="47553" customFormat="1" ht="15" customHeight="1" x14ac:dyDescent="0.25"/>
    <row r="47554" customFormat="1" ht="15" customHeight="1" x14ac:dyDescent="0.25"/>
    <row r="47555" customFormat="1" ht="15" customHeight="1" x14ac:dyDescent="0.25"/>
    <row r="47556" customFormat="1" ht="15" customHeight="1" x14ac:dyDescent="0.25"/>
    <row r="47557" customFormat="1" ht="15" customHeight="1" x14ac:dyDescent="0.25"/>
    <row r="47558" customFormat="1" ht="15" customHeight="1" x14ac:dyDescent="0.25"/>
    <row r="47559" customFormat="1" ht="15" customHeight="1" x14ac:dyDescent="0.25"/>
    <row r="47560" customFormat="1" ht="15" customHeight="1" x14ac:dyDescent="0.25"/>
    <row r="47561" customFormat="1" ht="15" customHeight="1" x14ac:dyDescent="0.25"/>
    <row r="47562" customFormat="1" ht="15" customHeight="1" x14ac:dyDescent="0.25"/>
    <row r="47563" customFormat="1" ht="15" customHeight="1" x14ac:dyDescent="0.25"/>
    <row r="47564" customFormat="1" ht="15" customHeight="1" x14ac:dyDescent="0.25"/>
    <row r="47565" customFormat="1" ht="15" customHeight="1" x14ac:dyDescent="0.25"/>
    <row r="47566" customFormat="1" ht="15" customHeight="1" x14ac:dyDescent="0.25"/>
    <row r="47567" customFormat="1" ht="15" customHeight="1" x14ac:dyDescent="0.25"/>
    <row r="47568" customFormat="1" ht="15" customHeight="1" x14ac:dyDescent="0.25"/>
    <row r="47569" customFormat="1" ht="15" customHeight="1" x14ac:dyDescent="0.25"/>
    <row r="47570" customFormat="1" ht="15" customHeight="1" x14ac:dyDescent="0.25"/>
    <row r="47571" customFormat="1" ht="15" customHeight="1" x14ac:dyDescent="0.25"/>
    <row r="47572" customFormat="1" ht="15" customHeight="1" x14ac:dyDescent="0.25"/>
    <row r="47573" customFormat="1" ht="15" customHeight="1" x14ac:dyDescent="0.25"/>
    <row r="47574" customFormat="1" ht="15" customHeight="1" x14ac:dyDescent="0.25"/>
    <row r="47575" customFormat="1" ht="15" customHeight="1" x14ac:dyDescent="0.25"/>
    <row r="47576" customFormat="1" ht="15" customHeight="1" x14ac:dyDescent="0.25"/>
    <row r="47577" customFormat="1" ht="15" customHeight="1" x14ac:dyDescent="0.25"/>
    <row r="47578" customFormat="1" ht="15" customHeight="1" x14ac:dyDescent="0.25"/>
    <row r="47579" customFormat="1" ht="15" customHeight="1" x14ac:dyDescent="0.25"/>
    <row r="47580" customFormat="1" ht="15" customHeight="1" x14ac:dyDescent="0.25"/>
    <row r="47581" customFormat="1" ht="15" customHeight="1" x14ac:dyDescent="0.25"/>
    <row r="47582" customFormat="1" ht="15" customHeight="1" x14ac:dyDescent="0.25"/>
    <row r="47583" customFormat="1" ht="15" customHeight="1" x14ac:dyDescent="0.25"/>
    <row r="47584" customFormat="1" ht="15" customHeight="1" x14ac:dyDescent="0.25"/>
    <row r="47585" customFormat="1" ht="15" customHeight="1" x14ac:dyDescent="0.25"/>
    <row r="47586" customFormat="1" ht="15" customHeight="1" x14ac:dyDescent="0.25"/>
    <row r="47587" customFormat="1" ht="15" customHeight="1" x14ac:dyDescent="0.25"/>
    <row r="47588" customFormat="1" ht="15" customHeight="1" x14ac:dyDescent="0.25"/>
    <row r="47589" customFormat="1" ht="15" customHeight="1" x14ac:dyDescent="0.25"/>
    <row r="47590" customFormat="1" ht="15" customHeight="1" x14ac:dyDescent="0.25"/>
    <row r="47591" customFormat="1" ht="15" customHeight="1" x14ac:dyDescent="0.25"/>
    <row r="47592" customFormat="1" ht="15" customHeight="1" x14ac:dyDescent="0.25"/>
    <row r="47593" customFormat="1" ht="15" customHeight="1" x14ac:dyDescent="0.25"/>
    <row r="47594" customFormat="1" ht="15" customHeight="1" x14ac:dyDescent="0.25"/>
    <row r="47595" customFormat="1" ht="15" customHeight="1" x14ac:dyDescent="0.25"/>
    <row r="47596" customFormat="1" ht="15" customHeight="1" x14ac:dyDescent="0.25"/>
    <row r="47597" customFormat="1" ht="15" customHeight="1" x14ac:dyDescent="0.25"/>
    <row r="47598" customFormat="1" ht="15" customHeight="1" x14ac:dyDescent="0.25"/>
    <row r="47599" customFormat="1" ht="15" customHeight="1" x14ac:dyDescent="0.25"/>
    <row r="47600" customFormat="1" ht="15" customHeight="1" x14ac:dyDescent="0.25"/>
    <row r="47601" customFormat="1" ht="15" customHeight="1" x14ac:dyDescent="0.25"/>
    <row r="47602" customFormat="1" ht="15" customHeight="1" x14ac:dyDescent="0.25"/>
    <row r="47603" customFormat="1" ht="15" customHeight="1" x14ac:dyDescent="0.25"/>
    <row r="47604" customFormat="1" ht="15" customHeight="1" x14ac:dyDescent="0.25"/>
    <row r="47605" customFormat="1" ht="15" customHeight="1" x14ac:dyDescent="0.25"/>
    <row r="47606" customFormat="1" ht="15" customHeight="1" x14ac:dyDescent="0.25"/>
    <row r="47607" customFormat="1" ht="15" customHeight="1" x14ac:dyDescent="0.25"/>
    <row r="47608" customFormat="1" ht="15" customHeight="1" x14ac:dyDescent="0.25"/>
    <row r="47609" customFormat="1" ht="15" customHeight="1" x14ac:dyDescent="0.25"/>
    <row r="47610" customFormat="1" ht="15" customHeight="1" x14ac:dyDescent="0.25"/>
    <row r="47611" customFormat="1" ht="15" customHeight="1" x14ac:dyDescent="0.25"/>
    <row r="47612" customFormat="1" ht="15" customHeight="1" x14ac:dyDescent="0.25"/>
    <row r="47613" customFormat="1" ht="15" customHeight="1" x14ac:dyDescent="0.25"/>
    <row r="47614" customFormat="1" ht="15" customHeight="1" x14ac:dyDescent="0.25"/>
    <row r="47615" customFormat="1" ht="15" customHeight="1" x14ac:dyDescent="0.25"/>
    <row r="47616" customFormat="1" ht="15" customHeight="1" x14ac:dyDescent="0.25"/>
    <row r="47617" customFormat="1" ht="15" customHeight="1" x14ac:dyDescent="0.25"/>
    <row r="47618" customFormat="1" ht="15" customHeight="1" x14ac:dyDescent="0.25"/>
    <row r="47619" customFormat="1" ht="15" customHeight="1" x14ac:dyDescent="0.25"/>
    <row r="47620" customFormat="1" ht="15" customHeight="1" x14ac:dyDescent="0.25"/>
    <row r="47621" customFormat="1" ht="15" customHeight="1" x14ac:dyDescent="0.25"/>
    <row r="47622" customFormat="1" ht="15" customHeight="1" x14ac:dyDescent="0.25"/>
    <row r="47623" customFormat="1" ht="15" customHeight="1" x14ac:dyDescent="0.25"/>
    <row r="47624" customFormat="1" ht="15" customHeight="1" x14ac:dyDescent="0.25"/>
    <row r="47625" customFormat="1" ht="15" customHeight="1" x14ac:dyDescent="0.25"/>
    <row r="47626" customFormat="1" ht="15" customHeight="1" x14ac:dyDescent="0.25"/>
    <row r="47627" customFormat="1" ht="15" customHeight="1" x14ac:dyDescent="0.25"/>
    <row r="47628" customFormat="1" ht="15" customHeight="1" x14ac:dyDescent="0.25"/>
    <row r="47629" customFormat="1" ht="15" customHeight="1" x14ac:dyDescent="0.25"/>
    <row r="47630" customFormat="1" ht="15" customHeight="1" x14ac:dyDescent="0.25"/>
    <row r="47631" customFormat="1" ht="15" customHeight="1" x14ac:dyDescent="0.25"/>
    <row r="47632" customFormat="1" ht="15" customHeight="1" x14ac:dyDescent="0.25"/>
    <row r="47633" customFormat="1" ht="15" customHeight="1" x14ac:dyDescent="0.25"/>
    <row r="47634" customFormat="1" ht="15" customHeight="1" x14ac:dyDescent="0.25"/>
    <row r="47635" customFormat="1" ht="15" customHeight="1" x14ac:dyDescent="0.25"/>
    <row r="47636" customFormat="1" ht="15" customHeight="1" x14ac:dyDescent="0.25"/>
    <row r="47637" customFormat="1" ht="15" customHeight="1" x14ac:dyDescent="0.25"/>
    <row r="47638" customFormat="1" ht="15" customHeight="1" x14ac:dyDescent="0.25"/>
    <row r="47639" customFormat="1" ht="15" customHeight="1" x14ac:dyDescent="0.25"/>
    <row r="47640" customFormat="1" ht="15" customHeight="1" x14ac:dyDescent="0.25"/>
    <row r="47641" customFormat="1" ht="15" customHeight="1" x14ac:dyDescent="0.25"/>
    <row r="47642" customFormat="1" ht="15" customHeight="1" x14ac:dyDescent="0.25"/>
    <row r="47643" customFormat="1" ht="15" customHeight="1" x14ac:dyDescent="0.25"/>
    <row r="47644" customFormat="1" ht="15" customHeight="1" x14ac:dyDescent="0.25"/>
    <row r="47645" customFormat="1" ht="15" customHeight="1" x14ac:dyDescent="0.25"/>
    <row r="47646" customFormat="1" ht="15" customHeight="1" x14ac:dyDescent="0.25"/>
    <row r="47647" customFormat="1" ht="15" customHeight="1" x14ac:dyDescent="0.25"/>
    <row r="47648" customFormat="1" ht="15" customHeight="1" x14ac:dyDescent="0.25"/>
    <row r="47649" customFormat="1" ht="15" customHeight="1" x14ac:dyDescent="0.25"/>
    <row r="47650" customFormat="1" ht="15" customHeight="1" x14ac:dyDescent="0.25"/>
    <row r="47651" customFormat="1" ht="15" customHeight="1" x14ac:dyDescent="0.25"/>
    <row r="47652" customFormat="1" ht="15" customHeight="1" x14ac:dyDescent="0.25"/>
    <row r="47653" customFormat="1" ht="15" customHeight="1" x14ac:dyDescent="0.25"/>
    <row r="47654" customFormat="1" ht="15" customHeight="1" x14ac:dyDescent="0.25"/>
    <row r="47655" customFormat="1" ht="15" customHeight="1" x14ac:dyDescent="0.25"/>
    <row r="47656" customFormat="1" ht="15" customHeight="1" x14ac:dyDescent="0.25"/>
    <row r="47657" customFormat="1" ht="15" customHeight="1" x14ac:dyDescent="0.25"/>
    <row r="47658" customFormat="1" ht="15" customHeight="1" x14ac:dyDescent="0.25"/>
    <row r="47659" customFormat="1" ht="15" customHeight="1" x14ac:dyDescent="0.25"/>
    <row r="47660" customFormat="1" ht="15" customHeight="1" x14ac:dyDescent="0.25"/>
    <row r="47661" customFormat="1" ht="15" customHeight="1" x14ac:dyDescent="0.25"/>
    <row r="47662" customFormat="1" ht="15" customHeight="1" x14ac:dyDescent="0.25"/>
    <row r="47663" customFormat="1" ht="15" customHeight="1" x14ac:dyDescent="0.25"/>
    <row r="47664" customFormat="1" ht="15" customHeight="1" x14ac:dyDescent="0.25"/>
    <row r="47665" customFormat="1" ht="15" customHeight="1" x14ac:dyDescent="0.25"/>
    <row r="47666" customFormat="1" ht="15" customHeight="1" x14ac:dyDescent="0.25"/>
    <row r="47667" customFormat="1" ht="15" customHeight="1" x14ac:dyDescent="0.25"/>
    <row r="47668" customFormat="1" ht="15" customHeight="1" x14ac:dyDescent="0.25"/>
    <row r="47669" customFormat="1" ht="15" customHeight="1" x14ac:dyDescent="0.25"/>
    <row r="47670" customFormat="1" ht="15" customHeight="1" x14ac:dyDescent="0.25"/>
    <row r="47671" customFormat="1" ht="15" customHeight="1" x14ac:dyDescent="0.25"/>
    <row r="47672" customFormat="1" ht="15" customHeight="1" x14ac:dyDescent="0.25"/>
    <row r="47673" customFormat="1" ht="15" customHeight="1" x14ac:dyDescent="0.25"/>
    <row r="47674" customFormat="1" ht="15" customHeight="1" x14ac:dyDescent="0.25"/>
    <row r="47675" customFormat="1" ht="15" customHeight="1" x14ac:dyDescent="0.25"/>
    <row r="47676" customFormat="1" ht="15" customHeight="1" x14ac:dyDescent="0.25"/>
    <row r="47677" customFormat="1" ht="15" customHeight="1" x14ac:dyDescent="0.25"/>
    <row r="47678" customFormat="1" ht="15" customHeight="1" x14ac:dyDescent="0.25"/>
    <row r="47679" customFormat="1" ht="15" customHeight="1" x14ac:dyDescent="0.25"/>
    <row r="47680" customFormat="1" ht="15" customHeight="1" x14ac:dyDescent="0.25"/>
    <row r="47681" customFormat="1" ht="15" customHeight="1" x14ac:dyDescent="0.25"/>
    <row r="47682" customFormat="1" ht="15" customHeight="1" x14ac:dyDescent="0.25"/>
    <row r="47683" customFormat="1" ht="15" customHeight="1" x14ac:dyDescent="0.25"/>
    <row r="47684" customFormat="1" ht="15" customHeight="1" x14ac:dyDescent="0.25"/>
    <row r="47685" customFormat="1" ht="15" customHeight="1" x14ac:dyDescent="0.25"/>
    <row r="47686" customFormat="1" ht="15" customHeight="1" x14ac:dyDescent="0.25"/>
    <row r="47687" customFormat="1" ht="15" customHeight="1" x14ac:dyDescent="0.25"/>
    <row r="47688" customFormat="1" ht="15" customHeight="1" x14ac:dyDescent="0.25"/>
    <row r="47689" customFormat="1" ht="15" customHeight="1" x14ac:dyDescent="0.25"/>
    <row r="47690" customFormat="1" ht="15" customHeight="1" x14ac:dyDescent="0.25"/>
    <row r="47691" customFormat="1" ht="15" customHeight="1" x14ac:dyDescent="0.25"/>
    <row r="47692" customFormat="1" ht="15" customHeight="1" x14ac:dyDescent="0.25"/>
    <row r="47693" customFormat="1" ht="15" customHeight="1" x14ac:dyDescent="0.25"/>
    <row r="47694" customFormat="1" ht="15" customHeight="1" x14ac:dyDescent="0.25"/>
    <row r="47695" customFormat="1" ht="15" customHeight="1" x14ac:dyDescent="0.25"/>
    <row r="47696" customFormat="1" ht="15" customHeight="1" x14ac:dyDescent="0.25"/>
    <row r="47697" customFormat="1" ht="15" customHeight="1" x14ac:dyDescent="0.25"/>
    <row r="47698" customFormat="1" ht="15" customHeight="1" x14ac:dyDescent="0.25"/>
    <row r="47699" customFormat="1" ht="15" customHeight="1" x14ac:dyDescent="0.25"/>
    <row r="47700" customFormat="1" ht="15" customHeight="1" x14ac:dyDescent="0.25"/>
    <row r="47701" customFormat="1" ht="15" customHeight="1" x14ac:dyDescent="0.25"/>
    <row r="47702" customFormat="1" ht="15" customHeight="1" x14ac:dyDescent="0.25"/>
    <row r="47703" customFormat="1" ht="15" customHeight="1" x14ac:dyDescent="0.25"/>
    <row r="47704" customFormat="1" ht="15" customHeight="1" x14ac:dyDescent="0.25"/>
    <row r="47705" customFormat="1" ht="15" customHeight="1" x14ac:dyDescent="0.25"/>
    <row r="47706" customFormat="1" ht="15" customHeight="1" x14ac:dyDescent="0.25"/>
    <row r="47707" customFormat="1" ht="15" customHeight="1" x14ac:dyDescent="0.25"/>
    <row r="47708" customFormat="1" ht="15" customHeight="1" x14ac:dyDescent="0.25"/>
    <row r="47709" customFormat="1" ht="15" customHeight="1" x14ac:dyDescent="0.25"/>
    <row r="47710" customFormat="1" ht="15" customHeight="1" x14ac:dyDescent="0.25"/>
    <row r="47711" customFormat="1" ht="15" customHeight="1" x14ac:dyDescent="0.25"/>
    <row r="47712" customFormat="1" ht="15" customHeight="1" x14ac:dyDescent="0.25"/>
    <row r="47713" customFormat="1" ht="15" customHeight="1" x14ac:dyDescent="0.25"/>
    <row r="47714" customFormat="1" ht="15" customHeight="1" x14ac:dyDescent="0.25"/>
    <row r="47715" customFormat="1" ht="15" customHeight="1" x14ac:dyDescent="0.25"/>
    <row r="47716" customFormat="1" ht="15" customHeight="1" x14ac:dyDescent="0.25"/>
    <row r="47717" customFormat="1" ht="15" customHeight="1" x14ac:dyDescent="0.25"/>
    <row r="47718" customFormat="1" ht="15" customHeight="1" x14ac:dyDescent="0.25"/>
    <row r="47719" customFormat="1" ht="15" customHeight="1" x14ac:dyDescent="0.25"/>
    <row r="47720" customFormat="1" ht="15" customHeight="1" x14ac:dyDescent="0.25"/>
    <row r="47721" customFormat="1" ht="15" customHeight="1" x14ac:dyDescent="0.25"/>
    <row r="47722" customFormat="1" ht="15" customHeight="1" x14ac:dyDescent="0.25"/>
    <row r="47723" customFormat="1" ht="15" customHeight="1" x14ac:dyDescent="0.25"/>
    <row r="47724" customFormat="1" ht="15" customHeight="1" x14ac:dyDescent="0.25"/>
    <row r="47725" customFormat="1" ht="15" customHeight="1" x14ac:dyDescent="0.25"/>
    <row r="47726" customFormat="1" ht="15" customHeight="1" x14ac:dyDescent="0.25"/>
    <row r="47727" customFormat="1" ht="15" customHeight="1" x14ac:dyDescent="0.25"/>
    <row r="47728" customFormat="1" ht="15" customHeight="1" x14ac:dyDescent="0.25"/>
    <row r="47729" customFormat="1" ht="15" customHeight="1" x14ac:dyDescent="0.25"/>
    <row r="47730" customFormat="1" ht="15" customHeight="1" x14ac:dyDescent="0.25"/>
    <row r="47731" customFormat="1" ht="15" customHeight="1" x14ac:dyDescent="0.25"/>
    <row r="47732" customFormat="1" ht="15" customHeight="1" x14ac:dyDescent="0.25"/>
    <row r="47733" customFormat="1" ht="15" customHeight="1" x14ac:dyDescent="0.25"/>
    <row r="47734" customFormat="1" ht="15" customHeight="1" x14ac:dyDescent="0.25"/>
    <row r="47735" customFormat="1" ht="15" customHeight="1" x14ac:dyDescent="0.25"/>
    <row r="47736" customFormat="1" ht="15" customHeight="1" x14ac:dyDescent="0.25"/>
    <row r="47737" customFormat="1" ht="15" customHeight="1" x14ac:dyDescent="0.25"/>
    <row r="47738" customFormat="1" ht="15" customHeight="1" x14ac:dyDescent="0.25"/>
    <row r="47739" customFormat="1" ht="15" customHeight="1" x14ac:dyDescent="0.25"/>
    <row r="47740" customFormat="1" ht="15" customHeight="1" x14ac:dyDescent="0.25"/>
    <row r="47741" customFormat="1" ht="15" customHeight="1" x14ac:dyDescent="0.25"/>
    <row r="47742" customFormat="1" ht="15" customHeight="1" x14ac:dyDescent="0.25"/>
    <row r="47743" customFormat="1" ht="15" customHeight="1" x14ac:dyDescent="0.25"/>
    <row r="47744" customFormat="1" ht="15" customHeight="1" x14ac:dyDescent="0.25"/>
    <row r="47745" customFormat="1" ht="15" customHeight="1" x14ac:dyDescent="0.25"/>
    <row r="47746" customFormat="1" ht="15" customHeight="1" x14ac:dyDescent="0.25"/>
    <row r="47747" customFormat="1" ht="15" customHeight="1" x14ac:dyDescent="0.25"/>
    <row r="47748" customFormat="1" ht="15" customHeight="1" x14ac:dyDescent="0.25"/>
    <row r="47749" customFormat="1" ht="15" customHeight="1" x14ac:dyDescent="0.25"/>
    <row r="47750" customFormat="1" ht="15" customHeight="1" x14ac:dyDescent="0.25"/>
    <row r="47751" customFormat="1" ht="15" customHeight="1" x14ac:dyDescent="0.25"/>
    <row r="47752" customFormat="1" ht="15" customHeight="1" x14ac:dyDescent="0.25"/>
    <row r="47753" customFormat="1" ht="15" customHeight="1" x14ac:dyDescent="0.25"/>
    <row r="47754" customFormat="1" ht="15" customHeight="1" x14ac:dyDescent="0.25"/>
    <row r="47755" customFormat="1" ht="15" customHeight="1" x14ac:dyDescent="0.25"/>
    <row r="47756" customFormat="1" ht="15" customHeight="1" x14ac:dyDescent="0.25"/>
    <row r="47757" customFormat="1" ht="15" customHeight="1" x14ac:dyDescent="0.25"/>
    <row r="47758" customFormat="1" ht="15" customHeight="1" x14ac:dyDescent="0.25"/>
    <row r="47759" customFormat="1" ht="15" customHeight="1" x14ac:dyDescent="0.25"/>
    <row r="47760" customFormat="1" ht="15" customHeight="1" x14ac:dyDescent="0.25"/>
    <row r="47761" customFormat="1" ht="15" customHeight="1" x14ac:dyDescent="0.25"/>
    <row r="47762" customFormat="1" ht="15" customHeight="1" x14ac:dyDescent="0.25"/>
    <row r="47763" customFormat="1" ht="15" customHeight="1" x14ac:dyDescent="0.25"/>
    <row r="47764" customFormat="1" ht="15" customHeight="1" x14ac:dyDescent="0.25"/>
    <row r="47765" customFormat="1" ht="15" customHeight="1" x14ac:dyDescent="0.25"/>
    <row r="47766" customFormat="1" ht="15" customHeight="1" x14ac:dyDescent="0.25"/>
    <row r="47767" customFormat="1" ht="15" customHeight="1" x14ac:dyDescent="0.25"/>
    <row r="47768" customFormat="1" ht="15" customHeight="1" x14ac:dyDescent="0.25"/>
    <row r="47769" customFormat="1" ht="15" customHeight="1" x14ac:dyDescent="0.25"/>
    <row r="47770" customFormat="1" ht="15" customHeight="1" x14ac:dyDescent="0.25"/>
    <row r="47771" customFormat="1" ht="15" customHeight="1" x14ac:dyDescent="0.25"/>
    <row r="47772" customFormat="1" ht="15" customHeight="1" x14ac:dyDescent="0.25"/>
    <row r="47773" customFormat="1" ht="15" customHeight="1" x14ac:dyDescent="0.25"/>
    <row r="47774" customFormat="1" ht="15" customHeight="1" x14ac:dyDescent="0.25"/>
    <row r="47775" customFormat="1" ht="15" customHeight="1" x14ac:dyDescent="0.25"/>
    <row r="47776" customFormat="1" ht="15" customHeight="1" x14ac:dyDescent="0.25"/>
    <row r="47777" customFormat="1" ht="15" customHeight="1" x14ac:dyDescent="0.25"/>
    <row r="47778" customFormat="1" ht="15" customHeight="1" x14ac:dyDescent="0.25"/>
    <row r="47779" customFormat="1" ht="15" customHeight="1" x14ac:dyDescent="0.25"/>
    <row r="47780" customFormat="1" ht="15" customHeight="1" x14ac:dyDescent="0.25"/>
    <row r="47781" customFormat="1" ht="15" customHeight="1" x14ac:dyDescent="0.25"/>
    <row r="47782" customFormat="1" ht="15" customHeight="1" x14ac:dyDescent="0.25"/>
    <row r="47783" customFormat="1" ht="15" customHeight="1" x14ac:dyDescent="0.25"/>
    <row r="47784" customFormat="1" ht="15" customHeight="1" x14ac:dyDescent="0.25"/>
    <row r="47785" customFormat="1" ht="15" customHeight="1" x14ac:dyDescent="0.25"/>
    <row r="47786" customFormat="1" ht="15" customHeight="1" x14ac:dyDescent="0.25"/>
    <row r="47787" customFormat="1" ht="15" customHeight="1" x14ac:dyDescent="0.25"/>
    <row r="47788" customFormat="1" ht="15" customHeight="1" x14ac:dyDescent="0.25"/>
    <row r="47789" customFormat="1" ht="15" customHeight="1" x14ac:dyDescent="0.25"/>
    <row r="47790" customFormat="1" ht="15" customHeight="1" x14ac:dyDescent="0.25"/>
    <row r="47791" customFormat="1" ht="15" customHeight="1" x14ac:dyDescent="0.25"/>
    <row r="47792" customFormat="1" ht="15" customHeight="1" x14ac:dyDescent="0.25"/>
    <row r="47793" customFormat="1" ht="15" customHeight="1" x14ac:dyDescent="0.25"/>
    <row r="47794" customFormat="1" ht="15" customHeight="1" x14ac:dyDescent="0.25"/>
    <row r="47795" customFormat="1" ht="15" customHeight="1" x14ac:dyDescent="0.25"/>
    <row r="47796" customFormat="1" ht="15" customHeight="1" x14ac:dyDescent="0.25"/>
    <row r="47797" customFormat="1" ht="15" customHeight="1" x14ac:dyDescent="0.25"/>
    <row r="47798" customFormat="1" ht="15" customHeight="1" x14ac:dyDescent="0.25"/>
    <row r="47799" customFormat="1" ht="15" customHeight="1" x14ac:dyDescent="0.25"/>
    <row r="47800" customFormat="1" ht="15" customHeight="1" x14ac:dyDescent="0.25"/>
    <row r="47801" customFormat="1" ht="15" customHeight="1" x14ac:dyDescent="0.25"/>
    <row r="47802" customFormat="1" ht="15" customHeight="1" x14ac:dyDescent="0.25"/>
    <row r="47803" customFormat="1" ht="15" customHeight="1" x14ac:dyDescent="0.25"/>
    <row r="47804" customFormat="1" ht="15" customHeight="1" x14ac:dyDescent="0.25"/>
    <row r="47805" customFormat="1" ht="15" customHeight="1" x14ac:dyDescent="0.25"/>
    <row r="47806" customFormat="1" ht="15" customHeight="1" x14ac:dyDescent="0.25"/>
    <row r="47807" customFormat="1" ht="15" customHeight="1" x14ac:dyDescent="0.25"/>
    <row r="47808" customFormat="1" ht="15" customHeight="1" x14ac:dyDescent="0.25"/>
    <row r="47809" customFormat="1" ht="15" customHeight="1" x14ac:dyDescent="0.25"/>
    <row r="47810" customFormat="1" ht="15" customHeight="1" x14ac:dyDescent="0.25"/>
    <row r="47811" customFormat="1" ht="15" customHeight="1" x14ac:dyDescent="0.25"/>
    <row r="47812" customFormat="1" ht="15" customHeight="1" x14ac:dyDescent="0.25"/>
    <row r="47813" customFormat="1" ht="15" customHeight="1" x14ac:dyDescent="0.25"/>
    <row r="47814" customFormat="1" ht="15" customHeight="1" x14ac:dyDescent="0.25"/>
    <row r="47815" customFormat="1" ht="15" customHeight="1" x14ac:dyDescent="0.25"/>
    <row r="47816" customFormat="1" ht="15" customHeight="1" x14ac:dyDescent="0.25"/>
    <row r="47817" customFormat="1" ht="15" customHeight="1" x14ac:dyDescent="0.25"/>
    <row r="47818" customFormat="1" ht="15" customHeight="1" x14ac:dyDescent="0.25"/>
    <row r="47819" customFormat="1" ht="15" customHeight="1" x14ac:dyDescent="0.25"/>
    <row r="47820" customFormat="1" ht="15" customHeight="1" x14ac:dyDescent="0.25"/>
    <row r="47821" customFormat="1" ht="15" customHeight="1" x14ac:dyDescent="0.25"/>
    <row r="47822" customFormat="1" ht="15" customHeight="1" x14ac:dyDescent="0.25"/>
    <row r="47823" customFormat="1" ht="15" customHeight="1" x14ac:dyDescent="0.25"/>
    <row r="47824" customFormat="1" ht="15" customHeight="1" x14ac:dyDescent="0.25"/>
    <row r="47825" customFormat="1" ht="15" customHeight="1" x14ac:dyDescent="0.25"/>
    <row r="47826" customFormat="1" ht="15" customHeight="1" x14ac:dyDescent="0.25"/>
    <row r="47827" customFormat="1" ht="15" customHeight="1" x14ac:dyDescent="0.25"/>
    <row r="47828" customFormat="1" ht="15" customHeight="1" x14ac:dyDescent="0.25"/>
    <row r="47829" customFormat="1" ht="15" customHeight="1" x14ac:dyDescent="0.25"/>
    <row r="47830" customFormat="1" ht="15" customHeight="1" x14ac:dyDescent="0.25"/>
    <row r="47831" customFormat="1" ht="15" customHeight="1" x14ac:dyDescent="0.25"/>
    <row r="47832" customFormat="1" ht="15" customHeight="1" x14ac:dyDescent="0.25"/>
    <row r="47833" customFormat="1" ht="15" customHeight="1" x14ac:dyDescent="0.25"/>
    <row r="47834" customFormat="1" ht="15" customHeight="1" x14ac:dyDescent="0.25"/>
    <row r="47835" customFormat="1" ht="15" customHeight="1" x14ac:dyDescent="0.25"/>
    <row r="47836" customFormat="1" ht="15" customHeight="1" x14ac:dyDescent="0.25"/>
    <row r="47837" customFormat="1" ht="15" customHeight="1" x14ac:dyDescent="0.25"/>
    <row r="47838" customFormat="1" ht="15" customHeight="1" x14ac:dyDescent="0.25"/>
    <row r="47839" customFormat="1" ht="15" customHeight="1" x14ac:dyDescent="0.25"/>
    <row r="47840" customFormat="1" ht="15" customHeight="1" x14ac:dyDescent="0.25"/>
    <row r="47841" customFormat="1" ht="15" customHeight="1" x14ac:dyDescent="0.25"/>
    <row r="47842" customFormat="1" ht="15" customHeight="1" x14ac:dyDescent="0.25"/>
    <row r="47843" customFormat="1" ht="15" customHeight="1" x14ac:dyDescent="0.25"/>
    <row r="47844" customFormat="1" ht="15" customHeight="1" x14ac:dyDescent="0.25"/>
    <row r="47845" customFormat="1" ht="15" customHeight="1" x14ac:dyDescent="0.25"/>
    <row r="47846" customFormat="1" ht="15" customHeight="1" x14ac:dyDescent="0.25"/>
    <row r="47847" customFormat="1" ht="15" customHeight="1" x14ac:dyDescent="0.25"/>
    <row r="47848" customFormat="1" ht="15" customHeight="1" x14ac:dyDescent="0.25"/>
    <row r="47849" customFormat="1" ht="15" customHeight="1" x14ac:dyDescent="0.25"/>
    <row r="47850" customFormat="1" ht="15" customHeight="1" x14ac:dyDescent="0.25"/>
    <row r="47851" customFormat="1" ht="15" customHeight="1" x14ac:dyDescent="0.25"/>
    <row r="47852" customFormat="1" ht="15" customHeight="1" x14ac:dyDescent="0.25"/>
    <row r="47853" customFormat="1" ht="15" customHeight="1" x14ac:dyDescent="0.25"/>
    <row r="47854" customFormat="1" ht="15" customHeight="1" x14ac:dyDescent="0.25"/>
    <row r="47855" customFormat="1" ht="15" customHeight="1" x14ac:dyDescent="0.25"/>
    <row r="47856" customFormat="1" ht="15" customHeight="1" x14ac:dyDescent="0.25"/>
    <row r="47857" customFormat="1" ht="15" customHeight="1" x14ac:dyDescent="0.25"/>
    <row r="47858" customFormat="1" ht="15" customHeight="1" x14ac:dyDescent="0.25"/>
    <row r="47859" customFormat="1" ht="15" customHeight="1" x14ac:dyDescent="0.25"/>
    <row r="47860" customFormat="1" ht="15" customHeight="1" x14ac:dyDescent="0.25"/>
    <row r="47861" customFormat="1" ht="15" customHeight="1" x14ac:dyDescent="0.25"/>
    <row r="47862" customFormat="1" ht="15" customHeight="1" x14ac:dyDescent="0.25"/>
    <row r="47863" customFormat="1" ht="15" customHeight="1" x14ac:dyDescent="0.25"/>
    <row r="47864" customFormat="1" ht="15" customHeight="1" x14ac:dyDescent="0.25"/>
    <row r="47865" customFormat="1" ht="15" customHeight="1" x14ac:dyDescent="0.25"/>
    <row r="47866" customFormat="1" ht="15" customHeight="1" x14ac:dyDescent="0.25"/>
    <row r="47867" customFormat="1" ht="15" customHeight="1" x14ac:dyDescent="0.25"/>
    <row r="47868" customFormat="1" ht="15" customHeight="1" x14ac:dyDescent="0.25"/>
    <row r="47869" customFormat="1" ht="15" customHeight="1" x14ac:dyDescent="0.25"/>
    <row r="47870" customFormat="1" ht="15" customHeight="1" x14ac:dyDescent="0.25"/>
    <row r="47871" customFormat="1" ht="15" customHeight="1" x14ac:dyDescent="0.25"/>
    <row r="47872" customFormat="1" ht="15" customHeight="1" x14ac:dyDescent="0.25"/>
    <row r="47873" customFormat="1" ht="15" customHeight="1" x14ac:dyDescent="0.25"/>
    <row r="47874" customFormat="1" ht="15" customHeight="1" x14ac:dyDescent="0.25"/>
    <row r="47875" customFormat="1" ht="15" customHeight="1" x14ac:dyDescent="0.25"/>
    <row r="47876" customFormat="1" ht="15" customHeight="1" x14ac:dyDescent="0.25"/>
    <row r="47877" customFormat="1" ht="15" customHeight="1" x14ac:dyDescent="0.25"/>
    <row r="47878" customFormat="1" ht="15" customHeight="1" x14ac:dyDescent="0.25"/>
    <row r="47879" customFormat="1" ht="15" customHeight="1" x14ac:dyDescent="0.25"/>
    <row r="47880" customFormat="1" ht="15" customHeight="1" x14ac:dyDescent="0.25"/>
    <row r="47881" customFormat="1" ht="15" customHeight="1" x14ac:dyDescent="0.25"/>
    <row r="47882" customFormat="1" ht="15" customHeight="1" x14ac:dyDescent="0.25"/>
    <row r="47883" customFormat="1" ht="15" customHeight="1" x14ac:dyDescent="0.25"/>
    <row r="47884" customFormat="1" ht="15" customHeight="1" x14ac:dyDescent="0.25"/>
    <row r="47885" customFormat="1" ht="15" customHeight="1" x14ac:dyDescent="0.25"/>
    <row r="47886" customFormat="1" ht="15" customHeight="1" x14ac:dyDescent="0.25"/>
    <row r="47887" customFormat="1" ht="15" customHeight="1" x14ac:dyDescent="0.25"/>
    <row r="47888" customFormat="1" ht="15" customHeight="1" x14ac:dyDescent="0.25"/>
    <row r="47889" customFormat="1" ht="15" customHeight="1" x14ac:dyDescent="0.25"/>
    <row r="47890" customFormat="1" ht="15" customHeight="1" x14ac:dyDescent="0.25"/>
    <row r="47891" customFormat="1" ht="15" customHeight="1" x14ac:dyDescent="0.25"/>
    <row r="47892" customFormat="1" ht="15" customHeight="1" x14ac:dyDescent="0.25"/>
    <row r="47893" customFormat="1" ht="15" customHeight="1" x14ac:dyDescent="0.25"/>
    <row r="47894" customFormat="1" ht="15" customHeight="1" x14ac:dyDescent="0.25"/>
    <row r="47895" customFormat="1" ht="15" customHeight="1" x14ac:dyDescent="0.25"/>
    <row r="47896" customFormat="1" ht="15" customHeight="1" x14ac:dyDescent="0.25"/>
    <row r="47897" customFormat="1" ht="15" customHeight="1" x14ac:dyDescent="0.25"/>
    <row r="47898" customFormat="1" ht="15" customHeight="1" x14ac:dyDescent="0.25"/>
    <row r="47899" customFormat="1" ht="15" customHeight="1" x14ac:dyDescent="0.25"/>
    <row r="47900" customFormat="1" ht="15" customHeight="1" x14ac:dyDescent="0.25"/>
    <row r="47901" customFormat="1" ht="15" customHeight="1" x14ac:dyDescent="0.25"/>
    <row r="47902" customFormat="1" ht="15" customHeight="1" x14ac:dyDescent="0.25"/>
    <row r="47903" customFormat="1" ht="15" customHeight="1" x14ac:dyDescent="0.25"/>
    <row r="47904" customFormat="1" ht="15" customHeight="1" x14ac:dyDescent="0.25"/>
    <row r="47905" customFormat="1" ht="15" customHeight="1" x14ac:dyDescent="0.25"/>
    <row r="47906" customFormat="1" ht="15" customHeight="1" x14ac:dyDescent="0.25"/>
    <row r="47907" customFormat="1" ht="15" customHeight="1" x14ac:dyDescent="0.25"/>
    <row r="47908" customFormat="1" ht="15" customHeight="1" x14ac:dyDescent="0.25"/>
    <row r="47909" customFormat="1" ht="15" customHeight="1" x14ac:dyDescent="0.25"/>
    <row r="47910" customFormat="1" ht="15" customHeight="1" x14ac:dyDescent="0.25"/>
    <row r="47911" customFormat="1" ht="15" customHeight="1" x14ac:dyDescent="0.25"/>
    <row r="47912" customFormat="1" ht="15" customHeight="1" x14ac:dyDescent="0.25"/>
    <row r="47913" customFormat="1" ht="15" customHeight="1" x14ac:dyDescent="0.25"/>
    <row r="47914" customFormat="1" ht="15" customHeight="1" x14ac:dyDescent="0.25"/>
    <row r="47915" customFormat="1" ht="15" customHeight="1" x14ac:dyDescent="0.25"/>
    <row r="47916" customFormat="1" ht="15" customHeight="1" x14ac:dyDescent="0.25"/>
    <row r="47917" customFormat="1" ht="15" customHeight="1" x14ac:dyDescent="0.25"/>
    <row r="47918" customFormat="1" ht="15" customHeight="1" x14ac:dyDescent="0.25"/>
    <row r="47919" customFormat="1" ht="15" customHeight="1" x14ac:dyDescent="0.25"/>
    <row r="47920" customFormat="1" ht="15" customHeight="1" x14ac:dyDescent="0.25"/>
    <row r="47921" customFormat="1" ht="15" customHeight="1" x14ac:dyDescent="0.25"/>
    <row r="47922" customFormat="1" ht="15" customHeight="1" x14ac:dyDescent="0.25"/>
    <row r="47923" customFormat="1" ht="15" customHeight="1" x14ac:dyDescent="0.25"/>
    <row r="47924" customFormat="1" ht="15" customHeight="1" x14ac:dyDescent="0.25"/>
    <row r="47925" customFormat="1" ht="15" customHeight="1" x14ac:dyDescent="0.25"/>
    <row r="47926" customFormat="1" ht="15" customHeight="1" x14ac:dyDescent="0.25"/>
    <row r="47927" customFormat="1" ht="15" customHeight="1" x14ac:dyDescent="0.25"/>
    <row r="47928" customFormat="1" ht="15" customHeight="1" x14ac:dyDescent="0.25"/>
    <row r="47929" customFormat="1" ht="15" customHeight="1" x14ac:dyDescent="0.25"/>
    <row r="47930" customFormat="1" ht="15" customHeight="1" x14ac:dyDescent="0.25"/>
    <row r="47931" customFormat="1" ht="15" customHeight="1" x14ac:dyDescent="0.25"/>
    <row r="47932" customFormat="1" ht="15" customHeight="1" x14ac:dyDescent="0.25"/>
    <row r="47933" customFormat="1" ht="15" customHeight="1" x14ac:dyDescent="0.25"/>
    <row r="47934" customFormat="1" ht="15" customHeight="1" x14ac:dyDescent="0.25"/>
    <row r="47935" customFormat="1" ht="15" customHeight="1" x14ac:dyDescent="0.25"/>
    <row r="47936" customFormat="1" ht="15" customHeight="1" x14ac:dyDescent="0.25"/>
    <row r="47937" customFormat="1" ht="15" customHeight="1" x14ac:dyDescent="0.25"/>
    <row r="47938" customFormat="1" ht="15" customHeight="1" x14ac:dyDescent="0.25"/>
    <row r="47939" customFormat="1" ht="15" customHeight="1" x14ac:dyDescent="0.25"/>
    <row r="47940" customFormat="1" ht="15" customHeight="1" x14ac:dyDescent="0.25"/>
    <row r="47941" customFormat="1" ht="15" customHeight="1" x14ac:dyDescent="0.25"/>
    <row r="47942" customFormat="1" ht="15" customHeight="1" x14ac:dyDescent="0.25"/>
    <row r="47943" customFormat="1" ht="15" customHeight="1" x14ac:dyDescent="0.25"/>
    <row r="47944" customFormat="1" ht="15" customHeight="1" x14ac:dyDescent="0.25"/>
    <row r="47945" customFormat="1" ht="15" customHeight="1" x14ac:dyDescent="0.25"/>
    <row r="47946" customFormat="1" ht="15" customHeight="1" x14ac:dyDescent="0.25"/>
    <row r="47947" customFormat="1" ht="15" customHeight="1" x14ac:dyDescent="0.25"/>
    <row r="47948" customFormat="1" ht="15" customHeight="1" x14ac:dyDescent="0.25"/>
    <row r="47949" customFormat="1" ht="15" customHeight="1" x14ac:dyDescent="0.25"/>
    <row r="47950" customFormat="1" ht="15" customHeight="1" x14ac:dyDescent="0.25"/>
    <row r="47951" customFormat="1" ht="15" customHeight="1" x14ac:dyDescent="0.25"/>
    <row r="47952" customFormat="1" ht="15" customHeight="1" x14ac:dyDescent="0.25"/>
    <row r="47953" customFormat="1" ht="15" customHeight="1" x14ac:dyDescent="0.25"/>
    <row r="47954" customFormat="1" ht="15" customHeight="1" x14ac:dyDescent="0.25"/>
    <row r="47955" customFormat="1" ht="15" customHeight="1" x14ac:dyDescent="0.25"/>
    <row r="47956" customFormat="1" ht="15" customHeight="1" x14ac:dyDescent="0.25"/>
    <row r="47957" customFormat="1" ht="15" customHeight="1" x14ac:dyDescent="0.25"/>
    <row r="47958" customFormat="1" ht="15" customHeight="1" x14ac:dyDescent="0.25"/>
    <row r="47959" customFormat="1" ht="15" customHeight="1" x14ac:dyDescent="0.25"/>
    <row r="47960" customFormat="1" ht="15" customHeight="1" x14ac:dyDescent="0.25"/>
    <row r="47961" customFormat="1" ht="15" customHeight="1" x14ac:dyDescent="0.25"/>
    <row r="47962" customFormat="1" ht="15" customHeight="1" x14ac:dyDescent="0.25"/>
    <row r="47963" customFormat="1" ht="15" customHeight="1" x14ac:dyDescent="0.25"/>
    <row r="47964" customFormat="1" ht="15" customHeight="1" x14ac:dyDescent="0.25"/>
    <row r="47965" customFormat="1" ht="15" customHeight="1" x14ac:dyDescent="0.25"/>
    <row r="47966" customFormat="1" ht="15" customHeight="1" x14ac:dyDescent="0.25"/>
    <row r="47967" customFormat="1" ht="15" customHeight="1" x14ac:dyDescent="0.25"/>
    <row r="47968" customFormat="1" ht="15" customHeight="1" x14ac:dyDescent="0.25"/>
    <row r="47969" customFormat="1" ht="15" customHeight="1" x14ac:dyDescent="0.25"/>
    <row r="47970" customFormat="1" ht="15" customHeight="1" x14ac:dyDescent="0.25"/>
    <row r="47971" customFormat="1" ht="15" customHeight="1" x14ac:dyDescent="0.25"/>
    <row r="47972" customFormat="1" ht="15" customHeight="1" x14ac:dyDescent="0.25"/>
    <row r="47973" customFormat="1" ht="15" customHeight="1" x14ac:dyDescent="0.25"/>
    <row r="47974" customFormat="1" ht="15" customHeight="1" x14ac:dyDescent="0.25"/>
    <row r="47975" customFormat="1" ht="15" customHeight="1" x14ac:dyDescent="0.25"/>
    <row r="47976" customFormat="1" ht="15" customHeight="1" x14ac:dyDescent="0.25"/>
    <row r="47977" customFormat="1" ht="15" customHeight="1" x14ac:dyDescent="0.25"/>
    <row r="47978" customFormat="1" ht="15" customHeight="1" x14ac:dyDescent="0.25"/>
    <row r="47979" customFormat="1" ht="15" customHeight="1" x14ac:dyDescent="0.25"/>
    <row r="47980" customFormat="1" ht="15" customHeight="1" x14ac:dyDescent="0.25"/>
    <row r="47981" customFormat="1" ht="15" customHeight="1" x14ac:dyDescent="0.25"/>
    <row r="47982" customFormat="1" ht="15" customHeight="1" x14ac:dyDescent="0.25"/>
    <row r="47983" customFormat="1" ht="15" customHeight="1" x14ac:dyDescent="0.25"/>
    <row r="47984" customFormat="1" ht="15" customHeight="1" x14ac:dyDescent="0.25"/>
    <row r="47985" customFormat="1" ht="15" customHeight="1" x14ac:dyDescent="0.25"/>
    <row r="47986" customFormat="1" ht="15" customHeight="1" x14ac:dyDescent="0.25"/>
    <row r="47987" customFormat="1" ht="15" customHeight="1" x14ac:dyDescent="0.25"/>
    <row r="47988" customFormat="1" ht="15" customHeight="1" x14ac:dyDescent="0.25"/>
    <row r="47989" customFormat="1" ht="15" customHeight="1" x14ac:dyDescent="0.25"/>
    <row r="47990" customFormat="1" ht="15" customHeight="1" x14ac:dyDescent="0.25"/>
    <row r="47991" customFormat="1" ht="15" customHeight="1" x14ac:dyDescent="0.25"/>
    <row r="47992" customFormat="1" ht="15" customHeight="1" x14ac:dyDescent="0.25"/>
    <row r="47993" customFormat="1" ht="15" customHeight="1" x14ac:dyDescent="0.25"/>
    <row r="47994" customFormat="1" ht="15" customHeight="1" x14ac:dyDescent="0.25"/>
    <row r="47995" customFormat="1" ht="15" customHeight="1" x14ac:dyDescent="0.25"/>
    <row r="47996" customFormat="1" ht="15" customHeight="1" x14ac:dyDescent="0.25"/>
    <row r="47997" customFormat="1" ht="15" customHeight="1" x14ac:dyDescent="0.25"/>
    <row r="47998" customFormat="1" ht="15" customHeight="1" x14ac:dyDescent="0.25"/>
    <row r="47999" customFormat="1" ht="15" customHeight="1" x14ac:dyDescent="0.25"/>
    <row r="48000" customFormat="1" ht="15" customHeight="1" x14ac:dyDescent="0.25"/>
    <row r="48001" customFormat="1" ht="15" customHeight="1" x14ac:dyDescent="0.25"/>
    <row r="48002" customFormat="1" ht="15" customHeight="1" x14ac:dyDescent="0.25"/>
    <row r="48003" customFormat="1" ht="15" customHeight="1" x14ac:dyDescent="0.25"/>
    <row r="48004" customFormat="1" ht="15" customHeight="1" x14ac:dyDescent="0.25"/>
    <row r="48005" customFormat="1" ht="15" customHeight="1" x14ac:dyDescent="0.25"/>
    <row r="48006" customFormat="1" ht="15" customHeight="1" x14ac:dyDescent="0.25"/>
    <row r="48007" customFormat="1" ht="15" customHeight="1" x14ac:dyDescent="0.25"/>
    <row r="48008" customFormat="1" ht="15" customHeight="1" x14ac:dyDescent="0.25"/>
    <row r="48009" customFormat="1" ht="15" customHeight="1" x14ac:dyDescent="0.25"/>
    <row r="48010" customFormat="1" ht="15" customHeight="1" x14ac:dyDescent="0.25"/>
    <row r="48011" customFormat="1" ht="15" customHeight="1" x14ac:dyDescent="0.25"/>
    <row r="48012" customFormat="1" ht="15" customHeight="1" x14ac:dyDescent="0.25"/>
    <row r="48013" customFormat="1" ht="15" customHeight="1" x14ac:dyDescent="0.25"/>
    <row r="48014" customFormat="1" ht="15" customHeight="1" x14ac:dyDescent="0.25"/>
    <row r="48015" customFormat="1" ht="15" customHeight="1" x14ac:dyDescent="0.25"/>
    <row r="48016" customFormat="1" ht="15" customHeight="1" x14ac:dyDescent="0.25"/>
    <row r="48017" customFormat="1" ht="15" customHeight="1" x14ac:dyDescent="0.25"/>
    <row r="48018" customFormat="1" ht="15" customHeight="1" x14ac:dyDescent="0.25"/>
    <row r="48019" customFormat="1" ht="15" customHeight="1" x14ac:dyDescent="0.25"/>
    <row r="48020" customFormat="1" ht="15" customHeight="1" x14ac:dyDescent="0.25"/>
    <row r="48021" customFormat="1" ht="15" customHeight="1" x14ac:dyDescent="0.25"/>
    <row r="48022" customFormat="1" ht="15" customHeight="1" x14ac:dyDescent="0.25"/>
    <row r="48023" customFormat="1" ht="15" customHeight="1" x14ac:dyDescent="0.25"/>
    <row r="48024" customFormat="1" ht="15" customHeight="1" x14ac:dyDescent="0.25"/>
    <row r="48025" customFormat="1" ht="15" customHeight="1" x14ac:dyDescent="0.25"/>
    <row r="48026" customFormat="1" ht="15" customHeight="1" x14ac:dyDescent="0.25"/>
    <row r="48027" customFormat="1" ht="15" customHeight="1" x14ac:dyDescent="0.25"/>
    <row r="48028" customFormat="1" ht="15" customHeight="1" x14ac:dyDescent="0.25"/>
    <row r="48029" customFormat="1" ht="15" customHeight="1" x14ac:dyDescent="0.25"/>
    <row r="48030" customFormat="1" ht="15" customHeight="1" x14ac:dyDescent="0.25"/>
    <row r="48031" customFormat="1" ht="15" customHeight="1" x14ac:dyDescent="0.25"/>
    <row r="48032" customFormat="1" ht="15" customHeight="1" x14ac:dyDescent="0.25"/>
    <row r="48033" customFormat="1" ht="15" customHeight="1" x14ac:dyDescent="0.25"/>
    <row r="48034" customFormat="1" ht="15" customHeight="1" x14ac:dyDescent="0.25"/>
    <row r="48035" customFormat="1" ht="15" customHeight="1" x14ac:dyDescent="0.25"/>
    <row r="48036" customFormat="1" ht="15" customHeight="1" x14ac:dyDescent="0.25"/>
    <row r="48037" customFormat="1" ht="15" customHeight="1" x14ac:dyDescent="0.25"/>
    <row r="48038" customFormat="1" ht="15" customHeight="1" x14ac:dyDescent="0.25"/>
    <row r="48039" customFormat="1" ht="15" customHeight="1" x14ac:dyDescent="0.25"/>
    <row r="48040" customFormat="1" ht="15" customHeight="1" x14ac:dyDescent="0.25"/>
    <row r="48041" customFormat="1" ht="15" customHeight="1" x14ac:dyDescent="0.25"/>
    <row r="48042" customFormat="1" ht="15" customHeight="1" x14ac:dyDescent="0.25"/>
    <row r="48043" customFormat="1" ht="15" customHeight="1" x14ac:dyDescent="0.25"/>
    <row r="48044" customFormat="1" ht="15" customHeight="1" x14ac:dyDescent="0.25"/>
    <row r="48045" customFormat="1" ht="15" customHeight="1" x14ac:dyDescent="0.25"/>
    <row r="48046" customFormat="1" ht="15" customHeight="1" x14ac:dyDescent="0.25"/>
    <row r="48047" customFormat="1" ht="15" customHeight="1" x14ac:dyDescent="0.25"/>
    <row r="48048" customFormat="1" ht="15" customHeight="1" x14ac:dyDescent="0.25"/>
    <row r="48049" customFormat="1" ht="15" customHeight="1" x14ac:dyDescent="0.25"/>
    <row r="48050" customFormat="1" ht="15" customHeight="1" x14ac:dyDescent="0.25"/>
    <row r="48051" customFormat="1" ht="15" customHeight="1" x14ac:dyDescent="0.25"/>
    <row r="48052" customFormat="1" ht="15" customHeight="1" x14ac:dyDescent="0.25"/>
    <row r="48053" customFormat="1" ht="15" customHeight="1" x14ac:dyDescent="0.25"/>
    <row r="48054" customFormat="1" ht="15" customHeight="1" x14ac:dyDescent="0.25"/>
    <row r="48055" customFormat="1" ht="15" customHeight="1" x14ac:dyDescent="0.25"/>
    <row r="48056" customFormat="1" ht="15" customHeight="1" x14ac:dyDescent="0.25"/>
    <row r="48057" customFormat="1" ht="15" customHeight="1" x14ac:dyDescent="0.25"/>
    <row r="48058" customFormat="1" ht="15" customHeight="1" x14ac:dyDescent="0.25"/>
    <row r="48059" customFormat="1" ht="15" customHeight="1" x14ac:dyDescent="0.25"/>
    <row r="48060" customFormat="1" ht="15" customHeight="1" x14ac:dyDescent="0.25"/>
    <row r="48061" customFormat="1" ht="15" customHeight="1" x14ac:dyDescent="0.25"/>
    <row r="48062" customFormat="1" ht="15" customHeight="1" x14ac:dyDescent="0.25"/>
    <row r="48063" customFormat="1" ht="15" customHeight="1" x14ac:dyDescent="0.25"/>
    <row r="48064" customFormat="1" ht="15" customHeight="1" x14ac:dyDescent="0.25"/>
    <row r="48065" customFormat="1" ht="15" customHeight="1" x14ac:dyDescent="0.25"/>
    <row r="48066" customFormat="1" ht="15" customHeight="1" x14ac:dyDescent="0.25"/>
    <row r="48067" customFormat="1" ht="15" customHeight="1" x14ac:dyDescent="0.25"/>
    <row r="48068" customFormat="1" ht="15" customHeight="1" x14ac:dyDescent="0.25"/>
    <row r="48069" customFormat="1" ht="15" customHeight="1" x14ac:dyDescent="0.25"/>
    <row r="48070" customFormat="1" ht="15" customHeight="1" x14ac:dyDescent="0.25"/>
    <row r="48071" customFormat="1" ht="15" customHeight="1" x14ac:dyDescent="0.25"/>
    <row r="48072" customFormat="1" ht="15" customHeight="1" x14ac:dyDescent="0.25"/>
    <row r="48073" customFormat="1" ht="15" customHeight="1" x14ac:dyDescent="0.25"/>
    <row r="48074" customFormat="1" ht="15" customHeight="1" x14ac:dyDescent="0.25"/>
    <row r="48075" customFormat="1" ht="15" customHeight="1" x14ac:dyDescent="0.25"/>
    <row r="48076" customFormat="1" ht="15" customHeight="1" x14ac:dyDescent="0.25"/>
    <row r="48077" customFormat="1" ht="15" customHeight="1" x14ac:dyDescent="0.25"/>
    <row r="48078" customFormat="1" ht="15" customHeight="1" x14ac:dyDescent="0.25"/>
    <row r="48079" customFormat="1" ht="15" customHeight="1" x14ac:dyDescent="0.25"/>
    <row r="48080" customFormat="1" ht="15" customHeight="1" x14ac:dyDescent="0.25"/>
    <row r="48081" customFormat="1" ht="15" customHeight="1" x14ac:dyDescent="0.25"/>
    <row r="48082" customFormat="1" ht="15" customHeight="1" x14ac:dyDescent="0.25"/>
    <row r="48083" customFormat="1" ht="15" customHeight="1" x14ac:dyDescent="0.25"/>
    <row r="48084" customFormat="1" ht="15" customHeight="1" x14ac:dyDescent="0.25"/>
    <row r="48085" customFormat="1" ht="15" customHeight="1" x14ac:dyDescent="0.25"/>
    <row r="48086" customFormat="1" ht="15" customHeight="1" x14ac:dyDescent="0.25"/>
    <row r="48087" customFormat="1" ht="15" customHeight="1" x14ac:dyDescent="0.25"/>
    <row r="48088" customFormat="1" ht="15" customHeight="1" x14ac:dyDescent="0.25"/>
    <row r="48089" customFormat="1" ht="15" customHeight="1" x14ac:dyDescent="0.25"/>
    <row r="48090" customFormat="1" ht="15" customHeight="1" x14ac:dyDescent="0.25"/>
    <row r="48091" customFormat="1" ht="15" customHeight="1" x14ac:dyDescent="0.25"/>
    <row r="48092" customFormat="1" ht="15" customHeight="1" x14ac:dyDescent="0.25"/>
    <row r="48093" customFormat="1" ht="15" customHeight="1" x14ac:dyDescent="0.25"/>
    <row r="48094" customFormat="1" ht="15" customHeight="1" x14ac:dyDescent="0.25"/>
    <row r="48095" customFormat="1" ht="15" customHeight="1" x14ac:dyDescent="0.25"/>
    <row r="48096" customFormat="1" ht="15" customHeight="1" x14ac:dyDescent="0.25"/>
    <row r="48097" customFormat="1" ht="15" customHeight="1" x14ac:dyDescent="0.25"/>
    <row r="48098" customFormat="1" ht="15" customHeight="1" x14ac:dyDescent="0.25"/>
    <row r="48099" customFormat="1" ht="15" customHeight="1" x14ac:dyDescent="0.25"/>
    <row r="48100" customFormat="1" ht="15" customHeight="1" x14ac:dyDescent="0.25"/>
    <row r="48101" customFormat="1" ht="15" customHeight="1" x14ac:dyDescent="0.25"/>
    <row r="48102" customFormat="1" ht="15" customHeight="1" x14ac:dyDescent="0.25"/>
    <row r="48103" customFormat="1" ht="15" customHeight="1" x14ac:dyDescent="0.25"/>
    <row r="48104" customFormat="1" ht="15" customHeight="1" x14ac:dyDescent="0.25"/>
    <row r="48105" customFormat="1" ht="15" customHeight="1" x14ac:dyDescent="0.25"/>
    <row r="48106" customFormat="1" ht="15" customHeight="1" x14ac:dyDescent="0.25"/>
    <row r="48107" customFormat="1" ht="15" customHeight="1" x14ac:dyDescent="0.25"/>
    <row r="48108" customFormat="1" ht="15" customHeight="1" x14ac:dyDescent="0.25"/>
    <row r="48109" customFormat="1" ht="15" customHeight="1" x14ac:dyDescent="0.25"/>
    <row r="48110" customFormat="1" ht="15" customHeight="1" x14ac:dyDescent="0.25"/>
    <row r="48111" customFormat="1" ht="15" customHeight="1" x14ac:dyDescent="0.25"/>
    <row r="48112" customFormat="1" ht="15" customHeight="1" x14ac:dyDescent="0.25"/>
    <row r="48113" customFormat="1" ht="15" customHeight="1" x14ac:dyDescent="0.25"/>
    <row r="48114" customFormat="1" ht="15" customHeight="1" x14ac:dyDescent="0.25"/>
    <row r="48115" customFormat="1" ht="15" customHeight="1" x14ac:dyDescent="0.25"/>
    <row r="48116" customFormat="1" ht="15" customHeight="1" x14ac:dyDescent="0.25"/>
    <row r="48117" customFormat="1" ht="15" customHeight="1" x14ac:dyDescent="0.25"/>
    <row r="48118" customFormat="1" ht="15" customHeight="1" x14ac:dyDescent="0.25"/>
    <row r="48119" customFormat="1" ht="15" customHeight="1" x14ac:dyDescent="0.25"/>
    <row r="48120" customFormat="1" ht="15" customHeight="1" x14ac:dyDescent="0.25"/>
    <row r="48121" customFormat="1" ht="15" customHeight="1" x14ac:dyDescent="0.25"/>
    <row r="48122" customFormat="1" ht="15" customHeight="1" x14ac:dyDescent="0.25"/>
    <row r="48123" customFormat="1" ht="15" customHeight="1" x14ac:dyDescent="0.25"/>
    <row r="48124" customFormat="1" ht="15" customHeight="1" x14ac:dyDescent="0.25"/>
    <row r="48125" customFormat="1" ht="15" customHeight="1" x14ac:dyDescent="0.25"/>
    <row r="48126" customFormat="1" ht="15" customHeight="1" x14ac:dyDescent="0.25"/>
    <row r="48127" customFormat="1" ht="15" customHeight="1" x14ac:dyDescent="0.25"/>
    <row r="48128" customFormat="1" ht="15" customHeight="1" x14ac:dyDescent="0.25"/>
    <row r="48129" customFormat="1" ht="15" customHeight="1" x14ac:dyDescent="0.25"/>
    <row r="48130" customFormat="1" ht="15" customHeight="1" x14ac:dyDescent="0.25"/>
    <row r="48131" customFormat="1" ht="15" customHeight="1" x14ac:dyDescent="0.25"/>
    <row r="48132" customFormat="1" ht="15" customHeight="1" x14ac:dyDescent="0.25"/>
    <row r="48133" customFormat="1" ht="15" customHeight="1" x14ac:dyDescent="0.25"/>
    <row r="48134" customFormat="1" ht="15" customHeight="1" x14ac:dyDescent="0.25"/>
    <row r="48135" customFormat="1" ht="15" customHeight="1" x14ac:dyDescent="0.25"/>
    <row r="48136" customFormat="1" ht="15" customHeight="1" x14ac:dyDescent="0.25"/>
    <row r="48137" customFormat="1" ht="15" customHeight="1" x14ac:dyDescent="0.25"/>
    <row r="48138" customFormat="1" ht="15" customHeight="1" x14ac:dyDescent="0.25"/>
    <row r="48139" customFormat="1" ht="15" customHeight="1" x14ac:dyDescent="0.25"/>
    <row r="48140" customFormat="1" ht="15" customHeight="1" x14ac:dyDescent="0.25"/>
    <row r="48141" customFormat="1" ht="15" customHeight="1" x14ac:dyDescent="0.25"/>
    <row r="48142" customFormat="1" ht="15" customHeight="1" x14ac:dyDescent="0.25"/>
    <row r="48143" customFormat="1" ht="15" customHeight="1" x14ac:dyDescent="0.25"/>
    <row r="48144" customFormat="1" ht="15" customHeight="1" x14ac:dyDescent="0.25"/>
    <row r="48145" customFormat="1" ht="15" customHeight="1" x14ac:dyDescent="0.25"/>
    <row r="48146" customFormat="1" ht="15" customHeight="1" x14ac:dyDescent="0.25"/>
    <row r="48147" customFormat="1" ht="15" customHeight="1" x14ac:dyDescent="0.25"/>
    <row r="48148" customFormat="1" ht="15" customHeight="1" x14ac:dyDescent="0.25"/>
    <row r="48149" customFormat="1" ht="15" customHeight="1" x14ac:dyDescent="0.25"/>
    <row r="48150" customFormat="1" ht="15" customHeight="1" x14ac:dyDescent="0.25"/>
    <row r="48151" customFormat="1" ht="15" customHeight="1" x14ac:dyDescent="0.25"/>
    <row r="48152" customFormat="1" ht="15" customHeight="1" x14ac:dyDescent="0.25"/>
    <row r="48153" customFormat="1" ht="15" customHeight="1" x14ac:dyDescent="0.25"/>
    <row r="48154" customFormat="1" ht="15" customHeight="1" x14ac:dyDescent="0.25"/>
    <row r="48155" customFormat="1" ht="15" customHeight="1" x14ac:dyDescent="0.25"/>
    <row r="48156" customFormat="1" ht="15" customHeight="1" x14ac:dyDescent="0.25"/>
    <row r="48157" customFormat="1" ht="15" customHeight="1" x14ac:dyDescent="0.25"/>
    <row r="48158" customFormat="1" ht="15" customHeight="1" x14ac:dyDescent="0.25"/>
    <row r="48159" customFormat="1" ht="15" customHeight="1" x14ac:dyDescent="0.25"/>
    <row r="48160" customFormat="1" ht="15" customHeight="1" x14ac:dyDescent="0.25"/>
    <row r="48161" customFormat="1" ht="15" customHeight="1" x14ac:dyDescent="0.25"/>
    <row r="48162" customFormat="1" ht="15" customHeight="1" x14ac:dyDescent="0.25"/>
    <row r="48163" customFormat="1" ht="15" customHeight="1" x14ac:dyDescent="0.25"/>
    <row r="48164" customFormat="1" ht="15" customHeight="1" x14ac:dyDescent="0.25"/>
    <row r="48165" customFormat="1" ht="15" customHeight="1" x14ac:dyDescent="0.25"/>
    <row r="48166" customFormat="1" ht="15" customHeight="1" x14ac:dyDescent="0.25"/>
    <row r="48167" customFormat="1" ht="15" customHeight="1" x14ac:dyDescent="0.25"/>
    <row r="48168" customFormat="1" ht="15" customHeight="1" x14ac:dyDescent="0.25"/>
    <row r="48169" customFormat="1" ht="15" customHeight="1" x14ac:dyDescent="0.25"/>
    <row r="48170" customFormat="1" ht="15" customHeight="1" x14ac:dyDescent="0.25"/>
    <row r="48171" customFormat="1" ht="15" customHeight="1" x14ac:dyDescent="0.25"/>
    <row r="48172" customFormat="1" ht="15" customHeight="1" x14ac:dyDescent="0.25"/>
    <row r="48173" customFormat="1" ht="15" customHeight="1" x14ac:dyDescent="0.25"/>
    <row r="48174" customFormat="1" ht="15" customHeight="1" x14ac:dyDescent="0.25"/>
    <row r="48175" customFormat="1" ht="15" customHeight="1" x14ac:dyDescent="0.25"/>
    <row r="48176" customFormat="1" ht="15" customHeight="1" x14ac:dyDescent="0.25"/>
    <row r="48177" customFormat="1" ht="15" customHeight="1" x14ac:dyDescent="0.25"/>
    <row r="48178" customFormat="1" ht="15" customHeight="1" x14ac:dyDescent="0.25"/>
    <row r="48179" customFormat="1" ht="15" customHeight="1" x14ac:dyDescent="0.25"/>
    <row r="48180" customFormat="1" ht="15" customHeight="1" x14ac:dyDescent="0.25"/>
    <row r="48181" customFormat="1" ht="15" customHeight="1" x14ac:dyDescent="0.25"/>
    <row r="48182" customFormat="1" ht="15" customHeight="1" x14ac:dyDescent="0.25"/>
    <row r="48183" customFormat="1" ht="15" customHeight="1" x14ac:dyDescent="0.25"/>
    <row r="48184" customFormat="1" ht="15" customHeight="1" x14ac:dyDescent="0.25"/>
    <row r="48185" customFormat="1" ht="15" customHeight="1" x14ac:dyDescent="0.25"/>
    <row r="48186" customFormat="1" ht="15" customHeight="1" x14ac:dyDescent="0.25"/>
    <row r="48187" customFormat="1" ht="15" customHeight="1" x14ac:dyDescent="0.25"/>
    <row r="48188" customFormat="1" ht="15" customHeight="1" x14ac:dyDescent="0.25"/>
    <row r="48189" customFormat="1" ht="15" customHeight="1" x14ac:dyDescent="0.25"/>
    <row r="48190" customFormat="1" ht="15" customHeight="1" x14ac:dyDescent="0.25"/>
    <row r="48191" customFormat="1" ht="15" customHeight="1" x14ac:dyDescent="0.25"/>
    <row r="48192" customFormat="1" ht="15" customHeight="1" x14ac:dyDescent="0.25"/>
    <row r="48193" customFormat="1" ht="15" customHeight="1" x14ac:dyDescent="0.25"/>
    <row r="48194" customFormat="1" ht="15" customHeight="1" x14ac:dyDescent="0.25"/>
    <row r="48195" customFormat="1" ht="15" customHeight="1" x14ac:dyDescent="0.25"/>
    <row r="48196" customFormat="1" ht="15" customHeight="1" x14ac:dyDescent="0.25"/>
    <row r="48197" customFormat="1" ht="15" customHeight="1" x14ac:dyDescent="0.25"/>
    <row r="48198" customFormat="1" ht="15" customHeight="1" x14ac:dyDescent="0.25"/>
    <row r="48199" customFormat="1" ht="15" customHeight="1" x14ac:dyDescent="0.25"/>
    <row r="48200" customFormat="1" ht="15" customHeight="1" x14ac:dyDescent="0.25"/>
    <row r="48201" customFormat="1" ht="15" customHeight="1" x14ac:dyDescent="0.25"/>
    <row r="48202" customFormat="1" ht="15" customHeight="1" x14ac:dyDescent="0.25"/>
    <row r="48203" customFormat="1" ht="15" customHeight="1" x14ac:dyDescent="0.25"/>
    <row r="48204" customFormat="1" ht="15" customHeight="1" x14ac:dyDescent="0.25"/>
    <row r="48205" customFormat="1" ht="15" customHeight="1" x14ac:dyDescent="0.25"/>
    <row r="48206" customFormat="1" ht="15" customHeight="1" x14ac:dyDescent="0.25"/>
    <row r="48207" customFormat="1" ht="15" customHeight="1" x14ac:dyDescent="0.25"/>
    <row r="48208" customFormat="1" ht="15" customHeight="1" x14ac:dyDescent="0.25"/>
    <row r="48209" customFormat="1" ht="15" customHeight="1" x14ac:dyDescent="0.25"/>
    <row r="48210" customFormat="1" ht="15" customHeight="1" x14ac:dyDescent="0.25"/>
    <row r="48211" customFormat="1" ht="15" customHeight="1" x14ac:dyDescent="0.25"/>
    <row r="48212" customFormat="1" ht="15" customHeight="1" x14ac:dyDescent="0.25"/>
    <row r="48213" customFormat="1" ht="15" customHeight="1" x14ac:dyDescent="0.25"/>
    <row r="48214" customFormat="1" ht="15" customHeight="1" x14ac:dyDescent="0.25"/>
    <row r="48215" customFormat="1" ht="15" customHeight="1" x14ac:dyDescent="0.25"/>
    <row r="48216" customFormat="1" ht="15" customHeight="1" x14ac:dyDescent="0.25"/>
    <row r="48217" customFormat="1" ht="15" customHeight="1" x14ac:dyDescent="0.25"/>
    <row r="48218" customFormat="1" ht="15" customHeight="1" x14ac:dyDescent="0.25"/>
    <row r="48219" customFormat="1" ht="15" customHeight="1" x14ac:dyDescent="0.25"/>
    <row r="48220" customFormat="1" ht="15" customHeight="1" x14ac:dyDescent="0.25"/>
    <row r="48221" customFormat="1" ht="15" customHeight="1" x14ac:dyDescent="0.25"/>
    <row r="48222" customFormat="1" ht="15" customHeight="1" x14ac:dyDescent="0.25"/>
    <row r="48223" customFormat="1" ht="15" customHeight="1" x14ac:dyDescent="0.25"/>
    <row r="48224" customFormat="1" ht="15" customHeight="1" x14ac:dyDescent="0.25"/>
    <row r="48225" customFormat="1" ht="15" customHeight="1" x14ac:dyDescent="0.25"/>
    <row r="48226" customFormat="1" ht="15" customHeight="1" x14ac:dyDescent="0.25"/>
    <row r="48227" customFormat="1" ht="15" customHeight="1" x14ac:dyDescent="0.25"/>
    <row r="48228" customFormat="1" ht="15" customHeight="1" x14ac:dyDescent="0.25"/>
    <row r="48229" customFormat="1" ht="15" customHeight="1" x14ac:dyDescent="0.25"/>
    <row r="48230" customFormat="1" ht="15" customHeight="1" x14ac:dyDescent="0.25"/>
    <row r="48231" customFormat="1" ht="15" customHeight="1" x14ac:dyDescent="0.25"/>
    <row r="48232" customFormat="1" ht="15" customHeight="1" x14ac:dyDescent="0.25"/>
    <row r="48233" customFormat="1" ht="15" customHeight="1" x14ac:dyDescent="0.25"/>
    <row r="48234" customFormat="1" ht="15" customHeight="1" x14ac:dyDescent="0.25"/>
    <row r="48235" customFormat="1" ht="15" customHeight="1" x14ac:dyDescent="0.25"/>
    <row r="48236" customFormat="1" ht="15" customHeight="1" x14ac:dyDescent="0.25"/>
    <row r="48237" customFormat="1" ht="15" customHeight="1" x14ac:dyDescent="0.25"/>
    <row r="48238" customFormat="1" ht="15" customHeight="1" x14ac:dyDescent="0.25"/>
    <row r="48239" customFormat="1" ht="15" customHeight="1" x14ac:dyDescent="0.25"/>
    <row r="48240" customFormat="1" ht="15" customHeight="1" x14ac:dyDescent="0.25"/>
    <row r="48241" customFormat="1" ht="15" customHeight="1" x14ac:dyDescent="0.25"/>
    <row r="48242" customFormat="1" ht="15" customHeight="1" x14ac:dyDescent="0.25"/>
    <row r="48243" customFormat="1" ht="15" customHeight="1" x14ac:dyDescent="0.25"/>
    <row r="48244" customFormat="1" ht="15" customHeight="1" x14ac:dyDescent="0.25"/>
    <row r="48245" customFormat="1" ht="15" customHeight="1" x14ac:dyDescent="0.25"/>
    <row r="48246" customFormat="1" ht="15" customHeight="1" x14ac:dyDescent="0.25"/>
    <row r="48247" customFormat="1" ht="15" customHeight="1" x14ac:dyDescent="0.25"/>
    <row r="48248" customFormat="1" ht="15" customHeight="1" x14ac:dyDescent="0.25"/>
    <row r="48249" customFormat="1" ht="15" customHeight="1" x14ac:dyDescent="0.25"/>
    <row r="48250" customFormat="1" ht="15" customHeight="1" x14ac:dyDescent="0.25"/>
    <row r="48251" customFormat="1" ht="15" customHeight="1" x14ac:dyDescent="0.25"/>
    <row r="48252" customFormat="1" ht="15" customHeight="1" x14ac:dyDescent="0.25"/>
    <row r="48253" customFormat="1" ht="15" customHeight="1" x14ac:dyDescent="0.25"/>
    <row r="48254" customFormat="1" ht="15" customHeight="1" x14ac:dyDescent="0.25"/>
    <row r="48255" customFormat="1" ht="15" customHeight="1" x14ac:dyDescent="0.25"/>
    <row r="48256" customFormat="1" ht="15" customHeight="1" x14ac:dyDescent="0.25"/>
    <row r="48257" customFormat="1" ht="15" customHeight="1" x14ac:dyDescent="0.25"/>
    <row r="48258" customFormat="1" ht="15" customHeight="1" x14ac:dyDescent="0.25"/>
    <row r="48259" customFormat="1" ht="15" customHeight="1" x14ac:dyDescent="0.25"/>
    <row r="48260" customFormat="1" ht="15" customHeight="1" x14ac:dyDescent="0.25"/>
    <row r="48261" customFormat="1" ht="15" customHeight="1" x14ac:dyDescent="0.25"/>
    <row r="48262" customFormat="1" ht="15" customHeight="1" x14ac:dyDescent="0.25"/>
    <row r="48263" customFormat="1" ht="15" customHeight="1" x14ac:dyDescent="0.25"/>
    <row r="48264" customFormat="1" ht="15" customHeight="1" x14ac:dyDescent="0.25"/>
    <row r="48265" customFormat="1" ht="15" customHeight="1" x14ac:dyDescent="0.25"/>
    <row r="48266" customFormat="1" ht="15" customHeight="1" x14ac:dyDescent="0.25"/>
    <row r="48267" customFormat="1" ht="15" customHeight="1" x14ac:dyDescent="0.25"/>
    <row r="48268" customFormat="1" ht="15" customHeight="1" x14ac:dyDescent="0.25"/>
    <row r="48269" customFormat="1" ht="15" customHeight="1" x14ac:dyDescent="0.25"/>
    <row r="48270" customFormat="1" ht="15" customHeight="1" x14ac:dyDescent="0.25"/>
    <row r="48271" customFormat="1" ht="15" customHeight="1" x14ac:dyDescent="0.25"/>
    <row r="48272" customFormat="1" ht="15" customHeight="1" x14ac:dyDescent="0.25"/>
    <row r="48273" customFormat="1" ht="15" customHeight="1" x14ac:dyDescent="0.25"/>
    <row r="48274" customFormat="1" ht="15" customHeight="1" x14ac:dyDescent="0.25"/>
    <row r="48275" customFormat="1" ht="15" customHeight="1" x14ac:dyDescent="0.25"/>
    <row r="48276" customFormat="1" ht="15" customHeight="1" x14ac:dyDescent="0.25"/>
    <row r="48277" customFormat="1" ht="15" customHeight="1" x14ac:dyDescent="0.25"/>
    <row r="48278" customFormat="1" ht="15" customHeight="1" x14ac:dyDescent="0.25"/>
    <row r="48279" customFormat="1" ht="15" customHeight="1" x14ac:dyDescent="0.25"/>
    <row r="48280" customFormat="1" ht="15" customHeight="1" x14ac:dyDescent="0.25"/>
    <row r="48281" customFormat="1" ht="15" customHeight="1" x14ac:dyDescent="0.25"/>
    <row r="48282" customFormat="1" ht="15" customHeight="1" x14ac:dyDescent="0.25"/>
    <row r="48283" customFormat="1" ht="15" customHeight="1" x14ac:dyDescent="0.25"/>
    <row r="48284" customFormat="1" ht="15" customHeight="1" x14ac:dyDescent="0.25"/>
    <row r="48285" customFormat="1" ht="15" customHeight="1" x14ac:dyDescent="0.25"/>
    <row r="48286" customFormat="1" ht="15" customHeight="1" x14ac:dyDescent="0.25"/>
    <row r="48287" customFormat="1" ht="15" customHeight="1" x14ac:dyDescent="0.25"/>
    <row r="48288" customFormat="1" ht="15" customHeight="1" x14ac:dyDescent="0.25"/>
    <row r="48289" customFormat="1" ht="15" customHeight="1" x14ac:dyDescent="0.25"/>
    <row r="48290" customFormat="1" ht="15" customHeight="1" x14ac:dyDescent="0.25"/>
    <row r="48291" customFormat="1" ht="15" customHeight="1" x14ac:dyDescent="0.25"/>
    <row r="48292" customFormat="1" ht="15" customHeight="1" x14ac:dyDescent="0.25"/>
    <row r="48293" customFormat="1" ht="15" customHeight="1" x14ac:dyDescent="0.25"/>
    <row r="48294" customFormat="1" ht="15" customHeight="1" x14ac:dyDescent="0.25"/>
    <row r="48295" customFormat="1" ht="15" customHeight="1" x14ac:dyDescent="0.25"/>
    <row r="48296" customFormat="1" ht="15" customHeight="1" x14ac:dyDescent="0.25"/>
    <row r="48297" customFormat="1" ht="15" customHeight="1" x14ac:dyDescent="0.25"/>
    <row r="48298" customFormat="1" ht="15" customHeight="1" x14ac:dyDescent="0.25"/>
    <row r="48299" customFormat="1" ht="15" customHeight="1" x14ac:dyDescent="0.25"/>
    <row r="48300" customFormat="1" ht="15" customHeight="1" x14ac:dyDescent="0.25"/>
    <row r="48301" customFormat="1" ht="15" customHeight="1" x14ac:dyDescent="0.25"/>
    <row r="48302" customFormat="1" ht="15" customHeight="1" x14ac:dyDescent="0.25"/>
    <row r="48303" customFormat="1" ht="15" customHeight="1" x14ac:dyDescent="0.25"/>
    <row r="48304" customFormat="1" ht="15" customHeight="1" x14ac:dyDescent="0.25"/>
    <row r="48305" customFormat="1" ht="15" customHeight="1" x14ac:dyDescent="0.25"/>
    <row r="48306" customFormat="1" ht="15" customHeight="1" x14ac:dyDescent="0.25"/>
    <row r="48307" customFormat="1" ht="15" customHeight="1" x14ac:dyDescent="0.25"/>
    <row r="48308" customFormat="1" ht="15" customHeight="1" x14ac:dyDescent="0.25"/>
    <row r="48309" customFormat="1" ht="15" customHeight="1" x14ac:dyDescent="0.25"/>
    <row r="48310" customFormat="1" ht="15" customHeight="1" x14ac:dyDescent="0.25"/>
    <row r="48311" customFormat="1" ht="15" customHeight="1" x14ac:dyDescent="0.25"/>
    <row r="48312" customFormat="1" ht="15" customHeight="1" x14ac:dyDescent="0.25"/>
    <row r="48313" customFormat="1" ht="15" customHeight="1" x14ac:dyDescent="0.25"/>
    <row r="48314" customFormat="1" ht="15" customHeight="1" x14ac:dyDescent="0.25"/>
    <row r="48315" customFormat="1" ht="15" customHeight="1" x14ac:dyDescent="0.25"/>
    <row r="48316" customFormat="1" ht="15" customHeight="1" x14ac:dyDescent="0.25"/>
    <row r="48317" customFormat="1" ht="15" customHeight="1" x14ac:dyDescent="0.25"/>
    <row r="48318" customFormat="1" ht="15" customHeight="1" x14ac:dyDescent="0.25"/>
    <row r="48319" customFormat="1" ht="15" customHeight="1" x14ac:dyDescent="0.25"/>
    <row r="48320" customFormat="1" ht="15" customHeight="1" x14ac:dyDescent="0.25"/>
    <row r="48321" customFormat="1" ht="15" customHeight="1" x14ac:dyDescent="0.25"/>
    <row r="48322" customFormat="1" ht="15" customHeight="1" x14ac:dyDescent="0.25"/>
    <row r="48323" customFormat="1" ht="15" customHeight="1" x14ac:dyDescent="0.25"/>
    <row r="48324" customFormat="1" ht="15" customHeight="1" x14ac:dyDescent="0.25"/>
    <row r="48325" customFormat="1" ht="15" customHeight="1" x14ac:dyDescent="0.25"/>
    <row r="48326" customFormat="1" ht="15" customHeight="1" x14ac:dyDescent="0.25"/>
    <row r="48327" customFormat="1" ht="15" customHeight="1" x14ac:dyDescent="0.25"/>
    <row r="48328" customFormat="1" ht="15" customHeight="1" x14ac:dyDescent="0.25"/>
    <row r="48329" customFormat="1" ht="15" customHeight="1" x14ac:dyDescent="0.25"/>
    <row r="48330" customFormat="1" ht="15" customHeight="1" x14ac:dyDescent="0.25"/>
    <row r="48331" customFormat="1" ht="15" customHeight="1" x14ac:dyDescent="0.25"/>
    <row r="48332" customFormat="1" ht="15" customHeight="1" x14ac:dyDescent="0.25"/>
    <row r="48333" customFormat="1" ht="15" customHeight="1" x14ac:dyDescent="0.25"/>
    <row r="48334" customFormat="1" ht="15" customHeight="1" x14ac:dyDescent="0.25"/>
    <row r="48335" customFormat="1" ht="15" customHeight="1" x14ac:dyDescent="0.25"/>
    <row r="48336" customFormat="1" ht="15" customHeight="1" x14ac:dyDescent="0.25"/>
    <row r="48337" customFormat="1" ht="15" customHeight="1" x14ac:dyDescent="0.25"/>
    <row r="48338" customFormat="1" ht="15" customHeight="1" x14ac:dyDescent="0.25"/>
    <row r="48339" customFormat="1" ht="15" customHeight="1" x14ac:dyDescent="0.25"/>
    <row r="48340" customFormat="1" ht="15" customHeight="1" x14ac:dyDescent="0.25"/>
    <row r="48341" customFormat="1" ht="15" customHeight="1" x14ac:dyDescent="0.25"/>
    <row r="48342" customFormat="1" ht="15" customHeight="1" x14ac:dyDescent="0.25"/>
    <row r="48343" customFormat="1" ht="15" customHeight="1" x14ac:dyDescent="0.25"/>
    <row r="48344" customFormat="1" ht="15" customHeight="1" x14ac:dyDescent="0.25"/>
    <row r="48345" customFormat="1" ht="15" customHeight="1" x14ac:dyDescent="0.25"/>
    <row r="48346" customFormat="1" ht="15" customHeight="1" x14ac:dyDescent="0.25"/>
    <row r="48347" customFormat="1" ht="15" customHeight="1" x14ac:dyDescent="0.25"/>
    <row r="48348" customFormat="1" ht="15" customHeight="1" x14ac:dyDescent="0.25"/>
    <row r="48349" customFormat="1" ht="15" customHeight="1" x14ac:dyDescent="0.25"/>
    <row r="48350" customFormat="1" ht="15" customHeight="1" x14ac:dyDescent="0.25"/>
    <row r="48351" customFormat="1" ht="15" customHeight="1" x14ac:dyDescent="0.25"/>
    <row r="48352" customFormat="1" ht="15" customHeight="1" x14ac:dyDescent="0.25"/>
    <row r="48353" customFormat="1" ht="15" customHeight="1" x14ac:dyDescent="0.25"/>
    <row r="48354" customFormat="1" ht="15" customHeight="1" x14ac:dyDescent="0.25"/>
    <row r="48355" customFormat="1" ht="15" customHeight="1" x14ac:dyDescent="0.25"/>
    <row r="48356" customFormat="1" ht="15" customHeight="1" x14ac:dyDescent="0.25"/>
    <row r="48357" customFormat="1" ht="15" customHeight="1" x14ac:dyDescent="0.25"/>
    <row r="48358" customFormat="1" ht="15" customHeight="1" x14ac:dyDescent="0.25"/>
    <row r="48359" customFormat="1" ht="15" customHeight="1" x14ac:dyDescent="0.25"/>
    <row r="48360" customFormat="1" ht="15" customHeight="1" x14ac:dyDescent="0.25"/>
    <row r="48361" customFormat="1" ht="15" customHeight="1" x14ac:dyDescent="0.25"/>
    <row r="48362" customFormat="1" ht="15" customHeight="1" x14ac:dyDescent="0.25"/>
    <row r="48363" customFormat="1" ht="15" customHeight="1" x14ac:dyDescent="0.25"/>
    <row r="48364" customFormat="1" ht="15" customHeight="1" x14ac:dyDescent="0.25"/>
    <row r="48365" customFormat="1" ht="15" customHeight="1" x14ac:dyDescent="0.25"/>
    <row r="48366" customFormat="1" ht="15" customHeight="1" x14ac:dyDescent="0.25"/>
    <row r="48367" customFormat="1" ht="15" customHeight="1" x14ac:dyDescent="0.25"/>
    <row r="48368" customFormat="1" ht="15" customHeight="1" x14ac:dyDescent="0.25"/>
    <row r="48369" customFormat="1" ht="15" customHeight="1" x14ac:dyDescent="0.25"/>
    <row r="48370" customFormat="1" ht="15" customHeight="1" x14ac:dyDescent="0.25"/>
    <row r="48371" customFormat="1" ht="15" customHeight="1" x14ac:dyDescent="0.25"/>
    <row r="48372" customFormat="1" ht="15" customHeight="1" x14ac:dyDescent="0.25"/>
    <row r="48373" customFormat="1" ht="15" customHeight="1" x14ac:dyDescent="0.25"/>
    <row r="48374" customFormat="1" ht="15" customHeight="1" x14ac:dyDescent="0.25"/>
    <row r="48375" customFormat="1" ht="15" customHeight="1" x14ac:dyDescent="0.25"/>
    <row r="48376" customFormat="1" ht="15" customHeight="1" x14ac:dyDescent="0.25"/>
    <row r="48377" customFormat="1" ht="15" customHeight="1" x14ac:dyDescent="0.25"/>
    <row r="48378" customFormat="1" ht="15" customHeight="1" x14ac:dyDescent="0.25"/>
    <row r="48379" customFormat="1" ht="15" customHeight="1" x14ac:dyDescent="0.25"/>
    <row r="48380" customFormat="1" ht="15" customHeight="1" x14ac:dyDescent="0.25"/>
    <row r="48381" customFormat="1" ht="15" customHeight="1" x14ac:dyDescent="0.25"/>
    <row r="48382" customFormat="1" ht="15" customHeight="1" x14ac:dyDescent="0.25"/>
    <row r="48383" customFormat="1" ht="15" customHeight="1" x14ac:dyDescent="0.25"/>
    <row r="48384" customFormat="1" ht="15" customHeight="1" x14ac:dyDescent="0.25"/>
    <row r="48385" customFormat="1" ht="15" customHeight="1" x14ac:dyDescent="0.25"/>
    <row r="48386" customFormat="1" ht="15" customHeight="1" x14ac:dyDescent="0.25"/>
    <row r="48387" customFormat="1" ht="15" customHeight="1" x14ac:dyDescent="0.25"/>
    <row r="48388" customFormat="1" ht="15" customHeight="1" x14ac:dyDescent="0.25"/>
    <row r="48389" customFormat="1" ht="15" customHeight="1" x14ac:dyDescent="0.25"/>
    <row r="48390" customFormat="1" ht="15" customHeight="1" x14ac:dyDescent="0.25"/>
    <row r="48391" customFormat="1" ht="15" customHeight="1" x14ac:dyDescent="0.25"/>
    <row r="48392" customFormat="1" ht="15" customHeight="1" x14ac:dyDescent="0.25"/>
    <row r="48393" customFormat="1" ht="15" customHeight="1" x14ac:dyDescent="0.25"/>
    <row r="48394" customFormat="1" ht="15" customHeight="1" x14ac:dyDescent="0.25"/>
    <row r="48395" customFormat="1" ht="15" customHeight="1" x14ac:dyDescent="0.25"/>
    <row r="48396" customFormat="1" ht="15" customHeight="1" x14ac:dyDescent="0.25"/>
    <row r="48397" customFormat="1" ht="15" customHeight="1" x14ac:dyDescent="0.25"/>
    <row r="48398" customFormat="1" ht="15" customHeight="1" x14ac:dyDescent="0.25"/>
    <row r="48399" customFormat="1" ht="15" customHeight="1" x14ac:dyDescent="0.25"/>
    <row r="48400" customFormat="1" ht="15" customHeight="1" x14ac:dyDescent="0.25"/>
    <row r="48401" customFormat="1" ht="15" customHeight="1" x14ac:dyDescent="0.25"/>
    <row r="48402" customFormat="1" ht="15" customHeight="1" x14ac:dyDescent="0.25"/>
    <row r="48403" customFormat="1" ht="15" customHeight="1" x14ac:dyDescent="0.25"/>
    <row r="48404" customFormat="1" ht="15" customHeight="1" x14ac:dyDescent="0.25"/>
    <row r="48405" customFormat="1" ht="15" customHeight="1" x14ac:dyDescent="0.25"/>
    <row r="48406" customFormat="1" ht="15" customHeight="1" x14ac:dyDescent="0.25"/>
    <row r="48407" customFormat="1" ht="15" customHeight="1" x14ac:dyDescent="0.25"/>
    <row r="48408" customFormat="1" ht="15" customHeight="1" x14ac:dyDescent="0.25"/>
    <row r="48409" customFormat="1" ht="15" customHeight="1" x14ac:dyDescent="0.25"/>
    <row r="48410" customFormat="1" ht="15" customHeight="1" x14ac:dyDescent="0.25"/>
    <row r="48411" customFormat="1" ht="15" customHeight="1" x14ac:dyDescent="0.25"/>
    <row r="48412" customFormat="1" ht="15" customHeight="1" x14ac:dyDescent="0.25"/>
    <row r="48413" customFormat="1" ht="15" customHeight="1" x14ac:dyDescent="0.25"/>
    <row r="48414" customFormat="1" ht="15" customHeight="1" x14ac:dyDescent="0.25"/>
    <row r="48415" customFormat="1" ht="15" customHeight="1" x14ac:dyDescent="0.25"/>
    <row r="48416" customFormat="1" ht="15" customHeight="1" x14ac:dyDescent="0.25"/>
    <row r="48417" customFormat="1" ht="15" customHeight="1" x14ac:dyDescent="0.25"/>
    <row r="48418" customFormat="1" ht="15" customHeight="1" x14ac:dyDescent="0.25"/>
    <row r="48419" customFormat="1" ht="15" customHeight="1" x14ac:dyDescent="0.25"/>
    <row r="48420" customFormat="1" ht="15" customHeight="1" x14ac:dyDescent="0.25"/>
    <row r="48421" customFormat="1" ht="15" customHeight="1" x14ac:dyDescent="0.25"/>
    <row r="48422" customFormat="1" ht="15" customHeight="1" x14ac:dyDescent="0.25"/>
    <row r="48423" customFormat="1" ht="15" customHeight="1" x14ac:dyDescent="0.25"/>
    <row r="48424" customFormat="1" ht="15" customHeight="1" x14ac:dyDescent="0.25"/>
    <row r="48425" customFormat="1" ht="15" customHeight="1" x14ac:dyDescent="0.25"/>
    <row r="48426" customFormat="1" ht="15" customHeight="1" x14ac:dyDescent="0.25"/>
    <row r="48427" customFormat="1" ht="15" customHeight="1" x14ac:dyDescent="0.25"/>
    <row r="48428" customFormat="1" ht="15" customHeight="1" x14ac:dyDescent="0.25"/>
    <row r="48429" customFormat="1" ht="15" customHeight="1" x14ac:dyDescent="0.25"/>
    <row r="48430" customFormat="1" ht="15" customHeight="1" x14ac:dyDescent="0.25"/>
    <row r="48431" customFormat="1" ht="15" customHeight="1" x14ac:dyDescent="0.25"/>
    <row r="48432" customFormat="1" ht="15" customHeight="1" x14ac:dyDescent="0.25"/>
    <row r="48433" customFormat="1" ht="15" customHeight="1" x14ac:dyDescent="0.25"/>
    <row r="48434" customFormat="1" ht="15" customHeight="1" x14ac:dyDescent="0.25"/>
    <row r="48435" customFormat="1" ht="15" customHeight="1" x14ac:dyDescent="0.25"/>
    <row r="48436" customFormat="1" ht="15" customHeight="1" x14ac:dyDescent="0.25"/>
    <row r="48437" customFormat="1" ht="15" customHeight="1" x14ac:dyDescent="0.25"/>
    <row r="48438" customFormat="1" ht="15" customHeight="1" x14ac:dyDescent="0.25"/>
    <row r="48439" customFormat="1" ht="15" customHeight="1" x14ac:dyDescent="0.25"/>
    <row r="48440" customFormat="1" ht="15" customHeight="1" x14ac:dyDescent="0.25"/>
    <row r="48441" customFormat="1" ht="15" customHeight="1" x14ac:dyDescent="0.25"/>
    <row r="48442" customFormat="1" ht="15" customHeight="1" x14ac:dyDescent="0.25"/>
    <row r="48443" customFormat="1" ht="15" customHeight="1" x14ac:dyDescent="0.25"/>
    <row r="48444" customFormat="1" ht="15" customHeight="1" x14ac:dyDescent="0.25"/>
    <row r="48445" customFormat="1" ht="15" customHeight="1" x14ac:dyDescent="0.25"/>
    <row r="48446" customFormat="1" ht="15" customHeight="1" x14ac:dyDescent="0.25"/>
    <row r="48447" customFormat="1" ht="15" customHeight="1" x14ac:dyDescent="0.25"/>
    <row r="48448" customFormat="1" ht="15" customHeight="1" x14ac:dyDescent="0.25"/>
    <row r="48449" customFormat="1" ht="15" customHeight="1" x14ac:dyDescent="0.25"/>
    <row r="48450" customFormat="1" ht="15" customHeight="1" x14ac:dyDescent="0.25"/>
    <row r="48451" customFormat="1" ht="15" customHeight="1" x14ac:dyDescent="0.25"/>
    <row r="48452" customFormat="1" ht="15" customHeight="1" x14ac:dyDescent="0.25"/>
    <row r="48453" customFormat="1" ht="15" customHeight="1" x14ac:dyDescent="0.25"/>
    <row r="48454" customFormat="1" ht="15" customHeight="1" x14ac:dyDescent="0.25"/>
    <row r="48455" customFormat="1" ht="15" customHeight="1" x14ac:dyDescent="0.25"/>
    <row r="48456" customFormat="1" ht="15" customHeight="1" x14ac:dyDescent="0.25"/>
    <row r="48457" customFormat="1" ht="15" customHeight="1" x14ac:dyDescent="0.25"/>
    <row r="48458" customFormat="1" ht="15" customHeight="1" x14ac:dyDescent="0.25"/>
    <row r="48459" customFormat="1" ht="15" customHeight="1" x14ac:dyDescent="0.25"/>
    <row r="48460" customFormat="1" ht="15" customHeight="1" x14ac:dyDescent="0.25"/>
    <row r="48461" customFormat="1" ht="15" customHeight="1" x14ac:dyDescent="0.25"/>
    <row r="48462" customFormat="1" ht="15" customHeight="1" x14ac:dyDescent="0.25"/>
    <row r="48463" customFormat="1" ht="15" customHeight="1" x14ac:dyDescent="0.25"/>
    <row r="48464" customFormat="1" ht="15" customHeight="1" x14ac:dyDescent="0.25"/>
    <row r="48465" customFormat="1" ht="15" customHeight="1" x14ac:dyDescent="0.25"/>
    <row r="48466" customFormat="1" ht="15" customHeight="1" x14ac:dyDescent="0.25"/>
    <row r="48467" customFormat="1" ht="15" customHeight="1" x14ac:dyDescent="0.25"/>
    <row r="48468" customFormat="1" ht="15" customHeight="1" x14ac:dyDescent="0.25"/>
    <row r="48469" customFormat="1" ht="15" customHeight="1" x14ac:dyDescent="0.25"/>
    <row r="48470" customFormat="1" ht="15" customHeight="1" x14ac:dyDescent="0.25"/>
    <row r="48471" customFormat="1" ht="15" customHeight="1" x14ac:dyDescent="0.25"/>
    <row r="48472" customFormat="1" ht="15" customHeight="1" x14ac:dyDescent="0.25"/>
    <row r="48473" customFormat="1" ht="15" customHeight="1" x14ac:dyDescent="0.25"/>
    <row r="48474" customFormat="1" ht="15" customHeight="1" x14ac:dyDescent="0.25"/>
    <row r="48475" customFormat="1" ht="15" customHeight="1" x14ac:dyDescent="0.25"/>
    <row r="48476" customFormat="1" ht="15" customHeight="1" x14ac:dyDescent="0.25"/>
    <row r="48477" customFormat="1" ht="15" customHeight="1" x14ac:dyDescent="0.25"/>
    <row r="48478" customFormat="1" ht="15" customHeight="1" x14ac:dyDescent="0.25"/>
    <row r="48479" customFormat="1" ht="15" customHeight="1" x14ac:dyDescent="0.25"/>
    <row r="48480" customFormat="1" ht="15" customHeight="1" x14ac:dyDescent="0.25"/>
    <row r="48481" customFormat="1" ht="15" customHeight="1" x14ac:dyDescent="0.25"/>
    <row r="48482" customFormat="1" ht="15" customHeight="1" x14ac:dyDescent="0.25"/>
    <row r="48483" customFormat="1" ht="15" customHeight="1" x14ac:dyDescent="0.25"/>
    <row r="48484" customFormat="1" ht="15" customHeight="1" x14ac:dyDescent="0.25"/>
    <row r="48485" customFormat="1" ht="15" customHeight="1" x14ac:dyDescent="0.25"/>
    <row r="48486" customFormat="1" ht="15" customHeight="1" x14ac:dyDescent="0.25"/>
    <row r="48487" customFormat="1" ht="15" customHeight="1" x14ac:dyDescent="0.25"/>
    <row r="48488" customFormat="1" ht="15" customHeight="1" x14ac:dyDescent="0.25"/>
    <row r="48489" customFormat="1" ht="15" customHeight="1" x14ac:dyDescent="0.25"/>
    <row r="48490" customFormat="1" ht="15" customHeight="1" x14ac:dyDescent="0.25"/>
    <row r="48491" customFormat="1" ht="15" customHeight="1" x14ac:dyDescent="0.25"/>
    <row r="48492" customFormat="1" ht="15" customHeight="1" x14ac:dyDescent="0.25"/>
    <row r="48493" customFormat="1" ht="15" customHeight="1" x14ac:dyDescent="0.25"/>
    <row r="48494" customFormat="1" ht="15" customHeight="1" x14ac:dyDescent="0.25"/>
    <row r="48495" customFormat="1" ht="15" customHeight="1" x14ac:dyDescent="0.25"/>
    <row r="48496" customFormat="1" ht="15" customHeight="1" x14ac:dyDescent="0.25"/>
    <row r="48497" customFormat="1" ht="15" customHeight="1" x14ac:dyDescent="0.25"/>
    <row r="48498" customFormat="1" ht="15" customHeight="1" x14ac:dyDescent="0.25"/>
    <row r="48499" customFormat="1" ht="15" customHeight="1" x14ac:dyDescent="0.25"/>
    <row r="48500" customFormat="1" ht="15" customHeight="1" x14ac:dyDescent="0.25"/>
    <row r="48501" customFormat="1" ht="15" customHeight="1" x14ac:dyDescent="0.25"/>
    <row r="48502" customFormat="1" ht="15" customHeight="1" x14ac:dyDescent="0.25"/>
    <row r="48503" customFormat="1" ht="15" customHeight="1" x14ac:dyDescent="0.25"/>
    <row r="48504" customFormat="1" ht="15" customHeight="1" x14ac:dyDescent="0.25"/>
    <row r="48505" customFormat="1" ht="15" customHeight="1" x14ac:dyDescent="0.25"/>
    <row r="48506" customFormat="1" ht="15" customHeight="1" x14ac:dyDescent="0.25"/>
    <row r="48507" customFormat="1" ht="15" customHeight="1" x14ac:dyDescent="0.25"/>
    <row r="48508" customFormat="1" ht="15" customHeight="1" x14ac:dyDescent="0.25"/>
    <row r="48509" customFormat="1" ht="15" customHeight="1" x14ac:dyDescent="0.25"/>
    <row r="48510" customFormat="1" ht="15" customHeight="1" x14ac:dyDescent="0.25"/>
    <row r="48511" customFormat="1" ht="15" customHeight="1" x14ac:dyDescent="0.25"/>
    <row r="48512" customFormat="1" ht="15" customHeight="1" x14ac:dyDescent="0.25"/>
    <row r="48513" customFormat="1" ht="15" customHeight="1" x14ac:dyDescent="0.25"/>
    <row r="48514" customFormat="1" ht="15" customHeight="1" x14ac:dyDescent="0.25"/>
    <row r="48515" customFormat="1" ht="15" customHeight="1" x14ac:dyDescent="0.25"/>
    <row r="48516" customFormat="1" ht="15" customHeight="1" x14ac:dyDescent="0.25"/>
    <row r="48517" customFormat="1" ht="15" customHeight="1" x14ac:dyDescent="0.25"/>
    <row r="48518" customFormat="1" ht="15" customHeight="1" x14ac:dyDescent="0.25"/>
    <row r="48519" customFormat="1" ht="15" customHeight="1" x14ac:dyDescent="0.25"/>
    <row r="48520" customFormat="1" ht="15" customHeight="1" x14ac:dyDescent="0.25"/>
    <row r="48521" customFormat="1" ht="15" customHeight="1" x14ac:dyDescent="0.25"/>
    <row r="48522" customFormat="1" ht="15" customHeight="1" x14ac:dyDescent="0.25"/>
    <row r="48523" customFormat="1" ht="15" customHeight="1" x14ac:dyDescent="0.25"/>
    <row r="48524" customFormat="1" ht="15" customHeight="1" x14ac:dyDescent="0.25"/>
    <row r="48525" customFormat="1" ht="15" customHeight="1" x14ac:dyDescent="0.25"/>
    <row r="48526" customFormat="1" ht="15" customHeight="1" x14ac:dyDescent="0.25"/>
    <row r="48527" customFormat="1" ht="15" customHeight="1" x14ac:dyDescent="0.25"/>
    <row r="48528" customFormat="1" ht="15" customHeight="1" x14ac:dyDescent="0.25"/>
    <row r="48529" customFormat="1" ht="15" customHeight="1" x14ac:dyDescent="0.25"/>
    <row r="48530" customFormat="1" ht="15" customHeight="1" x14ac:dyDescent="0.25"/>
    <row r="48531" customFormat="1" ht="15" customHeight="1" x14ac:dyDescent="0.25"/>
    <row r="48532" customFormat="1" ht="15" customHeight="1" x14ac:dyDescent="0.25"/>
    <row r="48533" customFormat="1" ht="15" customHeight="1" x14ac:dyDescent="0.25"/>
    <row r="48534" customFormat="1" ht="15" customHeight="1" x14ac:dyDescent="0.25"/>
    <row r="48535" customFormat="1" ht="15" customHeight="1" x14ac:dyDescent="0.25"/>
    <row r="48536" customFormat="1" ht="15" customHeight="1" x14ac:dyDescent="0.25"/>
    <row r="48537" customFormat="1" ht="15" customHeight="1" x14ac:dyDescent="0.25"/>
    <row r="48538" customFormat="1" ht="15" customHeight="1" x14ac:dyDescent="0.25"/>
    <row r="48539" customFormat="1" ht="15" customHeight="1" x14ac:dyDescent="0.25"/>
    <row r="48540" customFormat="1" ht="15" customHeight="1" x14ac:dyDescent="0.25"/>
    <row r="48541" customFormat="1" ht="15" customHeight="1" x14ac:dyDescent="0.25"/>
    <row r="48542" customFormat="1" ht="15" customHeight="1" x14ac:dyDescent="0.25"/>
    <row r="48543" customFormat="1" ht="15" customHeight="1" x14ac:dyDescent="0.25"/>
    <row r="48544" customFormat="1" ht="15" customHeight="1" x14ac:dyDescent="0.25"/>
    <row r="48545" customFormat="1" ht="15" customHeight="1" x14ac:dyDescent="0.25"/>
    <row r="48546" customFormat="1" ht="15" customHeight="1" x14ac:dyDescent="0.25"/>
    <row r="48547" customFormat="1" ht="15" customHeight="1" x14ac:dyDescent="0.25"/>
    <row r="48548" customFormat="1" ht="15" customHeight="1" x14ac:dyDescent="0.25"/>
    <row r="48549" customFormat="1" ht="15" customHeight="1" x14ac:dyDescent="0.25"/>
    <row r="48550" customFormat="1" ht="15" customHeight="1" x14ac:dyDescent="0.25"/>
    <row r="48551" customFormat="1" ht="15" customHeight="1" x14ac:dyDescent="0.25"/>
    <row r="48552" customFormat="1" ht="15" customHeight="1" x14ac:dyDescent="0.25"/>
    <row r="48553" customFormat="1" ht="15" customHeight="1" x14ac:dyDescent="0.25"/>
    <row r="48554" customFormat="1" ht="15" customHeight="1" x14ac:dyDescent="0.25"/>
    <row r="48555" customFormat="1" ht="15" customHeight="1" x14ac:dyDescent="0.25"/>
    <row r="48556" customFormat="1" ht="15" customHeight="1" x14ac:dyDescent="0.25"/>
    <row r="48557" customFormat="1" ht="15" customHeight="1" x14ac:dyDescent="0.25"/>
    <row r="48558" customFormat="1" ht="15" customHeight="1" x14ac:dyDescent="0.25"/>
    <row r="48559" customFormat="1" ht="15" customHeight="1" x14ac:dyDescent="0.25"/>
    <row r="48560" customFormat="1" ht="15" customHeight="1" x14ac:dyDescent="0.25"/>
    <row r="48561" customFormat="1" ht="15" customHeight="1" x14ac:dyDescent="0.25"/>
    <row r="48562" customFormat="1" ht="15" customHeight="1" x14ac:dyDescent="0.25"/>
    <row r="48563" customFormat="1" ht="15" customHeight="1" x14ac:dyDescent="0.25"/>
    <row r="48564" customFormat="1" ht="15" customHeight="1" x14ac:dyDescent="0.25"/>
    <row r="48565" customFormat="1" ht="15" customHeight="1" x14ac:dyDescent="0.25"/>
    <row r="48566" customFormat="1" ht="15" customHeight="1" x14ac:dyDescent="0.25"/>
    <row r="48567" customFormat="1" ht="15" customHeight="1" x14ac:dyDescent="0.25"/>
    <row r="48568" customFormat="1" ht="15" customHeight="1" x14ac:dyDescent="0.25"/>
    <row r="48569" customFormat="1" ht="15" customHeight="1" x14ac:dyDescent="0.25"/>
    <row r="48570" customFormat="1" ht="15" customHeight="1" x14ac:dyDescent="0.25"/>
    <row r="48571" customFormat="1" ht="15" customHeight="1" x14ac:dyDescent="0.25"/>
    <row r="48572" customFormat="1" ht="15" customHeight="1" x14ac:dyDescent="0.25"/>
    <row r="48573" customFormat="1" ht="15" customHeight="1" x14ac:dyDescent="0.25"/>
    <row r="48574" customFormat="1" ht="15" customHeight="1" x14ac:dyDescent="0.25"/>
    <row r="48575" customFormat="1" ht="15" customHeight="1" x14ac:dyDescent="0.25"/>
    <row r="48576" customFormat="1" ht="15" customHeight="1" x14ac:dyDescent="0.25"/>
    <row r="48577" customFormat="1" ht="15" customHeight="1" x14ac:dyDescent="0.25"/>
    <row r="48578" customFormat="1" ht="15" customHeight="1" x14ac:dyDescent="0.25"/>
    <row r="48579" customFormat="1" ht="15" customHeight="1" x14ac:dyDescent="0.25"/>
    <row r="48580" customFormat="1" ht="15" customHeight="1" x14ac:dyDescent="0.25"/>
    <row r="48581" customFormat="1" ht="15" customHeight="1" x14ac:dyDescent="0.25"/>
    <row r="48582" customFormat="1" ht="15" customHeight="1" x14ac:dyDescent="0.25"/>
    <row r="48583" customFormat="1" ht="15" customHeight="1" x14ac:dyDescent="0.25"/>
    <row r="48584" customFormat="1" ht="15" customHeight="1" x14ac:dyDescent="0.25"/>
    <row r="48585" customFormat="1" ht="15" customHeight="1" x14ac:dyDescent="0.25"/>
    <row r="48586" customFormat="1" ht="15" customHeight="1" x14ac:dyDescent="0.25"/>
    <row r="48587" customFormat="1" ht="15" customHeight="1" x14ac:dyDescent="0.25"/>
    <row r="48588" customFormat="1" ht="15" customHeight="1" x14ac:dyDescent="0.25"/>
    <row r="48589" customFormat="1" ht="15" customHeight="1" x14ac:dyDescent="0.25"/>
    <row r="48590" customFormat="1" ht="15" customHeight="1" x14ac:dyDescent="0.25"/>
    <row r="48591" customFormat="1" ht="15" customHeight="1" x14ac:dyDescent="0.25"/>
    <row r="48592" customFormat="1" ht="15" customHeight="1" x14ac:dyDescent="0.25"/>
    <row r="48593" customFormat="1" ht="15" customHeight="1" x14ac:dyDescent="0.25"/>
    <row r="48594" customFormat="1" ht="15" customHeight="1" x14ac:dyDescent="0.25"/>
    <row r="48595" customFormat="1" ht="15" customHeight="1" x14ac:dyDescent="0.25"/>
    <row r="48596" customFormat="1" ht="15" customHeight="1" x14ac:dyDescent="0.25"/>
    <row r="48597" customFormat="1" ht="15" customHeight="1" x14ac:dyDescent="0.25"/>
    <row r="48598" customFormat="1" ht="15" customHeight="1" x14ac:dyDescent="0.25"/>
    <row r="48599" customFormat="1" ht="15" customHeight="1" x14ac:dyDescent="0.25"/>
    <row r="48600" customFormat="1" ht="15" customHeight="1" x14ac:dyDescent="0.25"/>
    <row r="48601" customFormat="1" ht="15" customHeight="1" x14ac:dyDescent="0.25"/>
    <row r="48602" customFormat="1" ht="15" customHeight="1" x14ac:dyDescent="0.25"/>
    <row r="48603" customFormat="1" ht="15" customHeight="1" x14ac:dyDescent="0.25"/>
    <row r="48604" customFormat="1" ht="15" customHeight="1" x14ac:dyDescent="0.25"/>
    <row r="48605" customFormat="1" ht="15" customHeight="1" x14ac:dyDescent="0.25"/>
    <row r="48606" customFormat="1" ht="15" customHeight="1" x14ac:dyDescent="0.25"/>
    <row r="48607" customFormat="1" ht="15" customHeight="1" x14ac:dyDescent="0.25"/>
    <row r="48608" customFormat="1" ht="15" customHeight="1" x14ac:dyDescent="0.25"/>
    <row r="48609" customFormat="1" ht="15" customHeight="1" x14ac:dyDescent="0.25"/>
    <row r="48610" customFormat="1" ht="15" customHeight="1" x14ac:dyDescent="0.25"/>
    <row r="48611" customFormat="1" ht="15" customHeight="1" x14ac:dyDescent="0.25"/>
    <row r="48612" customFormat="1" ht="15" customHeight="1" x14ac:dyDescent="0.25"/>
    <row r="48613" customFormat="1" ht="15" customHeight="1" x14ac:dyDescent="0.25"/>
    <row r="48614" customFormat="1" ht="15" customHeight="1" x14ac:dyDescent="0.25"/>
    <row r="48615" customFormat="1" ht="15" customHeight="1" x14ac:dyDescent="0.25"/>
    <row r="48616" customFormat="1" ht="15" customHeight="1" x14ac:dyDescent="0.25"/>
    <row r="48617" customFormat="1" ht="15" customHeight="1" x14ac:dyDescent="0.25"/>
    <row r="48618" customFormat="1" ht="15" customHeight="1" x14ac:dyDescent="0.25"/>
    <row r="48619" customFormat="1" ht="15" customHeight="1" x14ac:dyDescent="0.25"/>
    <row r="48620" customFormat="1" ht="15" customHeight="1" x14ac:dyDescent="0.25"/>
    <row r="48621" customFormat="1" ht="15" customHeight="1" x14ac:dyDescent="0.25"/>
    <row r="48622" customFormat="1" ht="15" customHeight="1" x14ac:dyDescent="0.25"/>
    <row r="48623" customFormat="1" ht="15" customHeight="1" x14ac:dyDescent="0.25"/>
    <row r="48624" customFormat="1" ht="15" customHeight="1" x14ac:dyDescent="0.25"/>
    <row r="48625" customFormat="1" ht="15" customHeight="1" x14ac:dyDescent="0.25"/>
    <row r="48626" customFormat="1" ht="15" customHeight="1" x14ac:dyDescent="0.25"/>
    <row r="48627" customFormat="1" ht="15" customHeight="1" x14ac:dyDescent="0.25"/>
    <row r="48628" customFormat="1" ht="15" customHeight="1" x14ac:dyDescent="0.25"/>
    <row r="48629" customFormat="1" ht="15" customHeight="1" x14ac:dyDescent="0.25"/>
    <row r="48630" customFormat="1" ht="15" customHeight="1" x14ac:dyDescent="0.25"/>
    <row r="48631" customFormat="1" ht="15" customHeight="1" x14ac:dyDescent="0.25"/>
    <row r="48632" customFormat="1" ht="15" customHeight="1" x14ac:dyDescent="0.25"/>
    <row r="48633" customFormat="1" ht="15" customHeight="1" x14ac:dyDescent="0.25"/>
    <row r="48634" customFormat="1" ht="15" customHeight="1" x14ac:dyDescent="0.25"/>
    <row r="48635" customFormat="1" ht="15" customHeight="1" x14ac:dyDescent="0.25"/>
    <row r="48636" customFormat="1" ht="15" customHeight="1" x14ac:dyDescent="0.25"/>
    <row r="48637" customFormat="1" ht="15" customHeight="1" x14ac:dyDescent="0.25"/>
    <row r="48638" customFormat="1" ht="15" customHeight="1" x14ac:dyDescent="0.25"/>
    <row r="48639" customFormat="1" ht="15" customHeight="1" x14ac:dyDescent="0.25"/>
    <row r="48640" customFormat="1" ht="15" customHeight="1" x14ac:dyDescent="0.25"/>
    <row r="48641" customFormat="1" ht="15" customHeight="1" x14ac:dyDescent="0.25"/>
    <row r="48642" customFormat="1" ht="15" customHeight="1" x14ac:dyDescent="0.25"/>
    <row r="48643" customFormat="1" ht="15" customHeight="1" x14ac:dyDescent="0.25"/>
    <row r="48644" customFormat="1" ht="15" customHeight="1" x14ac:dyDescent="0.25"/>
    <row r="48645" customFormat="1" ht="15" customHeight="1" x14ac:dyDescent="0.25"/>
    <row r="48646" customFormat="1" ht="15" customHeight="1" x14ac:dyDescent="0.25"/>
    <row r="48647" customFormat="1" ht="15" customHeight="1" x14ac:dyDescent="0.25"/>
    <row r="48648" customFormat="1" ht="15" customHeight="1" x14ac:dyDescent="0.25"/>
    <row r="48649" customFormat="1" ht="15" customHeight="1" x14ac:dyDescent="0.25"/>
    <row r="48650" customFormat="1" ht="15" customHeight="1" x14ac:dyDescent="0.25"/>
    <row r="48651" customFormat="1" ht="15" customHeight="1" x14ac:dyDescent="0.25"/>
    <row r="48652" customFormat="1" ht="15" customHeight="1" x14ac:dyDescent="0.25"/>
    <row r="48653" customFormat="1" ht="15" customHeight="1" x14ac:dyDescent="0.25"/>
    <row r="48654" customFormat="1" ht="15" customHeight="1" x14ac:dyDescent="0.25"/>
    <row r="48655" customFormat="1" ht="15" customHeight="1" x14ac:dyDescent="0.25"/>
    <row r="48656" customFormat="1" ht="15" customHeight="1" x14ac:dyDescent="0.25"/>
    <row r="48657" customFormat="1" ht="15" customHeight="1" x14ac:dyDescent="0.25"/>
    <row r="48658" customFormat="1" ht="15" customHeight="1" x14ac:dyDescent="0.25"/>
    <row r="48659" customFormat="1" ht="15" customHeight="1" x14ac:dyDescent="0.25"/>
    <row r="48660" customFormat="1" ht="15" customHeight="1" x14ac:dyDescent="0.25"/>
    <row r="48661" customFormat="1" ht="15" customHeight="1" x14ac:dyDescent="0.25"/>
    <row r="48662" customFormat="1" ht="15" customHeight="1" x14ac:dyDescent="0.25"/>
    <row r="48663" customFormat="1" ht="15" customHeight="1" x14ac:dyDescent="0.25"/>
    <row r="48664" customFormat="1" ht="15" customHeight="1" x14ac:dyDescent="0.25"/>
    <row r="48665" customFormat="1" ht="15" customHeight="1" x14ac:dyDescent="0.25"/>
    <row r="48666" customFormat="1" ht="15" customHeight="1" x14ac:dyDescent="0.25"/>
    <row r="48667" customFormat="1" ht="15" customHeight="1" x14ac:dyDescent="0.25"/>
    <row r="48668" customFormat="1" ht="15" customHeight="1" x14ac:dyDescent="0.25"/>
    <row r="48669" customFormat="1" ht="15" customHeight="1" x14ac:dyDescent="0.25"/>
    <row r="48670" customFormat="1" ht="15" customHeight="1" x14ac:dyDescent="0.25"/>
    <row r="48671" customFormat="1" ht="15" customHeight="1" x14ac:dyDescent="0.25"/>
    <row r="48672" customFormat="1" ht="15" customHeight="1" x14ac:dyDescent="0.25"/>
    <row r="48673" customFormat="1" ht="15" customHeight="1" x14ac:dyDescent="0.25"/>
    <row r="48674" customFormat="1" ht="15" customHeight="1" x14ac:dyDescent="0.25"/>
    <row r="48675" customFormat="1" ht="15" customHeight="1" x14ac:dyDescent="0.25"/>
    <row r="48676" customFormat="1" ht="15" customHeight="1" x14ac:dyDescent="0.25"/>
    <row r="48677" customFormat="1" ht="15" customHeight="1" x14ac:dyDescent="0.25"/>
    <row r="48678" customFormat="1" ht="15" customHeight="1" x14ac:dyDescent="0.25"/>
    <row r="48679" customFormat="1" ht="15" customHeight="1" x14ac:dyDescent="0.25"/>
    <row r="48680" customFormat="1" ht="15" customHeight="1" x14ac:dyDescent="0.25"/>
    <row r="48681" customFormat="1" ht="15" customHeight="1" x14ac:dyDescent="0.25"/>
    <row r="48682" customFormat="1" ht="15" customHeight="1" x14ac:dyDescent="0.25"/>
    <row r="48683" customFormat="1" ht="15" customHeight="1" x14ac:dyDescent="0.25"/>
    <row r="48684" customFormat="1" ht="15" customHeight="1" x14ac:dyDescent="0.25"/>
    <row r="48685" customFormat="1" ht="15" customHeight="1" x14ac:dyDescent="0.25"/>
    <row r="48686" customFormat="1" ht="15" customHeight="1" x14ac:dyDescent="0.25"/>
    <row r="48687" customFormat="1" ht="15" customHeight="1" x14ac:dyDescent="0.25"/>
    <row r="48688" customFormat="1" ht="15" customHeight="1" x14ac:dyDescent="0.25"/>
    <row r="48689" customFormat="1" ht="15" customHeight="1" x14ac:dyDescent="0.25"/>
    <row r="48690" customFormat="1" ht="15" customHeight="1" x14ac:dyDescent="0.25"/>
    <row r="48691" customFormat="1" ht="15" customHeight="1" x14ac:dyDescent="0.25"/>
    <row r="48692" customFormat="1" ht="15" customHeight="1" x14ac:dyDescent="0.25"/>
    <row r="48693" customFormat="1" ht="15" customHeight="1" x14ac:dyDescent="0.25"/>
    <row r="48694" customFormat="1" ht="15" customHeight="1" x14ac:dyDescent="0.25"/>
    <row r="48695" customFormat="1" ht="15" customHeight="1" x14ac:dyDescent="0.25"/>
    <row r="48696" customFormat="1" ht="15" customHeight="1" x14ac:dyDescent="0.25"/>
    <row r="48697" customFormat="1" ht="15" customHeight="1" x14ac:dyDescent="0.25"/>
    <row r="48698" customFormat="1" ht="15" customHeight="1" x14ac:dyDescent="0.25"/>
    <row r="48699" customFormat="1" ht="15" customHeight="1" x14ac:dyDescent="0.25"/>
    <row r="48700" customFormat="1" ht="15" customHeight="1" x14ac:dyDescent="0.25"/>
    <row r="48701" customFormat="1" ht="15" customHeight="1" x14ac:dyDescent="0.25"/>
    <row r="48702" customFormat="1" ht="15" customHeight="1" x14ac:dyDescent="0.25"/>
    <row r="48703" customFormat="1" ht="15" customHeight="1" x14ac:dyDescent="0.25"/>
    <row r="48704" customFormat="1" ht="15" customHeight="1" x14ac:dyDescent="0.25"/>
    <row r="48705" customFormat="1" ht="15" customHeight="1" x14ac:dyDescent="0.25"/>
    <row r="48706" customFormat="1" ht="15" customHeight="1" x14ac:dyDescent="0.25"/>
    <row r="48707" customFormat="1" ht="15" customHeight="1" x14ac:dyDescent="0.25"/>
    <row r="48708" customFormat="1" ht="15" customHeight="1" x14ac:dyDescent="0.25"/>
    <row r="48709" customFormat="1" ht="15" customHeight="1" x14ac:dyDescent="0.25"/>
    <row r="48710" customFormat="1" ht="15" customHeight="1" x14ac:dyDescent="0.25"/>
    <row r="48711" customFormat="1" ht="15" customHeight="1" x14ac:dyDescent="0.25"/>
    <row r="48712" customFormat="1" ht="15" customHeight="1" x14ac:dyDescent="0.25"/>
    <row r="48713" customFormat="1" ht="15" customHeight="1" x14ac:dyDescent="0.25"/>
    <row r="48714" customFormat="1" ht="15" customHeight="1" x14ac:dyDescent="0.25"/>
    <row r="48715" customFormat="1" ht="15" customHeight="1" x14ac:dyDescent="0.25"/>
    <row r="48716" customFormat="1" ht="15" customHeight="1" x14ac:dyDescent="0.25"/>
    <row r="48717" customFormat="1" ht="15" customHeight="1" x14ac:dyDescent="0.25"/>
    <row r="48718" customFormat="1" ht="15" customHeight="1" x14ac:dyDescent="0.25"/>
    <row r="48719" customFormat="1" ht="15" customHeight="1" x14ac:dyDescent="0.25"/>
    <row r="48720" customFormat="1" ht="15" customHeight="1" x14ac:dyDescent="0.25"/>
    <row r="48721" customFormat="1" ht="15" customHeight="1" x14ac:dyDescent="0.25"/>
    <row r="48722" customFormat="1" ht="15" customHeight="1" x14ac:dyDescent="0.25"/>
    <row r="48723" customFormat="1" ht="15" customHeight="1" x14ac:dyDescent="0.25"/>
    <row r="48724" customFormat="1" ht="15" customHeight="1" x14ac:dyDescent="0.25"/>
    <row r="48725" customFormat="1" ht="15" customHeight="1" x14ac:dyDescent="0.25"/>
    <row r="48726" customFormat="1" ht="15" customHeight="1" x14ac:dyDescent="0.25"/>
    <row r="48727" customFormat="1" ht="15" customHeight="1" x14ac:dyDescent="0.25"/>
    <row r="48728" customFormat="1" ht="15" customHeight="1" x14ac:dyDescent="0.25"/>
    <row r="48729" customFormat="1" ht="15" customHeight="1" x14ac:dyDescent="0.25"/>
    <row r="48730" customFormat="1" ht="15" customHeight="1" x14ac:dyDescent="0.25"/>
    <row r="48731" customFormat="1" ht="15" customHeight="1" x14ac:dyDescent="0.25"/>
    <row r="48732" customFormat="1" ht="15" customHeight="1" x14ac:dyDescent="0.25"/>
    <row r="48733" customFormat="1" ht="15" customHeight="1" x14ac:dyDescent="0.25"/>
    <row r="48734" customFormat="1" ht="15" customHeight="1" x14ac:dyDescent="0.25"/>
    <row r="48735" customFormat="1" ht="15" customHeight="1" x14ac:dyDescent="0.25"/>
    <row r="48736" customFormat="1" ht="15" customHeight="1" x14ac:dyDescent="0.25"/>
    <row r="48737" customFormat="1" ht="15" customHeight="1" x14ac:dyDescent="0.25"/>
    <row r="48738" customFormat="1" ht="15" customHeight="1" x14ac:dyDescent="0.25"/>
    <row r="48739" customFormat="1" ht="15" customHeight="1" x14ac:dyDescent="0.25"/>
    <row r="48740" customFormat="1" ht="15" customHeight="1" x14ac:dyDescent="0.25"/>
    <row r="48741" customFormat="1" ht="15" customHeight="1" x14ac:dyDescent="0.25"/>
    <row r="48742" customFormat="1" ht="15" customHeight="1" x14ac:dyDescent="0.25"/>
    <row r="48743" customFormat="1" ht="15" customHeight="1" x14ac:dyDescent="0.25"/>
    <row r="48744" customFormat="1" ht="15" customHeight="1" x14ac:dyDescent="0.25"/>
    <row r="48745" customFormat="1" ht="15" customHeight="1" x14ac:dyDescent="0.25"/>
    <row r="48746" customFormat="1" ht="15" customHeight="1" x14ac:dyDescent="0.25"/>
    <row r="48747" customFormat="1" ht="15" customHeight="1" x14ac:dyDescent="0.25"/>
    <row r="48748" customFormat="1" ht="15" customHeight="1" x14ac:dyDescent="0.25"/>
    <row r="48749" customFormat="1" ht="15" customHeight="1" x14ac:dyDescent="0.25"/>
    <row r="48750" customFormat="1" ht="15" customHeight="1" x14ac:dyDescent="0.25"/>
    <row r="48751" customFormat="1" ht="15" customHeight="1" x14ac:dyDescent="0.25"/>
    <row r="48752" customFormat="1" ht="15" customHeight="1" x14ac:dyDescent="0.25"/>
    <row r="48753" customFormat="1" ht="15" customHeight="1" x14ac:dyDescent="0.25"/>
    <row r="48754" customFormat="1" ht="15" customHeight="1" x14ac:dyDescent="0.25"/>
    <row r="48755" customFormat="1" ht="15" customHeight="1" x14ac:dyDescent="0.25"/>
    <row r="48756" customFormat="1" ht="15" customHeight="1" x14ac:dyDescent="0.25"/>
    <row r="48757" customFormat="1" ht="15" customHeight="1" x14ac:dyDescent="0.25"/>
    <row r="48758" customFormat="1" ht="15" customHeight="1" x14ac:dyDescent="0.25"/>
    <row r="48759" customFormat="1" ht="15" customHeight="1" x14ac:dyDescent="0.25"/>
    <row r="48760" customFormat="1" ht="15" customHeight="1" x14ac:dyDescent="0.25"/>
    <row r="48761" customFormat="1" ht="15" customHeight="1" x14ac:dyDescent="0.25"/>
    <row r="48762" customFormat="1" ht="15" customHeight="1" x14ac:dyDescent="0.25"/>
    <row r="48763" customFormat="1" ht="15" customHeight="1" x14ac:dyDescent="0.25"/>
    <row r="48764" customFormat="1" ht="15" customHeight="1" x14ac:dyDescent="0.25"/>
    <row r="48765" customFormat="1" ht="15" customHeight="1" x14ac:dyDescent="0.25"/>
    <row r="48766" customFormat="1" ht="15" customHeight="1" x14ac:dyDescent="0.25"/>
    <row r="48767" customFormat="1" ht="15" customHeight="1" x14ac:dyDescent="0.25"/>
    <row r="48768" customFormat="1" ht="15" customHeight="1" x14ac:dyDescent="0.25"/>
    <row r="48769" customFormat="1" ht="15" customHeight="1" x14ac:dyDescent="0.25"/>
    <row r="48770" customFormat="1" ht="15" customHeight="1" x14ac:dyDescent="0.25"/>
    <row r="48771" customFormat="1" ht="15" customHeight="1" x14ac:dyDescent="0.25"/>
    <row r="48772" customFormat="1" ht="15" customHeight="1" x14ac:dyDescent="0.25"/>
    <row r="48773" customFormat="1" ht="15" customHeight="1" x14ac:dyDescent="0.25"/>
    <row r="48774" customFormat="1" ht="15" customHeight="1" x14ac:dyDescent="0.25"/>
    <row r="48775" customFormat="1" ht="15" customHeight="1" x14ac:dyDescent="0.25"/>
    <row r="48776" customFormat="1" ht="15" customHeight="1" x14ac:dyDescent="0.25"/>
    <row r="48777" customFormat="1" ht="15" customHeight="1" x14ac:dyDescent="0.25"/>
    <row r="48778" customFormat="1" ht="15" customHeight="1" x14ac:dyDescent="0.25"/>
    <row r="48779" customFormat="1" ht="15" customHeight="1" x14ac:dyDescent="0.25"/>
    <row r="48780" customFormat="1" ht="15" customHeight="1" x14ac:dyDescent="0.25"/>
    <row r="48781" customFormat="1" ht="15" customHeight="1" x14ac:dyDescent="0.25"/>
    <row r="48782" customFormat="1" ht="15" customHeight="1" x14ac:dyDescent="0.25"/>
    <row r="48783" customFormat="1" ht="15" customHeight="1" x14ac:dyDescent="0.25"/>
    <row r="48784" customFormat="1" ht="15" customHeight="1" x14ac:dyDescent="0.25"/>
    <row r="48785" customFormat="1" ht="15" customHeight="1" x14ac:dyDescent="0.25"/>
    <row r="48786" customFormat="1" ht="15" customHeight="1" x14ac:dyDescent="0.25"/>
    <row r="48787" customFormat="1" ht="15" customHeight="1" x14ac:dyDescent="0.25"/>
    <row r="48788" customFormat="1" ht="15" customHeight="1" x14ac:dyDescent="0.25"/>
    <row r="48789" customFormat="1" ht="15" customHeight="1" x14ac:dyDescent="0.25"/>
    <row r="48790" customFormat="1" ht="15" customHeight="1" x14ac:dyDescent="0.25"/>
    <row r="48791" customFormat="1" ht="15" customHeight="1" x14ac:dyDescent="0.25"/>
    <row r="48792" customFormat="1" ht="15" customHeight="1" x14ac:dyDescent="0.25"/>
    <row r="48793" customFormat="1" ht="15" customHeight="1" x14ac:dyDescent="0.25"/>
    <row r="48794" customFormat="1" ht="15" customHeight="1" x14ac:dyDescent="0.25"/>
    <row r="48795" customFormat="1" ht="15" customHeight="1" x14ac:dyDescent="0.25"/>
    <row r="48796" customFormat="1" ht="15" customHeight="1" x14ac:dyDescent="0.25"/>
    <row r="48797" customFormat="1" ht="15" customHeight="1" x14ac:dyDescent="0.25"/>
    <row r="48798" customFormat="1" ht="15" customHeight="1" x14ac:dyDescent="0.25"/>
    <row r="48799" customFormat="1" ht="15" customHeight="1" x14ac:dyDescent="0.25"/>
    <row r="48800" customFormat="1" ht="15" customHeight="1" x14ac:dyDescent="0.25"/>
    <row r="48801" customFormat="1" ht="15" customHeight="1" x14ac:dyDescent="0.25"/>
    <row r="48802" customFormat="1" ht="15" customHeight="1" x14ac:dyDescent="0.25"/>
    <row r="48803" customFormat="1" ht="15" customHeight="1" x14ac:dyDescent="0.25"/>
    <row r="48804" customFormat="1" ht="15" customHeight="1" x14ac:dyDescent="0.25"/>
    <row r="48805" customFormat="1" ht="15" customHeight="1" x14ac:dyDescent="0.25"/>
    <row r="48806" customFormat="1" ht="15" customHeight="1" x14ac:dyDescent="0.25"/>
    <row r="48807" customFormat="1" ht="15" customHeight="1" x14ac:dyDescent="0.25"/>
    <row r="48808" customFormat="1" ht="15" customHeight="1" x14ac:dyDescent="0.25"/>
    <row r="48809" customFormat="1" ht="15" customHeight="1" x14ac:dyDescent="0.25"/>
    <row r="48810" customFormat="1" ht="15" customHeight="1" x14ac:dyDescent="0.25"/>
    <row r="48811" customFormat="1" ht="15" customHeight="1" x14ac:dyDescent="0.25"/>
    <row r="48812" customFormat="1" ht="15" customHeight="1" x14ac:dyDescent="0.25"/>
    <row r="48813" customFormat="1" ht="15" customHeight="1" x14ac:dyDescent="0.25"/>
    <row r="48814" customFormat="1" ht="15" customHeight="1" x14ac:dyDescent="0.25"/>
    <row r="48815" customFormat="1" ht="15" customHeight="1" x14ac:dyDescent="0.25"/>
    <row r="48816" customFormat="1" ht="15" customHeight="1" x14ac:dyDescent="0.25"/>
    <row r="48817" customFormat="1" ht="15" customHeight="1" x14ac:dyDescent="0.25"/>
    <row r="48818" customFormat="1" ht="15" customHeight="1" x14ac:dyDescent="0.25"/>
    <row r="48819" customFormat="1" ht="15" customHeight="1" x14ac:dyDescent="0.25"/>
    <row r="48820" customFormat="1" ht="15" customHeight="1" x14ac:dyDescent="0.25"/>
    <row r="48821" customFormat="1" ht="15" customHeight="1" x14ac:dyDescent="0.25"/>
    <row r="48822" customFormat="1" ht="15" customHeight="1" x14ac:dyDescent="0.25"/>
    <row r="48823" customFormat="1" ht="15" customHeight="1" x14ac:dyDescent="0.25"/>
    <row r="48824" customFormat="1" ht="15" customHeight="1" x14ac:dyDescent="0.25"/>
    <row r="48825" customFormat="1" ht="15" customHeight="1" x14ac:dyDescent="0.25"/>
    <row r="48826" customFormat="1" ht="15" customHeight="1" x14ac:dyDescent="0.25"/>
    <row r="48827" customFormat="1" ht="15" customHeight="1" x14ac:dyDescent="0.25"/>
    <row r="48828" customFormat="1" ht="15" customHeight="1" x14ac:dyDescent="0.25"/>
    <row r="48829" customFormat="1" ht="15" customHeight="1" x14ac:dyDescent="0.25"/>
    <row r="48830" customFormat="1" ht="15" customHeight="1" x14ac:dyDescent="0.25"/>
    <row r="48831" customFormat="1" ht="15" customHeight="1" x14ac:dyDescent="0.25"/>
    <row r="48832" customFormat="1" ht="15" customHeight="1" x14ac:dyDescent="0.25"/>
    <row r="48833" customFormat="1" ht="15" customHeight="1" x14ac:dyDescent="0.25"/>
    <row r="48834" customFormat="1" ht="15" customHeight="1" x14ac:dyDescent="0.25"/>
    <row r="48835" customFormat="1" ht="15" customHeight="1" x14ac:dyDescent="0.25"/>
    <row r="48836" customFormat="1" ht="15" customHeight="1" x14ac:dyDescent="0.25"/>
    <row r="48837" customFormat="1" ht="15" customHeight="1" x14ac:dyDescent="0.25"/>
    <row r="48838" customFormat="1" ht="15" customHeight="1" x14ac:dyDescent="0.25"/>
    <row r="48839" customFormat="1" ht="15" customHeight="1" x14ac:dyDescent="0.25"/>
    <row r="48840" customFormat="1" ht="15" customHeight="1" x14ac:dyDescent="0.25"/>
    <row r="48841" customFormat="1" ht="15" customHeight="1" x14ac:dyDescent="0.25"/>
    <row r="48842" customFormat="1" ht="15" customHeight="1" x14ac:dyDescent="0.25"/>
    <row r="48843" customFormat="1" ht="15" customHeight="1" x14ac:dyDescent="0.25"/>
    <row r="48844" customFormat="1" ht="15" customHeight="1" x14ac:dyDescent="0.25"/>
    <row r="48845" customFormat="1" ht="15" customHeight="1" x14ac:dyDescent="0.25"/>
    <row r="48846" customFormat="1" ht="15" customHeight="1" x14ac:dyDescent="0.25"/>
    <row r="48847" customFormat="1" ht="15" customHeight="1" x14ac:dyDescent="0.25"/>
    <row r="48848" customFormat="1" ht="15" customHeight="1" x14ac:dyDescent="0.25"/>
    <row r="48849" customFormat="1" ht="15" customHeight="1" x14ac:dyDescent="0.25"/>
    <row r="48850" customFormat="1" ht="15" customHeight="1" x14ac:dyDescent="0.25"/>
    <row r="48851" customFormat="1" ht="15" customHeight="1" x14ac:dyDescent="0.25"/>
    <row r="48852" customFormat="1" ht="15" customHeight="1" x14ac:dyDescent="0.25"/>
    <row r="48853" customFormat="1" ht="15" customHeight="1" x14ac:dyDescent="0.25"/>
    <row r="48854" customFormat="1" ht="15" customHeight="1" x14ac:dyDescent="0.25"/>
    <row r="48855" customFormat="1" ht="15" customHeight="1" x14ac:dyDescent="0.25"/>
    <row r="48856" customFormat="1" ht="15" customHeight="1" x14ac:dyDescent="0.25"/>
    <row r="48857" customFormat="1" ht="15" customHeight="1" x14ac:dyDescent="0.25"/>
    <row r="48858" customFormat="1" ht="15" customHeight="1" x14ac:dyDescent="0.25"/>
    <row r="48859" customFormat="1" ht="15" customHeight="1" x14ac:dyDescent="0.25"/>
    <row r="48860" customFormat="1" ht="15" customHeight="1" x14ac:dyDescent="0.25"/>
    <row r="48861" customFormat="1" ht="15" customHeight="1" x14ac:dyDescent="0.25"/>
    <row r="48862" customFormat="1" ht="15" customHeight="1" x14ac:dyDescent="0.25"/>
    <row r="48863" customFormat="1" ht="15" customHeight="1" x14ac:dyDescent="0.25"/>
    <row r="48864" customFormat="1" ht="15" customHeight="1" x14ac:dyDescent="0.25"/>
    <row r="48865" customFormat="1" ht="15" customHeight="1" x14ac:dyDescent="0.25"/>
    <row r="48866" customFormat="1" ht="15" customHeight="1" x14ac:dyDescent="0.25"/>
    <row r="48867" customFormat="1" ht="15" customHeight="1" x14ac:dyDescent="0.25"/>
    <row r="48868" customFormat="1" ht="15" customHeight="1" x14ac:dyDescent="0.25"/>
    <row r="48869" customFormat="1" ht="15" customHeight="1" x14ac:dyDescent="0.25"/>
    <row r="48870" customFormat="1" ht="15" customHeight="1" x14ac:dyDescent="0.25"/>
    <row r="48871" customFormat="1" ht="15" customHeight="1" x14ac:dyDescent="0.25"/>
    <row r="48872" customFormat="1" ht="15" customHeight="1" x14ac:dyDescent="0.25"/>
    <row r="48873" customFormat="1" ht="15" customHeight="1" x14ac:dyDescent="0.25"/>
    <row r="48874" customFormat="1" ht="15" customHeight="1" x14ac:dyDescent="0.25"/>
    <row r="48875" customFormat="1" ht="15" customHeight="1" x14ac:dyDescent="0.25"/>
    <row r="48876" customFormat="1" ht="15" customHeight="1" x14ac:dyDescent="0.25"/>
    <row r="48877" customFormat="1" ht="15" customHeight="1" x14ac:dyDescent="0.25"/>
    <row r="48878" customFormat="1" ht="15" customHeight="1" x14ac:dyDescent="0.25"/>
    <row r="48879" customFormat="1" ht="15" customHeight="1" x14ac:dyDescent="0.25"/>
    <row r="48880" customFormat="1" ht="15" customHeight="1" x14ac:dyDescent="0.25"/>
    <row r="48881" customFormat="1" ht="15" customHeight="1" x14ac:dyDescent="0.25"/>
    <row r="48882" customFormat="1" ht="15" customHeight="1" x14ac:dyDescent="0.25"/>
    <row r="48883" customFormat="1" ht="15" customHeight="1" x14ac:dyDescent="0.25"/>
    <row r="48884" customFormat="1" ht="15" customHeight="1" x14ac:dyDescent="0.25"/>
    <row r="48885" customFormat="1" ht="15" customHeight="1" x14ac:dyDescent="0.25"/>
    <row r="48886" customFormat="1" ht="15" customHeight="1" x14ac:dyDescent="0.25"/>
    <row r="48887" customFormat="1" ht="15" customHeight="1" x14ac:dyDescent="0.25"/>
    <row r="48888" customFormat="1" ht="15" customHeight="1" x14ac:dyDescent="0.25"/>
    <row r="48889" customFormat="1" ht="15" customHeight="1" x14ac:dyDescent="0.25"/>
    <row r="48890" customFormat="1" ht="15" customHeight="1" x14ac:dyDescent="0.25"/>
    <row r="48891" customFormat="1" ht="15" customHeight="1" x14ac:dyDescent="0.25"/>
    <row r="48892" customFormat="1" ht="15" customHeight="1" x14ac:dyDescent="0.25"/>
    <row r="48893" customFormat="1" ht="15" customHeight="1" x14ac:dyDescent="0.25"/>
    <row r="48894" customFormat="1" ht="15" customHeight="1" x14ac:dyDescent="0.25"/>
    <row r="48895" customFormat="1" ht="15" customHeight="1" x14ac:dyDescent="0.25"/>
    <row r="48896" customFormat="1" ht="15" customHeight="1" x14ac:dyDescent="0.25"/>
    <row r="48897" customFormat="1" ht="15" customHeight="1" x14ac:dyDescent="0.25"/>
    <row r="48898" customFormat="1" ht="15" customHeight="1" x14ac:dyDescent="0.25"/>
    <row r="48899" customFormat="1" ht="15" customHeight="1" x14ac:dyDescent="0.25"/>
    <row r="48900" customFormat="1" ht="15" customHeight="1" x14ac:dyDescent="0.25"/>
    <row r="48901" customFormat="1" ht="15" customHeight="1" x14ac:dyDescent="0.25"/>
    <row r="48902" customFormat="1" ht="15" customHeight="1" x14ac:dyDescent="0.25"/>
    <row r="48903" customFormat="1" ht="15" customHeight="1" x14ac:dyDescent="0.25"/>
    <row r="48904" customFormat="1" ht="15" customHeight="1" x14ac:dyDescent="0.25"/>
    <row r="48905" customFormat="1" ht="15" customHeight="1" x14ac:dyDescent="0.25"/>
    <row r="48906" customFormat="1" ht="15" customHeight="1" x14ac:dyDescent="0.25"/>
    <row r="48907" customFormat="1" ht="15" customHeight="1" x14ac:dyDescent="0.25"/>
    <row r="48908" customFormat="1" ht="15" customHeight="1" x14ac:dyDescent="0.25"/>
    <row r="48909" customFormat="1" ht="15" customHeight="1" x14ac:dyDescent="0.25"/>
    <row r="48910" customFormat="1" ht="15" customHeight="1" x14ac:dyDescent="0.25"/>
    <row r="48911" customFormat="1" ht="15" customHeight="1" x14ac:dyDescent="0.25"/>
    <row r="48912" customFormat="1" ht="15" customHeight="1" x14ac:dyDescent="0.25"/>
    <row r="48913" customFormat="1" ht="15" customHeight="1" x14ac:dyDescent="0.25"/>
    <row r="48914" customFormat="1" ht="15" customHeight="1" x14ac:dyDescent="0.25"/>
    <row r="48915" customFormat="1" ht="15" customHeight="1" x14ac:dyDescent="0.25"/>
    <row r="48916" customFormat="1" ht="15" customHeight="1" x14ac:dyDescent="0.25"/>
    <row r="48917" customFormat="1" ht="15" customHeight="1" x14ac:dyDescent="0.25"/>
    <row r="48918" customFormat="1" ht="15" customHeight="1" x14ac:dyDescent="0.25"/>
    <row r="48919" customFormat="1" ht="15" customHeight="1" x14ac:dyDescent="0.25"/>
    <row r="48920" customFormat="1" ht="15" customHeight="1" x14ac:dyDescent="0.25"/>
    <row r="48921" customFormat="1" ht="15" customHeight="1" x14ac:dyDescent="0.25"/>
    <row r="48922" customFormat="1" ht="15" customHeight="1" x14ac:dyDescent="0.25"/>
    <row r="48923" customFormat="1" ht="15" customHeight="1" x14ac:dyDescent="0.25"/>
    <row r="48924" customFormat="1" ht="15" customHeight="1" x14ac:dyDescent="0.25"/>
    <row r="48925" customFormat="1" ht="15" customHeight="1" x14ac:dyDescent="0.25"/>
    <row r="48926" customFormat="1" ht="15" customHeight="1" x14ac:dyDescent="0.25"/>
    <row r="48927" customFormat="1" ht="15" customHeight="1" x14ac:dyDescent="0.25"/>
    <row r="48928" customFormat="1" ht="15" customHeight="1" x14ac:dyDescent="0.25"/>
    <row r="48929" customFormat="1" ht="15" customHeight="1" x14ac:dyDescent="0.25"/>
    <row r="48930" customFormat="1" ht="15" customHeight="1" x14ac:dyDescent="0.25"/>
    <row r="48931" customFormat="1" ht="15" customHeight="1" x14ac:dyDescent="0.25"/>
    <row r="48932" customFormat="1" ht="15" customHeight="1" x14ac:dyDescent="0.25"/>
    <row r="48933" customFormat="1" ht="15" customHeight="1" x14ac:dyDescent="0.25"/>
    <row r="48934" customFormat="1" ht="15" customHeight="1" x14ac:dyDescent="0.25"/>
    <row r="48935" customFormat="1" ht="15" customHeight="1" x14ac:dyDescent="0.25"/>
    <row r="48936" customFormat="1" ht="15" customHeight="1" x14ac:dyDescent="0.25"/>
    <row r="48937" customFormat="1" ht="15" customHeight="1" x14ac:dyDescent="0.25"/>
    <row r="48938" customFormat="1" ht="15" customHeight="1" x14ac:dyDescent="0.25"/>
    <row r="48939" customFormat="1" ht="15" customHeight="1" x14ac:dyDescent="0.25"/>
    <row r="48940" customFormat="1" ht="15" customHeight="1" x14ac:dyDescent="0.25"/>
    <row r="48941" customFormat="1" ht="15" customHeight="1" x14ac:dyDescent="0.25"/>
    <row r="48942" customFormat="1" ht="15" customHeight="1" x14ac:dyDescent="0.25"/>
    <row r="48943" customFormat="1" ht="15" customHeight="1" x14ac:dyDescent="0.25"/>
    <row r="48944" customFormat="1" ht="15" customHeight="1" x14ac:dyDescent="0.25"/>
    <row r="48945" customFormat="1" ht="15" customHeight="1" x14ac:dyDescent="0.25"/>
    <row r="48946" customFormat="1" ht="15" customHeight="1" x14ac:dyDescent="0.25"/>
    <row r="48947" customFormat="1" ht="15" customHeight="1" x14ac:dyDescent="0.25"/>
    <row r="48948" customFormat="1" ht="15" customHeight="1" x14ac:dyDescent="0.25"/>
    <row r="48949" customFormat="1" ht="15" customHeight="1" x14ac:dyDescent="0.25"/>
    <row r="48950" customFormat="1" ht="15" customHeight="1" x14ac:dyDescent="0.25"/>
    <row r="48951" customFormat="1" ht="15" customHeight="1" x14ac:dyDescent="0.25"/>
    <row r="48952" customFormat="1" ht="15" customHeight="1" x14ac:dyDescent="0.25"/>
    <row r="48953" customFormat="1" ht="15" customHeight="1" x14ac:dyDescent="0.25"/>
    <row r="48954" customFormat="1" ht="15" customHeight="1" x14ac:dyDescent="0.25"/>
    <row r="48955" customFormat="1" ht="15" customHeight="1" x14ac:dyDescent="0.25"/>
    <row r="48956" customFormat="1" ht="15" customHeight="1" x14ac:dyDescent="0.25"/>
    <row r="48957" customFormat="1" ht="15" customHeight="1" x14ac:dyDescent="0.25"/>
    <row r="48958" customFormat="1" ht="15" customHeight="1" x14ac:dyDescent="0.25"/>
    <row r="48959" customFormat="1" ht="15" customHeight="1" x14ac:dyDescent="0.25"/>
    <row r="48960" customFormat="1" ht="15" customHeight="1" x14ac:dyDescent="0.25"/>
    <row r="48961" customFormat="1" ht="15" customHeight="1" x14ac:dyDescent="0.25"/>
    <row r="48962" customFormat="1" ht="15" customHeight="1" x14ac:dyDescent="0.25"/>
    <row r="48963" customFormat="1" ht="15" customHeight="1" x14ac:dyDescent="0.25"/>
    <row r="48964" customFormat="1" ht="15" customHeight="1" x14ac:dyDescent="0.25"/>
    <row r="48965" customFormat="1" ht="15" customHeight="1" x14ac:dyDescent="0.25"/>
    <row r="48966" customFormat="1" ht="15" customHeight="1" x14ac:dyDescent="0.25"/>
    <row r="48967" customFormat="1" ht="15" customHeight="1" x14ac:dyDescent="0.25"/>
    <row r="48968" customFormat="1" ht="15" customHeight="1" x14ac:dyDescent="0.25"/>
    <row r="48969" customFormat="1" ht="15" customHeight="1" x14ac:dyDescent="0.25"/>
    <row r="48970" customFormat="1" ht="15" customHeight="1" x14ac:dyDescent="0.25"/>
    <row r="48971" customFormat="1" ht="15" customHeight="1" x14ac:dyDescent="0.25"/>
    <row r="48972" customFormat="1" ht="15" customHeight="1" x14ac:dyDescent="0.25"/>
    <row r="48973" customFormat="1" ht="15" customHeight="1" x14ac:dyDescent="0.25"/>
    <row r="48974" customFormat="1" ht="15" customHeight="1" x14ac:dyDescent="0.25"/>
    <row r="48975" customFormat="1" ht="15" customHeight="1" x14ac:dyDescent="0.25"/>
    <row r="48976" customFormat="1" ht="15" customHeight="1" x14ac:dyDescent="0.25"/>
    <row r="48977" customFormat="1" ht="15" customHeight="1" x14ac:dyDescent="0.25"/>
    <row r="48978" customFormat="1" ht="15" customHeight="1" x14ac:dyDescent="0.25"/>
    <row r="48979" customFormat="1" ht="15" customHeight="1" x14ac:dyDescent="0.25"/>
    <row r="48980" customFormat="1" ht="15" customHeight="1" x14ac:dyDescent="0.25"/>
    <row r="48981" customFormat="1" ht="15" customHeight="1" x14ac:dyDescent="0.25"/>
    <row r="48982" customFormat="1" ht="15" customHeight="1" x14ac:dyDescent="0.25"/>
    <row r="48983" customFormat="1" ht="15" customHeight="1" x14ac:dyDescent="0.25"/>
    <row r="48984" customFormat="1" ht="15" customHeight="1" x14ac:dyDescent="0.25"/>
    <row r="48985" customFormat="1" ht="15" customHeight="1" x14ac:dyDescent="0.25"/>
    <row r="48986" customFormat="1" ht="15" customHeight="1" x14ac:dyDescent="0.25"/>
    <row r="48987" customFormat="1" ht="15" customHeight="1" x14ac:dyDescent="0.25"/>
    <row r="48988" customFormat="1" ht="15" customHeight="1" x14ac:dyDescent="0.25"/>
    <row r="48989" customFormat="1" ht="15" customHeight="1" x14ac:dyDescent="0.25"/>
    <row r="48990" customFormat="1" ht="15" customHeight="1" x14ac:dyDescent="0.25"/>
    <row r="48991" customFormat="1" ht="15" customHeight="1" x14ac:dyDescent="0.25"/>
    <row r="48992" customFormat="1" ht="15" customHeight="1" x14ac:dyDescent="0.25"/>
    <row r="48993" customFormat="1" ht="15" customHeight="1" x14ac:dyDescent="0.25"/>
    <row r="48994" customFormat="1" ht="15" customHeight="1" x14ac:dyDescent="0.25"/>
    <row r="48995" customFormat="1" ht="15" customHeight="1" x14ac:dyDescent="0.25"/>
    <row r="48996" customFormat="1" ht="15" customHeight="1" x14ac:dyDescent="0.25"/>
    <row r="48997" customFormat="1" ht="15" customHeight="1" x14ac:dyDescent="0.25"/>
    <row r="48998" customFormat="1" ht="15" customHeight="1" x14ac:dyDescent="0.25"/>
    <row r="48999" customFormat="1" ht="15" customHeight="1" x14ac:dyDescent="0.25"/>
    <row r="49000" customFormat="1" ht="15" customHeight="1" x14ac:dyDescent="0.25"/>
    <row r="49001" customFormat="1" ht="15" customHeight="1" x14ac:dyDescent="0.25"/>
    <row r="49002" customFormat="1" ht="15" customHeight="1" x14ac:dyDescent="0.25"/>
    <row r="49003" customFormat="1" ht="15" customHeight="1" x14ac:dyDescent="0.25"/>
    <row r="49004" customFormat="1" ht="15" customHeight="1" x14ac:dyDescent="0.25"/>
    <row r="49005" customFormat="1" ht="15" customHeight="1" x14ac:dyDescent="0.25"/>
    <row r="49006" customFormat="1" ht="15" customHeight="1" x14ac:dyDescent="0.25"/>
    <row r="49007" customFormat="1" ht="15" customHeight="1" x14ac:dyDescent="0.25"/>
    <row r="49008" customFormat="1" ht="15" customHeight="1" x14ac:dyDescent="0.25"/>
    <row r="49009" customFormat="1" ht="15" customHeight="1" x14ac:dyDescent="0.25"/>
    <row r="49010" customFormat="1" ht="15" customHeight="1" x14ac:dyDescent="0.25"/>
    <row r="49011" customFormat="1" ht="15" customHeight="1" x14ac:dyDescent="0.25"/>
    <row r="49012" customFormat="1" ht="15" customHeight="1" x14ac:dyDescent="0.25"/>
    <row r="49013" customFormat="1" ht="15" customHeight="1" x14ac:dyDescent="0.25"/>
    <row r="49014" customFormat="1" ht="15" customHeight="1" x14ac:dyDescent="0.25"/>
    <row r="49015" customFormat="1" ht="15" customHeight="1" x14ac:dyDescent="0.25"/>
    <row r="49016" customFormat="1" ht="15" customHeight="1" x14ac:dyDescent="0.25"/>
    <row r="49017" customFormat="1" ht="15" customHeight="1" x14ac:dyDescent="0.25"/>
    <row r="49018" customFormat="1" ht="15" customHeight="1" x14ac:dyDescent="0.25"/>
    <row r="49019" customFormat="1" ht="15" customHeight="1" x14ac:dyDescent="0.25"/>
    <row r="49020" customFormat="1" ht="15" customHeight="1" x14ac:dyDescent="0.25"/>
    <row r="49021" customFormat="1" ht="15" customHeight="1" x14ac:dyDescent="0.25"/>
    <row r="49022" customFormat="1" ht="15" customHeight="1" x14ac:dyDescent="0.25"/>
    <row r="49023" customFormat="1" ht="15" customHeight="1" x14ac:dyDescent="0.25"/>
    <row r="49024" customFormat="1" ht="15" customHeight="1" x14ac:dyDescent="0.25"/>
    <row r="49025" customFormat="1" ht="15" customHeight="1" x14ac:dyDescent="0.25"/>
    <row r="49026" customFormat="1" ht="15" customHeight="1" x14ac:dyDescent="0.25"/>
    <row r="49027" customFormat="1" ht="15" customHeight="1" x14ac:dyDescent="0.25"/>
    <row r="49028" customFormat="1" ht="15" customHeight="1" x14ac:dyDescent="0.25"/>
    <row r="49029" customFormat="1" ht="15" customHeight="1" x14ac:dyDescent="0.25"/>
    <row r="49030" customFormat="1" ht="15" customHeight="1" x14ac:dyDescent="0.25"/>
    <row r="49031" customFormat="1" ht="15" customHeight="1" x14ac:dyDescent="0.25"/>
    <row r="49032" customFormat="1" ht="15" customHeight="1" x14ac:dyDescent="0.25"/>
    <row r="49033" customFormat="1" ht="15" customHeight="1" x14ac:dyDescent="0.25"/>
    <row r="49034" customFormat="1" ht="15" customHeight="1" x14ac:dyDescent="0.25"/>
    <row r="49035" customFormat="1" ht="15" customHeight="1" x14ac:dyDescent="0.25"/>
    <row r="49036" customFormat="1" ht="15" customHeight="1" x14ac:dyDescent="0.25"/>
    <row r="49037" customFormat="1" ht="15" customHeight="1" x14ac:dyDescent="0.25"/>
    <row r="49038" customFormat="1" ht="15" customHeight="1" x14ac:dyDescent="0.25"/>
    <row r="49039" customFormat="1" ht="15" customHeight="1" x14ac:dyDescent="0.25"/>
    <row r="49040" customFormat="1" ht="15" customHeight="1" x14ac:dyDescent="0.25"/>
    <row r="49041" customFormat="1" ht="15" customHeight="1" x14ac:dyDescent="0.25"/>
    <row r="49042" customFormat="1" ht="15" customHeight="1" x14ac:dyDescent="0.25"/>
    <row r="49043" customFormat="1" ht="15" customHeight="1" x14ac:dyDescent="0.25"/>
    <row r="49044" customFormat="1" ht="15" customHeight="1" x14ac:dyDescent="0.25"/>
    <row r="49045" customFormat="1" ht="15" customHeight="1" x14ac:dyDescent="0.25"/>
    <row r="49046" customFormat="1" ht="15" customHeight="1" x14ac:dyDescent="0.25"/>
    <row r="49047" customFormat="1" ht="15" customHeight="1" x14ac:dyDescent="0.25"/>
    <row r="49048" customFormat="1" ht="15" customHeight="1" x14ac:dyDescent="0.25"/>
    <row r="49049" customFormat="1" ht="15" customHeight="1" x14ac:dyDescent="0.25"/>
    <row r="49050" customFormat="1" ht="15" customHeight="1" x14ac:dyDescent="0.25"/>
    <row r="49051" customFormat="1" ht="15" customHeight="1" x14ac:dyDescent="0.25"/>
    <row r="49052" customFormat="1" ht="15" customHeight="1" x14ac:dyDescent="0.25"/>
    <row r="49053" customFormat="1" ht="15" customHeight="1" x14ac:dyDescent="0.25"/>
    <row r="49054" customFormat="1" ht="15" customHeight="1" x14ac:dyDescent="0.25"/>
    <row r="49055" customFormat="1" ht="15" customHeight="1" x14ac:dyDescent="0.25"/>
    <row r="49056" customFormat="1" ht="15" customHeight="1" x14ac:dyDescent="0.25"/>
    <row r="49057" customFormat="1" ht="15" customHeight="1" x14ac:dyDescent="0.25"/>
    <row r="49058" customFormat="1" ht="15" customHeight="1" x14ac:dyDescent="0.25"/>
    <row r="49059" customFormat="1" ht="15" customHeight="1" x14ac:dyDescent="0.25"/>
    <row r="49060" customFormat="1" ht="15" customHeight="1" x14ac:dyDescent="0.25"/>
    <row r="49061" customFormat="1" ht="15" customHeight="1" x14ac:dyDescent="0.25"/>
    <row r="49062" customFormat="1" ht="15" customHeight="1" x14ac:dyDescent="0.25"/>
    <row r="49063" customFormat="1" ht="15" customHeight="1" x14ac:dyDescent="0.25"/>
    <row r="49064" customFormat="1" ht="15" customHeight="1" x14ac:dyDescent="0.25"/>
    <row r="49065" customFormat="1" ht="15" customHeight="1" x14ac:dyDescent="0.25"/>
    <row r="49066" customFormat="1" ht="15" customHeight="1" x14ac:dyDescent="0.25"/>
    <row r="49067" customFormat="1" ht="15" customHeight="1" x14ac:dyDescent="0.25"/>
    <row r="49068" customFormat="1" ht="15" customHeight="1" x14ac:dyDescent="0.25"/>
    <row r="49069" customFormat="1" ht="15" customHeight="1" x14ac:dyDescent="0.25"/>
    <row r="49070" customFormat="1" ht="15" customHeight="1" x14ac:dyDescent="0.25"/>
    <row r="49071" customFormat="1" ht="15" customHeight="1" x14ac:dyDescent="0.25"/>
    <row r="49072" customFormat="1" ht="15" customHeight="1" x14ac:dyDescent="0.25"/>
    <row r="49073" customFormat="1" ht="15" customHeight="1" x14ac:dyDescent="0.25"/>
    <row r="49074" customFormat="1" ht="15" customHeight="1" x14ac:dyDescent="0.25"/>
    <row r="49075" customFormat="1" ht="15" customHeight="1" x14ac:dyDescent="0.25"/>
    <row r="49076" customFormat="1" ht="15" customHeight="1" x14ac:dyDescent="0.25"/>
    <row r="49077" customFormat="1" ht="15" customHeight="1" x14ac:dyDescent="0.25"/>
    <row r="49078" customFormat="1" ht="15" customHeight="1" x14ac:dyDescent="0.25"/>
    <row r="49079" customFormat="1" ht="15" customHeight="1" x14ac:dyDescent="0.25"/>
    <row r="49080" customFormat="1" ht="15" customHeight="1" x14ac:dyDescent="0.25"/>
    <row r="49081" customFormat="1" ht="15" customHeight="1" x14ac:dyDescent="0.25"/>
    <row r="49082" customFormat="1" ht="15" customHeight="1" x14ac:dyDescent="0.25"/>
    <row r="49083" customFormat="1" ht="15" customHeight="1" x14ac:dyDescent="0.25"/>
    <row r="49084" customFormat="1" ht="15" customHeight="1" x14ac:dyDescent="0.25"/>
    <row r="49085" customFormat="1" ht="15" customHeight="1" x14ac:dyDescent="0.25"/>
    <row r="49086" customFormat="1" ht="15" customHeight="1" x14ac:dyDescent="0.25"/>
    <row r="49087" customFormat="1" ht="15" customHeight="1" x14ac:dyDescent="0.25"/>
    <row r="49088" customFormat="1" ht="15" customHeight="1" x14ac:dyDescent="0.25"/>
    <row r="49089" customFormat="1" ht="15" customHeight="1" x14ac:dyDescent="0.25"/>
    <row r="49090" customFormat="1" ht="15" customHeight="1" x14ac:dyDescent="0.25"/>
    <row r="49091" customFormat="1" ht="15" customHeight="1" x14ac:dyDescent="0.25"/>
    <row r="49092" customFormat="1" ht="15" customHeight="1" x14ac:dyDescent="0.25"/>
    <row r="49093" customFormat="1" ht="15" customHeight="1" x14ac:dyDescent="0.25"/>
    <row r="49094" customFormat="1" ht="15" customHeight="1" x14ac:dyDescent="0.25"/>
    <row r="49095" customFormat="1" ht="15" customHeight="1" x14ac:dyDescent="0.25"/>
    <row r="49096" customFormat="1" ht="15" customHeight="1" x14ac:dyDescent="0.25"/>
    <row r="49097" customFormat="1" ht="15" customHeight="1" x14ac:dyDescent="0.25"/>
    <row r="49098" customFormat="1" ht="15" customHeight="1" x14ac:dyDescent="0.25"/>
    <row r="49099" customFormat="1" ht="15" customHeight="1" x14ac:dyDescent="0.25"/>
    <row r="49100" customFormat="1" ht="15" customHeight="1" x14ac:dyDescent="0.25"/>
    <row r="49101" customFormat="1" ht="15" customHeight="1" x14ac:dyDescent="0.25"/>
    <row r="49102" customFormat="1" ht="15" customHeight="1" x14ac:dyDescent="0.25"/>
    <row r="49103" customFormat="1" ht="15" customHeight="1" x14ac:dyDescent="0.25"/>
    <row r="49104" customFormat="1" ht="15" customHeight="1" x14ac:dyDescent="0.25"/>
    <row r="49105" customFormat="1" ht="15" customHeight="1" x14ac:dyDescent="0.25"/>
    <row r="49106" customFormat="1" ht="15" customHeight="1" x14ac:dyDescent="0.25"/>
    <row r="49107" customFormat="1" ht="15" customHeight="1" x14ac:dyDescent="0.25"/>
    <row r="49108" customFormat="1" ht="15" customHeight="1" x14ac:dyDescent="0.25"/>
    <row r="49109" customFormat="1" ht="15" customHeight="1" x14ac:dyDescent="0.25"/>
    <row r="49110" customFormat="1" ht="15" customHeight="1" x14ac:dyDescent="0.25"/>
    <row r="49111" customFormat="1" ht="15" customHeight="1" x14ac:dyDescent="0.25"/>
    <row r="49112" customFormat="1" ht="15" customHeight="1" x14ac:dyDescent="0.25"/>
    <row r="49113" customFormat="1" ht="15" customHeight="1" x14ac:dyDescent="0.25"/>
    <row r="49114" customFormat="1" ht="15" customHeight="1" x14ac:dyDescent="0.25"/>
    <row r="49115" customFormat="1" ht="15" customHeight="1" x14ac:dyDescent="0.25"/>
    <row r="49116" customFormat="1" ht="15" customHeight="1" x14ac:dyDescent="0.25"/>
    <row r="49117" customFormat="1" ht="15" customHeight="1" x14ac:dyDescent="0.25"/>
    <row r="49118" customFormat="1" ht="15" customHeight="1" x14ac:dyDescent="0.25"/>
    <row r="49119" customFormat="1" ht="15" customHeight="1" x14ac:dyDescent="0.25"/>
    <row r="49120" customFormat="1" ht="15" customHeight="1" x14ac:dyDescent="0.25"/>
    <row r="49121" customFormat="1" ht="15" customHeight="1" x14ac:dyDescent="0.25"/>
    <row r="49122" customFormat="1" ht="15" customHeight="1" x14ac:dyDescent="0.25"/>
    <row r="49123" customFormat="1" ht="15" customHeight="1" x14ac:dyDescent="0.25"/>
    <row r="49124" customFormat="1" ht="15" customHeight="1" x14ac:dyDescent="0.25"/>
    <row r="49125" customFormat="1" ht="15" customHeight="1" x14ac:dyDescent="0.25"/>
    <row r="49126" customFormat="1" ht="15" customHeight="1" x14ac:dyDescent="0.25"/>
    <row r="49127" customFormat="1" ht="15" customHeight="1" x14ac:dyDescent="0.25"/>
    <row r="49128" customFormat="1" ht="15" customHeight="1" x14ac:dyDescent="0.25"/>
    <row r="49129" customFormat="1" ht="15" customHeight="1" x14ac:dyDescent="0.25"/>
    <row r="49130" customFormat="1" ht="15" customHeight="1" x14ac:dyDescent="0.25"/>
    <row r="49131" customFormat="1" ht="15" customHeight="1" x14ac:dyDescent="0.25"/>
    <row r="49132" customFormat="1" ht="15" customHeight="1" x14ac:dyDescent="0.25"/>
    <row r="49133" customFormat="1" ht="15" customHeight="1" x14ac:dyDescent="0.25"/>
    <row r="49134" customFormat="1" ht="15" customHeight="1" x14ac:dyDescent="0.25"/>
    <row r="49135" customFormat="1" ht="15" customHeight="1" x14ac:dyDescent="0.25"/>
    <row r="49136" customFormat="1" ht="15" customHeight="1" x14ac:dyDescent="0.25"/>
    <row r="49137" customFormat="1" ht="15" customHeight="1" x14ac:dyDescent="0.25"/>
    <row r="49138" customFormat="1" ht="15" customHeight="1" x14ac:dyDescent="0.25"/>
    <row r="49139" customFormat="1" ht="15" customHeight="1" x14ac:dyDescent="0.25"/>
    <row r="49140" customFormat="1" ht="15" customHeight="1" x14ac:dyDescent="0.25"/>
    <row r="49141" customFormat="1" ht="15" customHeight="1" x14ac:dyDescent="0.25"/>
    <row r="49142" customFormat="1" ht="15" customHeight="1" x14ac:dyDescent="0.25"/>
    <row r="49143" customFormat="1" ht="15" customHeight="1" x14ac:dyDescent="0.25"/>
    <row r="49144" customFormat="1" ht="15" customHeight="1" x14ac:dyDescent="0.25"/>
    <row r="49145" customFormat="1" ht="15" customHeight="1" x14ac:dyDescent="0.25"/>
    <row r="49146" customFormat="1" ht="15" customHeight="1" x14ac:dyDescent="0.25"/>
    <row r="49147" customFormat="1" ht="15" customHeight="1" x14ac:dyDescent="0.25"/>
    <row r="49148" customFormat="1" ht="15" customHeight="1" x14ac:dyDescent="0.25"/>
    <row r="49149" customFormat="1" ht="15" customHeight="1" x14ac:dyDescent="0.25"/>
    <row r="49150" customFormat="1" ht="15" customHeight="1" x14ac:dyDescent="0.25"/>
    <row r="49151" customFormat="1" ht="15" customHeight="1" x14ac:dyDescent="0.25"/>
    <row r="49152" customFormat="1" ht="15" customHeight="1" x14ac:dyDescent="0.25"/>
    <row r="49153" customFormat="1" ht="15" customHeight="1" x14ac:dyDescent="0.25"/>
    <row r="49154" customFormat="1" ht="15" customHeight="1" x14ac:dyDescent="0.25"/>
    <row r="49155" customFormat="1" ht="15" customHeight="1" x14ac:dyDescent="0.25"/>
    <row r="49156" customFormat="1" ht="15" customHeight="1" x14ac:dyDescent="0.25"/>
    <row r="49157" customFormat="1" ht="15" customHeight="1" x14ac:dyDescent="0.25"/>
    <row r="49158" customFormat="1" ht="15" customHeight="1" x14ac:dyDescent="0.25"/>
    <row r="49159" customFormat="1" ht="15" customHeight="1" x14ac:dyDescent="0.25"/>
    <row r="49160" customFormat="1" ht="15" customHeight="1" x14ac:dyDescent="0.25"/>
    <row r="49161" customFormat="1" ht="15" customHeight="1" x14ac:dyDescent="0.25"/>
    <row r="49162" customFormat="1" ht="15" customHeight="1" x14ac:dyDescent="0.25"/>
    <row r="49163" customFormat="1" ht="15" customHeight="1" x14ac:dyDescent="0.25"/>
    <row r="49164" customFormat="1" ht="15" customHeight="1" x14ac:dyDescent="0.25"/>
    <row r="49165" customFormat="1" ht="15" customHeight="1" x14ac:dyDescent="0.25"/>
    <row r="49166" customFormat="1" ht="15" customHeight="1" x14ac:dyDescent="0.25"/>
    <row r="49167" customFormat="1" ht="15" customHeight="1" x14ac:dyDescent="0.25"/>
    <row r="49168" customFormat="1" ht="15" customHeight="1" x14ac:dyDescent="0.25"/>
    <row r="49169" customFormat="1" ht="15" customHeight="1" x14ac:dyDescent="0.25"/>
    <row r="49170" customFormat="1" ht="15" customHeight="1" x14ac:dyDescent="0.25"/>
    <row r="49171" customFormat="1" ht="15" customHeight="1" x14ac:dyDescent="0.25"/>
    <row r="49172" customFormat="1" ht="15" customHeight="1" x14ac:dyDescent="0.25"/>
    <row r="49173" customFormat="1" ht="15" customHeight="1" x14ac:dyDescent="0.25"/>
    <row r="49174" customFormat="1" ht="15" customHeight="1" x14ac:dyDescent="0.25"/>
    <row r="49175" customFormat="1" ht="15" customHeight="1" x14ac:dyDescent="0.25"/>
    <row r="49176" customFormat="1" ht="15" customHeight="1" x14ac:dyDescent="0.25"/>
    <row r="49177" customFormat="1" ht="15" customHeight="1" x14ac:dyDescent="0.25"/>
    <row r="49178" customFormat="1" ht="15" customHeight="1" x14ac:dyDescent="0.25"/>
    <row r="49179" customFormat="1" ht="15" customHeight="1" x14ac:dyDescent="0.25"/>
    <row r="49180" customFormat="1" ht="15" customHeight="1" x14ac:dyDescent="0.25"/>
    <row r="49181" customFormat="1" ht="15" customHeight="1" x14ac:dyDescent="0.25"/>
    <row r="49182" customFormat="1" ht="15" customHeight="1" x14ac:dyDescent="0.25"/>
    <row r="49183" customFormat="1" ht="15" customHeight="1" x14ac:dyDescent="0.25"/>
    <row r="49184" customFormat="1" ht="15" customHeight="1" x14ac:dyDescent="0.25"/>
    <row r="49185" customFormat="1" ht="15" customHeight="1" x14ac:dyDescent="0.25"/>
    <row r="49186" customFormat="1" ht="15" customHeight="1" x14ac:dyDescent="0.25"/>
    <row r="49187" customFormat="1" ht="15" customHeight="1" x14ac:dyDescent="0.25"/>
    <row r="49188" customFormat="1" ht="15" customHeight="1" x14ac:dyDescent="0.25"/>
    <row r="49189" customFormat="1" ht="15" customHeight="1" x14ac:dyDescent="0.25"/>
    <row r="49190" customFormat="1" ht="15" customHeight="1" x14ac:dyDescent="0.25"/>
    <row r="49191" customFormat="1" ht="15" customHeight="1" x14ac:dyDescent="0.25"/>
    <row r="49192" customFormat="1" ht="15" customHeight="1" x14ac:dyDescent="0.25"/>
    <row r="49193" customFormat="1" ht="15" customHeight="1" x14ac:dyDescent="0.25"/>
    <row r="49194" customFormat="1" ht="15" customHeight="1" x14ac:dyDescent="0.25"/>
    <row r="49195" customFormat="1" ht="15" customHeight="1" x14ac:dyDescent="0.25"/>
    <row r="49196" customFormat="1" ht="15" customHeight="1" x14ac:dyDescent="0.25"/>
    <row r="49197" customFormat="1" ht="15" customHeight="1" x14ac:dyDescent="0.25"/>
    <row r="49198" customFormat="1" ht="15" customHeight="1" x14ac:dyDescent="0.25"/>
    <row r="49199" customFormat="1" ht="15" customHeight="1" x14ac:dyDescent="0.25"/>
    <row r="49200" customFormat="1" ht="15" customHeight="1" x14ac:dyDescent="0.25"/>
    <row r="49201" customFormat="1" ht="15" customHeight="1" x14ac:dyDescent="0.25"/>
    <row r="49202" customFormat="1" ht="15" customHeight="1" x14ac:dyDescent="0.25"/>
    <row r="49203" customFormat="1" ht="15" customHeight="1" x14ac:dyDescent="0.25"/>
    <row r="49204" customFormat="1" ht="15" customHeight="1" x14ac:dyDescent="0.25"/>
    <row r="49205" customFormat="1" ht="15" customHeight="1" x14ac:dyDescent="0.25"/>
    <row r="49206" customFormat="1" ht="15" customHeight="1" x14ac:dyDescent="0.25"/>
    <row r="49207" customFormat="1" ht="15" customHeight="1" x14ac:dyDescent="0.25"/>
    <row r="49208" customFormat="1" ht="15" customHeight="1" x14ac:dyDescent="0.25"/>
    <row r="49209" customFormat="1" ht="15" customHeight="1" x14ac:dyDescent="0.25"/>
    <row r="49210" customFormat="1" ht="15" customHeight="1" x14ac:dyDescent="0.25"/>
    <row r="49211" customFormat="1" ht="15" customHeight="1" x14ac:dyDescent="0.25"/>
    <row r="49212" customFormat="1" ht="15" customHeight="1" x14ac:dyDescent="0.25"/>
    <row r="49213" customFormat="1" ht="15" customHeight="1" x14ac:dyDescent="0.25"/>
    <row r="49214" customFormat="1" ht="15" customHeight="1" x14ac:dyDescent="0.25"/>
    <row r="49215" customFormat="1" ht="15" customHeight="1" x14ac:dyDescent="0.25"/>
    <row r="49216" customFormat="1" ht="15" customHeight="1" x14ac:dyDescent="0.25"/>
    <row r="49217" customFormat="1" ht="15" customHeight="1" x14ac:dyDescent="0.25"/>
    <row r="49218" customFormat="1" ht="15" customHeight="1" x14ac:dyDescent="0.25"/>
    <row r="49219" customFormat="1" ht="15" customHeight="1" x14ac:dyDescent="0.25"/>
    <row r="49220" customFormat="1" ht="15" customHeight="1" x14ac:dyDescent="0.25"/>
    <row r="49221" customFormat="1" ht="15" customHeight="1" x14ac:dyDescent="0.25"/>
    <row r="49222" customFormat="1" ht="15" customHeight="1" x14ac:dyDescent="0.25"/>
    <row r="49223" customFormat="1" ht="15" customHeight="1" x14ac:dyDescent="0.25"/>
    <row r="49224" customFormat="1" ht="15" customHeight="1" x14ac:dyDescent="0.25"/>
    <row r="49225" customFormat="1" ht="15" customHeight="1" x14ac:dyDescent="0.25"/>
    <row r="49226" customFormat="1" ht="15" customHeight="1" x14ac:dyDescent="0.25"/>
    <row r="49227" customFormat="1" ht="15" customHeight="1" x14ac:dyDescent="0.25"/>
    <row r="49228" customFormat="1" ht="15" customHeight="1" x14ac:dyDescent="0.25"/>
    <row r="49229" customFormat="1" ht="15" customHeight="1" x14ac:dyDescent="0.25"/>
    <row r="49230" customFormat="1" ht="15" customHeight="1" x14ac:dyDescent="0.25"/>
    <row r="49231" customFormat="1" ht="15" customHeight="1" x14ac:dyDescent="0.25"/>
    <row r="49232" customFormat="1" ht="15" customHeight="1" x14ac:dyDescent="0.25"/>
    <row r="49233" customFormat="1" ht="15" customHeight="1" x14ac:dyDescent="0.25"/>
    <row r="49234" customFormat="1" ht="15" customHeight="1" x14ac:dyDescent="0.25"/>
    <row r="49235" customFormat="1" ht="15" customHeight="1" x14ac:dyDescent="0.25"/>
    <row r="49236" customFormat="1" ht="15" customHeight="1" x14ac:dyDescent="0.25"/>
    <row r="49237" customFormat="1" ht="15" customHeight="1" x14ac:dyDescent="0.25"/>
    <row r="49238" customFormat="1" ht="15" customHeight="1" x14ac:dyDescent="0.25"/>
    <row r="49239" customFormat="1" ht="15" customHeight="1" x14ac:dyDescent="0.25"/>
    <row r="49240" customFormat="1" ht="15" customHeight="1" x14ac:dyDescent="0.25"/>
    <row r="49241" customFormat="1" ht="15" customHeight="1" x14ac:dyDescent="0.25"/>
    <row r="49242" customFormat="1" ht="15" customHeight="1" x14ac:dyDescent="0.25"/>
    <row r="49243" customFormat="1" ht="15" customHeight="1" x14ac:dyDescent="0.25"/>
    <row r="49244" customFormat="1" ht="15" customHeight="1" x14ac:dyDescent="0.25"/>
    <row r="49245" customFormat="1" ht="15" customHeight="1" x14ac:dyDescent="0.25"/>
    <row r="49246" customFormat="1" ht="15" customHeight="1" x14ac:dyDescent="0.25"/>
    <row r="49247" customFormat="1" ht="15" customHeight="1" x14ac:dyDescent="0.25"/>
    <row r="49248" customFormat="1" ht="15" customHeight="1" x14ac:dyDescent="0.25"/>
    <row r="49249" customFormat="1" ht="15" customHeight="1" x14ac:dyDescent="0.25"/>
    <row r="49250" customFormat="1" ht="15" customHeight="1" x14ac:dyDescent="0.25"/>
    <row r="49251" customFormat="1" ht="15" customHeight="1" x14ac:dyDescent="0.25"/>
    <row r="49252" customFormat="1" ht="15" customHeight="1" x14ac:dyDescent="0.25"/>
    <row r="49253" customFormat="1" ht="15" customHeight="1" x14ac:dyDescent="0.25"/>
    <row r="49254" customFormat="1" ht="15" customHeight="1" x14ac:dyDescent="0.25"/>
    <row r="49255" customFormat="1" ht="15" customHeight="1" x14ac:dyDescent="0.25"/>
    <row r="49256" customFormat="1" ht="15" customHeight="1" x14ac:dyDescent="0.25"/>
    <row r="49257" customFormat="1" ht="15" customHeight="1" x14ac:dyDescent="0.25"/>
    <row r="49258" customFormat="1" ht="15" customHeight="1" x14ac:dyDescent="0.25"/>
    <row r="49259" customFormat="1" ht="15" customHeight="1" x14ac:dyDescent="0.25"/>
    <row r="49260" customFormat="1" ht="15" customHeight="1" x14ac:dyDescent="0.25"/>
    <row r="49261" customFormat="1" ht="15" customHeight="1" x14ac:dyDescent="0.25"/>
    <row r="49262" customFormat="1" ht="15" customHeight="1" x14ac:dyDescent="0.25"/>
    <row r="49263" customFormat="1" ht="15" customHeight="1" x14ac:dyDescent="0.25"/>
    <row r="49264" customFormat="1" ht="15" customHeight="1" x14ac:dyDescent="0.25"/>
    <row r="49265" customFormat="1" ht="15" customHeight="1" x14ac:dyDescent="0.25"/>
    <row r="49266" customFormat="1" ht="15" customHeight="1" x14ac:dyDescent="0.25"/>
    <row r="49267" customFormat="1" ht="15" customHeight="1" x14ac:dyDescent="0.25"/>
    <row r="49268" customFormat="1" ht="15" customHeight="1" x14ac:dyDescent="0.25"/>
    <row r="49269" customFormat="1" ht="15" customHeight="1" x14ac:dyDescent="0.25"/>
    <row r="49270" customFormat="1" ht="15" customHeight="1" x14ac:dyDescent="0.25"/>
    <row r="49271" customFormat="1" ht="15" customHeight="1" x14ac:dyDescent="0.25"/>
    <row r="49272" customFormat="1" ht="15" customHeight="1" x14ac:dyDescent="0.25"/>
    <row r="49273" customFormat="1" ht="15" customHeight="1" x14ac:dyDescent="0.25"/>
    <row r="49274" customFormat="1" ht="15" customHeight="1" x14ac:dyDescent="0.25"/>
    <row r="49275" customFormat="1" ht="15" customHeight="1" x14ac:dyDescent="0.25"/>
    <row r="49276" customFormat="1" ht="15" customHeight="1" x14ac:dyDescent="0.25"/>
    <row r="49277" customFormat="1" ht="15" customHeight="1" x14ac:dyDescent="0.25"/>
    <row r="49278" customFormat="1" ht="15" customHeight="1" x14ac:dyDescent="0.25"/>
    <row r="49279" customFormat="1" ht="15" customHeight="1" x14ac:dyDescent="0.25"/>
    <row r="49280" customFormat="1" ht="15" customHeight="1" x14ac:dyDescent="0.25"/>
    <row r="49281" customFormat="1" ht="15" customHeight="1" x14ac:dyDescent="0.25"/>
    <row r="49282" customFormat="1" ht="15" customHeight="1" x14ac:dyDescent="0.25"/>
    <row r="49283" customFormat="1" ht="15" customHeight="1" x14ac:dyDescent="0.25"/>
    <row r="49284" customFormat="1" ht="15" customHeight="1" x14ac:dyDescent="0.25"/>
    <row r="49285" customFormat="1" ht="15" customHeight="1" x14ac:dyDescent="0.25"/>
    <row r="49286" customFormat="1" ht="15" customHeight="1" x14ac:dyDescent="0.25"/>
    <row r="49287" customFormat="1" ht="15" customHeight="1" x14ac:dyDescent="0.25"/>
    <row r="49288" customFormat="1" ht="15" customHeight="1" x14ac:dyDescent="0.25"/>
    <row r="49289" customFormat="1" ht="15" customHeight="1" x14ac:dyDescent="0.25"/>
    <row r="49290" customFormat="1" ht="15" customHeight="1" x14ac:dyDescent="0.25"/>
    <row r="49291" customFormat="1" ht="15" customHeight="1" x14ac:dyDescent="0.25"/>
    <row r="49292" customFormat="1" ht="15" customHeight="1" x14ac:dyDescent="0.25"/>
    <row r="49293" customFormat="1" ht="15" customHeight="1" x14ac:dyDescent="0.25"/>
    <row r="49294" customFormat="1" ht="15" customHeight="1" x14ac:dyDescent="0.25"/>
    <row r="49295" customFormat="1" ht="15" customHeight="1" x14ac:dyDescent="0.25"/>
    <row r="49296" customFormat="1" ht="15" customHeight="1" x14ac:dyDescent="0.25"/>
    <row r="49297" customFormat="1" ht="15" customHeight="1" x14ac:dyDescent="0.25"/>
    <row r="49298" customFormat="1" ht="15" customHeight="1" x14ac:dyDescent="0.25"/>
    <row r="49299" customFormat="1" ht="15" customHeight="1" x14ac:dyDescent="0.25"/>
    <row r="49300" customFormat="1" ht="15" customHeight="1" x14ac:dyDescent="0.25"/>
    <row r="49301" customFormat="1" ht="15" customHeight="1" x14ac:dyDescent="0.25"/>
    <row r="49302" customFormat="1" ht="15" customHeight="1" x14ac:dyDescent="0.25"/>
    <row r="49303" customFormat="1" ht="15" customHeight="1" x14ac:dyDescent="0.25"/>
    <row r="49304" customFormat="1" ht="15" customHeight="1" x14ac:dyDescent="0.25"/>
    <row r="49305" customFormat="1" ht="15" customHeight="1" x14ac:dyDescent="0.25"/>
    <row r="49306" customFormat="1" ht="15" customHeight="1" x14ac:dyDescent="0.25"/>
    <row r="49307" customFormat="1" ht="15" customHeight="1" x14ac:dyDescent="0.25"/>
    <row r="49308" customFormat="1" ht="15" customHeight="1" x14ac:dyDescent="0.25"/>
    <row r="49309" customFormat="1" ht="15" customHeight="1" x14ac:dyDescent="0.25"/>
    <row r="49310" customFormat="1" ht="15" customHeight="1" x14ac:dyDescent="0.25"/>
    <row r="49311" customFormat="1" ht="15" customHeight="1" x14ac:dyDescent="0.25"/>
    <row r="49312" customFormat="1" ht="15" customHeight="1" x14ac:dyDescent="0.25"/>
    <row r="49313" customFormat="1" ht="15" customHeight="1" x14ac:dyDescent="0.25"/>
    <row r="49314" customFormat="1" ht="15" customHeight="1" x14ac:dyDescent="0.25"/>
    <row r="49315" customFormat="1" ht="15" customHeight="1" x14ac:dyDescent="0.25"/>
    <row r="49316" customFormat="1" ht="15" customHeight="1" x14ac:dyDescent="0.25"/>
    <row r="49317" customFormat="1" ht="15" customHeight="1" x14ac:dyDescent="0.25"/>
    <row r="49318" customFormat="1" ht="15" customHeight="1" x14ac:dyDescent="0.25"/>
    <row r="49319" customFormat="1" ht="15" customHeight="1" x14ac:dyDescent="0.25"/>
    <row r="49320" customFormat="1" ht="15" customHeight="1" x14ac:dyDescent="0.25"/>
    <row r="49321" customFormat="1" ht="15" customHeight="1" x14ac:dyDescent="0.25"/>
    <row r="49322" customFormat="1" ht="15" customHeight="1" x14ac:dyDescent="0.25"/>
    <row r="49323" customFormat="1" ht="15" customHeight="1" x14ac:dyDescent="0.25"/>
    <row r="49324" customFormat="1" ht="15" customHeight="1" x14ac:dyDescent="0.25"/>
    <row r="49325" customFormat="1" ht="15" customHeight="1" x14ac:dyDescent="0.25"/>
    <row r="49326" customFormat="1" ht="15" customHeight="1" x14ac:dyDescent="0.25"/>
    <row r="49327" customFormat="1" ht="15" customHeight="1" x14ac:dyDescent="0.25"/>
    <row r="49328" customFormat="1" ht="15" customHeight="1" x14ac:dyDescent="0.25"/>
    <row r="49329" customFormat="1" ht="15" customHeight="1" x14ac:dyDescent="0.25"/>
    <row r="49330" customFormat="1" ht="15" customHeight="1" x14ac:dyDescent="0.25"/>
    <row r="49331" customFormat="1" ht="15" customHeight="1" x14ac:dyDescent="0.25"/>
    <row r="49332" customFormat="1" ht="15" customHeight="1" x14ac:dyDescent="0.25"/>
    <row r="49333" customFormat="1" ht="15" customHeight="1" x14ac:dyDescent="0.25"/>
    <row r="49334" customFormat="1" ht="15" customHeight="1" x14ac:dyDescent="0.25"/>
    <row r="49335" customFormat="1" ht="15" customHeight="1" x14ac:dyDescent="0.25"/>
    <row r="49336" customFormat="1" ht="15" customHeight="1" x14ac:dyDescent="0.25"/>
    <row r="49337" customFormat="1" ht="15" customHeight="1" x14ac:dyDescent="0.25"/>
    <row r="49338" customFormat="1" ht="15" customHeight="1" x14ac:dyDescent="0.25"/>
    <row r="49339" customFormat="1" ht="15" customHeight="1" x14ac:dyDescent="0.25"/>
    <row r="49340" customFormat="1" ht="15" customHeight="1" x14ac:dyDescent="0.25"/>
    <row r="49341" customFormat="1" ht="15" customHeight="1" x14ac:dyDescent="0.25"/>
    <row r="49342" customFormat="1" ht="15" customHeight="1" x14ac:dyDescent="0.25"/>
    <row r="49343" customFormat="1" ht="15" customHeight="1" x14ac:dyDescent="0.25"/>
    <row r="49344" customFormat="1" ht="15" customHeight="1" x14ac:dyDescent="0.25"/>
    <row r="49345" customFormat="1" ht="15" customHeight="1" x14ac:dyDescent="0.25"/>
    <row r="49346" customFormat="1" ht="15" customHeight="1" x14ac:dyDescent="0.25"/>
    <row r="49347" customFormat="1" ht="15" customHeight="1" x14ac:dyDescent="0.25"/>
    <row r="49348" customFormat="1" ht="15" customHeight="1" x14ac:dyDescent="0.25"/>
    <row r="49349" customFormat="1" ht="15" customHeight="1" x14ac:dyDescent="0.25"/>
    <row r="49350" customFormat="1" ht="15" customHeight="1" x14ac:dyDescent="0.25"/>
    <row r="49351" customFormat="1" ht="15" customHeight="1" x14ac:dyDescent="0.25"/>
    <row r="49352" customFormat="1" ht="15" customHeight="1" x14ac:dyDescent="0.25"/>
    <row r="49353" customFormat="1" ht="15" customHeight="1" x14ac:dyDescent="0.25"/>
    <row r="49354" customFormat="1" ht="15" customHeight="1" x14ac:dyDescent="0.25"/>
    <row r="49355" customFormat="1" ht="15" customHeight="1" x14ac:dyDescent="0.25"/>
    <row r="49356" customFormat="1" ht="15" customHeight="1" x14ac:dyDescent="0.25"/>
    <row r="49357" customFormat="1" ht="15" customHeight="1" x14ac:dyDescent="0.25"/>
    <row r="49358" customFormat="1" ht="15" customHeight="1" x14ac:dyDescent="0.25"/>
    <row r="49359" customFormat="1" ht="15" customHeight="1" x14ac:dyDescent="0.25"/>
    <row r="49360" customFormat="1" ht="15" customHeight="1" x14ac:dyDescent="0.25"/>
    <row r="49361" customFormat="1" ht="15" customHeight="1" x14ac:dyDescent="0.25"/>
    <row r="49362" customFormat="1" ht="15" customHeight="1" x14ac:dyDescent="0.25"/>
    <row r="49363" customFormat="1" ht="15" customHeight="1" x14ac:dyDescent="0.25"/>
    <row r="49364" customFormat="1" ht="15" customHeight="1" x14ac:dyDescent="0.25"/>
    <row r="49365" customFormat="1" ht="15" customHeight="1" x14ac:dyDescent="0.25"/>
    <row r="49366" customFormat="1" ht="15" customHeight="1" x14ac:dyDescent="0.25"/>
    <row r="49367" customFormat="1" ht="15" customHeight="1" x14ac:dyDescent="0.25"/>
    <row r="49368" customFormat="1" ht="15" customHeight="1" x14ac:dyDescent="0.25"/>
    <row r="49369" customFormat="1" ht="15" customHeight="1" x14ac:dyDescent="0.25"/>
    <row r="49370" customFormat="1" ht="15" customHeight="1" x14ac:dyDescent="0.25"/>
    <row r="49371" customFormat="1" ht="15" customHeight="1" x14ac:dyDescent="0.25"/>
    <row r="49372" customFormat="1" ht="15" customHeight="1" x14ac:dyDescent="0.25"/>
    <row r="49373" customFormat="1" ht="15" customHeight="1" x14ac:dyDescent="0.25"/>
    <row r="49374" customFormat="1" ht="15" customHeight="1" x14ac:dyDescent="0.25"/>
    <row r="49375" customFormat="1" ht="15" customHeight="1" x14ac:dyDescent="0.25"/>
    <row r="49376" customFormat="1" ht="15" customHeight="1" x14ac:dyDescent="0.25"/>
    <row r="49377" customFormat="1" ht="15" customHeight="1" x14ac:dyDescent="0.25"/>
    <row r="49378" customFormat="1" ht="15" customHeight="1" x14ac:dyDescent="0.25"/>
    <row r="49379" customFormat="1" ht="15" customHeight="1" x14ac:dyDescent="0.25"/>
    <row r="49380" customFormat="1" ht="15" customHeight="1" x14ac:dyDescent="0.25"/>
    <row r="49381" customFormat="1" ht="15" customHeight="1" x14ac:dyDescent="0.25"/>
    <row r="49382" customFormat="1" ht="15" customHeight="1" x14ac:dyDescent="0.25"/>
    <row r="49383" customFormat="1" ht="15" customHeight="1" x14ac:dyDescent="0.25"/>
    <row r="49384" customFormat="1" ht="15" customHeight="1" x14ac:dyDescent="0.25"/>
    <row r="49385" customFormat="1" ht="15" customHeight="1" x14ac:dyDescent="0.25"/>
    <row r="49386" customFormat="1" ht="15" customHeight="1" x14ac:dyDescent="0.25"/>
    <row r="49387" customFormat="1" ht="15" customHeight="1" x14ac:dyDescent="0.25"/>
    <row r="49388" customFormat="1" ht="15" customHeight="1" x14ac:dyDescent="0.25"/>
    <row r="49389" customFormat="1" ht="15" customHeight="1" x14ac:dyDescent="0.25"/>
    <row r="49390" customFormat="1" ht="15" customHeight="1" x14ac:dyDescent="0.25"/>
    <row r="49391" customFormat="1" ht="15" customHeight="1" x14ac:dyDescent="0.25"/>
    <row r="49392" customFormat="1" ht="15" customHeight="1" x14ac:dyDescent="0.25"/>
    <row r="49393" customFormat="1" ht="15" customHeight="1" x14ac:dyDescent="0.25"/>
    <row r="49394" customFormat="1" ht="15" customHeight="1" x14ac:dyDescent="0.25"/>
    <row r="49395" customFormat="1" ht="15" customHeight="1" x14ac:dyDescent="0.25"/>
    <row r="49396" customFormat="1" ht="15" customHeight="1" x14ac:dyDescent="0.25"/>
    <row r="49397" customFormat="1" ht="15" customHeight="1" x14ac:dyDescent="0.25"/>
    <row r="49398" customFormat="1" ht="15" customHeight="1" x14ac:dyDescent="0.25"/>
    <row r="49399" customFormat="1" ht="15" customHeight="1" x14ac:dyDescent="0.25"/>
    <row r="49400" customFormat="1" ht="15" customHeight="1" x14ac:dyDescent="0.25"/>
    <row r="49401" customFormat="1" ht="15" customHeight="1" x14ac:dyDescent="0.25"/>
    <row r="49402" customFormat="1" ht="15" customHeight="1" x14ac:dyDescent="0.25"/>
    <row r="49403" customFormat="1" ht="15" customHeight="1" x14ac:dyDescent="0.25"/>
    <row r="49404" customFormat="1" ht="15" customHeight="1" x14ac:dyDescent="0.25"/>
    <row r="49405" customFormat="1" ht="15" customHeight="1" x14ac:dyDescent="0.25"/>
    <row r="49406" customFormat="1" ht="15" customHeight="1" x14ac:dyDescent="0.25"/>
    <row r="49407" customFormat="1" ht="15" customHeight="1" x14ac:dyDescent="0.25"/>
    <row r="49408" customFormat="1" ht="15" customHeight="1" x14ac:dyDescent="0.25"/>
    <row r="49409" customFormat="1" ht="15" customHeight="1" x14ac:dyDescent="0.25"/>
    <row r="49410" customFormat="1" ht="15" customHeight="1" x14ac:dyDescent="0.25"/>
    <row r="49411" customFormat="1" ht="15" customHeight="1" x14ac:dyDescent="0.25"/>
    <row r="49412" customFormat="1" ht="15" customHeight="1" x14ac:dyDescent="0.25"/>
    <row r="49413" customFormat="1" ht="15" customHeight="1" x14ac:dyDescent="0.25"/>
    <row r="49414" customFormat="1" ht="15" customHeight="1" x14ac:dyDescent="0.25"/>
    <row r="49415" customFormat="1" ht="15" customHeight="1" x14ac:dyDescent="0.25"/>
    <row r="49416" customFormat="1" ht="15" customHeight="1" x14ac:dyDescent="0.25"/>
    <row r="49417" customFormat="1" ht="15" customHeight="1" x14ac:dyDescent="0.25"/>
    <row r="49418" customFormat="1" ht="15" customHeight="1" x14ac:dyDescent="0.25"/>
    <row r="49419" customFormat="1" ht="15" customHeight="1" x14ac:dyDescent="0.25"/>
    <row r="49420" customFormat="1" ht="15" customHeight="1" x14ac:dyDescent="0.25"/>
    <row r="49421" customFormat="1" ht="15" customHeight="1" x14ac:dyDescent="0.25"/>
    <row r="49422" customFormat="1" ht="15" customHeight="1" x14ac:dyDescent="0.25"/>
    <row r="49423" customFormat="1" ht="15" customHeight="1" x14ac:dyDescent="0.25"/>
    <row r="49424" customFormat="1" ht="15" customHeight="1" x14ac:dyDescent="0.25"/>
    <row r="49425" customFormat="1" ht="15" customHeight="1" x14ac:dyDescent="0.25"/>
    <row r="49426" customFormat="1" ht="15" customHeight="1" x14ac:dyDescent="0.25"/>
    <row r="49427" customFormat="1" ht="15" customHeight="1" x14ac:dyDescent="0.25"/>
    <row r="49428" customFormat="1" ht="15" customHeight="1" x14ac:dyDescent="0.25"/>
    <row r="49429" customFormat="1" ht="15" customHeight="1" x14ac:dyDescent="0.25"/>
    <row r="49430" customFormat="1" ht="15" customHeight="1" x14ac:dyDescent="0.25"/>
    <row r="49431" customFormat="1" ht="15" customHeight="1" x14ac:dyDescent="0.25"/>
    <row r="49432" customFormat="1" ht="15" customHeight="1" x14ac:dyDescent="0.25"/>
    <row r="49433" customFormat="1" ht="15" customHeight="1" x14ac:dyDescent="0.25"/>
    <row r="49434" customFormat="1" ht="15" customHeight="1" x14ac:dyDescent="0.25"/>
    <row r="49435" customFormat="1" ht="15" customHeight="1" x14ac:dyDescent="0.25"/>
    <row r="49436" customFormat="1" ht="15" customHeight="1" x14ac:dyDescent="0.25"/>
    <row r="49437" customFormat="1" ht="15" customHeight="1" x14ac:dyDescent="0.25"/>
    <row r="49438" customFormat="1" ht="15" customHeight="1" x14ac:dyDescent="0.25"/>
    <row r="49439" customFormat="1" ht="15" customHeight="1" x14ac:dyDescent="0.25"/>
    <row r="49440" customFormat="1" ht="15" customHeight="1" x14ac:dyDescent="0.25"/>
    <row r="49441" customFormat="1" ht="15" customHeight="1" x14ac:dyDescent="0.25"/>
    <row r="49442" customFormat="1" ht="15" customHeight="1" x14ac:dyDescent="0.25"/>
    <row r="49443" customFormat="1" ht="15" customHeight="1" x14ac:dyDescent="0.25"/>
    <row r="49444" customFormat="1" ht="15" customHeight="1" x14ac:dyDescent="0.25"/>
    <row r="49445" customFormat="1" ht="15" customHeight="1" x14ac:dyDescent="0.25"/>
    <row r="49446" customFormat="1" ht="15" customHeight="1" x14ac:dyDescent="0.25"/>
    <row r="49447" customFormat="1" ht="15" customHeight="1" x14ac:dyDescent="0.25"/>
    <row r="49448" customFormat="1" ht="15" customHeight="1" x14ac:dyDescent="0.25"/>
    <row r="49449" customFormat="1" ht="15" customHeight="1" x14ac:dyDescent="0.25"/>
    <row r="49450" customFormat="1" ht="15" customHeight="1" x14ac:dyDescent="0.25"/>
    <row r="49451" customFormat="1" ht="15" customHeight="1" x14ac:dyDescent="0.25"/>
    <row r="49452" customFormat="1" ht="15" customHeight="1" x14ac:dyDescent="0.25"/>
    <row r="49453" customFormat="1" ht="15" customHeight="1" x14ac:dyDescent="0.25"/>
    <row r="49454" customFormat="1" ht="15" customHeight="1" x14ac:dyDescent="0.25"/>
    <row r="49455" customFormat="1" ht="15" customHeight="1" x14ac:dyDescent="0.25"/>
    <row r="49456" customFormat="1" ht="15" customHeight="1" x14ac:dyDescent="0.25"/>
    <row r="49457" customFormat="1" ht="15" customHeight="1" x14ac:dyDescent="0.25"/>
    <row r="49458" customFormat="1" ht="15" customHeight="1" x14ac:dyDescent="0.25"/>
    <row r="49459" customFormat="1" ht="15" customHeight="1" x14ac:dyDescent="0.25"/>
    <row r="49460" customFormat="1" ht="15" customHeight="1" x14ac:dyDescent="0.25"/>
    <row r="49461" customFormat="1" ht="15" customHeight="1" x14ac:dyDescent="0.25"/>
    <row r="49462" customFormat="1" ht="15" customHeight="1" x14ac:dyDescent="0.25"/>
    <row r="49463" customFormat="1" ht="15" customHeight="1" x14ac:dyDescent="0.25"/>
    <row r="49464" customFormat="1" ht="15" customHeight="1" x14ac:dyDescent="0.25"/>
    <row r="49465" customFormat="1" ht="15" customHeight="1" x14ac:dyDescent="0.25"/>
    <row r="49466" customFormat="1" ht="15" customHeight="1" x14ac:dyDescent="0.25"/>
    <row r="49467" customFormat="1" ht="15" customHeight="1" x14ac:dyDescent="0.25"/>
    <row r="49468" customFormat="1" ht="15" customHeight="1" x14ac:dyDescent="0.25"/>
    <row r="49469" customFormat="1" ht="15" customHeight="1" x14ac:dyDescent="0.25"/>
    <row r="49470" customFormat="1" ht="15" customHeight="1" x14ac:dyDescent="0.25"/>
    <row r="49471" customFormat="1" ht="15" customHeight="1" x14ac:dyDescent="0.25"/>
    <row r="49472" customFormat="1" ht="15" customHeight="1" x14ac:dyDescent="0.25"/>
    <row r="49473" customFormat="1" ht="15" customHeight="1" x14ac:dyDescent="0.25"/>
    <row r="49474" customFormat="1" ht="15" customHeight="1" x14ac:dyDescent="0.25"/>
    <row r="49475" customFormat="1" ht="15" customHeight="1" x14ac:dyDescent="0.25"/>
    <row r="49476" customFormat="1" ht="15" customHeight="1" x14ac:dyDescent="0.25"/>
    <row r="49477" customFormat="1" ht="15" customHeight="1" x14ac:dyDescent="0.25"/>
    <row r="49478" customFormat="1" ht="15" customHeight="1" x14ac:dyDescent="0.25"/>
    <row r="49479" customFormat="1" ht="15" customHeight="1" x14ac:dyDescent="0.25"/>
    <row r="49480" customFormat="1" ht="15" customHeight="1" x14ac:dyDescent="0.25"/>
    <row r="49481" customFormat="1" ht="15" customHeight="1" x14ac:dyDescent="0.25"/>
    <row r="49482" customFormat="1" ht="15" customHeight="1" x14ac:dyDescent="0.25"/>
    <row r="49483" customFormat="1" ht="15" customHeight="1" x14ac:dyDescent="0.25"/>
    <row r="49484" customFormat="1" ht="15" customHeight="1" x14ac:dyDescent="0.25"/>
    <row r="49485" customFormat="1" ht="15" customHeight="1" x14ac:dyDescent="0.25"/>
    <row r="49486" customFormat="1" ht="15" customHeight="1" x14ac:dyDescent="0.25"/>
    <row r="49487" customFormat="1" ht="15" customHeight="1" x14ac:dyDescent="0.25"/>
    <row r="49488" customFormat="1" ht="15" customHeight="1" x14ac:dyDescent="0.25"/>
    <row r="49489" customFormat="1" ht="15" customHeight="1" x14ac:dyDescent="0.25"/>
    <row r="49490" customFormat="1" ht="15" customHeight="1" x14ac:dyDescent="0.25"/>
    <row r="49491" customFormat="1" ht="15" customHeight="1" x14ac:dyDescent="0.25"/>
    <row r="49492" customFormat="1" ht="15" customHeight="1" x14ac:dyDescent="0.25"/>
    <row r="49493" customFormat="1" ht="15" customHeight="1" x14ac:dyDescent="0.25"/>
    <row r="49494" customFormat="1" ht="15" customHeight="1" x14ac:dyDescent="0.25"/>
    <row r="49495" customFormat="1" ht="15" customHeight="1" x14ac:dyDescent="0.25"/>
    <row r="49496" customFormat="1" ht="15" customHeight="1" x14ac:dyDescent="0.25"/>
    <row r="49497" customFormat="1" ht="15" customHeight="1" x14ac:dyDescent="0.25"/>
    <row r="49498" customFormat="1" ht="15" customHeight="1" x14ac:dyDescent="0.25"/>
    <row r="49499" customFormat="1" ht="15" customHeight="1" x14ac:dyDescent="0.25"/>
    <row r="49500" customFormat="1" ht="15" customHeight="1" x14ac:dyDescent="0.25"/>
    <row r="49501" customFormat="1" ht="15" customHeight="1" x14ac:dyDescent="0.25"/>
    <row r="49502" customFormat="1" ht="15" customHeight="1" x14ac:dyDescent="0.25"/>
    <row r="49503" customFormat="1" ht="15" customHeight="1" x14ac:dyDescent="0.25"/>
    <row r="49504" customFormat="1" ht="15" customHeight="1" x14ac:dyDescent="0.25"/>
    <row r="49505" customFormat="1" ht="15" customHeight="1" x14ac:dyDescent="0.25"/>
    <row r="49506" customFormat="1" ht="15" customHeight="1" x14ac:dyDescent="0.25"/>
    <row r="49507" customFormat="1" ht="15" customHeight="1" x14ac:dyDescent="0.25"/>
    <row r="49508" customFormat="1" ht="15" customHeight="1" x14ac:dyDescent="0.25"/>
    <row r="49509" customFormat="1" ht="15" customHeight="1" x14ac:dyDescent="0.25"/>
    <row r="49510" customFormat="1" ht="15" customHeight="1" x14ac:dyDescent="0.25"/>
    <row r="49511" customFormat="1" ht="15" customHeight="1" x14ac:dyDescent="0.25"/>
    <row r="49512" customFormat="1" ht="15" customHeight="1" x14ac:dyDescent="0.25"/>
    <row r="49513" customFormat="1" ht="15" customHeight="1" x14ac:dyDescent="0.25"/>
    <row r="49514" customFormat="1" ht="15" customHeight="1" x14ac:dyDescent="0.25"/>
    <row r="49515" customFormat="1" ht="15" customHeight="1" x14ac:dyDescent="0.25"/>
    <row r="49516" customFormat="1" ht="15" customHeight="1" x14ac:dyDescent="0.25"/>
    <row r="49517" customFormat="1" ht="15" customHeight="1" x14ac:dyDescent="0.25"/>
    <row r="49518" customFormat="1" ht="15" customHeight="1" x14ac:dyDescent="0.25"/>
    <row r="49519" customFormat="1" ht="15" customHeight="1" x14ac:dyDescent="0.25"/>
    <row r="49520" customFormat="1" ht="15" customHeight="1" x14ac:dyDescent="0.25"/>
    <row r="49521" customFormat="1" ht="15" customHeight="1" x14ac:dyDescent="0.25"/>
    <row r="49522" customFormat="1" ht="15" customHeight="1" x14ac:dyDescent="0.25"/>
    <row r="49523" customFormat="1" ht="15" customHeight="1" x14ac:dyDescent="0.25"/>
    <row r="49524" customFormat="1" ht="15" customHeight="1" x14ac:dyDescent="0.25"/>
    <row r="49525" customFormat="1" ht="15" customHeight="1" x14ac:dyDescent="0.25"/>
    <row r="49526" customFormat="1" ht="15" customHeight="1" x14ac:dyDescent="0.25"/>
    <row r="49527" customFormat="1" ht="15" customHeight="1" x14ac:dyDescent="0.25"/>
    <row r="49528" customFormat="1" ht="15" customHeight="1" x14ac:dyDescent="0.25"/>
    <row r="49529" customFormat="1" ht="15" customHeight="1" x14ac:dyDescent="0.25"/>
    <row r="49530" customFormat="1" ht="15" customHeight="1" x14ac:dyDescent="0.25"/>
    <row r="49531" customFormat="1" ht="15" customHeight="1" x14ac:dyDescent="0.25"/>
    <row r="49532" customFormat="1" ht="15" customHeight="1" x14ac:dyDescent="0.25"/>
    <row r="49533" customFormat="1" ht="15" customHeight="1" x14ac:dyDescent="0.25"/>
    <row r="49534" customFormat="1" ht="15" customHeight="1" x14ac:dyDescent="0.25"/>
    <row r="49535" customFormat="1" ht="15" customHeight="1" x14ac:dyDescent="0.25"/>
    <row r="49536" customFormat="1" ht="15" customHeight="1" x14ac:dyDescent="0.25"/>
    <row r="49537" customFormat="1" ht="15" customHeight="1" x14ac:dyDescent="0.25"/>
    <row r="49538" customFormat="1" ht="15" customHeight="1" x14ac:dyDescent="0.25"/>
    <row r="49539" customFormat="1" ht="15" customHeight="1" x14ac:dyDescent="0.25"/>
    <row r="49540" customFormat="1" ht="15" customHeight="1" x14ac:dyDescent="0.25"/>
    <row r="49541" customFormat="1" ht="15" customHeight="1" x14ac:dyDescent="0.25"/>
    <row r="49542" customFormat="1" ht="15" customHeight="1" x14ac:dyDescent="0.25"/>
    <row r="49543" customFormat="1" ht="15" customHeight="1" x14ac:dyDescent="0.25"/>
    <row r="49544" customFormat="1" ht="15" customHeight="1" x14ac:dyDescent="0.25"/>
    <row r="49545" customFormat="1" ht="15" customHeight="1" x14ac:dyDescent="0.25"/>
    <row r="49546" customFormat="1" ht="15" customHeight="1" x14ac:dyDescent="0.25"/>
    <row r="49547" customFormat="1" ht="15" customHeight="1" x14ac:dyDescent="0.25"/>
    <row r="49548" customFormat="1" ht="15" customHeight="1" x14ac:dyDescent="0.25"/>
    <row r="49549" customFormat="1" ht="15" customHeight="1" x14ac:dyDescent="0.25"/>
    <row r="49550" customFormat="1" ht="15" customHeight="1" x14ac:dyDescent="0.25"/>
    <row r="49551" customFormat="1" ht="15" customHeight="1" x14ac:dyDescent="0.25"/>
    <row r="49552" customFormat="1" ht="15" customHeight="1" x14ac:dyDescent="0.25"/>
    <row r="49553" customFormat="1" ht="15" customHeight="1" x14ac:dyDescent="0.25"/>
    <row r="49554" customFormat="1" ht="15" customHeight="1" x14ac:dyDescent="0.25"/>
    <row r="49555" customFormat="1" ht="15" customHeight="1" x14ac:dyDescent="0.25"/>
    <row r="49556" customFormat="1" ht="15" customHeight="1" x14ac:dyDescent="0.25"/>
    <row r="49557" customFormat="1" ht="15" customHeight="1" x14ac:dyDescent="0.25"/>
    <row r="49558" customFormat="1" ht="15" customHeight="1" x14ac:dyDescent="0.25"/>
    <row r="49559" customFormat="1" ht="15" customHeight="1" x14ac:dyDescent="0.25"/>
    <row r="49560" customFormat="1" ht="15" customHeight="1" x14ac:dyDescent="0.25"/>
    <row r="49561" customFormat="1" ht="15" customHeight="1" x14ac:dyDescent="0.25"/>
    <row r="49562" customFormat="1" ht="15" customHeight="1" x14ac:dyDescent="0.25"/>
    <row r="49563" customFormat="1" ht="15" customHeight="1" x14ac:dyDescent="0.25"/>
    <row r="49564" customFormat="1" ht="15" customHeight="1" x14ac:dyDescent="0.25"/>
    <row r="49565" customFormat="1" ht="15" customHeight="1" x14ac:dyDescent="0.25"/>
    <row r="49566" customFormat="1" ht="15" customHeight="1" x14ac:dyDescent="0.25"/>
    <row r="49567" customFormat="1" ht="15" customHeight="1" x14ac:dyDescent="0.25"/>
    <row r="49568" customFormat="1" ht="15" customHeight="1" x14ac:dyDescent="0.25"/>
    <row r="49569" customFormat="1" ht="15" customHeight="1" x14ac:dyDescent="0.25"/>
    <row r="49570" customFormat="1" ht="15" customHeight="1" x14ac:dyDescent="0.25"/>
    <row r="49571" customFormat="1" ht="15" customHeight="1" x14ac:dyDescent="0.25"/>
    <row r="49572" customFormat="1" ht="15" customHeight="1" x14ac:dyDescent="0.25"/>
    <row r="49573" customFormat="1" ht="15" customHeight="1" x14ac:dyDescent="0.25"/>
    <row r="49574" customFormat="1" ht="15" customHeight="1" x14ac:dyDescent="0.25"/>
    <row r="49575" customFormat="1" ht="15" customHeight="1" x14ac:dyDescent="0.25"/>
    <row r="49576" customFormat="1" ht="15" customHeight="1" x14ac:dyDescent="0.25"/>
    <row r="49577" customFormat="1" ht="15" customHeight="1" x14ac:dyDescent="0.25"/>
    <row r="49578" customFormat="1" ht="15" customHeight="1" x14ac:dyDescent="0.25"/>
    <row r="49579" customFormat="1" ht="15" customHeight="1" x14ac:dyDescent="0.25"/>
    <row r="49580" customFormat="1" ht="15" customHeight="1" x14ac:dyDescent="0.25"/>
    <row r="49581" customFormat="1" ht="15" customHeight="1" x14ac:dyDescent="0.25"/>
    <row r="49582" customFormat="1" ht="15" customHeight="1" x14ac:dyDescent="0.25"/>
    <row r="49583" customFormat="1" ht="15" customHeight="1" x14ac:dyDescent="0.25"/>
    <row r="49584" customFormat="1" ht="15" customHeight="1" x14ac:dyDescent="0.25"/>
    <row r="49585" customFormat="1" ht="15" customHeight="1" x14ac:dyDescent="0.25"/>
    <row r="49586" customFormat="1" ht="15" customHeight="1" x14ac:dyDescent="0.25"/>
    <row r="49587" customFormat="1" ht="15" customHeight="1" x14ac:dyDescent="0.25"/>
    <row r="49588" customFormat="1" ht="15" customHeight="1" x14ac:dyDescent="0.25"/>
    <row r="49589" customFormat="1" ht="15" customHeight="1" x14ac:dyDescent="0.25"/>
    <row r="49590" customFormat="1" ht="15" customHeight="1" x14ac:dyDescent="0.25"/>
    <row r="49591" customFormat="1" ht="15" customHeight="1" x14ac:dyDescent="0.25"/>
    <row r="49592" customFormat="1" ht="15" customHeight="1" x14ac:dyDescent="0.25"/>
    <row r="49593" customFormat="1" ht="15" customHeight="1" x14ac:dyDescent="0.25"/>
    <row r="49594" customFormat="1" ht="15" customHeight="1" x14ac:dyDescent="0.25"/>
    <row r="49595" customFormat="1" ht="15" customHeight="1" x14ac:dyDescent="0.25"/>
    <row r="49596" customFormat="1" ht="15" customHeight="1" x14ac:dyDescent="0.25"/>
    <row r="49597" customFormat="1" ht="15" customHeight="1" x14ac:dyDescent="0.25"/>
    <row r="49598" customFormat="1" ht="15" customHeight="1" x14ac:dyDescent="0.25"/>
    <row r="49599" customFormat="1" ht="15" customHeight="1" x14ac:dyDescent="0.25"/>
    <row r="49600" customFormat="1" ht="15" customHeight="1" x14ac:dyDescent="0.25"/>
    <row r="49601" customFormat="1" ht="15" customHeight="1" x14ac:dyDescent="0.25"/>
    <row r="49602" customFormat="1" ht="15" customHeight="1" x14ac:dyDescent="0.25"/>
    <row r="49603" customFormat="1" ht="15" customHeight="1" x14ac:dyDescent="0.25"/>
    <row r="49604" customFormat="1" ht="15" customHeight="1" x14ac:dyDescent="0.25"/>
    <row r="49605" customFormat="1" ht="15" customHeight="1" x14ac:dyDescent="0.25"/>
    <row r="49606" customFormat="1" ht="15" customHeight="1" x14ac:dyDescent="0.25"/>
    <row r="49607" customFormat="1" ht="15" customHeight="1" x14ac:dyDescent="0.25"/>
    <row r="49608" customFormat="1" ht="15" customHeight="1" x14ac:dyDescent="0.25"/>
    <row r="49609" customFormat="1" ht="15" customHeight="1" x14ac:dyDescent="0.25"/>
    <row r="49610" customFormat="1" ht="15" customHeight="1" x14ac:dyDescent="0.25"/>
    <row r="49611" customFormat="1" ht="15" customHeight="1" x14ac:dyDescent="0.25"/>
    <row r="49612" customFormat="1" ht="15" customHeight="1" x14ac:dyDescent="0.25"/>
    <row r="49613" customFormat="1" ht="15" customHeight="1" x14ac:dyDescent="0.25"/>
    <row r="49614" customFormat="1" ht="15" customHeight="1" x14ac:dyDescent="0.25"/>
    <row r="49615" customFormat="1" ht="15" customHeight="1" x14ac:dyDescent="0.25"/>
    <row r="49616" customFormat="1" ht="15" customHeight="1" x14ac:dyDescent="0.25"/>
    <row r="49617" customFormat="1" ht="15" customHeight="1" x14ac:dyDescent="0.25"/>
    <row r="49618" customFormat="1" ht="15" customHeight="1" x14ac:dyDescent="0.25"/>
    <row r="49619" customFormat="1" ht="15" customHeight="1" x14ac:dyDescent="0.25"/>
    <row r="49620" customFormat="1" ht="15" customHeight="1" x14ac:dyDescent="0.25"/>
    <row r="49621" customFormat="1" ht="15" customHeight="1" x14ac:dyDescent="0.25"/>
    <row r="49622" customFormat="1" ht="15" customHeight="1" x14ac:dyDescent="0.25"/>
    <row r="49623" customFormat="1" ht="15" customHeight="1" x14ac:dyDescent="0.25"/>
    <row r="49624" customFormat="1" ht="15" customHeight="1" x14ac:dyDescent="0.25"/>
    <row r="49625" customFormat="1" ht="15" customHeight="1" x14ac:dyDescent="0.25"/>
    <row r="49626" customFormat="1" ht="15" customHeight="1" x14ac:dyDescent="0.25"/>
    <row r="49627" customFormat="1" ht="15" customHeight="1" x14ac:dyDescent="0.25"/>
    <row r="49628" customFormat="1" ht="15" customHeight="1" x14ac:dyDescent="0.25"/>
    <row r="49629" customFormat="1" ht="15" customHeight="1" x14ac:dyDescent="0.25"/>
    <row r="49630" customFormat="1" ht="15" customHeight="1" x14ac:dyDescent="0.25"/>
    <row r="49631" customFormat="1" ht="15" customHeight="1" x14ac:dyDescent="0.25"/>
    <row r="49632" customFormat="1" ht="15" customHeight="1" x14ac:dyDescent="0.25"/>
    <row r="49633" customFormat="1" ht="15" customHeight="1" x14ac:dyDescent="0.25"/>
    <row r="49634" customFormat="1" ht="15" customHeight="1" x14ac:dyDescent="0.25"/>
    <row r="49635" customFormat="1" ht="15" customHeight="1" x14ac:dyDescent="0.25"/>
    <row r="49636" customFormat="1" ht="15" customHeight="1" x14ac:dyDescent="0.25"/>
    <row r="49637" customFormat="1" ht="15" customHeight="1" x14ac:dyDescent="0.25"/>
    <row r="49638" customFormat="1" ht="15" customHeight="1" x14ac:dyDescent="0.25"/>
    <row r="49639" customFormat="1" ht="15" customHeight="1" x14ac:dyDescent="0.25"/>
    <row r="49640" customFormat="1" ht="15" customHeight="1" x14ac:dyDescent="0.25"/>
    <row r="49641" customFormat="1" ht="15" customHeight="1" x14ac:dyDescent="0.25"/>
    <row r="49642" customFormat="1" ht="15" customHeight="1" x14ac:dyDescent="0.25"/>
    <row r="49643" customFormat="1" ht="15" customHeight="1" x14ac:dyDescent="0.25"/>
    <row r="49644" customFormat="1" ht="15" customHeight="1" x14ac:dyDescent="0.25"/>
    <row r="49645" customFormat="1" ht="15" customHeight="1" x14ac:dyDescent="0.25"/>
    <row r="49646" customFormat="1" ht="15" customHeight="1" x14ac:dyDescent="0.25"/>
    <row r="49647" customFormat="1" ht="15" customHeight="1" x14ac:dyDescent="0.25"/>
    <row r="49648" customFormat="1" ht="15" customHeight="1" x14ac:dyDescent="0.25"/>
    <row r="49649" customFormat="1" ht="15" customHeight="1" x14ac:dyDescent="0.25"/>
    <row r="49650" customFormat="1" ht="15" customHeight="1" x14ac:dyDescent="0.25"/>
    <row r="49651" customFormat="1" ht="15" customHeight="1" x14ac:dyDescent="0.25"/>
    <row r="49652" customFormat="1" ht="15" customHeight="1" x14ac:dyDescent="0.25"/>
    <row r="49653" customFormat="1" ht="15" customHeight="1" x14ac:dyDescent="0.25"/>
    <row r="49654" customFormat="1" ht="15" customHeight="1" x14ac:dyDescent="0.25"/>
    <row r="49655" customFormat="1" ht="15" customHeight="1" x14ac:dyDescent="0.25"/>
    <row r="49656" customFormat="1" ht="15" customHeight="1" x14ac:dyDescent="0.25"/>
    <row r="49657" customFormat="1" ht="15" customHeight="1" x14ac:dyDescent="0.25"/>
    <row r="49658" customFormat="1" ht="15" customHeight="1" x14ac:dyDescent="0.25"/>
    <row r="49659" customFormat="1" ht="15" customHeight="1" x14ac:dyDescent="0.25"/>
    <row r="49660" customFormat="1" ht="15" customHeight="1" x14ac:dyDescent="0.25"/>
    <row r="49661" customFormat="1" ht="15" customHeight="1" x14ac:dyDescent="0.25"/>
    <row r="49662" customFormat="1" ht="15" customHeight="1" x14ac:dyDescent="0.25"/>
    <row r="49663" customFormat="1" ht="15" customHeight="1" x14ac:dyDescent="0.25"/>
    <row r="49664" customFormat="1" ht="15" customHeight="1" x14ac:dyDescent="0.25"/>
    <row r="49665" customFormat="1" ht="15" customHeight="1" x14ac:dyDescent="0.25"/>
    <row r="49666" customFormat="1" ht="15" customHeight="1" x14ac:dyDescent="0.25"/>
    <row r="49667" customFormat="1" ht="15" customHeight="1" x14ac:dyDescent="0.25"/>
    <row r="49668" customFormat="1" ht="15" customHeight="1" x14ac:dyDescent="0.25"/>
    <row r="49669" customFormat="1" ht="15" customHeight="1" x14ac:dyDescent="0.25"/>
    <row r="49670" customFormat="1" ht="15" customHeight="1" x14ac:dyDescent="0.25"/>
    <row r="49671" customFormat="1" ht="15" customHeight="1" x14ac:dyDescent="0.25"/>
    <row r="49672" customFormat="1" ht="15" customHeight="1" x14ac:dyDescent="0.25"/>
    <row r="49673" customFormat="1" ht="15" customHeight="1" x14ac:dyDescent="0.25"/>
    <row r="49674" customFormat="1" ht="15" customHeight="1" x14ac:dyDescent="0.25"/>
    <row r="49675" customFormat="1" ht="15" customHeight="1" x14ac:dyDescent="0.25"/>
    <row r="49676" customFormat="1" ht="15" customHeight="1" x14ac:dyDescent="0.25"/>
    <row r="49677" customFormat="1" ht="15" customHeight="1" x14ac:dyDescent="0.25"/>
    <row r="49678" customFormat="1" ht="15" customHeight="1" x14ac:dyDescent="0.25"/>
    <row r="49679" customFormat="1" ht="15" customHeight="1" x14ac:dyDescent="0.25"/>
    <row r="49680" customFormat="1" ht="15" customHeight="1" x14ac:dyDescent="0.25"/>
    <row r="49681" customFormat="1" ht="15" customHeight="1" x14ac:dyDescent="0.25"/>
    <row r="49682" customFormat="1" ht="15" customHeight="1" x14ac:dyDescent="0.25"/>
    <row r="49683" customFormat="1" ht="15" customHeight="1" x14ac:dyDescent="0.25"/>
    <row r="49684" customFormat="1" ht="15" customHeight="1" x14ac:dyDescent="0.25"/>
    <row r="49685" customFormat="1" ht="15" customHeight="1" x14ac:dyDescent="0.25"/>
    <row r="49686" customFormat="1" ht="15" customHeight="1" x14ac:dyDescent="0.25"/>
    <row r="49687" customFormat="1" ht="15" customHeight="1" x14ac:dyDescent="0.25"/>
    <row r="49688" customFormat="1" ht="15" customHeight="1" x14ac:dyDescent="0.25"/>
    <row r="49689" customFormat="1" ht="15" customHeight="1" x14ac:dyDescent="0.25"/>
    <row r="49690" customFormat="1" ht="15" customHeight="1" x14ac:dyDescent="0.25"/>
    <row r="49691" customFormat="1" ht="15" customHeight="1" x14ac:dyDescent="0.25"/>
    <row r="49692" customFormat="1" ht="15" customHeight="1" x14ac:dyDescent="0.25"/>
    <row r="49693" customFormat="1" ht="15" customHeight="1" x14ac:dyDescent="0.25"/>
    <row r="49694" customFormat="1" ht="15" customHeight="1" x14ac:dyDescent="0.25"/>
    <row r="49695" customFormat="1" ht="15" customHeight="1" x14ac:dyDescent="0.25"/>
    <row r="49696" customFormat="1" ht="15" customHeight="1" x14ac:dyDescent="0.25"/>
    <row r="49697" customFormat="1" ht="15" customHeight="1" x14ac:dyDescent="0.25"/>
    <row r="49698" customFormat="1" ht="15" customHeight="1" x14ac:dyDescent="0.25"/>
    <row r="49699" customFormat="1" ht="15" customHeight="1" x14ac:dyDescent="0.25"/>
    <row r="49700" customFormat="1" ht="15" customHeight="1" x14ac:dyDescent="0.25"/>
    <row r="49701" customFormat="1" ht="15" customHeight="1" x14ac:dyDescent="0.25"/>
    <row r="49702" customFormat="1" ht="15" customHeight="1" x14ac:dyDescent="0.25"/>
    <row r="49703" customFormat="1" ht="15" customHeight="1" x14ac:dyDescent="0.25"/>
    <row r="49704" customFormat="1" ht="15" customHeight="1" x14ac:dyDescent="0.25"/>
    <row r="49705" customFormat="1" ht="15" customHeight="1" x14ac:dyDescent="0.25"/>
    <row r="49706" customFormat="1" ht="15" customHeight="1" x14ac:dyDescent="0.25"/>
    <row r="49707" customFormat="1" ht="15" customHeight="1" x14ac:dyDescent="0.25"/>
    <row r="49708" customFormat="1" ht="15" customHeight="1" x14ac:dyDescent="0.25"/>
    <row r="49709" customFormat="1" ht="15" customHeight="1" x14ac:dyDescent="0.25"/>
    <row r="49710" customFormat="1" ht="15" customHeight="1" x14ac:dyDescent="0.25"/>
    <row r="49711" customFormat="1" ht="15" customHeight="1" x14ac:dyDescent="0.25"/>
    <row r="49712" customFormat="1" ht="15" customHeight="1" x14ac:dyDescent="0.25"/>
    <row r="49713" customFormat="1" ht="15" customHeight="1" x14ac:dyDescent="0.25"/>
    <row r="49714" customFormat="1" ht="15" customHeight="1" x14ac:dyDescent="0.25"/>
    <row r="49715" customFormat="1" ht="15" customHeight="1" x14ac:dyDescent="0.25"/>
    <row r="49716" customFormat="1" ht="15" customHeight="1" x14ac:dyDescent="0.25"/>
    <row r="49717" customFormat="1" ht="15" customHeight="1" x14ac:dyDescent="0.25"/>
    <row r="49718" customFormat="1" ht="15" customHeight="1" x14ac:dyDescent="0.25"/>
    <row r="49719" customFormat="1" ht="15" customHeight="1" x14ac:dyDescent="0.25"/>
    <row r="49720" customFormat="1" ht="15" customHeight="1" x14ac:dyDescent="0.25"/>
    <row r="49721" customFormat="1" ht="15" customHeight="1" x14ac:dyDescent="0.25"/>
    <row r="49722" customFormat="1" ht="15" customHeight="1" x14ac:dyDescent="0.25"/>
    <row r="49723" customFormat="1" ht="15" customHeight="1" x14ac:dyDescent="0.25"/>
    <row r="49724" customFormat="1" ht="15" customHeight="1" x14ac:dyDescent="0.25"/>
    <row r="49725" customFormat="1" ht="15" customHeight="1" x14ac:dyDescent="0.25"/>
    <row r="49726" customFormat="1" ht="15" customHeight="1" x14ac:dyDescent="0.25"/>
    <row r="49727" customFormat="1" ht="15" customHeight="1" x14ac:dyDescent="0.25"/>
    <row r="49728" customFormat="1" ht="15" customHeight="1" x14ac:dyDescent="0.25"/>
    <row r="49729" customFormat="1" ht="15" customHeight="1" x14ac:dyDescent="0.25"/>
    <row r="49730" customFormat="1" ht="15" customHeight="1" x14ac:dyDescent="0.25"/>
    <row r="49731" customFormat="1" ht="15" customHeight="1" x14ac:dyDescent="0.25"/>
    <row r="49732" customFormat="1" ht="15" customHeight="1" x14ac:dyDescent="0.25"/>
    <row r="49733" customFormat="1" ht="15" customHeight="1" x14ac:dyDescent="0.25"/>
    <row r="49734" customFormat="1" ht="15" customHeight="1" x14ac:dyDescent="0.25"/>
    <row r="49735" customFormat="1" ht="15" customHeight="1" x14ac:dyDescent="0.25"/>
    <row r="49736" customFormat="1" ht="15" customHeight="1" x14ac:dyDescent="0.25"/>
    <row r="49737" customFormat="1" ht="15" customHeight="1" x14ac:dyDescent="0.25"/>
    <row r="49738" customFormat="1" ht="15" customHeight="1" x14ac:dyDescent="0.25"/>
    <row r="49739" customFormat="1" ht="15" customHeight="1" x14ac:dyDescent="0.25"/>
    <row r="49740" customFormat="1" ht="15" customHeight="1" x14ac:dyDescent="0.25"/>
    <row r="49741" customFormat="1" ht="15" customHeight="1" x14ac:dyDescent="0.25"/>
    <row r="49742" customFormat="1" ht="15" customHeight="1" x14ac:dyDescent="0.25"/>
    <row r="49743" customFormat="1" ht="15" customHeight="1" x14ac:dyDescent="0.25"/>
    <row r="49744" customFormat="1" ht="15" customHeight="1" x14ac:dyDescent="0.25"/>
    <row r="49745" customFormat="1" ht="15" customHeight="1" x14ac:dyDescent="0.25"/>
    <row r="49746" customFormat="1" ht="15" customHeight="1" x14ac:dyDescent="0.25"/>
    <row r="49747" customFormat="1" ht="15" customHeight="1" x14ac:dyDescent="0.25"/>
    <row r="49748" customFormat="1" ht="15" customHeight="1" x14ac:dyDescent="0.25"/>
    <row r="49749" customFormat="1" ht="15" customHeight="1" x14ac:dyDescent="0.25"/>
    <row r="49750" customFormat="1" ht="15" customHeight="1" x14ac:dyDescent="0.25"/>
    <row r="49751" customFormat="1" ht="15" customHeight="1" x14ac:dyDescent="0.25"/>
    <row r="49752" customFormat="1" ht="15" customHeight="1" x14ac:dyDescent="0.25"/>
    <row r="49753" customFormat="1" ht="15" customHeight="1" x14ac:dyDescent="0.25"/>
    <row r="49754" customFormat="1" ht="15" customHeight="1" x14ac:dyDescent="0.25"/>
    <row r="49755" customFormat="1" ht="15" customHeight="1" x14ac:dyDescent="0.25"/>
    <row r="49756" customFormat="1" ht="15" customHeight="1" x14ac:dyDescent="0.25"/>
    <row r="49757" customFormat="1" ht="15" customHeight="1" x14ac:dyDescent="0.25"/>
    <row r="49758" customFormat="1" ht="15" customHeight="1" x14ac:dyDescent="0.25"/>
    <row r="49759" customFormat="1" ht="15" customHeight="1" x14ac:dyDescent="0.25"/>
    <row r="49760" customFormat="1" ht="15" customHeight="1" x14ac:dyDescent="0.25"/>
    <row r="49761" customFormat="1" ht="15" customHeight="1" x14ac:dyDescent="0.25"/>
    <row r="49762" customFormat="1" ht="15" customHeight="1" x14ac:dyDescent="0.25"/>
    <row r="49763" customFormat="1" ht="15" customHeight="1" x14ac:dyDescent="0.25"/>
    <row r="49764" customFormat="1" ht="15" customHeight="1" x14ac:dyDescent="0.25"/>
    <row r="49765" customFormat="1" ht="15" customHeight="1" x14ac:dyDescent="0.25"/>
    <row r="49766" customFormat="1" ht="15" customHeight="1" x14ac:dyDescent="0.25"/>
    <row r="49767" customFormat="1" ht="15" customHeight="1" x14ac:dyDescent="0.25"/>
    <row r="49768" customFormat="1" ht="15" customHeight="1" x14ac:dyDescent="0.25"/>
    <row r="49769" customFormat="1" ht="15" customHeight="1" x14ac:dyDescent="0.25"/>
    <row r="49770" customFormat="1" ht="15" customHeight="1" x14ac:dyDescent="0.25"/>
    <row r="49771" customFormat="1" ht="15" customHeight="1" x14ac:dyDescent="0.25"/>
    <row r="49772" customFormat="1" ht="15" customHeight="1" x14ac:dyDescent="0.25"/>
    <row r="49773" customFormat="1" ht="15" customHeight="1" x14ac:dyDescent="0.25"/>
    <row r="49774" customFormat="1" ht="15" customHeight="1" x14ac:dyDescent="0.25"/>
    <row r="49775" customFormat="1" ht="15" customHeight="1" x14ac:dyDescent="0.25"/>
    <row r="49776" customFormat="1" ht="15" customHeight="1" x14ac:dyDescent="0.25"/>
    <row r="49777" customFormat="1" ht="15" customHeight="1" x14ac:dyDescent="0.25"/>
    <row r="49778" customFormat="1" ht="15" customHeight="1" x14ac:dyDescent="0.25"/>
    <row r="49779" customFormat="1" ht="15" customHeight="1" x14ac:dyDescent="0.25"/>
    <row r="49780" customFormat="1" ht="15" customHeight="1" x14ac:dyDescent="0.25"/>
    <row r="49781" customFormat="1" ht="15" customHeight="1" x14ac:dyDescent="0.25"/>
    <row r="49782" customFormat="1" ht="15" customHeight="1" x14ac:dyDescent="0.25"/>
    <row r="49783" customFormat="1" ht="15" customHeight="1" x14ac:dyDescent="0.25"/>
    <row r="49784" customFormat="1" ht="15" customHeight="1" x14ac:dyDescent="0.25"/>
    <row r="49785" customFormat="1" ht="15" customHeight="1" x14ac:dyDescent="0.25"/>
    <row r="49786" customFormat="1" ht="15" customHeight="1" x14ac:dyDescent="0.25"/>
    <row r="49787" customFormat="1" ht="15" customHeight="1" x14ac:dyDescent="0.25"/>
    <row r="49788" customFormat="1" ht="15" customHeight="1" x14ac:dyDescent="0.25"/>
    <row r="49789" customFormat="1" ht="15" customHeight="1" x14ac:dyDescent="0.25"/>
    <row r="49790" customFormat="1" ht="15" customHeight="1" x14ac:dyDescent="0.25"/>
    <row r="49791" customFormat="1" ht="15" customHeight="1" x14ac:dyDescent="0.25"/>
    <row r="49792" customFormat="1" ht="15" customHeight="1" x14ac:dyDescent="0.25"/>
    <row r="49793" customFormat="1" ht="15" customHeight="1" x14ac:dyDescent="0.25"/>
    <row r="49794" customFormat="1" ht="15" customHeight="1" x14ac:dyDescent="0.25"/>
    <row r="49795" customFormat="1" ht="15" customHeight="1" x14ac:dyDescent="0.25"/>
    <row r="49796" customFormat="1" ht="15" customHeight="1" x14ac:dyDescent="0.25"/>
    <row r="49797" customFormat="1" ht="15" customHeight="1" x14ac:dyDescent="0.25"/>
    <row r="49798" customFormat="1" ht="15" customHeight="1" x14ac:dyDescent="0.25"/>
    <row r="49799" customFormat="1" ht="15" customHeight="1" x14ac:dyDescent="0.25"/>
    <row r="49800" customFormat="1" ht="15" customHeight="1" x14ac:dyDescent="0.25"/>
    <row r="49801" customFormat="1" ht="15" customHeight="1" x14ac:dyDescent="0.25"/>
    <row r="49802" customFormat="1" ht="15" customHeight="1" x14ac:dyDescent="0.25"/>
    <row r="49803" customFormat="1" ht="15" customHeight="1" x14ac:dyDescent="0.25"/>
    <row r="49804" customFormat="1" ht="15" customHeight="1" x14ac:dyDescent="0.25"/>
    <row r="49805" customFormat="1" ht="15" customHeight="1" x14ac:dyDescent="0.25"/>
    <row r="49806" customFormat="1" ht="15" customHeight="1" x14ac:dyDescent="0.25"/>
    <row r="49807" customFormat="1" ht="15" customHeight="1" x14ac:dyDescent="0.25"/>
    <row r="49808" customFormat="1" ht="15" customHeight="1" x14ac:dyDescent="0.25"/>
    <row r="49809" customFormat="1" ht="15" customHeight="1" x14ac:dyDescent="0.25"/>
    <row r="49810" customFormat="1" ht="15" customHeight="1" x14ac:dyDescent="0.25"/>
    <row r="49811" customFormat="1" ht="15" customHeight="1" x14ac:dyDescent="0.25"/>
    <row r="49812" customFormat="1" ht="15" customHeight="1" x14ac:dyDescent="0.25"/>
    <row r="49813" customFormat="1" ht="15" customHeight="1" x14ac:dyDescent="0.25"/>
    <row r="49814" customFormat="1" ht="15" customHeight="1" x14ac:dyDescent="0.25"/>
    <row r="49815" customFormat="1" ht="15" customHeight="1" x14ac:dyDescent="0.25"/>
    <row r="49816" customFormat="1" ht="15" customHeight="1" x14ac:dyDescent="0.25"/>
    <row r="49817" customFormat="1" ht="15" customHeight="1" x14ac:dyDescent="0.25"/>
    <row r="49818" customFormat="1" ht="15" customHeight="1" x14ac:dyDescent="0.25"/>
    <row r="49819" customFormat="1" ht="15" customHeight="1" x14ac:dyDescent="0.25"/>
    <row r="49820" customFormat="1" ht="15" customHeight="1" x14ac:dyDescent="0.25"/>
    <row r="49821" customFormat="1" ht="15" customHeight="1" x14ac:dyDescent="0.25"/>
    <row r="49822" customFormat="1" ht="15" customHeight="1" x14ac:dyDescent="0.25"/>
    <row r="49823" customFormat="1" ht="15" customHeight="1" x14ac:dyDescent="0.25"/>
    <row r="49824" customFormat="1" ht="15" customHeight="1" x14ac:dyDescent="0.25"/>
    <row r="49825" customFormat="1" ht="15" customHeight="1" x14ac:dyDescent="0.25"/>
    <row r="49826" customFormat="1" ht="15" customHeight="1" x14ac:dyDescent="0.25"/>
    <row r="49827" customFormat="1" ht="15" customHeight="1" x14ac:dyDescent="0.25"/>
    <row r="49828" customFormat="1" ht="15" customHeight="1" x14ac:dyDescent="0.25"/>
    <row r="49829" customFormat="1" ht="15" customHeight="1" x14ac:dyDescent="0.25"/>
    <row r="49830" customFormat="1" ht="15" customHeight="1" x14ac:dyDescent="0.25"/>
    <row r="49831" customFormat="1" ht="15" customHeight="1" x14ac:dyDescent="0.25"/>
    <row r="49832" customFormat="1" ht="15" customHeight="1" x14ac:dyDescent="0.25"/>
    <row r="49833" customFormat="1" ht="15" customHeight="1" x14ac:dyDescent="0.25"/>
    <row r="49834" customFormat="1" ht="15" customHeight="1" x14ac:dyDescent="0.25"/>
    <row r="49835" customFormat="1" ht="15" customHeight="1" x14ac:dyDescent="0.25"/>
    <row r="49836" customFormat="1" ht="15" customHeight="1" x14ac:dyDescent="0.25"/>
    <row r="49837" customFormat="1" ht="15" customHeight="1" x14ac:dyDescent="0.25"/>
    <row r="49838" customFormat="1" ht="15" customHeight="1" x14ac:dyDescent="0.25"/>
    <row r="49839" customFormat="1" ht="15" customHeight="1" x14ac:dyDescent="0.25"/>
    <row r="49840" customFormat="1" ht="15" customHeight="1" x14ac:dyDescent="0.25"/>
    <row r="49841" customFormat="1" ht="15" customHeight="1" x14ac:dyDescent="0.25"/>
    <row r="49842" customFormat="1" ht="15" customHeight="1" x14ac:dyDescent="0.25"/>
    <row r="49843" customFormat="1" ht="15" customHeight="1" x14ac:dyDescent="0.25"/>
    <row r="49844" customFormat="1" ht="15" customHeight="1" x14ac:dyDescent="0.25"/>
    <row r="49845" customFormat="1" ht="15" customHeight="1" x14ac:dyDescent="0.25"/>
    <row r="49846" customFormat="1" ht="15" customHeight="1" x14ac:dyDescent="0.25"/>
    <row r="49847" customFormat="1" ht="15" customHeight="1" x14ac:dyDescent="0.25"/>
    <row r="49848" customFormat="1" ht="15" customHeight="1" x14ac:dyDescent="0.25"/>
    <row r="49849" customFormat="1" ht="15" customHeight="1" x14ac:dyDescent="0.25"/>
    <row r="49850" customFormat="1" ht="15" customHeight="1" x14ac:dyDescent="0.25"/>
    <row r="49851" customFormat="1" ht="15" customHeight="1" x14ac:dyDescent="0.25"/>
    <row r="49852" customFormat="1" ht="15" customHeight="1" x14ac:dyDescent="0.25"/>
    <row r="49853" customFormat="1" ht="15" customHeight="1" x14ac:dyDescent="0.25"/>
    <row r="49854" customFormat="1" ht="15" customHeight="1" x14ac:dyDescent="0.25"/>
    <row r="49855" customFormat="1" ht="15" customHeight="1" x14ac:dyDescent="0.25"/>
    <row r="49856" customFormat="1" ht="15" customHeight="1" x14ac:dyDescent="0.25"/>
    <row r="49857" customFormat="1" ht="15" customHeight="1" x14ac:dyDescent="0.25"/>
    <row r="49858" customFormat="1" ht="15" customHeight="1" x14ac:dyDescent="0.25"/>
    <row r="49859" customFormat="1" ht="15" customHeight="1" x14ac:dyDescent="0.25"/>
    <row r="49860" customFormat="1" ht="15" customHeight="1" x14ac:dyDescent="0.25"/>
    <row r="49861" customFormat="1" ht="15" customHeight="1" x14ac:dyDescent="0.25"/>
    <row r="49862" customFormat="1" ht="15" customHeight="1" x14ac:dyDescent="0.25"/>
    <row r="49863" customFormat="1" ht="15" customHeight="1" x14ac:dyDescent="0.25"/>
    <row r="49864" customFormat="1" ht="15" customHeight="1" x14ac:dyDescent="0.25"/>
    <row r="49865" customFormat="1" ht="15" customHeight="1" x14ac:dyDescent="0.25"/>
    <row r="49866" customFormat="1" ht="15" customHeight="1" x14ac:dyDescent="0.25"/>
    <row r="49867" customFormat="1" ht="15" customHeight="1" x14ac:dyDescent="0.25"/>
    <row r="49868" customFormat="1" ht="15" customHeight="1" x14ac:dyDescent="0.25"/>
    <row r="49869" customFormat="1" ht="15" customHeight="1" x14ac:dyDescent="0.25"/>
    <row r="49870" customFormat="1" ht="15" customHeight="1" x14ac:dyDescent="0.25"/>
    <row r="49871" customFormat="1" ht="15" customHeight="1" x14ac:dyDescent="0.25"/>
    <row r="49872" customFormat="1" ht="15" customHeight="1" x14ac:dyDescent="0.25"/>
    <row r="49873" customFormat="1" ht="15" customHeight="1" x14ac:dyDescent="0.25"/>
    <row r="49874" customFormat="1" ht="15" customHeight="1" x14ac:dyDescent="0.25"/>
    <row r="49875" customFormat="1" ht="15" customHeight="1" x14ac:dyDescent="0.25"/>
    <row r="49876" customFormat="1" ht="15" customHeight="1" x14ac:dyDescent="0.25"/>
    <row r="49877" customFormat="1" ht="15" customHeight="1" x14ac:dyDescent="0.25"/>
    <row r="49878" customFormat="1" ht="15" customHeight="1" x14ac:dyDescent="0.25"/>
    <row r="49879" customFormat="1" ht="15" customHeight="1" x14ac:dyDescent="0.25"/>
    <row r="49880" customFormat="1" ht="15" customHeight="1" x14ac:dyDescent="0.25"/>
    <row r="49881" customFormat="1" ht="15" customHeight="1" x14ac:dyDescent="0.25"/>
    <row r="49882" customFormat="1" ht="15" customHeight="1" x14ac:dyDescent="0.25"/>
    <row r="49883" customFormat="1" ht="15" customHeight="1" x14ac:dyDescent="0.25"/>
    <row r="49884" customFormat="1" ht="15" customHeight="1" x14ac:dyDescent="0.25"/>
    <row r="49885" customFormat="1" ht="15" customHeight="1" x14ac:dyDescent="0.25"/>
    <row r="49886" customFormat="1" ht="15" customHeight="1" x14ac:dyDescent="0.25"/>
    <row r="49887" customFormat="1" ht="15" customHeight="1" x14ac:dyDescent="0.25"/>
    <row r="49888" customFormat="1" ht="15" customHeight="1" x14ac:dyDescent="0.25"/>
    <row r="49889" customFormat="1" ht="15" customHeight="1" x14ac:dyDescent="0.25"/>
    <row r="49890" customFormat="1" ht="15" customHeight="1" x14ac:dyDescent="0.25"/>
    <row r="49891" customFormat="1" ht="15" customHeight="1" x14ac:dyDescent="0.25"/>
    <row r="49892" customFormat="1" ht="15" customHeight="1" x14ac:dyDescent="0.25"/>
    <row r="49893" customFormat="1" ht="15" customHeight="1" x14ac:dyDescent="0.25"/>
    <row r="49894" customFormat="1" ht="15" customHeight="1" x14ac:dyDescent="0.25"/>
    <row r="49895" customFormat="1" ht="15" customHeight="1" x14ac:dyDescent="0.25"/>
    <row r="49896" customFormat="1" ht="15" customHeight="1" x14ac:dyDescent="0.25"/>
    <row r="49897" customFormat="1" ht="15" customHeight="1" x14ac:dyDescent="0.25"/>
    <row r="49898" customFormat="1" ht="15" customHeight="1" x14ac:dyDescent="0.25"/>
    <row r="49899" customFormat="1" ht="15" customHeight="1" x14ac:dyDescent="0.25"/>
    <row r="49900" customFormat="1" ht="15" customHeight="1" x14ac:dyDescent="0.25"/>
    <row r="49901" customFormat="1" ht="15" customHeight="1" x14ac:dyDescent="0.25"/>
    <row r="49902" customFormat="1" ht="15" customHeight="1" x14ac:dyDescent="0.25"/>
    <row r="49903" customFormat="1" ht="15" customHeight="1" x14ac:dyDescent="0.25"/>
    <row r="49904" customFormat="1" ht="15" customHeight="1" x14ac:dyDescent="0.25"/>
    <row r="49905" customFormat="1" ht="15" customHeight="1" x14ac:dyDescent="0.25"/>
    <row r="49906" customFormat="1" ht="15" customHeight="1" x14ac:dyDescent="0.25"/>
    <row r="49907" customFormat="1" ht="15" customHeight="1" x14ac:dyDescent="0.25"/>
    <row r="49908" customFormat="1" ht="15" customHeight="1" x14ac:dyDescent="0.25"/>
    <row r="49909" customFormat="1" ht="15" customHeight="1" x14ac:dyDescent="0.25"/>
    <row r="49910" customFormat="1" ht="15" customHeight="1" x14ac:dyDescent="0.25"/>
    <row r="49911" customFormat="1" ht="15" customHeight="1" x14ac:dyDescent="0.25"/>
    <row r="49912" customFormat="1" ht="15" customHeight="1" x14ac:dyDescent="0.25"/>
    <row r="49913" customFormat="1" ht="15" customHeight="1" x14ac:dyDescent="0.25"/>
    <row r="49914" customFormat="1" ht="15" customHeight="1" x14ac:dyDescent="0.25"/>
    <row r="49915" customFormat="1" ht="15" customHeight="1" x14ac:dyDescent="0.25"/>
    <row r="49916" customFormat="1" ht="15" customHeight="1" x14ac:dyDescent="0.25"/>
    <row r="49917" customFormat="1" ht="15" customHeight="1" x14ac:dyDescent="0.25"/>
    <row r="49918" customFormat="1" ht="15" customHeight="1" x14ac:dyDescent="0.25"/>
    <row r="49919" customFormat="1" ht="15" customHeight="1" x14ac:dyDescent="0.25"/>
    <row r="49920" customFormat="1" ht="15" customHeight="1" x14ac:dyDescent="0.25"/>
    <row r="49921" customFormat="1" ht="15" customHeight="1" x14ac:dyDescent="0.25"/>
    <row r="49922" customFormat="1" ht="15" customHeight="1" x14ac:dyDescent="0.25"/>
    <row r="49923" customFormat="1" ht="15" customHeight="1" x14ac:dyDescent="0.25"/>
    <row r="49924" customFormat="1" ht="15" customHeight="1" x14ac:dyDescent="0.25"/>
    <row r="49925" customFormat="1" ht="15" customHeight="1" x14ac:dyDescent="0.25"/>
    <row r="49926" customFormat="1" ht="15" customHeight="1" x14ac:dyDescent="0.25"/>
    <row r="49927" customFormat="1" ht="15" customHeight="1" x14ac:dyDescent="0.25"/>
    <row r="49928" customFormat="1" ht="15" customHeight="1" x14ac:dyDescent="0.25"/>
    <row r="49929" customFormat="1" ht="15" customHeight="1" x14ac:dyDescent="0.25"/>
    <row r="49930" customFormat="1" ht="15" customHeight="1" x14ac:dyDescent="0.25"/>
    <row r="49931" customFormat="1" ht="15" customHeight="1" x14ac:dyDescent="0.25"/>
    <row r="49932" customFormat="1" ht="15" customHeight="1" x14ac:dyDescent="0.25"/>
    <row r="49933" customFormat="1" ht="15" customHeight="1" x14ac:dyDescent="0.25"/>
    <row r="49934" customFormat="1" ht="15" customHeight="1" x14ac:dyDescent="0.25"/>
    <row r="49935" customFormat="1" ht="15" customHeight="1" x14ac:dyDescent="0.25"/>
    <row r="49936" customFormat="1" ht="15" customHeight="1" x14ac:dyDescent="0.25"/>
    <row r="49937" customFormat="1" ht="15" customHeight="1" x14ac:dyDescent="0.25"/>
    <row r="49938" customFormat="1" ht="15" customHeight="1" x14ac:dyDescent="0.25"/>
    <row r="49939" customFormat="1" ht="15" customHeight="1" x14ac:dyDescent="0.25"/>
    <row r="49940" customFormat="1" ht="15" customHeight="1" x14ac:dyDescent="0.25"/>
    <row r="49941" customFormat="1" ht="15" customHeight="1" x14ac:dyDescent="0.25"/>
    <row r="49942" customFormat="1" ht="15" customHeight="1" x14ac:dyDescent="0.25"/>
    <row r="49943" customFormat="1" ht="15" customHeight="1" x14ac:dyDescent="0.25"/>
    <row r="49944" customFormat="1" ht="15" customHeight="1" x14ac:dyDescent="0.25"/>
    <row r="49945" customFormat="1" ht="15" customHeight="1" x14ac:dyDescent="0.25"/>
    <row r="49946" customFormat="1" ht="15" customHeight="1" x14ac:dyDescent="0.25"/>
    <row r="49947" customFormat="1" ht="15" customHeight="1" x14ac:dyDescent="0.25"/>
    <row r="49948" customFormat="1" ht="15" customHeight="1" x14ac:dyDescent="0.25"/>
    <row r="49949" customFormat="1" ht="15" customHeight="1" x14ac:dyDescent="0.25"/>
    <row r="49950" customFormat="1" ht="15" customHeight="1" x14ac:dyDescent="0.25"/>
    <row r="49951" customFormat="1" ht="15" customHeight="1" x14ac:dyDescent="0.25"/>
    <row r="49952" customFormat="1" ht="15" customHeight="1" x14ac:dyDescent="0.25"/>
    <row r="49953" customFormat="1" ht="15" customHeight="1" x14ac:dyDescent="0.25"/>
    <row r="49954" customFormat="1" ht="15" customHeight="1" x14ac:dyDescent="0.25"/>
    <row r="49955" customFormat="1" ht="15" customHeight="1" x14ac:dyDescent="0.25"/>
    <row r="49956" customFormat="1" ht="15" customHeight="1" x14ac:dyDescent="0.25"/>
    <row r="49957" customFormat="1" ht="15" customHeight="1" x14ac:dyDescent="0.25"/>
    <row r="49958" customFormat="1" ht="15" customHeight="1" x14ac:dyDescent="0.25"/>
    <row r="49959" customFormat="1" ht="15" customHeight="1" x14ac:dyDescent="0.25"/>
    <row r="49960" customFormat="1" ht="15" customHeight="1" x14ac:dyDescent="0.25"/>
    <row r="49961" customFormat="1" ht="15" customHeight="1" x14ac:dyDescent="0.25"/>
    <row r="49962" customFormat="1" ht="15" customHeight="1" x14ac:dyDescent="0.25"/>
    <row r="49963" customFormat="1" ht="15" customHeight="1" x14ac:dyDescent="0.25"/>
    <row r="49964" customFormat="1" ht="15" customHeight="1" x14ac:dyDescent="0.25"/>
    <row r="49965" customFormat="1" ht="15" customHeight="1" x14ac:dyDescent="0.25"/>
    <row r="49966" customFormat="1" ht="15" customHeight="1" x14ac:dyDescent="0.25"/>
    <row r="49967" customFormat="1" ht="15" customHeight="1" x14ac:dyDescent="0.25"/>
    <row r="49968" customFormat="1" ht="15" customHeight="1" x14ac:dyDescent="0.25"/>
    <row r="49969" customFormat="1" ht="15" customHeight="1" x14ac:dyDescent="0.25"/>
    <row r="49970" customFormat="1" ht="15" customHeight="1" x14ac:dyDescent="0.25"/>
    <row r="49971" customFormat="1" ht="15" customHeight="1" x14ac:dyDescent="0.25"/>
    <row r="49972" customFormat="1" ht="15" customHeight="1" x14ac:dyDescent="0.25"/>
    <row r="49973" customFormat="1" ht="15" customHeight="1" x14ac:dyDescent="0.25"/>
    <row r="49974" customFormat="1" ht="15" customHeight="1" x14ac:dyDescent="0.25"/>
    <row r="49975" customFormat="1" ht="15" customHeight="1" x14ac:dyDescent="0.25"/>
    <row r="49976" customFormat="1" ht="15" customHeight="1" x14ac:dyDescent="0.25"/>
    <row r="49977" customFormat="1" ht="15" customHeight="1" x14ac:dyDescent="0.25"/>
    <row r="49978" customFormat="1" ht="15" customHeight="1" x14ac:dyDescent="0.25"/>
    <row r="49979" customFormat="1" ht="15" customHeight="1" x14ac:dyDescent="0.25"/>
    <row r="49980" customFormat="1" ht="15" customHeight="1" x14ac:dyDescent="0.25"/>
    <row r="49981" customFormat="1" ht="15" customHeight="1" x14ac:dyDescent="0.25"/>
    <row r="49982" customFormat="1" ht="15" customHeight="1" x14ac:dyDescent="0.25"/>
    <row r="49983" customFormat="1" ht="15" customHeight="1" x14ac:dyDescent="0.25"/>
    <row r="49984" customFormat="1" ht="15" customHeight="1" x14ac:dyDescent="0.25"/>
    <row r="49985" customFormat="1" ht="15" customHeight="1" x14ac:dyDescent="0.25"/>
    <row r="49986" customFormat="1" ht="15" customHeight="1" x14ac:dyDescent="0.25"/>
    <row r="49987" customFormat="1" ht="15" customHeight="1" x14ac:dyDescent="0.25"/>
    <row r="49988" customFormat="1" ht="15" customHeight="1" x14ac:dyDescent="0.25"/>
    <row r="49989" customFormat="1" ht="15" customHeight="1" x14ac:dyDescent="0.25"/>
    <row r="49990" customFormat="1" ht="15" customHeight="1" x14ac:dyDescent="0.25"/>
    <row r="49991" customFormat="1" ht="15" customHeight="1" x14ac:dyDescent="0.25"/>
    <row r="49992" customFormat="1" ht="15" customHeight="1" x14ac:dyDescent="0.25"/>
    <row r="49993" customFormat="1" ht="15" customHeight="1" x14ac:dyDescent="0.25"/>
    <row r="49994" customFormat="1" ht="15" customHeight="1" x14ac:dyDescent="0.25"/>
    <row r="49995" customFormat="1" ht="15" customHeight="1" x14ac:dyDescent="0.25"/>
    <row r="49996" customFormat="1" ht="15" customHeight="1" x14ac:dyDescent="0.25"/>
    <row r="49997" customFormat="1" ht="15" customHeight="1" x14ac:dyDescent="0.25"/>
    <row r="49998" customFormat="1" ht="15" customHeight="1" x14ac:dyDescent="0.25"/>
    <row r="49999" customFormat="1" ht="15" customHeight="1" x14ac:dyDescent="0.25"/>
    <row r="50000" customFormat="1" ht="15" customHeight="1" x14ac:dyDescent="0.25"/>
    <row r="50001" customFormat="1" ht="15" customHeight="1" x14ac:dyDescent="0.25"/>
    <row r="50002" customFormat="1" ht="15" customHeight="1" x14ac:dyDescent="0.25"/>
    <row r="50003" customFormat="1" ht="15" customHeight="1" x14ac:dyDescent="0.25"/>
    <row r="50004" customFormat="1" ht="15" customHeight="1" x14ac:dyDescent="0.25"/>
    <row r="50005" customFormat="1" ht="15" customHeight="1" x14ac:dyDescent="0.25"/>
    <row r="50006" customFormat="1" ht="15" customHeight="1" x14ac:dyDescent="0.25"/>
    <row r="50007" customFormat="1" ht="15" customHeight="1" x14ac:dyDescent="0.25"/>
    <row r="50008" customFormat="1" ht="15" customHeight="1" x14ac:dyDescent="0.25"/>
    <row r="50009" customFormat="1" ht="15" customHeight="1" x14ac:dyDescent="0.25"/>
    <row r="50010" customFormat="1" ht="15" customHeight="1" x14ac:dyDescent="0.25"/>
    <row r="50011" customFormat="1" ht="15" customHeight="1" x14ac:dyDescent="0.25"/>
    <row r="50012" customFormat="1" ht="15" customHeight="1" x14ac:dyDescent="0.25"/>
    <row r="50013" customFormat="1" ht="15" customHeight="1" x14ac:dyDescent="0.25"/>
    <row r="50014" customFormat="1" ht="15" customHeight="1" x14ac:dyDescent="0.25"/>
    <row r="50015" customFormat="1" ht="15" customHeight="1" x14ac:dyDescent="0.25"/>
    <row r="50016" customFormat="1" ht="15" customHeight="1" x14ac:dyDescent="0.25"/>
    <row r="50017" customFormat="1" ht="15" customHeight="1" x14ac:dyDescent="0.25"/>
    <row r="50018" customFormat="1" ht="15" customHeight="1" x14ac:dyDescent="0.25"/>
    <row r="50019" customFormat="1" ht="15" customHeight="1" x14ac:dyDescent="0.25"/>
    <row r="50020" customFormat="1" ht="15" customHeight="1" x14ac:dyDescent="0.25"/>
    <row r="50021" customFormat="1" ht="15" customHeight="1" x14ac:dyDescent="0.25"/>
    <row r="50022" customFormat="1" ht="15" customHeight="1" x14ac:dyDescent="0.25"/>
    <row r="50023" customFormat="1" ht="15" customHeight="1" x14ac:dyDescent="0.25"/>
    <row r="50024" customFormat="1" ht="15" customHeight="1" x14ac:dyDescent="0.25"/>
    <row r="50025" customFormat="1" ht="15" customHeight="1" x14ac:dyDescent="0.25"/>
    <row r="50026" customFormat="1" ht="15" customHeight="1" x14ac:dyDescent="0.25"/>
    <row r="50027" customFormat="1" ht="15" customHeight="1" x14ac:dyDescent="0.25"/>
    <row r="50028" customFormat="1" ht="15" customHeight="1" x14ac:dyDescent="0.25"/>
    <row r="50029" customFormat="1" ht="15" customHeight="1" x14ac:dyDescent="0.25"/>
    <row r="50030" customFormat="1" ht="15" customHeight="1" x14ac:dyDescent="0.25"/>
    <row r="50031" customFormat="1" ht="15" customHeight="1" x14ac:dyDescent="0.25"/>
    <row r="50032" customFormat="1" ht="15" customHeight="1" x14ac:dyDescent="0.25"/>
    <row r="50033" customFormat="1" ht="15" customHeight="1" x14ac:dyDescent="0.25"/>
    <row r="50034" customFormat="1" ht="15" customHeight="1" x14ac:dyDescent="0.25"/>
    <row r="50035" customFormat="1" ht="15" customHeight="1" x14ac:dyDescent="0.25"/>
    <row r="50036" customFormat="1" ht="15" customHeight="1" x14ac:dyDescent="0.25"/>
    <row r="50037" customFormat="1" ht="15" customHeight="1" x14ac:dyDescent="0.25"/>
    <row r="50038" customFormat="1" ht="15" customHeight="1" x14ac:dyDescent="0.25"/>
    <row r="50039" customFormat="1" ht="15" customHeight="1" x14ac:dyDescent="0.25"/>
    <row r="50040" customFormat="1" ht="15" customHeight="1" x14ac:dyDescent="0.25"/>
    <row r="50041" customFormat="1" ht="15" customHeight="1" x14ac:dyDescent="0.25"/>
    <row r="50042" customFormat="1" ht="15" customHeight="1" x14ac:dyDescent="0.25"/>
    <row r="50043" customFormat="1" ht="15" customHeight="1" x14ac:dyDescent="0.25"/>
    <row r="50044" customFormat="1" ht="15" customHeight="1" x14ac:dyDescent="0.25"/>
    <row r="50045" customFormat="1" ht="15" customHeight="1" x14ac:dyDescent="0.25"/>
    <row r="50046" customFormat="1" ht="15" customHeight="1" x14ac:dyDescent="0.25"/>
    <row r="50047" customFormat="1" ht="15" customHeight="1" x14ac:dyDescent="0.25"/>
    <row r="50048" customFormat="1" ht="15" customHeight="1" x14ac:dyDescent="0.25"/>
    <row r="50049" customFormat="1" ht="15" customHeight="1" x14ac:dyDescent="0.25"/>
    <row r="50050" customFormat="1" ht="15" customHeight="1" x14ac:dyDescent="0.25"/>
    <row r="50051" customFormat="1" ht="15" customHeight="1" x14ac:dyDescent="0.25"/>
    <row r="50052" customFormat="1" ht="15" customHeight="1" x14ac:dyDescent="0.25"/>
    <row r="50053" customFormat="1" ht="15" customHeight="1" x14ac:dyDescent="0.25"/>
    <row r="50054" customFormat="1" ht="15" customHeight="1" x14ac:dyDescent="0.25"/>
    <row r="50055" customFormat="1" ht="15" customHeight="1" x14ac:dyDescent="0.25"/>
    <row r="50056" customFormat="1" ht="15" customHeight="1" x14ac:dyDescent="0.25"/>
    <row r="50057" customFormat="1" ht="15" customHeight="1" x14ac:dyDescent="0.25"/>
    <row r="50058" customFormat="1" ht="15" customHeight="1" x14ac:dyDescent="0.25"/>
    <row r="50059" customFormat="1" ht="15" customHeight="1" x14ac:dyDescent="0.25"/>
    <row r="50060" customFormat="1" ht="15" customHeight="1" x14ac:dyDescent="0.25"/>
    <row r="50061" customFormat="1" ht="15" customHeight="1" x14ac:dyDescent="0.25"/>
    <row r="50062" customFormat="1" ht="15" customHeight="1" x14ac:dyDescent="0.25"/>
    <row r="50063" customFormat="1" ht="15" customHeight="1" x14ac:dyDescent="0.25"/>
    <row r="50064" customFormat="1" ht="15" customHeight="1" x14ac:dyDescent="0.25"/>
    <row r="50065" customFormat="1" ht="15" customHeight="1" x14ac:dyDescent="0.25"/>
    <row r="50066" customFormat="1" ht="15" customHeight="1" x14ac:dyDescent="0.25"/>
    <row r="50067" customFormat="1" ht="15" customHeight="1" x14ac:dyDescent="0.25"/>
    <row r="50068" customFormat="1" ht="15" customHeight="1" x14ac:dyDescent="0.25"/>
    <row r="50069" customFormat="1" ht="15" customHeight="1" x14ac:dyDescent="0.25"/>
    <row r="50070" customFormat="1" ht="15" customHeight="1" x14ac:dyDescent="0.25"/>
    <row r="50071" customFormat="1" ht="15" customHeight="1" x14ac:dyDescent="0.25"/>
    <row r="50072" customFormat="1" ht="15" customHeight="1" x14ac:dyDescent="0.25"/>
    <row r="50073" customFormat="1" ht="15" customHeight="1" x14ac:dyDescent="0.25"/>
    <row r="50074" customFormat="1" ht="15" customHeight="1" x14ac:dyDescent="0.25"/>
    <row r="50075" customFormat="1" ht="15" customHeight="1" x14ac:dyDescent="0.25"/>
    <row r="50076" customFormat="1" ht="15" customHeight="1" x14ac:dyDescent="0.25"/>
    <row r="50077" customFormat="1" ht="15" customHeight="1" x14ac:dyDescent="0.25"/>
    <row r="50078" customFormat="1" ht="15" customHeight="1" x14ac:dyDescent="0.25"/>
    <row r="50079" customFormat="1" ht="15" customHeight="1" x14ac:dyDescent="0.25"/>
    <row r="50080" customFormat="1" ht="15" customHeight="1" x14ac:dyDescent="0.25"/>
    <row r="50081" customFormat="1" ht="15" customHeight="1" x14ac:dyDescent="0.25"/>
    <row r="50082" customFormat="1" ht="15" customHeight="1" x14ac:dyDescent="0.25"/>
    <row r="50083" customFormat="1" ht="15" customHeight="1" x14ac:dyDescent="0.25"/>
    <row r="50084" customFormat="1" ht="15" customHeight="1" x14ac:dyDescent="0.25"/>
    <row r="50085" customFormat="1" ht="15" customHeight="1" x14ac:dyDescent="0.25"/>
    <row r="50086" customFormat="1" ht="15" customHeight="1" x14ac:dyDescent="0.25"/>
    <row r="50087" customFormat="1" ht="15" customHeight="1" x14ac:dyDescent="0.25"/>
    <row r="50088" customFormat="1" ht="15" customHeight="1" x14ac:dyDescent="0.25"/>
    <row r="50089" customFormat="1" ht="15" customHeight="1" x14ac:dyDescent="0.25"/>
    <row r="50090" customFormat="1" ht="15" customHeight="1" x14ac:dyDescent="0.25"/>
    <row r="50091" customFormat="1" ht="15" customHeight="1" x14ac:dyDescent="0.25"/>
    <row r="50092" customFormat="1" ht="15" customHeight="1" x14ac:dyDescent="0.25"/>
    <row r="50093" customFormat="1" ht="15" customHeight="1" x14ac:dyDescent="0.25"/>
    <row r="50094" customFormat="1" ht="15" customHeight="1" x14ac:dyDescent="0.25"/>
    <row r="50095" customFormat="1" ht="15" customHeight="1" x14ac:dyDescent="0.25"/>
    <row r="50096" customFormat="1" ht="15" customHeight="1" x14ac:dyDescent="0.25"/>
    <row r="50097" customFormat="1" ht="15" customHeight="1" x14ac:dyDescent="0.25"/>
    <row r="50098" customFormat="1" ht="15" customHeight="1" x14ac:dyDescent="0.25"/>
    <row r="50099" customFormat="1" ht="15" customHeight="1" x14ac:dyDescent="0.25"/>
    <row r="50100" customFormat="1" ht="15" customHeight="1" x14ac:dyDescent="0.25"/>
    <row r="50101" customFormat="1" ht="15" customHeight="1" x14ac:dyDescent="0.25"/>
    <row r="50102" customFormat="1" ht="15" customHeight="1" x14ac:dyDescent="0.25"/>
    <row r="50103" customFormat="1" ht="15" customHeight="1" x14ac:dyDescent="0.25"/>
    <row r="50104" customFormat="1" ht="15" customHeight="1" x14ac:dyDescent="0.25"/>
    <row r="50105" customFormat="1" ht="15" customHeight="1" x14ac:dyDescent="0.25"/>
    <row r="50106" customFormat="1" ht="15" customHeight="1" x14ac:dyDescent="0.25"/>
    <row r="50107" customFormat="1" ht="15" customHeight="1" x14ac:dyDescent="0.25"/>
    <row r="50108" customFormat="1" ht="15" customHeight="1" x14ac:dyDescent="0.25"/>
    <row r="50109" customFormat="1" ht="15" customHeight="1" x14ac:dyDescent="0.25"/>
    <row r="50110" customFormat="1" ht="15" customHeight="1" x14ac:dyDescent="0.25"/>
    <row r="50111" customFormat="1" ht="15" customHeight="1" x14ac:dyDescent="0.25"/>
    <row r="50112" customFormat="1" ht="15" customHeight="1" x14ac:dyDescent="0.25"/>
    <row r="50113" customFormat="1" ht="15" customHeight="1" x14ac:dyDescent="0.25"/>
    <row r="50114" customFormat="1" ht="15" customHeight="1" x14ac:dyDescent="0.25"/>
    <row r="50115" customFormat="1" ht="15" customHeight="1" x14ac:dyDescent="0.25"/>
    <row r="50116" customFormat="1" ht="15" customHeight="1" x14ac:dyDescent="0.25"/>
    <row r="50117" customFormat="1" ht="15" customHeight="1" x14ac:dyDescent="0.25"/>
    <row r="50118" customFormat="1" ht="15" customHeight="1" x14ac:dyDescent="0.25"/>
    <row r="50119" customFormat="1" ht="15" customHeight="1" x14ac:dyDescent="0.25"/>
    <row r="50120" customFormat="1" ht="15" customHeight="1" x14ac:dyDescent="0.25"/>
    <row r="50121" customFormat="1" ht="15" customHeight="1" x14ac:dyDescent="0.25"/>
    <row r="50122" customFormat="1" ht="15" customHeight="1" x14ac:dyDescent="0.25"/>
    <row r="50123" customFormat="1" ht="15" customHeight="1" x14ac:dyDescent="0.25"/>
    <row r="50124" customFormat="1" ht="15" customHeight="1" x14ac:dyDescent="0.25"/>
    <row r="50125" customFormat="1" ht="15" customHeight="1" x14ac:dyDescent="0.25"/>
    <row r="50126" customFormat="1" ht="15" customHeight="1" x14ac:dyDescent="0.25"/>
    <row r="50127" customFormat="1" ht="15" customHeight="1" x14ac:dyDescent="0.25"/>
    <row r="50128" customFormat="1" ht="15" customHeight="1" x14ac:dyDescent="0.25"/>
    <row r="50129" customFormat="1" ht="15" customHeight="1" x14ac:dyDescent="0.25"/>
    <row r="50130" customFormat="1" ht="15" customHeight="1" x14ac:dyDescent="0.25"/>
    <row r="50131" customFormat="1" ht="15" customHeight="1" x14ac:dyDescent="0.25"/>
    <row r="50132" customFormat="1" ht="15" customHeight="1" x14ac:dyDescent="0.25"/>
    <row r="50133" customFormat="1" ht="15" customHeight="1" x14ac:dyDescent="0.25"/>
    <row r="50134" customFormat="1" ht="15" customHeight="1" x14ac:dyDescent="0.25"/>
    <row r="50135" customFormat="1" ht="15" customHeight="1" x14ac:dyDescent="0.25"/>
    <row r="50136" customFormat="1" ht="15" customHeight="1" x14ac:dyDescent="0.25"/>
    <row r="50137" customFormat="1" ht="15" customHeight="1" x14ac:dyDescent="0.25"/>
    <row r="50138" customFormat="1" ht="15" customHeight="1" x14ac:dyDescent="0.25"/>
    <row r="50139" customFormat="1" ht="15" customHeight="1" x14ac:dyDescent="0.25"/>
    <row r="50140" customFormat="1" ht="15" customHeight="1" x14ac:dyDescent="0.25"/>
    <row r="50141" customFormat="1" ht="15" customHeight="1" x14ac:dyDescent="0.25"/>
    <row r="50142" customFormat="1" ht="15" customHeight="1" x14ac:dyDescent="0.25"/>
    <row r="50143" customFormat="1" ht="15" customHeight="1" x14ac:dyDescent="0.25"/>
    <row r="50144" customFormat="1" ht="15" customHeight="1" x14ac:dyDescent="0.25"/>
    <row r="50145" customFormat="1" ht="15" customHeight="1" x14ac:dyDescent="0.25"/>
    <row r="50146" customFormat="1" ht="15" customHeight="1" x14ac:dyDescent="0.25"/>
    <row r="50147" customFormat="1" ht="15" customHeight="1" x14ac:dyDescent="0.25"/>
    <row r="50148" customFormat="1" ht="15" customHeight="1" x14ac:dyDescent="0.25"/>
    <row r="50149" customFormat="1" ht="15" customHeight="1" x14ac:dyDescent="0.25"/>
    <row r="50150" customFormat="1" ht="15" customHeight="1" x14ac:dyDescent="0.25"/>
    <row r="50151" customFormat="1" ht="15" customHeight="1" x14ac:dyDescent="0.25"/>
    <row r="50152" customFormat="1" ht="15" customHeight="1" x14ac:dyDescent="0.25"/>
    <row r="50153" customFormat="1" ht="15" customHeight="1" x14ac:dyDescent="0.25"/>
    <row r="50154" customFormat="1" ht="15" customHeight="1" x14ac:dyDescent="0.25"/>
    <row r="50155" customFormat="1" ht="15" customHeight="1" x14ac:dyDescent="0.25"/>
    <row r="50156" customFormat="1" ht="15" customHeight="1" x14ac:dyDescent="0.25"/>
    <row r="50157" customFormat="1" ht="15" customHeight="1" x14ac:dyDescent="0.25"/>
    <row r="50158" customFormat="1" ht="15" customHeight="1" x14ac:dyDescent="0.25"/>
    <row r="50159" customFormat="1" ht="15" customHeight="1" x14ac:dyDescent="0.25"/>
    <row r="50160" customFormat="1" ht="15" customHeight="1" x14ac:dyDescent="0.25"/>
    <row r="50161" customFormat="1" ht="15" customHeight="1" x14ac:dyDescent="0.25"/>
    <row r="50162" customFormat="1" ht="15" customHeight="1" x14ac:dyDescent="0.25"/>
    <row r="50163" customFormat="1" ht="15" customHeight="1" x14ac:dyDescent="0.25"/>
    <row r="50164" customFormat="1" ht="15" customHeight="1" x14ac:dyDescent="0.25"/>
    <row r="50165" customFormat="1" ht="15" customHeight="1" x14ac:dyDescent="0.25"/>
    <row r="50166" customFormat="1" ht="15" customHeight="1" x14ac:dyDescent="0.25"/>
    <row r="50167" customFormat="1" ht="15" customHeight="1" x14ac:dyDescent="0.25"/>
    <row r="50168" customFormat="1" ht="15" customHeight="1" x14ac:dyDescent="0.25"/>
    <row r="50169" customFormat="1" ht="15" customHeight="1" x14ac:dyDescent="0.25"/>
    <row r="50170" customFormat="1" ht="15" customHeight="1" x14ac:dyDescent="0.25"/>
    <row r="50171" customFormat="1" ht="15" customHeight="1" x14ac:dyDescent="0.25"/>
    <row r="50172" customFormat="1" ht="15" customHeight="1" x14ac:dyDescent="0.25"/>
    <row r="50173" customFormat="1" ht="15" customHeight="1" x14ac:dyDescent="0.25"/>
    <row r="50174" customFormat="1" ht="15" customHeight="1" x14ac:dyDescent="0.25"/>
    <row r="50175" customFormat="1" ht="15" customHeight="1" x14ac:dyDescent="0.25"/>
    <row r="50176" customFormat="1" ht="15" customHeight="1" x14ac:dyDescent="0.25"/>
    <row r="50177" customFormat="1" ht="15" customHeight="1" x14ac:dyDescent="0.25"/>
    <row r="50178" customFormat="1" ht="15" customHeight="1" x14ac:dyDescent="0.25"/>
    <row r="50179" customFormat="1" ht="15" customHeight="1" x14ac:dyDescent="0.25"/>
    <row r="50180" customFormat="1" ht="15" customHeight="1" x14ac:dyDescent="0.25"/>
    <row r="50181" customFormat="1" ht="15" customHeight="1" x14ac:dyDescent="0.25"/>
    <row r="50182" customFormat="1" ht="15" customHeight="1" x14ac:dyDescent="0.25"/>
    <row r="50183" customFormat="1" ht="15" customHeight="1" x14ac:dyDescent="0.25"/>
    <row r="50184" customFormat="1" ht="15" customHeight="1" x14ac:dyDescent="0.25"/>
    <row r="50185" customFormat="1" ht="15" customHeight="1" x14ac:dyDescent="0.25"/>
    <row r="50186" customFormat="1" ht="15" customHeight="1" x14ac:dyDescent="0.25"/>
    <row r="50187" customFormat="1" ht="15" customHeight="1" x14ac:dyDescent="0.25"/>
    <row r="50188" customFormat="1" ht="15" customHeight="1" x14ac:dyDescent="0.25"/>
    <row r="50189" customFormat="1" ht="15" customHeight="1" x14ac:dyDescent="0.25"/>
    <row r="50190" customFormat="1" ht="15" customHeight="1" x14ac:dyDescent="0.25"/>
    <row r="50191" customFormat="1" ht="15" customHeight="1" x14ac:dyDescent="0.25"/>
    <row r="50192" customFormat="1" ht="15" customHeight="1" x14ac:dyDescent="0.25"/>
    <row r="50193" customFormat="1" ht="15" customHeight="1" x14ac:dyDescent="0.25"/>
    <row r="50194" customFormat="1" ht="15" customHeight="1" x14ac:dyDescent="0.25"/>
    <row r="50195" customFormat="1" ht="15" customHeight="1" x14ac:dyDescent="0.25"/>
    <row r="50196" customFormat="1" ht="15" customHeight="1" x14ac:dyDescent="0.25"/>
    <row r="50197" customFormat="1" ht="15" customHeight="1" x14ac:dyDescent="0.25"/>
    <row r="50198" customFormat="1" ht="15" customHeight="1" x14ac:dyDescent="0.25"/>
    <row r="50199" customFormat="1" ht="15" customHeight="1" x14ac:dyDescent="0.25"/>
    <row r="50200" customFormat="1" ht="15" customHeight="1" x14ac:dyDescent="0.25"/>
    <row r="50201" customFormat="1" ht="15" customHeight="1" x14ac:dyDescent="0.25"/>
    <row r="50202" customFormat="1" ht="15" customHeight="1" x14ac:dyDescent="0.25"/>
    <row r="50203" customFormat="1" ht="15" customHeight="1" x14ac:dyDescent="0.25"/>
    <row r="50204" customFormat="1" ht="15" customHeight="1" x14ac:dyDescent="0.25"/>
    <row r="50205" customFormat="1" ht="15" customHeight="1" x14ac:dyDescent="0.25"/>
    <row r="50206" customFormat="1" ht="15" customHeight="1" x14ac:dyDescent="0.25"/>
    <row r="50207" customFormat="1" ht="15" customHeight="1" x14ac:dyDescent="0.25"/>
    <row r="50208" customFormat="1" ht="15" customHeight="1" x14ac:dyDescent="0.25"/>
    <row r="50209" customFormat="1" ht="15" customHeight="1" x14ac:dyDescent="0.25"/>
    <row r="50210" customFormat="1" ht="15" customHeight="1" x14ac:dyDescent="0.25"/>
    <row r="50211" customFormat="1" ht="15" customHeight="1" x14ac:dyDescent="0.25"/>
    <row r="50212" customFormat="1" ht="15" customHeight="1" x14ac:dyDescent="0.25"/>
    <row r="50213" customFormat="1" ht="15" customHeight="1" x14ac:dyDescent="0.25"/>
    <row r="50214" customFormat="1" ht="15" customHeight="1" x14ac:dyDescent="0.25"/>
    <row r="50215" customFormat="1" ht="15" customHeight="1" x14ac:dyDescent="0.25"/>
    <row r="50216" customFormat="1" ht="15" customHeight="1" x14ac:dyDescent="0.25"/>
    <row r="50217" customFormat="1" ht="15" customHeight="1" x14ac:dyDescent="0.25"/>
    <row r="50218" customFormat="1" ht="15" customHeight="1" x14ac:dyDescent="0.25"/>
    <row r="50219" customFormat="1" ht="15" customHeight="1" x14ac:dyDescent="0.25"/>
    <row r="50220" customFormat="1" ht="15" customHeight="1" x14ac:dyDescent="0.25"/>
    <row r="50221" customFormat="1" ht="15" customHeight="1" x14ac:dyDescent="0.25"/>
    <row r="50222" customFormat="1" ht="15" customHeight="1" x14ac:dyDescent="0.25"/>
    <row r="50223" customFormat="1" ht="15" customHeight="1" x14ac:dyDescent="0.25"/>
    <row r="50224" customFormat="1" ht="15" customHeight="1" x14ac:dyDescent="0.25"/>
    <row r="50225" customFormat="1" ht="15" customHeight="1" x14ac:dyDescent="0.25"/>
    <row r="50226" customFormat="1" ht="15" customHeight="1" x14ac:dyDescent="0.25"/>
    <row r="50227" customFormat="1" ht="15" customHeight="1" x14ac:dyDescent="0.25"/>
    <row r="50228" customFormat="1" ht="15" customHeight="1" x14ac:dyDescent="0.25"/>
    <row r="50229" customFormat="1" ht="15" customHeight="1" x14ac:dyDescent="0.25"/>
    <row r="50230" customFormat="1" ht="15" customHeight="1" x14ac:dyDescent="0.25"/>
    <row r="50231" customFormat="1" ht="15" customHeight="1" x14ac:dyDescent="0.25"/>
    <row r="50232" customFormat="1" ht="15" customHeight="1" x14ac:dyDescent="0.25"/>
    <row r="50233" customFormat="1" ht="15" customHeight="1" x14ac:dyDescent="0.25"/>
    <row r="50234" customFormat="1" ht="15" customHeight="1" x14ac:dyDescent="0.25"/>
    <row r="50235" customFormat="1" ht="15" customHeight="1" x14ac:dyDescent="0.25"/>
    <row r="50236" customFormat="1" ht="15" customHeight="1" x14ac:dyDescent="0.25"/>
    <row r="50237" customFormat="1" ht="15" customHeight="1" x14ac:dyDescent="0.25"/>
    <row r="50238" customFormat="1" ht="15" customHeight="1" x14ac:dyDescent="0.25"/>
    <row r="50239" customFormat="1" ht="15" customHeight="1" x14ac:dyDescent="0.25"/>
    <row r="50240" customFormat="1" ht="15" customHeight="1" x14ac:dyDescent="0.25"/>
    <row r="50241" customFormat="1" ht="15" customHeight="1" x14ac:dyDescent="0.25"/>
    <row r="50242" customFormat="1" ht="15" customHeight="1" x14ac:dyDescent="0.25"/>
    <row r="50243" customFormat="1" ht="15" customHeight="1" x14ac:dyDescent="0.25"/>
    <row r="50244" customFormat="1" ht="15" customHeight="1" x14ac:dyDescent="0.25"/>
    <row r="50245" customFormat="1" ht="15" customHeight="1" x14ac:dyDescent="0.25"/>
    <row r="50246" customFormat="1" ht="15" customHeight="1" x14ac:dyDescent="0.25"/>
    <row r="50247" customFormat="1" ht="15" customHeight="1" x14ac:dyDescent="0.25"/>
    <row r="50248" customFormat="1" ht="15" customHeight="1" x14ac:dyDescent="0.25"/>
    <row r="50249" customFormat="1" ht="15" customHeight="1" x14ac:dyDescent="0.25"/>
    <row r="50250" customFormat="1" ht="15" customHeight="1" x14ac:dyDescent="0.25"/>
    <row r="50251" customFormat="1" ht="15" customHeight="1" x14ac:dyDescent="0.25"/>
    <row r="50252" customFormat="1" ht="15" customHeight="1" x14ac:dyDescent="0.25"/>
    <row r="50253" customFormat="1" ht="15" customHeight="1" x14ac:dyDescent="0.25"/>
    <row r="50254" customFormat="1" ht="15" customHeight="1" x14ac:dyDescent="0.25"/>
    <row r="50255" customFormat="1" ht="15" customHeight="1" x14ac:dyDescent="0.25"/>
    <row r="50256" customFormat="1" ht="15" customHeight="1" x14ac:dyDescent="0.25"/>
    <row r="50257" customFormat="1" ht="15" customHeight="1" x14ac:dyDescent="0.25"/>
    <row r="50258" customFormat="1" ht="15" customHeight="1" x14ac:dyDescent="0.25"/>
    <row r="50259" customFormat="1" ht="15" customHeight="1" x14ac:dyDescent="0.25"/>
    <row r="50260" customFormat="1" ht="15" customHeight="1" x14ac:dyDescent="0.25"/>
    <row r="50261" customFormat="1" ht="15" customHeight="1" x14ac:dyDescent="0.25"/>
    <row r="50262" customFormat="1" ht="15" customHeight="1" x14ac:dyDescent="0.25"/>
    <row r="50263" customFormat="1" ht="15" customHeight="1" x14ac:dyDescent="0.25"/>
    <row r="50264" customFormat="1" ht="15" customHeight="1" x14ac:dyDescent="0.25"/>
    <row r="50265" customFormat="1" ht="15" customHeight="1" x14ac:dyDescent="0.25"/>
    <row r="50266" customFormat="1" ht="15" customHeight="1" x14ac:dyDescent="0.25"/>
    <row r="50267" customFormat="1" ht="15" customHeight="1" x14ac:dyDescent="0.25"/>
    <row r="50268" customFormat="1" ht="15" customHeight="1" x14ac:dyDescent="0.25"/>
    <row r="50269" customFormat="1" ht="15" customHeight="1" x14ac:dyDescent="0.25"/>
    <row r="50270" customFormat="1" ht="15" customHeight="1" x14ac:dyDescent="0.25"/>
    <row r="50271" customFormat="1" ht="15" customHeight="1" x14ac:dyDescent="0.25"/>
    <row r="50272" customFormat="1" ht="15" customHeight="1" x14ac:dyDescent="0.25"/>
    <row r="50273" customFormat="1" ht="15" customHeight="1" x14ac:dyDescent="0.25"/>
    <row r="50274" customFormat="1" ht="15" customHeight="1" x14ac:dyDescent="0.25"/>
    <row r="50275" customFormat="1" ht="15" customHeight="1" x14ac:dyDescent="0.25"/>
    <row r="50276" customFormat="1" ht="15" customHeight="1" x14ac:dyDescent="0.25"/>
    <row r="50277" customFormat="1" ht="15" customHeight="1" x14ac:dyDescent="0.25"/>
    <row r="50278" customFormat="1" ht="15" customHeight="1" x14ac:dyDescent="0.25"/>
    <row r="50279" customFormat="1" ht="15" customHeight="1" x14ac:dyDescent="0.25"/>
    <row r="50280" customFormat="1" ht="15" customHeight="1" x14ac:dyDescent="0.25"/>
    <row r="50281" customFormat="1" ht="15" customHeight="1" x14ac:dyDescent="0.25"/>
    <row r="50282" customFormat="1" ht="15" customHeight="1" x14ac:dyDescent="0.25"/>
    <row r="50283" customFormat="1" ht="15" customHeight="1" x14ac:dyDescent="0.25"/>
    <row r="50284" customFormat="1" ht="15" customHeight="1" x14ac:dyDescent="0.25"/>
    <row r="50285" customFormat="1" ht="15" customHeight="1" x14ac:dyDescent="0.25"/>
    <row r="50286" customFormat="1" ht="15" customHeight="1" x14ac:dyDescent="0.25"/>
    <row r="50287" customFormat="1" ht="15" customHeight="1" x14ac:dyDescent="0.25"/>
    <row r="50288" customFormat="1" ht="15" customHeight="1" x14ac:dyDescent="0.25"/>
    <row r="50289" customFormat="1" ht="15" customHeight="1" x14ac:dyDescent="0.25"/>
    <row r="50290" customFormat="1" ht="15" customHeight="1" x14ac:dyDescent="0.25"/>
    <row r="50291" customFormat="1" ht="15" customHeight="1" x14ac:dyDescent="0.25"/>
    <row r="50292" customFormat="1" ht="15" customHeight="1" x14ac:dyDescent="0.25"/>
    <row r="50293" customFormat="1" ht="15" customHeight="1" x14ac:dyDescent="0.25"/>
    <row r="50294" customFormat="1" ht="15" customHeight="1" x14ac:dyDescent="0.25"/>
    <row r="50295" customFormat="1" ht="15" customHeight="1" x14ac:dyDescent="0.25"/>
    <row r="50296" customFormat="1" ht="15" customHeight="1" x14ac:dyDescent="0.25"/>
    <row r="50297" customFormat="1" ht="15" customHeight="1" x14ac:dyDescent="0.25"/>
    <row r="50298" customFormat="1" ht="15" customHeight="1" x14ac:dyDescent="0.25"/>
    <row r="50299" customFormat="1" ht="15" customHeight="1" x14ac:dyDescent="0.25"/>
    <row r="50300" customFormat="1" ht="15" customHeight="1" x14ac:dyDescent="0.25"/>
    <row r="50301" customFormat="1" ht="15" customHeight="1" x14ac:dyDescent="0.25"/>
    <row r="50302" customFormat="1" ht="15" customHeight="1" x14ac:dyDescent="0.25"/>
    <row r="50303" customFormat="1" ht="15" customHeight="1" x14ac:dyDescent="0.25"/>
    <row r="50304" customFormat="1" ht="15" customHeight="1" x14ac:dyDescent="0.25"/>
    <row r="50305" customFormat="1" ht="15" customHeight="1" x14ac:dyDescent="0.25"/>
    <row r="50306" customFormat="1" ht="15" customHeight="1" x14ac:dyDescent="0.25"/>
    <row r="50307" customFormat="1" ht="15" customHeight="1" x14ac:dyDescent="0.25"/>
    <row r="50308" customFormat="1" ht="15" customHeight="1" x14ac:dyDescent="0.25"/>
    <row r="50309" customFormat="1" ht="15" customHeight="1" x14ac:dyDescent="0.25"/>
    <row r="50310" customFormat="1" ht="15" customHeight="1" x14ac:dyDescent="0.25"/>
    <row r="50311" customFormat="1" ht="15" customHeight="1" x14ac:dyDescent="0.25"/>
    <row r="50312" customFormat="1" ht="15" customHeight="1" x14ac:dyDescent="0.25"/>
    <row r="50313" customFormat="1" ht="15" customHeight="1" x14ac:dyDescent="0.25"/>
    <row r="50314" customFormat="1" ht="15" customHeight="1" x14ac:dyDescent="0.25"/>
    <row r="50315" customFormat="1" ht="15" customHeight="1" x14ac:dyDescent="0.25"/>
    <row r="50316" customFormat="1" ht="15" customHeight="1" x14ac:dyDescent="0.25"/>
    <row r="50317" customFormat="1" ht="15" customHeight="1" x14ac:dyDescent="0.25"/>
    <row r="50318" customFormat="1" ht="15" customHeight="1" x14ac:dyDescent="0.25"/>
    <row r="50319" customFormat="1" ht="15" customHeight="1" x14ac:dyDescent="0.25"/>
    <row r="50320" customFormat="1" ht="15" customHeight="1" x14ac:dyDescent="0.25"/>
    <row r="50321" customFormat="1" ht="15" customHeight="1" x14ac:dyDescent="0.25"/>
    <row r="50322" customFormat="1" ht="15" customHeight="1" x14ac:dyDescent="0.25"/>
    <row r="50323" customFormat="1" ht="15" customHeight="1" x14ac:dyDescent="0.25"/>
    <row r="50324" customFormat="1" ht="15" customHeight="1" x14ac:dyDescent="0.25"/>
    <row r="50325" customFormat="1" ht="15" customHeight="1" x14ac:dyDescent="0.25"/>
    <row r="50326" customFormat="1" ht="15" customHeight="1" x14ac:dyDescent="0.25"/>
    <row r="50327" customFormat="1" ht="15" customHeight="1" x14ac:dyDescent="0.25"/>
    <row r="50328" customFormat="1" ht="15" customHeight="1" x14ac:dyDescent="0.25"/>
    <row r="50329" customFormat="1" ht="15" customHeight="1" x14ac:dyDescent="0.25"/>
    <row r="50330" customFormat="1" ht="15" customHeight="1" x14ac:dyDescent="0.25"/>
    <row r="50331" customFormat="1" ht="15" customHeight="1" x14ac:dyDescent="0.25"/>
    <row r="50332" customFormat="1" ht="15" customHeight="1" x14ac:dyDescent="0.25"/>
    <row r="50333" customFormat="1" ht="15" customHeight="1" x14ac:dyDescent="0.25"/>
    <row r="50334" customFormat="1" ht="15" customHeight="1" x14ac:dyDescent="0.25"/>
    <row r="50335" customFormat="1" ht="15" customHeight="1" x14ac:dyDescent="0.25"/>
    <row r="50336" customFormat="1" ht="15" customHeight="1" x14ac:dyDescent="0.25"/>
    <row r="50337" customFormat="1" ht="15" customHeight="1" x14ac:dyDescent="0.25"/>
    <row r="50338" customFormat="1" ht="15" customHeight="1" x14ac:dyDescent="0.25"/>
    <row r="50339" customFormat="1" ht="15" customHeight="1" x14ac:dyDescent="0.25"/>
    <row r="50340" customFormat="1" ht="15" customHeight="1" x14ac:dyDescent="0.25"/>
    <row r="50341" customFormat="1" ht="15" customHeight="1" x14ac:dyDescent="0.25"/>
    <row r="50342" customFormat="1" ht="15" customHeight="1" x14ac:dyDescent="0.25"/>
    <row r="50343" customFormat="1" ht="15" customHeight="1" x14ac:dyDescent="0.25"/>
    <row r="50344" customFormat="1" ht="15" customHeight="1" x14ac:dyDescent="0.25"/>
    <row r="50345" customFormat="1" ht="15" customHeight="1" x14ac:dyDescent="0.25"/>
    <row r="50346" customFormat="1" ht="15" customHeight="1" x14ac:dyDescent="0.25"/>
    <row r="50347" customFormat="1" ht="15" customHeight="1" x14ac:dyDescent="0.25"/>
    <row r="50348" customFormat="1" ht="15" customHeight="1" x14ac:dyDescent="0.25"/>
    <row r="50349" customFormat="1" ht="15" customHeight="1" x14ac:dyDescent="0.25"/>
    <row r="50350" customFormat="1" ht="15" customHeight="1" x14ac:dyDescent="0.25"/>
    <row r="50351" customFormat="1" ht="15" customHeight="1" x14ac:dyDescent="0.25"/>
    <row r="50352" customFormat="1" ht="15" customHeight="1" x14ac:dyDescent="0.25"/>
    <row r="50353" customFormat="1" ht="15" customHeight="1" x14ac:dyDescent="0.25"/>
    <row r="50354" customFormat="1" ht="15" customHeight="1" x14ac:dyDescent="0.25"/>
    <row r="50355" customFormat="1" ht="15" customHeight="1" x14ac:dyDescent="0.25"/>
    <row r="50356" customFormat="1" ht="15" customHeight="1" x14ac:dyDescent="0.25"/>
    <row r="50357" customFormat="1" ht="15" customHeight="1" x14ac:dyDescent="0.25"/>
    <row r="50358" customFormat="1" ht="15" customHeight="1" x14ac:dyDescent="0.25"/>
    <row r="50359" customFormat="1" ht="15" customHeight="1" x14ac:dyDescent="0.25"/>
    <row r="50360" customFormat="1" ht="15" customHeight="1" x14ac:dyDescent="0.25"/>
    <row r="50361" customFormat="1" ht="15" customHeight="1" x14ac:dyDescent="0.25"/>
    <row r="50362" customFormat="1" ht="15" customHeight="1" x14ac:dyDescent="0.25"/>
    <row r="50363" customFormat="1" ht="15" customHeight="1" x14ac:dyDescent="0.25"/>
    <row r="50364" customFormat="1" ht="15" customHeight="1" x14ac:dyDescent="0.25"/>
    <row r="50365" customFormat="1" ht="15" customHeight="1" x14ac:dyDescent="0.25"/>
    <row r="50366" customFormat="1" ht="15" customHeight="1" x14ac:dyDescent="0.25"/>
    <row r="50367" customFormat="1" ht="15" customHeight="1" x14ac:dyDescent="0.25"/>
    <row r="50368" customFormat="1" ht="15" customHeight="1" x14ac:dyDescent="0.25"/>
    <row r="50369" customFormat="1" ht="15" customHeight="1" x14ac:dyDescent="0.25"/>
    <row r="50370" customFormat="1" ht="15" customHeight="1" x14ac:dyDescent="0.25"/>
    <row r="50371" customFormat="1" ht="15" customHeight="1" x14ac:dyDescent="0.25"/>
    <row r="50372" customFormat="1" ht="15" customHeight="1" x14ac:dyDescent="0.25"/>
    <row r="50373" customFormat="1" ht="15" customHeight="1" x14ac:dyDescent="0.25"/>
    <row r="50374" customFormat="1" ht="15" customHeight="1" x14ac:dyDescent="0.25"/>
    <row r="50375" customFormat="1" ht="15" customHeight="1" x14ac:dyDescent="0.25"/>
    <row r="50376" customFormat="1" ht="15" customHeight="1" x14ac:dyDescent="0.25"/>
    <row r="50377" customFormat="1" ht="15" customHeight="1" x14ac:dyDescent="0.25"/>
    <row r="50378" customFormat="1" ht="15" customHeight="1" x14ac:dyDescent="0.25"/>
    <row r="50379" customFormat="1" ht="15" customHeight="1" x14ac:dyDescent="0.25"/>
    <row r="50380" customFormat="1" ht="15" customHeight="1" x14ac:dyDescent="0.25"/>
    <row r="50381" customFormat="1" ht="15" customHeight="1" x14ac:dyDescent="0.25"/>
    <row r="50382" customFormat="1" ht="15" customHeight="1" x14ac:dyDescent="0.25"/>
    <row r="50383" customFormat="1" ht="15" customHeight="1" x14ac:dyDescent="0.25"/>
    <row r="50384" customFormat="1" ht="15" customHeight="1" x14ac:dyDescent="0.25"/>
    <row r="50385" customFormat="1" ht="15" customHeight="1" x14ac:dyDescent="0.25"/>
    <row r="50386" customFormat="1" ht="15" customHeight="1" x14ac:dyDescent="0.25"/>
    <row r="50387" customFormat="1" ht="15" customHeight="1" x14ac:dyDescent="0.25"/>
    <row r="50388" customFormat="1" ht="15" customHeight="1" x14ac:dyDescent="0.25"/>
    <row r="50389" customFormat="1" ht="15" customHeight="1" x14ac:dyDescent="0.25"/>
    <row r="50390" customFormat="1" ht="15" customHeight="1" x14ac:dyDescent="0.25"/>
    <row r="50391" customFormat="1" ht="15" customHeight="1" x14ac:dyDescent="0.25"/>
    <row r="50392" customFormat="1" ht="15" customHeight="1" x14ac:dyDescent="0.25"/>
    <row r="50393" customFormat="1" ht="15" customHeight="1" x14ac:dyDescent="0.25"/>
    <row r="50394" customFormat="1" ht="15" customHeight="1" x14ac:dyDescent="0.25"/>
    <row r="50395" customFormat="1" ht="15" customHeight="1" x14ac:dyDescent="0.25"/>
    <row r="50396" customFormat="1" ht="15" customHeight="1" x14ac:dyDescent="0.25"/>
    <row r="50397" customFormat="1" ht="15" customHeight="1" x14ac:dyDescent="0.25"/>
    <row r="50398" customFormat="1" ht="15" customHeight="1" x14ac:dyDescent="0.25"/>
    <row r="50399" customFormat="1" ht="15" customHeight="1" x14ac:dyDescent="0.25"/>
    <row r="50400" customFormat="1" ht="15" customHeight="1" x14ac:dyDescent="0.25"/>
    <row r="50401" customFormat="1" ht="15" customHeight="1" x14ac:dyDescent="0.25"/>
    <row r="50402" customFormat="1" ht="15" customHeight="1" x14ac:dyDescent="0.25"/>
    <row r="50403" customFormat="1" ht="15" customHeight="1" x14ac:dyDescent="0.25"/>
    <row r="50404" customFormat="1" ht="15" customHeight="1" x14ac:dyDescent="0.25"/>
    <row r="50405" customFormat="1" ht="15" customHeight="1" x14ac:dyDescent="0.25"/>
    <row r="50406" customFormat="1" ht="15" customHeight="1" x14ac:dyDescent="0.25"/>
    <row r="50407" customFormat="1" ht="15" customHeight="1" x14ac:dyDescent="0.25"/>
    <row r="50408" customFormat="1" ht="15" customHeight="1" x14ac:dyDescent="0.25"/>
    <row r="50409" customFormat="1" ht="15" customHeight="1" x14ac:dyDescent="0.25"/>
    <row r="50410" customFormat="1" ht="15" customHeight="1" x14ac:dyDescent="0.25"/>
    <row r="50411" customFormat="1" ht="15" customHeight="1" x14ac:dyDescent="0.25"/>
    <row r="50412" customFormat="1" ht="15" customHeight="1" x14ac:dyDescent="0.25"/>
    <row r="50413" customFormat="1" ht="15" customHeight="1" x14ac:dyDescent="0.25"/>
    <row r="50414" customFormat="1" ht="15" customHeight="1" x14ac:dyDescent="0.25"/>
    <row r="50415" customFormat="1" ht="15" customHeight="1" x14ac:dyDescent="0.25"/>
    <row r="50416" customFormat="1" ht="15" customHeight="1" x14ac:dyDescent="0.25"/>
    <row r="50417" customFormat="1" ht="15" customHeight="1" x14ac:dyDescent="0.25"/>
    <row r="50418" customFormat="1" ht="15" customHeight="1" x14ac:dyDescent="0.25"/>
    <row r="50419" customFormat="1" ht="15" customHeight="1" x14ac:dyDescent="0.25"/>
    <row r="50420" customFormat="1" ht="15" customHeight="1" x14ac:dyDescent="0.25"/>
    <row r="50421" customFormat="1" ht="15" customHeight="1" x14ac:dyDescent="0.25"/>
    <row r="50422" customFormat="1" ht="15" customHeight="1" x14ac:dyDescent="0.25"/>
    <row r="50423" customFormat="1" ht="15" customHeight="1" x14ac:dyDescent="0.25"/>
    <row r="50424" customFormat="1" ht="15" customHeight="1" x14ac:dyDescent="0.25"/>
    <row r="50425" customFormat="1" ht="15" customHeight="1" x14ac:dyDescent="0.25"/>
    <row r="50426" customFormat="1" ht="15" customHeight="1" x14ac:dyDescent="0.25"/>
    <row r="50427" customFormat="1" ht="15" customHeight="1" x14ac:dyDescent="0.25"/>
    <row r="50428" customFormat="1" ht="15" customHeight="1" x14ac:dyDescent="0.25"/>
    <row r="50429" customFormat="1" ht="15" customHeight="1" x14ac:dyDescent="0.25"/>
    <row r="50430" customFormat="1" ht="15" customHeight="1" x14ac:dyDescent="0.25"/>
    <row r="50431" customFormat="1" ht="15" customHeight="1" x14ac:dyDescent="0.25"/>
    <row r="50432" customFormat="1" ht="15" customHeight="1" x14ac:dyDescent="0.25"/>
    <row r="50433" customFormat="1" ht="15" customHeight="1" x14ac:dyDescent="0.25"/>
    <row r="50434" customFormat="1" ht="15" customHeight="1" x14ac:dyDescent="0.25"/>
    <row r="50435" customFormat="1" ht="15" customHeight="1" x14ac:dyDescent="0.25"/>
    <row r="50436" customFormat="1" ht="15" customHeight="1" x14ac:dyDescent="0.25"/>
    <row r="50437" customFormat="1" ht="15" customHeight="1" x14ac:dyDescent="0.25"/>
    <row r="50438" customFormat="1" ht="15" customHeight="1" x14ac:dyDescent="0.25"/>
    <row r="50439" customFormat="1" ht="15" customHeight="1" x14ac:dyDescent="0.25"/>
    <row r="50440" customFormat="1" ht="15" customHeight="1" x14ac:dyDescent="0.25"/>
    <row r="50441" customFormat="1" ht="15" customHeight="1" x14ac:dyDescent="0.25"/>
    <row r="50442" customFormat="1" ht="15" customHeight="1" x14ac:dyDescent="0.25"/>
    <row r="50443" customFormat="1" ht="15" customHeight="1" x14ac:dyDescent="0.25"/>
    <row r="50444" customFormat="1" ht="15" customHeight="1" x14ac:dyDescent="0.25"/>
    <row r="50445" customFormat="1" ht="15" customHeight="1" x14ac:dyDescent="0.25"/>
    <row r="50446" customFormat="1" ht="15" customHeight="1" x14ac:dyDescent="0.25"/>
    <row r="50447" customFormat="1" ht="15" customHeight="1" x14ac:dyDescent="0.25"/>
    <row r="50448" customFormat="1" ht="15" customHeight="1" x14ac:dyDescent="0.25"/>
    <row r="50449" customFormat="1" ht="15" customHeight="1" x14ac:dyDescent="0.25"/>
    <row r="50450" customFormat="1" ht="15" customHeight="1" x14ac:dyDescent="0.25"/>
    <row r="50451" customFormat="1" ht="15" customHeight="1" x14ac:dyDescent="0.25"/>
    <row r="50452" customFormat="1" ht="15" customHeight="1" x14ac:dyDescent="0.25"/>
    <row r="50453" customFormat="1" ht="15" customHeight="1" x14ac:dyDescent="0.25"/>
    <row r="50454" customFormat="1" ht="15" customHeight="1" x14ac:dyDescent="0.25"/>
    <row r="50455" customFormat="1" ht="15" customHeight="1" x14ac:dyDescent="0.25"/>
    <row r="50456" customFormat="1" ht="15" customHeight="1" x14ac:dyDescent="0.25"/>
    <row r="50457" customFormat="1" ht="15" customHeight="1" x14ac:dyDescent="0.25"/>
    <row r="50458" customFormat="1" ht="15" customHeight="1" x14ac:dyDescent="0.25"/>
    <row r="50459" customFormat="1" ht="15" customHeight="1" x14ac:dyDescent="0.25"/>
    <row r="50460" customFormat="1" ht="15" customHeight="1" x14ac:dyDescent="0.25"/>
    <row r="50461" customFormat="1" ht="15" customHeight="1" x14ac:dyDescent="0.25"/>
    <row r="50462" customFormat="1" ht="15" customHeight="1" x14ac:dyDescent="0.25"/>
    <row r="50463" customFormat="1" ht="15" customHeight="1" x14ac:dyDescent="0.25"/>
    <row r="50464" customFormat="1" ht="15" customHeight="1" x14ac:dyDescent="0.25"/>
    <row r="50465" customFormat="1" ht="15" customHeight="1" x14ac:dyDescent="0.25"/>
    <row r="50466" customFormat="1" ht="15" customHeight="1" x14ac:dyDescent="0.25"/>
    <row r="50467" customFormat="1" ht="15" customHeight="1" x14ac:dyDescent="0.25"/>
    <row r="50468" customFormat="1" ht="15" customHeight="1" x14ac:dyDescent="0.25"/>
    <row r="50469" customFormat="1" ht="15" customHeight="1" x14ac:dyDescent="0.25"/>
    <row r="50470" customFormat="1" ht="15" customHeight="1" x14ac:dyDescent="0.25"/>
    <row r="50471" customFormat="1" ht="15" customHeight="1" x14ac:dyDescent="0.25"/>
    <row r="50472" customFormat="1" ht="15" customHeight="1" x14ac:dyDescent="0.25"/>
    <row r="50473" customFormat="1" ht="15" customHeight="1" x14ac:dyDescent="0.25"/>
    <row r="50474" customFormat="1" ht="15" customHeight="1" x14ac:dyDescent="0.25"/>
    <row r="50475" customFormat="1" ht="15" customHeight="1" x14ac:dyDescent="0.25"/>
    <row r="50476" customFormat="1" ht="15" customHeight="1" x14ac:dyDescent="0.25"/>
    <row r="50477" customFormat="1" ht="15" customHeight="1" x14ac:dyDescent="0.25"/>
    <row r="50478" customFormat="1" ht="15" customHeight="1" x14ac:dyDescent="0.25"/>
    <row r="50479" customFormat="1" ht="15" customHeight="1" x14ac:dyDescent="0.25"/>
    <row r="50480" customFormat="1" ht="15" customHeight="1" x14ac:dyDescent="0.25"/>
    <row r="50481" customFormat="1" ht="15" customHeight="1" x14ac:dyDescent="0.25"/>
    <row r="50482" customFormat="1" ht="15" customHeight="1" x14ac:dyDescent="0.25"/>
    <row r="50483" customFormat="1" ht="15" customHeight="1" x14ac:dyDescent="0.25"/>
    <row r="50484" customFormat="1" ht="15" customHeight="1" x14ac:dyDescent="0.25"/>
    <row r="50485" customFormat="1" ht="15" customHeight="1" x14ac:dyDescent="0.25"/>
    <row r="50486" customFormat="1" ht="15" customHeight="1" x14ac:dyDescent="0.25"/>
    <row r="50487" customFormat="1" ht="15" customHeight="1" x14ac:dyDescent="0.25"/>
    <row r="50488" customFormat="1" ht="15" customHeight="1" x14ac:dyDescent="0.25"/>
    <row r="50489" customFormat="1" ht="15" customHeight="1" x14ac:dyDescent="0.25"/>
    <row r="50490" customFormat="1" ht="15" customHeight="1" x14ac:dyDescent="0.25"/>
    <row r="50491" customFormat="1" ht="15" customHeight="1" x14ac:dyDescent="0.25"/>
    <row r="50492" customFormat="1" ht="15" customHeight="1" x14ac:dyDescent="0.25"/>
    <row r="50493" customFormat="1" ht="15" customHeight="1" x14ac:dyDescent="0.25"/>
    <row r="50494" customFormat="1" ht="15" customHeight="1" x14ac:dyDescent="0.25"/>
    <row r="50495" customFormat="1" ht="15" customHeight="1" x14ac:dyDescent="0.25"/>
    <row r="50496" customFormat="1" ht="15" customHeight="1" x14ac:dyDescent="0.25"/>
    <row r="50497" customFormat="1" ht="15" customHeight="1" x14ac:dyDescent="0.25"/>
    <row r="50498" customFormat="1" ht="15" customHeight="1" x14ac:dyDescent="0.25"/>
    <row r="50499" customFormat="1" ht="15" customHeight="1" x14ac:dyDescent="0.25"/>
    <row r="50500" customFormat="1" ht="15" customHeight="1" x14ac:dyDescent="0.25"/>
    <row r="50501" customFormat="1" ht="15" customHeight="1" x14ac:dyDescent="0.25"/>
    <row r="50502" customFormat="1" ht="15" customHeight="1" x14ac:dyDescent="0.25"/>
    <row r="50503" customFormat="1" ht="15" customHeight="1" x14ac:dyDescent="0.25"/>
    <row r="50504" customFormat="1" ht="15" customHeight="1" x14ac:dyDescent="0.25"/>
    <row r="50505" customFormat="1" ht="15" customHeight="1" x14ac:dyDescent="0.25"/>
    <row r="50506" customFormat="1" ht="15" customHeight="1" x14ac:dyDescent="0.25"/>
    <row r="50507" customFormat="1" ht="15" customHeight="1" x14ac:dyDescent="0.25"/>
    <row r="50508" customFormat="1" ht="15" customHeight="1" x14ac:dyDescent="0.25"/>
    <row r="50509" customFormat="1" ht="15" customHeight="1" x14ac:dyDescent="0.25"/>
    <row r="50510" customFormat="1" ht="15" customHeight="1" x14ac:dyDescent="0.25"/>
    <row r="50511" customFormat="1" ht="15" customHeight="1" x14ac:dyDescent="0.25"/>
    <row r="50512" customFormat="1" ht="15" customHeight="1" x14ac:dyDescent="0.25"/>
    <row r="50513" customFormat="1" ht="15" customHeight="1" x14ac:dyDescent="0.25"/>
    <row r="50514" customFormat="1" ht="15" customHeight="1" x14ac:dyDescent="0.25"/>
    <row r="50515" customFormat="1" ht="15" customHeight="1" x14ac:dyDescent="0.25"/>
    <row r="50516" customFormat="1" ht="15" customHeight="1" x14ac:dyDescent="0.25"/>
    <row r="50517" customFormat="1" ht="15" customHeight="1" x14ac:dyDescent="0.25"/>
    <row r="50518" customFormat="1" ht="15" customHeight="1" x14ac:dyDescent="0.25"/>
    <row r="50519" customFormat="1" ht="15" customHeight="1" x14ac:dyDescent="0.25"/>
    <row r="50520" customFormat="1" ht="15" customHeight="1" x14ac:dyDescent="0.25"/>
    <row r="50521" customFormat="1" ht="15" customHeight="1" x14ac:dyDescent="0.25"/>
    <row r="50522" customFormat="1" ht="15" customHeight="1" x14ac:dyDescent="0.25"/>
    <row r="50523" customFormat="1" ht="15" customHeight="1" x14ac:dyDescent="0.25"/>
    <row r="50524" customFormat="1" ht="15" customHeight="1" x14ac:dyDescent="0.25"/>
    <row r="50525" customFormat="1" ht="15" customHeight="1" x14ac:dyDescent="0.25"/>
    <row r="50526" customFormat="1" ht="15" customHeight="1" x14ac:dyDescent="0.25"/>
    <row r="50527" customFormat="1" ht="15" customHeight="1" x14ac:dyDescent="0.25"/>
    <row r="50528" customFormat="1" ht="15" customHeight="1" x14ac:dyDescent="0.25"/>
    <row r="50529" customFormat="1" ht="15" customHeight="1" x14ac:dyDescent="0.25"/>
    <row r="50530" customFormat="1" ht="15" customHeight="1" x14ac:dyDescent="0.25"/>
    <row r="50531" customFormat="1" ht="15" customHeight="1" x14ac:dyDescent="0.25"/>
    <row r="50532" customFormat="1" ht="15" customHeight="1" x14ac:dyDescent="0.25"/>
    <row r="50533" customFormat="1" ht="15" customHeight="1" x14ac:dyDescent="0.25"/>
    <row r="50534" customFormat="1" ht="15" customHeight="1" x14ac:dyDescent="0.25"/>
    <row r="50535" customFormat="1" ht="15" customHeight="1" x14ac:dyDescent="0.25"/>
    <row r="50536" customFormat="1" ht="15" customHeight="1" x14ac:dyDescent="0.25"/>
    <row r="50537" customFormat="1" ht="15" customHeight="1" x14ac:dyDescent="0.25"/>
    <row r="50538" customFormat="1" ht="15" customHeight="1" x14ac:dyDescent="0.25"/>
    <row r="50539" customFormat="1" ht="15" customHeight="1" x14ac:dyDescent="0.25"/>
    <row r="50540" customFormat="1" ht="15" customHeight="1" x14ac:dyDescent="0.25"/>
    <row r="50541" customFormat="1" ht="15" customHeight="1" x14ac:dyDescent="0.25"/>
    <row r="50542" customFormat="1" ht="15" customHeight="1" x14ac:dyDescent="0.25"/>
    <row r="50543" customFormat="1" ht="15" customHeight="1" x14ac:dyDescent="0.25"/>
    <row r="50544" customFormat="1" ht="15" customHeight="1" x14ac:dyDescent="0.25"/>
    <row r="50545" customFormat="1" ht="15" customHeight="1" x14ac:dyDescent="0.25"/>
    <row r="50546" customFormat="1" ht="15" customHeight="1" x14ac:dyDescent="0.25"/>
    <row r="50547" customFormat="1" ht="15" customHeight="1" x14ac:dyDescent="0.25"/>
    <row r="50548" customFormat="1" ht="15" customHeight="1" x14ac:dyDescent="0.25"/>
    <row r="50549" customFormat="1" ht="15" customHeight="1" x14ac:dyDescent="0.25"/>
    <row r="50550" customFormat="1" ht="15" customHeight="1" x14ac:dyDescent="0.25"/>
    <row r="50551" customFormat="1" ht="15" customHeight="1" x14ac:dyDescent="0.25"/>
    <row r="50552" customFormat="1" ht="15" customHeight="1" x14ac:dyDescent="0.25"/>
    <row r="50553" customFormat="1" ht="15" customHeight="1" x14ac:dyDescent="0.25"/>
    <row r="50554" customFormat="1" ht="15" customHeight="1" x14ac:dyDescent="0.25"/>
    <row r="50555" customFormat="1" ht="15" customHeight="1" x14ac:dyDescent="0.25"/>
    <row r="50556" customFormat="1" ht="15" customHeight="1" x14ac:dyDescent="0.25"/>
    <row r="50557" customFormat="1" ht="15" customHeight="1" x14ac:dyDescent="0.25"/>
    <row r="50558" customFormat="1" ht="15" customHeight="1" x14ac:dyDescent="0.25"/>
    <row r="50559" customFormat="1" ht="15" customHeight="1" x14ac:dyDescent="0.25"/>
    <row r="50560" customFormat="1" ht="15" customHeight="1" x14ac:dyDescent="0.25"/>
    <row r="50561" customFormat="1" ht="15" customHeight="1" x14ac:dyDescent="0.25"/>
    <row r="50562" customFormat="1" ht="15" customHeight="1" x14ac:dyDescent="0.25"/>
    <row r="50563" customFormat="1" ht="15" customHeight="1" x14ac:dyDescent="0.25"/>
    <row r="50564" customFormat="1" ht="15" customHeight="1" x14ac:dyDescent="0.25"/>
    <row r="50565" customFormat="1" ht="15" customHeight="1" x14ac:dyDescent="0.25"/>
    <row r="50566" customFormat="1" ht="15" customHeight="1" x14ac:dyDescent="0.25"/>
    <row r="50567" customFormat="1" ht="15" customHeight="1" x14ac:dyDescent="0.25"/>
    <row r="50568" customFormat="1" ht="15" customHeight="1" x14ac:dyDescent="0.25"/>
    <row r="50569" customFormat="1" ht="15" customHeight="1" x14ac:dyDescent="0.25"/>
    <row r="50570" customFormat="1" ht="15" customHeight="1" x14ac:dyDescent="0.25"/>
    <row r="50571" customFormat="1" ht="15" customHeight="1" x14ac:dyDescent="0.25"/>
    <row r="50572" customFormat="1" ht="15" customHeight="1" x14ac:dyDescent="0.25"/>
    <row r="50573" customFormat="1" ht="15" customHeight="1" x14ac:dyDescent="0.25"/>
    <row r="50574" customFormat="1" ht="15" customHeight="1" x14ac:dyDescent="0.25"/>
    <row r="50575" customFormat="1" ht="15" customHeight="1" x14ac:dyDescent="0.25"/>
    <row r="50576" customFormat="1" ht="15" customHeight="1" x14ac:dyDescent="0.25"/>
    <row r="50577" customFormat="1" ht="15" customHeight="1" x14ac:dyDescent="0.25"/>
    <row r="50578" customFormat="1" ht="15" customHeight="1" x14ac:dyDescent="0.25"/>
    <row r="50579" customFormat="1" ht="15" customHeight="1" x14ac:dyDescent="0.25"/>
    <row r="50580" customFormat="1" ht="15" customHeight="1" x14ac:dyDescent="0.25"/>
    <row r="50581" customFormat="1" ht="15" customHeight="1" x14ac:dyDescent="0.25"/>
    <row r="50582" customFormat="1" ht="15" customHeight="1" x14ac:dyDescent="0.25"/>
    <row r="50583" customFormat="1" ht="15" customHeight="1" x14ac:dyDescent="0.25"/>
    <row r="50584" customFormat="1" ht="15" customHeight="1" x14ac:dyDescent="0.25"/>
    <row r="50585" customFormat="1" ht="15" customHeight="1" x14ac:dyDescent="0.25"/>
    <row r="50586" customFormat="1" ht="15" customHeight="1" x14ac:dyDescent="0.25"/>
    <row r="50587" customFormat="1" ht="15" customHeight="1" x14ac:dyDescent="0.25"/>
    <row r="50588" customFormat="1" ht="15" customHeight="1" x14ac:dyDescent="0.25"/>
    <row r="50589" customFormat="1" ht="15" customHeight="1" x14ac:dyDescent="0.25"/>
    <row r="50590" customFormat="1" ht="15" customHeight="1" x14ac:dyDescent="0.25"/>
    <row r="50591" customFormat="1" ht="15" customHeight="1" x14ac:dyDescent="0.25"/>
    <row r="50592" customFormat="1" ht="15" customHeight="1" x14ac:dyDescent="0.25"/>
    <row r="50593" customFormat="1" ht="15" customHeight="1" x14ac:dyDescent="0.25"/>
    <row r="50594" customFormat="1" ht="15" customHeight="1" x14ac:dyDescent="0.25"/>
    <row r="50595" customFormat="1" ht="15" customHeight="1" x14ac:dyDescent="0.25"/>
    <row r="50596" customFormat="1" ht="15" customHeight="1" x14ac:dyDescent="0.25"/>
    <row r="50597" customFormat="1" ht="15" customHeight="1" x14ac:dyDescent="0.25"/>
    <row r="50598" customFormat="1" ht="15" customHeight="1" x14ac:dyDescent="0.25"/>
    <row r="50599" customFormat="1" ht="15" customHeight="1" x14ac:dyDescent="0.25"/>
    <row r="50600" customFormat="1" ht="15" customHeight="1" x14ac:dyDescent="0.25"/>
    <row r="50601" customFormat="1" ht="15" customHeight="1" x14ac:dyDescent="0.25"/>
    <row r="50602" customFormat="1" ht="15" customHeight="1" x14ac:dyDescent="0.25"/>
    <row r="50603" customFormat="1" ht="15" customHeight="1" x14ac:dyDescent="0.25"/>
    <row r="50604" customFormat="1" ht="15" customHeight="1" x14ac:dyDescent="0.25"/>
    <row r="50605" customFormat="1" ht="15" customHeight="1" x14ac:dyDescent="0.25"/>
    <row r="50606" customFormat="1" ht="15" customHeight="1" x14ac:dyDescent="0.25"/>
    <row r="50607" customFormat="1" ht="15" customHeight="1" x14ac:dyDescent="0.25"/>
    <row r="50608" customFormat="1" ht="15" customHeight="1" x14ac:dyDescent="0.25"/>
    <row r="50609" customFormat="1" ht="15" customHeight="1" x14ac:dyDescent="0.25"/>
    <row r="50610" customFormat="1" ht="15" customHeight="1" x14ac:dyDescent="0.25"/>
    <row r="50611" customFormat="1" ht="15" customHeight="1" x14ac:dyDescent="0.25"/>
    <row r="50612" customFormat="1" ht="15" customHeight="1" x14ac:dyDescent="0.25"/>
    <row r="50613" customFormat="1" ht="15" customHeight="1" x14ac:dyDescent="0.25"/>
    <row r="50614" customFormat="1" ht="15" customHeight="1" x14ac:dyDescent="0.25"/>
    <row r="50615" customFormat="1" ht="15" customHeight="1" x14ac:dyDescent="0.25"/>
    <row r="50616" customFormat="1" ht="15" customHeight="1" x14ac:dyDescent="0.25"/>
    <row r="50617" customFormat="1" ht="15" customHeight="1" x14ac:dyDescent="0.25"/>
    <row r="50618" customFormat="1" ht="15" customHeight="1" x14ac:dyDescent="0.25"/>
    <row r="50619" customFormat="1" ht="15" customHeight="1" x14ac:dyDescent="0.25"/>
    <row r="50620" customFormat="1" ht="15" customHeight="1" x14ac:dyDescent="0.25"/>
    <row r="50621" customFormat="1" ht="15" customHeight="1" x14ac:dyDescent="0.25"/>
    <row r="50622" customFormat="1" ht="15" customHeight="1" x14ac:dyDescent="0.25"/>
    <row r="50623" customFormat="1" ht="15" customHeight="1" x14ac:dyDescent="0.25"/>
    <row r="50624" customFormat="1" ht="15" customHeight="1" x14ac:dyDescent="0.25"/>
    <row r="50625" customFormat="1" ht="15" customHeight="1" x14ac:dyDescent="0.25"/>
    <row r="50626" customFormat="1" ht="15" customHeight="1" x14ac:dyDescent="0.25"/>
    <row r="50627" customFormat="1" ht="15" customHeight="1" x14ac:dyDescent="0.25"/>
    <row r="50628" customFormat="1" ht="15" customHeight="1" x14ac:dyDescent="0.25"/>
    <row r="50629" customFormat="1" ht="15" customHeight="1" x14ac:dyDescent="0.25"/>
    <row r="50630" customFormat="1" ht="15" customHeight="1" x14ac:dyDescent="0.25"/>
    <row r="50631" customFormat="1" ht="15" customHeight="1" x14ac:dyDescent="0.25"/>
    <row r="50632" customFormat="1" ht="15" customHeight="1" x14ac:dyDescent="0.25"/>
    <row r="50633" customFormat="1" ht="15" customHeight="1" x14ac:dyDescent="0.25"/>
    <row r="50634" customFormat="1" ht="15" customHeight="1" x14ac:dyDescent="0.25"/>
    <row r="50635" customFormat="1" ht="15" customHeight="1" x14ac:dyDescent="0.25"/>
    <row r="50636" customFormat="1" ht="15" customHeight="1" x14ac:dyDescent="0.25"/>
    <row r="50637" customFormat="1" ht="15" customHeight="1" x14ac:dyDescent="0.25"/>
    <row r="50638" customFormat="1" ht="15" customHeight="1" x14ac:dyDescent="0.25"/>
    <row r="50639" customFormat="1" ht="15" customHeight="1" x14ac:dyDescent="0.25"/>
    <row r="50640" customFormat="1" ht="15" customHeight="1" x14ac:dyDescent="0.25"/>
    <row r="50641" customFormat="1" ht="15" customHeight="1" x14ac:dyDescent="0.25"/>
    <row r="50642" customFormat="1" ht="15" customHeight="1" x14ac:dyDescent="0.25"/>
    <row r="50643" customFormat="1" ht="15" customHeight="1" x14ac:dyDescent="0.25"/>
    <row r="50644" customFormat="1" ht="15" customHeight="1" x14ac:dyDescent="0.25"/>
    <row r="50645" customFormat="1" ht="15" customHeight="1" x14ac:dyDescent="0.25"/>
    <row r="50646" customFormat="1" ht="15" customHeight="1" x14ac:dyDescent="0.25"/>
    <row r="50647" customFormat="1" ht="15" customHeight="1" x14ac:dyDescent="0.25"/>
    <row r="50648" customFormat="1" ht="15" customHeight="1" x14ac:dyDescent="0.25"/>
    <row r="50649" customFormat="1" ht="15" customHeight="1" x14ac:dyDescent="0.25"/>
    <row r="50650" customFormat="1" ht="15" customHeight="1" x14ac:dyDescent="0.25"/>
    <row r="50651" customFormat="1" ht="15" customHeight="1" x14ac:dyDescent="0.25"/>
    <row r="50652" customFormat="1" ht="15" customHeight="1" x14ac:dyDescent="0.25"/>
    <row r="50653" customFormat="1" ht="15" customHeight="1" x14ac:dyDescent="0.25"/>
    <row r="50654" customFormat="1" ht="15" customHeight="1" x14ac:dyDescent="0.25"/>
    <row r="50655" customFormat="1" ht="15" customHeight="1" x14ac:dyDescent="0.25"/>
    <row r="50656" customFormat="1" ht="15" customHeight="1" x14ac:dyDescent="0.25"/>
    <row r="50657" customFormat="1" ht="15" customHeight="1" x14ac:dyDescent="0.25"/>
    <row r="50658" customFormat="1" ht="15" customHeight="1" x14ac:dyDescent="0.25"/>
    <row r="50659" customFormat="1" ht="15" customHeight="1" x14ac:dyDescent="0.25"/>
    <row r="50660" customFormat="1" ht="15" customHeight="1" x14ac:dyDescent="0.25"/>
    <row r="50661" customFormat="1" ht="15" customHeight="1" x14ac:dyDescent="0.25"/>
    <row r="50662" customFormat="1" ht="15" customHeight="1" x14ac:dyDescent="0.25"/>
    <row r="50663" customFormat="1" ht="15" customHeight="1" x14ac:dyDescent="0.25"/>
    <row r="50664" customFormat="1" ht="15" customHeight="1" x14ac:dyDescent="0.25"/>
    <row r="50665" customFormat="1" ht="15" customHeight="1" x14ac:dyDescent="0.25"/>
    <row r="50666" customFormat="1" ht="15" customHeight="1" x14ac:dyDescent="0.25"/>
    <row r="50667" customFormat="1" ht="15" customHeight="1" x14ac:dyDescent="0.25"/>
    <row r="50668" customFormat="1" ht="15" customHeight="1" x14ac:dyDescent="0.25"/>
    <row r="50669" customFormat="1" ht="15" customHeight="1" x14ac:dyDescent="0.25"/>
    <row r="50670" customFormat="1" ht="15" customHeight="1" x14ac:dyDescent="0.25"/>
    <row r="50671" customFormat="1" ht="15" customHeight="1" x14ac:dyDescent="0.25"/>
    <row r="50672" customFormat="1" ht="15" customHeight="1" x14ac:dyDescent="0.25"/>
    <row r="50673" customFormat="1" ht="15" customHeight="1" x14ac:dyDescent="0.25"/>
    <row r="50674" customFormat="1" ht="15" customHeight="1" x14ac:dyDescent="0.25"/>
    <row r="50675" customFormat="1" ht="15" customHeight="1" x14ac:dyDescent="0.25"/>
    <row r="50676" customFormat="1" ht="15" customHeight="1" x14ac:dyDescent="0.25"/>
    <row r="50677" customFormat="1" ht="15" customHeight="1" x14ac:dyDescent="0.25"/>
    <row r="50678" customFormat="1" ht="15" customHeight="1" x14ac:dyDescent="0.25"/>
    <row r="50679" customFormat="1" ht="15" customHeight="1" x14ac:dyDescent="0.25"/>
    <row r="50680" customFormat="1" ht="15" customHeight="1" x14ac:dyDescent="0.25"/>
    <row r="50681" customFormat="1" ht="15" customHeight="1" x14ac:dyDescent="0.25"/>
    <row r="50682" customFormat="1" ht="15" customHeight="1" x14ac:dyDescent="0.25"/>
    <row r="50683" customFormat="1" ht="15" customHeight="1" x14ac:dyDescent="0.25"/>
    <row r="50684" customFormat="1" ht="15" customHeight="1" x14ac:dyDescent="0.25"/>
    <row r="50685" customFormat="1" ht="15" customHeight="1" x14ac:dyDescent="0.25"/>
    <row r="50686" customFormat="1" ht="15" customHeight="1" x14ac:dyDescent="0.25"/>
    <row r="50687" customFormat="1" ht="15" customHeight="1" x14ac:dyDescent="0.25"/>
    <row r="50688" customFormat="1" ht="15" customHeight="1" x14ac:dyDescent="0.25"/>
    <row r="50689" customFormat="1" ht="15" customHeight="1" x14ac:dyDescent="0.25"/>
    <row r="50690" customFormat="1" ht="15" customHeight="1" x14ac:dyDescent="0.25"/>
    <row r="50691" customFormat="1" ht="15" customHeight="1" x14ac:dyDescent="0.25"/>
    <row r="50692" customFormat="1" ht="15" customHeight="1" x14ac:dyDescent="0.25"/>
    <row r="50693" customFormat="1" ht="15" customHeight="1" x14ac:dyDescent="0.25"/>
    <row r="50694" customFormat="1" ht="15" customHeight="1" x14ac:dyDescent="0.25"/>
    <row r="50695" customFormat="1" ht="15" customHeight="1" x14ac:dyDescent="0.25"/>
    <row r="50696" customFormat="1" ht="15" customHeight="1" x14ac:dyDescent="0.25"/>
    <row r="50697" customFormat="1" ht="15" customHeight="1" x14ac:dyDescent="0.25"/>
    <row r="50698" customFormat="1" ht="15" customHeight="1" x14ac:dyDescent="0.25"/>
    <row r="50699" customFormat="1" ht="15" customHeight="1" x14ac:dyDescent="0.25"/>
    <row r="50700" customFormat="1" ht="15" customHeight="1" x14ac:dyDescent="0.25"/>
    <row r="50701" customFormat="1" ht="15" customHeight="1" x14ac:dyDescent="0.25"/>
    <row r="50702" customFormat="1" ht="15" customHeight="1" x14ac:dyDescent="0.25"/>
    <row r="50703" customFormat="1" ht="15" customHeight="1" x14ac:dyDescent="0.25"/>
    <row r="50704" customFormat="1" ht="15" customHeight="1" x14ac:dyDescent="0.25"/>
    <row r="50705" customFormat="1" ht="15" customHeight="1" x14ac:dyDescent="0.25"/>
    <row r="50706" customFormat="1" ht="15" customHeight="1" x14ac:dyDescent="0.25"/>
    <row r="50707" customFormat="1" ht="15" customHeight="1" x14ac:dyDescent="0.25"/>
    <row r="50708" customFormat="1" ht="15" customHeight="1" x14ac:dyDescent="0.25"/>
    <row r="50709" customFormat="1" ht="15" customHeight="1" x14ac:dyDescent="0.25"/>
    <row r="50710" customFormat="1" ht="15" customHeight="1" x14ac:dyDescent="0.25"/>
    <row r="50711" customFormat="1" ht="15" customHeight="1" x14ac:dyDescent="0.25"/>
    <row r="50712" customFormat="1" ht="15" customHeight="1" x14ac:dyDescent="0.25"/>
    <row r="50713" customFormat="1" ht="15" customHeight="1" x14ac:dyDescent="0.25"/>
    <row r="50714" customFormat="1" ht="15" customHeight="1" x14ac:dyDescent="0.25"/>
    <row r="50715" customFormat="1" ht="15" customHeight="1" x14ac:dyDescent="0.25"/>
    <row r="50716" customFormat="1" ht="15" customHeight="1" x14ac:dyDescent="0.25"/>
    <row r="50717" customFormat="1" ht="15" customHeight="1" x14ac:dyDescent="0.25"/>
    <row r="50718" customFormat="1" ht="15" customHeight="1" x14ac:dyDescent="0.25"/>
    <row r="50719" customFormat="1" ht="15" customHeight="1" x14ac:dyDescent="0.25"/>
    <row r="50720" customFormat="1" ht="15" customHeight="1" x14ac:dyDescent="0.25"/>
    <row r="50721" customFormat="1" ht="15" customHeight="1" x14ac:dyDescent="0.25"/>
    <row r="50722" customFormat="1" ht="15" customHeight="1" x14ac:dyDescent="0.25"/>
    <row r="50723" customFormat="1" ht="15" customHeight="1" x14ac:dyDescent="0.25"/>
    <row r="50724" customFormat="1" ht="15" customHeight="1" x14ac:dyDescent="0.25"/>
    <row r="50725" customFormat="1" ht="15" customHeight="1" x14ac:dyDescent="0.25"/>
    <row r="50726" customFormat="1" ht="15" customHeight="1" x14ac:dyDescent="0.25"/>
    <row r="50727" customFormat="1" ht="15" customHeight="1" x14ac:dyDescent="0.25"/>
    <row r="50728" customFormat="1" ht="15" customHeight="1" x14ac:dyDescent="0.25"/>
    <row r="50729" customFormat="1" ht="15" customHeight="1" x14ac:dyDescent="0.25"/>
    <row r="50730" customFormat="1" ht="15" customHeight="1" x14ac:dyDescent="0.25"/>
    <row r="50731" customFormat="1" ht="15" customHeight="1" x14ac:dyDescent="0.25"/>
    <row r="50732" customFormat="1" ht="15" customHeight="1" x14ac:dyDescent="0.25"/>
    <row r="50733" customFormat="1" ht="15" customHeight="1" x14ac:dyDescent="0.25"/>
    <row r="50734" customFormat="1" ht="15" customHeight="1" x14ac:dyDescent="0.25"/>
    <row r="50735" customFormat="1" ht="15" customHeight="1" x14ac:dyDescent="0.25"/>
    <row r="50736" customFormat="1" ht="15" customHeight="1" x14ac:dyDescent="0.25"/>
    <row r="50737" customFormat="1" ht="15" customHeight="1" x14ac:dyDescent="0.25"/>
    <row r="50738" customFormat="1" ht="15" customHeight="1" x14ac:dyDescent="0.25"/>
    <row r="50739" customFormat="1" ht="15" customHeight="1" x14ac:dyDescent="0.25"/>
    <row r="50740" customFormat="1" ht="15" customHeight="1" x14ac:dyDescent="0.25"/>
    <row r="50741" customFormat="1" ht="15" customHeight="1" x14ac:dyDescent="0.25"/>
    <row r="50742" customFormat="1" ht="15" customHeight="1" x14ac:dyDescent="0.25"/>
    <row r="50743" customFormat="1" ht="15" customHeight="1" x14ac:dyDescent="0.25"/>
    <row r="50744" customFormat="1" ht="15" customHeight="1" x14ac:dyDescent="0.25"/>
    <row r="50745" customFormat="1" ht="15" customHeight="1" x14ac:dyDescent="0.25"/>
    <row r="50746" customFormat="1" ht="15" customHeight="1" x14ac:dyDescent="0.25"/>
    <row r="50747" customFormat="1" ht="15" customHeight="1" x14ac:dyDescent="0.25"/>
    <row r="50748" customFormat="1" ht="15" customHeight="1" x14ac:dyDescent="0.25"/>
    <row r="50749" customFormat="1" ht="15" customHeight="1" x14ac:dyDescent="0.25"/>
    <row r="50750" customFormat="1" ht="15" customHeight="1" x14ac:dyDescent="0.25"/>
    <row r="50751" customFormat="1" ht="15" customHeight="1" x14ac:dyDescent="0.25"/>
    <row r="50752" customFormat="1" ht="15" customHeight="1" x14ac:dyDescent="0.25"/>
    <row r="50753" customFormat="1" ht="15" customHeight="1" x14ac:dyDescent="0.25"/>
    <row r="50754" customFormat="1" ht="15" customHeight="1" x14ac:dyDescent="0.25"/>
    <row r="50755" customFormat="1" ht="15" customHeight="1" x14ac:dyDescent="0.25"/>
    <row r="50756" customFormat="1" ht="15" customHeight="1" x14ac:dyDescent="0.25"/>
    <row r="50757" customFormat="1" ht="15" customHeight="1" x14ac:dyDescent="0.25"/>
    <row r="50758" customFormat="1" ht="15" customHeight="1" x14ac:dyDescent="0.25"/>
    <row r="50759" customFormat="1" ht="15" customHeight="1" x14ac:dyDescent="0.25"/>
    <row r="50760" customFormat="1" ht="15" customHeight="1" x14ac:dyDescent="0.25"/>
    <row r="50761" customFormat="1" ht="15" customHeight="1" x14ac:dyDescent="0.25"/>
    <row r="50762" customFormat="1" ht="15" customHeight="1" x14ac:dyDescent="0.25"/>
    <row r="50763" customFormat="1" ht="15" customHeight="1" x14ac:dyDescent="0.25"/>
    <row r="50764" customFormat="1" ht="15" customHeight="1" x14ac:dyDescent="0.25"/>
    <row r="50765" customFormat="1" ht="15" customHeight="1" x14ac:dyDescent="0.25"/>
    <row r="50766" customFormat="1" ht="15" customHeight="1" x14ac:dyDescent="0.25"/>
    <row r="50767" customFormat="1" ht="15" customHeight="1" x14ac:dyDescent="0.25"/>
    <row r="50768" customFormat="1" ht="15" customHeight="1" x14ac:dyDescent="0.25"/>
    <row r="50769" customFormat="1" ht="15" customHeight="1" x14ac:dyDescent="0.25"/>
    <row r="50770" customFormat="1" ht="15" customHeight="1" x14ac:dyDescent="0.25"/>
    <row r="50771" customFormat="1" ht="15" customHeight="1" x14ac:dyDescent="0.25"/>
    <row r="50772" customFormat="1" ht="15" customHeight="1" x14ac:dyDescent="0.25"/>
    <row r="50773" customFormat="1" ht="15" customHeight="1" x14ac:dyDescent="0.25"/>
    <row r="50774" customFormat="1" ht="15" customHeight="1" x14ac:dyDescent="0.25"/>
    <row r="50775" customFormat="1" ht="15" customHeight="1" x14ac:dyDescent="0.25"/>
    <row r="50776" customFormat="1" ht="15" customHeight="1" x14ac:dyDescent="0.25"/>
    <row r="50777" customFormat="1" ht="15" customHeight="1" x14ac:dyDescent="0.25"/>
    <row r="50778" customFormat="1" ht="15" customHeight="1" x14ac:dyDescent="0.25"/>
    <row r="50779" customFormat="1" ht="15" customHeight="1" x14ac:dyDescent="0.25"/>
    <row r="50780" customFormat="1" ht="15" customHeight="1" x14ac:dyDescent="0.25"/>
    <row r="50781" customFormat="1" ht="15" customHeight="1" x14ac:dyDescent="0.25"/>
    <row r="50782" customFormat="1" ht="15" customHeight="1" x14ac:dyDescent="0.25"/>
    <row r="50783" customFormat="1" ht="15" customHeight="1" x14ac:dyDescent="0.25"/>
    <row r="50784" customFormat="1" ht="15" customHeight="1" x14ac:dyDescent="0.25"/>
    <row r="50785" customFormat="1" ht="15" customHeight="1" x14ac:dyDescent="0.25"/>
    <row r="50786" customFormat="1" ht="15" customHeight="1" x14ac:dyDescent="0.25"/>
    <row r="50787" customFormat="1" ht="15" customHeight="1" x14ac:dyDescent="0.25"/>
    <row r="50788" customFormat="1" ht="15" customHeight="1" x14ac:dyDescent="0.25"/>
    <row r="50789" customFormat="1" ht="15" customHeight="1" x14ac:dyDescent="0.25"/>
    <row r="50790" customFormat="1" ht="15" customHeight="1" x14ac:dyDescent="0.25"/>
    <row r="50791" customFormat="1" ht="15" customHeight="1" x14ac:dyDescent="0.25"/>
    <row r="50792" customFormat="1" ht="15" customHeight="1" x14ac:dyDescent="0.25"/>
    <row r="50793" customFormat="1" ht="15" customHeight="1" x14ac:dyDescent="0.25"/>
    <row r="50794" customFormat="1" ht="15" customHeight="1" x14ac:dyDescent="0.25"/>
    <row r="50795" customFormat="1" ht="15" customHeight="1" x14ac:dyDescent="0.25"/>
    <row r="50796" customFormat="1" ht="15" customHeight="1" x14ac:dyDescent="0.25"/>
    <row r="50797" customFormat="1" ht="15" customHeight="1" x14ac:dyDescent="0.25"/>
    <row r="50798" customFormat="1" ht="15" customHeight="1" x14ac:dyDescent="0.25"/>
    <row r="50799" customFormat="1" ht="15" customHeight="1" x14ac:dyDescent="0.25"/>
    <row r="50800" customFormat="1" ht="15" customHeight="1" x14ac:dyDescent="0.25"/>
    <row r="50801" customFormat="1" ht="15" customHeight="1" x14ac:dyDescent="0.25"/>
    <row r="50802" customFormat="1" ht="15" customHeight="1" x14ac:dyDescent="0.25"/>
    <row r="50803" customFormat="1" ht="15" customHeight="1" x14ac:dyDescent="0.25"/>
    <row r="50804" customFormat="1" ht="15" customHeight="1" x14ac:dyDescent="0.25"/>
    <row r="50805" customFormat="1" ht="15" customHeight="1" x14ac:dyDescent="0.25"/>
    <row r="50806" customFormat="1" ht="15" customHeight="1" x14ac:dyDescent="0.25"/>
    <row r="50807" customFormat="1" ht="15" customHeight="1" x14ac:dyDescent="0.25"/>
    <row r="50808" customFormat="1" ht="15" customHeight="1" x14ac:dyDescent="0.25"/>
    <row r="50809" customFormat="1" ht="15" customHeight="1" x14ac:dyDescent="0.25"/>
    <row r="50810" customFormat="1" ht="15" customHeight="1" x14ac:dyDescent="0.25"/>
    <row r="50811" customFormat="1" ht="15" customHeight="1" x14ac:dyDescent="0.25"/>
    <row r="50812" customFormat="1" ht="15" customHeight="1" x14ac:dyDescent="0.25"/>
    <row r="50813" customFormat="1" ht="15" customHeight="1" x14ac:dyDescent="0.25"/>
    <row r="50814" customFormat="1" ht="15" customHeight="1" x14ac:dyDescent="0.25"/>
    <row r="50815" customFormat="1" ht="15" customHeight="1" x14ac:dyDescent="0.25"/>
    <row r="50816" customFormat="1" ht="15" customHeight="1" x14ac:dyDescent="0.25"/>
    <row r="50817" customFormat="1" ht="15" customHeight="1" x14ac:dyDescent="0.25"/>
    <row r="50818" customFormat="1" ht="15" customHeight="1" x14ac:dyDescent="0.25"/>
    <row r="50819" customFormat="1" ht="15" customHeight="1" x14ac:dyDescent="0.25"/>
    <row r="50820" customFormat="1" ht="15" customHeight="1" x14ac:dyDescent="0.25"/>
    <row r="50821" customFormat="1" ht="15" customHeight="1" x14ac:dyDescent="0.25"/>
    <row r="50822" customFormat="1" ht="15" customHeight="1" x14ac:dyDescent="0.25"/>
    <row r="50823" customFormat="1" ht="15" customHeight="1" x14ac:dyDescent="0.25"/>
    <row r="50824" customFormat="1" ht="15" customHeight="1" x14ac:dyDescent="0.25"/>
    <row r="50825" customFormat="1" ht="15" customHeight="1" x14ac:dyDescent="0.25"/>
    <row r="50826" customFormat="1" ht="15" customHeight="1" x14ac:dyDescent="0.25"/>
    <row r="50827" customFormat="1" ht="15" customHeight="1" x14ac:dyDescent="0.25"/>
    <row r="50828" customFormat="1" ht="15" customHeight="1" x14ac:dyDescent="0.25"/>
    <row r="50829" customFormat="1" ht="15" customHeight="1" x14ac:dyDescent="0.25"/>
    <row r="50830" customFormat="1" ht="15" customHeight="1" x14ac:dyDescent="0.25"/>
    <row r="50831" customFormat="1" ht="15" customHeight="1" x14ac:dyDescent="0.25"/>
    <row r="50832" customFormat="1" ht="15" customHeight="1" x14ac:dyDescent="0.25"/>
    <row r="50833" customFormat="1" ht="15" customHeight="1" x14ac:dyDescent="0.25"/>
    <row r="50834" customFormat="1" ht="15" customHeight="1" x14ac:dyDescent="0.25"/>
    <row r="50835" customFormat="1" ht="15" customHeight="1" x14ac:dyDescent="0.25"/>
    <row r="50836" customFormat="1" ht="15" customHeight="1" x14ac:dyDescent="0.25"/>
    <row r="50837" customFormat="1" ht="15" customHeight="1" x14ac:dyDescent="0.25"/>
    <row r="50838" customFormat="1" ht="15" customHeight="1" x14ac:dyDescent="0.25"/>
    <row r="50839" customFormat="1" ht="15" customHeight="1" x14ac:dyDescent="0.25"/>
    <row r="50840" customFormat="1" ht="15" customHeight="1" x14ac:dyDescent="0.25"/>
    <row r="50841" customFormat="1" ht="15" customHeight="1" x14ac:dyDescent="0.25"/>
    <row r="50842" customFormat="1" ht="15" customHeight="1" x14ac:dyDescent="0.25"/>
    <row r="50843" customFormat="1" ht="15" customHeight="1" x14ac:dyDescent="0.25"/>
    <row r="50844" customFormat="1" ht="15" customHeight="1" x14ac:dyDescent="0.25"/>
    <row r="50845" customFormat="1" ht="15" customHeight="1" x14ac:dyDescent="0.25"/>
    <row r="50846" customFormat="1" ht="15" customHeight="1" x14ac:dyDescent="0.25"/>
    <row r="50847" customFormat="1" ht="15" customHeight="1" x14ac:dyDescent="0.25"/>
    <row r="50848" customFormat="1" ht="15" customHeight="1" x14ac:dyDescent="0.25"/>
    <row r="50849" customFormat="1" ht="15" customHeight="1" x14ac:dyDescent="0.25"/>
    <row r="50850" customFormat="1" ht="15" customHeight="1" x14ac:dyDescent="0.25"/>
    <row r="50851" customFormat="1" ht="15" customHeight="1" x14ac:dyDescent="0.25"/>
    <row r="50852" customFormat="1" ht="15" customHeight="1" x14ac:dyDescent="0.25"/>
    <row r="50853" customFormat="1" ht="15" customHeight="1" x14ac:dyDescent="0.25"/>
    <row r="50854" customFormat="1" ht="15" customHeight="1" x14ac:dyDescent="0.25"/>
    <row r="50855" customFormat="1" ht="15" customHeight="1" x14ac:dyDescent="0.25"/>
    <row r="50856" customFormat="1" ht="15" customHeight="1" x14ac:dyDescent="0.25"/>
    <row r="50857" customFormat="1" ht="15" customHeight="1" x14ac:dyDescent="0.25"/>
    <row r="50858" customFormat="1" ht="15" customHeight="1" x14ac:dyDescent="0.25"/>
    <row r="50859" customFormat="1" ht="15" customHeight="1" x14ac:dyDescent="0.25"/>
    <row r="50860" customFormat="1" ht="15" customHeight="1" x14ac:dyDescent="0.25"/>
    <row r="50861" customFormat="1" ht="15" customHeight="1" x14ac:dyDescent="0.25"/>
    <row r="50862" customFormat="1" ht="15" customHeight="1" x14ac:dyDescent="0.25"/>
    <row r="50863" customFormat="1" ht="15" customHeight="1" x14ac:dyDescent="0.25"/>
    <row r="50864" customFormat="1" ht="15" customHeight="1" x14ac:dyDescent="0.25"/>
    <row r="50865" customFormat="1" ht="15" customHeight="1" x14ac:dyDescent="0.25"/>
    <row r="50866" customFormat="1" ht="15" customHeight="1" x14ac:dyDescent="0.25"/>
    <row r="50867" customFormat="1" ht="15" customHeight="1" x14ac:dyDescent="0.25"/>
    <row r="50868" customFormat="1" ht="15" customHeight="1" x14ac:dyDescent="0.25"/>
    <row r="50869" customFormat="1" ht="15" customHeight="1" x14ac:dyDescent="0.25"/>
    <row r="50870" customFormat="1" ht="15" customHeight="1" x14ac:dyDescent="0.25"/>
    <row r="50871" customFormat="1" ht="15" customHeight="1" x14ac:dyDescent="0.25"/>
    <row r="50872" customFormat="1" ht="15" customHeight="1" x14ac:dyDescent="0.25"/>
    <row r="50873" customFormat="1" ht="15" customHeight="1" x14ac:dyDescent="0.25"/>
    <row r="50874" customFormat="1" ht="15" customHeight="1" x14ac:dyDescent="0.25"/>
    <row r="50875" customFormat="1" ht="15" customHeight="1" x14ac:dyDescent="0.25"/>
    <row r="50876" customFormat="1" ht="15" customHeight="1" x14ac:dyDescent="0.25"/>
    <row r="50877" customFormat="1" ht="15" customHeight="1" x14ac:dyDescent="0.25"/>
    <row r="50878" customFormat="1" ht="15" customHeight="1" x14ac:dyDescent="0.25"/>
    <row r="50879" customFormat="1" ht="15" customHeight="1" x14ac:dyDescent="0.25"/>
    <row r="50880" customFormat="1" ht="15" customHeight="1" x14ac:dyDescent="0.25"/>
    <row r="50881" customFormat="1" ht="15" customHeight="1" x14ac:dyDescent="0.25"/>
    <row r="50882" customFormat="1" ht="15" customHeight="1" x14ac:dyDescent="0.25"/>
    <row r="50883" customFormat="1" ht="15" customHeight="1" x14ac:dyDescent="0.25"/>
    <row r="50884" customFormat="1" ht="15" customHeight="1" x14ac:dyDescent="0.25"/>
    <row r="50885" customFormat="1" ht="15" customHeight="1" x14ac:dyDescent="0.25"/>
    <row r="50886" customFormat="1" ht="15" customHeight="1" x14ac:dyDescent="0.25"/>
    <row r="50887" customFormat="1" ht="15" customHeight="1" x14ac:dyDescent="0.25"/>
    <row r="50888" customFormat="1" ht="15" customHeight="1" x14ac:dyDescent="0.25"/>
    <row r="50889" customFormat="1" ht="15" customHeight="1" x14ac:dyDescent="0.25"/>
    <row r="50890" customFormat="1" ht="15" customHeight="1" x14ac:dyDescent="0.25"/>
    <row r="50891" customFormat="1" ht="15" customHeight="1" x14ac:dyDescent="0.25"/>
    <row r="50892" customFormat="1" ht="15" customHeight="1" x14ac:dyDescent="0.25"/>
    <row r="50893" customFormat="1" ht="15" customHeight="1" x14ac:dyDescent="0.25"/>
    <row r="50894" customFormat="1" ht="15" customHeight="1" x14ac:dyDescent="0.25"/>
    <row r="50895" customFormat="1" ht="15" customHeight="1" x14ac:dyDescent="0.25"/>
    <row r="50896" customFormat="1" ht="15" customHeight="1" x14ac:dyDescent="0.25"/>
    <row r="50897" customFormat="1" ht="15" customHeight="1" x14ac:dyDescent="0.25"/>
    <row r="50898" customFormat="1" ht="15" customHeight="1" x14ac:dyDescent="0.25"/>
    <row r="50899" customFormat="1" ht="15" customHeight="1" x14ac:dyDescent="0.25"/>
    <row r="50900" customFormat="1" ht="15" customHeight="1" x14ac:dyDescent="0.25"/>
    <row r="50901" customFormat="1" ht="15" customHeight="1" x14ac:dyDescent="0.25"/>
    <row r="50902" customFormat="1" ht="15" customHeight="1" x14ac:dyDescent="0.25"/>
    <row r="50903" customFormat="1" ht="15" customHeight="1" x14ac:dyDescent="0.25"/>
    <row r="50904" customFormat="1" ht="15" customHeight="1" x14ac:dyDescent="0.25"/>
    <row r="50905" customFormat="1" ht="15" customHeight="1" x14ac:dyDescent="0.25"/>
    <row r="50906" customFormat="1" ht="15" customHeight="1" x14ac:dyDescent="0.25"/>
    <row r="50907" customFormat="1" ht="15" customHeight="1" x14ac:dyDescent="0.25"/>
    <row r="50908" customFormat="1" ht="15" customHeight="1" x14ac:dyDescent="0.25"/>
    <row r="50909" customFormat="1" ht="15" customHeight="1" x14ac:dyDescent="0.25"/>
    <row r="50910" customFormat="1" ht="15" customHeight="1" x14ac:dyDescent="0.25"/>
    <row r="50911" customFormat="1" ht="15" customHeight="1" x14ac:dyDescent="0.25"/>
    <row r="50912" customFormat="1" ht="15" customHeight="1" x14ac:dyDescent="0.25"/>
    <row r="50913" customFormat="1" ht="15" customHeight="1" x14ac:dyDescent="0.25"/>
    <row r="50914" customFormat="1" ht="15" customHeight="1" x14ac:dyDescent="0.25"/>
    <row r="50915" customFormat="1" ht="15" customHeight="1" x14ac:dyDescent="0.25"/>
    <row r="50916" customFormat="1" ht="15" customHeight="1" x14ac:dyDescent="0.25"/>
    <row r="50917" customFormat="1" ht="15" customHeight="1" x14ac:dyDescent="0.25"/>
    <row r="50918" customFormat="1" ht="15" customHeight="1" x14ac:dyDescent="0.25"/>
    <row r="50919" customFormat="1" ht="15" customHeight="1" x14ac:dyDescent="0.25"/>
    <row r="50920" customFormat="1" ht="15" customHeight="1" x14ac:dyDescent="0.25"/>
    <row r="50921" customFormat="1" ht="15" customHeight="1" x14ac:dyDescent="0.25"/>
    <row r="50922" customFormat="1" ht="15" customHeight="1" x14ac:dyDescent="0.25"/>
    <row r="50923" customFormat="1" ht="15" customHeight="1" x14ac:dyDescent="0.25"/>
    <row r="50924" customFormat="1" ht="15" customHeight="1" x14ac:dyDescent="0.25"/>
    <row r="50925" customFormat="1" ht="15" customHeight="1" x14ac:dyDescent="0.25"/>
    <row r="50926" customFormat="1" ht="15" customHeight="1" x14ac:dyDescent="0.25"/>
    <row r="50927" customFormat="1" ht="15" customHeight="1" x14ac:dyDescent="0.25"/>
    <row r="50928" customFormat="1" ht="15" customHeight="1" x14ac:dyDescent="0.25"/>
    <row r="50929" customFormat="1" ht="15" customHeight="1" x14ac:dyDescent="0.25"/>
    <row r="50930" customFormat="1" ht="15" customHeight="1" x14ac:dyDescent="0.25"/>
    <row r="50931" customFormat="1" ht="15" customHeight="1" x14ac:dyDescent="0.25"/>
    <row r="50932" customFormat="1" ht="15" customHeight="1" x14ac:dyDescent="0.25"/>
    <row r="50933" customFormat="1" ht="15" customHeight="1" x14ac:dyDescent="0.25"/>
    <row r="50934" customFormat="1" ht="15" customHeight="1" x14ac:dyDescent="0.25"/>
    <row r="50935" customFormat="1" ht="15" customHeight="1" x14ac:dyDescent="0.25"/>
    <row r="50936" customFormat="1" ht="15" customHeight="1" x14ac:dyDescent="0.25"/>
    <row r="50937" customFormat="1" ht="15" customHeight="1" x14ac:dyDescent="0.25"/>
    <row r="50938" customFormat="1" ht="15" customHeight="1" x14ac:dyDescent="0.25"/>
    <row r="50939" customFormat="1" ht="15" customHeight="1" x14ac:dyDescent="0.25"/>
    <row r="50940" customFormat="1" ht="15" customHeight="1" x14ac:dyDescent="0.25"/>
    <row r="50941" customFormat="1" ht="15" customHeight="1" x14ac:dyDescent="0.25"/>
    <row r="50942" customFormat="1" ht="15" customHeight="1" x14ac:dyDescent="0.25"/>
    <row r="50943" customFormat="1" ht="15" customHeight="1" x14ac:dyDescent="0.25"/>
    <row r="50944" customFormat="1" ht="15" customHeight="1" x14ac:dyDescent="0.25"/>
    <row r="50945" customFormat="1" ht="15" customHeight="1" x14ac:dyDescent="0.25"/>
    <row r="50946" customFormat="1" ht="15" customHeight="1" x14ac:dyDescent="0.25"/>
    <row r="50947" customFormat="1" ht="15" customHeight="1" x14ac:dyDescent="0.25"/>
    <row r="50948" customFormat="1" ht="15" customHeight="1" x14ac:dyDescent="0.25"/>
    <row r="50949" customFormat="1" ht="15" customHeight="1" x14ac:dyDescent="0.25"/>
    <row r="50950" customFormat="1" ht="15" customHeight="1" x14ac:dyDescent="0.25"/>
    <row r="50951" customFormat="1" ht="15" customHeight="1" x14ac:dyDescent="0.25"/>
    <row r="50952" customFormat="1" ht="15" customHeight="1" x14ac:dyDescent="0.25"/>
    <row r="50953" customFormat="1" ht="15" customHeight="1" x14ac:dyDescent="0.25"/>
    <row r="50954" customFormat="1" ht="15" customHeight="1" x14ac:dyDescent="0.25"/>
    <row r="50955" customFormat="1" ht="15" customHeight="1" x14ac:dyDescent="0.25"/>
    <row r="50956" customFormat="1" ht="15" customHeight="1" x14ac:dyDescent="0.25"/>
    <row r="50957" customFormat="1" ht="15" customHeight="1" x14ac:dyDescent="0.25"/>
    <row r="50958" customFormat="1" ht="15" customHeight="1" x14ac:dyDescent="0.25"/>
    <row r="50959" customFormat="1" ht="15" customHeight="1" x14ac:dyDescent="0.25"/>
    <row r="50960" customFormat="1" ht="15" customHeight="1" x14ac:dyDescent="0.25"/>
    <row r="50961" customFormat="1" ht="15" customHeight="1" x14ac:dyDescent="0.25"/>
    <row r="50962" customFormat="1" ht="15" customHeight="1" x14ac:dyDescent="0.25"/>
    <row r="50963" customFormat="1" ht="15" customHeight="1" x14ac:dyDescent="0.25"/>
    <row r="50964" customFormat="1" ht="15" customHeight="1" x14ac:dyDescent="0.25"/>
    <row r="50965" customFormat="1" ht="15" customHeight="1" x14ac:dyDescent="0.25"/>
    <row r="50966" customFormat="1" ht="15" customHeight="1" x14ac:dyDescent="0.25"/>
    <row r="50967" customFormat="1" ht="15" customHeight="1" x14ac:dyDescent="0.25"/>
    <row r="50968" customFormat="1" ht="15" customHeight="1" x14ac:dyDescent="0.25"/>
    <row r="50969" customFormat="1" ht="15" customHeight="1" x14ac:dyDescent="0.25"/>
    <row r="50970" customFormat="1" ht="15" customHeight="1" x14ac:dyDescent="0.25"/>
    <row r="50971" customFormat="1" ht="15" customHeight="1" x14ac:dyDescent="0.25"/>
    <row r="50972" customFormat="1" ht="15" customHeight="1" x14ac:dyDescent="0.25"/>
    <row r="50973" customFormat="1" ht="15" customHeight="1" x14ac:dyDescent="0.25"/>
    <row r="50974" customFormat="1" ht="15" customHeight="1" x14ac:dyDescent="0.25"/>
    <row r="50975" customFormat="1" ht="15" customHeight="1" x14ac:dyDescent="0.25"/>
    <row r="50976" customFormat="1" ht="15" customHeight="1" x14ac:dyDescent="0.25"/>
    <row r="50977" customFormat="1" ht="15" customHeight="1" x14ac:dyDescent="0.25"/>
    <row r="50978" customFormat="1" ht="15" customHeight="1" x14ac:dyDescent="0.25"/>
    <row r="50979" customFormat="1" ht="15" customHeight="1" x14ac:dyDescent="0.25"/>
    <row r="50980" customFormat="1" ht="15" customHeight="1" x14ac:dyDescent="0.25"/>
    <row r="50981" customFormat="1" ht="15" customHeight="1" x14ac:dyDescent="0.25"/>
    <row r="50982" customFormat="1" ht="15" customHeight="1" x14ac:dyDescent="0.25"/>
    <row r="50983" customFormat="1" ht="15" customHeight="1" x14ac:dyDescent="0.25"/>
    <row r="50984" customFormat="1" ht="15" customHeight="1" x14ac:dyDescent="0.25"/>
    <row r="50985" customFormat="1" ht="15" customHeight="1" x14ac:dyDescent="0.25"/>
    <row r="50986" customFormat="1" ht="15" customHeight="1" x14ac:dyDescent="0.25"/>
    <row r="50987" customFormat="1" ht="15" customHeight="1" x14ac:dyDescent="0.25"/>
    <row r="50988" customFormat="1" ht="15" customHeight="1" x14ac:dyDescent="0.25"/>
    <row r="50989" customFormat="1" ht="15" customHeight="1" x14ac:dyDescent="0.25"/>
    <row r="50990" customFormat="1" ht="15" customHeight="1" x14ac:dyDescent="0.25"/>
    <row r="50991" customFormat="1" ht="15" customHeight="1" x14ac:dyDescent="0.25"/>
    <row r="50992" customFormat="1" ht="15" customHeight="1" x14ac:dyDescent="0.25"/>
    <row r="50993" customFormat="1" ht="15" customHeight="1" x14ac:dyDescent="0.25"/>
    <row r="50994" customFormat="1" ht="15" customHeight="1" x14ac:dyDescent="0.25"/>
    <row r="50995" customFormat="1" ht="15" customHeight="1" x14ac:dyDescent="0.25"/>
    <row r="50996" customFormat="1" ht="15" customHeight="1" x14ac:dyDescent="0.25"/>
    <row r="50997" customFormat="1" ht="15" customHeight="1" x14ac:dyDescent="0.25"/>
    <row r="50998" customFormat="1" ht="15" customHeight="1" x14ac:dyDescent="0.25"/>
    <row r="50999" customFormat="1" ht="15" customHeight="1" x14ac:dyDescent="0.25"/>
    <row r="51000" customFormat="1" ht="15" customHeight="1" x14ac:dyDescent="0.25"/>
    <row r="51001" customFormat="1" ht="15" customHeight="1" x14ac:dyDescent="0.25"/>
    <row r="51002" customFormat="1" ht="15" customHeight="1" x14ac:dyDescent="0.25"/>
    <row r="51003" customFormat="1" ht="15" customHeight="1" x14ac:dyDescent="0.25"/>
    <row r="51004" customFormat="1" ht="15" customHeight="1" x14ac:dyDescent="0.25"/>
    <row r="51005" customFormat="1" ht="15" customHeight="1" x14ac:dyDescent="0.25"/>
    <row r="51006" customFormat="1" ht="15" customHeight="1" x14ac:dyDescent="0.25"/>
    <row r="51007" customFormat="1" ht="15" customHeight="1" x14ac:dyDescent="0.25"/>
    <row r="51008" customFormat="1" ht="15" customHeight="1" x14ac:dyDescent="0.25"/>
    <row r="51009" customFormat="1" ht="15" customHeight="1" x14ac:dyDescent="0.25"/>
    <row r="51010" customFormat="1" ht="15" customHeight="1" x14ac:dyDescent="0.25"/>
    <row r="51011" customFormat="1" ht="15" customHeight="1" x14ac:dyDescent="0.25"/>
    <row r="51012" customFormat="1" ht="15" customHeight="1" x14ac:dyDescent="0.25"/>
    <row r="51013" customFormat="1" ht="15" customHeight="1" x14ac:dyDescent="0.25"/>
    <row r="51014" customFormat="1" ht="15" customHeight="1" x14ac:dyDescent="0.25"/>
    <row r="51015" customFormat="1" ht="15" customHeight="1" x14ac:dyDescent="0.25"/>
    <row r="51016" customFormat="1" ht="15" customHeight="1" x14ac:dyDescent="0.25"/>
    <row r="51017" customFormat="1" ht="15" customHeight="1" x14ac:dyDescent="0.25"/>
    <row r="51018" customFormat="1" ht="15" customHeight="1" x14ac:dyDescent="0.25"/>
    <row r="51019" customFormat="1" ht="15" customHeight="1" x14ac:dyDescent="0.25"/>
    <row r="51020" customFormat="1" ht="15" customHeight="1" x14ac:dyDescent="0.25"/>
    <row r="51021" customFormat="1" ht="15" customHeight="1" x14ac:dyDescent="0.25"/>
    <row r="51022" customFormat="1" ht="15" customHeight="1" x14ac:dyDescent="0.25"/>
    <row r="51023" customFormat="1" ht="15" customHeight="1" x14ac:dyDescent="0.25"/>
    <row r="51024" customFormat="1" ht="15" customHeight="1" x14ac:dyDescent="0.25"/>
    <row r="51025" customFormat="1" ht="15" customHeight="1" x14ac:dyDescent="0.25"/>
    <row r="51026" customFormat="1" ht="15" customHeight="1" x14ac:dyDescent="0.25"/>
    <row r="51027" customFormat="1" ht="15" customHeight="1" x14ac:dyDescent="0.25"/>
    <row r="51028" customFormat="1" ht="15" customHeight="1" x14ac:dyDescent="0.25"/>
    <row r="51029" customFormat="1" ht="15" customHeight="1" x14ac:dyDescent="0.25"/>
    <row r="51030" customFormat="1" ht="15" customHeight="1" x14ac:dyDescent="0.25"/>
    <row r="51031" customFormat="1" ht="15" customHeight="1" x14ac:dyDescent="0.25"/>
    <row r="51032" customFormat="1" ht="15" customHeight="1" x14ac:dyDescent="0.25"/>
    <row r="51033" customFormat="1" ht="15" customHeight="1" x14ac:dyDescent="0.25"/>
    <row r="51034" customFormat="1" ht="15" customHeight="1" x14ac:dyDescent="0.25"/>
    <row r="51035" customFormat="1" ht="15" customHeight="1" x14ac:dyDescent="0.25"/>
    <row r="51036" customFormat="1" ht="15" customHeight="1" x14ac:dyDescent="0.25"/>
    <row r="51037" customFormat="1" ht="15" customHeight="1" x14ac:dyDescent="0.25"/>
    <row r="51038" customFormat="1" ht="15" customHeight="1" x14ac:dyDescent="0.25"/>
    <row r="51039" customFormat="1" ht="15" customHeight="1" x14ac:dyDescent="0.25"/>
    <row r="51040" customFormat="1" ht="15" customHeight="1" x14ac:dyDescent="0.25"/>
    <row r="51041" customFormat="1" ht="15" customHeight="1" x14ac:dyDescent="0.25"/>
    <row r="51042" customFormat="1" ht="15" customHeight="1" x14ac:dyDescent="0.25"/>
    <row r="51043" customFormat="1" ht="15" customHeight="1" x14ac:dyDescent="0.25"/>
    <row r="51044" customFormat="1" ht="15" customHeight="1" x14ac:dyDescent="0.25"/>
    <row r="51045" customFormat="1" ht="15" customHeight="1" x14ac:dyDescent="0.25"/>
    <row r="51046" customFormat="1" ht="15" customHeight="1" x14ac:dyDescent="0.25"/>
    <row r="51047" customFormat="1" ht="15" customHeight="1" x14ac:dyDescent="0.25"/>
    <row r="51048" customFormat="1" ht="15" customHeight="1" x14ac:dyDescent="0.25"/>
    <row r="51049" customFormat="1" ht="15" customHeight="1" x14ac:dyDescent="0.25"/>
    <row r="51050" customFormat="1" ht="15" customHeight="1" x14ac:dyDescent="0.25"/>
    <row r="51051" customFormat="1" ht="15" customHeight="1" x14ac:dyDescent="0.25"/>
    <row r="51052" customFormat="1" ht="15" customHeight="1" x14ac:dyDescent="0.25"/>
    <row r="51053" customFormat="1" ht="15" customHeight="1" x14ac:dyDescent="0.25"/>
    <row r="51054" customFormat="1" ht="15" customHeight="1" x14ac:dyDescent="0.25"/>
    <row r="51055" customFormat="1" ht="15" customHeight="1" x14ac:dyDescent="0.25"/>
    <row r="51056" customFormat="1" ht="15" customHeight="1" x14ac:dyDescent="0.25"/>
    <row r="51057" customFormat="1" ht="15" customHeight="1" x14ac:dyDescent="0.25"/>
    <row r="51058" customFormat="1" ht="15" customHeight="1" x14ac:dyDescent="0.25"/>
    <row r="51059" customFormat="1" ht="15" customHeight="1" x14ac:dyDescent="0.25"/>
    <row r="51060" customFormat="1" ht="15" customHeight="1" x14ac:dyDescent="0.25"/>
    <row r="51061" customFormat="1" ht="15" customHeight="1" x14ac:dyDescent="0.25"/>
    <row r="51062" customFormat="1" ht="15" customHeight="1" x14ac:dyDescent="0.25"/>
    <row r="51063" customFormat="1" ht="15" customHeight="1" x14ac:dyDescent="0.25"/>
    <row r="51064" customFormat="1" ht="15" customHeight="1" x14ac:dyDescent="0.25"/>
    <row r="51065" customFormat="1" ht="15" customHeight="1" x14ac:dyDescent="0.25"/>
    <row r="51066" customFormat="1" ht="15" customHeight="1" x14ac:dyDescent="0.25"/>
    <row r="51067" customFormat="1" ht="15" customHeight="1" x14ac:dyDescent="0.25"/>
    <row r="51068" customFormat="1" ht="15" customHeight="1" x14ac:dyDescent="0.25"/>
    <row r="51069" customFormat="1" ht="15" customHeight="1" x14ac:dyDescent="0.25"/>
    <row r="51070" customFormat="1" ht="15" customHeight="1" x14ac:dyDescent="0.25"/>
    <row r="51071" customFormat="1" ht="15" customHeight="1" x14ac:dyDescent="0.25"/>
    <row r="51072" customFormat="1" ht="15" customHeight="1" x14ac:dyDescent="0.25"/>
    <row r="51073" customFormat="1" ht="15" customHeight="1" x14ac:dyDescent="0.25"/>
    <row r="51074" customFormat="1" ht="15" customHeight="1" x14ac:dyDescent="0.25"/>
    <row r="51075" customFormat="1" ht="15" customHeight="1" x14ac:dyDescent="0.25"/>
    <row r="51076" customFormat="1" ht="15" customHeight="1" x14ac:dyDescent="0.25"/>
    <row r="51077" customFormat="1" ht="15" customHeight="1" x14ac:dyDescent="0.25"/>
    <row r="51078" customFormat="1" ht="15" customHeight="1" x14ac:dyDescent="0.25"/>
    <row r="51079" customFormat="1" ht="15" customHeight="1" x14ac:dyDescent="0.25"/>
    <row r="51080" customFormat="1" ht="15" customHeight="1" x14ac:dyDescent="0.25"/>
    <row r="51081" customFormat="1" ht="15" customHeight="1" x14ac:dyDescent="0.25"/>
    <row r="51082" customFormat="1" ht="15" customHeight="1" x14ac:dyDescent="0.25"/>
    <row r="51083" customFormat="1" ht="15" customHeight="1" x14ac:dyDescent="0.25"/>
    <row r="51084" customFormat="1" ht="15" customHeight="1" x14ac:dyDescent="0.25"/>
    <row r="51085" customFormat="1" ht="15" customHeight="1" x14ac:dyDescent="0.25"/>
    <row r="51086" customFormat="1" ht="15" customHeight="1" x14ac:dyDescent="0.25"/>
    <row r="51087" customFormat="1" ht="15" customHeight="1" x14ac:dyDescent="0.25"/>
    <row r="51088" customFormat="1" ht="15" customHeight="1" x14ac:dyDescent="0.25"/>
    <row r="51089" customFormat="1" ht="15" customHeight="1" x14ac:dyDescent="0.25"/>
    <row r="51090" customFormat="1" ht="15" customHeight="1" x14ac:dyDescent="0.25"/>
    <row r="51091" customFormat="1" ht="15" customHeight="1" x14ac:dyDescent="0.25"/>
    <row r="51092" customFormat="1" ht="15" customHeight="1" x14ac:dyDescent="0.25"/>
    <row r="51093" customFormat="1" ht="15" customHeight="1" x14ac:dyDescent="0.25"/>
    <row r="51094" customFormat="1" ht="15" customHeight="1" x14ac:dyDescent="0.25"/>
    <row r="51095" customFormat="1" ht="15" customHeight="1" x14ac:dyDescent="0.25"/>
    <row r="51096" customFormat="1" ht="15" customHeight="1" x14ac:dyDescent="0.25"/>
    <row r="51097" customFormat="1" ht="15" customHeight="1" x14ac:dyDescent="0.25"/>
    <row r="51098" customFormat="1" ht="15" customHeight="1" x14ac:dyDescent="0.25"/>
    <row r="51099" customFormat="1" ht="15" customHeight="1" x14ac:dyDescent="0.25"/>
    <row r="51100" customFormat="1" ht="15" customHeight="1" x14ac:dyDescent="0.25"/>
    <row r="51101" customFormat="1" ht="15" customHeight="1" x14ac:dyDescent="0.25"/>
    <row r="51102" customFormat="1" ht="15" customHeight="1" x14ac:dyDescent="0.25"/>
    <row r="51103" customFormat="1" ht="15" customHeight="1" x14ac:dyDescent="0.25"/>
    <row r="51104" customFormat="1" ht="15" customHeight="1" x14ac:dyDescent="0.25"/>
    <row r="51105" customFormat="1" ht="15" customHeight="1" x14ac:dyDescent="0.25"/>
    <row r="51106" customFormat="1" ht="15" customHeight="1" x14ac:dyDescent="0.25"/>
    <row r="51107" customFormat="1" ht="15" customHeight="1" x14ac:dyDescent="0.25"/>
    <row r="51108" customFormat="1" ht="15" customHeight="1" x14ac:dyDescent="0.25"/>
    <row r="51109" customFormat="1" ht="15" customHeight="1" x14ac:dyDescent="0.25"/>
    <row r="51110" customFormat="1" ht="15" customHeight="1" x14ac:dyDescent="0.25"/>
    <row r="51111" customFormat="1" ht="15" customHeight="1" x14ac:dyDescent="0.25"/>
    <row r="51112" customFormat="1" ht="15" customHeight="1" x14ac:dyDescent="0.25"/>
    <row r="51113" customFormat="1" ht="15" customHeight="1" x14ac:dyDescent="0.25"/>
    <row r="51114" customFormat="1" ht="15" customHeight="1" x14ac:dyDescent="0.25"/>
    <row r="51115" customFormat="1" ht="15" customHeight="1" x14ac:dyDescent="0.25"/>
    <row r="51116" customFormat="1" ht="15" customHeight="1" x14ac:dyDescent="0.25"/>
    <row r="51117" customFormat="1" ht="15" customHeight="1" x14ac:dyDescent="0.25"/>
    <row r="51118" customFormat="1" ht="15" customHeight="1" x14ac:dyDescent="0.25"/>
    <row r="51119" customFormat="1" ht="15" customHeight="1" x14ac:dyDescent="0.25"/>
    <row r="51120" customFormat="1" ht="15" customHeight="1" x14ac:dyDescent="0.25"/>
    <row r="51121" customFormat="1" ht="15" customHeight="1" x14ac:dyDescent="0.25"/>
    <row r="51122" customFormat="1" ht="15" customHeight="1" x14ac:dyDescent="0.25"/>
    <row r="51123" customFormat="1" ht="15" customHeight="1" x14ac:dyDescent="0.25"/>
    <row r="51124" customFormat="1" ht="15" customHeight="1" x14ac:dyDescent="0.25"/>
    <row r="51125" customFormat="1" ht="15" customHeight="1" x14ac:dyDescent="0.25"/>
    <row r="51126" customFormat="1" ht="15" customHeight="1" x14ac:dyDescent="0.25"/>
    <row r="51127" customFormat="1" ht="15" customHeight="1" x14ac:dyDescent="0.25"/>
    <row r="51128" customFormat="1" ht="15" customHeight="1" x14ac:dyDescent="0.25"/>
    <row r="51129" customFormat="1" ht="15" customHeight="1" x14ac:dyDescent="0.25"/>
    <row r="51130" customFormat="1" ht="15" customHeight="1" x14ac:dyDescent="0.25"/>
    <row r="51131" customFormat="1" ht="15" customHeight="1" x14ac:dyDescent="0.25"/>
    <row r="51132" customFormat="1" ht="15" customHeight="1" x14ac:dyDescent="0.25"/>
    <row r="51133" customFormat="1" ht="15" customHeight="1" x14ac:dyDescent="0.25"/>
    <row r="51134" customFormat="1" ht="15" customHeight="1" x14ac:dyDescent="0.25"/>
    <row r="51135" customFormat="1" ht="15" customHeight="1" x14ac:dyDescent="0.25"/>
    <row r="51136" customFormat="1" ht="15" customHeight="1" x14ac:dyDescent="0.25"/>
    <row r="51137" customFormat="1" ht="15" customHeight="1" x14ac:dyDescent="0.25"/>
    <row r="51138" customFormat="1" ht="15" customHeight="1" x14ac:dyDescent="0.25"/>
    <row r="51139" customFormat="1" ht="15" customHeight="1" x14ac:dyDescent="0.25"/>
    <row r="51140" customFormat="1" ht="15" customHeight="1" x14ac:dyDescent="0.25"/>
    <row r="51141" customFormat="1" ht="15" customHeight="1" x14ac:dyDescent="0.25"/>
    <row r="51142" customFormat="1" ht="15" customHeight="1" x14ac:dyDescent="0.25"/>
    <row r="51143" customFormat="1" ht="15" customHeight="1" x14ac:dyDescent="0.25"/>
    <row r="51144" customFormat="1" ht="15" customHeight="1" x14ac:dyDescent="0.25"/>
    <row r="51145" customFormat="1" ht="15" customHeight="1" x14ac:dyDescent="0.25"/>
    <row r="51146" customFormat="1" ht="15" customHeight="1" x14ac:dyDescent="0.25"/>
    <row r="51147" customFormat="1" ht="15" customHeight="1" x14ac:dyDescent="0.25"/>
    <row r="51148" customFormat="1" ht="15" customHeight="1" x14ac:dyDescent="0.25"/>
    <row r="51149" customFormat="1" ht="15" customHeight="1" x14ac:dyDescent="0.25"/>
    <row r="51150" customFormat="1" ht="15" customHeight="1" x14ac:dyDescent="0.25"/>
    <row r="51151" customFormat="1" ht="15" customHeight="1" x14ac:dyDescent="0.25"/>
    <row r="51152" customFormat="1" ht="15" customHeight="1" x14ac:dyDescent="0.25"/>
    <row r="51153" customFormat="1" ht="15" customHeight="1" x14ac:dyDescent="0.25"/>
    <row r="51154" customFormat="1" ht="15" customHeight="1" x14ac:dyDescent="0.25"/>
    <row r="51155" customFormat="1" ht="15" customHeight="1" x14ac:dyDescent="0.25"/>
    <row r="51156" customFormat="1" ht="15" customHeight="1" x14ac:dyDescent="0.25"/>
    <row r="51157" customFormat="1" ht="15" customHeight="1" x14ac:dyDescent="0.25"/>
    <row r="51158" customFormat="1" ht="15" customHeight="1" x14ac:dyDescent="0.25"/>
    <row r="51159" customFormat="1" ht="15" customHeight="1" x14ac:dyDescent="0.25"/>
    <row r="51160" customFormat="1" ht="15" customHeight="1" x14ac:dyDescent="0.25"/>
    <row r="51161" customFormat="1" ht="15" customHeight="1" x14ac:dyDescent="0.25"/>
    <row r="51162" customFormat="1" ht="15" customHeight="1" x14ac:dyDescent="0.25"/>
    <row r="51163" customFormat="1" ht="15" customHeight="1" x14ac:dyDescent="0.25"/>
    <row r="51164" customFormat="1" ht="15" customHeight="1" x14ac:dyDescent="0.25"/>
    <row r="51165" customFormat="1" ht="15" customHeight="1" x14ac:dyDescent="0.25"/>
    <row r="51166" customFormat="1" ht="15" customHeight="1" x14ac:dyDescent="0.25"/>
    <row r="51167" customFormat="1" ht="15" customHeight="1" x14ac:dyDescent="0.25"/>
    <row r="51168" customFormat="1" ht="15" customHeight="1" x14ac:dyDescent="0.25"/>
    <row r="51169" customFormat="1" ht="15" customHeight="1" x14ac:dyDescent="0.25"/>
    <row r="51170" customFormat="1" ht="15" customHeight="1" x14ac:dyDescent="0.25"/>
    <row r="51171" customFormat="1" ht="15" customHeight="1" x14ac:dyDescent="0.25"/>
    <row r="51172" customFormat="1" ht="15" customHeight="1" x14ac:dyDescent="0.25"/>
    <row r="51173" customFormat="1" ht="15" customHeight="1" x14ac:dyDescent="0.25"/>
    <row r="51174" customFormat="1" ht="15" customHeight="1" x14ac:dyDescent="0.25"/>
    <row r="51175" customFormat="1" ht="15" customHeight="1" x14ac:dyDescent="0.25"/>
    <row r="51176" customFormat="1" ht="15" customHeight="1" x14ac:dyDescent="0.25"/>
    <row r="51177" customFormat="1" ht="15" customHeight="1" x14ac:dyDescent="0.25"/>
    <row r="51178" customFormat="1" ht="15" customHeight="1" x14ac:dyDescent="0.25"/>
    <row r="51179" customFormat="1" ht="15" customHeight="1" x14ac:dyDescent="0.25"/>
    <row r="51180" customFormat="1" ht="15" customHeight="1" x14ac:dyDescent="0.25"/>
    <row r="51181" customFormat="1" ht="15" customHeight="1" x14ac:dyDescent="0.25"/>
    <row r="51182" customFormat="1" ht="15" customHeight="1" x14ac:dyDescent="0.25"/>
    <row r="51183" customFormat="1" ht="15" customHeight="1" x14ac:dyDescent="0.25"/>
    <row r="51184" customFormat="1" ht="15" customHeight="1" x14ac:dyDescent="0.25"/>
    <row r="51185" customFormat="1" ht="15" customHeight="1" x14ac:dyDescent="0.25"/>
    <row r="51186" customFormat="1" ht="15" customHeight="1" x14ac:dyDescent="0.25"/>
    <row r="51187" customFormat="1" ht="15" customHeight="1" x14ac:dyDescent="0.25"/>
    <row r="51188" customFormat="1" ht="15" customHeight="1" x14ac:dyDescent="0.25"/>
    <row r="51189" customFormat="1" ht="15" customHeight="1" x14ac:dyDescent="0.25"/>
    <row r="51190" customFormat="1" ht="15" customHeight="1" x14ac:dyDescent="0.25"/>
    <row r="51191" customFormat="1" ht="15" customHeight="1" x14ac:dyDescent="0.25"/>
    <row r="51192" customFormat="1" ht="15" customHeight="1" x14ac:dyDescent="0.25"/>
    <row r="51193" customFormat="1" ht="15" customHeight="1" x14ac:dyDescent="0.25"/>
    <row r="51194" customFormat="1" ht="15" customHeight="1" x14ac:dyDescent="0.25"/>
    <row r="51195" customFormat="1" ht="15" customHeight="1" x14ac:dyDescent="0.25"/>
    <row r="51196" customFormat="1" ht="15" customHeight="1" x14ac:dyDescent="0.25"/>
    <row r="51197" customFormat="1" ht="15" customHeight="1" x14ac:dyDescent="0.25"/>
    <row r="51198" customFormat="1" ht="15" customHeight="1" x14ac:dyDescent="0.25"/>
    <row r="51199" customFormat="1" ht="15" customHeight="1" x14ac:dyDescent="0.25"/>
    <row r="51200" customFormat="1" ht="15" customHeight="1" x14ac:dyDescent="0.25"/>
    <row r="51201" customFormat="1" ht="15" customHeight="1" x14ac:dyDescent="0.25"/>
    <row r="51202" customFormat="1" ht="15" customHeight="1" x14ac:dyDescent="0.25"/>
    <row r="51203" customFormat="1" ht="15" customHeight="1" x14ac:dyDescent="0.25"/>
    <row r="51204" customFormat="1" ht="15" customHeight="1" x14ac:dyDescent="0.25"/>
    <row r="51205" customFormat="1" ht="15" customHeight="1" x14ac:dyDescent="0.25"/>
    <row r="51206" customFormat="1" ht="15" customHeight="1" x14ac:dyDescent="0.25"/>
    <row r="51207" customFormat="1" ht="15" customHeight="1" x14ac:dyDescent="0.25"/>
    <row r="51208" customFormat="1" ht="15" customHeight="1" x14ac:dyDescent="0.25"/>
    <row r="51209" customFormat="1" ht="15" customHeight="1" x14ac:dyDescent="0.25"/>
    <row r="51210" customFormat="1" ht="15" customHeight="1" x14ac:dyDescent="0.25"/>
    <row r="51211" customFormat="1" ht="15" customHeight="1" x14ac:dyDescent="0.25"/>
    <row r="51212" customFormat="1" ht="15" customHeight="1" x14ac:dyDescent="0.25"/>
    <row r="51213" customFormat="1" ht="15" customHeight="1" x14ac:dyDescent="0.25"/>
    <row r="51214" customFormat="1" ht="15" customHeight="1" x14ac:dyDescent="0.25"/>
    <row r="51215" customFormat="1" ht="15" customHeight="1" x14ac:dyDescent="0.25"/>
    <row r="51216" customFormat="1" ht="15" customHeight="1" x14ac:dyDescent="0.25"/>
    <row r="51217" customFormat="1" ht="15" customHeight="1" x14ac:dyDescent="0.25"/>
    <row r="51218" customFormat="1" ht="15" customHeight="1" x14ac:dyDescent="0.25"/>
    <row r="51219" customFormat="1" ht="15" customHeight="1" x14ac:dyDescent="0.25"/>
    <row r="51220" customFormat="1" ht="15" customHeight="1" x14ac:dyDescent="0.25"/>
    <row r="51221" customFormat="1" ht="15" customHeight="1" x14ac:dyDescent="0.25"/>
    <row r="51222" customFormat="1" ht="15" customHeight="1" x14ac:dyDescent="0.25"/>
    <row r="51223" customFormat="1" ht="15" customHeight="1" x14ac:dyDescent="0.25"/>
    <row r="51224" customFormat="1" ht="15" customHeight="1" x14ac:dyDescent="0.25"/>
    <row r="51225" customFormat="1" ht="15" customHeight="1" x14ac:dyDescent="0.25"/>
    <row r="51226" customFormat="1" ht="15" customHeight="1" x14ac:dyDescent="0.25"/>
    <row r="51227" customFormat="1" ht="15" customHeight="1" x14ac:dyDescent="0.25"/>
    <row r="51228" customFormat="1" ht="15" customHeight="1" x14ac:dyDescent="0.25"/>
    <row r="51229" customFormat="1" ht="15" customHeight="1" x14ac:dyDescent="0.25"/>
    <row r="51230" customFormat="1" ht="15" customHeight="1" x14ac:dyDescent="0.25"/>
    <row r="51231" customFormat="1" ht="15" customHeight="1" x14ac:dyDescent="0.25"/>
    <row r="51232" customFormat="1" ht="15" customHeight="1" x14ac:dyDescent="0.25"/>
    <row r="51233" customFormat="1" ht="15" customHeight="1" x14ac:dyDescent="0.25"/>
    <row r="51234" customFormat="1" ht="15" customHeight="1" x14ac:dyDescent="0.25"/>
    <row r="51235" customFormat="1" ht="15" customHeight="1" x14ac:dyDescent="0.25"/>
    <row r="51236" customFormat="1" ht="15" customHeight="1" x14ac:dyDescent="0.25"/>
    <row r="51237" customFormat="1" ht="15" customHeight="1" x14ac:dyDescent="0.25"/>
    <row r="51238" customFormat="1" ht="15" customHeight="1" x14ac:dyDescent="0.25"/>
    <row r="51239" customFormat="1" ht="15" customHeight="1" x14ac:dyDescent="0.25"/>
    <row r="51240" customFormat="1" ht="15" customHeight="1" x14ac:dyDescent="0.25"/>
    <row r="51241" customFormat="1" ht="15" customHeight="1" x14ac:dyDescent="0.25"/>
    <row r="51242" customFormat="1" ht="15" customHeight="1" x14ac:dyDescent="0.25"/>
    <row r="51243" customFormat="1" ht="15" customHeight="1" x14ac:dyDescent="0.25"/>
    <row r="51244" customFormat="1" ht="15" customHeight="1" x14ac:dyDescent="0.25"/>
    <row r="51245" customFormat="1" ht="15" customHeight="1" x14ac:dyDescent="0.25"/>
    <row r="51246" customFormat="1" ht="15" customHeight="1" x14ac:dyDescent="0.25"/>
    <row r="51247" customFormat="1" ht="15" customHeight="1" x14ac:dyDescent="0.25"/>
    <row r="51248" customFormat="1" ht="15" customHeight="1" x14ac:dyDescent="0.25"/>
    <row r="51249" customFormat="1" ht="15" customHeight="1" x14ac:dyDescent="0.25"/>
    <row r="51250" customFormat="1" ht="15" customHeight="1" x14ac:dyDescent="0.25"/>
    <row r="51251" customFormat="1" ht="15" customHeight="1" x14ac:dyDescent="0.25"/>
    <row r="51252" customFormat="1" ht="15" customHeight="1" x14ac:dyDescent="0.25"/>
    <row r="51253" customFormat="1" ht="15" customHeight="1" x14ac:dyDescent="0.25"/>
    <row r="51254" customFormat="1" ht="15" customHeight="1" x14ac:dyDescent="0.25"/>
    <row r="51255" customFormat="1" ht="15" customHeight="1" x14ac:dyDescent="0.25"/>
    <row r="51256" customFormat="1" ht="15" customHeight="1" x14ac:dyDescent="0.25"/>
    <row r="51257" customFormat="1" ht="15" customHeight="1" x14ac:dyDescent="0.25"/>
    <row r="51258" customFormat="1" ht="15" customHeight="1" x14ac:dyDescent="0.25"/>
    <row r="51259" customFormat="1" ht="15" customHeight="1" x14ac:dyDescent="0.25"/>
    <row r="51260" customFormat="1" ht="15" customHeight="1" x14ac:dyDescent="0.25"/>
    <row r="51261" customFormat="1" ht="15" customHeight="1" x14ac:dyDescent="0.25"/>
    <row r="51262" customFormat="1" ht="15" customHeight="1" x14ac:dyDescent="0.25"/>
    <row r="51263" customFormat="1" ht="15" customHeight="1" x14ac:dyDescent="0.25"/>
    <row r="51264" customFormat="1" ht="15" customHeight="1" x14ac:dyDescent="0.25"/>
    <row r="51265" customFormat="1" ht="15" customHeight="1" x14ac:dyDescent="0.25"/>
    <row r="51266" customFormat="1" ht="15" customHeight="1" x14ac:dyDescent="0.25"/>
    <row r="51267" customFormat="1" ht="15" customHeight="1" x14ac:dyDescent="0.25"/>
    <row r="51268" customFormat="1" ht="15" customHeight="1" x14ac:dyDescent="0.25"/>
    <row r="51269" customFormat="1" ht="15" customHeight="1" x14ac:dyDescent="0.25"/>
    <row r="51270" customFormat="1" ht="15" customHeight="1" x14ac:dyDescent="0.25"/>
    <row r="51271" customFormat="1" ht="15" customHeight="1" x14ac:dyDescent="0.25"/>
    <row r="51272" customFormat="1" ht="15" customHeight="1" x14ac:dyDescent="0.25"/>
    <row r="51273" customFormat="1" ht="15" customHeight="1" x14ac:dyDescent="0.25"/>
    <row r="51274" customFormat="1" ht="15" customHeight="1" x14ac:dyDescent="0.25"/>
    <row r="51275" customFormat="1" ht="15" customHeight="1" x14ac:dyDescent="0.25"/>
    <row r="51276" customFormat="1" ht="15" customHeight="1" x14ac:dyDescent="0.25"/>
    <row r="51277" customFormat="1" ht="15" customHeight="1" x14ac:dyDescent="0.25"/>
    <row r="51278" customFormat="1" ht="15" customHeight="1" x14ac:dyDescent="0.25"/>
    <row r="51279" customFormat="1" ht="15" customHeight="1" x14ac:dyDescent="0.25"/>
    <row r="51280" customFormat="1" ht="15" customHeight="1" x14ac:dyDescent="0.25"/>
    <row r="51281" customFormat="1" ht="15" customHeight="1" x14ac:dyDescent="0.25"/>
    <row r="51282" customFormat="1" ht="15" customHeight="1" x14ac:dyDescent="0.25"/>
    <row r="51283" customFormat="1" ht="15" customHeight="1" x14ac:dyDescent="0.25"/>
    <row r="51284" customFormat="1" ht="15" customHeight="1" x14ac:dyDescent="0.25"/>
    <row r="51285" customFormat="1" ht="15" customHeight="1" x14ac:dyDescent="0.25"/>
    <row r="51286" customFormat="1" ht="15" customHeight="1" x14ac:dyDescent="0.25"/>
    <row r="51287" customFormat="1" ht="15" customHeight="1" x14ac:dyDescent="0.25"/>
    <row r="51288" customFormat="1" ht="15" customHeight="1" x14ac:dyDescent="0.25"/>
    <row r="51289" customFormat="1" ht="15" customHeight="1" x14ac:dyDescent="0.25"/>
    <row r="51290" customFormat="1" ht="15" customHeight="1" x14ac:dyDescent="0.25"/>
    <row r="51291" customFormat="1" ht="15" customHeight="1" x14ac:dyDescent="0.25"/>
    <row r="51292" customFormat="1" ht="15" customHeight="1" x14ac:dyDescent="0.25"/>
    <row r="51293" customFormat="1" ht="15" customHeight="1" x14ac:dyDescent="0.25"/>
    <row r="51294" customFormat="1" ht="15" customHeight="1" x14ac:dyDescent="0.25"/>
    <row r="51295" customFormat="1" ht="15" customHeight="1" x14ac:dyDescent="0.25"/>
    <row r="51296" customFormat="1" ht="15" customHeight="1" x14ac:dyDescent="0.25"/>
    <row r="51297" customFormat="1" ht="15" customHeight="1" x14ac:dyDescent="0.25"/>
    <row r="51298" customFormat="1" ht="15" customHeight="1" x14ac:dyDescent="0.25"/>
    <row r="51299" customFormat="1" ht="15" customHeight="1" x14ac:dyDescent="0.25"/>
    <row r="51300" customFormat="1" ht="15" customHeight="1" x14ac:dyDescent="0.25"/>
    <row r="51301" customFormat="1" ht="15" customHeight="1" x14ac:dyDescent="0.25"/>
    <row r="51302" customFormat="1" ht="15" customHeight="1" x14ac:dyDescent="0.25"/>
    <row r="51303" customFormat="1" ht="15" customHeight="1" x14ac:dyDescent="0.25"/>
    <row r="51304" customFormat="1" ht="15" customHeight="1" x14ac:dyDescent="0.25"/>
    <row r="51305" customFormat="1" ht="15" customHeight="1" x14ac:dyDescent="0.25"/>
    <row r="51306" customFormat="1" ht="15" customHeight="1" x14ac:dyDescent="0.25"/>
    <row r="51307" customFormat="1" ht="15" customHeight="1" x14ac:dyDescent="0.25"/>
    <row r="51308" customFormat="1" ht="15" customHeight="1" x14ac:dyDescent="0.25"/>
    <row r="51309" customFormat="1" ht="15" customHeight="1" x14ac:dyDescent="0.25"/>
    <row r="51310" customFormat="1" ht="15" customHeight="1" x14ac:dyDescent="0.25"/>
    <row r="51311" customFormat="1" ht="15" customHeight="1" x14ac:dyDescent="0.25"/>
    <row r="51312" customFormat="1" ht="15" customHeight="1" x14ac:dyDescent="0.25"/>
    <row r="51313" customFormat="1" ht="15" customHeight="1" x14ac:dyDescent="0.25"/>
    <row r="51314" customFormat="1" ht="15" customHeight="1" x14ac:dyDescent="0.25"/>
    <row r="51315" customFormat="1" ht="15" customHeight="1" x14ac:dyDescent="0.25"/>
    <row r="51316" customFormat="1" ht="15" customHeight="1" x14ac:dyDescent="0.25"/>
    <row r="51317" customFormat="1" ht="15" customHeight="1" x14ac:dyDescent="0.25"/>
    <row r="51318" customFormat="1" ht="15" customHeight="1" x14ac:dyDescent="0.25"/>
    <row r="51319" customFormat="1" ht="15" customHeight="1" x14ac:dyDescent="0.25"/>
    <row r="51320" customFormat="1" ht="15" customHeight="1" x14ac:dyDescent="0.25"/>
    <row r="51321" customFormat="1" ht="15" customHeight="1" x14ac:dyDescent="0.25"/>
    <row r="51322" customFormat="1" ht="15" customHeight="1" x14ac:dyDescent="0.25"/>
    <row r="51323" customFormat="1" ht="15" customHeight="1" x14ac:dyDescent="0.25"/>
    <row r="51324" customFormat="1" ht="15" customHeight="1" x14ac:dyDescent="0.25"/>
    <row r="51325" customFormat="1" ht="15" customHeight="1" x14ac:dyDescent="0.25"/>
    <row r="51326" customFormat="1" ht="15" customHeight="1" x14ac:dyDescent="0.25"/>
    <row r="51327" customFormat="1" ht="15" customHeight="1" x14ac:dyDescent="0.25"/>
    <row r="51328" customFormat="1" ht="15" customHeight="1" x14ac:dyDescent="0.25"/>
    <row r="51329" customFormat="1" ht="15" customHeight="1" x14ac:dyDescent="0.25"/>
    <row r="51330" customFormat="1" ht="15" customHeight="1" x14ac:dyDescent="0.25"/>
    <row r="51331" customFormat="1" ht="15" customHeight="1" x14ac:dyDescent="0.25"/>
    <row r="51332" customFormat="1" ht="15" customHeight="1" x14ac:dyDescent="0.25"/>
    <row r="51333" customFormat="1" ht="15" customHeight="1" x14ac:dyDescent="0.25"/>
    <row r="51334" customFormat="1" ht="15" customHeight="1" x14ac:dyDescent="0.25"/>
    <row r="51335" customFormat="1" ht="15" customHeight="1" x14ac:dyDescent="0.25"/>
    <row r="51336" customFormat="1" ht="15" customHeight="1" x14ac:dyDescent="0.25"/>
    <row r="51337" customFormat="1" ht="15" customHeight="1" x14ac:dyDescent="0.25"/>
    <row r="51338" customFormat="1" ht="15" customHeight="1" x14ac:dyDescent="0.25"/>
    <row r="51339" customFormat="1" ht="15" customHeight="1" x14ac:dyDescent="0.25"/>
    <row r="51340" customFormat="1" ht="15" customHeight="1" x14ac:dyDescent="0.25"/>
    <row r="51341" customFormat="1" ht="15" customHeight="1" x14ac:dyDescent="0.25"/>
    <row r="51342" customFormat="1" ht="15" customHeight="1" x14ac:dyDescent="0.25"/>
    <row r="51343" customFormat="1" ht="15" customHeight="1" x14ac:dyDescent="0.25"/>
    <row r="51344" customFormat="1" ht="15" customHeight="1" x14ac:dyDescent="0.25"/>
    <row r="51345" customFormat="1" ht="15" customHeight="1" x14ac:dyDescent="0.25"/>
    <row r="51346" customFormat="1" ht="15" customHeight="1" x14ac:dyDescent="0.25"/>
    <row r="51347" customFormat="1" ht="15" customHeight="1" x14ac:dyDescent="0.25"/>
    <row r="51348" customFormat="1" ht="15" customHeight="1" x14ac:dyDescent="0.25"/>
    <row r="51349" customFormat="1" ht="15" customHeight="1" x14ac:dyDescent="0.25"/>
    <row r="51350" customFormat="1" ht="15" customHeight="1" x14ac:dyDescent="0.25"/>
    <row r="51351" customFormat="1" ht="15" customHeight="1" x14ac:dyDescent="0.25"/>
    <row r="51352" customFormat="1" ht="15" customHeight="1" x14ac:dyDescent="0.25"/>
    <row r="51353" customFormat="1" ht="15" customHeight="1" x14ac:dyDescent="0.25"/>
    <row r="51354" customFormat="1" ht="15" customHeight="1" x14ac:dyDescent="0.25"/>
    <row r="51355" customFormat="1" ht="15" customHeight="1" x14ac:dyDescent="0.25"/>
    <row r="51356" customFormat="1" ht="15" customHeight="1" x14ac:dyDescent="0.25"/>
    <row r="51357" customFormat="1" ht="15" customHeight="1" x14ac:dyDescent="0.25"/>
    <row r="51358" customFormat="1" ht="15" customHeight="1" x14ac:dyDescent="0.25"/>
    <row r="51359" customFormat="1" ht="15" customHeight="1" x14ac:dyDescent="0.25"/>
    <row r="51360" customFormat="1" ht="15" customHeight="1" x14ac:dyDescent="0.25"/>
    <row r="51361" customFormat="1" ht="15" customHeight="1" x14ac:dyDescent="0.25"/>
    <row r="51362" customFormat="1" ht="15" customHeight="1" x14ac:dyDescent="0.25"/>
    <row r="51363" customFormat="1" ht="15" customHeight="1" x14ac:dyDescent="0.25"/>
    <row r="51364" customFormat="1" ht="15" customHeight="1" x14ac:dyDescent="0.25"/>
    <row r="51365" customFormat="1" ht="15" customHeight="1" x14ac:dyDescent="0.25"/>
    <row r="51366" customFormat="1" ht="15" customHeight="1" x14ac:dyDescent="0.25"/>
    <row r="51367" customFormat="1" ht="15" customHeight="1" x14ac:dyDescent="0.25"/>
    <row r="51368" customFormat="1" ht="15" customHeight="1" x14ac:dyDescent="0.25"/>
    <row r="51369" customFormat="1" ht="15" customHeight="1" x14ac:dyDescent="0.25"/>
    <row r="51370" customFormat="1" ht="15" customHeight="1" x14ac:dyDescent="0.25"/>
    <row r="51371" customFormat="1" ht="15" customHeight="1" x14ac:dyDescent="0.25"/>
    <row r="51372" customFormat="1" ht="15" customHeight="1" x14ac:dyDescent="0.25"/>
    <row r="51373" customFormat="1" ht="15" customHeight="1" x14ac:dyDescent="0.25"/>
    <row r="51374" customFormat="1" ht="15" customHeight="1" x14ac:dyDescent="0.25"/>
    <row r="51375" customFormat="1" ht="15" customHeight="1" x14ac:dyDescent="0.25"/>
    <row r="51376" customFormat="1" ht="15" customHeight="1" x14ac:dyDescent="0.25"/>
    <row r="51377" customFormat="1" ht="15" customHeight="1" x14ac:dyDescent="0.25"/>
    <row r="51378" customFormat="1" ht="15" customHeight="1" x14ac:dyDescent="0.25"/>
    <row r="51379" customFormat="1" ht="15" customHeight="1" x14ac:dyDescent="0.25"/>
    <row r="51380" customFormat="1" ht="15" customHeight="1" x14ac:dyDescent="0.25"/>
    <row r="51381" customFormat="1" ht="15" customHeight="1" x14ac:dyDescent="0.25"/>
    <row r="51382" customFormat="1" ht="15" customHeight="1" x14ac:dyDescent="0.25"/>
    <row r="51383" customFormat="1" ht="15" customHeight="1" x14ac:dyDescent="0.25"/>
    <row r="51384" customFormat="1" ht="15" customHeight="1" x14ac:dyDescent="0.25"/>
    <row r="51385" customFormat="1" ht="15" customHeight="1" x14ac:dyDescent="0.25"/>
    <row r="51386" customFormat="1" ht="15" customHeight="1" x14ac:dyDescent="0.25"/>
    <row r="51387" customFormat="1" ht="15" customHeight="1" x14ac:dyDescent="0.25"/>
    <row r="51388" customFormat="1" ht="15" customHeight="1" x14ac:dyDescent="0.25"/>
    <row r="51389" customFormat="1" ht="15" customHeight="1" x14ac:dyDescent="0.25"/>
    <row r="51390" customFormat="1" ht="15" customHeight="1" x14ac:dyDescent="0.25"/>
    <row r="51391" customFormat="1" ht="15" customHeight="1" x14ac:dyDescent="0.25"/>
    <row r="51392" customFormat="1" ht="15" customHeight="1" x14ac:dyDescent="0.25"/>
    <row r="51393" customFormat="1" ht="15" customHeight="1" x14ac:dyDescent="0.25"/>
    <row r="51394" customFormat="1" ht="15" customHeight="1" x14ac:dyDescent="0.25"/>
    <row r="51395" customFormat="1" ht="15" customHeight="1" x14ac:dyDescent="0.25"/>
    <row r="51396" customFormat="1" ht="15" customHeight="1" x14ac:dyDescent="0.25"/>
    <row r="51397" customFormat="1" ht="15" customHeight="1" x14ac:dyDescent="0.25"/>
    <row r="51398" customFormat="1" ht="15" customHeight="1" x14ac:dyDescent="0.25"/>
    <row r="51399" customFormat="1" ht="15" customHeight="1" x14ac:dyDescent="0.25"/>
    <row r="51400" customFormat="1" ht="15" customHeight="1" x14ac:dyDescent="0.25"/>
    <row r="51401" customFormat="1" ht="15" customHeight="1" x14ac:dyDescent="0.25"/>
    <row r="51402" customFormat="1" ht="15" customHeight="1" x14ac:dyDescent="0.25"/>
    <row r="51403" customFormat="1" ht="15" customHeight="1" x14ac:dyDescent="0.25"/>
    <row r="51404" customFormat="1" ht="15" customHeight="1" x14ac:dyDescent="0.25"/>
    <row r="51405" customFormat="1" ht="15" customHeight="1" x14ac:dyDescent="0.25"/>
    <row r="51406" customFormat="1" ht="15" customHeight="1" x14ac:dyDescent="0.25"/>
    <row r="51407" customFormat="1" ht="15" customHeight="1" x14ac:dyDescent="0.25"/>
    <row r="51408" customFormat="1" ht="15" customHeight="1" x14ac:dyDescent="0.25"/>
    <row r="51409" customFormat="1" ht="15" customHeight="1" x14ac:dyDescent="0.25"/>
    <row r="51410" customFormat="1" ht="15" customHeight="1" x14ac:dyDescent="0.25"/>
    <row r="51411" customFormat="1" ht="15" customHeight="1" x14ac:dyDescent="0.25"/>
    <row r="51412" customFormat="1" ht="15" customHeight="1" x14ac:dyDescent="0.25"/>
    <row r="51413" customFormat="1" ht="15" customHeight="1" x14ac:dyDescent="0.25"/>
    <row r="51414" customFormat="1" ht="15" customHeight="1" x14ac:dyDescent="0.25"/>
    <row r="51415" customFormat="1" ht="15" customHeight="1" x14ac:dyDescent="0.25"/>
    <row r="51416" customFormat="1" ht="15" customHeight="1" x14ac:dyDescent="0.25"/>
    <row r="51417" customFormat="1" ht="15" customHeight="1" x14ac:dyDescent="0.25"/>
    <row r="51418" customFormat="1" ht="15" customHeight="1" x14ac:dyDescent="0.25"/>
    <row r="51419" customFormat="1" ht="15" customHeight="1" x14ac:dyDescent="0.25"/>
    <row r="51420" customFormat="1" ht="15" customHeight="1" x14ac:dyDescent="0.25"/>
    <row r="51421" customFormat="1" ht="15" customHeight="1" x14ac:dyDescent="0.25"/>
    <row r="51422" customFormat="1" ht="15" customHeight="1" x14ac:dyDescent="0.25"/>
    <row r="51423" customFormat="1" ht="15" customHeight="1" x14ac:dyDescent="0.25"/>
    <row r="51424" customFormat="1" ht="15" customHeight="1" x14ac:dyDescent="0.25"/>
    <row r="51425" customFormat="1" ht="15" customHeight="1" x14ac:dyDescent="0.25"/>
    <row r="51426" customFormat="1" ht="15" customHeight="1" x14ac:dyDescent="0.25"/>
    <row r="51427" customFormat="1" ht="15" customHeight="1" x14ac:dyDescent="0.25"/>
    <row r="51428" customFormat="1" ht="15" customHeight="1" x14ac:dyDescent="0.25"/>
    <row r="51429" customFormat="1" ht="15" customHeight="1" x14ac:dyDescent="0.25"/>
    <row r="51430" customFormat="1" ht="15" customHeight="1" x14ac:dyDescent="0.25"/>
    <row r="51431" customFormat="1" ht="15" customHeight="1" x14ac:dyDescent="0.25"/>
    <row r="51432" customFormat="1" ht="15" customHeight="1" x14ac:dyDescent="0.25"/>
    <row r="51433" customFormat="1" ht="15" customHeight="1" x14ac:dyDescent="0.25"/>
    <row r="51434" customFormat="1" ht="15" customHeight="1" x14ac:dyDescent="0.25"/>
    <row r="51435" customFormat="1" ht="15" customHeight="1" x14ac:dyDescent="0.25"/>
    <row r="51436" customFormat="1" ht="15" customHeight="1" x14ac:dyDescent="0.25"/>
    <row r="51437" customFormat="1" ht="15" customHeight="1" x14ac:dyDescent="0.25"/>
    <row r="51438" customFormat="1" ht="15" customHeight="1" x14ac:dyDescent="0.25"/>
    <row r="51439" customFormat="1" ht="15" customHeight="1" x14ac:dyDescent="0.25"/>
    <row r="51440" customFormat="1" ht="15" customHeight="1" x14ac:dyDescent="0.25"/>
    <row r="51441" customFormat="1" ht="15" customHeight="1" x14ac:dyDescent="0.25"/>
    <row r="51442" customFormat="1" ht="15" customHeight="1" x14ac:dyDescent="0.25"/>
    <row r="51443" customFormat="1" ht="15" customHeight="1" x14ac:dyDescent="0.25"/>
    <row r="51444" customFormat="1" ht="15" customHeight="1" x14ac:dyDescent="0.25"/>
    <row r="51445" customFormat="1" ht="15" customHeight="1" x14ac:dyDescent="0.25"/>
    <row r="51446" customFormat="1" ht="15" customHeight="1" x14ac:dyDescent="0.25"/>
    <row r="51447" customFormat="1" ht="15" customHeight="1" x14ac:dyDescent="0.25"/>
    <row r="51448" customFormat="1" ht="15" customHeight="1" x14ac:dyDescent="0.25"/>
    <row r="51449" customFormat="1" ht="15" customHeight="1" x14ac:dyDescent="0.25"/>
    <row r="51450" customFormat="1" ht="15" customHeight="1" x14ac:dyDescent="0.25"/>
    <row r="51451" customFormat="1" ht="15" customHeight="1" x14ac:dyDescent="0.25"/>
    <row r="51452" customFormat="1" ht="15" customHeight="1" x14ac:dyDescent="0.25"/>
    <row r="51453" customFormat="1" ht="15" customHeight="1" x14ac:dyDescent="0.25"/>
    <row r="51454" customFormat="1" ht="15" customHeight="1" x14ac:dyDescent="0.25"/>
    <row r="51455" customFormat="1" ht="15" customHeight="1" x14ac:dyDescent="0.25"/>
    <row r="51456" customFormat="1" ht="15" customHeight="1" x14ac:dyDescent="0.25"/>
    <row r="51457" customFormat="1" ht="15" customHeight="1" x14ac:dyDescent="0.25"/>
    <row r="51458" customFormat="1" ht="15" customHeight="1" x14ac:dyDescent="0.25"/>
    <row r="51459" customFormat="1" ht="15" customHeight="1" x14ac:dyDescent="0.25"/>
    <row r="51460" customFormat="1" ht="15" customHeight="1" x14ac:dyDescent="0.25"/>
    <row r="51461" customFormat="1" ht="15" customHeight="1" x14ac:dyDescent="0.25"/>
    <row r="51462" customFormat="1" ht="15" customHeight="1" x14ac:dyDescent="0.25"/>
    <row r="51463" customFormat="1" ht="15" customHeight="1" x14ac:dyDescent="0.25"/>
    <row r="51464" customFormat="1" ht="15" customHeight="1" x14ac:dyDescent="0.25"/>
    <row r="51465" customFormat="1" ht="15" customHeight="1" x14ac:dyDescent="0.25"/>
    <row r="51466" customFormat="1" ht="15" customHeight="1" x14ac:dyDescent="0.25"/>
    <row r="51467" customFormat="1" ht="15" customHeight="1" x14ac:dyDescent="0.25"/>
    <row r="51468" customFormat="1" ht="15" customHeight="1" x14ac:dyDescent="0.25"/>
    <row r="51469" customFormat="1" ht="15" customHeight="1" x14ac:dyDescent="0.25"/>
    <row r="51470" customFormat="1" ht="15" customHeight="1" x14ac:dyDescent="0.25"/>
    <row r="51471" customFormat="1" ht="15" customHeight="1" x14ac:dyDescent="0.25"/>
    <row r="51472" customFormat="1" ht="15" customHeight="1" x14ac:dyDescent="0.25"/>
    <row r="51473" customFormat="1" ht="15" customHeight="1" x14ac:dyDescent="0.25"/>
    <row r="51474" customFormat="1" ht="15" customHeight="1" x14ac:dyDescent="0.25"/>
    <row r="51475" customFormat="1" ht="15" customHeight="1" x14ac:dyDescent="0.25"/>
    <row r="51476" customFormat="1" ht="15" customHeight="1" x14ac:dyDescent="0.25"/>
    <row r="51477" customFormat="1" ht="15" customHeight="1" x14ac:dyDescent="0.25"/>
    <row r="51478" customFormat="1" ht="15" customHeight="1" x14ac:dyDescent="0.25"/>
    <row r="51479" customFormat="1" ht="15" customHeight="1" x14ac:dyDescent="0.25"/>
    <row r="51480" customFormat="1" ht="15" customHeight="1" x14ac:dyDescent="0.25"/>
    <row r="51481" customFormat="1" ht="15" customHeight="1" x14ac:dyDescent="0.25"/>
    <row r="51482" customFormat="1" ht="15" customHeight="1" x14ac:dyDescent="0.25"/>
    <row r="51483" customFormat="1" ht="15" customHeight="1" x14ac:dyDescent="0.25"/>
    <row r="51484" customFormat="1" ht="15" customHeight="1" x14ac:dyDescent="0.25"/>
    <row r="51485" customFormat="1" ht="15" customHeight="1" x14ac:dyDescent="0.25"/>
    <row r="51486" customFormat="1" ht="15" customHeight="1" x14ac:dyDescent="0.25"/>
    <row r="51487" customFormat="1" ht="15" customHeight="1" x14ac:dyDescent="0.25"/>
    <row r="51488" customFormat="1" ht="15" customHeight="1" x14ac:dyDescent="0.25"/>
    <row r="51489" customFormat="1" ht="15" customHeight="1" x14ac:dyDescent="0.25"/>
    <row r="51490" customFormat="1" ht="15" customHeight="1" x14ac:dyDescent="0.25"/>
    <row r="51491" customFormat="1" ht="15" customHeight="1" x14ac:dyDescent="0.25"/>
    <row r="51492" customFormat="1" ht="15" customHeight="1" x14ac:dyDescent="0.25"/>
    <row r="51493" customFormat="1" ht="15" customHeight="1" x14ac:dyDescent="0.25"/>
    <row r="51494" customFormat="1" ht="15" customHeight="1" x14ac:dyDescent="0.25"/>
    <row r="51495" customFormat="1" ht="15" customHeight="1" x14ac:dyDescent="0.25"/>
    <row r="51496" customFormat="1" ht="15" customHeight="1" x14ac:dyDescent="0.25"/>
    <row r="51497" customFormat="1" ht="15" customHeight="1" x14ac:dyDescent="0.25"/>
    <row r="51498" customFormat="1" ht="15" customHeight="1" x14ac:dyDescent="0.25"/>
    <row r="51499" customFormat="1" ht="15" customHeight="1" x14ac:dyDescent="0.25"/>
    <row r="51500" customFormat="1" ht="15" customHeight="1" x14ac:dyDescent="0.25"/>
    <row r="51501" customFormat="1" ht="15" customHeight="1" x14ac:dyDescent="0.25"/>
    <row r="51502" customFormat="1" ht="15" customHeight="1" x14ac:dyDescent="0.25"/>
    <row r="51503" customFormat="1" ht="15" customHeight="1" x14ac:dyDescent="0.25"/>
    <row r="51504" customFormat="1" ht="15" customHeight="1" x14ac:dyDescent="0.25"/>
    <row r="51505" customFormat="1" ht="15" customHeight="1" x14ac:dyDescent="0.25"/>
    <row r="51506" customFormat="1" ht="15" customHeight="1" x14ac:dyDescent="0.25"/>
    <row r="51507" customFormat="1" ht="15" customHeight="1" x14ac:dyDescent="0.25"/>
    <row r="51508" customFormat="1" ht="15" customHeight="1" x14ac:dyDescent="0.25"/>
    <row r="51509" customFormat="1" ht="15" customHeight="1" x14ac:dyDescent="0.25"/>
    <row r="51510" customFormat="1" ht="15" customHeight="1" x14ac:dyDescent="0.25"/>
    <row r="51511" customFormat="1" ht="15" customHeight="1" x14ac:dyDescent="0.25"/>
    <row r="51512" customFormat="1" ht="15" customHeight="1" x14ac:dyDescent="0.25"/>
    <row r="51513" customFormat="1" ht="15" customHeight="1" x14ac:dyDescent="0.25"/>
    <row r="51514" customFormat="1" ht="15" customHeight="1" x14ac:dyDescent="0.25"/>
    <row r="51515" customFormat="1" ht="15" customHeight="1" x14ac:dyDescent="0.25"/>
    <row r="51516" customFormat="1" ht="15" customHeight="1" x14ac:dyDescent="0.25"/>
    <row r="51517" customFormat="1" ht="15" customHeight="1" x14ac:dyDescent="0.25"/>
    <row r="51518" customFormat="1" ht="15" customHeight="1" x14ac:dyDescent="0.25"/>
    <row r="51519" customFormat="1" ht="15" customHeight="1" x14ac:dyDescent="0.25"/>
    <row r="51520" customFormat="1" ht="15" customHeight="1" x14ac:dyDescent="0.25"/>
    <row r="51521" customFormat="1" ht="15" customHeight="1" x14ac:dyDescent="0.25"/>
    <row r="51522" customFormat="1" ht="15" customHeight="1" x14ac:dyDescent="0.25"/>
    <row r="51523" customFormat="1" ht="15" customHeight="1" x14ac:dyDescent="0.25"/>
    <row r="51524" customFormat="1" ht="15" customHeight="1" x14ac:dyDescent="0.25"/>
    <row r="51525" customFormat="1" ht="15" customHeight="1" x14ac:dyDescent="0.25"/>
    <row r="51526" customFormat="1" ht="15" customHeight="1" x14ac:dyDescent="0.25"/>
    <row r="51527" customFormat="1" ht="15" customHeight="1" x14ac:dyDescent="0.25"/>
    <row r="51528" customFormat="1" ht="15" customHeight="1" x14ac:dyDescent="0.25"/>
    <row r="51529" customFormat="1" ht="15" customHeight="1" x14ac:dyDescent="0.25"/>
    <row r="51530" customFormat="1" ht="15" customHeight="1" x14ac:dyDescent="0.25"/>
    <row r="51531" customFormat="1" ht="15" customHeight="1" x14ac:dyDescent="0.25"/>
    <row r="51532" customFormat="1" ht="15" customHeight="1" x14ac:dyDescent="0.25"/>
    <row r="51533" customFormat="1" ht="15" customHeight="1" x14ac:dyDescent="0.25"/>
    <row r="51534" customFormat="1" ht="15" customHeight="1" x14ac:dyDescent="0.25"/>
    <row r="51535" customFormat="1" ht="15" customHeight="1" x14ac:dyDescent="0.25"/>
    <row r="51536" customFormat="1" ht="15" customHeight="1" x14ac:dyDescent="0.25"/>
    <row r="51537" customFormat="1" ht="15" customHeight="1" x14ac:dyDescent="0.25"/>
    <row r="51538" customFormat="1" ht="15" customHeight="1" x14ac:dyDescent="0.25"/>
    <row r="51539" customFormat="1" ht="15" customHeight="1" x14ac:dyDescent="0.25"/>
    <row r="51540" customFormat="1" ht="15" customHeight="1" x14ac:dyDescent="0.25"/>
    <row r="51541" customFormat="1" ht="15" customHeight="1" x14ac:dyDescent="0.25"/>
    <row r="51542" customFormat="1" ht="15" customHeight="1" x14ac:dyDescent="0.25"/>
    <row r="51543" customFormat="1" ht="15" customHeight="1" x14ac:dyDescent="0.25"/>
    <row r="51544" customFormat="1" ht="15" customHeight="1" x14ac:dyDescent="0.25"/>
    <row r="51545" customFormat="1" ht="15" customHeight="1" x14ac:dyDescent="0.25"/>
    <row r="51546" customFormat="1" ht="15" customHeight="1" x14ac:dyDescent="0.25"/>
    <row r="51547" customFormat="1" ht="15" customHeight="1" x14ac:dyDescent="0.25"/>
    <row r="51548" customFormat="1" ht="15" customHeight="1" x14ac:dyDescent="0.25"/>
    <row r="51549" customFormat="1" ht="15" customHeight="1" x14ac:dyDescent="0.25"/>
    <row r="51550" customFormat="1" ht="15" customHeight="1" x14ac:dyDescent="0.25"/>
    <row r="51551" customFormat="1" ht="15" customHeight="1" x14ac:dyDescent="0.25"/>
    <row r="51552" customFormat="1" ht="15" customHeight="1" x14ac:dyDescent="0.25"/>
    <row r="51553" customFormat="1" ht="15" customHeight="1" x14ac:dyDescent="0.25"/>
    <row r="51554" customFormat="1" ht="15" customHeight="1" x14ac:dyDescent="0.25"/>
    <row r="51555" customFormat="1" ht="15" customHeight="1" x14ac:dyDescent="0.25"/>
    <row r="51556" customFormat="1" ht="15" customHeight="1" x14ac:dyDescent="0.25"/>
    <row r="51557" customFormat="1" ht="15" customHeight="1" x14ac:dyDescent="0.25"/>
    <row r="51558" customFormat="1" ht="15" customHeight="1" x14ac:dyDescent="0.25"/>
    <row r="51559" customFormat="1" ht="15" customHeight="1" x14ac:dyDescent="0.25"/>
    <row r="51560" customFormat="1" ht="15" customHeight="1" x14ac:dyDescent="0.25"/>
    <row r="51561" customFormat="1" ht="15" customHeight="1" x14ac:dyDescent="0.25"/>
    <row r="51562" customFormat="1" ht="15" customHeight="1" x14ac:dyDescent="0.25"/>
    <row r="51563" customFormat="1" ht="15" customHeight="1" x14ac:dyDescent="0.25"/>
    <row r="51564" customFormat="1" ht="15" customHeight="1" x14ac:dyDescent="0.25"/>
    <row r="51565" customFormat="1" ht="15" customHeight="1" x14ac:dyDescent="0.25"/>
    <row r="51566" customFormat="1" ht="15" customHeight="1" x14ac:dyDescent="0.25"/>
    <row r="51567" customFormat="1" ht="15" customHeight="1" x14ac:dyDescent="0.25"/>
    <row r="51568" customFormat="1" ht="15" customHeight="1" x14ac:dyDescent="0.25"/>
    <row r="51569" customFormat="1" ht="15" customHeight="1" x14ac:dyDescent="0.25"/>
    <row r="51570" customFormat="1" ht="15" customHeight="1" x14ac:dyDescent="0.25"/>
    <row r="51571" customFormat="1" ht="15" customHeight="1" x14ac:dyDescent="0.25"/>
    <row r="51572" customFormat="1" ht="15" customHeight="1" x14ac:dyDescent="0.25"/>
    <row r="51573" customFormat="1" ht="15" customHeight="1" x14ac:dyDescent="0.25"/>
    <row r="51574" customFormat="1" ht="15" customHeight="1" x14ac:dyDescent="0.25"/>
    <row r="51575" customFormat="1" ht="15" customHeight="1" x14ac:dyDescent="0.25"/>
    <row r="51576" customFormat="1" ht="15" customHeight="1" x14ac:dyDescent="0.25"/>
    <row r="51577" customFormat="1" ht="15" customHeight="1" x14ac:dyDescent="0.25"/>
    <row r="51578" customFormat="1" ht="15" customHeight="1" x14ac:dyDescent="0.25"/>
    <row r="51579" customFormat="1" ht="15" customHeight="1" x14ac:dyDescent="0.25"/>
    <row r="51580" customFormat="1" ht="15" customHeight="1" x14ac:dyDescent="0.25"/>
    <row r="51581" customFormat="1" ht="15" customHeight="1" x14ac:dyDescent="0.25"/>
    <row r="51582" customFormat="1" ht="15" customHeight="1" x14ac:dyDescent="0.25"/>
    <row r="51583" customFormat="1" ht="15" customHeight="1" x14ac:dyDescent="0.25"/>
    <row r="51584" customFormat="1" ht="15" customHeight="1" x14ac:dyDescent="0.25"/>
    <row r="51585" customFormat="1" ht="15" customHeight="1" x14ac:dyDescent="0.25"/>
    <row r="51586" customFormat="1" ht="15" customHeight="1" x14ac:dyDescent="0.25"/>
    <row r="51587" customFormat="1" ht="15" customHeight="1" x14ac:dyDescent="0.25"/>
    <row r="51588" customFormat="1" ht="15" customHeight="1" x14ac:dyDescent="0.25"/>
    <row r="51589" customFormat="1" ht="15" customHeight="1" x14ac:dyDescent="0.25"/>
    <row r="51590" customFormat="1" ht="15" customHeight="1" x14ac:dyDescent="0.25"/>
    <row r="51591" customFormat="1" ht="15" customHeight="1" x14ac:dyDescent="0.25"/>
    <row r="51592" customFormat="1" ht="15" customHeight="1" x14ac:dyDescent="0.25"/>
    <row r="51593" customFormat="1" ht="15" customHeight="1" x14ac:dyDescent="0.25"/>
    <row r="51594" customFormat="1" ht="15" customHeight="1" x14ac:dyDescent="0.25"/>
    <row r="51595" customFormat="1" ht="15" customHeight="1" x14ac:dyDescent="0.25"/>
    <row r="51596" customFormat="1" ht="15" customHeight="1" x14ac:dyDescent="0.25"/>
    <row r="51597" customFormat="1" ht="15" customHeight="1" x14ac:dyDescent="0.25"/>
    <row r="51598" customFormat="1" ht="15" customHeight="1" x14ac:dyDescent="0.25"/>
    <row r="51599" customFormat="1" ht="15" customHeight="1" x14ac:dyDescent="0.25"/>
    <row r="51600" customFormat="1" ht="15" customHeight="1" x14ac:dyDescent="0.25"/>
    <row r="51601" customFormat="1" ht="15" customHeight="1" x14ac:dyDescent="0.25"/>
    <row r="51602" customFormat="1" ht="15" customHeight="1" x14ac:dyDescent="0.25"/>
    <row r="51603" customFormat="1" ht="15" customHeight="1" x14ac:dyDescent="0.25"/>
    <row r="51604" customFormat="1" ht="15" customHeight="1" x14ac:dyDescent="0.25"/>
    <row r="51605" customFormat="1" ht="15" customHeight="1" x14ac:dyDescent="0.25"/>
    <row r="51606" customFormat="1" ht="15" customHeight="1" x14ac:dyDescent="0.25"/>
    <row r="51607" customFormat="1" ht="15" customHeight="1" x14ac:dyDescent="0.25"/>
    <row r="51608" customFormat="1" ht="15" customHeight="1" x14ac:dyDescent="0.25"/>
    <row r="51609" customFormat="1" ht="15" customHeight="1" x14ac:dyDescent="0.25"/>
    <row r="51610" customFormat="1" ht="15" customHeight="1" x14ac:dyDescent="0.25"/>
    <row r="51611" customFormat="1" ht="15" customHeight="1" x14ac:dyDescent="0.25"/>
    <row r="51612" customFormat="1" ht="15" customHeight="1" x14ac:dyDescent="0.25"/>
    <row r="51613" customFormat="1" ht="15" customHeight="1" x14ac:dyDescent="0.25"/>
    <row r="51614" customFormat="1" ht="15" customHeight="1" x14ac:dyDescent="0.25"/>
    <row r="51615" customFormat="1" ht="15" customHeight="1" x14ac:dyDescent="0.25"/>
    <row r="51616" customFormat="1" ht="15" customHeight="1" x14ac:dyDescent="0.25"/>
    <row r="51617" customFormat="1" ht="15" customHeight="1" x14ac:dyDescent="0.25"/>
    <row r="51618" customFormat="1" ht="15" customHeight="1" x14ac:dyDescent="0.25"/>
    <row r="51619" customFormat="1" ht="15" customHeight="1" x14ac:dyDescent="0.25"/>
    <row r="51620" customFormat="1" ht="15" customHeight="1" x14ac:dyDescent="0.25"/>
    <row r="51621" customFormat="1" ht="15" customHeight="1" x14ac:dyDescent="0.25"/>
    <row r="51622" customFormat="1" ht="15" customHeight="1" x14ac:dyDescent="0.25"/>
    <row r="51623" customFormat="1" ht="15" customHeight="1" x14ac:dyDescent="0.25"/>
    <row r="51624" customFormat="1" ht="15" customHeight="1" x14ac:dyDescent="0.25"/>
    <row r="51625" customFormat="1" ht="15" customHeight="1" x14ac:dyDescent="0.25"/>
    <row r="51626" customFormat="1" ht="15" customHeight="1" x14ac:dyDescent="0.25"/>
    <row r="51627" customFormat="1" ht="15" customHeight="1" x14ac:dyDescent="0.25"/>
    <row r="51628" customFormat="1" ht="15" customHeight="1" x14ac:dyDescent="0.25"/>
    <row r="51629" customFormat="1" ht="15" customHeight="1" x14ac:dyDescent="0.25"/>
    <row r="51630" customFormat="1" ht="15" customHeight="1" x14ac:dyDescent="0.25"/>
    <row r="51631" customFormat="1" ht="15" customHeight="1" x14ac:dyDescent="0.25"/>
    <row r="51632" customFormat="1" ht="15" customHeight="1" x14ac:dyDescent="0.25"/>
    <row r="51633" customFormat="1" ht="15" customHeight="1" x14ac:dyDescent="0.25"/>
    <row r="51634" customFormat="1" ht="15" customHeight="1" x14ac:dyDescent="0.25"/>
    <row r="51635" customFormat="1" ht="15" customHeight="1" x14ac:dyDescent="0.25"/>
    <row r="51636" customFormat="1" ht="15" customHeight="1" x14ac:dyDescent="0.25"/>
    <row r="51637" customFormat="1" ht="15" customHeight="1" x14ac:dyDescent="0.25"/>
    <row r="51638" customFormat="1" ht="15" customHeight="1" x14ac:dyDescent="0.25"/>
    <row r="51639" customFormat="1" ht="15" customHeight="1" x14ac:dyDescent="0.25"/>
    <row r="51640" customFormat="1" ht="15" customHeight="1" x14ac:dyDescent="0.25"/>
    <row r="51641" customFormat="1" ht="15" customHeight="1" x14ac:dyDescent="0.25"/>
    <row r="51642" customFormat="1" ht="15" customHeight="1" x14ac:dyDescent="0.25"/>
    <row r="51643" customFormat="1" ht="15" customHeight="1" x14ac:dyDescent="0.25"/>
    <row r="51644" customFormat="1" ht="15" customHeight="1" x14ac:dyDescent="0.25"/>
    <row r="51645" customFormat="1" ht="15" customHeight="1" x14ac:dyDescent="0.25"/>
    <row r="51646" customFormat="1" ht="15" customHeight="1" x14ac:dyDescent="0.25"/>
    <row r="51647" customFormat="1" ht="15" customHeight="1" x14ac:dyDescent="0.25"/>
    <row r="51648" customFormat="1" ht="15" customHeight="1" x14ac:dyDescent="0.25"/>
    <row r="51649" customFormat="1" ht="15" customHeight="1" x14ac:dyDescent="0.25"/>
    <row r="51650" customFormat="1" ht="15" customHeight="1" x14ac:dyDescent="0.25"/>
    <row r="51651" customFormat="1" ht="15" customHeight="1" x14ac:dyDescent="0.25"/>
    <row r="51652" customFormat="1" ht="15" customHeight="1" x14ac:dyDescent="0.25"/>
    <row r="51653" customFormat="1" ht="15" customHeight="1" x14ac:dyDescent="0.25"/>
    <row r="51654" customFormat="1" ht="15" customHeight="1" x14ac:dyDescent="0.25"/>
    <row r="51655" customFormat="1" ht="15" customHeight="1" x14ac:dyDescent="0.25"/>
    <row r="51656" customFormat="1" ht="15" customHeight="1" x14ac:dyDescent="0.25"/>
    <row r="51657" customFormat="1" ht="15" customHeight="1" x14ac:dyDescent="0.25"/>
    <row r="51658" customFormat="1" ht="15" customHeight="1" x14ac:dyDescent="0.25"/>
    <row r="51659" customFormat="1" ht="15" customHeight="1" x14ac:dyDescent="0.25"/>
    <row r="51660" customFormat="1" ht="15" customHeight="1" x14ac:dyDescent="0.25"/>
    <row r="51661" customFormat="1" ht="15" customHeight="1" x14ac:dyDescent="0.25"/>
    <row r="51662" customFormat="1" ht="15" customHeight="1" x14ac:dyDescent="0.25"/>
    <row r="51663" customFormat="1" ht="15" customHeight="1" x14ac:dyDescent="0.25"/>
    <row r="51664" customFormat="1" ht="15" customHeight="1" x14ac:dyDescent="0.25"/>
    <row r="51665" customFormat="1" ht="15" customHeight="1" x14ac:dyDescent="0.25"/>
    <row r="51666" customFormat="1" ht="15" customHeight="1" x14ac:dyDescent="0.25"/>
    <row r="51667" customFormat="1" ht="15" customHeight="1" x14ac:dyDescent="0.25"/>
    <row r="51668" customFormat="1" ht="15" customHeight="1" x14ac:dyDescent="0.25"/>
    <row r="51669" customFormat="1" ht="15" customHeight="1" x14ac:dyDescent="0.25"/>
    <row r="51670" customFormat="1" ht="15" customHeight="1" x14ac:dyDescent="0.25"/>
    <row r="51671" customFormat="1" ht="15" customHeight="1" x14ac:dyDescent="0.25"/>
    <row r="51672" customFormat="1" ht="15" customHeight="1" x14ac:dyDescent="0.25"/>
    <row r="51673" customFormat="1" ht="15" customHeight="1" x14ac:dyDescent="0.25"/>
    <row r="51674" customFormat="1" ht="15" customHeight="1" x14ac:dyDescent="0.25"/>
    <row r="51675" customFormat="1" ht="15" customHeight="1" x14ac:dyDescent="0.25"/>
    <row r="51676" customFormat="1" ht="15" customHeight="1" x14ac:dyDescent="0.25"/>
    <row r="51677" customFormat="1" ht="15" customHeight="1" x14ac:dyDescent="0.25"/>
    <row r="51678" customFormat="1" ht="15" customHeight="1" x14ac:dyDescent="0.25"/>
    <row r="51679" customFormat="1" ht="15" customHeight="1" x14ac:dyDescent="0.25"/>
    <row r="51680" customFormat="1" ht="15" customHeight="1" x14ac:dyDescent="0.25"/>
    <row r="51681" customFormat="1" ht="15" customHeight="1" x14ac:dyDescent="0.25"/>
    <row r="51682" customFormat="1" ht="15" customHeight="1" x14ac:dyDescent="0.25"/>
    <row r="51683" customFormat="1" ht="15" customHeight="1" x14ac:dyDescent="0.25"/>
    <row r="51684" customFormat="1" ht="15" customHeight="1" x14ac:dyDescent="0.25"/>
    <row r="51685" customFormat="1" ht="15" customHeight="1" x14ac:dyDescent="0.25"/>
    <row r="51686" customFormat="1" ht="15" customHeight="1" x14ac:dyDescent="0.25"/>
    <row r="51687" customFormat="1" ht="15" customHeight="1" x14ac:dyDescent="0.25"/>
    <row r="51688" customFormat="1" ht="15" customHeight="1" x14ac:dyDescent="0.25"/>
    <row r="51689" customFormat="1" ht="15" customHeight="1" x14ac:dyDescent="0.25"/>
    <row r="51690" customFormat="1" ht="15" customHeight="1" x14ac:dyDescent="0.25"/>
    <row r="51691" customFormat="1" ht="15" customHeight="1" x14ac:dyDescent="0.25"/>
    <row r="51692" customFormat="1" ht="15" customHeight="1" x14ac:dyDescent="0.25"/>
    <row r="51693" customFormat="1" ht="15" customHeight="1" x14ac:dyDescent="0.25"/>
    <row r="51694" customFormat="1" ht="15" customHeight="1" x14ac:dyDescent="0.25"/>
    <row r="51695" customFormat="1" ht="15" customHeight="1" x14ac:dyDescent="0.25"/>
    <row r="51696" customFormat="1" ht="15" customHeight="1" x14ac:dyDescent="0.25"/>
    <row r="51697" customFormat="1" ht="15" customHeight="1" x14ac:dyDescent="0.25"/>
    <row r="51698" customFormat="1" ht="15" customHeight="1" x14ac:dyDescent="0.25"/>
    <row r="51699" customFormat="1" ht="15" customHeight="1" x14ac:dyDescent="0.25"/>
    <row r="51700" customFormat="1" ht="15" customHeight="1" x14ac:dyDescent="0.25"/>
    <row r="51701" customFormat="1" ht="15" customHeight="1" x14ac:dyDescent="0.25"/>
    <row r="51702" customFormat="1" ht="15" customHeight="1" x14ac:dyDescent="0.25"/>
    <row r="51703" customFormat="1" ht="15" customHeight="1" x14ac:dyDescent="0.25"/>
    <row r="51704" customFormat="1" ht="15" customHeight="1" x14ac:dyDescent="0.25"/>
    <row r="51705" customFormat="1" ht="15" customHeight="1" x14ac:dyDescent="0.25"/>
    <row r="51706" customFormat="1" ht="15" customHeight="1" x14ac:dyDescent="0.25"/>
    <row r="51707" customFormat="1" ht="15" customHeight="1" x14ac:dyDescent="0.25"/>
    <row r="51708" customFormat="1" ht="15" customHeight="1" x14ac:dyDescent="0.25"/>
    <row r="51709" customFormat="1" ht="15" customHeight="1" x14ac:dyDescent="0.25"/>
    <row r="51710" customFormat="1" ht="15" customHeight="1" x14ac:dyDescent="0.25"/>
    <row r="51711" customFormat="1" ht="15" customHeight="1" x14ac:dyDescent="0.25"/>
    <row r="51712" customFormat="1" ht="15" customHeight="1" x14ac:dyDescent="0.25"/>
    <row r="51713" customFormat="1" ht="15" customHeight="1" x14ac:dyDescent="0.25"/>
    <row r="51714" customFormat="1" ht="15" customHeight="1" x14ac:dyDescent="0.25"/>
    <row r="51715" customFormat="1" ht="15" customHeight="1" x14ac:dyDescent="0.25"/>
    <row r="51716" customFormat="1" ht="15" customHeight="1" x14ac:dyDescent="0.25"/>
    <row r="51717" customFormat="1" ht="15" customHeight="1" x14ac:dyDescent="0.25"/>
    <row r="51718" customFormat="1" ht="15" customHeight="1" x14ac:dyDescent="0.25"/>
    <row r="51719" customFormat="1" ht="15" customHeight="1" x14ac:dyDescent="0.25"/>
    <row r="51720" customFormat="1" ht="15" customHeight="1" x14ac:dyDescent="0.25"/>
    <row r="51721" customFormat="1" ht="15" customHeight="1" x14ac:dyDescent="0.25"/>
    <row r="51722" customFormat="1" ht="15" customHeight="1" x14ac:dyDescent="0.25"/>
    <row r="51723" customFormat="1" ht="15" customHeight="1" x14ac:dyDescent="0.25"/>
    <row r="51724" customFormat="1" ht="15" customHeight="1" x14ac:dyDescent="0.25"/>
    <row r="51725" customFormat="1" ht="15" customHeight="1" x14ac:dyDescent="0.25"/>
    <row r="51726" customFormat="1" ht="15" customHeight="1" x14ac:dyDescent="0.25"/>
    <row r="51727" customFormat="1" ht="15" customHeight="1" x14ac:dyDescent="0.25"/>
    <row r="51728" customFormat="1" ht="15" customHeight="1" x14ac:dyDescent="0.25"/>
    <row r="51729" customFormat="1" ht="15" customHeight="1" x14ac:dyDescent="0.25"/>
    <row r="51730" customFormat="1" ht="15" customHeight="1" x14ac:dyDescent="0.25"/>
    <row r="51731" customFormat="1" ht="15" customHeight="1" x14ac:dyDescent="0.25"/>
    <row r="51732" customFormat="1" ht="15" customHeight="1" x14ac:dyDescent="0.25"/>
    <row r="51733" customFormat="1" ht="15" customHeight="1" x14ac:dyDescent="0.25"/>
    <row r="51734" customFormat="1" ht="15" customHeight="1" x14ac:dyDescent="0.25"/>
    <row r="51735" customFormat="1" ht="15" customHeight="1" x14ac:dyDescent="0.25"/>
    <row r="51736" customFormat="1" ht="15" customHeight="1" x14ac:dyDescent="0.25"/>
    <row r="51737" customFormat="1" ht="15" customHeight="1" x14ac:dyDescent="0.25"/>
    <row r="51738" customFormat="1" ht="15" customHeight="1" x14ac:dyDescent="0.25"/>
    <row r="51739" customFormat="1" ht="15" customHeight="1" x14ac:dyDescent="0.25"/>
    <row r="51740" customFormat="1" ht="15" customHeight="1" x14ac:dyDescent="0.25"/>
    <row r="51741" customFormat="1" ht="15" customHeight="1" x14ac:dyDescent="0.25"/>
    <row r="51742" customFormat="1" ht="15" customHeight="1" x14ac:dyDescent="0.25"/>
    <row r="51743" customFormat="1" ht="15" customHeight="1" x14ac:dyDescent="0.25"/>
    <row r="51744" customFormat="1" ht="15" customHeight="1" x14ac:dyDescent="0.25"/>
    <row r="51745" customFormat="1" ht="15" customHeight="1" x14ac:dyDescent="0.25"/>
    <row r="51746" customFormat="1" ht="15" customHeight="1" x14ac:dyDescent="0.25"/>
    <row r="51747" customFormat="1" ht="15" customHeight="1" x14ac:dyDescent="0.25"/>
    <row r="51748" customFormat="1" ht="15" customHeight="1" x14ac:dyDescent="0.25"/>
    <row r="51749" customFormat="1" ht="15" customHeight="1" x14ac:dyDescent="0.25"/>
    <row r="51750" customFormat="1" ht="15" customHeight="1" x14ac:dyDescent="0.25"/>
    <row r="51751" customFormat="1" ht="15" customHeight="1" x14ac:dyDescent="0.25"/>
    <row r="51752" customFormat="1" ht="15" customHeight="1" x14ac:dyDescent="0.25"/>
    <row r="51753" customFormat="1" ht="15" customHeight="1" x14ac:dyDescent="0.25"/>
    <row r="51754" customFormat="1" ht="15" customHeight="1" x14ac:dyDescent="0.25"/>
    <row r="51755" customFormat="1" ht="15" customHeight="1" x14ac:dyDescent="0.25"/>
    <row r="51756" customFormat="1" ht="15" customHeight="1" x14ac:dyDescent="0.25"/>
    <row r="51757" customFormat="1" ht="15" customHeight="1" x14ac:dyDescent="0.25"/>
    <row r="51758" customFormat="1" ht="15" customHeight="1" x14ac:dyDescent="0.25"/>
    <row r="51759" customFormat="1" ht="15" customHeight="1" x14ac:dyDescent="0.25"/>
    <row r="51760" customFormat="1" ht="15" customHeight="1" x14ac:dyDescent="0.25"/>
    <row r="51761" customFormat="1" ht="15" customHeight="1" x14ac:dyDescent="0.25"/>
    <row r="51762" customFormat="1" ht="15" customHeight="1" x14ac:dyDescent="0.25"/>
    <row r="51763" customFormat="1" ht="15" customHeight="1" x14ac:dyDescent="0.25"/>
    <row r="51764" customFormat="1" ht="15" customHeight="1" x14ac:dyDescent="0.25"/>
    <row r="51765" customFormat="1" ht="15" customHeight="1" x14ac:dyDescent="0.25"/>
    <row r="51766" customFormat="1" ht="15" customHeight="1" x14ac:dyDescent="0.25"/>
    <row r="51767" customFormat="1" ht="15" customHeight="1" x14ac:dyDescent="0.25"/>
    <row r="51768" customFormat="1" ht="15" customHeight="1" x14ac:dyDescent="0.25"/>
    <row r="51769" customFormat="1" ht="15" customHeight="1" x14ac:dyDescent="0.25"/>
    <row r="51770" customFormat="1" ht="15" customHeight="1" x14ac:dyDescent="0.25"/>
    <row r="51771" customFormat="1" ht="15" customHeight="1" x14ac:dyDescent="0.25"/>
    <row r="51772" customFormat="1" ht="15" customHeight="1" x14ac:dyDescent="0.25"/>
    <row r="51773" customFormat="1" ht="15" customHeight="1" x14ac:dyDescent="0.25"/>
    <row r="51774" customFormat="1" ht="15" customHeight="1" x14ac:dyDescent="0.25"/>
    <row r="51775" customFormat="1" ht="15" customHeight="1" x14ac:dyDescent="0.25"/>
    <row r="51776" customFormat="1" ht="15" customHeight="1" x14ac:dyDescent="0.25"/>
    <row r="51777" customFormat="1" ht="15" customHeight="1" x14ac:dyDescent="0.25"/>
    <row r="51778" customFormat="1" ht="15" customHeight="1" x14ac:dyDescent="0.25"/>
    <row r="51779" customFormat="1" ht="15" customHeight="1" x14ac:dyDescent="0.25"/>
    <row r="51780" customFormat="1" ht="15" customHeight="1" x14ac:dyDescent="0.25"/>
    <row r="51781" customFormat="1" ht="15" customHeight="1" x14ac:dyDescent="0.25"/>
    <row r="51782" customFormat="1" ht="15" customHeight="1" x14ac:dyDescent="0.25"/>
    <row r="51783" customFormat="1" ht="15" customHeight="1" x14ac:dyDescent="0.25"/>
    <row r="51784" customFormat="1" ht="15" customHeight="1" x14ac:dyDescent="0.25"/>
    <row r="51785" customFormat="1" ht="15" customHeight="1" x14ac:dyDescent="0.25"/>
    <row r="51786" customFormat="1" ht="15" customHeight="1" x14ac:dyDescent="0.25"/>
    <row r="51787" customFormat="1" ht="15" customHeight="1" x14ac:dyDescent="0.25"/>
    <row r="51788" customFormat="1" ht="15" customHeight="1" x14ac:dyDescent="0.25"/>
    <row r="51789" customFormat="1" ht="15" customHeight="1" x14ac:dyDescent="0.25"/>
    <row r="51790" customFormat="1" ht="15" customHeight="1" x14ac:dyDescent="0.25"/>
    <row r="51791" customFormat="1" ht="15" customHeight="1" x14ac:dyDescent="0.25"/>
    <row r="51792" customFormat="1" ht="15" customHeight="1" x14ac:dyDescent="0.25"/>
    <row r="51793" customFormat="1" ht="15" customHeight="1" x14ac:dyDescent="0.25"/>
    <row r="51794" customFormat="1" ht="15" customHeight="1" x14ac:dyDescent="0.25"/>
    <row r="51795" customFormat="1" ht="15" customHeight="1" x14ac:dyDescent="0.25"/>
    <row r="51796" customFormat="1" ht="15" customHeight="1" x14ac:dyDescent="0.25"/>
    <row r="51797" customFormat="1" ht="15" customHeight="1" x14ac:dyDescent="0.25"/>
    <row r="51798" customFormat="1" ht="15" customHeight="1" x14ac:dyDescent="0.25"/>
    <row r="51799" customFormat="1" ht="15" customHeight="1" x14ac:dyDescent="0.25"/>
    <row r="51800" customFormat="1" ht="15" customHeight="1" x14ac:dyDescent="0.25"/>
    <row r="51801" customFormat="1" ht="15" customHeight="1" x14ac:dyDescent="0.25"/>
    <row r="51802" customFormat="1" ht="15" customHeight="1" x14ac:dyDescent="0.25"/>
    <row r="51803" customFormat="1" ht="15" customHeight="1" x14ac:dyDescent="0.25"/>
    <row r="51804" customFormat="1" ht="15" customHeight="1" x14ac:dyDescent="0.25"/>
    <row r="51805" customFormat="1" ht="15" customHeight="1" x14ac:dyDescent="0.25"/>
    <row r="51806" customFormat="1" ht="15" customHeight="1" x14ac:dyDescent="0.25"/>
    <row r="51807" customFormat="1" ht="15" customHeight="1" x14ac:dyDescent="0.25"/>
    <row r="51808" customFormat="1" ht="15" customHeight="1" x14ac:dyDescent="0.25"/>
    <row r="51809" customFormat="1" ht="15" customHeight="1" x14ac:dyDescent="0.25"/>
    <row r="51810" customFormat="1" ht="15" customHeight="1" x14ac:dyDescent="0.25"/>
    <row r="51811" customFormat="1" ht="15" customHeight="1" x14ac:dyDescent="0.25"/>
    <row r="51812" customFormat="1" ht="15" customHeight="1" x14ac:dyDescent="0.25"/>
    <row r="51813" customFormat="1" ht="15" customHeight="1" x14ac:dyDescent="0.25"/>
    <row r="51814" customFormat="1" ht="15" customHeight="1" x14ac:dyDescent="0.25"/>
    <row r="51815" customFormat="1" ht="15" customHeight="1" x14ac:dyDescent="0.25"/>
    <row r="51816" customFormat="1" ht="15" customHeight="1" x14ac:dyDescent="0.25"/>
    <row r="51817" customFormat="1" ht="15" customHeight="1" x14ac:dyDescent="0.25"/>
    <row r="51818" customFormat="1" ht="15" customHeight="1" x14ac:dyDescent="0.25"/>
    <row r="51819" customFormat="1" ht="15" customHeight="1" x14ac:dyDescent="0.25"/>
    <row r="51820" customFormat="1" ht="15" customHeight="1" x14ac:dyDescent="0.25"/>
    <row r="51821" customFormat="1" ht="15" customHeight="1" x14ac:dyDescent="0.25"/>
    <row r="51822" customFormat="1" ht="15" customHeight="1" x14ac:dyDescent="0.25"/>
    <row r="51823" customFormat="1" ht="15" customHeight="1" x14ac:dyDescent="0.25"/>
    <row r="51824" customFormat="1" ht="15" customHeight="1" x14ac:dyDescent="0.25"/>
    <row r="51825" customFormat="1" ht="15" customHeight="1" x14ac:dyDescent="0.25"/>
    <row r="51826" customFormat="1" ht="15" customHeight="1" x14ac:dyDescent="0.25"/>
    <row r="51827" customFormat="1" ht="15" customHeight="1" x14ac:dyDescent="0.25"/>
    <row r="51828" customFormat="1" ht="15" customHeight="1" x14ac:dyDescent="0.25"/>
    <row r="51829" customFormat="1" ht="15" customHeight="1" x14ac:dyDescent="0.25"/>
    <row r="51830" customFormat="1" ht="15" customHeight="1" x14ac:dyDescent="0.25"/>
    <row r="51831" customFormat="1" ht="15" customHeight="1" x14ac:dyDescent="0.25"/>
    <row r="51832" customFormat="1" ht="15" customHeight="1" x14ac:dyDescent="0.25"/>
    <row r="51833" customFormat="1" ht="15" customHeight="1" x14ac:dyDescent="0.25"/>
    <row r="51834" customFormat="1" ht="15" customHeight="1" x14ac:dyDescent="0.25"/>
    <row r="51835" customFormat="1" ht="15" customHeight="1" x14ac:dyDescent="0.25"/>
    <row r="51836" customFormat="1" ht="15" customHeight="1" x14ac:dyDescent="0.25"/>
    <row r="51837" customFormat="1" ht="15" customHeight="1" x14ac:dyDescent="0.25"/>
    <row r="51838" customFormat="1" ht="15" customHeight="1" x14ac:dyDescent="0.25"/>
    <row r="51839" customFormat="1" ht="15" customHeight="1" x14ac:dyDescent="0.25"/>
    <row r="51840" customFormat="1" ht="15" customHeight="1" x14ac:dyDescent="0.25"/>
    <row r="51841" customFormat="1" ht="15" customHeight="1" x14ac:dyDescent="0.25"/>
    <row r="51842" customFormat="1" ht="15" customHeight="1" x14ac:dyDescent="0.25"/>
    <row r="51843" customFormat="1" ht="15" customHeight="1" x14ac:dyDescent="0.25"/>
    <row r="51844" customFormat="1" ht="15" customHeight="1" x14ac:dyDescent="0.25"/>
    <row r="51845" customFormat="1" ht="15" customHeight="1" x14ac:dyDescent="0.25"/>
    <row r="51846" customFormat="1" ht="15" customHeight="1" x14ac:dyDescent="0.25"/>
    <row r="51847" customFormat="1" ht="15" customHeight="1" x14ac:dyDescent="0.25"/>
    <row r="51848" customFormat="1" ht="15" customHeight="1" x14ac:dyDescent="0.25"/>
    <row r="51849" customFormat="1" ht="15" customHeight="1" x14ac:dyDescent="0.25"/>
    <row r="51850" customFormat="1" ht="15" customHeight="1" x14ac:dyDescent="0.25"/>
    <row r="51851" customFormat="1" ht="15" customHeight="1" x14ac:dyDescent="0.25"/>
    <row r="51852" customFormat="1" ht="15" customHeight="1" x14ac:dyDescent="0.25"/>
    <row r="51853" customFormat="1" ht="15" customHeight="1" x14ac:dyDescent="0.25"/>
    <row r="51854" customFormat="1" ht="15" customHeight="1" x14ac:dyDescent="0.25"/>
    <row r="51855" customFormat="1" ht="15" customHeight="1" x14ac:dyDescent="0.25"/>
    <row r="51856" customFormat="1" ht="15" customHeight="1" x14ac:dyDescent="0.25"/>
    <row r="51857" customFormat="1" ht="15" customHeight="1" x14ac:dyDescent="0.25"/>
    <row r="51858" customFormat="1" ht="15" customHeight="1" x14ac:dyDescent="0.25"/>
    <row r="51859" customFormat="1" ht="15" customHeight="1" x14ac:dyDescent="0.25"/>
    <row r="51860" customFormat="1" ht="15" customHeight="1" x14ac:dyDescent="0.25"/>
    <row r="51861" customFormat="1" ht="15" customHeight="1" x14ac:dyDescent="0.25"/>
    <row r="51862" customFormat="1" ht="15" customHeight="1" x14ac:dyDescent="0.25"/>
    <row r="51863" customFormat="1" ht="15" customHeight="1" x14ac:dyDescent="0.25"/>
    <row r="51864" customFormat="1" ht="15" customHeight="1" x14ac:dyDescent="0.25"/>
    <row r="51865" customFormat="1" ht="15" customHeight="1" x14ac:dyDescent="0.25"/>
    <row r="51866" customFormat="1" ht="15" customHeight="1" x14ac:dyDescent="0.25"/>
    <row r="51867" customFormat="1" ht="15" customHeight="1" x14ac:dyDescent="0.25"/>
    <row r="51868" customFormat="1" ht="15" customHeight="1" x14ac:dyDescent="0.25"/>
    <row r="51869" customFormat="1" ht="15" customHeight="1" x14ac:dyDescent="0.25"/>
    <row r="51870" customFormat="1" ht="15" customHeight="1" x14ac:dyDescent="0.25"/>
    <row r="51871" customFormat="1" ht="15" customHeight="1" x14ac:dyDescent="0.25"/>
    <row r="51872" customFormat="1" ht="15" customHeight="1" x14ac:dyDescent="0.25"/>
    <row r="51873" customFormat="1" ht="15" customHeight="1" x14ac:dyDescent="0.25"/>
    <row r="51874" customFormat="1" ht="15" customHeight="1" x14ac:dyDescent="0.25"/>
    <row r="51875" customFormat="1" ht="15" customHeight="1" x14ac:dyDescent="0.25"/>
    <row r="51876" customFormat="1" ht="15" customHeight="1" x14ac:dyDescent="0.25"/>
    <row r="51877" customFormat="1" ht="15" customHeight="1" x14ac:dyDescent="0.25"/>
    <row r="51878" customFormat="1" ht="15" customHeight="1" x14ac:dyDescent="0.25"/>
    <row r="51879" customFormat="1" ht="15" customHeight="1" x14ac:dyDescent="0.25"/>
    <row r="51880" customFormat="1" ht="15" customHeight="1" x14ac:dyDescent="0.25"/>
    <row r="51881" customFormat="1" ht="15" customHeight="1" x14ac:dyDescent="0.25"/>
    <row r="51882" customFormat="1" ht="15" customHeight="1" x14ac:dyDescent="0.25"/>
    <row r="51883" customFormat="1" ht="15" customHeight="1" x14ac:dyDescent="0.25"/>
    <row r="51884" customFormat="1" ht="15" customHeight="1" x14ac:dyDescent="0.25"/>
    <row r="51885" customFormat="1" ht="15" customHeight="1" x14ac:dyDescent="0.25"/>
    <row r="51886" customFormat="1" ht="15" customHeight="1" x14ac:dyDescent="0.25"/>
    <row r="51887" customFormat="1" ht="15" customHeight="1" x14ac:dyDescent="0.25"/>
    <row r="51888" customFormat="1" ht="15" customHeight="1" x14ac:dyDescent="0.25"/>
    <row r="51889" customFormat="1" ht="15" customHeight="1" x14ac:dyDescent="0.25"/>
    <row r="51890" customFormat="1" ht="15" customHeight="1" x14ac:dyDescent="0.25"/>
    <row r="51891" customFormat="1" ht="15" customHeight="1" x14ac:dyDescent="0.25"/>
    <row r="51892" customFormat="1" ht="15" customHeight="1" x14ac:dyDescent="0.25"/>
    <row r="51893" customFormat="1" ht="15" customHeight="1" x14ac:dyDescent="0.25"/>
    <row r="51894" customFormat="1" ht="15" customHeight="1" x14ac:dyDescent="0.25"/>
    <row r="51895" customFormat="1" ht="15" customHeight="1" x14ac:dyDescent="0.25"/>
    <row r="51896" customFormat="1" ht="15" customHeight="1" x14ac:dyDescent="0.25"/>
    <row r="51897" customFormat="1" ht="15" customHeight="1" x14ac:dyDescent="0.25"/>
    <row r="51898" customFormat="1" ht="15" customHeight="1" x14ac:dyDescent="0.25"/>
    <row r="51899" customFormat="1" ht="15" customHeight="1" x14ac:dyDescent="0.25"/>
    <row r="51900" customFormat="1" ht="15" customHeight="1" x14ac:dyDescent="0.25"/>
    <row r="51901" customFormat="1" ht="15" customHeight="1" x14ac:dyDescent="0.25"/>
    <row r="51902" customFormat="1" ht="15" customHeight="1" x14ac:dyDescent="0.25"/>
    <row r="51903" customFormat="1" ht="15" customHeight="1" x14ac:dyDescent="0.25"/>
    <row r="51904" customFormat="1" ht="15" customHeight="1" x14ac:dyDescent="0.25"/>
    <row r="51905" customFormat="1" ht="15" customHeight="1" x14ac:dyDescent="0.25"/>
    <row r="51906" customFormat="1" ht="15" customHeight="1" x14ac:dyDescent="0.25"/>
    <row r="51907" customFormat="1" ht="15" customHeight="1" x14ac:dyDescent="0.25"/>
    <row r="51908" customFormat="1" ht="15" customHeight="1" x14ac:dyDescent="0.25"/>
    <row r="51909" customFormat="1" ht="15" customHeight="1" x14ac:dyDescent="0.25"/>
    <row r="51910" customFormat="1" ht="15" customHeight="1" x14ac:dyDescent="0.25"/>
    <row r="51911" customFormat="1" ht="15" customHeight="1" x14ac:dyDescent="0.25"/>
    <row r="51912" customFormat="1" ht="15" customHeight="1" x14ac:dyDescent="0.25"/>
    <row r="51913" customFormat="1" ht="15" customHeight="1" x14ac:dyDescent="0.25"/>
    <row r="51914" customFormat="1" ht="15" customHeight="1" x14ac:dyDescent="0.25"/>
    <row r="51915" customFormat="1" ht="15" customHeight="1" x14ac:dyDescent="0.25"/>
    <row r="51916" customFormat="1" ht="15" customHeight="1" x14ac:dyDescent="0.25"/>
    <row r="51917" customFormat="1" ht="15" customHeight="1" x14ac:dyDescent="0.25"/>
    <row r="51918" customFormat="1" ht="15" customHeight="1" x14ac:dyDescent="0.25"/>
    <row r="51919" customFormat="1" ht="15" customHeight="1" x14ac:dyDescent="0.25"/>
    <row r="51920" customFormat="1" ht="15" customHeight="1" x14ac:dyDescent="0.25"/>
    <row r="51921" customFormat="1" ht="15" customHeight="1" x14ac:dyDescent="0.25"/>
    <row r="51922" customFormat="1" ht="15" customHeight="1" x14ac:dyDescent="0.25"/>
    <row r="51923" customFormat="1" ht="15" customHeight="1" x14ac:dyDescent="0.25"/>
    <row r="51924" customFormat="1" ht="15" customHeight="1" x14ac:dyDescent="0.25"/>
    <row r="51925" customFormat="1" ht="15" customHeight="1" x14ac:dyDescent="0.25"/>
    <row r="51926" customFormat="1" ht="15" customHeight="1" x14ac:dyDescent="0.25"/>
    <row r="51927" customFormat="1" ht="15" customHeight="1" x14ac:dyDescent="0.25"/>
    <row r="51928" customFormat="1" ht="15" customHeight="1" x14ac:dyDescent="0.25"/>
    <row r="51929" customFormat="1" ht="15" customHeight="1" x14ac:dyDescent="0.25"/>
    <row r="51930" customFormat="1" ht="15" customHeight="1" x14ac:dyDescent="0.25"/>
    <row r="51931" customFormat="1" ht="15" customHeight="1" x14ac:dyDescent="0.25"/>
    <row r="51932" customFormat="1" ht="15" customHeight="1" x14ac:dyDescent="0.25"/>
    <row r="51933" customFormat="1" ht="15" customHeight="1" x14ac:dyDescent="0.25"/>
    <row r="51934" customFormat="1" ht="15" customHeight="1" x14ac:dyDescent="0.25"/>
    <row r="51935" customFormat="1" ht="15" customHeight="1" x14ac:dyDescent="0.25"/>
    <row r="51936" customFormat="1" ht="15" customHeight="1" x14ac:dyDescent="0.25"/>
    <row r="51937" customFormat="1" ht="15" customHeight="1" x14ac:dyDescent="0.25"/>
    <row r="51938" customFormat="1" ht="15" customHeight="1" x14ac:dyDescent="0.25"/>
    <row r="51939" customFormat="1" ht="15" customHeight="1" x14ac:dyDescent="0.25"/>
    <row r="51940" customFormat="1" ht="15" customHeight="1" x14ac:dyDescent="0.25"/>
    <row r="51941" customFormat="1" ht="15" customHeight="1" x14ac:dyDescent="0.25"/>
    <row r="51942" customFormat="1" ht="15" customHeight="1" x14ac:dyDescent="0.25"/>
    <row r="51943" customFormat="1" ht="15" customHeight="1" x14ac:dyDescent="0.25"/>
    <row r="51944" customFormat="1" ht="15" customHeight="1" x14ac:dyDescent="0.25"/>
    <row r="51945" customFormat="1" ht="15" customHeight="1" x14ac:dyDescent="0.25"/>
    <row r="51946" customFormat="1" ht="15" customHeight="1" x14ac:dyDescent="0.25"/>
    <row r="51947" customFormat="1" ht="15" customHeight="1" x14ac:dyDescent="0.25"/>
    <row r="51948" customFormat="1" ht="15" customHeight="1" x14ac:dyDescent="0.25"/>
    <row r="51949" customFormat="1" ht="15" customHeight="1" x14ac:dyDescent="0.25"/>
    <row r="51950" customFormat="1" ht="15" customHeight="1" x14ac:dyDescent="0.25"/>
    <row r="51951" customFormat="1" ht="15" customHeight="1" x14ac:dyDescent="0.25"/>
    <row r="51952" customFormat="1" ht="15" customHeight="1" x14ac:dyDescent="0.25"/>
    <row r="51953" customFormat="1" ht="15" customHeight="1" x14ac:dyDescent="0.25"/>
    <row r="51954" customFormat="1" ht="15" customHeight="1" x14ac:dyDescent="0.25"/>
    <row r="51955" customFormat="1" ht="15" customHeight="1" x14ac:dyDescent="0.25"/>
    <row r="51956" customFormat="1" ht="15" customHeight="1" x14ac:dyDescent="0.25"/>
    <row r="51957" customFormat="1" ht="15" customHeight="1" x14ac:dyDescent="0.25"/>
    <row r="51958" customFormat="1" ht="15" customHeight="1" x14ac:dyDescent="0.25"/>
    <row r="51959" customFormat="1" ht="15" customHeight="1" x14ac:dyDescent="0.25"/>
    <row r="51960" customFormat="1" ht="15" customHeight="1" x14ac:dyDescent="0.25"/>
    <row r="51961" customFormat="1" ht="15" customHeight="1" x14ac:dyDescent="0.25"/>
    <row r="51962" customFormat="1" ht="15" customHeight="1" x14ac:dyDescent="0.25"/>
    <row r="51963" customFormat="1" ht="15" customHeight="1" x14ac:dyDescent="0.25"/>
    <row r="51964" customFormat="1" ht="15" customHeight="1" x14ac:dyDescent="0.25"/>
    <row r="51965" customFormat="1" ht="15" customHeight="1" x14ac:dyDescent="0.25"/>
    <row r="51966" customFormat="1" ht="15" customHeight="1" x14ac:dyDescent="0.25"/>
    <row r="51967" customFormat="1" ht="15" customHeight="1" x14ac:dyDescent="0.25"/>
    <row r="51968" customFormat="1" ht="15" customHeight="1" x14ac:dyDescent="0.25"/>
    <row r="51969" customFormat="1" ht="15" customHeight="1" x14ac:dyDescent="0.25"/>
    <row r="51970" customFormat="1" ht="15" customHeight="1" x14ac:dyDescent="0.25"/>
    <row r="51971" customFormat="1" ht="15" customHeight="1" x14ac:dyDescent="0.25"/>
    <row r="51972" customFormat="1" ht="15" customHeight="1" x14ac:dyDescent="0.25"/>
    <row r="51973" customFormat="1" ht="15" customHeight="1" x14ac:dyDescent="0.25"/>
    <row r="51974" customFormat="1" ht="15" customHeight="1" x14ac:dyDescent="0.25"/>
    <row r="51975" customFormat="1" ht="15" customHeight="1" x14ac:dyDescent="0.25"/>
    <row r="51976" customFormat="1" ht="15" customHeight="1" x14ac:dyDescent="0.25"/>
    <row r="51977" customFormat="1" ht="15" customHeight="1" x14ac:dyDescent="0.25"/>
    <row r="51978" customFormat="1" ht="15" customHeight="1" x14ac:dyDescent="0.25"/>
    <row r="51979" customFormat="1" ht="15" customHeight="1" x14ac:dyDescent="0.25"/>
    <row r="51980" customFormat="1" ht="15" customHeight="1" x14ac:dyDescent="0.25"/>
    <row r="51981" customFormat="1" ht="15" customHeight="1" x14ac:dyDescent="0.25"/>
    <row r="51982" customFormat="1" ht="15" customHeight="1" x14ac:dyDescent="0.25"/>
    <row r="51983" customFormat="1" ht="15" customHeight="1" x14ac:dyDescent="0.25"/>
    <row r="51984" customFormat="1" ht="15" customHeight="1" x14ac:dyDescent="0.25"/>
    <row r="51985" customFormat="1" ht="15" customHeight="1" x14ac:dyDescent="0.25"/>
    <row r="51986" customFormat="1" ht="15" customHeight="1" x14ac:dyDescent="0.25"/>
    <row r="51987" customFormat="1" ht="15" customHeight="1" x14ac:dyDescent="0.25"/>
    <row r="51988" customFormat="1" ht="15" customHeight="1" x14ac:dyDescent="0.25"/>
    <row r="51989" customFormat="1" ht="15" customHeight="1" x14ac:dyDescent="0.25"/>
    <row r="51990" customFormat="1" ht="15" customHeight="1" x14ac:dyDescent="0.25"/>
    <row r="51991" customFormat="1" ht="15" customHeight="1" x14ac:dyDescent="0.25"/>
    <row r="51992" customFormat="1" ht="15" customHeight="1" x14ac:dyDescent="0.25"/>
    <row r="51993" customFormat="1" ht="15" customHeight="1" x14ac:dyDescent="0.25"/>
    <row r="51994" customFormat="1" ht="15" customHeight="1" x14ac:dyDescent="0.25"/>
    <row r="51995" customFormat="1" ht="15" customHeight="1" x14ac:dyDescent="0.25"/>
    <row r="51996" customFormat="1" ht="15" customHeight="1" x14ac:dyDescent="0.25"/>
    <row r="51997" customFormat="1" ht="15" customHeight="1" x14ac:dyDescent="0.25"/>
    <row r="51998" customFormat="1" ht="15" customHeight="1" x14ac:dyDescent="0.25"/>
    <row r="51999" customFormat="1" ht="15" customHeight="1" x14ac:dyDescent="0.25"/>
    <row r="52000" customFormat="1" ht="15" customHeight="1" x14ac:dyDescent="0.25"/>
    <row r="52001" customFormat="1" ht="15" customHeight="1" x14ac:dyDescent="0.25"/>
    <row r="52002" customFormat="1" ht="15" customHeight="1" x14ac:dyDescent="0.25"/>
    <row r="52003" customFormat="1" ht="15" customHeight="1" x14ac:dyDescent="0.25"/>
    <row r="52004" customFormat="1" ht="15" customHeight="1" x14ac:dyDescent="0.25"/>
    <row r="52005" customFormat="1" ht="15" customHeight="1" x14ac:dyDescent="0.25"/>
    <row r="52006" customFormat="1" ht="15" customHeight="1" x14ac:dyDescent="0.25"/>
    <row r="52007" customFormat="1" ht="15" customHeight="1" x14ac:dyDescent="0.25"/>
    <row r="52008" customFormat="1" ht="15" customHeight="1" x14ac:dyDescent="0.25"/>
    <row r="52009" customFormat="1" ht="15" customHeight="1" x14ac:dyDescent="0.25"/>
    <row r="52010" customFormat="1" ht="15" customHeight="1" x14ac:dyDescent="0.25"/>
    <row r="52011" customFormat="1" ht="15" customHeight="1" x14ac:dyDescent="0.25"/>
    <row r="52012" customFormat="1" ht="15" customHeight="1" x14ac:dyDescent="0.25"/>
    <row r="52013" customFormat="1" ht="15" customHeight="1" x14ac:dyDescent="0.25"/>
    <row r="52014" customFormat="1" ht="15" customHeight="1" x14ac:dyDescent="0.25"/>
    <row r="52015" customFormat="1" ht="15" customHeight="1" x14ac:dyDescent="0.25"/>
    <row r="52016" customFormat="1" ht="15" customHeight="1" x14ac:dyDescent="0.25"/>
    <row r="52017" customFormat="1" ht="15" customHeight="1" x14ac:dyDescent="0.25"/>
    <row r="52018" customFormat="1" ht="15" customHeight="1" x14ac:dyDescent="0.25"/>
    <row r="52019" customFormat="1" ht="15" customHeight="1" x14ac:dyDescent="0.25"/>
    <row r="52020" customFormat="1" ht="15" customHeight="1" x14ac:dyDescent="0.25"/>
    <row r="52021" customFormat="1" ht="15" customHeight="1" x14ac:dyDescent="0.25"/>
    <row r="52022" customFormat="1" ht="15" customHeight="1" x14ac:dyDescent="0.25"/>
    <row r="52023" customFormat="1" ht="15" customHeight="1" x14ac:dyDescent="0.25"/>
    <row r="52024" customFormat="1" ht="15" customHeight="1" x14ac:dyDescent="0.25"/>
    <row r="52025" customFormat="1" ht="15" customHeight="1" x14ac:dyDescent="0.25"/>
    <row r="52026" customFormat="1" ht="15" customHeight="1" x14ac:dyDescent="0.25"/>
    <row r="52027" customFormat="1" ht="15" customHeight="1" x14ac:dyDescent="0.25"/>
    <row r="52028" customFormat="1" ht="15" customHeight="1" x14ac:dyDescent="0.25"/>
    <row r="52029" customFormat="1" ht="15" customHeight="1" x14ac:dyDescent="0.25"/>
    <row r="52030" customFormat="1" ht="15" customHeight="1" x14ac:dyDescent="0.25"/>
    <row r="52031" customFormat="1" ht="15" customHeight="1" x14ac:dyDescent="0.25"/>
    <row r="52032" customFormat="1" ht="15" customHeight="1" x14ac:dyDescent="0.25"/>
    <row r="52033" customFormat="1" ht="15" customHeight="1" x14ac:dyDescent="0.25"/>
    <row r="52034" customFormat="1" ht="15" customHeight="1" x14ac:dyDescent="0.25"/>
    <row r="52035" customFormat="1" ht="15" customHeight="1" x14ac:dyDescent="0.25"/>
    <row r="52036" customFormat="1" ht="15" customHeight="1" x14ac:dyDescent="0.25"/>
    <row r="52037" customFormat="1" ht="15" customHeight="1" x14ac:dyDescent="0.25"/>
    <row r="52038" customFormat="1" ht="15" customHeight="1" x14ac:dyDescent="0.25"/>
    <row r="52039" customFormat="1" ht="15" customHeight="1" x14ac:dyDescent="0.25"/>
    <row r="52040" customFormat="1" ht="15" customHeight="1" x14ac:dyDescent="0.25"/>
    <row r="52041" customFormat="1" ht="15" customHeight="1" x14ac:dyDescent="0.25"/>
    <row r="52042" customFormat="1" ht="15" customHeight="1" x14ac:dyDescent="0.25"/>
    <row r="52043" customFormat="1" ht="15" customHeight="1" x14ac:dyDescent="0.25"/>
    <row r="52044" customFormat="1" ht="15" customHeight="1" x14ac:dyDescent="0.25"/>
    <row r="52045" customFormat="1" ht="15" customHeight="1" x14ac:dyDescent="0.25"/>
    <row r="52046" customFormat="1" ht="15" customHeight="1" x14ac:dyDescent="0.25"/>
    <row r="52047" customFormat="1" ht="15" customHeight="1" x14ac:dyDescent="0.25"/>
    <row r="52048" customFormat="1" ht="15" customHeight="1" x14ac:dyDescent="0.25"/>
    <row r="52049" customFormat="1" ht="15" customHeight="1" x14ac:dyDescent="0.25"/>
    <row r="52050" customFormat="1" ht="15" customHeight="1" x14ac:dyDescent="0.25"/>
    <row r="52051" customFormat="1" ht="15" customHeight="1" x14ac:dyDescent="0.25"/>
    <row r="52052" customFormat="1" ht="15" customHeight="1" x14ac:dyDescent="0.25"/>
    <row r="52053" customFormat="1" ht="15" customHeight="1" x14ac:dyDescent="0.25"/>
    <row r="52054" customFormat="1" ht="15" customHeight="1" x14ac:dyDescent="0.25"/>
    <row r="52055" customFormat="1" ht="15" customHeight="1" x14ac:dyDescent="0.25"/>
    <row r="52056" customFormat="1" ht="15" customHeight="1" x14ac:dyDescent="0.25"/>
    <row r="52057" customFormat="1" ht="15" customHeight="1" x14ac:dyDescent="0.25"/>
    <row r="52058" customFormat="1" ht="15" customHeight="1" x14ac:dyDescent="0.25"/>
    <row r="52059" customFormat="1" ht="15" customHeight="1" x14ac:dyDescent="0.25"/>
    <row r="52060" customFormat="1" ht="15" customHeight="1" x14ac:dyDescent="0.25"/>
    <row r="52061" customFormat="1" ht="15" customHeight="1" x14ac:dyDescent="0.25"/>
    <row r="52062" customFormat="1" ht="15" customHeight="1" x14ac:dyDescent="0.25"/>
    <row r="52063" customFormat="1" ht="15" customHeight="1" x14ac:dyDescent="0.25"/>
    <row r="52064" customFormat="1" ht="15" customHeight="1" x14ac:dyDescent="0.25"/>
    <row r="52065" customFormat="1" ht="15" customHeight="1" x14ac:dyDescent="0.25"/>
    <row r="52066" customFormat="1" ht="15" customHeight="1" x14ac:dyDescent="0.25"/>
    <row r="52067" customFormat="1" ht="15" customHeight="1" x14ac:dyDescent="0.25"/>
    <row r="52068" customFormat="1" ht="15" customHeight="1" x14ac:dyDescent="0.25"/>
    <row r="52069" customFormat="1" ht="15" customHeight="1" x14ac:dyDescent="0.25"/>
    <row r="52070" customFormat="1" ht="15" customHeight="1" x14ac:dyDescent="0.25"/>
    <row r="52071" customFormat="1" ht="15" customHeight="1" x14ac:dyDescent="0.25"/>
    <row r="52072" customFormat="1" ht="15" customHeight="1" x14ac:dyDescent="0.25"/>
    <row r="52073" customFormat="1" ht="15" customHeight="1" x14ac:dyDescent="0.25"/>
    <row r="52074" customFormat="1" ht="15" customHeight="1" x14ac:dyDescent="0.25"/>
    <row r="52075" customFormat="1" ht="15" customHeight="1" x14ac:dyDescent="0.25"/>
    <row r="52076" customFormat="1" ht="15" customHeight="1" x14ac:dyDescent="0.25"/>
    <row r="52077" customFormat="1" ht="15" customHeight="1" x14ac:dyDescent="0.25"/>
    <row r="52078" customFormat="1" ht="15" customHeight="1" x14ac:dyDescent="0.25"/>
    <row r="52079" customFormat="1" ht="15" customHeight="1" x14ac:dyDescent="0.25"/>
    <row r="52080" customFormat="1" ht="15" customHeight="1" x14ac:dyDescent="0.25"/>
    <row r="52081" customFormat="1" ht="15" customHeight="1" x14ac:dyDescent="0.25"/>
    <row r="52082" customFormat="1" ht="15" customHeight="1" x14ac:dyDescent="0.25"/>
    <row r="52083" customFormat="1" ht="15" customHeight="1" x14ac:dyDescent="0.25"/>
    <row r="52084" customFormat="1" ht="15" customHeight="1" x14ac:dyDescent="0.25"/>
    <row r="52085" customFormat="1" ht="15" customHeight="1" x14ac:dyDescent="0.25"/>
    <row r="52086" customFormat="1" ht="15" customHeight="1" x14ac:dyDescent="0.25"/>
    <row r="52087" customFormat="1" ht="15" customHeight="1" x14ac:dyDescent="0.25"/>
    <row r="52088" customFormat="1" ht="15" customHeight="1" x14ac:dyDescent="0.25"/>
    <row r="52089" customFormat="1" ht="15" customHeight="1" x14ac:dyDescent="0.25"/>
    <row r="52090" customFormat="1" ht="15" customHeight="1" x14ac:dyDescent="0.25"/>
    <row r="52091" customFormat="1" ht="15" customHeight="1" x14ac:dyDescent="0.25"/>
    <row r="52092" customFormat="1" ht="15" customHeight="1" x14ac:dyDescent="0.25"/>
    <row r="52093" customFormat="1" ht="15" customHeight="1" x14ac:dyDescent="0.25"/>
    <row r="52094" customFormat="1" ht="15" customHeight="1" x14ac:dyDescent="0.25"/>
    <row r="52095" customFormat="1" ht="15" customHeight="1" x14ac:dyDescent="0.25"/>
    <row r="52096" customFormat="1" ht="15" customHeight="1" x14ac:dyDescent="0.25"/>
    <row r="52097" customFormat="1" ht="15" customHeight="1" x14ac:dyDescent="0.25"/>
    <row r="52098" customFormat="1" ht="15" customHeight="1" x14ac:dyDescent="0.25"/>
    <row r="52099" customFormat="1" ht="15" customHeight="1" x14ac:dyDescent="0.25"/>
    <row r="52100" customFormat="1" ht="15" customHeight="1" x14ac:dyDescent="0.25"/>
    <row r="52101" customFormat="1" ht="15" customHeight="1" x14ac:dyDescent="0.25"/>
    <row r="52102" customFormat="1" ht="15" customHeight="1" x14ac:dyDescent="0.25"/>
    <row r="52103" customFormat="1" ht="15" customHeight="1" x14ac:dyDescent="0.25"/>
    <row r="52104" customFormat="1" ht="15" customHeight="1" x14ac:dyDescent="0.25"/>
    <row r="52105" customFormat="1" ht="15" customHeight="1" x14ac:dyDescent="0.25"/>
    <row r="52106" customFormat="1" ht="15" customHeight="1" x14ac:dyDescent="0.25"/>
    <row r="52107" customFormat="1" ht="15" customHeight="1" x14ac:dyDescent="0.25"/>
    <row r="52108" customFormat="1" ht="15" customHeight="1" x14ac:dyDescent="0.25"/>
    <row r="52109" customFormat="1" ht="15" customHeight="1" x14ac:dyDescent="0.25"/>
    <row r="52110" customFormat="1" ht="15" customHeight="1" x14ac:dyDescent="0.25"/>
    <row r="52111" customFormat="1" ht="15" customHeight="1" x14ac:dyDescent="0.25"/>
    <row r="52112" customFormat="1" ht="15" customHeight="1" x14ac:dyDescent="0.25"/>
    <row r="52113" customFormat="1" ht="15" customHeight="1" x14ac:dyDescent="0.25"/>
    <row r="52114" customFormat="1" ht="15" customHeight="1" x14ac:dyDescent="0.25"/>
    <row r="52115" customFormat="1" ht="15" customHeight="1" x14ac:dyDescent="0.25"/>
    <row r="52116" customFormat="1" ht="15" customHeight="1" x14ac:dyDescent="0.25"/>
    <row r="52117" customFormat="1" ht="15" customHeight="1" x14ac:dyDescent="0.25"/>
    <row r="52118" customFormat="1" ht="15" customHeight="1" x14ac:dyDescent="0.25"/>
    <row r="52119" customFormat="1" ht="15" customHeight="1" x14ac:dyDescent="0.25"/>
    <row r="52120" customFormat="1" ht="15" customHeight="1" x14ac:dyDescent="0.25"/>
    <row r="52121" customFormat="1" ht="15" customHeight="1" x14ac:dyDescent="0.25"/>
    <row r="52122" customFormat="1" ht="15" customHeight="1" x14ac:dyDescent="0.25"/>
    <row r="52123" customFormat="1" ht="15" customHeight="1" x14ac:dyDescent="0.25"/>
    <row r="52124" customFormat="1" ht="15" customHeight="1" x14ac:dyDescent="0.25"/>
    <row r="52125" customFormat="1" ht="15" customHeight="1" x14ac:dyDescent="0.25"/>
    <row r="52126" customFormat="1" ht="15" customHeight="1" x14ac:dyDescent="0.25"/>
    <row r="52127" customFormat="1" ht="15" customHeight="1" x14ac:dyDescent="0.25"/>
    <row r="52128" customFormat="1" ht="15" customHeight="1" x14ac:dyDescent="0.25"/>
    <row r="52129" customFormat="1" ht="15" customHeight="1" x14ac:dyDescent="0.25"/>
    <row r="52130" customFormat="1" ht="15" customHeight="1" x14ac:dyDescent="0.25"/>
    <row r="52131" customFormat="1" ht="15" customHeight="1" x14ac:dyDescent="0.25"/>
    <row r="52132" customFormat="1" ht="15" customHeight="1" x14ac:dyDescent="0.25"/>
    <row r="52133" customFormat="1" ht="15" customHeight="1" x14ac:dyDescent="0.25"/>
    <row r="52134" customFormat="1" ht="15" customHeight="1" x14ac:dyDescent="0.25"/>
    <row r="52135" customFormat="1" ht="15" customHeight="1" x14ac:dyDescent="0.25"/>
    <row r="52136" customFormat="1" ht="15" customHeight="1" x14ac:dyDescent="0.25"/>
    <row r="52137" customFormat="1" ht="15" customHeight="1" x14ac:dyDescent="0.25"/>
    <row r="52138" customFormat="1" ht="15" customHeight="1" x14ac:dyDescent="0.25"/>
    <row r="52139" customFormat="1" ht="15" customHeight="1" x14ac:dyDescent="0.25"/>
    <row r="52140" customFormat="1" ht="15" customHeight="1" x14ac:dyDescent="0.25"/>
    <row r="52141" customFormat="1" ht="15" customHeight="1" x14ac:dyDescent="0.25"/>
    <row r="52142" customFormat="1" ht="15" customHeight="1" x14ac:dyDescent="0.25"/>
    <row r="52143" customFormat="1" ht="15" customHeight="1" x14ac:dyDescent="0.25"/>
    <row r="52144" customFormat="1" ht="15" customHeight="1" x14ac:dyDescent="0.25"/>
    <row r="52145" customFormat="1" ht="15" customHeight="1" x14ac:dyDescent="0.25"/>
    <row r="52146" customFormat="1" ht="15" customHeight="1" x14ac:dyDescent="0.25"/>
    <row r="52147" customFormat="1" ht="15" customHeight="1" x14ac:dyDescent="0.25"/>
    <row r="52148" customFormat="1" ht="15" customHeight="1" x14ac:dyDescent="0.25"/>
    <row r="52149" customFormat="1" ht="15" customHeight="1" x14ac:dyDescent="0.25"/>
    <row r="52150" customFormat="1" ht="15" customHeight="1" x14ac:dyDescent="0.25"/>
    <row r="52151" customFormat="1" ht="15" customHeight="1" x14ac:dyDescent="0.25"/>
    <row r="52152" customFormat="1" ht="15" customHeight="1" x14ac:dyDescent="0.25"/>
    <row r="52153" customFormat="1" ht="15" customHeight="1" x14ac:dyDescent="0.25"/>
    <row r="52154" customFormat="1" ht="15" customHeight="1" x14ac:dyDescent="0.25"/>
    <row r="52155" customFormat="1" ht="15" customHeight="1" x14ac:dyDescent="0.25"/>
    <row r="52156" customFormat="1" ht="15" customHeight="1" x14ac:dyDescent="0.25"/>
    <row r="52157" customFormat="1" ht="15" customHeight="1" x14ac:dyDescent="0.25"/>
    <row r="52158" customFormat="1" ht="15" customHeight="1" x14ac:dyDescent="0.25"/>
    <row r="52159" customFormat="1" ht="15" customHeight="1" x14ac:dyDescent="0.25"/>
    <row r="52160" customFormat="1" ht="15" customHeight="1" x14ac:dyDescent="0.25"/>
    <row r="52161" customFormat="1" ht="15" customHeight="1" x14ac:dyDescent="0.25"/>
    <row r="52162" customFormat="1" ht="15" customHeight="1" x14ac:dyDescent="0.25"/>
    <row r="52163" customFormat="1" ht="15" customHeight="1" x14ac:dyDescent="0.25"/>
    <row r="52164" customFormat="1" ht="15" customHeight="1" x14ac:dyDescent="0.25"/>
    <row r="52165" customFormat="1" ht="15" customHeight="1" x14ac:dyDescent="0.25"/>
    <row r="52166" customFormat="1" ht="15" customHeight="1" x14ac:dyDescent="0.25"/>
    <row r="52167" customFormat="1" ht="15" customHeight="1" x14ac:dyDescent="0.25"/>
    <row r="52168" customFormat="1" ht="15" customHeight="1" x14ac:dyDescent="0.25"/>
    <row r="52169" customFormat="1" ht="15" customHeight="1" x14ac:dyDescent="0.25"/>
    <row r="52170" customFormat="1" ht="15" customHeight="1" x14ac:dyDescent="0.25"/>
    <row r="52171" customFormat="1" ht="15" customHeight="1" x14ac:dyDescent="0.25"/>
    <row r="52172" customFormat="1" ht="15" customHeight="1" x14ac:dyDescent="0.25"/>
    <row r="52173" customFormat="1" ht="15" customHeight="1" x14ac:dyDescent="0.25"/>
    <row r="52174" customFormat="1" ht="15" customHeight="1" x14ac:dyDescent="0.25"/>
    <row r="52175" customFormat="1" ht="15" customHeight="1" x14ac:dyDescent="0.25"/>
    <row r="52176" customFormat="1" ht="15" customHeight="1" x14ac:dyDescent="0.25"/>
    <row r="52177" customFormat="1" ht="15" customHeight="1" x14ac:dyDescent="0.25"/>
    <row r="52178" customFormat="1" ht="15" customHeight="1" x14ac:dyDescent="0.25"/>
    <row r="52179" customFormat="1" ht="15" customHeight="1" x14ac:dyDescent="0.25"/>
    <row r="52180" customFormat="1" ht="15" customHeight="1" x14ac:dyDescent="0.25"/>
    <row r="52181" customFormat="1" ht="15" customHeight="1" x14ac:dyDescent="0.25"/>
    <row r="52182" customFormat="1" ht="15" customHeight="1" x14ac:dyDescent="0.25"/>
    <row r="52183" customFormat="1" ht="15" customHeight="1" x14ac:dyDescent="0.25"/>
    <row r="52184" customFormat="1" ht="15" customHeight="1" x14ac:dyDescent="0.25"/>
    <row r="52185" customFormat="1" ht="15" customHeight="1" x14ac:dyDescent="0.25"/>
    <row r="52186" customFormat="1" ht="15" customHeight="1" x14ac:dyDescent="0.25"/>
    <row r="52187" customFormat="1" ht="15" customHeight="1" x14ac:dyDescent="0.25"/>
    <row r="52188" customFormat="1" ht="15" customHeight="1" x14ac:dyDescent="0.25"/>
    <row r="52189" customFormat="1" ht="15" customHeight="1" x14ac:dyDescent="0.25"/>
    <row r="52190" customFormat="1" ht="15" customHeight="1" x14ac:dyDescent="0.25"/>
    <row r="52191" customFormat="1" ht="15" customHeight="1" x14ac:dyDescent="0.25"/>
    <row r="52192" customFormat="1" ht="15" customHeight="1" x14ac:dyDescent="0.25"/>
    <row r="52193" customFormat="1" ht="15" customHeight="1" x14ac:dyDescent="0.25"/>
    <row r="52194" customFormat="1" ht="15" customHeight="1" x14ac:dyDescent="0.25"/>
    <row r="52195" customFormat="1" ht="15" customHeight="1" x14ac:dyDescent="0.25"/>
    <row r="52196" customFormat="1" ht="15" customHeight="1" x14ac:dyDescent="0.25"/>
    <row r="52197" customFormat="1" ht="15" customHeight="1" x14ac:dyDescent="0.25"/>
    <row r="52198" customFormat="1" ht="15" customHeight="1" x14ac:dyDescent="0.25"/>
    <row r="52199" customFormat="1" ht="15" customHeight="1" x14ac:dyDescent="0.25"/>
    <row r="52200" customFormat="1" ht="15" customHeight="1" x14ac:dyDescent="0.25"/>
    <row r="52201" customFormat="1" ht="15" customHeight="1" x14ac:dyDescent="0.25"/>
    <row r="52202" customFormat="1" ht="15" customHeight="1" x14ac:dyDescent="0.25"/>
    <row r="52203" customFormat="1" ht="15" customHeight="1" x14ac:dyDescent="0.25"/>
    <row r="52204" customFormat="1" ht="15" customHeight="1" x14ac:dyDescent="0.25"/>
    <row r="52205" customFormat="1" ht="15" customHeight="1" x14ac:dyDescent="0.25"/>
    <row r="52206" customFormat="1" ht="15" customHeight="1" x14ac:dyDescent="0.25"/>
    <row r="52207" customFormat="1" ht="15" customHeight="1" x14ac:dyDescent="0.25"/>
    <row r="52208" customFormat="1" ht="15" customHeight="1" x14ac:dyDescent="0.25"/>
    <row r="52209" customFormat="1" ht="15" customHeight="1" x14ac:dyDescent="0.25"/>
    <row r="52210" customFormat="1" ht="15" customHeight="1" x14ac:dyDescent="0.25"/>
    <row r="52211" customFormat="1" ht="15" customHeight="1" x14ac:dyDescent="0.25"/>
    <row r="52212" customFormat="1" ht="15" customHeight="1" x14ac:dyDescent="0.25"/>
    <row r="52213" customFormat="1" ht="15" customHeight="1" x14ac:dyDescent="0.25"/>
    <row r="52214" customFormat="1" ht="15" customHeight="1" x14ac:dyDescent="0.25"/>
    <row r="52215" customFormat="1" ht="15" customHeight="1" x14ac:dyDescent="0.25"/>
    <row r="52216" customFormat="1" ht="15" customHeight="1" x14ac:dyDescent="0.25"/>
    <row r="52217" customFormat="1" ht="15" customHeight="1" x14ac:dyDescent="0.25"/>
    <row r="52218" customFormat="1" ht="15" customHeight="1" x14ac:dyDescent="0.25"/>
    <row r="52219" customFormat="1" ht="15" customHeight="1" x14ac:dyDescent="0.25"/>
    <row r="52220" customFormat="1" ht="15" customHeight="1" x14ac:dyDescent="0.25"/>
    <row r="52221" customFormat="1" ht="15" customHeight="1" x14ac:dyDescent="0.25"/>
    <row r="52222" customFormat="1" ht="15" customHeight="1" x14ac:dyDescent="0.25"/>
    <row r="52223" customFormat="1" ht="15" customHeight="1" x14ac:dyDescent="0.25"/>
    <row r="52224" customFormat="1" ht="15" customHeight="1" x14ac:dyDescent="0.25"/>
    <row r="52225" customFormat="1" ht="15" customHeight="1" x14ac:dyDescent="0.25"/>
    <row r="52226" customFormat="1" ht="15" customHeight="1" x14ac:dyDescent="0.25"/>
    <row r="52227" customFormat="1" ht="15" customHeight="1" x14ac:dyDescent="0.25"/>
    <row r="52228" customFormat="1" ht="15" customHeight="1" x14ac:dyDescent="0.25"/>
    <row r="52229" customFormat="1" ht="15" customHeight="1" x14ac:dyDescent="0.25"/>
    <row r="52230" customFormat="1" ht="15" customHeight="1" x14ac:dyDescent="0.25"/>
    <row r="52231" customFormat="1" ht="15" customHeight="1" x14ac:dyDescent="0.25"/>
    <row r="52232" customFormat="1" ht="15" customHeight="1" x14ac:dyDescent="0.25"/>
    <row r="52233" customFormat="1" ht="15" customHeight="1" x14ac:dyDescent="0.25"/>
    <row r="52234" customFormat="1" ht="15" customHeight="1" x14ac:dyDescent="0.25"/>
    <row r="52235" customFormat="1" ht="15" customHeight="1" x14ac:dyDescent="0.25"/>
    <row r="52236" customFormat="1" ht="15" customHeight="1" x14ac:dyDescent="0.25"/>
    <row r="52237" customFormat="1" ht="15" customHeight="1" x14ac:dyDescent="0.25"/>
    <row r="52238" customFormat="1" ht="15" customHeight="1" x14ac:dyDescent="0.25"/>
    <row r="52239" customFormat="1" ht="15" customHeight="1" x14ac:dyDescent="0.25"/>
    <row r="52240" customFormat="1" ht="15" customHeight="1" x14ac:dyDescent="0.25"/>
    <row r="52241" customFormat="1" ht="15" customHeight="1" x14ac:dyDescent="0.25"/>
    <row r="52242" customFormat="1" ht="15" customHeight="1" x14ac:dyDescent="0.25"/>
    <row r="52243" customFormat="1" ht="15" customHeight="1" x14ac:dyDescent="0.25"/>
    <row r="52244" customFormat="1" ht="15" customHeight="1" x14ac:dyDescent="0.25"/>
    <row r="52245" customFormat="1" ht="15" customHeight="1" x14ac:dyDescent="0.25"/>
    <row r="52246" customFormat="1" ht="15" customHeight="1" x14ac:dyDescent="0.25"/>
    <row r="52247" customFormat="1" ht="15" customHeight="1" x14ac:dyDescent="0.25"/>
    <row r="52248" customFormat="1" ht="15" customHeight="1" x14ac:dyDescent="0.25"/>
    <row r="52249" customFormat="1" ht="15" customHeight="1" x14ac:dyDescent="0.25"/>
    <row r="52250" customFormat="1" ht="15" customHeight="1" x14ac:dyDescent="0.25"/>
    <row r="52251" customFormat="1" ht="15" customHeight="1" x14ac:dyDescent="0.25"/>
    <row r="52252" customFormat="1" ht="15" customHeight="1" x14ac:dyDescent="0.25"/>
    <row r="52253" customFormat="1" ht="15" customHeight="1" x14ac:dyDescent="0.25"/>
    <row r="52254" customFormat="1" ht="15" customHeight="1" x14ac:dyDescent="0.25"/>
    <row r="52255" customFormat="1" ht="15" customHeight="1" x14ac:dyDescent="0.25"/>
    <row r="52256" customFormat="1" ht="15" customHeight="1" x14ac:dyDescent="0.25"/>
    <row r="52257" customFormat="1" ht="15" customHeight="1" x14ac:dyDescent="0.25"/>
    <row r="52258" customFormat="1" ht="15" customHeight="1" x14ac:dyDescent="0.25"/>
    <row r="52259" customFormat="1" ht="15" customHeight="1" x14ac:dyDescent="0.25"/>
    <row r="52260" customFormat="1" ht="15" customHeight="1" x14ac:dyDescent="0.25"/>
    <row r="52261" customFormat="1" ht="15" customHeight="1" x14ac:dyDescent="0.25"/>
    <row r="52262" customFormat="1" ht="15" customHeight="1" x14ac:dyDescent="0.25"/>
    <row r="52263" customFormat="1" ht="15" customHeight="1" x14ac:dyDescent="0.25"/>
    <row r="52264" customFormat="1" ht="15" customHeight="1" x14ac:dyDescent="0.25"/>
    <row r="52265" customFormat="1" ht="15" customHeight="1" x14ac:dyDescent="0.25"/>
    <row r="52266" customFormat="1" ht="15" customHeight="1" x14ac:dyDescent="0.25"/>
    <row r="52267" customFormat="1" ht="15" customHeight="1" x14ac:dyDescent="0.25"/>
    <row r="52268" customFormat="1" ht="15" customHeight="1" x14ac:dyDescent="0.25"/>
    <row r="52269" customFormat="1" ht="15" customHeight="1" x14ac:dyDescent="0.25"/>
    <row r="52270" customFormat="1" ht="15" customHeight="1" x14ac:dyDescent="0.25"/>
    <row r="52271" customFormat="1" ht="15" customHeight="1" x14ac:dyDescent="0.25"/>
    <row r="52272" customFormat="1" ht="15" customHeight="1" x14ac:dyDescent="0.25"/>
    <row r="52273" customFormat="1" ht="15" customHeight="1" x14ac:dyDescent="0.25"/>
    <row r="52274" customFormat="1" ht="15" customHeight="1" x14ac:dyDescent="0.25"/>
    <row r="52275" customFormat="1" ht="15" customHeight="1" x14ac:dyDescent="0.25"/>
    <row r="52276" customFormat="1" ht="15" customHeight="1" x14ac:dyDescent="0.25"/>
    <row r="52277" customFormat="1" ht="15" customHeight="1" x14ac:dyDescent="0.25"/>
    <row r="52278" customFormat="1" ht="15" customHeight="1" x14ac:dyDescent="0.25"/>
    <row r="52279" customFormat="1" ht="15" customHeight="1" x14ac:dyDescent="0.25"/>
    <row r="52280" customFormat="1" ht="15" customHeight="1" x14ac:dyDescent="0.25"/>
    <row r="52281" customFormat="1" ht="15" customHeight="1" x14ac:dyDescent="0.25"/>
    <row r="52282" customFormat="1" ht="15" customHeight="1" x14ac:dyDescent="0.25"/>
    <row r="52283" customFormat="1" ht="15" customHeight="1" x14ac:dyDescent="0.25"/>
    <row r="52284" customFormat="1" ht="15" customHeight="1" x14ac:dyDescent="0.25"/>
    <row r="52285" customFormat="1" ht="15" customHeight="1" x14ac:dyDescent="0.25"/>
    <row r="52286" customFormat="1" ht="15" customHeight="1" x14ac:dyDescent="0.25"/>
    <row r="52287" customFormat="1" ht="15" customHeight="1" x14ac:dyDescent="0.25"/>
    <row r="52288" customFormat="1" ht="15" customHeight="1" x14ac:dyDescent="0.25"/>
    <row r="52289" customFormat="1" ht="15" customHeight="1" x14ac:dyDescent="0.25"/>
    <row r="52290" customFormat="1" ht="15" customHeight="1" x14ac:dyDescent="0.25"/>
    <row r="52291" customFormat="1" ht="15" customHeight="1" x14ac:dyDescent="0.25"/>
    <row r="52292" customFormat="1" ht="15" customHeight="1" x14ac:dyDescent="0.25"/>
    <row r="52293" customFormat="1" ht="15" customHeight="1" x14ac:dyDescent="0.25"/>
    <row r="52294" customFormat="1" ht="15" customHeight="1" x14ac:dyDescent="0.25"/>
    <row r="52295" customFormat="1" ht="15" customHeight="1" x14ac:dyDescent="0.25"/>
    <row r="52296" customFormat="1" ht="15" customHeight="1" x14ac:dyDescent="0.25"/>
    <row r="52297" customFormat="1" ht="15" customHeight="1" x14ac:dyDescent="0.25"/>
    <row r="52298" customFormat="1" ht="15" customHeight="1" x14ac:dyDescent="0.25"/>
    <row r="52299" customFormat="1" ht="15" customHeight="1" x14ac:dyDescent="0.25"/>
    <row r="52300" customFormat="1" ht="15" customHeight="1" x14ac:dyDescent="0.25"/>
    <row r="52301" customFormat="1" ht="15" customHeight="1" x14ac:dyDescent="0.25"/>
    <row r="52302" customFormat="1" ht="15" customHeight="1" x14ac:dyDescent="0.25"/>
    <row r="52303" customFormat="1" ht="15" customHeight="1" x14ac:dyDescent="0.25"/>
    <row r="52304" customFormat="1" ht="15" customHeight="1" x14ac:dyDescent="0.25"/>
    <row r="52305" customFormat="1" ht="15" customHeight="1" x14ac:dyDescent="0.25"/>
    <row r="52306" customFormat="1" ht="15" customHeight="1" x14ac:dyDescent="0.25"/>
    <row r="52307" customFormat="1" ht="15" customHeight="1" x14ac:dyDescent="0.25"/>
    <row r="52308" customFormat="1" ht="15" customHeight="1" x14ac:dyDescent="0.25"/>
    <row r="52309" customFormat="1" ht="15" customHeight="1" x14ac:dyDescent="0.25"/>
    <row r="52310" customFormat="1" ht="15" customHeight="1" x14ac:dyDescent="0.25"/>
    <row r="52311" customFormat="1" ht="15" customHeight="1" x14ac:dyDescent="0.25"/>
    <row r="52312" customFormat="1" ht="15" customHeight="1" x14ac:dyDescent="0.25"/>
    <row r="52313" customFormat="1" ht="15" customHeight="1" x14ac:dyDescent="0.25"/>
    <row r="52314" customFormat="1" ht="15" customHeight="1" x14ac:dyDescent="0.25"/>
    <row r="52315" customFormat="1" ht="15" customHeight="1" x14ac:dyDescent="0.25"/>
    <row r="52316" customFormat="1" ht="15" customHeight="1" x14ac:dyDescent="0.25"/>
    <row r="52317" customFormat="1" ht="15" customHeight="1" x14ac:dyDescent="0.25"/>
    <row r="52318" customFormat="1" ht="15" customHeight="1" x14ac:dyDescent="0.25"/>
    <row r="52319" customFormat="1" ht="15" customHeight="1" x14ac:dyDescent="0.25"/>
    <row r="52320" customFormat="1" ht="15" customHeight="1" x14ac:dyDescent="0.25"/>
    <row r="52321" customFormat="1" ht="15" customHeight="1" x14ac:dyDescent="0.25"/>
    <row r="52322" customFormat="1" ht="15" customHeight="1" x14ac:dyDescent="0.25"/>
    <row r="52323" customFormat="1" ht="15" customHeight="1" x14ac:dyDescent="0.25"/>
    <row r="52324" customFormat="1" ht="15" customHeight="1" x14ac:dyDescent="0.25"/>
    <row r="52325" customFormat="1" ht="15" customHeight="1" x14ac:dyDescent="0.25"/>
    <row r="52326" customFormat="1" ht="15" customHeight="1" x14ac:dyDescent="0.25"/>
    <row r="52327" customFormat="1" ht="15" customHeight="1" x14ac:dyDescent="0.25"/>
    <row r="52328" customFormat="1" ht="15" customHeight="1" x14ac:dyDescent="0.25"/>
    <row r="52329" customFormat="1" ht="15" customHeight="1" x14ac:dyDescent="0.25"/>
    <row r="52330" customFormat="1" ht="15" customHeight="1" x14ac:dyDescent="0.25"/>
    <row r="52331" customFormat="1" ht="15" customHeight="1" x14ac:dyDescent="0.25"/>
    <row r="52332" customFormat="1" ht="15" customHeight="1" x14ac:dyDescent="0.25"/>
    <row r="52333" customFormat="1" ht="15" customHeight="1" x14ac:dyDescent="0.25"/>
    <row r="52334" customFormat="1" ht="15" customHeight="1" x14ac:dyDescent="0.25"/>
    <row r="52335" customFormat="1" ht="15" customHeight="1" x14ac:dyDescent="0.25"/>
    <row r="52336" customFormat="1" ht="15" customHeight="1" x14ac:dyDescent="0.25"/>
    <row r="52337" customFormat="1" ht="15" customHeight="1" x14ac:dyDescent="0.25"/>
    <row r="52338" customFormat="1" ht="15" customHeight="1" x14ac:dyDescent="0.25"/>
    <row r="52339" customFormat="1" ht="15" customHeight="1" x14ac:dyDescent="0.25"/>
    <row r="52340" customFormat="1" ht="15" customHeight="1" x14ac:dyDescent="0.25"/>
    <row r="52341" customFormat="1" ht="15" customHeight="1" x14ac:dyDescent="0.25"/>
    <row r="52342" customFormat="1" ht="15" customHeight="1" x14ac:dyDescent="0.25"/>
    <row r="52343" customFormat="1" ht="15" customHeight="1" x14ac:dyDescent="0.25"/>
    <row r="52344" customFormat="1" ht="15" customHeight="1" x14ac:dyDescent="0.25"/>
    <row r="52345" customFormat="1" ht="15" customHeight="1" x14ac:dyDescent="0.25"/>
    <row r="52346" customFormat="1" ht="15" customHeight="1" x14ac:dyDescent="0.25"/>
    <row r="52347" customFormat="1" ht="15" customHeight="1" x14ac:dyDescent="0.25"/>
    <row r="52348" customFormat="1" ht="15" customHeight="1" x14ac:dyDescent="0.25"/>
    <row r="52349" customFormat="1" ht="15" customHeight="1" x14ac:dyDescent="0.25"/>
    <row r="52350" customFormat="1" ht="15" customHeight="1" x14ac:dyDescent="0.25"/>
    <row r="52351" customFormat="1" ht="15" customHeight="1" x14ac:dyDescent="0.25"/>
    <row r="52352" customFormat="1" ht="15" customHeight="1" x14ac:dyDescent="0.25"/>
    <row r="52353" customFormat="1" ht="15" customHeight="1" x14ac:dyDescent="0.25"/>
    <row r="52354" customFormat="1" ht="15" customHeight="1" x14ac:dyDescent="0.25"/>
    <row r="52355" customFormat="1" ht="15" customHeight="1" x14ac:dyDescent="0.25"/>
    <row r="52356" customFormat="1" ht="15" customHeight="1" x14ac:dyDescent="0.25"/>
    <row r="52357" customFormat="1" ht="15" customHeight="1" x14ac:dyDescent="0.25"/>
    <row r="52358" customFormat="1" ht="15" customHeight="1" x14ac:dyDescent="0.25"/>
    <row r="52359" customFormat="1" ht="15" customHeight="1" x14ac:dyDescent="0.25"/>
    <row r="52360" customFormat="1" ht="15" customHeight="1" x14ac:dyDescent="0.25"/>
    <row r="52361" customFormat="1" ht="15" customHeight="1" x14ac:dyDescent="0.25"/>
    <row r="52362" customFormat="1" ht="15" customHeight="1" x14ac:dyDescent="0.25"/>
    <row r="52363" customFormat="1" ht="15" customHeight="1" x14ac:dyDescent="0.25"/>
    <row r="52364" customFormat="1" ht="15" customHeight="1" x14ac:dyDescent="0.25"/>
    <row r="52365" customFormat="1" ht="15" customHeight="1" x14ac:dyDescent="0.25"/>
    <row r="52366" customFormat="1" ht="15" customHeight="1" x14ac:dyDescent="0.25"/>
    <row r="52367" customFormat="1" ht="15" customHeight="1" x14ac:dyDescent="0.25"/>
    <row r="52368" customFormat="1" ht="15" customHeight="1" x14ac:dyDescent="0.25"/>
    <row r="52369" customFormat="1" ht="15" customHeight="1" x14ac:dyDescent="0.25"/>
    <row r="52370" customFormat="1" ht="15" customHeight="1" x14ac:dyDescent="0.25"/>
    <row r="52371" customFormat="1" ht="15" customHeight="1" x14ac:dyDescent="0.25"/>
    <row r="52372" customFormat="1" ht="15" customHeight="1" x14ac:dyDescent="0.25"/>
    <row r="52373" customFormat="1" ht="15" customHeight="1" x14ac:dyDescent="0.25"/>
    <row r="52374" customFormat="1" ht="15" customHeight="1" x14ac:dyDescent="0.25"/>
    <row r="52375" customFormat="1" ht="15" customHeight="1" x14ac:dyDescent="0.25"/>
    <row r="52376" customFormat="1" ht="15" customHeight="1" x14ac:dyDescent="0.25"/>
    <row r="52377" customFormat="1" ht="15" customHeight="1" x14ac:dyDescent="0.25"/>
    <row r="52378" customFormat="1" ht="15" customHeight="1" x14ac:dyDescent="0.25"/>
    <row r="52379" customFormat="1" ht="15" customHeight="1" x14ac:dyDescent="0.25"/>
    <row r="52380" customFormat="1" ht="15" customHeight="1" x14ac:dyDescent="0.25"/>
    <row r="52381" customFormat="1" ht="15" customHeight="1" x14ac:dyDescent="0.25"/>
    <row r="52382" customFormat="1" ht="15" customHeight="1" x14ac:dyDescent="0.25"/>
    <row r="52383" customFormat="1" ht="15" customHeight="1" x14ac:dyDescent="0.25"/>
    <row r="52384" customFormat="1" ht="15" customHeight="1" x14ac:dyDescent="0.25"/>
    <row r="52385" customFormat="1" ht="15" customHeight="1" x14ac:dyDescent="0.25"/>
    <row r="52386" customFormat="1" ht="15" customHeight="1" x14ac:dyDescent="0.25"/>
    <row r="52387" customFormat="1" ht="15" customHeight="1" x14ac:dyDescent="0.25"/>
    <row r="52388" customFormat="1" ht="15" customHeight="1" x14ac:dyDescent="0.25"/>
    <row r="52389" customFormat="1" ht="15" customHeight="1" x14ac:dyDescent="0.25"/>
    <row r="52390" customFormat="1" ht="15" customHeight="1" x14ac:dyDescent="0.25"/>
    <row r="52391" customFormat="1" ht="15" customHeight="1" x14ac:dyDescent="0.25"/>
    <row r="52392" customFormat="1" ht="15" customHeight="1" x14ac:dyDescent="0.25"/>
    <row r="52393" customFormat="1" ht="15" customHeight="1" x14ac:dyDescent="0.25"/>
    <row r="52394" customFormat="1" ht="15" customHeight="1" x14ac:dyDescent="0.25"/>
    <row r="52395" customFormat="1" ht="15" customHeight="1" x14ac:dyDescent="0.25"/>
    <row r="52396" customFormat="1" ht="15" customHeight="1" x14ac:dyDescent="0.25"/>
    <row r="52397" customFormat="1" ht="15" customHeight="1" x14ac:dyDescent="0.25"/>
    <row r="52398" customFormat="1" ht="15" customHeight="1" x14ac:dyDescent="0.25"/>
    <row r="52399" customFormat="1" ht="15" customHeight="1" x14ac:dyDescent="0.25"/>
    <row r="52400" customFormat="1" ht="15" customHeight="1" x14ac:dyDescent="0.25"/>
    <row r="52401" customFormat="1" ht="15" customHeight="1" x14ac:dyDescent="0.25"/>
    <row r="52402" customFormat="1" ht="15" customHeight="1" x14ac:dyDescent="0.25"/>
    <row r="52403" customFormat="1" ht="15" customHeight="1" x14ac:dyDescent="0.25"/>
    <row r="52404" customFormat="1" ht="15" customHeight="1" x14ac:dyDescent="0.25"/>
    <row r="52405" customFormat="1" ht="15" customHeight="1" x14ac:dyDescent="0.25"/>
    <row r="52406" customFormat="1" ht="15" customHeight="1" x14ac:dyDescent="0.25"/>
    <row r="52407" customFormat="1" ht="15" customHeight="1" x14ac:dyDescent="0.25"/>
    <row r="52408" customFormat="1" ht="15" customHeight="1" x14ac:dyDescent="0.25"/>
    <row r="52409" customFormat="1" ht="15" customHeight="1" x14ac:dyDescent="0.25"/>
    <row r="52410" customFormat="1" ht="15" customHeight="1" x14ac:dyDescent="0.25"/>
    <row r="52411" customFormat="1" ht="15" customHeight="1" x14ac:dyDescent="0.25"/>
    <row r="52412" customFormat="1" ht="15" customHeight="1" x14ac:dyDescent="0.25"/>
    <row r="52413" customFormat="1" ht="15" customHeight="1" x14ac:dyDescent="0.25"/>
    <row r="52414" customFormat="1" ht="15" customHeight="1" x14ac:dyDescent="0.25"/>
    <row r="52415" customFormat="1" ht="15" customHeight="1" x14ac:dyDescent="0.25"/>
    <row r="52416" customFormat="1" ht="15" customHeight="1" x14ac:dyDescent="0.25"/>
    <row r="52417" customFormat="1" ht="15" customHeight="1" x14ac:dyDescent="0.25"/>
    <row r="52418" customFormat="1" ht="15" customHeight="1" x14ac:dyDescent="0.25"/>
    <row r="52419" customFormat="1" ht="15" customHeight="1" x14ac:dyDescent="0.25"/>
    <row r="52420" customFormat="1" ht="15" customHeight="1" x14ac:dyDescent="0.25"/>
    <row r="52421" customFormat="1" ht="15" customHeight="1" x14ac:dyDescent="0.25"/>
    <row r="52422" customFormat="1" ht="15" customHeight="1" x14ac:dyDescent="0.25"/>
    <row r="52423" customFormat="1" ht="15" customHeight="1" x14ac:dyDescent="0.25"/>
    <row r="52424" customFormat="1" ht="15" customHeight="1" x14ac:dyDescent="0.25"/>
    <row r="52425" customFormat="1" ht="15" customHeight="1" x14ac:dyDescent="0.25"/>
    <row r="52426" customFormat="1" ht="15" customHeight="1" x14ac:dyDescent="0.25"/>
    <row r="52427" customFormat="1" ht="15" customHeight="1" x14ac:dyDescent="0.25"/>
    <row r="52428" customFormat="1" ht="15" customHeight="1" x14ac:dyDescent="0.25"/>
    <row r="52429" customFormat="1" ht="15" customHeight="1" x14ac:dyDescent="0.25"/>
    <row r="52430" customFormat="1" ht="15" customHeight="1" x14ac:dyDescent="0.25"/>
    <row r="52431" customFormat="1" ht="15" customHeight="1" x14ac:dyDescent="0.25"/>
    <row r="52432" customFormat="1" ht="15" customHeight="1" x14ac:dyDescent="0.25"/>
    <row r="52433" customFormat="1" ht="15" customHeight="1" x14ac:dyDescent="0.25"/>
    <row r="52434" customFormat="1" ht="15" customHeight="1" x14ac:dyDescent="0.25"/>
    <row r="52435" customFormat="1" ht="15" customHeight="1" x14ac:dyDescent="0.25"/>
    <row r="52436" customFormat="1" ht="15" customHeight="1" x14ac:dyDescent="0.25"/>
    <row r="52437" customFormat="1" ht="15" customHeight="1" x14ac:dyDescent="0.25"/>
    <row r="52438" customFormat="1" ht="15" customHeight="1" x14ac:dyDescent="0.25"/>
    <row r="52439" customFormat="1" ht="15" customHeight="1" x14ac:dyDescent="0.25"/>
    <row r="52440" customFormat="1" ht="15" customHeight="1" x14ac:dyDescent="0.25"/>
    <row r="52441" customFormat="1" ht="15" customHeight="1" x14ac:dyDescent="0.25"/>
    <row r="52442" customFormat="1" ht="15" customHeight="1" x14ac:dyDescent="0.25"/>
    <row r="52443" customFormat="1" ht="15" customHeight="1" x14ac:dyDescent="0.25"/>
    <row r="52444" customFormat="1" ht="15" customHeight="1" x14ac:dyDescent="0.25"/>
    <row r="52445" customFormat="1" ht="15" customHeight="1" x14ac:dyDescent="0.25"/>
    <row r="52446" customFormat="1" ht="15" customHeight="1" x14ac:dyDescent="0.25"/>
    <row r="52447" customFormat="1" ht="15" customHeight="1" x14ac:dyDescent="0.25"/>
    <row r="52448" customFormat="1" ht="15" customHeight="1" x14ac:dyDescent="0.25"/>
    <row r="52449" customFormat="1" ht="15" customHeight="1" x14ac:dyDescent="0.25"/>
    <row r="52450" customFormat="1" ht="15" customHeight="1" x14ac:dyDescent="0.25"/>
    <row r="52451" customFormat="1" ht="15" customHeight="1" x14ac:dyDescent="0.25"/>
    <row r="52452" customFormat="1" ht="15" customHeight="1" x14ac:dyDescent="0.25"/>
    <row r="52453" customFormat="1" ht="15" customHeight="1" x14ac:dyDescent="0.25"/>
    <row r="52454" customFormat="1" ht="15" customHeight="1" x14ac:dyDescent="0.25"/>
    <row r="52455" customFormat="1" ht="15" customHeight="1" x14ac:dyDescent="0.25"/>
    <row r="52456" customFormat="1" ht="15" customHeight="1" x14ac:dyDescent="0.25"/>
    <row r="52457" customFormat="1" ht="15" customHeight="1" x14ac:dyDescent="0.25"/>
    <row r="52458" customFormat="1" ht="15" customHeight="1" x14ac:dyDescent="0.25"/>
    <row r="52459" customFormat="1" ht="15" customHeight="1" x14ac:dyDescent="0.25"/>
    <row r="52460" customFormat="1" ht="15" customHeight="1" x14ac:dyDescent="0.25"/>
    <row r="52461" customFormat="1" ht="15" customHeight="1" x14ac:dyDescent="0.25"/>
    <row r="52462" customFormat="1" ht="15" customHeight="1" x14ac:dyDescent="0.25"/>
    <row r="52463" customFormat="1" ht="15" customHeight="1" x14ac:dyDescent="0.25"/>
    <row r="52464" customFormat="1" ht="15" customHeight="1" x14ac:dyDescent="0.25"/>
    <row r="52465" customFormat="1" ht="15" customHeight="1" x14ac:dyDescent="0.25"/>
    <row r="52466" customFormat="1" ht="15" customHeight="1" x14ac:dyDescent="0.25"/>
    <row r="52467" customFormat="1" ht="15" customHeight="1" x14ac:dyDescent="0.25"/>
    <row r="52468" customFormat="1" ht="15" customHeight="1" x14ac:dyDescent="0.25"/>
    <row r="52469" customFormat="1" ht="15" customHeight="1" x14ac:dyDescent="0.25"/>
    <row r="52470" customFormat="1" ht="15" customHeight="1" x14ac:dyDescent="0.25"/>
    <row r="52471" customFormat="1" ht="15" customHeight="1" x14ac:dyDescent="0.25"/>
    <row r="52472" customFormat="1" ht="15" customHeight="1" x14ac:dyDescent="0.25"/>
    <row r="52473" customFormat="1" ht="15" customHeight="1" x14ac:dyDescent="0.25"/>
    <row r="52474" customFormat="1" ht="15" customHeight="1" x14ac:dyDescent="0.25"/>
    <row r="52475" customFormat="1" ht="15" customHeight="1" x14ac:dyDescent="0.25"/>
    <row r="52476" customFormat="1" ht="15" customHeight="1" x14ac:dyDescent="0.25"/>
    <row r="52477" customFormat="1" ht="15" customHeight="1" x14ac:dyDescent="0.25"/>
    <row r="52478" customFormat="1" ht="15" customHeight="1" x14ac:dyDescent="0.25"/>
    <row r="52479" customFormat="1" ht="15" customHeight="1" x14ac:dyDescent="0.25"/>
    <row r="52480" customFormat="1" ht="15" customHeight="1" x14ac:dyDescent="0.25"/>
    <row r="52481" customFormat="1" ht="15" customHeight="1" x14ac:dyDescent="0.25"/>
    <row r="52482" customFormat="1" ht="15" customHeight="1" x14ac:dyDescent="0.25"/>
    <row r="52483" customFormat="1" ht="15" customHeight="1" x14ac:dyDescent="0.25"/>
    <row r="52484" customFormat="1" ht="15" customHeight="1" x14ac:dyDescent="0.25"/>
    <row r="52485" customFormat="1" ht="15" customHeight="1" x14ac:dyDescent="0.25"/>
    <row r="52486" customFormat="1" ht="15" customHeight="1" x14ac:dyDescent="0.25"/>
    <row r="52487" customFormat="1" ht="15" customHeight="1" x14ac:dyDescent="0.25"/>
    <row r="52488" customFormat="1" ht="15" customHeight="1" x14ac:dyDescent="0.25"/>
    <row r="52489" customFormat="1" ht="15" customHeight="1" x14ac:dyDescent="0.25"/>
    <row r="52490" customFormat="1" ht="15" customHeight="1" x14ac:dyDescent="0.25"/>
    <row r="52491" customFormat="1" ht="15" customHeight="1" x14ac:dyDescent="0.25"/>
    <row r="52492" customFormat="1" ht="15" customHeight="1" x14ac:dyDescent="0.25"/>
    <row r="52493" customFormat="1" ht="15" customHeight="1" x14ac:dyDescent="0.25"/>
    <row r="52494" customFormat="1" ht="15" customHeight="1" x14ac:dyDescent="0.25"/>
    <row r="52495" customFormat="1" ht="15" customHeight="1" x14ac:dyDescent="0.25"/>
    <row r="52496" customFormat="1" ht="15" customHeight="1" x14ac:dyDescent="0.25"/>
    <row r="52497" customFormat="1" ht="15" customHeight="1" x14ac:dyDescent="0.25"/>
    <row r="52498" customFormat="1" ht="15" customHeight="1" x14ac:dyDescent="0.25"/>
    <row r="52499" customFormat="1" ht="15" customHeight="1" x14ac:dyDescent="0.25"/>
    <row r="52500" customFormat="1" ht="15" customHeight="1" x14ac:dyDescent="0.25"/>
    <row r="52501" customFormat="1" ht="15" customHeight="1" x14ac:dyDescent="0.25"/>
    <row r="52502" customFormat="1" ht="15" customHeight="1" x14ac:dyDescent="0.25"/>
    <row r="52503" customFormat="1" ht="15" customHeight="1" x14ac:dyDescent="0.25"/>
    <row r="52504" customFormat="1" ht="15" customHeight="1" x14ac:dyDescent="0.25"/>
    <row r="52505" customFormat="1" ht="15" customHeight="1" x14ac:dyDescent="0.25"/>
    <row r="52506" customFormat="1" ht="15" customHeight="1" x14ac:dyDescent="0.25"/>
    <row r="52507" customFormat="1" ht="15" customHeight="1" x14ac:dyDescent="0.25"/>
    <row r="52508" customFormat="1" ht="15" customHeight="1" x14ac:dyDescent="0.25"/>
    <row r="52509" customFormat="1" ht="15" customHeight="1" x14ac:dyDescent="0.25"/>
    <row r="52510" customFormat="1" ht="15" customHeight="1" x14ac:dyDescent="0.25"/>
    <row r="52511" customFormat="1" ht="15" customHeight="1" x14ac:dyDescent="0.25"/>
    <row r="52512" customFormat="1" ht="15" customHeight="1" x14ac:dyDescent="0.25"/>
    <row r="52513" customFormat="1" ht="15" customHeight="1" x14ac:dyDescent="0.25"/>
    <row r="52514" customFormat="1" ht="15" customHeight="1" x14ac:dyDescent="0.25"/>
    <row r="52515" customFormat="1" ht="15" customHeight="1" x14ac:dyDescent="0.25"/>
    <row r="52516" customFormat="1" ht="15" customHeight="1" x14ac:dyDescent="0.25"/>
    <row r="52517" customFormat="1" ht="15" customHeight="1" x14ac:dyDescent="0.25"/>
    <row r="52518" customFormat="1" ht="15" customHeight="1" x14ac:dyDescent="0.25"/>
    <row r="52519" customFormat="1" ht="15" customHeight="1" x14ac:dyDescent="0.25"/>
    <row r="52520" customFormat="1" ht="15" customHeight="1" x14ac:dyDescent="0.25"/>
    <row r="52521" customFormat="1" ht="15" customHeight="1" x14ac:dyDescent="0.25"/>
    <row r="52522" customFormat="1" ht="15" customHeight="1" x14ac:dyDescent="0.25"/>
    <row r="52523" customFormat="1" ht="15" customHeight="1" x14ac:dyDescent="0.25"/>
    <row r="52524" customFormat="1" ht="15" customHeight="1" x14ac:dyDescent="0.25"/>
    <row r="52525" customFormat="1" ht="15" customHeight="1" x14ac:dyDescent="0.25"/>
    <row r="52526" customFormat="1" ht="15" customHeight="1" x14ac:dyDescent="0.25"/>
    <row r="52527" customFormat="1" ht="15" customHeight="1" x14ac:dyDescent="0.25"/>
    <row r="52528" customFormat="1" ht="15" customHeight="1" x14ac:dyDescent="0.25"/>
    <row r="52529" customFormat="1" ht="15" customHeight="1" x14ac:dyDescent="0.25"/>
    <row r="52530" customFormat="1" ht="15" customHeight="1" x14ac:dyDescent="0.25"/>
    <row r="52531" customFormat="1" ht="15" customHeight="1" x14ac:dyDescent="0.25"/>
    <row r="52532" customFormat="1" ht="15" customHeight="1" x14ac:dyDescent="0.25"/>
    <row r="52533" customFormat="1" ht="15" customHeight="1" x14ac:dyDescent="0.25"/>
    <row r="52534" customFormat="1" ht="15" customHeight="1" x14ac:dyDescent="0.25"/>
    <row r="52535" customFormat="1" ht="15" customHeight="1" x14ac:dyDescent="0.25"/>
    <row r="52536" customFormat="1" ht="15" customHeight="1" x14ac:dyDescent="0.25"/>
    <row r="52537" customFormat="1" ht="15" customHeight="1" x14ac:dyDescent="0.25"/>
    <row r="52538" customFormat="1" ht="15" customHeight="1" x14ac:dyDescent="0.25"/>
    <row r="52539" customFormat="1" ht="15" customHeight="1" x14ac:dyDescent="0.25"/>
    <row r="52540" customFormat="1" ht="15" customHeight="1" x14ac:dyDescent="0.25"/>
    <row r="52541" customFormat="1" ht="15" customHeight="1" x14ac:dyDescent="0.25"/>
    <row r="52542" customFormat="1" ht="15" customHeight="1" x14ac:dyDescent="0.25"/>
    <row r="52543" customFormat="1" ht="15" customHeight="1" x14ac:dyDescent="0.25"/>
    <row r="52544" customFormat="1" ht="15" customHeight="1" x14ac:dyDescent="0.25"/>
    <row r="52545" customFormat="1" ht="15" customHeight="1" x14ac:dyDescent="0.25"/>
    <row r="52546" customFormat="1" ht="15" customHeight="1" x14ac:dyDescent="0.25"/>
    <row r="52547" customFormat="1" ht="15" customHeight="1" x14ac:dyDescent="0.25"/>
    <row r="52548" customFormat="1" ht="15" customHeight="1" x14ac:dyDescent="0.25"/>
    <row r="52549" customFormat="1" ht="15" customHeight="1" x14ac:dyDescent="0.25"/>
    <row r="52550" customFormat="1" ht="15" customHeight="1" x14ac:dyDescent="0.25"/>
    <row r="52551" customFormat="1" ht="15" customHeight="1" x14ac:dyDescent="0.25"/>
    <row r="52552" customFormat="1" ht="15" customHeight="1" x14ac:dyDescent="0.25"/>
    <row r="52553" customFormat="1" ht="15" customHeight="1" x14ac:dyDescent="0.25"/>
    <row r="52554" customFormat="1" ht="15" customHeight="1" x14ac:dyDescent="0.25"/>
    <row r="52555" customFormat="1" ht="15" customHeight="1" x14ac:dyDescent="0.25"/>
    <row r="52556" customFormat="1" ht="15" customHeight="1" x14ac:dyDescent="0.25"/>
    <row r="52557" customFormat="1" ht="15" customHeight="1" x14ac:dyDescent="0.25"/>
    <row r="52558" customFormat="1" ht="15" customHeight="1" x14ac:dyDescent="0.25"/>
    <row r="52559" customFormat="1" ht="15" customHeight="1" x14ac:dyDescent="0.25"/>
    <row r="52560" customFormat="1" ht="15" customHeight="1" x14ac:dyDescent="0.25"/>
    <row r="52561" customFormat="1" ht="15" customHeight="1" x14ac:dyDescent="0.25"/>
    <row r="52562" customFormat="1" ht="15" customHeight="1" x14ac:dyDescent="0.25"/>
    <row r="52563" customFormat="1" ht="15" customHeight="1" x14ac:dyDescent="0.25"/>
    <row r="52564" customFormat="1" ht="15" customHeight="1" x14ac:dyDescent="0.25"/>
    <row r="52565" customFormat="1" ht="15" customHeight="1" x14ac:dyDescent="0.25"/>
    <row r="52566" customFormat="1" ht="15" customHeight="1" x14ac:dyDescent="0.25"/>
    <row r="52567" customFormat="1" ht="15" customHeight="1" x14ac:dyDescent="0.25"/>
    <row r="52568" customFormat="1" ht="15" customHeight="1" x14ac:dyDescent="0.25"/>
    <row r="52569" customFormat="1" ht="15" customHeight="1" x14ac:dyDescent="0.25"/>
    <row r="52570" customFormat="1" ht="15" customHeight="1" x14ac:dyDescent="0.25"/>
    <row r="52571" customFormat="1" ht="15" customHeight="1" x14ac:dyDescent="0.25"/>
    <row r="52572" customFormat="1" ht="15" customHeight="1" x14ac:dyDescent="0.25"/>
    <row r="52573" customFormat="1" ht="15" customHeight="1" x14ac:dyDescent="0.25"/>
    <row r="52574" customFormat="1" ht="15" customHeight="1" x14ac:dyDescent="0.25"/>
    <row r="52575" customFormat="1" ht="15" customHeight="1" x14ac:dyDescent="0.25"/>
    <row r="52576" customFormat="1" ht="15" customHeight="1" x14ac:dyDescent="0.25"/>
    <row r="52577" customFormat="1" ht="15" customHeight="1" x14ac:dyDescent="0.25"/>
    <row r="52578" customFormat="1" ht="15" customHeight="1" x14ac:dyDescent="0.25"/>
    <row r="52579" customFormat="1" ht="15" customHeight="1" x14ac:dyDescent="0.25"/>
    <row r="52580" customFormat="1" ht="15" customHeight="1" x14ac:dyDescent="0.25"/>
    <row r="52581" customFormat="1" ht="15" customHeight="1" x14ac:dyDescent="0.25"/>
    <row r="52582" customFormat="1" ht="15" customHeight="1" x14ac:dyDescent="0.25"/>
    <row r="52583" customFormat="1" ht="15" customHeight="1" x14ac:dyDescent="0.25"/>
    <row r="52584" customFormat="1" ht="15" customHeight="1" x14ac:dyDescent="0.25"/>
    <row r="52585" customFormat="1" ht="15" customHeight="1" x14ac:dyDescent="0.25"/>
    <row r="52586" customFormat="1" ht="15" customHeight="1" x14ac:dyDescent="0.25"/>
    <row r="52587" customFormat="1" ht="15" customHeight="1" x14ac:dyDescent="0.25"/>
    <row r="52588" customFormat="1" ht="15" customHeight="1" x14ac:dyDescent="0.25"/>
    <row r="52589" customFormat="1" ht="15" customHeight="1" x14ac:dyDescent="0.25"/>
    <row r="52590" customFormat="1" ht="15" customHeight="1" x14ac:dyDescent="0.25"/>
    <row r="52591" customFormat="1" ht="15" customHeight="1" x14ac:dyDescent="0.25"/>
    <row r="52592" customFormat="1" ht="15" customHeight="1" x14ac:dyDescent="0.25"/>
    <row r="52593" customFormat="1" ht="15" customHeight="1" x14ac:dyDescent="0.25"/>
    <row r="52594" customFormat="1" ht="15" customHeight="1" x14ac:dyDescent="0.25"/>
    <row r="52595" customFormat="1" ht="15" customHeight="1" x14ac:dyDescent="0.25"/>
    <row r="52596" customFormat="1" ht="15" customHeight="1" x14ac:dyDescent="0.25"/>
    <row r="52597" customFormat="1" ht="15" customHeight="1" x14ac:dyDescent="0.25"/>
    <row r="52598" customFormat="1" ht="15" customHeight="1" x14ac:dyDescent="0.25"/>
    <row r="52599" customFormat="1" ht="15" customHeight="1" x14ac:dyDescent="0.25"/>
    <row r="52600" customFormat="1" ht="15" customHeight="1" x14ac:dyDescent="0.25"/>
    <row r="52601" customFormat="1" ht="15" customHeight="1" x14ac:dyDescent="0.25"/>
    <row r="52602" customFormat="1" ht="15" customHeight="1" x14ac:dyDescent="0.25"/>
    <row r="52603" customFormat="1" ht="15" customHeight="1" x14ac:dyDescent="0.25"/>
    <row r="52604" customFormat="1" ht="15" customHeight="1" x14ac:dyDescent="0.25"/>
    <row r="52605" customFormat="1" ht="15" customHeight="1" x14ac:dyDescent="0.25"/>
    <row r="52606" customFormat="1" ht="15" customHeight="1" x14ac:dyDescent="0.25"/>
    <row r="52607" customFormat="1" ht="15" customHeight="1" x14ac:dyDescent="0.25"/>
    <row r="52608" customFormat="1" ht="15" customHeight="1" x14ac:dyDescent="0.25"/>
    <row r="52609" customFormat="1" ht="15" customHeight="1" x14ac:dyDescent="0.25"/>
    <row r="52610" customFormat="1" ht="15" customHeight="1" x14ac:dyDescent="0.25"/>
    <row r="52611" customFormat="1" ht="15" customHeight="1" x14ac:dyDescent="0.25"/>
    <row r="52612" customFormat="1" ht="15" customHeight="1" x14ac:dyDescent="0.25"/>
    <row r="52613" customFormat="1" ht="15" customHeight="1" x14ac:dyDescent="0.25"/>
    <row r="52614" customFormat="1" ht="15" customHeight="1" x14ac:dyDescent="0.25"/>
    <row r="52615" customFormat="1" ht="15" customHeight="1" x14ac:dyDescent="0.25"/>
    <row r="52616" customFormat="1" ht="15" customHeight="1" x14ac:dyDescent="0.25"/>
    <row r="52617" customFormat="1" ht="15" customHeight="1" x14ac:dyDescent="0.25"/>
    <row r="52618" customFormat="1" ht="15" customHeight="1" x14ac:dyDescent="0.25"/>
    <row r="52619" customFormat="1" ht="15" customHeight="1" x14ac:dyDescent="0.25"/>
    <row r="52620" customFormat="1" ht="15" customHeight="1" x14ac:dyDescent="0.25"/>
    <row r="52621" customFormat="1" ht="15" customHeight="1" x14ac:dyDescent="0.25"/>
    <row r="52622" customFormat="1" ht="15" customHeight="1" x14ac:dyDescent="0.25"/>
    <row r="52623" customFormat="1" ht="15" customHeight="1" x14ac:dyDescent="0.25"/>
    <row r="52624" customFormat="1" ht="15" customHeight="1" x14ac:dyDescent="0.25"/>
    <row r="52625" customFormat="1" ht="15" customHeight="1" x14ac:dyDescent="0.25"/>
    <row r="52626" customFormat="1" ht="15" customHeight="1" x14ac:dyDescent="0.25"/>
    <row r="52627" customFormat="1" ht="15" customHeight="1" x14ac:dyDescent="0.25"/>
    <row r="52628" customFormat="1" ht="15" customHeight="1" x14ac:dyDescent="0.25"/>
    <row r="52629" customFormat="1" ht="15" customHeight="1" x14ac:dyDescent="0.25"/>
    <row r="52630" customFormat="1" ht="15" customHeight="1" x14ac:dyDescent="0.25"/>
    <row r="52631" customFormat="1" ht="15" customHeight="1" x14ac:dyDescent="0.25"/>
    <row r="52632" customFormat="1" ht="15" customHeight="1" x14ac:dyDescent="0.25"/>
    <row r="52633" customFormat="1" ht="15" customHeight="1" x14ac:dyDescent="0.25"/>
    <row r="52634" customFormat="1" ht="15" customHeight="1" x14ac:dyDescent="0.25"/>
    <row r="52635" customFormat="1" ht="15" customHeight="1" x14ac:dyDescent="0.25"/>
    <row r="52636" customFormat="1" ht="15" customHeight="1" x14ac:dyDescent="0.25"/>
    <row r="52637" customFormat="1" ht="15" customHeight="1" x14ac:dyDescent="0.25"/>
    <row r="52638" customFormat="1" ht="15" customHeight="1" x14ac:dyDescent="0.25"/>
    <row r="52639" customFormat="1" ht="15" customHeight="1" x14ac:dyDescent="0.25"/>
    <row r="52640" customFormat="1" ht="15" customHeight="1" x14ac:dyDescent="0.25"/>
    <row r="52641" customFormat="1" ht="15" customHeight="1" x14ac:dyDescent="0.25"/>
    <row r="52642" customFormat="1" ht="15" customHeight="1" x14ac:dyDescent="0.25"/>
    <row r="52643" customFormat="1" ht="15" customHeight="1" x14ac:dyDescent="0.25"/>
    <row r="52644" customFormat="1" ht="15" customHeight="1" x14ac:dyDescent="0.25"/>
    <row r="52645" customFormat="1" ht="15" customHeight="1" x14ac:dyDescent="0.25"/>
    <row r="52646" customFormat="1" ht="15" customHeight="1" x14ac:dyDescent="0.25"/>
    <row r="52647" customFormat="1" ht="15" customHeight="1" x14ac:dyDescent="0.25"/>
    <row r="52648" customFormat="1" ht="15" customHeight="1" x14ac:dyDescent="0.25"/>
    <row r="52649" customFormat="1" ht="15" customHeight="1" x14ac:dyDescent="0.25"/>
    <row r="52650" customFormat="1" ht="15" customHeight="1" x14ac:dyDescent="0.25"/>
    <row r="52651" customFormat="1" ht="15" customHeight="1" x14ac:dyDescent="0.25"/>
    <row r="52652" customFormat="1" ht="15" customHeight="1" x14ac:dyDescent="0.25"/>
    <row r="52653" customFormat="1" ht="15" customHeight="1" x14ac:dyDescent="0.25"/>
    <row r="52654" customFormat="1" ht="15" customHeight="1" x14ac:dyDescent="0.25"/>
    <row r="52655" customFormat="1" ht="15" customHeight="1" x14ac:dyDescent="0.25"/>
    <row r="52656" customFormat="1" ht="15" customHeight="1" x14ac:dyDescent="0.25"/>
    <row r="52657" customFormat="1" ht="15" customHeight="1" x14ac:dyDescent="0.25"/>
    <row r="52658" customFormat="1" ht="15" customHeight="1" x14ac:dyDescent="0.25"/>
    <row r="52659" customFormat="1" ht="15" customHeight="1" x14ac:dyDescent="0.25"/>
    <row r="52660" customFormat="1" ht="15" customHeight="1" x14ac:dyDescent="0.25"/>
    <row r="52661" customFormat="1" ht="15" customHeight="1" x14ac:dyDescent="0.25"/>
    <row r="52662" customFormat="1" ht="15" customHeight="1" x14ac:dyDescent="0.25"/>
    <row r="52663" customFormat="1" ht="15" customHeight="1" x14ac:dyDescent="0.25"/>
    <row r="52664" customFormat="1" ht="15" customHeight="1" x14ac:dyDescent="0.25"/>
    <row r="52665" customFormat="1" ht="15" customHeight="1" x14ac:dyDescent="0.25"/>
    <row r="52666" customFormat="1" ht="15" customHeight="1" x14ac:dyDescent="0.25"/>
    <row r="52667" customFormat="1" ht="15" customHeight="1" x14ac:dyDescent="0.25"/>
    <row r="52668" customFormat="1" ht="15" customHeight="1" x14ac:dyDescent="0.25"/>
    <row r="52669" customFormat="1" ht="15" customHeight="1" x14ac:dyDescent="0.25"/>
    <row r="52670" customFormat="1" ht="15" customHeight="1" x14ac:dyDescent="0.25"/>
    <row r="52671" customFormat="1" ht="15" customHeight="1" x14ac:dyDescent="0.25"/>
    <row r="52672" customFormat="1" ht="15" customHeight="1" x14ac:dyDescent="0.25"/>
    <row r="52673" customFormat="1" ht="15" customHeight="1" x14ac:dyDescent="0.25"/>
    <row r="52674" customFormat="1" ht="15" customHeight="1" x14ac:dyDescent="0.25"/>
    <row r="52675" customFormat="1" ht="15" customHeight="1" x14ac:dyDescent="0.25"/>
    <row r="52676" customFormat="1" ht="15" customHeight="1" x14ac:dyDescent="0.25"/>
    <row r="52677" customFormat="1" ht="15" customHeight="1" x14ac:dyDescent="0.25"/>
    <row r="52678" customFormat="1" ht="15" customHeight="1" x14ac:dyDescent="0.25"/>
    <row r="52679" customFormat="1" ht="15" customHeight="1" x14ac:dyDescent="0.25"/>
    <row r="52680" customFormat="1" ht="15" customHeight="1" x14ac:dyDescent="0.25"/>
    <row r="52681" customFormat="1" ht="15" customHeight="1" x14ac:dyDescent="0.25"/>
    <row r="52682" customFormat="1" ht="15" customHeight="1" x14ac:dyDescent="0.25"/>
    <row r="52683" customFormat="1" ht="15" customHeight="1" x14ac:dyDescent="0.25"/>
    <row r="52684" customFormat="1" ht="15" customHeight="1" x14ac:dyDescent="0.25"/>
    <row r="52685" customFormat="1" ht="15" customHeight="1" x14ac:dyDescent="0.25"/>
    <row r="52686" customFormat="1" ht="15" customHeight="1" x14ac:dyDescent="0.25"/>
    <row r="52687" customFormat="1" ht="15" customHeight="1" x14ac:dyDescent="0.25"/>
    <row r="52688" customFormat="1" ht="15" customHeight="1" x14ac:dyDescent="0.25"/>
    <row r="52689" customFormat="1" ht="15" customHeight="1" x14ac:dyDescent="0.25"/>
    <row r="52690" customFormat="1" ht="15" customHeight="1" x14ac:dyDescent="0.25"/>
    <row r="52691" customFormat="1" ht="15" customHeight="1" x14ac:dyDescent="0.25"/>
    <row r="52692" customFormat="1" ht="15" customHeight="1" x14ac:dyDescent="0.25"/>
    <row r="52693" customFormat="1" ht="15" customHeight="1" x14ac:dyDescent="0.25"/>
    <row r="52694" customFormat="1" ht="15" customHeight="1" x14ac:dyDescent="0.25"/>
    <row r="52695" customFormat="1" ht="15" customHeight="1" x14ac:dyDescent="0.25"/>
    <row r="52696" customFormat="1" ht="15" customHeight="1" x14ac:dyDescent="0.25"/>
    <row r="52697" customFormat="1" ht="15" customHeight="1" x14ac:dyDescent="0.25"/>
    <row r="52698" customFormat="1" ht="15" customHeight="1" x14ac:dyDescent="0.25"/>
    <row r="52699" customFormat="1" ht="15" customHeight="1" x14ac:dyDescent="0.25"/>
    <row r="52700" customFormat="1" ht="15" customHeight="1" x14ac:dyDescent="0.25"/>
    <row r="52701" customFormat="1" ht="15" customHeight="1" x14ac:dyDescent="0.25"/>
    <row r="52702" customFormat="1" ht="15" customHeight="1" x14ac:dyDescent="0.25"/>
    <row r="52703" customFormat="1" ht="15" customHeight="1" x14ac:dyDescent="0.25"/>
    <row r="52704" customFormat="1" ht="15" customHeight="1" x14ac:dyDescent="0.25"/>
    <row r="52705" customFormat="1" ht="15" customHeight="1" x14ac:dyDescent="0.25"/>
    <row r="52706" customFormat="1" ht="15" customHeight="1" x14ac:dyDescent="0.25"/>
    <row r="52707" customFormat="1" ht="15" customHeight="1" x14ac:dyDescent="0.25"/>
    <row r="52708" customFormat="1" ht="15" customHeight="1" x14ac:dyDescent="0.25"/>
    <row r="52709" customFormat="1" ht="15" customHeight="1" x14ac:dyDescent="0.25"/>
    <row r="52710" customFormat="1" ht="15" customHeight="1" x14ac:dyDescent="0.25"/>
    <row r="52711" customFormat="1" ht="15" customHeight="1" x14ac:dyDescent="0.25"/>
    <row r="52712" customFormat="1" ht="15" customHeight="1" x14ac:dyDescent="0.25"/>
    <row r="52713" customFormat="1" ht="15" customHeight="1" x14ac:dyDescent="0.25"/>
    <row r="52714" customFormat="1" ht="15" customHeight="1" x14ac:dyDescent="0.25"/>
    <row r="52715" customFormat="1" ht="15" customHeight="1" x14ac:dyDescent="0.25"/>
    <row r="52716" customFormat="1" ht="15" customHeight="1" x14ac:dyDescent="0.25"/>
    <row r="52717" customFormat="1" ht="15" customHeight="1" x14ac:dyDescent="0.25"/>
    <row r="52718" customFormat="1" ht="15" customHeight="1" x14ac:dyDescent="0.25"/>
    <row r="52719" customFormat="1" ht="15" customHeight="1" x14ac:dyDescent="0.25"/>
    <row r="52720" customFormat="1" ht="15" customHeight="1" x14ac:dyDescent="0.25"/>
    <row r="52721" customFormat="1" ht="15" customHeight="1" x14ac:dyDescent="0.25"/>
    <row r="52722" customFormat="1" ht="15" customHeight="1" x14ac:dyDescent="0.25"/>
    <row r="52723" customFormat="1" ht="15" customHeight="1" x14ac:dyDescent="0.25"/>
    <row r="52724" customFormat="1" ht="15" customHeight="1" x14ac:dyDescent="0.25"/>
    <row r="52725" customFormat="1" ht="15" customHeight="1" x14ac:dyDescent="0.25"/>
    <row r="52726" customFormat="1" ht="15" customHeight="1" x14ac:dyDescent="0.25"/>
    <row r="52727" customFormat="1" ht="15" customHeight="1" x14ac:dyDescent="0.25"/>
    <row r="52728" customFormat="1" ht="15" customHeight="1" x14ac:dyDescent="0.25"/>
    <row r="52729" customFormat="1" ht="15" customHeight="1" x14ac:dyDescent="0.25"/>
    <row r="52730" customFormat="1" ht="15" customHeight="1" x14ac:dyDescent="0.25"/>
    <row r="52731" customFormat="1" ht="15" customHeight="1" x14ac:dyDescent="0.25"/>
    <row r="52732" customFormat="1" ht="15" customHeight="1" x14ac:dyDescent="0.25"/>
    <row r="52733" customFormat="1" ht="15" customHeight="1" x14ac:dyDescent="0.25"/>
    <row r="52734" customFormat="1" ht="15" customHeight="1" x14ac:dyDescent="0.25"/>
    <row r="52735" customFormat="1" ht="15" customHeight="1" x14ac:dyDescent="0.25"/>
    <row r="52736" customFormat="1" ht="15" customHeight="1" x14ac:dyDescent="0.25"/>
    <row r="52737" customFormat="1" ht="15" customHeight="1" x14ac:dyDescent="0.25"/>
    <row r="52738" customFormat="1" ht="15" customHeight="1" x14ac:dyDescent="0.25"/>
    <row r="52739" customFormat="1" ht="15" customHeight="1" x14ac:dyDescent="0.25"/>
    <row r="52740" customFormat="1" ht="15" customHeight="1" x14ac:dyDescent="0.25"/>
    <row r="52741" customFormat="1" ht="15" customHeight="1" x14ac:dyDescent="0.25"/>
    <row r="52742" customFormat="1" ht="15" customHeight="1" x14ac:dyDescent="0.25"/>
    <row r="52743" customFormat="1" ht="15" customHeight="1" x14ac:dyDescent="0.25"/>
    <row r="52744" customFormat="1" ht="15" customHeight="1" x14ac:dyDescent="0.25"/>
    <row r="52745" customFormat="1" ht="15" customHeight="1" x14ac:dyDescent="0.25"/>
    <row r="52746" customFormat="1" ht="15" customHeight="1" x14ac:dyDescent="0.25"/>
    <row r="52747" customFormat="1" ht="15" customHeight="1" x14ac:dyDescent="0.25"/>
    <row r="52748" customFormat="1" ht="15" customHeight="1" x14ac:dyDescent="0.25"/>
    <row r="52749" customFormat="1" ht="15" customHeight="1" x14ac:dyDescent="0.25"/>
    <row r="52750" customFormat="1" ht="15" customHeight="1" x14ac:dyDescent="0.25"/>
    <row r="52751" customFormat="1" ht="15" customHeight="1" x14ac:dyDescent="0.25"/>
    <row r="52752" customFormat="1" ht="15" customHeight="1" x14ac:dyDescent="0.25"/>
    <row r="52753" customFormat="1" ht="15" customHeight="1" x14ac:dyDescent="0.25"/>
    <row r="52754" customFormat="1" ht="15" customHeight="1" x14ac:dyDescent="0.25"/>
    <row r="52755" customFormat="1" ht="15" customHeight="1" x14ac:dyDescent="0.25"/>
    <row r="52756" customFormat="1" ht="15" customHeight="1" x14ac:dyDescent="0.25"/>
    <row r="52757" customFormat="1" ht="15" customHeight="1" x14ac:dyDescent="0.25"/>
    <row r="52758" customFormat="1" ht="15" customHeight="1" x14ac:dyDescent="0.25"/>
    <row r="52759" customFormat="1" ht="15" customHeight="1" x14ac:dyDescent="0.25"/>
    <row r="52760" customFormat="1" ht="15" customHeight="1" x14ac:dyDescent="0.25"/>
    <row r="52761" customFormat="1" ht="15" customHeight="1" x14ac:dyDescent="0.25"/>
    <row r="52762" customFormat="1" ht="15" customHeight="1" x14ac:dyDescent="0.25"/>
    <row r="52763" customFormat="1" ht="15" customHeight="1" x14ac:dyDescent="0.25"/>
    <row r="52764" customFormat="1" ht="15" customHeight="1" x14ac:dyDescent="0.25"/>
    <row r="52765" customFormat="1" ht="15" customHeight="1" x14ac:dyDescent="0.25"/>
    <row r="52766" customFormat="1" ht="15" customHeight="1" x14ac:dyDescent="0.25"/>
    <row r="52767" customFormat="1" ht="15" customHeight="1" x14ac:dyDescent="0.25"/>
    <row r="52768" customFormat="1" ht="15" customHeight="1" x14ac:dyDescent="0.25"/>
    <row r="52769" customFormat="1" ht="15" customHeight="1" x14ac:dyDescent="0.25"/>
    <row r="52770" customFormat="1" ht="15" customHeight="1" x14ac:dyDescent="0.25"/>
    <row r="52771" customFormat="1" ht="15" customHeight="1" x14ac:dyDescent="0.25"/>
    <row r="52772" customFormat="1" ht="15" customHeight="1" x14ac:dyDescent="0.25"/>
    <row r="52773" customFormat="1" ht="15" customHeight="1" x14ac:dyDescent="0.25"/>
    <row r="52774" customFormat="1" ht="15" customHeight="1" x14ac:dyDescent="0.25"/>
    <row r="52775" customFormat="1" ht="15" customHeight="1" x14ac:dyDescent="0.25"/>
    <row r="52776" customFormat="1" ht="15" customHeight="1" x14ac:dyDescent="0.25"/>
    <row r="52777" customFormat="1" ht="15" customHeight="1" x14ac:dyDescent="0.25"/>
    <row r="52778" customFormat="1" ht="15" customHeight="1" x14ac:dyDescent="0.25"/>
    <row r="52779" customFormat="1" ht="15" customHeight="1" x14ac:dyDescent="0.25"/>
    <row r="52780" customFormat="1" ht="15" customHeight="1" x14ac:dyDescent="0.25"/>
    <row r="52781" customFormat="1" ht="15" customHeight="1" x14ac:dyDescent="0.25"/>
    <row r="52782" customFormat="1" ht="15" customHeight="1" x14ac:dyDescent="0.25"/>
    <row r="52783" customFormat="1" ht="15" customHeight="1" x14ac:dyDescent="0.25"/>
    <row r="52784" customFormat="1" ht="15" customHeight="1" x14ac:dyDescent="0.25"/>
    <row r="52785" customFormat="1" ht="15" customHeight="1" x14ac:dyDescent="0.25"/>
    <row r="52786" customFormat="1" ht="15" customHeight="1" x14ac:dyDescent="0.25"/>
    <row r="52787" customFormat="1" ht="15" customHeight="1" x14ac:dyDescent="0.25"/>
    <row r="52788" customFormat="1" ht="15" customHeight="1" x14ac:dyDescent="0.25"/>
    <row r="52789" customFormat="1" ht="15" customHeight="1" x14ac:dyDescent="0.25"/>
    <row r="52790" customFormat="1" ht="15" customHeight="1" x14ac:dyDescent="0.25"/>
    <row r="52791" customFormat="1" ht="15" customHeight="1" x14ac:dyDescent="0.25"/>
    <row r="52792" customFormat="1" ht="15" customHeight="1" x14ac:dyDescent="0.25"/>
    <row r="52793" customFormat="1" ht="15" customHeight="1" x14ac:dyDescent="0.25"/>
    <row r="52794" customFormat="1" ht="15" customHeight="1" x14ac:dyDescent="0.25"/>
    <row r="52795" customFormat="1" ht="15" customHeight="1" x14ac:dyDescent="0.25"/>
    <row r="52796" customFormat="1" ht="15" customHeight="1" x14ac:dyDescent="0.25"/>
    <row r="52797" customFormat="1" ht="15" customHeight="1" x14ac:dyDescent="0.25"/>
    <row r="52798" customFormat="1" ht="15" customHeight="1" x14ac:dyDescent="0.25"/>
    <row r="52799" customFormat="1" ht="15" customHeight="1" x14ac:dyDescent="0.25"/>
    <row r="52800" customFormat="1" ht="15" customHeight="1" x14ac:dyDescent="0.25"/>
    <row r="52801" customFormat="1" ht="15" customHeight="1" x14ac:dyDescent="0.25"/>
    <row r="52802" customFormat="1" ht="15" customHeight="1" x14ac:dyDescent="0.25"/>
    <row r="52803" customFormat="1" ht="15" customHeight="1" x14ac:dyDescent="0.25"/>
    <row r="52804" customFormat="1" ht="15" customHeight="1" x14ac:dyDescent="0.25"/>
    <row r="52805" customFormat="1" ht="15" customHeight="1" x14ac:dyDescent="0.25"/>
    <row r="52806" customFormat="1" ht="15" customHeight="1" x14ac:dyDescent="0.25"/>
    <row r="52807" customFormat="1" ht="15" customHeight="1" x14ac:dyDescent="0.25"/>
    <row r="52808" customFormat="1" ht="15" customHeight="1" x14ac:dyDescent="0.25"/>
    <row r="52809" customFormat="1" ht="15" customHeight="1" x14ac:dyDescent="0.25"/>
    <row r="52810" customFormat="1" ht="15" customHeight="1" x14ac:dyDescent="0.25"/>
    <row r="52811" customFormat="1" ht="15" customHeight="1" x14ac:dyDescent="0.25"/>
    <row r="52812" customFormat="1" ht="15" customHeight="1" x14ac:dyDescent="0.25"/>
    <row r="52813" customFormat="1" ht="15" customHeight="1" x14ac:dyDescent="0.25"/>
    <row r="52814" customFormat="1" ht="15" customHeight="1" x14ac:dyDescent="0.25"/>
    <row r="52815" customFormat="1" ht="15" customHeight="1" x14ac:dyDescent="0.25"/>
    <row r="52816" customFormat="1" ht="15" customHeight="1" x14ac:dyDescent="0.25"/>
    <row r="52817" customFormat="1" ht="15" customHeight="1" x14ac:dyDescent="0.25"/>
    <row r="52818" customFormat="1" ht="15" customHeight="1" x14ac:dyDescent="0.25"/>
    <row r="52819" customFormat="1" ht="15" customHeight="1" x14ac:dyDescent="0.25"/>
    <row r="52820" customFormat="1" ht="15" customHeight="1" x14ac:dyDescent="0.25"/>
    <row r="52821" customFormat="1" ht="15" customHeight="1" x14ac:dyDescent="0.25"/>
    <row r="52822" customFormat="1" ht="15" customHeight="1" x14ac:dyDescent="0.25"/>
    <row r="52823" customFormat="1" ht="15" customHeight="1" x14ac:dyDescent="0.25"/>
    <row r="52824" customFormat="1" ht="15" customHeight="1" x14ac:dyDescent="0.25"/>
    <row r="52825" customFormat="1" ht="15" customHeight="1" x14ac:dyDescent="0.25"/>
    <row r="52826" customFormat="1" ht="15" customHeight="1" x14ac:dyDescent="0.25"/>
    <row r="52827" customFormat="1" ht="15" customHeight="1" x14ac:dyDescent="0.25"/>
    <row r="52828" customFormat="1" ht="15" customHeight="1" x14ac:dyDescent="0.25"/>
    <row r="52829" customFormat="1" ht="15" customHeight="1" x14ac:dyDescent="0.25"/>
    <row r="52830" customFormat="1" ht="15" customHeight="1" x14ac:dyDescent="0.25"/>
    <row r="52831" customFormat="1" ht="15" customHeight="1" x14ac:dyDescent="0.25"/>
    <row r="52832" customFormat="1" ht="15" customHeight="1" x14ac:dyDescent="0.25"/>
    <row r="52833" customFormat="1" ht="15" customHeight="1" x14ac:dyDescent="0.25"/>
    <row r="52834" customFormat="1" ht="15" customHeight="1" x14ac:dyDescent="0.25"/>
    <row r="52835" customFormat="1" ht="15" customHeight="1" x14ac:dyDescent="0.25"/>
    <row r="52836" customFormat="1" ht="15" customHeight="1" x14ac:dyDescent="0.25"/>
    <row r="52837" customFormat="1" ht="15" customHeight="1" x14ac:dyDescent="0.25"/>
    <row r="52838" customFormat="1" ht="15" customHeight="1" x14ac:dyDescent="0.25"/>
    <row r="52839" customFormat="1" ht="15" customHeight="1" x14ac:dyDescent="0.25"/>
    <row r="52840" customFormat="1" ht="15" customHeight="1" x14ac:dyDescent="0.25"/>
    <row r="52841" customFormat="1" ht="15" customHeight="1" x14ac:dyDescent="0.25"/>
    <row r="52842" customFormat="1" ht="15" customHeight="1" x14ac:dyDescent="0.25"/>
    <row r="52843" customFormat="1" ht="15" customHeight="1" x14ac:dyDescent="0.25"/>
    <row r="52844" customFormat="1" ht="15" customHeight="1" x14ac:dyDescent="0.25"/>
    <row r="52845" customFormat="1" ht="15" customHeight="1" x14ac:dyDescent="0.25"/>
    <row r="52846" customFormat="1" ht="15" customHeight="1" x14ac:dyDescent="0.25"/>
    <row r="52847" customFormat="1" ht="15" customHeight="1" x14ac:dyDescent="0.25"/>
    <row r="52848" customFormat="1" ht="15" customHeight="1" x14ac:dyDescent="0.25"/>
    <row r="52849" customFormat="1" ht="15" customHeight="1" x14ac:dyDescent="0.25"/>
    <row r="52850" customFormat="1" ht="15" customHeight="1" x14ac:dyDescent="0.25"/>
    <row r="52851" customFormat="1" ht="15" customHeight="1" x14ac:dyDescent="0.25"/>
    <row r="52852" customFormat="1" ht="15" customHeight="1" x14ac:dyDescent="0.25"/>
    <row r="52853" customFormat="1" ht="15" customHeight="1" x14ac:dyDescent="0.25"/>
    <row r="52854" customFormat="1" ht="15" customHeight="1" x14ac:dyDescent="0.25"/>
    <row r="52855" customFormat="1" ht="15" customHeight="1" x14ac:dyDescent="0.25"/>
    <row r="52856" customFormat="1" ht="15" customHeight="1" x14ac:dyDescent="0.25"/>
    <row r="52857" customFormat="1" ht="15" customHeight="1" x14ac:dyDescent="0.25"/>
    <row r="52858" customFormat="1" ht="15" customHeight="1" x14ac:dyDescent="0.25"/>
    <row r="52859" customFormat="1" ht="15" customHeight="1" x14ac:dyDescent="0.25"/>
    <row r="52860" customFormat="1" ht="15" customHeight="1" x14ac:dyDescent="0.25"/>
    <row r="52861" customFormat="1" ht="15" customHeight="1" x14ac:dyDescent="0.25"/>
    <row r="52862" customFormat="1" ht="15" customHeight="1" x14ac:dyDescent="0.25"/>
    <row r="52863" customFormat="1" ht="15" customHeight="1" x14ac:dyDescent="0.25"/>
    <row r="52864" customFormat="1" ht="15" customHeight="1" x14ac:dyDescent="0.25"/>
    <row r="52865" customFormat="1" ht="15" customHeight="1" x14ac:dyDescent="0.25"/>
    <row r="52866" customFormat="1" ht="15" customHeight="1" x14ac:dyDescent="0.25"/>
    <row r="52867" customFormat="1" ht="15" customHeight="1" x14ac:dyDescent="0.25"/>
    <row r="52868" customFormat="1" ht="15" customHeight="1" x14ac:dyDescent="0.25"/>
    <row r="52869" customFormat="1" ht="15" customHeight="1" x14ac:dyDescent="0.25"/>
    <row r="52870" customFormat="1" ht="15" customHeight="1" x14ac:dyDescent="0.25"/>
    <row r="52871" customFormat="1" ht="15" customHeight="1" x14ac:dyDescent="0.25"/>
    <row r="52872" customFormat="1" ht="15" customHeight="1" x14ac:dyDescent="0.25"/>
    <row r="52873" customFormat="1" ht="15" customHeight="1" x14ac:dyDescent="0.25"/>
    <row r="52874" customFormat="1" ht="15" customHeight="1" x14ac:dyDescent="0.25"/>
    <row r="52875" customFormat="1" ht="15" customHeight="1" x14ac:dyDescent="0.25"/>
    <row r="52876" customFormat="1" ht="15" customHeight="1" x14ac:dyDescent="0.25"/>
    <row r="52877" customFormat="1" ht="15" customHeight="1" x14ac:dyDescent="0.25"/>
    <row r="52878" customFormat="1" ht="15" customHeight="1" x14ac:dyDescent="0.25"/>
    <row r="52879" customFormat="1" ht="15" customHeight="1" x14ac:dyDescent="0.25"/>
    <row r="52880" customFormat="1" ht="15" customHeight="1" x14ac:dyDescent="0.25"/>
    <row r="52881" customFormat="1" ht="15" customHeight="1" x14ac:dyDescent="0.25"/>
    <row r="52882" customFormat="1" ht="15" customHeight="1" x14ac:dyDescent="0.25"/>
    <row r="52883" customFormat="1" ht="15" customHeight="1" x14ac:dyDescent="0.25"/>
    <row r="52884" customFormat="1" ht="15" customHeight="1" x14ac:dyDescent="0.25"/>
    <row r="52885" customFormat="1" ht="15" customHeight="1" x14ac:dyDescent="0.25"/>
    <row r="52886" customFormat="1" ht="15" customHeight="1" x14ac:dyDescent="0.25"/>
    <row r="52887" customFormat="1" ht="15" customHeight="1" x14ac:dyDescent="0.25"/>
    <row r="52888" customFormat="1" ht="15" customHeight="1" x14ac:dyDescent="0.25"/>
    <row r="52889" customFormat="1" ht="15" customHeight="1" x14ac:dyDescent="0.25"/>
    <row r="52890" customFormat="1" ht="15" customHeight="1" x14ac:dyDescent="0.25"/>
    <row r="52891" customFormat="1" ht="15" customHeight="1" x14ac:dyDescent="0.25"/>
    <row r="52892" customFormat="1" ht="15" customHeight="1" x14ac:dyDescent="0.25"/>
    <row r="52893" customFormat="1" ht="15" customHeight="1" x14ac:dyDescent="0.25"/>
    <row r="52894" customFormat="1" ht="15" customHeight="1" x14ac:dyDescent="0.25"/>
    <row r="52895" customFormat="1" ht="15" customHeight="1" x14ac:dyDescent="0.25"/>
    <row r="52896" customFormat="1" ht="15" customHeight="1" x14ac:dyDescent="0.25"/>
    <row r="52897" customFormat="1" ht="15" customHeight="1" x14ac:dyDescent="0.25"/>
    <row r="52898" customFormat="1" ht="15" customHeight="1" x14ac:dyDescent="0.25"/>
    <row r="52899" customFormat="1" ht="15" customHeight="1" x14ac:dyDescent="0.25"/>
    <row r="52900" customFormat="1" ht="15" customHeight="1" x14ac:dyDescent="0.25"/>
    <row r="52901" customFormat="1" ht="15" customHeight="1" x14ac:dyDescent="0.25"/>
    <row r="52902" customFormat="1" ht="15" customHeight="1" x14ac:dyDescent="0.25"/>
    <row r="52903" customFormat="1" ht="15" customHeight="1" x14ac:dyDescent="0.25"/>
    <row r="52904" customFormat="1" ht="15" customHeight="1" x14ac:dyDescent="0.25"/>
    <row r="52905" customFormat="1" ht="15" customHeight="1" x14ac:dyDescent="0.25"/>
    <row r="52906" customFormat="1" ht="15" customHeight="1" x14ac:dyDescent="0.25"/>
    <row r="52907" customFormat="1" ht="15" customHeight="1" x14ac:dyDescent="0.25"/>
    <row r="52908" customFormat="1" ht="15" customHeight="1" x14ac:dyDescent="0.25"/>
    <row r="52909" customFormat="1" ht="15" customHeight="1" x14ac:dyDescent="0.25"/>
    <row r="52910" customFormat="1" ht="15" customHeight="1" x14ac:dyDescent="0.25"/>
    <row r="52911" customFormat="1" ht="15" customHeight="1" x14ac:dyDescent="0.25"/>
    <row r="52912" customFormat="1" ht="15" customHeight="1" x14ac:dyDescent="0.25"/>
    <row r="52913" customFormat="1" ht="15" customHeight="1" x14ac:dyDescent="0.25"/>
    <row r="52914" customFormat="1" ht="15" customHeight="1" x14ac:dyDescent="0.25"/>
    <row r="52915" customFormat="1" ht="15" customHeight="1" x14ac:dyDescent="0.25"/>
    <row r="52916" customFormat="1" ht="15" customHeight="1" x14ac:dyDescent="0.25"/>
    <row r="52917" customFormat="1" ht="15" customHeight="1" x14ac:dyDescent="0.25"/>
    <row r="52918" customFormat="1" ht="15" customHeight="1" x14ac:dyDescent="0.25"/>
    <row r="52919" customFormat="1" ht="15" customHeight="1" x14ac:dyDescent="0.25"/>
    <row r="52920" customFormat="1" ht="15" customHeight="1" x14ac:dyDescent="0.25"/>
    <row r="52921" customFormat="1" ht="15" customHeight="1" x14ac:dyDescent="0.25"/>
    <row r="52922" customFormat="1" ht="15" customHeight="1" x14ac:dyDescent="0.25"/>
    <row r="52923" customFormat="1" ht="15" customHeight="1" x14ac:dyDescent="0.25"/>
    <row r="52924" customFormat="1" ht="15" customHeight="1" x14ac:dyDescent="0.25"/>
    <row r="52925" customFormat="1" ht="15" customHeight="1" x14ac:dyDescent="0.25"/>
    <row r="52926" customFormat="1" ht="15" customHeight="1" x14ac:dyDescent="0.25"/>
    <row r="52927" customFormat="1" ht="15" customHeight="1" x14ac:dyDescent="0.25"/>
    <row r="52928" customFormat="1" ht="15" customHeight="1" x14ac:dyDescent="0.25"/>
    <row r="52929" customFormat="1" ht="15" customHeight="1" x14ac:dyDescent="0.25"/>
    <row r="52930" customFormat="1" ht="15" customHeight="1" x14ac:dyDescent="0.25"/>
    <row r="52931" customFormat="1" ht="15" customHeight="1" x14ac:dyDescent="0.25"/>
    <row r="52932" customFormat="1" ht="15" customHeight="1" x14ac:dyDescent="0.25"/>
    <row r="52933" customFormat="1" ht="15" customHeight="1" x14ac:dyDescent="0.25"/>
    <row r="52934" customFormat="1" ht="15" customHeight="1" x14ac:dyDescent="0.25"/>
    <row r="52935" customFormat="1" ht="15" customHeight="1" x14ac:dyDescent="0.25"/>
    <row r="52936" customFormat="1" ht="15" customHeight="1" x14ac:dyDescent="0.25"/>
    <row r="52937" customFormat="1" ht="15" customHeight="1" x14ac:dyDescent="0.25"/>
    <row r="52938" customFormat="1" ht="15" customHeight="1" x14ac:dyDescent="0.25"/>
    <row r="52939" customFormat="1" ht="15" customHeight="1" x14ac:dyDescent="0.25"/>
    <row r="52940" customFormat="1" ht="15" customHeight="1" x14ac:dyDescent="0.25"/>
    <row r="52941" customFormat="1" ht="15" customHeight="1" x14ac:dyDescent="0.25"/>
    <row r="52942" customFormat="1" ht="15" customHeight="1" x14ac:dyDescent="0.25"/>
    <row r="52943" customFormat="1" ht="15" customHeight="1" x14ac:dyDescent="0.25"/>
    <row r="52944" customFormat="1" ht="15" customHeight="1" x14ac:dyDescent="0.25"/>
    <row r="52945" customFormat="1" ht="15" customHeight="1" x14ac:dyDescent="0.25"/>
    <row r="52946" customFormat="1" ht="15" customHeight="1" x14ac:dyDescent="0.25"/>
    <row r="52947" customFormat="1" ht="15" customHeight="1" x14ac:dyDescent="0.25"/>
    <row r="52948" customFormat="1" ht="15" customHeight="1" x14ac:dyDescent="0.25"/>
    <row r="52949" customFormat="1" ht="15" customHeight="1" x14ac:dyDescent="0.25"/>
    <row r="52950" customFormat="1" ht="15" customHeight="1" x14ac:dyDescent="0.25"/>
    <row r="52951" customFormat="1" ht="15" customHeight="1" x14ac:dyDescent="0.25"/>
    <row r="52952" customFormat="1" ht="15" customHeight="1" x14ac:dyDescent="0.25"/>
    <row r="52953" customFormat="1" ht="15" customHeight="1" x14ac:dyDescent="0.25"/>
    <row r="52954" customFormat="1" ht="15" customHeight="1" x14ac:dyDescent="0.25"/>
    <row r="52955" customFormat="1" ht="15" customHeight="1" x14ac:dyDescent="0.25"/>
    <row r="52956" customFormat="1" ht="15" customHeight="1" x14ac:dyDescent="0.25"/>
    <row r="52957" customFormat="1" ht="15" customHeight="1" x14ac:dyDescent="0.25"/>
    <row r="52958" customFormat="1" ht="15" customHeight="1" x14ac:dyDescent="0.25"/>
    <row r="52959" customFormat="1" ht="15" customHeight="1" x14ac:dyDescent="0.25"/>
    <row r="52960" customFormat="1" ht="15" customHeight="1" x14ac:dyDescent="0.25"/>
    <row r="52961" customFormat="1" ht="15" customHeight="1" x14ac:dyDescent="0.25"/>
    <row r="52962" customFormat="1" ht="15" customHeight="1" x14ac:dyDescent="0.25"/>
    <row r="52963" customFormat="1" ht="15" customHeight="1" x14ac:dyDescent="0.25"/>
    <row r="52964" customFormat="1" ht="15" customHeight="1" x14ac:dyDescent="0.25"/>
    <row r="52965" customFormat="1" ht="15" customHeight="1" x14ac:dyDescent="0.25"/>
    <row r="52966" customFormat="1" ht="15" customHeight="1" x14ac:dyDescent="0.25"/>
    <row r="52967" customFormat="1" ht="15" customHeight="1" x14ac:dyDescent="0.25"/>
    <row r="52968" customFormat="1" ht="15" customHeight="1" x14ac:dyDescent="0.25"/>
    <row r="52969" customFormat="1" ht="15" customHeight="1" x14ac:dyDescent="0.25"/>
    <row r="52970" customFormat="1" ht="15" customHeight="1" x14ac:dyDescent="0.25"/>
    <row r="52971" customFormat="1" ht="15" customHeight="1" x14ac:dyDescent="0.25"/>
    <row r="52972" customFormat="1" ht="15" customHeight="1" x14ac:dyDescent="0.25"/>
    <row r="52973" customFormat="1" ht="15" customHeight="1" x14ac:dyDescent="0.25"/>
    <row r="52974" customFormat="1" ht="15" customHeight="1" x14ac:dyDescent="0.25"/>
    <row r="52975" customFormat="1" ht="15" customHeight="1" x14ac:dyDescent="0.25"/>
    <row r="52976" customFormat="1" ht="15" customHeight="1" x14ac:dyDescent="0.25"/>
    <row r="52977" customFormat="1" ht="15" customHeight="1" x14ac:dyDescent="0.25"/>
    <row r="52978" customFormat="1" ht="15" customHeight="1" x14ac:dyDescent="0.25"/>
    <row r="52979" customFormat="1" ht="15" customHeight="1" x14ac:dyDescent="0.25"/>
    <row r="52980" customFormat="1" ht="15" customHeight="1" x14ac:dyDescent="0.25"/>
    <row r="52981" customFormat="1" ht="15" customHeight="1" x14ac:dyDescent="0.25"/>
    <row r="52982" customFormat="1" ht="15" customHeight="1" x14ac:dyDescent="0.25"/>
    <row r="52983" customFormat="1" ht="15" customHeight="1" x14ac:dyDescent="0.25"/>
    <row r="52984" customFormat="1" ht="15" customHeight="1" x14ac:dyDescent="0.25"/>
    <row r="52985" customFormat="1" ht="15" customHeight="1" x14ac:dyDescent="0.25"/>
    <row r="52986" customFormat="1" ht="15" customHeight="1" x14ac:dyDescent="0.25"/>
    <row r="52987" customFormat="1" ht="15" customHeight="1" x14ac:dyDescent="0.25"/>
    <row r="52988" customFormat="1" ht="15" customHeight="1" x14ac:dyDescent="0.25"/>
    <row r="52989" customFormat="1" ht="15" customHeight="1" x14ac:dyDescent="0.25"/>
    <row r="52990" customFormat="1" ht="15" customHeight="1" x14ac:dyDescent="0.25"/>
    <row r="52991" customFormat="1" ht="15" customHeight="1" x14ac:dyDescent="0.25"/>
    <row r="52992" customFormat="1" ht="15" customHeight="1" x14ac:dyDescent="0.25"/>
    <row r="52993" customFormat="1" ht="15" customHeight="1" x14ac:dyDescent="0.25"/>
    <row r="52994" customFormat="1" ht="15" customHeight="1" x14ac:dyDescent="0.25"/>
    <row r="52995" customFormat="1" ht="15" customHeight="1" x14ac:dyDescent="0.25"/>
    <row r="52996" customFormat="1" ht="15" customHeight="1" x14ac:dyDescent="0.25"/>
    <row r="52997" customFormat="1" ht="15" customHeight="1" x14ac:dyDescent="0.25"/>
    <row r="52998" customFormat="1" ht="15" customHeight="1" x14ac:dyDescent="0.25"/>
    <row r="52999" customFormat="1" ht="15" customHeight="1" x14ac:dyDescent="0.25"/>
    <row r="53000" customFormat="1" ht="15" customHeight="1" x14ac:dyDescent="0.25"/>
    <row r="53001" customFormat="1" ht="15" customHeight="1" x14ac:dyDescent="0.25"/>
    <row r="53002" customFormat="1" ht="15" customHeight="1" x14ac:dyDescent="0.25"/>
    <row r="53003" customFormat="1" ht="15" customHeight="1" x14ac:dyDescent="0.25"/>
    <row r="53004" customFormat="1" ht="15" customHeight="1" x14ac:dyDescent="0.25"/>
    <row r="53005" customFormat="1" ht="15" customHeight="1" x14ac:dyDescent="0.25"/>
    <row r="53006" customFormat="1" ht="15" customHeight="1" x14ac:dyDescent="0.25"/>
    <row r="53007" customFormat="1" ht="15" customHeight="1" x14ac:dyDescent="0.25"/>
    <row r="53008" customFormat="1" ht="15" customHeight="1" x14ac:dyDescent="0.25"/>
    <row r="53009" customFormat="1" ht="15" customHeight="1" x14ac:dyDescent="0.25"/>
    <row r="53010" customFormat="1" ht="15" customHeight="1" x14ac:dyDescent="0.25"/>
    <row r="53011" customFormat="1" ht="15" customHeight="1" x14ac:dyDescent="0.25"/>
    <row r="53012" customFormat="1" ht="15" customHeight="1" x14ac:dyDescent="0.25"/>
    <row r="53013" customFormat="1" ht="15" customHeight="1" x14ac:dyDescent="0.25"/>
    <row r="53014" customFormat="1" ht="15" customHeight="1" x14ac:dyDescent="0.25"/>
    <row r="53015" customFormat="1" ht="15" customHeight="1" x14ac:dyDescent="0.25"/>
    <row r="53016" customFormat="1" ht="15" customHeight="1" x14ac:dyDescent="0.25"/>
    <row r="53017" customFormat="1" ht="15" customHeight="1" x14ac:dyDescent="0.25"/>
    <row r="53018" customFormat="1" ht="15" customHeight="1" x14ac:dyDescent="0.25"/>
    <row r="53019" customFormat="1" ht="15" customHeight="1" x14ac:dyDescent="0.25"/>
    <row r="53020" customFormat="1" ht="15" customHeight="1" x14ac:dyDescent="0.25"/>
    <row r="53021" customFormat="1" ht="15" customHeight="1" x14ac:dyDescent="0.25"/>
    <row r="53022" customFormat="1" ht="15" customHeight="1" x14ac:dyDescent="0.25"/>
    <row r="53023" customFormat="1" ht="15" customHeight="1" x14ac:dyDescent="0.25"/>
    <row r="53024" customFormat="1" ht="15" customHeight="1" x14ac:dyDescent="0.25"/>
    <row r="53025" customFormat="1" ht="15" customHeight="1" x14ac:dyDescent="0.25"/>
    <row r="53026" customFormat="1" ht="15" customHeight="1" x14ac:dyDescent="0.25"/>
    <row r="53027" customFormat="1" ht="15" customHeight="1" x14ac:dyDescent="0.25"/>
    <row r="53028" customFormat="1" ht="15" customHeight="1" x14ac:dyDescent="0.25"/>
    <row r="53029" customFormat="1" ht="15" customHeight="1" x14ac:dyDescent="0.25"/>
    <row r="53030" customFormat="1" ht="15" customHeight="1" x14ac:dyDescent="0.25"/>
    <row r="53031" customFormat="1" ht="15" customHeight="1" x14ac:dyDescent="0.25"/>
    <row r="53032" customFormat="1" ht="15" customHeight="1" x14ac:dyDescent="0.25"/>
    <row r="53033" customFormat="1" ht="15" customHeight="1" x14ac:dyDescent="0.25"/>
    <row r="53034" customFormat="1" ht="15" customHeight="1" x14ac:dyDescent="0.25"/>
    <row r="53035" customFormat="1" ht="15" customHeight="1" x14ac:dyDescent="0.25"/>
    <row r="53036" customFormat="1" ht="15" customHeight="1" x14ac:dyDescent="0.25"/>
    <row r="53037" customFormat="1" ht="15" customHeight="1" x14ac:dyDescent="0.25"/>
    <row r="53038" customFormat="1" ht="15" customHeight="1" x14ac:dyDescent="0.25"/>
    <row r="53039" customFormat="1" ht="15" customHeight="1" x14ac:dyDescent="0.25"/>
    <row r="53040" customFormat="1" ht="15" customHeight="1" x14ac:dyDescent="0.25"/>
    <row r="53041" customFormat="1" ht="15" customHeight="1" x14ac:dyDescent="0.25"/>
    <row r="53042" customFormat="1" ht="15" customHeight="1" x14ac:dyDescent="0.25"/>
    <row r="53043" customFormat="1" ht="15" customHeight="1" x14ac:dyDescent="0.25"/>
    <row r="53044" customFormat="1" ht="15" customHeight="1" x14ac:dyDescent="0.25"/>
    <row r="53045" customFormat="1" ht="15" customHeight="1" x14ac:dyDescent="0.25"/>
    <row r="53046" customFormat="1" ht="15" customHeight="1" x14ac:dyDescent="0.25"/>
    <row r="53047" customFormat="1" ht="15" customHeight="1" x14ac:dyDescent="0.25"/>
    <row r="53048" customFormat="1" ht="15" customHeight="1" x14ac:dyDescent="0.25"/>
    <row r="53049" customFormat="1" ht="15" customHeight="1" x14ac:dyDescent="0.25"/>
    <row r="53050" customFormat="1" ht="15" customHeight="1" x14ac:dyDescent="0.25"/>
    <row r="53051" customFormat="1" ht="15" customHeight="1" x14ac:dyDescent="0.25"/>
    <row r="53052" customFormat="1" ht="15" customHeight="1" x14ac:dyDescent="0.25"/>
    <row r="53053" customFormat="1" ht="15" customHeight="1" x14ac:dyDescent="0.25"/>
    <row r="53054" customFormat="1" ht="15" customHeight="1" x14ac:dyDescent="0.25"/>
    <row r="53055" customFormat="1" ht="15" customHeight="1" x14ac:dyDescent="0.25"/>
    <row r="53056" customFormat="1" ht="15" customHeight="1" x14ac:dyDescent="0.25"/>
    <row r="53057" customFormat="1" ht="15" customHeight="1" x14ac:dyDescent="0.25"/>
    <row r="53058" customFormat="1" ht="15" customHeight="1" x14ac:dyDescent="0.25"/>
    <row r="53059" customFormat="1" ht="15" customHeight="1" x14ac:dyDescent="0.25"/>
    <row r="53060" customFormat="1" ht="15" customHeight="1" x14ac:dyDescent="0.25"/>
    <row r="53061" customFormat="1" ht="15" customHeight="1" x14ac:dyDescent="0.25"/>
    <row r="53062" customFormat="1" ht="15" customHeight="1" x14ac:dyDescent="0.25"/>
    <row r="53063" customFormat="1" ht="15" customHeight="1" x14ac:dyDescent="0.25"/>
    <row r="53064" customFormat="1" ht="15" customHeight="1" x14ac:dyDescent="0.25"/>
    <row r="53065" customFormat="1" ht="15" customHeight="1" x14ac:dyDescent="0.25"/>
    <row r="53066" customFormat="1" ht="15" customHeight="1" x14ac:dyDescent="0.25"/>
    <row r="53067" customFormat="1" ht="15" customHeight="1" x14ac:dyDescent="0.25"/>
    <row r="53068" customFormat="1" ht="15" customHeight="1" x14ac:dyDescent="0.25"/>
    <row r="53069" customFormat="1" ht="15" customHeight="1" x14ac:dyDescent="0.25"/>
    <row r="53070" customFormat="1" ht="15" customHeight="1" x14ac:dyDescent="0.25"/>
    <row r="53071" customFormat="1" ht="15" customHeight="1" x14ac:dyDescent="0.25"/>
    <row r="53072" customFormat="1" ht="15" customHeight="1" x14ac:dyDescent="0.25"/>
    <row r="53073" customFormat="1" ht="15" customHeight="1" x14ac:dyDescent="0.25"/>
    <row r="53074" customFormat="1" ht="15" customHeight="1" x14ac:dyDescent="0.25"/>
    <row r="53075" customFormat="1" ht="15" customHeight="1" x14ac:dyDescent="0.25"/>
    <row r="53076" customFormat="1" ht="15" customHeight="1" x14ac:dyDescent="0.25"/>
    <row r="53077" customFormat="1" ht="15" customHeight="1" x14ac:dyDescent="0.25"/>
    <row r="53078" customFormat="1" ht="15" customHeight="1" x14ac:dyDescent="0.25"/>
    <row r="53079" customFormat="1" ht="15" customHeight="1" x14ac:dyDescent="0.25"/>
    <row r="53080" customFormat="1" ht="15" customHeight="1" x14ac:dyDescent="0.25"/>
    <row r="53081" customFormat="1" ht="15" customHeight="1" x14ac:dyDescent="0.25"/>
    <row r="53082" customFormat="1" ht="15" customHeight="1" x14ac:dyDescent="0.25"/>
    <row r="53083" customFormat="1" ht="15" customHeight="1" x14ac:dyDescent="0.25"/>
    <row r="53084" customFormat="1" ht="15" customHeight="1" x14ac:dyDescent="0.25"/>
    <row r="53085" customFormat="1" ht="15" customHeight="1" x14ac:dyDescent="0.25"/>
    <row r="53086" customFormat="1" ht="15" customHeight="1" x14ac:dyDescent="0.25"/>
    <row r="53087" customFormat="1" ht="15" customHeight="1" x14ac:dyDescent="0.25"/>
    <row r="53088" customFormat="1" ht="15" customHeight="1" x14ac:dyDescent="0.25"/>
    <row r="53089" customFormat="1" ht="15" customHeight="1" x14ac:dyDescent="0.25"/>
    <row r="53090" customFormat="1" ht="15" customHeight="1" x14ac:dyDescent="0.25"/>
    <row r="53091" customFormat="1" ht="15" customHeight="1" x14ac:dyDescent="0.25"/>
    <row r="53092" customFormat="1" ht="15" customHeight="1" x14ac:dyDescent="0.25"/>
    <row r="53093" customFormat="1" ht="15" customHeight="1" x14ac:dyDescent="0.25"/>
    <row r="53094" customFormat="1" ht="15" customHeight="1" x14ac:dyDescent="0.25"/>
    <row r="53095" customFormat="1" ht="15" customHeight="1" x14ac:dyDescent="0.25"/>
    <row r="53096" customFormat="1" ht="15" customHeight="1" x14ac:dyDescent="0.25"/>
    <row r="53097" customFormat="1" ht="15" customHeight="1" x14ac:dyDescent="0.25"/>
    <row r="53098" customFormat="1" ht="15" customHeight="1" x14ac:dyDescent="0.25"/>
    <row r="53099" customFormat="1" ht="15" customHeight="1" x14ac:dyDescent="0.25"/>
    <row r="53100" customFormat="1" ht="15" customHeight="1" x14ac:dyDescent="0.25"/>
    <row r="53101" customFormat="1" ht="15" customHeight="1" x14ac:dyDescent="0.25"/>
    <row r="53102" customFormat="1" ht="15" customHeight="1" x14ac:dyDescent="0.25"/>
    <row r="53103" customFormat="1" ht="15" customHeight="1" x14ac:dyDescent="0.25"/>
    <row r="53104" customFormat="1" ht="15" customHeight="1" x14ac:dyDescent="0.25"/>
    <row r="53105" customFormat="1" ht="15" customHeight="1" x14ac:dyDescent="0.25"/>
    <row r="53106" customFormat="1" ht="15" customHeight="1" x14ac:dyDescent="0.25"/>
    <row r="53107" customFormat="1" ht="15" customHeight="1" x14ac:dyDescent="0.25"/>
    <row r="53108" customFormat="1" ht="15" customHeight="1" x14ac:dyDescent="0.25"/>
    <row r="53109" customFormat="1" ht="15" customHeight="1" x14ac:dyDescent="0.25"/>
    <row r="53110" customFormat="1" ht="15" customHeight="1" x14ac:dyDescent="0.25"/>
    <row r="53111" customFormat="1" ht="15" customHeight="1" x14ac:dyDescent="0.25"/>
    <row r="53112" customFormat="1" ht="15" customHeight="1" x14ac:dyDescent="0.25"/>
    <row r="53113" customFormat="1" ht="15" customHeight="1" x14ac:dyDescent="0.25"/>
    <row r="53114" customFormat="1" ht="15" customHeight="1" x14ac:dyDescent="0.25"/>
    <row r="53115" customFormat="1" ht="15" customHeight="1" x14ac:dyDescent="0.25"/>
    <row r="53116" customFormat="1" ht="15" customHeight="1" x14ac:dyDescent="0.25"/>
    <row r="53117" customFormat="1" ht="15" customHeight="1" x14ac:dyDescent="0.25"/>
    <row r="53118" customFormat="1" ht="15" customHeight="1" x14ac:dyDescent="0.25"/>
    <row r="53119" customFormat="1" ht="15" customHeight="1" x14ac:dyDescent="0.25"/>
    <row r="53120" customFormat="1" ht="15" customHeight="1" x14ac:dyDescent="0.25"/>
    <row r="53121" customFormat="1" ht="15" customHeight="1" x14ac:dyDescent="0.25"/>
    <row r="53122" customFormat="1" ht="15" customHeight="1" x14ac:dyDescent="0.25"/>
    <row r="53123" customFormat="1" ht="15" customHeight="1" x14ac:dyDescent="0.25"/>
    <row r="53124" customFormat="1" ht="15" customHeight="1" x14ac:dyDescent="0.25"/>
    <row r="53125" customFormat="1" ht="15" customHeight="1" x14ac:dyDescent="0.25"/>
    <row r="53126" customFormat="1" ht="15" customHeight="1" x14ac:dyDescent="0.25"/>
    <row r="53127" customFormat="1" ht="15" customHeight="1" x14ac:dyDescent="0.25"/>
    <row r="53128" customFormat="1" ht="15" customHeight="1" x14ac:dyDescent="0.25"/>
    <row r="53129" customFormat="1" ht="15" customHeight="1" x14ac:dyDescent="0.25"/>
    <row r="53130" customFormat="1" ht="15" customHeight="1" x14ac:dyDescent="0.25"/>
    <row r="53131" customFormat="1" ht="15" customHeight="1" x14ac:dyDescent="0.25"/>
    <row r="53132" customFormat="1" ht="15" customHeight="1" x14ac:dyDescent="0.25"/>
    <row r="53133" customFormat="1" ht="15" customHeight="1" x14ac:dyDescent="0.25"/>
    <row r="53134" customFormat="1" ht="15" customHeight="1" x14ac:dyDescent="0.25"/>
    <row r="53135" customFormat="1" ht="15" customHeight="1" x14ac:dyDescent="0.25"/>
    <row r="53136" customFormat="1" ht="15" customHeight="1" x14ac:dyDescent="0.25"/>
    <row r="53137" customFormat="1" ht="15" customHeight="1" x14ac:dyDescent="0.25"/>
    <row r="53138" customFormat="1" ht="15" customHeight="1" x14ac:dyDescent="0.25"/>
    <row r="53139" customFormat="1" ht="15" customHeight="1" x14ac:dyDescent="0.25"/>
    <row r="53140" customFormat="1" ht="15" customHeight="1" x14ac:dyDescent="0.25"/>
    <row r="53141" customFormat="1" ht="15" customHeight="1" x14ac:dyDescent="0.25"/>
    <row r="53142" customFormat="1" ht="15" customHeight="1" x14ac:dyDescent="0.25"/>
    <row r="53143" customFormat="1" ht="15" customHeight="1" x14ac:dyDescent="0.25"/>
    <row r="53144" customFormat="1" ht="15" customHeight="1" x14ac:dyDescent="0.25"/>
    <row r="53145" customFormat="1" ht="15" customHeight="1" x14ac:dyDescent="0.25"/>
    <row r="53146" customFormat="1" ht="15" customHeight="1" x14ac:dyDescent="0.25"/>
    <row r="53147" customFormat="1" ht="15" customHeight="1" x14ac:dyDescent="0.25"/>
    <row r="53148" customFormat="1" ht="15" customHeight="1" x14ac:dyDescent="0.25"/>
    <row r="53149" customFormat="1" ht="15" customHeight="1" x14ac:dyDescent="0.25"/>
    <row r="53150" customFormat="1" ht="15" customHeight="1" x14ac:dyDescent="0.25"/>
    <row r="53151" customFormat="1" ht="15" customHeight="1" x14ac:dyDescent="0.25"/>
    <row r="53152" customFormat="1" ht="15" customHeight="1" x14ac:dyDescent="0.25"/>
    <row r="53153" customFormat="1" ht="15" customHeight="1" x14ac:dyDescent="0.25"/>
    <row r="53154" customFormat="1" ht="15" customHeight="1" x14ac:dyDescent="0.25"/>
    <row r="53155" customFormat="1" ht="15" customHeight="1" x14ac:dyDescent="0.25"/>
    <row r="53156" customFormat="1" ht="15" customHeight="1" x14ac:dyDescent="0.25"/>
    <row r="53157" customFormat="1" ht="15" customHeight="1" x14ac:dyDescent="0.25"/>
    <row r="53158" customFormat="1" ht="15" customHeight="1" x14ac:dyDescent="0.25"/>
    <row r="53159" customFormat="1" ht="15" customHeight="1" x14ac:dyDescent="0.25"/>
    <row r="53160" customFormat="1" ht="15" customHeight="1" x14ac:dyDescent="0.25"/>
    <row r="53161" customFormat="1" ht="15" customHeight="1" x14ac:dyDescent="0.25"/>
    <row r="53162" customFormat="1" ht="15" customHeight="1" x14ac:dyDescent="0.25"/>
    <row r="53163" customFormat="1" ht="15" customHeight="1" x14ac:dyDescent="0.25"/>
    <row r="53164" customFormat="1" ht="15" customHeight="1" x14ac:dyDescent="0.25"/>
    <row r="53165" customFormat="1" ht="15" customHeight="1" x14ac:dyDescent="0.25"/>
    <row r="53166" customFormat="1" ht="15" customHeight="1" x14ac:dyDescent="0.25"/>
    <row r="53167" customFormat="1" ht="15" customHeight="1" x14ac:dyDescent="0.25"/>
    <row r="53168" customFormat="1" ht="15" customHeight="1" x14ac:dyDescent="0.25"/>
    <row r="53169" customFormat="1" ht="15" customHeight="1" x14ac:dyDescent="0.25"/>
    <row r="53170" customFormat="1" ht="15" customHeight="1" x14ac:dyDescent="0.25"/>
    <row r="53171" customFormat="1" ht="15" customHeight="1" x14ac:dyDescent="0.25"/>
    <row r="53172" customFormat="1" ht="15" customHeight="1" x14ac:dyDescent="0.25"/>
    <row r="53173" customFormat="1" ht="15" customHeight="1" x14ac:dyDescent="0.25"/>
    <row r="53174" customFormat="1" ht="15" customHeight="1" x14ac:dyDescent="0.25"/>
    <row r="53175" customFormat="1" ht="15" customHeight="1" x14ac:dyDescent="0.25"/>
    <row r="53176" customFormat="1" ht="15" customHeight="1" x14ac:dyDescent="0.25"/>
    <row r="53177" customFormat="1" ht="15" customHeight="1" x14ac:dyDescent="0.25"/>
    <row r="53178" customFormat="1" ht="15" customHeight="1" x14ac:dyDescent="0.25"/>
    <row r="53179" customFormat="1" ht="15" customHeight="1" x14ac:dyDescent="0.25"/>
    <row r="53180" customFormat="1" ht="15" customHeight="1" x14ac:dyDescent="0.25"/>
    <row r="53181" customFormat="1" ht="15" customHeight="1" x14ac:dyDescent="0.25"/>
    <row r="53182" customFormat="1" ht="15" customHeight="1" x14ac:dyDescent="0.25"/>
    <row r="53183" customFormat="1" ht="15" customHeight="1" x14ac:dyDescent="0.25"/>
    <row r="53184" customFormat="1" ht="15" customHeight="1" x14ac:dyDescent="0.25"/>
    <row r="53185" customFormat="1" ht="15" customHeight="1" x14ac:dyDescent="0.25"/>
    <row r="53186" customFormat="1" ht="15" customHeight="1" x14ac:dyDescent="0.25"/>
    <row r="53187" customFormat="1" ht="15" customHeight="1" x14ac:dyDescent="0.25"/>
    <row r="53188" customFormat="1" ht="15" customHeight="1" x14ac:dyDescent="0.25"/>
    <row r="53189" customFormat="1" ht="15" customHeight="1" x14ac:dyDescent="0.25"/>
    <row r="53190" customFormat="1" ht="15" customHeight="1" x14ac:dyDescent="0.25"/>
    <row r="53191" customFormat="1" ht="15" customHeight="1" x14ac:dyDescent="0.25"/>
    <row r="53192" customFormat="1" ht="15" customHeight="1" x14ac:dyDescent="0.25"/>
    <row r="53193" customFormat="1" ht="15" customHeight="1" x14ac:dyDescent="0.25"/>
    <row r="53194" customFormat="1" ht="15" customHeight="1" x14ac:dyDescent="0.25"/>
    <row r="53195" customFormat="1" ht="15" customHeight="1" x14ac:dyDescent="0.25"/>
    <row r="53196" customFormat="1" ht="15" customHeight="1" x14ac:dyDescent="0.25"/>
    <row r="53197" customFormat="1" ht="15" customHeight="1" x14ac:dyDescent="0.25"/>
    <row r="53198" customFormat="1" ht="15" customHeight="1" x14ac:dyDescent="0.25"/>
    <row r="53199" customFormat="1" ht="15" customHeight="1" x14ac:dyDescent="0.25"/>
    <row r="53200" customFormat="1" ht="15" customHeight="1" x14ac:dyDescent="0.25"/>
    <row r="53201" customFormat="1" ht="15" customHeight="1" x14ac:dyDescent="0.25"/>
    <row r="53202" customFormat="1" ht="15" customHeight="1" x14ac:dyDescent="0.25"/>
    <row r="53203" customFormat="1" ht="15" customHeight="1" x14ac:dyDescent="0.25"/>
    <row r="53204" customFormat="1" ht="15" customHeight="1" x14ac:dyDescent="0.25"/>
    <row r="53205" customFormat="1" ht="15" customHeight="1" x14ac:dyDescent="0.25"/>
    <row r="53206" customFormat="1" ht="15" customHeight="1" x14ac:dyDescent="0.25"/>
    <row r="53207" customFormat="1" ht="15" customHeight="1" x14ac:dyDescent="0.25"/>
    <row r="53208" customFormat="1" ht="15" customHeight="1" x14ac:dyDescent="0.25"/>
    <row r="53209" customFormat="1" ht="15" customHeight="1" x14ac:dyDescent="0.25"/>
    <row r="53210" customFormat="1" ht="15" customHeight="1" x14ac:dyDescent="0.25"/>
    <row r="53211" customFormat="1" ht="15" customHeight="1" x14ac:dyDescent="0.25"/>
    <row r="53212" customFormat="1" ht="15" customHeight="1" x14ac:dyDescent="0.25"/>
    <row r="53213" customFormat="1" ht="15" customHeight="1" x14ac:dyDescent="0.25"/>
    <row r="53214" customFormat="1" ht="15" customHeight="1" x14ac:dyDescent="0.25"/>
    <row r="53215" customFormat="1" ht="15" customHeight="1" x14ac:dyDescent="0.25"/>
    <row r="53216" customFormat="1" ht="15" customHeight="1" x14ac:dyDescent="0.25"/>
    <row r="53217" customFormat="1" ht="15" customHeight="1" x14ac:dyDescent="0.25"/>
    <row r="53218" customFormat="1" ht="15" customHeight="1" x14ac:dyDescent="0.25"/>
    <row r="53219" customFormat="1" ht="15" customHeight="1" x14ac:dyDescent="0.25"/>
    <row r="53220" customFormat="1" ht="15" customHeight="1" x14ac:dyDescent="0.25"/>
    <row r="53221" customFormat="1" ht="15" customHeight="1" x14ac:dyDescent="0.25"/>
    <row r="53222" customFormat="1" ht="15" customHeight="1" x14ac:dyDescent="0.25"/>
    <row r="53223" customFormat="1" ht="15" customHeight="1" x14ac:dyDescent="0.25"/>
    <row r="53224" customFormat="1" ht="15" customHeight="1" x14ac:dyDescent="0.25"/>
    <row r="53225" customFormat="1" ht="15" customHeight="1" x14ac:dyDescent="0.25"/>
    <row r="53226" customFormat="1" ht="15" customHeight="1" x14ac:dyDescent="0.25"/>
    <row r="53227" customFormat="1" ht="15" customHeight="1" x14ac:dyDescent="0.25"/>
    <row r="53228" customFormat="1" ht="15" customHeight="1" x14ac:dyDescent="0.25"/>
    <row r="53229" customFormat="1" ht="15" customHeight="1" x14ac:dyDescent="0.25"/>
    <row r="53230" customFormat="1" ht="15" customHeight="1" x14ac:dyDescent="0.25"/>
    <row r="53231" customFormat="1" ht="15" customHeight="1" x14ac:dyDescent="0.25"/>
    <row r="53232" customFormat="1" ht="15" customHeight="1" x14ac:dyDescent="0.25"/>
    <row r="53233" customFormat="1" ht="15" customHeight="1" x14ac:dyDescent="0.25"/>
    <row r="53234" customFormat="1" ht="15" customHeight="1" x14ac:dyDescent="0.25"/>
    <row r="53235" customFormat="1" ht="15" customHeight="1" x14ac:dyDescent="0.25"/>
    <row r="53236" customFormat="1" ht="15" customHeight="1" x14ac:dyDescent="0.25"/>
    <row r="53237" customFormat="1" ht="15" customHeight="1" x14ac:dyDescent="0.25"/>
    <row r="53238" customFormat="1" ht="15" customHeight="1" x14ac:dyDescent="0.25"/>
    <row r="53239" customFormat="1" ht="15" customHeight="1" x14ac:dyDescent="0.25"/>
    <row r="53240" customFormat="1" ht="15" customHeight="1" x14ac:dyDescent="0.25"/>
    <row r="53241" customFormat="1" ht="15" customHeight="1" x14ac:dyDescent="0.25"/>
    <row r="53242" customFormat="1" ht="15" customHeight="1" x14ac:dyDescent="0.25"/>
    <row r="53243" customFormat="1" ht="15" customHeight="1" x14ac:dyDescent="0.25"/>
    <row r="53244" customFormat="1" ht="15" customHeight="1" x14ac:dyDescent="0.25"/>
    <row r="53245" customFormat="1" ht="15" customHeight="1" x14ac:dyDescent="0.25"/>
    <row r="53246" customFormat="1" ht="15" customHeight="1" x14ac:dyDescent="0.25"/>
    <row r="53247" customFormat="1" ht="15" customHeight="1" x14ac:dyDescent="0.25"/>
    <row r="53248" customFormat="1" ht="15" customHeight="1" x14ac:dyDescent="0.25"/>
    <row r="53249" customFormat="1" ht="15" customHeight="1" x14ac:dyDescent="0.25"/>
    <row r="53250" customFormat="1" ht="15" customHeight="1" x14ac:dyDescent="0.25"/>
    <row r="53251" customFormat="1" ht="15" customHeight="1" x14ac:dyDescent="0.25"/>
    <row r="53252" customFormat="1" ht="15" customHeight="1" x14ac:dyDescent="0.25"/>
    <row r="53253" customFormat="1" ht="15" customHeight="1" x14ac:dyDescent="0.25"/>
    <row r="53254" customFormat="1" ht="15" customHeight="1" x14ac:dyDescent="0.25"/>
    <row r="53255" customFormat="1" ht="15" customHeight="1" x14ac:dyDescent="0.25"/>
    <row r="53256" customFormat="1" ht="15" customHeight="1" x14ac:dyDescent="0.25"/>
    <row r="53257" customFormat="1" ht="15" customHeight="1" x14ac:dyDescent="0.25"/>
    <row r="53258" customFormat="1" ht="15" customHeight="1" x14ac:dyDescent="0.25"/>
    <row r="53259" customFormat="1" ht="15" customHeight="1" x14ac:dyDescent="0.25"/>
    <row r="53260" customFormat="1" ht="15" customHeight="1" x14ac:dyDescent="0.25"/>
    <row r="53261" customFormat="1" ht="15" customHeight="1" x14ac:dyDescent="0.25"/>
    <row r="53262" customFormat="1" ht="15" customHeight="1" x14ac:dyDescent="0.25"/>
    <row r="53263" customFormat="1" ht="15" customHeight="1" x14ac:dyDescent="0.25"/>
    <row r="53264" customFormat="1" ht="15" customHeight="1" x14ac:dyDescent="0.25"/>
    <row r="53265" customFormat="1" ht="15" customHeight="1" x14ac:dyDescent="0.25"/>
    <row r="53266" customFormat="1" ht="15" customHeight="1" x14ac:dyDescent="0.25"/>
    <row r="53267" customFormat="1" ht="15" customHeight="1" x14ac:dyDescent="0.25"/>
    <row r="53268" customFormat="1" ht="15" customHeight="1" x14ac:dyDescent="0.25"/>
    <row r="53269" customFormat="1" ht="15" customHeight="1" x14ac:dyDescent="0.25"/>
    <row r="53270" customFormat="1" ht="15" customHeight="1" x14ac:dyDescent="0.25"/>
    <row r="53271" customFormat="1" ht="15" customHeight="1" x14ac:dyDescent="0.25"/>
    <row r="53272" customFormat="1" ht="15" customHeight="1" x14ac:dyDescent="0.25"/>
    <row r="53273" customFormat="1" ht="15" customHeight="1" x14ac:dyDescent="0.25"/>
    <row r="53274" customFormat="1" ht="15" customHeight="1" x14ac:dyDescent="0.25"/>
    <row r="53275" customFormat="1" ht="15" customHeight="1" x14ac:dyDescent="0.25"/>
    <row r="53276" customFormat="1" ht="15" customHeight="1" x14ac:dyDescent="0.25"/>
    <row r="53277" customFormat="1" ht="15" customHeight="1" x14ac:dyDescent="0.25"/>
    <row r="53278" customFormat="1" ht="15" customHeight="1" x14ac:dyDescent="0.25"/>
    <row r="53279" customFormat="1" ht="15" customHeight="1" x14ac:dyDescent="0.25"/>
    <row r="53280" customFormat="1" ht="15" customHeight="1" x14ac:dyDescent="0.25"/>
    <row r="53281" customFormat="1" ht="15" customHeight="1" x14ac:dyDescent="0.25"/>
    <row r="53282" customFormat="1" ht="15" customHeight="1" x14ac:dyDescent="0.25"/>
    <row r="53283" customFormat="1" ht="15" customHeight="1" x14ac:dyDescent="0.25"/>
    <row r="53284" customFormat="1" ht="15" customHeight="1" x14ac:dyDescent="0.25"/>
    <row r="53285" customFormat="1" ht="15" customHeight="1" x14ac:dyDescent="0.25"/>
    <row r="53286" customFormat="1" ht="15" customHeight="1" x14ac:dyDescent="0.25"/>
    <row r="53287" customFormat="1" ht="15" customHeight="1" x14ac:dyDescent="0.25"/>
    <row r="53288" customFormat="1" ht="15" customHeight="1" x14ac:dyDescent="0.25"/>
    <row r="53289" customFormat="1" ht="15" customHeight="1" x14ac:dyDescent="0.25"/>
    <row r="53290" customFormat="1" ht="15" customHeight="1" x14ac:dyDescent="0.25"/>
    <row r="53291" customFormat="1" ht="15" customHeight="1" x14ac:dyDescent="0.25"/>
    <row r="53292" customFormat="1" ht="15" customHeight="1" x14ac:dyDescent="0.25"/>
    <row r="53293" customFormat="1" ht="15" customHeight="1" x14ac:dyDescent="0.25"/>
    <row r="53294" customFormat="1" ht="15" customHeight="1" x14ac:dyDescent="0.25"/>
    <row r="53295" customFormat="1" ht="15" customHeight="1" x14ac:dyDescent="0.25"/>
    <row r="53296" customFormat="1" ht="15" customHeight="1" x14ac:dyDescent="0.25"/>
    <row r="53297" customFormat="1" ht="15" customHeight="1" x14ac:dyDescent="0.25"/>
    <row r="53298" customFormat="1" ht="15" customHeight="1" x14ac:dyDescent="0.25"/>
    <row r="53299" customFormat="1" ht="15" customHeight="1" x14ac:dyDescent="0.25"/>
    <row r="53300" customFormat="1" ht="15" customHeight="1" x14ac:dyDescent="0.25"/>
    <row r="53301" customFormat="1" ht="15" customHeight="1" x14ac:dyDescent="0.25"/>
    <row r="53302" customFormat="1" ht="15" customHeight="1" x14ac:dyDescent="0.25"/>
    <row r="53303" customFormat="1" ht="15" customHeight="1" x14ac:dyDescent="0.25"/>
    <row r="53304" customFormat="1" ht="15" customHeight="1" x14ac:dyDescent="0.25"/>
    <row r="53305" customFormat="1" ht="15" customHeight="1" x14ac:dyDescent="0.25"/>
    <row r="53306" customFormat="1" ht="15" customHeight="1" x14ac:dyDescent="0.25"/>
    <row r="53307" customFormat="1" ht="15" customHeight="1" x14ac:dyDescent="0.25"/>
    <row r="53308" customFormat="1" ht="15" customHeight="1" x14ac:dyDescent="0.25"/>
    <row r="53309" customFormat="1" ht="15" customHeight="1" x14ac:dyDescent="0.25"/>
    <row r="53310" customFormat="1" ht="15" customHeight="1" x14ac:dyDescent="0.25"/>
    <row r="53311" customFormat="1" ht="15" customHeight="1" x14ac:dyDescent="0.25"/>
    <row r="53312" customFormat="1" ht="15" customHeight="1" x14ac:dyDescent="0.25"/>
    <row r="53313" customFormat="1" ht="15" customHeight="1" x14ac:dyDescent="0.25"/>
    <row r="53314" customFormat="1" ht="15" customHeight="1" x14ac:dyDescent="0.25"/>
    <row r="53315" customFormat="1" ht="15" customHeight="1" x14ac:dyDescent="0.25"/>
    <row r="53316" customFormat="1" ht="15" customHeight="1" x14ac:dyDescent="0.25"/>
    <row r="53317" customFormat="1" ht="15" customHeight="1" x14ac:dyDescent="0.25"/>
    <row r="53318" customFormat="1" ht="15" customHeight="1" x14ac:dyDescent="0.25"/>
    <row r="53319" customFormat="1" ht="15" customHeight="1" x14ac:dyDescent="0.25"/>
    <row r="53320" customFormat="1" ht="15" customHeight="1" x14ac:dyDescent="0.25"/>
    <row r="53321" customFormat="1" ht="15" customHeight="1" x14ac:dyDescent="0.25"/>
    <row r="53322" customFormat="1" ht="15" customHeight="1" x14ac:dyDescent="0.25"/>
    <row r="53323" customFormat="1" ht="15" customHeight="1" x14ac:dyDescent="0.25"/>
    <row r="53324" customFormat="1" ht="15" customHeight="1" x14ac:dyDescent="0.25"/>
    <row r="53325" customFormat="1" ht="15" customHeight="1" x14ac:dyDescent="0.25"/>
    <row r="53326" customFormat="1" ht="15" customHeight="1" x14ac:dyDescent="0.25"/>
    <row r="53327" customFormat="1" ht="15" customHeight="1" x14ac:dyDescent="0.25"/>
    <row r="53328" customFormat="1" ht="15" customHeight="1" x14ac:dyDescent="0.25"/>
    <row r="53329" customFormat="1" ht="15" customHeight="1" x14ac:dyDescent="0.25"/>
    <row r="53330" customFormat="1" ht="15" customHeight="1" x14ac:dyDescent="0.25"/>
    <row r="53331" customFormat="1" ht="15" customHeight="1" x14ac:dyDescent="0.25"/>
    <row r="53332" customFormat="1" ht="15" customHeight="1" x14ac:dyDescent="0.25"/>
    <row r="53333" customFormat="1" ht="15" customHeight="1" x14ac:dyDescent="0.25"/>
    <row r="53334" customFormat="1" ht="15" customHeight="1" x14ac:dyDescent="0.25"/>
    <row r="53335" customFormat="1" ht="15" customHeight="1" x14ac:dyDescent="0.25"/>
    <row r="53336" customFormat="1" ht="15" customHeight="1" x14ac:dyDescent="0.25"/>
    <row r="53337" customFormat="1" ht="15" customHeight="1" x14ac:dyDescent="0.25"/>
    <row r="53338" customFormat="1" ht="15" customHeight="1" x14ac:dyDescent="0.25"/>
    <row r="53339" customFormat="1" ht="15" customHeight="1" x14ac:dyDescent="0.25"/>
    <row r="53340" customFormat="1" ht="15" customHeight="1" x14ac:dyDescent="0.25"/>
    <row r="53341" customFormat="1" ht="15" customHeight="1" x14ac:dyDescent="0.25"/>
    <row r="53342" customFormat="1" ht="15" customHeight="1" x14ac:dyDescent="0.25"/>
    <row r="53343" customFormat="1" ht="15" customHeight="1" x14ac:dyDescent="0.25"/>
    <row r="53344" customFormat="1" ht="15" customHeight="1" x14ac:dyDescent="0.25"/>
    <row r="53345" customFormat="1" ht="15" customHeight="1" x14ac:dyDescent="0.25"/>
    <row r="53346" customFormat="1" ht="15" customHeight="1" x14ac:dyDescent="0.25"/>
    <row r="53347" customFormat="1" ht="15" customHeight="1" x14ac:dyDescent="0.25"/>
    <row r="53348" customFormat="1" ht="15" customHeight="1" x14ac:dyDescent="0.25"/>
    <row r="53349" customFormat="1" ht="15" customHeight="1" x14ac:dyDescent="0.25"/>
    <row r="53350" customFormat="1" ht="15" customHeight="1" x14ac:dyDescent="0.25"/>
    <row r="53351" customFormat="1" ht="15" customHeight="1" x14ac:dyDescent="0.25"/>
    <row r="53352" customFormat="1" ht="15" customHeight="1" x14ac:dyDescent="0.25"/>
    <row r="53353" customFormat="1" ht="15" customHeight="1" x14ac:dyDescent="0.25"/>
    <row r="53354" customFormat="1" ht="15" customHeight="1" x14ac:dyDescent="0.25"/>
    <row r="53355" customFormat="1" ht="15" customHeight="1" x14ac:dyDescent="0.25"/>
    <row r="53356" customFormat="1" ht="15" customHeight="1" x14ac:dyDescent="0.25"/>
    <row r="53357" customFormat="1" ht="15" customHeight="1" x14ac:dyDescent="0.25"/>
    <row r="53358" customFormat="1" ht="15" customHeight="1" x14ac:dyDescent="0.25"/>
    <row r="53359" customFormat="1" ht="15" customHeight="1" x14ac:dyDescent="0.25"/>
    <row r="53360" customFormat="1" ht="15" customHeight="1" x14ac:dyDescent="0.25"/>
    <row r="53361" customFormat="1" ht="15" customHeight="1" x14ac:dyDescent="0.25"/>
    <row r="53362" customFormat="1" ht="15" customHeight="1" x14ac:dyDescent="0.25"/>
    <row r="53363" customFormat="1" ht="15" customHeight="1" x14ac:dyDescent="0.25"/>
    <row r="53364" customFormat="1" ht="15" customHeight="1" x14ac:dyDescent="0.25"/>
    <row r="53365" customFormat="1" ht="15" customHeight="1" x14ac:dyDescent="0.25"/>
    <row r="53366" customFormat="1" ht="15" customHeight="1" x14ac:dyDescent="0.25"/>
    <row r="53367" customFormat="1" ht="15" customHeight="1" x14ac:dyDescent="0.25"/>
    <row r="53368" customFormat="1" ht="15" customHeight="1" x14ac:dyDescent="0.25"/>
    <row r="53369" customFormat="1" ht="15" customHeight="1" x14ac:dyDescent="0.25"/>
    <row r="53370" customFormat="1" ht="15" customHeight="1" x14ac:dyDescent="0.25"/>
    <row r="53371" customFormat="1" ht="15" customHeight="1" x14ac:dyDescent="0.25"/>
    <row r="53372" customFormat="1" ht="15" customHeight="1" x14ac:dyDescent="0.25"/>
    <row r="53373" customFormat="1" ht="15" customHeight="1" x14ac:dyDescent="0.25"/>
    <row r="53374" customFormat="1" ht="15" customHeight="1" x14ac:dyDescent="0.25"/>
    <row r="53375" customFormat="1" ht="15" customHeight="1" x14ac:dyDescent="0.25"/>
    <row r="53376" customFormat="1" ht="15" customHeight="1" x14ac:dyDescent="0.25"/>
    <row r="53377" customFormat="1" ht="15" customHeight="1" x14ac:dyDescent="0.25"/>
    <row r="53378" customFormat="1" ht="15" customHeight="1" x14ac:dyDescent="0.25"/>
    <row r="53379" customFormat="1" ht="15" customHeight="1" x14ac:dyDescent="0.25"/>
    <row r="53380" customFormat="1" ht="15" customHeight="1" x14ac:dyDescent="0.25"/>
    <row r="53381" customFormat="1" ht="15" customHeight="1" x14ac:dyDescent="0.25"/>
    <row r="53382" customFormat="1" ht="15" customHeight="1" x14ac:dyDescent="0.25"/>
    <row r="53383" customFormat="1" ht="15" customHeight="1" x14ac:dyDescent="0.25"/>
    <row r="53384" customFormat="1" ht="15" customHeight="1" x14ac:dyDescent="0.25"/>
    <row r="53385" customFormat="1" ht="15" customHeight="1" x14ac:dyDescent="0.25"/>
    <row r="53386" customFormat="1" ht="15" customHeight="1" x14ac:dyDescent="0.25"/>
    <row r="53387" customFormat="1" ht="15" customHeight="1" x14ac:dyDescent="0.25"/>
    <row r="53388" customFormat="1" ht="15" customHeight="1" x14ac:dyDescent="0.25"/>
    <row r="53389" customFormat="1" ht="15" customHeight="1" x14ac:dyDescent="0.25"/>
    <row r="53390" customFormat="1" ht="15" customHeight="1" x14ac:dyDescent="0.25"/>
    <row r="53391" customFormat="1" ht="15" customHeight="1" x14ac:dyDescent="0.25"/>
    <row r="53392" customFormat="1" ht="15" customHeight="1" x14ac:dyDescent="0.25"/>
    <row r="53393" customFormat="1" ht="15" customHeight="1" x14ac:dyDescent="0.25"/>
    <row r="53394" customFormat="1" ht="15" customHeight="1" x14ac:dyDescent="0.25"/>
    <row r="53395" customFormat="1" ht="15" customHeight="1" x14ac:dyDescent="0.25"/>
    <row r="53396" customFormat="1" ht="15" customHeight="1" x14ac:dyDescent="0.25"/>
    <row r="53397" customFormat="1" ht="15" customHeight="1" x14ac:dyDescent="0.25"/>
    <row r="53398" customFormat="1" ht="15" customHeight="1" x14ac:dyDescent="0.25"/>
    <row r="53399" customFormat="1" ht="15" customHeight="1" x14ac:dyDescent="0.25"/>
    <row r="53400" customFormat="1" ht="15" customHeight="1" x14ac:dyDescent="0.25"/>
    <row r="53401" customFormat="1" ht="15" customHeight="1" x14ac:dyDescent="0.25"/>
    <row r="53402" customFormat="1" ht="15" customHeight="1" x14ac:dyDescent="0.25"/>
    <row r="53403" customFormat="1" ht="15" customHeight="1" x14ac:dyDescent="0.25"/>
    <row r="53404" customFormat="1" ht="15" customHeight="1" x14ac:dyDescent="0.25"/>
    <row r="53405" customFormat="1" ht="15" customHeight="1" x14ac:dyDescent="0.25"/>
    <row r="53406" customFormat="1" ht="15" customHeight="1" x14ac:dyDescent="0.25"/>
    <row r="53407" customFormat="1" ht="15" customHeight="1" x14ac:dyDescent="0.25"/>
    <row r="53408" customFormat="1" ht="15" customHeight="1" x14ac:dyDescent="0.25"/>
    <row r="53409" customFormat="1" ht="15" customHeight="1" x14ac:dyDescent="0.25"/>
    <row r="53410" customFormat="1" ht="15" customHeight="1" x14ac:dyDescent="0.25"/>
    <row r="53411" customFormat="1" ht="15" customHeight="1" x14ac:dyDescent="0.25"/>
    <row r="53412" customFormat="1" ht="15" customHeight="1" x14ac:dyDescent="0.25"/>
    <row r="53413" customFormat="1" ht="15" customHeight="1" x14ac:dyDescent="0.25"/>
    <row r="53414" customFormat="1" ht="15" customHeight="1" x14ac:dyDescent="0.25"/>
    <row r="53415" customFormat="1" ht="15" customHeight="1" x14ac:dyDescent="0.25"/>
    <row r="53416" customFormat="1" ht="15" customHeight="1" x14ac:dyDescent="0.25"/>
    <row r="53417" customFormat="1" ht="15" customHeight="1" x14ac:dyDescent="0.25"/>
    <row r="53418" customFormat="1" ht="15" customHeight="1" x14ac:dyDescent="0.25"/>
    <row r="53419" customFormat="1" ht="15" customHeight="1" x14ac:dyDescent="0.25"/>
    <row r="53420" customFormat="1" ht="15" customHeight="1" x14ac:dyDescent="0.25"/>
    <row r="53421" customFormat="1" ht="15" customHeight="1" x14ac:dyDescent="0.25"/>
    <row r="53422" customFormat="1" ht="15" customHeight="1" x14ac:dyDescent="0.25"/>
    <row r="53423" customFormat="1" ht="15" customHeight="1" x14ac:dyDescent="0.25"/>
    <row r="53424" customFormat="1" ht="15" customHeight="1" x14ac:dyDescent="0.25"/>
    <row r="53425" customFormat="1" ht="15" customHeight="1" x14ac:dyDescent="0.25"/>
    <row r="53426" customFormat="1" ht="15" customHeight="1" x14ac:dyDescent="0.25"/>
    <row r="53427" customFormat="1" ht="15" customHeight="1" x14ac:dyDescent="0.25"/>
    <row r="53428" customFormat="1" ht="15" customHeight="1" x14ac:dyDescent="0.25"/>
    <row r="53429" customFormat="1" ht="15" customHeight="1" x14ac:dyDescent="0.25"/>
    <row r="53430" customFormat="1" ht="15" customHeight="1" x14ac:dyDescent="0.25"/>
    <row r="53431" customFormat="1" ht="15" customHeight="1" x14ac:dyDescent="0.25"/>
    <row r="53432" customFormat="1" ht="15" customHeight="1" x14ac:dyDescent="0.25"/>
    <row r="53433" customFormat="1" ht="15" customHeight="1" x14ac:dyDescent="0.25"/>
    <row r="53434" customFormat="1" ht="15" customHeight="1" x14ac:dyDescent="0.25"/>
    <row r="53435" customFormat="1" ht="15" customHeight="1" x14ac:dyDescent="0.25"/>
    <row r="53436" customFormat="1" ht="15" customHeight="1" x14ac:dyDescent="0.25"/>
    <row r="53437" customFormat="1" ht="15" customHeight="1" x14ac:dyDescent="0.25"/>
    <row r="53438" customFormat="1" ht="15" customHeight="1" x14ac:dyDescent="0.25"/>
    <row r="53439" customFormat="1" ht="15" customHeight="1" x14ac:dyDescent="0.25"/>
    <row r="53440" customFormat="1" ht="15" customHeight="1" x14ac:dyDescent="0.25"/>
    <row r="53441" customFormat="1" ht="15" customHeight="1" x14ac:dyDescent="0.25"/>
    <row r="53442" customFormat="1" ht="15" customHeight="1" x14ac:dyDescent="0.25"/>
    <row r="53443" customFormat="1" ht="15" customHeight="1" x14ac:dyDescent="0.25"/>
    <row r="53444" customFormat="1" ht="15" customHeight="1" x14ac:dyDescent="0.25"/>
    <row r="53445" customFormat="1" ht="15" customHeight="1" x14ac:dyDescent="0.25"/>
    <row r="53446" customFormat="1" ht="15" customHeight="1" x14ac:dyDescent="0.25"/>
    <row r="53447" customFormat="1" ht="15" customHeight="1" x14ac:dyDescent="0.25"/>
    <row r="53448" customFormat="1" ht="15" customHeight="1" x14ac:dyDescent="0.25"/>
    <row r="53449" customFormat="1" ht="15" customHeight="1" x14ac:dyDescent="0.25"/>
    <row r="53450" customFormat="1" ht="15" customHeight="1" x14ac:dyDescent="0.25"/>
    <row r="53451" customFormat="1" ht="15" customHeight="1" x14ac:dyDescent="0.25"/>
    <row r="53452" customFormat="1" ht="15" customHeight="1" x14ac:dyDescent="0.25"/>
    <row r="53453" customFormat="1" ht="15" customHeight="1" x14ac:dyDescent="0.25"/>
    <row r="53454" customFormat="1" ht="15" customHeight="1" x14ac:dyDescent="0.25"/>
    <row r="53455" customFormat="1" ht="15" customHeight="1" x14ac:dyDescent="0.25"/>
    <row r="53456" customFormat="1" ht="15" customHeight="1" x14ac:dyDescent="0.25"/>
    <row r="53457" customFormat="1" ht="15" customHeight="1" x14ac:dyDescent="0.25"/>
    <row r="53458" customFormat="1" ht="15" customHeight="1" x14ac:dyDescent="0.25"/>
    <row r="53459" customFormat="1" ht="15" customHeight="1" x14ac:dyDescent="0.25"/>
    <row r="53460" customFormat="1" ht="15" customHeight="1" x14ac:dyDescent="0.25"/>
    <row r="53461" customFormat="1" ht="15" customHeight="1" x14ac:dyDescent="0.25"/>
    <row r="53462" customFormat="1" ht="15" customHeight="1" x14ac:dyDescent="0.25"/>
    <row r="53463" customFormat="1" ht="15" customHeight="1" x14ac:dyDescent="0.25"/>
    <row r="53464" customFormat="1" ht="15" customHeight="1" x14ac:dyDescent="0.25"/>
    <row r="53465" customFormat="1" ht="15" customHeight="1" x14ac:dyDescent="0.25"/>
    <row r="53466" customFormat="1" ht="15" customHeight="1" x14ac:dyDescent="0.25"/>
    <row r="53467" customFormat="1" ht="15" customHeight="1" x14ac:dyDescent="0.25"/>
    <row r="53468" customFormat="1" ht="15" customHeight="1" x14ac:dyDescent="0.25"/>
    <row r="53469" customFormat="1" ht="15" customHeight="1" x14ac:dyDescent="0.25"/>
    <row r="53470" customFormat="1" ht="15" customHeight="1" x14ac:dyDescent="0.25"/>
    <row r="53471" customFormat="1" ht="15" customHeight="1" x14ac:dyDescent="0.25"/>
    <row r="53472" customFormat="1" ht="15" customHeight="1" x14ac:dyDescent="0.25"/>
    <row r="53473" customFormat="1" ht="15" customHeight="1" x14ac:dyDescent="0.25"/>
    <row r="53474" customFormat="1" ht="15" customHeight="1" x14ac:dyDescent="0.25"/>
    <row r="53475" customFormat="1" ht="15" customHeight="1" x14ac:dyDescent="0.25"/>
    <row r="53476" customFormat="1" ht="15" customHeight="1" x14ac:dyDescent="0.25"/>
    <row r="53477" customFormat="1" ht="15" customHeight="1" x14ac:dyDescent="0.25"/>
    <row r="53478" customFormat="1" ht="15" customHeight="1" x14ac:dyDescent="0.25"/>
    <row r="53479" customFormat="1" ht="15" customHeight="1" x14ac:dyDescent="0.25"/>
    <row r="53480" customFormat="1" ht="15" customHeight="1" x14ac:dyDescent="0.25"/>
    <row r="53481" customFormat="1" ht="15" customHeight="1" x14ac:dyDescent="0.25"/>
    <row r="53482" customFormat="1" ht="15" customHeight="1" x14ac:dyDescent="0.25"/>
    <row r="53483" customFormat="1" ht="15" customHeight="1" x14ac:dyDescent="0.25"/>
    <row r="53484" customFormat="1" ht="15" customHeight="1" x14ac:dyDescent="0.25"/>
    <row r="53485" customFormat="1" ht="15" customHeight="1" x14ac:dyDescent="0.25"/>
    <row r="53486" customFormat="1" ht="15" customHeight="1" x14ac:dyDescent="0.25"/>
    <row r="53487" customFormat="1" ht="15" customHeight="1" x14ac:dyDescent="0.25"/>
    <row r="53488" customFormat="1" ht="15" customHeight="1" x14ac:dyDescent="0.25"/>
    <row r="53489" customFormat="1" ht="15" customHeight="1" x14ac:dyDescent="0.25"/>
    <row r="53490" customFormat="1" ht="15" customHeight="1" x14ac:dyDescent="0.25"/>
    <row r="53491" customFormat="1" ht="15" customHeight="1" x14ac:dyDescent="0.25"/>
    <row r="53492" customFormat="1" ht="15" customHeight="1" x14ac:dyDescent="0.25"/>
    <row r="53493" customFormat="1" ht="15" customHeight="1" x14ac:dyDescent="0.25"/>
    <row r="53494" customFormat="1" ht="15" customHeight="1" x14ac:dyDescent="0.25"/>
    <row r="53495" customFormat="1" ht="15" customHeight="1" x14ac:dyDescent="0.25"/>
    <row r="53496" customFormat="1" ht="15" customHeight="1" x14ac:dyDescent="0.25"/>
    <row r="53497" customFormat="1" ht="15" customHeight="1" x14ac:dyDescent="0.25"/>
    <row r="53498" customFormat="1" ht="15" customHeight="1" x14ac:dyDescent="0.25"/>
    <row r="53499" customFormat="1" ht="15" customHeight="1" x14ac:dyDescent="0.25"/>
    <row r="53500" customFormat="1" ht="15" customHeight="1" x14ac:dyDescent="0.25"/>
    <row r="53501" customFormat="1" ht="15" customHeight="1" x14ac:dyDescent="0.25"/>
    <row r="53502" customFormat="1" ht="15" customHeight="1" x14ac:dyDescent="0.25"/>
    <row r="53503" customFormat="1" ht="15" customHeight="1" x14ac:dyDescent="0.25"/>
    <row r="53504" customFormat="1" ht="15" customHeight="1" x14ac:dyDescent="0.25"/>
    <row r="53505" customFormat="1" ht="15" customHeight="1" x14ac:dyDescent="0.25"/>
    <row r="53506" customFormat="1" ht="15" customHeight="1" x14ac:dyDescent="0.25"/>
    <row r="53507" customFormat="1" ht="15" customHeight="1" x14ac:dyDescent="0.25"/>
    <row r="53508" customFormat="1" ht="15" customHeight="1" x14ac:dyDescent="0.25"/>
    <row r="53509" customFormat="1" ht="15" customHeight="1" x14ac:dyDescent="0.25"/>
    <row r="53510" customFormat="1" ht="15" customHeight="1" x14ac:dyDescent="0.25"/>
    <row r="53511" customFormat="1" ht="15" customHeight="1" x14ac:dyDescent="0.25"/>
    <row r="53512" customFormat="1" ht="15" customHeight="1" x14ac:dyDescent="0.25"/>
    <row r="53513" customFormat="1" ht="15" customHeight="1" x14ac:dyDescent="0.25"/>
    <row r="53514" customFormat="1" ht="15" customHeight="1" x14ac:dyDescent="0.25"/>
    <row r="53515" customFormat="1" ht="15" customHeight="1" x14ac:dyDescent="0.25"/>
    <row r="53516" customFormat="1" ht="15" customHeight="1" x14ac:dyDescent="0.25"/>
    <row r="53517" customFormat="1" ht="15" customHeight="1" x14ac:dyDescent="0.25"/>
    <row r="53518" customFormat="1" ht="15" customHeight="1" x14ac:dyDescent="0.25"/>
    <row r="53519" customFormat="1" ht="15" customHeight="1" x14ac:dyDescent="0.25"/>
    <row r="53520" customFormat="1" ht="15" customHeight="1" x14ac:dyDescent="0.25"/>
    <row r="53521" customFormat="1" ht="15" customHeight="1" x14ac:dyDescent="0.25"/>
    <row r="53522" customFormat="1" ht="15" customHeight="1" x14ac:dyDescent="0.25"/>
    <row r="53523" customFormat="1" ht="15" customHeight="1" x14ac:dyDescent="0.25"/>
    <row r="53524" customFormat="1" ht="15" customHeight="1" x14ac:dyDescent="0.25"/>
    <row r="53525" customFormat="1" ht="15" customHeight="1" x14ac:dyDescent="0.25"/>
    <row r="53526" customFormat="1" ht="15" customHeight="1" x14ac:dyDescent="0.25"/>
    <row r="53527" customFormat="1" ht="15" customHeight="1" x14ac:dyDescent="0.25"/>
    <row r="53528" customFormat="1" ht="15" customHeight="1" x14ac:dyDescent="0.25"/>
    <row r="53529" customFormat="1" ht="15" customHeight="1" x14ac:dyDescent="0.25"/>
    <row r="53530" customFormat="1" ht="15" customHeight="1" x14ac:dyDescent="0.25"/>
    <row r="53531" customFormat="1" ht="15" customHeight="1" x14ac:dyDescent="0.25"/>
    <row r="53532" customFormat="1" ht="15" customHeight="1" x14ac:dyDescent="0.25"/>
    <row r="53533" customFormat="1" ht="15" customHeight="1" x14ac:dyDescent="0.25"/>
    <row r="53534" customFormat="1" ht="15" customHeight="1" x14ac:dyDescent="0.25"/>
    <row r="53535" customFormat="1" ht="15" customHeight="1" x14ac:dyDescent="0.25"/>
    <row r="53536" customFormat="1" ht="15" customHeight="1" x14ac:dyDescent="0.25"/>
    <row r="53537" customFormat="1" ht="15" customHeight="1" x14ac:dyDescent="0.25"/>
    <row r="53538" customFormat="1" ht="15" customHeight="1" x14ac:dyDescent="0.25"/>
    <row r="53539" customFormat="1" ht="15" customHeight="1" x14ac:dyDescent="0.25"/>
    <row r="53540" customFormat="1" ht="15" customHeight="1" x14ac:dyDescent="0.25"/>
    <row r="53541" customFormat="1" ht="15" customHeight="1" x14ac:dyDescent="0.25"/>
    <row r="53542" customFormat="1" ht="15" customHeight="1" x14ac:dyDescent="0.25"/>
    <row r="53543" customFormat="1" ht="15" customHeight="1" x14ac:dyDescent="0.25"/>
    <row r="53544" customFormat="1" ht="15" customHeight="1" x14ac:dyDescent="0.25"/>
    <row r="53545" customFormat="1" ht="15" customHeight="1" x14ac:dyDescent="0.25"/>
    <row r="53546" customFormat="1" ht="15" customHeight="1" x14ac:dyDescent="0.25"/>
    <row r="53547" customFormat="1" ht="15" customHeight="1" x14ac:dyDescent="0.25"/>
    <row r="53548" customFormat="1" ht="15" customHeight="1" x14ac:dyDescent="0.25"/>
    <row r="53549" customFormat="1" ht="15" customHeight="1" x14ac:dyDescent="0.25"/>
    <row r="53550" customFormat="1" ht="15" customHeight="1" x14ac:dyDescent="0.25"/>
    <row r="53551" customFormat="1" ht="15" customHeight="1" x14ac:dyDescent="0.25"/>
    <row r="53552" customFormat="1" ht="15" customHeight="1" x14ac:dyDescent="0.25"/>
    <row r="53553" customFormat="1" ht="15" customHeight="1" x14ac:dyDescent="0.25"/>
    <row r="53554" customFormat="1" ht="15" customHeight="1" x14ac:dyDescent="0.25"/>
    <row r="53555" customFormat="1" ht="15" customHeight="1" x14ac:dyDescent="0.25"/>
    <row r="53556" customFormat="1" ht="15" customHeight="1" x14ac:dyDescent="0.25"/>
    <row r="53557" customFormat="1" ht="15" customHeight="1" x14ac:dyDescent="0.25"/>
    <row r="53558" customFormat="1" ht="15" customHeight="1" x14ac:dyDescent="0.25"/>
    <row r="53559" customFormat="1" ht="15" customHeight="1" x14ac:dyDescent="0.25"/>
    <row r="53560" customFormat="1" ht="15" customHeight="1" x14ac:dyDescent="0.25"/>
    <row r="53561" customFormat="1" ht="15" customHeight="1" x14ac:dyDescent="0.25"/>
    <row r="53562" customFormat="1" ht="15" customHeight="1" x14ac:dyDescent="0.25"/>
    <row r="53563" customFormat="1" ht="15" customHeight="1" x14ac:dyDescent="0.25"/>
    <row r="53564" customFormat="1" ht="15" customHeight="1" x14ac:dyDescent="0.25"/>
    <row r="53565" customFormat="1" ht="15" customHeight="1" x14ac:dyDescent="0.25"/>
    <row r="53566" customFormat="1" ht="15" customHeight="1" x14ac:dyDescent="0.25"/>
    <row r="53567" customFormat="1" ht="15" customHeight="1" x14ac:dyDescent="0.25"/>
    <row r="53568" customFormat="1" ht="15" customHeight="1" x14ac:dyDescent="0.25"/>
    <row r="53569" customFormat="1" ht="15" customHeight="1" x14ac:dyDescent="0.25"/>
    <row r="53570" customFormat="1" ht="15" customHeight="1" x14ac:dyDescent="0.25"/>
    <row r="53571" customFormat="1" ht="15" customHeight="1" x14ac:dyDescent="0.25"/>
    <row r="53572" customFormat="1" ht="15" customHeight="1" x14ac:dyDescent="0.25"/>
    <row r="53573" customFormat="1" ht="15" customHeight="1" x14ac:dyDescent="0.25"/>
    <row r="53574" customFormat="1" ht="15" customHeight="1" x14ac:dyDescent="0.25"/>
    <row r="53575" customFormat="1" ht="15" customHeight="1" x14ac:dyDescent="0.25"/>
    <row r="53576" customFormat="1" ht="15" customHeight="1" x14ac:dyDescent="0.25"/>
    <row r="53577" customFormat="1" ht="15" customHeight="1" x14ac:dyDescent="0.25"/>
    <row r="53578" customFormat="1" ht="15" customHeight="1" x14ac:dyDescent="0.25"/>
    <row r="53579" customFormat="1" ht="15" customHeight="1" x14ac:dyDescent="0.25"/>
    <row r="53580" customFormat="1" ht="15" customHeight="1" x14ac:dyDescent="0.25"/>
    <row r="53581" customFormat="1" ht="15" customHeight="1" x14ac:dyDescent="0.25"/>
    <row r="53582" customFormat="1" ht="15" customHeight="1" x14ac:dyDescent="0.25"/>
    <row r="53583" customFormat="1" ht="15" customHeight="1" x14ac:dyDescent="0.25"/>
    <row r="53584" customFormat="1" ht="15" customHeight="1" x14ac:dyDescent="0.25"/>
    <row r="53585" customFormat="1" ht="15" customHeight="1" x14ac:dyDescent="0.25"/>
    <row r="53586" customFormat="1" ht="15" customHeight="1" x14ac:dyDescent="0.25"/>
    <row r="53587" customFormat="1" ht="15" customHeight="1" x14ac:dyDescent="0.25"/>
    <row r="53588" customFormat="1" ht="15" customHeight="1" x14ac:dyDescent="0.25"/>
    <row r="53589" customFormat="1" ht="15" customHeight="1" x14ac:dyDescent="0.25"/>
    <row r="53590" customFormat="1" ht="15" customHeight="1" x14ac:dyDescent="0.25"/>
    <row r="53591" customFormat="1" ht="15" customHeight="1" x14ac:dyDescent="0.25"/>
    <row r="53592" customFormat="1" ht="15" customHeight="1" x14ac:dyDescent="0.25"/>
    <row r="53593" customFormat="1" ht="15" customHeight="1" x14ac:dyDescent="0.25"/>
    <row r="53594" customFormat="1" ht="15" customHeight="1" x14ac:dyDescent="0.25"/>
    <row r="53595" customFormat="1" ht="15" customHeight="1" x14ac:dyDescent="0.25"/>
    <row r="53596" customFormat="1" ht="15" customHeight="1" x14ac:dyDescent="0.25"/>
    <row r="53597" customFormat="1" ht="15" customHeight="1" x14ac:dyDescent="0.25"/>
    <row r="53598" customFormat="1" ht="15" customHeight="1" x14ac:dyDescent="0.25"/>
    <row r="53599" customFormat="1" ht="15" customHeight="1" x14ac:dyDescent="0.25"/>
    <row r="53600" customFormat="1" ht="15" customHeight="1" x14ac:dyDescent="0.25"/>
    <row r="53601" customFormat="1" ht="15" customHeight="1" x14ac:dyDescent="0.25"/>
    <row r="53602" customFormat="1" ht="15" customHeight="1" x14ac:dyDescent="0.25"/>
    <row r="53603" customFormat="1" ht="15" customHeight="1" x14ac:dyDescent="0.25"/>
    <row r="53604" customFormat="1" ht="15" customHeight="1" x14ac:dyDescent="0.25"/>
    <row r="53605" customFormat="1" ht="15" customHeight="1" x14ac:dyDescent="0.25"/>
    <row r="53606" customFormat="1" ht="15" customHeight="1" x14ac:dyDescent="0.25"/>
    <row r="53607" customFormat="1" ht="15" customHeight="1" x14ac:dyDescent="0.25"/>
    <row r="53608" customFormat="1" ht="15" customHeight="1" x14ac:dyDescent="0.25"/>
    <row r="53609" customFormat="1" ht="15" customHeight="1" x14ac:dyDescent="0.25"/>
    <row r="53610" customFormat="1" ht="15" customHeight="1" x14ac:dyDescent="0.25"/>
    <row r="53611" customFormat="1" ht="15" customHeight="1" x14ac:dyDescent="0.25"/>
    <row r="53612" customFormat="1" ht="15" customHeight="1" x14ac:dyDescent="0.25"/>
    <row r="53613" customFormat="1" ht="15" customHeight="1" x14ac:dyDescent="0.25"/>
    <row r="53614" customFormat="1" ht="15" customHeight="1" x14ac:dyDescent="0.25"/>
    <row r="53615" customFormat="1" ht="15" customHeight="1" x14ac:dyDescent="0.25"/>
    <row r="53616" customFormat="1" ht="15" customHeight="1" x14ac:dyDescent="0.25"/>
    <row r="53617" customFormat="1" ht="15" customHeight="1" x14ac:dyDescent="0.25"/>
    <row r="53618" customFormat="1" ht="15" customHeight="1" x14ac:dyDescent="0.25"/>
    <row r="53619" customFormat="1" ht="15" customHeight="1" x14ac:dyDescent="0.25"/>
    <row r="53620" customFormat="1" ht="15" customHeight="1" x14ac:dyDescent="0.25"/>
    <row r="53621" customFormat="1" ht="15" customHeight="1" x14ac:dyDescent="0.25"/>
    <row r="53622" customFormat="1" ht="15" customHeight="1" x14ac:dyDescent="0.25"/>
    <row r="53623" customFormat="1" ht="15" customHeight="1" x14ac:dyDescent="0.25"/>
    <row r="53624" customFormat="1" ht="15" customHeight="1" x14ac:dyDescent="0.25"/>
    <row r="53625" customFormat="1" ht="15" customHeight="1" x14ac:dyDescent="0.25"/>
    <row r="53626" customFormat="1" ht="15" customHeight="1" x14ac:dyDescent="0.25"/>
    <row r="53627" customFormat="1" ht="15" customHeight="1" x14ac:dyDescent="0.25"/>
    <row r="53628" customFormat="1" ht="15" customHeight="1" x14ac:dyDescent="0.25"/>
    <row r="53629" customFormat="1" ht="15" customHeight="1" x14ac:dyDescent="0.25"/>
    <row r="53630" customFormat="1" ht="15" customHeight="1" x14ac:dyDescent="0.25"/>
    <row r="53631" customFormat="1" ht="15" customHeight="1" x14ac:dyDescent="0.25"/>
    <row r="53632" customFormat="1" ht="15" customHeight="1" x14ac:dyDescent="0.25"/>
    <row r="53633" customFormat="1" ht="15" customHeight="1" x14ac:dyDescent="0.25"/>
    <row r="53634" customFormat="1" ht="15" customHeight="1" x14ac:dyDescent="0.25"/>
    <row r="53635" customFormat="1" ht="15" customHeight="1" x14ac:dyDescent="0.25"/>
    <row r="53636" customFormat="1" ht="15" customHeight="1" x14ac:dyDescent="0.25"/>
    <row r="53637" customFormat="1" ht="15" customHeight="1" x14ac:dyDescent="0.25"/>
    <row r="53638" customFormat="1" ht="15" customHeight="1" x14ac:dyDescent="0.25"/>
    <row r="53639" customFormat="1" ht="15" customHeight="1" x14ac:dyDescent="0.25"/>
    <row r="53640" customFormat="1" ht="15" customHeight="1" x14ac:dyDescent="0.25"/>
    <row r="53641" customFormat="1" ht="15" customHeight="1" x14ac:dyDescent="0.25"/>
    <row r="53642" customFormat="1" ht="15" customHeight="1" x14ac:dyDescent="0.25"/>
    <row r="53643" customFormat="1" ht="15" customHeight="1" x14ac:dyDescent="0.25"/>
    <row r="53644" customFormat="1" ht="15" customHeight="1" x14ac:dyDescent="0.25"/>
    <row r="53645" customFormat="1" ht="15" customHeight="1" x14ac:dyDescent="0.25"/>
    <row r="53646" customFormat="1" ht="15" customHeight="1" x14ac:dyDescent="0.25"/>
    <row r="53647" customFormat="1" ht="15" customHeight="1" x14ac:dyDescent="0.25"/>
    <row r="53648" customFormat="1" ht="15" customHeight="1" x14ac:dyDescent="0.25"/>
    <row r="53649" customFormat="1" ht="15" customHeight="1" x14ac:dyDescent="0.25"/>
    <row r="53650" customFormat="1" ht="15" customHeight="1" x14ac:dyDescent="0.25"/>
    <row r="53651" customFormat="1" ht="15" customHeight="1" x14ac:dyDescent="0.25"/>
    <row r="53652" customFormat="1" ht="15" customHeight="1" x14ac:dyDescent="0.25"/>
    <row r="53653" customFormat="1" ht="15" customHeight="1" x14ac:dyDescent="0.25"/>
    <row r="53654" customFormat="1" ht="15" customHeight="1" x14ac:dyDescent="0.25"/>
    <row r="53655" customFormat="1" ht="15" customHeight="1" x14ac:dyDescent="0.25"/>
    <row r="53656" customFormat="1" ht="15" customHeight="1" x14ac:dyDescent="0.25"/>
    <row r="53657" customFormat="1" ht="15" customHeight="1" x14ac:dyDescent="0.25"/>
    <row r="53658" customFormat="1" ht="15" customHeight="1" x14ac:dyDescent="0.25"/>
    <row r="53659" customFormat="1" ht="15" customHeight="1" x14ac:dyDescent="0.25"/>
    <row r="53660" customFormat="1" ht="15" customHeight="1" x14ac:dyDescent="0.25"/>
    <row r="53661" customFormat="1" ht="15" customHeight="1" x14ac:dyDescent="0.25"/>
    <row r="53662" customFormat="1" ht="15" customHeight="1" x14ac:dyDescent="0.25"/>
    <row r="53663" customFormat="1" ht="15" customHeight="1" x14ac:dyDescent="0.25"/>
    <row r="53664" customFormat="1" ht="15" customHeight="1" x14ac:dyDescent="0.25"/>
    <row r="53665" customFormat="1" ht="15" customHeight="1" x14ac:dyDescent="0.25"/>
    <row r="53666" customFormat="1" ht="15" customHeight="1" x14ac:dyDescent="0.25"/>
    <row r="53667" customFormat="1" ht="15" customHeight="1" x14ac:dyDescent="0.25"/>
    <row r="53668" customFormat="1" ht="15" customHeight="1" x14ac:dyDescent="0.25"/>
    <row r="53669" customFormat="1" ht="15" customHeight="1" x14ac:dyDescent="0.25"/>
    <row r="53670" customFormat="1" ht="15" customHeight="1" x14ac:dyDescent="0.25"/>
    <row r="53671" customFormat="1" ht="15" customHeight="1" x14ac:dyDescent="0.25"/>
    <row r="53672" customFormat="1" ht="15" customHeight="1" x14ac:dyDescent="0.25"/>
    <row r="53673" customFormat="1" ht="15" customHeight="1" x14ac:dyDescent="0.25"/>
    <row r="53674" customFormat="1" ht="15" customHeight="1" x14ac:dyDescent="0.25"/>
    <row r="53675" customFormat="1" ht="15" customHeight="1" x14ac:dyDescent="0.25"/>
    <row r="53676" customFormat="1" ht="15" customHeight="1" x14ac:dyDescent="0.25"/>
    <row r="53677" customFormat="1" ht="15" customHeight="1" x14ac:dyDescent="0.25"/>
    <row r="53678" customFormat="1" ht="15" customHeight="1" x14ac:dyDescent="0.25"/>
    <row r="53679" customFormat="1" ht="15" customHeight="1" x14ac:dyDescent="0.25"/>
    <row r="53680" customFormat="1" ht="15" customHeight="1" x14ac:dyDescent="0.25"/>
    <row r="53681" customFormat="1" ht="15" customHeight="1" x14ac:dyDescent="0.25"/>
    <row r="53682" customFormat="1" ht="15" customHeight="1" x14ac:dyDescent="0.25"/>
    <row r="53683" customFormat="1" ht="15" customHeight="1" x14ac:dyDescent="0.25"/>
    <row r="53684" customFormat="1" ht="15" customHeight="1" x14ac:dyDescent="0.25"/>
    <row r="53685" customFormat="1" ht="15" customHeight="1" x14ac:dyDescent="0.25"/>
    <row r="53686" customFormat="1" ht="15" customHeight="1" x14ac:dyDescent="0.25"/>
    <row r="53687" customFormat="1" ht="15" customHeight="1" x14ac:dyDescent="0.25"/>
    <row r="53688" customFormat="1" ht="15" customHeight="1" x14ac:dyDescent="0.25"/>
    <row r="53689" customFormat="1" ht="15" customHeight="1" x14ac:dyDescent="0.25"/>
    <row r="53690" customFormat="1" ht="15" customHeight="1" x14ac:dyDescent="0.25"/>
    <row r="53691" customFormat="1" ht="15" customHeight="1" x14ac:dyDescent="0.25"/>
    <row r="53692" customFormat="1" ht="15" customHeight="1" x14ac:dyDescent="0.25"/>
    <row r="53693" customFormat="1" ht="15" customHeight="1" x14ac:dyDescent="0.25"/>
    <row r="53694" customFormat="1" ht="15" customHeight="1" x14ac:dyDescent="0.25"/>
    <row r="53695" customFormat="1" ht="15" customHeight="1" x14ac:dyDescent="0.25"/>
    <row r="53696" customFormat="1" ht="15" customHeight="1" x14ac:dyDescent="0.25"/>
    <row r="53697" customFormat="1" ht="15" customHeight="1" x14ac:dyDescent="0.25"/>
    <row r="53698" customFormat="1" ht="15" customHeight="1" x14ac:dyDescent="0.25"/>
    <row r="53699" customFormat="1" ht="15" customHeight="1" x14ac:dyDescent="0.25"/>
    <row r="53700" customFormat="1" ht="15" customHeight="1" x14ac:dyDescent="0.25"/>
    <row r="53701" customFormat="1" ht="15" customHeight="1" x14ac:dyDescent="0.25"/>
    <row r="53702" customFormat="1" ht="15" customHeight="1" x14ac:dyDescent="0.25"/>
    <row r="53703" customFormat="1" ht="15" customHeight="1" x14ac:dyDescent="0.25"/>
    <row r="53704" customFormat="1" ht="15" customHeight="1" x14ac:dyDescent="0.25"/>
    <row r="53705" customFormat="1" ht="15" customHeight="1" x14ac:dyDescent="0.25"/>
    <row r="53706" customFormat="1" ht="15" customHeight="1" x14ac:dyDescent="0.25"/>
    <row r="53707" customFormat="1" ht="15" customHeight="1" x14ac:dyDescent="0.25"/>
    <row r="53708" customFormat="1" ht="15" customHeight="1" x14ac:dyDescent="0.25"/>
    <row r="53709" customFormat="1" ht="15" customHeight="1" x14ac:dyDescent="0.25"/>
    <row r="53710" customFormat="1" ht="15" customHeight="1" x14ac:dyDescent="0.25"/>
    <row r="53711" customFormat="1" ht="15" customHeight="1" x14ac:dyDescent="0.25"/>
    <row r="53712" customFormat="1" ht="15" customHeight="1" x14ac:dyDescent="0.25"/>
    <row r="53713" customFormat="1" ht="15" customHeight="1" x14ac:dyDescent="0.25"/>
    <row r="53714" customFormat="1" ht="15" customHeight="1" x14ac:dyDescent="0.25"/>
    <row r="53715" customFormat="1" ht="15" customHeight="1" x14ac:dyDescent="0.25"/>
    <row r="53716" customFormat="1" ht="15" customHeight="1" x14ac:dyDescent="0.25"/>
    <row r="53717" customFormat="1" ht="15" customHeight="1" x14ac:dyDescent="0.25"/>
    <row r="53718" customFormat="1" ht="15" customHeight="1" x14ac:dyDescent="0.25"/>
    <row r="53719" customFormat="1" ht="15" customHeight="1" x14ac:dyDescent="0.25"/>
    <row r="53720" customFormat="1" ht="15" customHeight="1" x14ac:dyDescent="0.25"/>
    <row r="53721" customFormat="1" ht="15" customHeight="1" x14ac:dyDescent="0.25"/>
    <row r="53722" customFormat="1" ht="15" customHeight="1" x14ac:dyDescent="0.25"/>
    <row r="53723" customFormat="1" ht="15" customHeight="1" x14ac:dyDescent="0.25"/>
    <row r="53724" customFormat="1" ht="15" customHeight="1" x14ac:dyDescent="0.25"/>
    <row r="53725" customFormat="1" ht="15" customHeight="1" x14ac:dyDescent="0.25"/>
    <row r="53726" customFormat="1" ht="15" customHeight="1" x14ac:dyDescent="0.25"/>
    <row r="53727" customFormat="1" ht="15" customHeight="1" x14ac:dyDescent="0.25"/>
    <row r="53728" customFormat="1" ht="15" customHeight="1" x14ac:dyDescent="0.25"/>
    <row r="53729" customFormat="1" ht="15" customHeight="1" x14ac:dyDescent="0.25"/>
    <row r="53730" customFormat="1" ht="15" customHeight="1" x14ac:dyDescent="0.25"/>
    <row r="53731" customFormat="1" ht="15" customHeight="1" x14ac:dyDescent="0.25"/>
    <row r="53732" customFormat="1" ht="15" customHeight="1" x14ac:dyDescent="0.25"/>
    <row r="53733" customFormat="1" ht="15" customHeight="1" x14ac:dyDescent="0.25"/>
    <row r="53734" customFormat="1" ht="15" customHeight="1" x14ac:dyDescent="0.25"/>
    <row r="53735" customFormat="1" ht="15" customHeight="1" x14ac:dyDescent="0.25"/>
    <row r="53736" customFormat="1" ht="15" customHeight="1" x14ac:dyDescent="0.25"/>
    <row r="53737" customFormat="1" ht="15" customHeight="1" x14ac:dyDescent="0.25"/>
    <row r="53738" customFormat="1" ht="15" customHeight="1" x14ac:dyDescent="0.25"/>
    <row r="53739" customFormat="1" ht="15" customHeight="1" x14ac:dyDescent="0.25"/>
    <row r="53740" customFormat="1" ht="15" customHeight="1" x14ac:dyDescent="0.25"/>
    <row r="53741" customFormat="1" ht="15" customHeight="1" x14ac:dyDescent="0.25"/>
    <row r="53742" customFormat="1" ht="15" customHeight="1" x14ac:dyDescent="0.25"/>
    <row r="53743" customFormat="1" ht="15" customHeight="1" x14ac:dyDescent="0.25"/>
    <row r="53744" customFormat="1" ht="15" customHeight="1" x14ac:dyDescent="0.25"/>
    <row r="53745" customFormat="1" ht="15" customHeight="1" x14ac:dyDescent="0.25"/>
    <row r="53746" customFormat="1" ht="15" customHeight="1" x14ac:dyDescent="0.25"/>
    <row r="53747" customFormat="1" ht="15" customHeight="1" x14ac:dyDescent="0.25"/>
    <row r="53748" customFormat="1" ht="15" customHeight="1" x14ac:dyDescent="0.25"/>
    <row r="53749" customFormat="1" ht="15" customHeight="1" x14ac:dyDescent="0.25"/>
    <row r="53750" customFormat="1" ht="15" customHeight="1" x14ac:dyDescent="0.25"/>
    <row r="53751" customFormat="1" ht="15" customHeight="1" x14ac:dyDescent="0.25"/>
    <row r="53752" customFormat="1" ht="15" customHeight="1" x14ac:dyDescent="0.25"/>
    <row r="53753" customFormat="1" ht="15" customHeight="1" x14ac:dyDescent="0.25"/>
    <row r="53754" customFormat="1" ht="15" customHeight="1" x14ac:dyDescent="0.25"/>
    <row r="53755" customFormat="1" ht="15" customHeight="1" x14ac:dyDescent="0.25"/>
    <row r="53756" customFormat="1" ht="15" customHeight="1" x14ac:dyDescent="0.25"/>
    <row r="53757" customFormat="1" ht="15" customHeight="1" x14ac:dyDescent="0.25"/>
    <row r="53758" customFormat="1" ht="15" customHeight="1" x14ac:dyDescent="0.25"/>
    <row r="53759" customFormat="1" ht="15" customHeight="1" x14ac:dyDescent="0.25"/>
    <row r="53760" customFormat="1" ht="15" customHeight="1" x14ac:dyDescent="0.25"/>
    <row r="53761" customFormat="1" ht="15" customHeight="1" x14ac:dyDescent="0.25"/>
    <row r="53762" customFormat="1" ht="15" customHeight="1" x14ac:dyDescent="0.25"/>
    <row r="53763" customFormat="1" ht="15" customHeight="1" x14ac:dyDescent="0.25"/>
    <row r="53764" customFormat="1" ht="15" customHeight="1" x14ac:dyDescent="0.25"/>
    <row r="53765" customFormat="1" ht="15" customHeight="1" x14ac:dyDescent="0.25"/>
    <row r="53766" customFormat="1" ht="15" customHeight="1" x14ac:dyDescent="0.25"/>
    <row r="53767" customFormat="1" ht="15" customHeight="1" x14ac:dyDescent="0.25"/>
    <row r="53768" customFormat="1" ht="15" customHeight="1" x14ac:dyDescent="0.25"/>
    <row r="53769" customFormat="1" ht="15" customHeight="1" x14ac:dyDescent="0.25"/>
    <row r="53770" customFormat="1" ht="15" customHeight="1" x14ac:dyDescent="0.25"/>
    <row r="53771" customFormat="1" ht="15" customHeight="1" x14ac:dyDescent="0.25"/>
    <row r="53772" customFormat="1" ht="15" customHeight="1" x14ac:dyDescent="0.25"/>
    <row r="53773" customFormat="1" ht="15" customHeight="1" x14ac:dyDescent="0.25"/>
    <row r="53774" customFormat="1" ht="15" customHeight="1" x14ac:dyDescent="0.25"/>
    <row r="53775" customFormat="1" ht="15" customHeight="1" x14ac:dyDescent="0.25"/>
    <row r="53776" customFormat="1" ht="15" customHeight="1" x14ac:dyDescent="0.25"/>
    <row r="53777" customFormat="1" ht="15" customHeight="1" x14ac:dyDescent="0.25"/>
    <row r="53778" customFormat="1" ht="15" customHeight="1" x14ac:dyDescent="0.25"/>
    <row r="53779" customFormat="1" ht="15" customHeight="1" x14ac:dyDescent="0.25"/>
    <row r="53780" customFormat="1" ht="15" customHeight="1" x14ac:dyDescent="0.25"/>
    <row r="53781" customFormat="1" ht="15" customHeight="1" x14ac:dyDescent="0.25"/>
    <row r="53782" customFormat="1" ht="15" customHeight="1" x14ac:dyDescent="0.25"/>
    <row r="53783" customFormat="1" ht="15" customHeight="1" x14ac:dyDescent="0.25"/>
    <row r="53784" customFormat="1" ht="15" customHeight="1" x14ac:dyDescent="0.25"/>
    <row r="53785" customFormat="1" ht="15" customHeight="1" x14ac:dyDescent="0.25"/>
    <row r="53786" customFormat="1" ht="15" customHeight="1" x14ac:dyDescent="0.25"/>
    <row r="53787" customFormat="1" ht="15" customHeight="1" x14ac:dyDescent="0.25"/>
    <row r="53788" customFormat="1" ht="15" customHeight="1" x14ac:dyDescent="0.25"/>
    <row r="53789" customFormat="1" ht="15" customHeight="1" x14ac:dyDescent="0.25"/>
    <row r="53790" customFormat="1" ht="15" customHeight="1" x14ac:dyDescent="0.25"/>
    <row r="53791" customFormat="1" ht="15" customHeight="1" x14ac:dyDescent="0.25"/>
    <row r="53792" customFormat="1" ht="15" customHeight="1" x14ac:dyDescent="0.25"/>
    <row r="53793" customFormat="1" ht="15" customHeight="1" x14ac:dyDescent="0.25"/>
    <row r="53794" customFormat="1" ht="15" customHeight="1" x14ac:dyDescent="0.25"/>
    <row r="53795" customFormat="1" ht="15" customHeight="1" x14ac:dyDescent="0.25"/>
    <row r="53796" customFormat="1" ht="15" customHeight="1" x14ac:dyDescent="0.25"/>
    <row r="53797" customFormat="1" ht="15" customHeight="1" x14ac:dyDescent="0.25"/>
    <row r="53798" customFormat="1" ht="15" customHeight="1" x14ac:dyDescent="0.25"/>
    <row r="53799" customFormat="1" ht="15" customHeight="1" x14ac:dyDescent="0.25"/>
    <row r="53800" customFormat="1" ht="15" customHeight="1" x14ac:dyDescent="0.25"/>
    <row r="53801" customFormat="1" ht="15" customHeight="1" x14ac:dyDescent="0.25"/>
    <row r="53802" customFormat="1" ht="15" customHeight="1" x14ac:dyDescent="0.25"/>
    <row r="53803" customFormat="1" ht="15" customHeight="1" x14ac:dyDescent="0.25"/>
    <row r="53804" customFormat="1" ht="15" customHeight="1" x14ac:dyDescent="0.25"/>
    <row r="53805" customFormat="1" ht="15" customHeight="1" x14ac:dyDescent="0.25"/>
    <row r="53806" customFormat="1" ht="15" customHeight="1" x14ac:dyDescent="0.25"/>
    <row r="53807" customFormat="1" ht="15" customHeight="1" x14ac:dyDescent="0.25"/>
    <row r="53808" customFormat="1" ht="15" customHeight="1" x14ac:dyDescent="0.25"/>
    <row r="53809" customFormat="1" ht="15" customHeight="1" x14ac:dyDescent="0.25"/>
    <row r="53810" customFormat="1" ht="15" customHeight="1" x14ac:dyDescent="0.25"/>
    <row r="53811" customFormat="1" ht="15" customHeight="1" x14ac:dyDescent="0.25"/>
    <row r="53812" customFormat="1" ht="15" customHeight="1" x14ac:dyDescent="0.25"/>
    <row r="53813" customFormat="1" ht="15" customHeight="1" x14ac:dyDescent="0.25"/>
    <row r="53814" customFormat="1" ht="15" customHeight="1" x14ac:dyDescent="0.25"/>
    <row r="53815" customFormat="1" ht="15" customHeight="1" x14ac:dyDescent="0.25"/>
    <row r="53816" customFormat="1" ht="15" customHeight="1" x14ac:dyDescent="0.25"/>
    <row r="53817" customFormat="1" ht="15" customHeight="1" x14ac:dyDescent="0.25"/>
    <row r="53818" customFormat="1" ht="15" customHeight="1" x14ac:dyDescent="0.25"/>
    <row r="53819" customFormat="1" ht="15" customHeight="1" x14ac:dyDescent="0.25"/>
    <row r="53820" customFormat="1" ht="15" customHeight="1" x14ac:dyDescent="0.25"/>
    <row r="53821" customFormat="1" ht="15" customHeight="1" x14ac:dyDescent="0.25"/>
    <row r="53822" customFormat="1" ht="15" customHeight="1" x14ac:dyDescent="0.25"/>
    <row r="53823" customFormat="1" ht="15" customHeight="1" x14ac:dyDescent="0.25"/>
    <row r="53824" customFormat="1" ht="15" customHeight="1" x14ac:dyDescent="0.25"/>
    <row r="53825" customFormat="1" ht="15" customHeight="1" x14ac:dyDescent="0.25"/>
    <row r="53826" customFormat="1" ht="15" customHeight="1" x14ac:dyDescent="0.25"/>
    <row r="53827" customFormat="1" ht="15" customHeight="1" x14ac:dyDescent="0.25"/>
    <row r="53828" customFormat="1" ht="15" customHeight="1" x14ac:dyDescent="0.25"/>
    <row r="53829" customFormat="1" ht="15" customHeight="1" x14ac:dyDescent="0.25"/>
    <row r="53830" customFormat="1" ht="15" customHeight="1" x14ac:dyDescent="0.25"/>
    <row r="53831" customFormat="1" ht="15" customHeight="1" x14ac:dyDescent="0.25"/>
    <row r="53832" customFormat="1" ht="15" customHeight="1" x14ac:dyDescent="0.25"/>
    <row r="53833" customFormat="1" ht="15" customHeight="1" x14ac:dyDescent="0.25"/>
    <row r="53834" customFormat="1" ht="15" customHeight="1" x14ac:dyDescent="0.25"/>
    <row r="53835" customFormat="1" ht="15" customHeight="1" x14ac:dyDescent="0.25"/>
    <row r="53836" customFormat="1" ht="15" customHeight="1" x14ac:dyDescent="0.25"/>
    <row r="53837" customFormat="1" ht="15" customHeight="1" x14ac:dyDescent="0.25"/>
    <row r="53838" customFormat="1" ht="15" customHeight="1" x14ac:dyDescent="0.25"/>
    <row r="53839" customFormat="1" ht="15" customHeight="1" x14ac:dyDescent="0.25"/>
    <row r="53840" customFormat="1" ht="15" customHeight="1" x14ac:dyDescent="0.25"/>
    <row r="53841" customFormat="1" ht="15" customHeight="1" x14ac:dyDescent="0.25"/>
    <row r="53842" customFormat="1" ht="15" customHeight="1" x14ac:dyDescent="0.25"/>
    <row r="53843" customFormat="1" ht="15" customHeight="1" x14ac:dyDescent="0.25"/>
    <row r="53844" customFormat="1" ht="15" customHeight="1" x14ac:dyDescent="0.25"/>
    <row r="53845" customFormat="1" ht="15" customHeight="1" x14ac:dyDescent="0.25"/>
    <row r="53846" customFormat="1" ht="15" customHeight="1" x14ac:dyDescent="0.25"/>
    <row r="53847" customFormat="1" ht="15" customHeight="1" x14ac:dyDescent="0.25"/>
    <row r="53848" customFormat="1" ht="15" customHeight="1" x14ac:dyDescent="0.25"/>
    <row r="53849" customFormat="1" ht="15" customHeight="1" x14ac:dyDescent="0.25"/>
    <row r="53850" customFormat="1" ht="15" customHeight="1" x14ac:dyDescent="0.25"/>
    <row r="53851" customFormat="1" ht="15" customHeight="1" x14ac:dyDescent="0.25"/>
    <row r="53852" customFormat="1" ht="15" customHeight="1" x14ac:dyDescent="0.25"/>
    <row r="53853" customFormat="1" ht="15" customHeight="1" x14ac:dyDescent="0.25"/>
    <row r="53854" customFormat="1" ht="15" customHeight="1" x14ac:dyDescent="0.25"/>
    <row r="53855" customFormat="1" ht="15" customHeight="1" x14ac:dyDescent="0.25"/>
    <row r="53856" customFormat="1" ht="15" customHeight="1" x14ac:dyDescent="0.25"/>
    <row r="53857" customFormat="1" ht="15" customHeight="1" x14ac:dyDescent="0.25"/>
    <row r="53858" customFormat="1" ht="15" customHeight="1" x14ac:dyDescent="0.25"/>
    <row r="53859" customFormat="1" ht="15" customHeight="1" x14ac:dyDescent="0.25"/>
    <row r="53860" customFormat="1" ht="15" customHeight="1" x14ac:dyDescent="0.25"/>
    <row r="53861" customFormat="1" ht="15" customHeight="1" x14ac:dyDescent="0.25"/>
    <row r="53862" customFormat="1" ht="15" customHeight="1" x14ac:dyDescent="0.25"/>
    <row r="53863" customFormat="1" ht="15" customHeight="1" x14ac:dyDescent="0.25"/>
    <row r="53864" customFormat="1" ht="15" customHeight="1" x14ac:dyDescent="0.25"/>
    <row r="53865" customFormat="1" ht="15" customHeight="1" x14ac:dyDescent="0.25"/>
    <row r="53866" customFormat="1" ht="15" customHeight="1" x14ac:dyDescent="0.25"/>
    <row r="53867" customFormat="1" ht="15" customHeight="1" x14ac:dyDescent="0.25"/>
    <row r="53868" customFormat="1" ht="15" customHeight="1" x14ac:dyDescent="0.25"/>
    <row r="53869" customFormat="1" ht="15" customHeight="1" x14ac:dyDescent="0.25"/>
    <row r="53870" customFormat="1" ht="15" customHeight="1" x14ac:dyDescent="0.25"/>
    <row r="53871" customFormat="1" ht="15" customHeight="1" x14ac:dyDescent="0.25"/>
    <row r="53872" customFormat="1" ht="15" customHeight="1" x14ac:dyDescent="0.25"/>
    <row r="53873" customFormat="1" ht="15" customHeight="1" x14ac:dyDescent="0.25"/>
    <row r="53874" customFormat="1" ht="15" customHeight="1" x14ac:dyDescent="0.25"/>
    <row r="53875" customFormat="1" ht="15" customHeight="1" x14ac:dyDescent="0.25"/>
    <row r="53876" customFormat="1" ht="15" customHeight="1" x14ac:dyDescent="0.25"/>
    <row r="53877" customFormat="1" ht="15" customHeight="1" x14ac:dyDescent="0.25"/>
    <row r="53878" customFormat="1" ht="15" customHeight="1" x14ac:dyDescent="0.25"/>
    <row r="53879" customFormat="1" ht="15" customHeight="1" x14ac:dyDescent="0.25"/>
    <row r="53880" customFormat="1" ht="15" customHeight="1" x14ac:dyDescent="0.25"/>
    <row r="53881" customFormat="1" ht="15" customHeight="1" x14ac:dyDescent="0.25"/>
    <row r="53882" customFormat="1" ht="15" customHeight="1" x14ac:dyDescent="0.25"/>
    <row r="53883" customFormat="1" ht="15" customHeight="1" x14ac:dyDescent="0.25"/>
    <row r="53884" customFormat="1" ht="15" customHeight="1" x14ac:dyDescent="0.25"/>
    <row r="53885" customFormat="1" ht="15" customHeight="1" x14ac:dyDescent="0.25"/>
    <row r="53886" customFormat="1" ht="15" customHeight="1" x14ac:dyDescent="0.25"/>
    <row r="53887" customFormat="1" ht="15" customHeight="1" x14ac:dyDescent="0.25"/>
    <row r="53888" customFormat="1" ht="15" customHeight="1" x14ac:dyDescent="0.25"/>
    <row r="53889" customFormat="1" ht="15" customHeight="1" x14ac:dyDescent="0.25"/>
    <row r="53890" customFormat="1" ht="15" customHeight="1" x14ac:dyDescent="0.25"/>
    <row r="53891" customFormat="1" ht="15" customHeight="1" x14ac:dyDescent="0.25"/>
    <row r="53892" customFormat="1" ht="15" customHeight="1" x14ac:dyDescent="0.25"/>
    <row r="53893" customFormat="1" ht="15" customHeight="1" x14ac:dyDescent="0.25"/>
    <row r="53894" customFormat="1" ht="15" customHeight="1" x14ac:dyDescent="0.25"/>
    <row r="53895" customFormat="1" ht="15" customHeight="1" x14ac:dyDescent="0.25"/>
    <row r="53896" customFormat="1" ht="15" customHeight="1" x14ac:dyDescent="0.25"/>
    <row r="53897" customFormat="1" ht="15" customHeight="1" x14ac:dyDescent="0.25"/>
    <row r="53898" customFormat="1" ht="15" customHeight="1" x14ac:dyDescent="0.25"/>
    <row r="53899" customFormat="1" ht="15" customHeight="1" x14ac:dyDescent="0.25"/>
    <row r="53900" customFormat="1" ht="15" customHeight="1" x14ac:dyDescent="0.25"/>
    <row r="53901" customFormat="1" ht="15" customHeight="1" x14ac:dyDescent="0.25"/>
    <row r="53902" customFormat="1" ht="15" customHeight="1" x14ac:dyDescent="0.25"/>
    <row r="53903" customFormat="1" ht="15" customHeight="1" x14ac:dyDescent="0.25"/>
    <row r="53904" customFormat="1" ht="15" customHeight="1" x14ac:dyDescent="0.25"/>
    <row r="53905" customFormat="1" ht="15" customHeight="1" x14ac:dyDescent="0.25"/>
    <row r="53906" customFormat="1" ht="15" customHeight="1" x14ac:dyDescent="0.25"/>
    <row r="53907" customFormat="1" ht="15" customHeight="1" x14ac:dyDescent="0.25"/>
    <row r="53908" customFormat="1" ht="15" customHeight="1" x14ac:dyDescent="0.25"/>
    <row r="53909" customFormat="1" ht="15" customHeight="1" x14ac:dyDescent="0.25"/>
    <row r="53910" customFormat="1" ht="15" customHeight="1" x14ac:dyDescent="0.25"/>
    <row r="53911" customFormat="1" ht="15" customHeight="1" x14ac:dyDescent="0.25"/>
    <row r="53912" customFormat="1" ht="15" customHeight="1" x14ac:dyDescent="0.25"/>
    <row r="53913" customFormat="1" ht="15" customHeight="1" x14ac:dyDescent="0.25"/>
    <row r="53914" customFormat="1" ht="15" customHeight="1" x14ac:dyDescent="0.25"/>
    <row r="53915" customFormat="1" ht="15" customHeight="1" x14ac:dyDescent="0.25"/>
    <row r="53916" customFormat="1" ht="15" customHeight="1" x14ac:dyDescent="0.25"/>
    <row r="53917" customFormat="1" ht="15" customHeight="1" x14ac:dyDescent="0.25"/>
    <row r="53918" customFormat="1" ht="15" customHeight="1" x14ac:dyDescent="0.25"/>
    <row r="53919" customFormat="1" ht="15" customHeight="1" x14ac:dyDescent="0.25"/>
    <row r="53920" customFormat="1" ht="15" customHeight="1" x14ac:dyDescent="0.25"/>
    <row r="53921" customFormat="1" ht="15" customHeight="1" x14ac:dyDescent="0.25"/>
    <row r="53922" customFormat="1" ht="15" customHeight="1" x14ac:dyDescent="0.25"/>
    <row r="53923" customFormat="1" ht="15" customHeight="1" x14ac:dyDescent="0.25"/>
    <row r="53924" customFormat="1" ht="15" customHeight="1" x14ac:dyDescent="0.25"/>
    <row r="53925" customFormat="1" ht="15" customHeight="1" x14ac:dyDescent="0.25"/>
    <row r="53926" customFormat="1" ht="15" customHeight="1" x14ac:dyDescent="0.25"/>
    <row r="53927" customFormat="1" ht="15" customHeight="1" x14ac:dyDescent="0.25"/>
    <row r="53928" customFormat="1" ht="15" customHeight="1" x14ac:dyDescent="0.25"/>
    <row r="53929" customFormat="1" ht="15" customHeight="1" x14ac:dyDescent="0.25"/>
    <row r="53930" customFormat="1" ht="15" customHeight="1" x14ac:dyDescent="0.25"/>
    <row r="53931" customFormat="1" ht="15" customHeight="1" x14ac:dyDescent="0.25"/>
    <row r="53932" customFormat="1" ht="15" customHeight="1" x14ac:dyDescent="0.25"/>
    <row r="53933" customFormat="1" ht="15" customHeight="1" x14ac:dyDescent="0.25"/>
    <row r="53934" customFormat="1" ht="15" customHeight="1" x14ac:dyDescent="0.25"/>
    <row r="53935" customFormat="1" ht="15" customHeight="1" x14ac:dyDescent="0.25"/>
    <row r="53936" customFormat="1" ht="15" customHeight="1" x14ac:dyDescent="0.25"/>
    <row r="53937" customFormat="1" ht="15" customHeight="1" x14ac:dyDescent="0.25"/>
    <row r="53938" customFormat="1" ht="15" customHeight="1" x14ac:dyDescent="0.25"/>
    <row r="53939" customFormat="1" ht="15" customHeight="1" x14ac:dyDescent="0.25"/>
    <row r="53940" customFormat="1" ht="15" customHeight="1" x14ac:dyDescent="0.25"/>
    <row r="53941" customFormat="1" ht="15" customHeight="1" x14ac:dyDescent="0.25"/>
    <row r="53942" customFormat="1" ht="15" customHeight="1" x14ac:dyDescent="0.25"/>
    <row r="53943" customFormat="1" ht="15" customHeight="1" x14ac:dyDescent="0.25"/>
    <row r="53944" customFormat="1" ht="15" customHeight="1" x14ac:dyDescent="0.25"/>
    <row r="53945" customFormat="1" ht="15" customHeight="1" x14ac:dyDescent="0.25"/>
    <row r="53946" customFormat="1" ht="15" customHeight="1" x14ac:dyDescent="0.25"/>
    <row r="53947" customFormat="1" ht="15" customHeight="1" x14ac:dyDescent="0.25"/>
    <row r="53948" customFormat="1" ht="15" customHeight="1" x14ac:dyDescent="0.25"/>
    <row r="53949" customFormat="1" ht="15" customHeight="1" x14ac:dyDescent="0.25"/>
    <row r="53950" customFormat="1" ht="15" customHeight="1" x14ac:dyDescent="0.25"/>
    <row r="53951" customFormat="1" ht="15" customHeight="1" x14ac:dyDescent="0.25"/>
    <row r="53952" customFormat="1" ht="15" customHeight="1" x14ac:dyDescent="0.25"/>
    <row r="53953" customFormat="1" ht="15" customHeight="1" x14ac:dyDescent="0.25"/>
    <row r="53954" customFormat="1" ht="15" customHeight="1" x14ac:dyDescent="0.25"/>
    <row r="53955" customFormat="1" ht="15" customHeight="1" x14ac:dyDescent="0.25"/>
    <row r="53956" customFormat="1" ht="15" customHeight="1" x14ac:dyDescent="0.25"/>
    <row r="53957" customFormat="1" ht="15" customHeight="1" x14ac:dyDescent="0.25"/>
    <row r="53958" customFormat="1" ht="15" customHeight="1" x14ac:dyDescent="0.25"/>
    <row r="53959" customFormat="1" ht="15" customHeight="1" x14ac:dyDescent="0.25"/>
    <row r="53960" customFormat="1" ht="15" customHeight="1" x14ac:dyDescent="0.25"/>
    <row r="53961" customFormat="1" ht="15" customHeight="1" x14ac:dyDescent="0.25"/>
    <row r="53962" customFormat="1" ht="15" customHeight="1" x14ac:dyDescent="0.25"/>
    <row r="53963" customFormat="1" ht="15" customHeight="1" x14ac:dyDescent="0.25"/>
    <row r="53964" customFormat="1" ht="15" customHeight="1" x14ac:dyDescent="0.25"/>
    <row r="53965" customFormat="1" ht="15" customHeight="1" x14ac:dyDescent="0.25"/>
    <row r="53966" customFormat="1" ht="15" customHeight="1" x14ac:dyDescent="0.25"/>
    <row r="53967" customFormat="1" ht="15" customHeight="1" x14ac:dyDescent="0.25"/>
    <row r="53968" customFormat="1" ht="15" customHeight="1" x14ac:dyDescent="0.25"/>
    <row r="53969" customFormat="1" ht="15" customHeight="1" x14ac:dyDescent="0.25"/>
    <row r="53970" customFormat="1" ht="15" customHeight="1" x14ac:dyDescent="0.25"/>
    <row r="53971" customFormat="1" ht="15" customHeight="1" x14ac:dyDescent="0.25"/>
    <row r="53972" customFormat="1" ht="15" customHeight="1" x14ac:dyDescent="0.25"/>
    <row r="53973" customFormat="1" ht="15" customHeight="1" x14ac:dyDescent="0.25"/>
    <row r="53974" customFormat="1" ht="15" customHeight="1" x14ac:dyDescent="0.25"/>
    <row r="53975" customFormat="1" ht="15" customHeight="1" x14ac:dyDescent="0.25"/>
    <row r="53976" customFormat="1" ht="15" customHeight="1" x14ac:dyDescent="0.25"/>
    <row r="53977" customFormat="1" ht="15" customHeight="1" x14ac:dyDescent="0.25"/>
    <row r="53978" customFormat="1" ht="15" customHeight="1" x14ac:dyDescent="0.25"/>
    <row r="53979" customFormat="1" ht="15" customHeight="1" x14ac:dyDescent="0.25"/>
    <row r="53980" customFormat="1" ht="15" customHeight="1" x14ac:dyDescent="0.25"/>
    <row r="53981" customFormat="1" ht="15" customHeight="1" x14ac:dyDescent="0.25"/>
    <row r="53982" customFormat="1" ht="15" customHeight="1" x14ac:dyDescent="0.25"/>
    <row r="53983" customFormat="1" ht="15" customHeight="1" x14ac:dyDescent="0.25"/>
    <row r="53984" customFormat="1" ht="15" customHeight="1" x14ac:dyDescent="0.25"/>
    <row r="53985" customFormat="1" ht="15" customHeight="1" x14ac:dyDescent="0.25"/>
    <row r="53986" customFormat="1" ht="15" customHeight="1" x14ac:dyDescent="0.25"/>
    <row r="53987" customFormat="1" ht="15" customHeight="1" x14ac:dyDescent="0.25"/>
    <row r="53988" customFormat="1" ht="15" customHeight="1" x14ac:dyDescent="0.25"/>
    <row r="53989" customFormat="1" ht="15" customHeight="1" x14ac:dyDescent="0.25"/>
    <row r="53990" customFormat="1" ht="15" customHeight="1" x14ac:dyDescent="0.25"/>
    <row r="53991" customFormat="1" ht="15" customHeight="1" x14ac:dyDescent="0.25"/>
    <row r="53992" customFormat="1" ht="15" customHeight="1" x14ac:dyDescent="0.25"/>
    <row r="53993" customFormat="1" ht="15" customHeight="1" x14ac:dyDescent="0.25"/>
    <row r="53994" customFormat="1" ht="15" customHeight="1" x14ac:dyDescent="0.25"/>
    <row r="53995" customFormat="1" ht="15" customHeight="1" x14ac:dyDescent="0.25"/>
    <row r="53996" customFormat="1" ht="15" customHeight="1" x14ac:dyDescent="0.25"/>
    <row r="53997" customFormat="1" ht="15" customHeight="1" x14ac:dyDescent="0.25"/>
    <row r="53998" customFormat="1" ht="15" customHeight="1" x14ac:dyDescent="0.25"/>
    <row r="53999" customFormat="1" ht="15" customHeight="1" x14ac:dyDescent="0.25"/>
    <row r="54000" customFormat="1" ht="15" customHeight="1" x14ac:dyDescent="0.25"/>
    <row r="54001" customFormat="1" ht="15" customHeight="1" x14ac:dyDescent="0.25"/>
    <row r="54002" customFormat="1" ht="15" customHeight="1" x14ac:dyDescent="0.25"/>
    <row r="54003" customFormat="1" ht="15" customHeight="1" x14ac:dyDescent="0.25"/>
    <row r="54004" customFormat="1" ht="15" customHeight="1" x14ac:dyDescent="0.25"/>
    <row r="54005" customFormat="1" ht="15" customHeight="1" x14ac:dyDescent="0.25"/>
    <row r="54006" customFormat="1" ht="15" customHeight="1" x14ac:dyDescent="0.25"/>
    <row r="54007" customFormat="1" ht="15" customHeight="1" x14ac:dyDescent="0.25"/>
    <row r="54008" customFormat="1" ht="15" customHeight="1" x14ac:dyDescent="0.25"/>
    <row r="54009" customFormat="1" ht="15" customHeight="1" x14ac:dyDescent="0.25"/>
    <row r="54010" customFormat="1" ht="15" customHeight="1" x14ac:dyDescent="0.25"/>
    <row r="54011" customFormat="1" ht="15" customHeight="1" x14ac:dyDescent="0.25"/>
    <row r="54012" customFormat="1" ht="15" customHeight="1" x14ac:dyDescent="0.25"/>
    <row r="54013" customFormat="1" ht="15" customHeight="1" x14ac:dyDescent="0.25"/>
    <row r="54014" customFormat="1" ht="15" customHeight="1" x14ac:dyDescent="0.25"/>
    <row r="54015" customFormat="1" ht="15" customHeight="1" x14ac:dyDescent="0.25"/>
    <row r="54016" customFormat="1" ht="15" customHeight="1" x14ac:dyDescent="0.25"/>
    <row r="54017" customFormat="1" ht="15" customHeight="1" x14ac:dyDescent="0.25"/>
    <row r="54018" customFormat="1" ht="15" customHeight="1" x14ac:dyDescent="0.25"/>
    <row r="54019" customFormat="1" ht="15" customHeight="1" x14ac:dyDescent="0.25"/>
    <row r="54020" customFormat="1" ht="15" customHeight="1" x14ac:dyDescent="0.25"/>
    <row r="54021" customFormat="1" ht="15" customHeight="1" x14ac:dyDescent="0.25"/>
    <row r="54022" customFormat="1" ht="15" customHeight="1" x14ac:dyDescent="0.25"/>
    <row r="54023" customFormat="1" ht="15" customHeight="1" x14ac:dyDescent="0.25"/>
    <row r="54024" customFormat="1" ht="15" customHeight="1" x14ac:dyDescent="0.25"/>
    <row r="54025" customFormat="1" ht="15" customHeight="1" x14ac:dyDescent="0.25"/>
    <row r="54026" customFormat="1" ht="15" customHeight="1" x14ac:dyDescent="0.25"/>
    <row r="54027" customFormat="1" ht="15" customHeight="1" x14ac:dyDescent="0.25"/>
    <row r="54028" customFormat="1" ht="15" customHeight="1" x14ac:dyDescent="0.25"/>
    <row r="54029" customFormat="1" ht="15" customHeight="1" x14ac:dyDescent="0.25"/>
    <row r="54030" customFormat="1" ht="15" customHeight="1" x14ac:dyDescent="0.25"/>
    <row r="54031" customFormat="1" ht="15" customHeight="1" x14ac:dyDescent="0.25"/>
    <row r="54032" customFormat="1" ht="15" customHeight="1" x14ac:dyDescent="0.25"/>
    <row r="54033" customFormat="1" ht="15" customHeight="1" x14ac:dyDescent="0.25"/>
    <row r="54034" customFormat="1" ht="15" customHeight="1" x14ac:dyDescent="0.25"/>
    <row r="54035" customFormat="1" ht="15" customHeight="1" x14ac:dyDescent="0.25"/>
    <row r="54036" customFormat="1" ht="15" customHeight="1" x14ac:dyDescent="0.25"/>
    <row r="54037" customFormat="1" ht="15" customHeight="1" x14ac:dyDescent="0.25"/>
    <row r="54038" customFormat="1" ht="15" customHeight="1" x14ac:dyDescent="0.25"/>
    <row r="54039" customFormat="1" ht="15" customHeight="1" x14ac:dyDescent="0.25"/>
    <row r="54040" customFormat="1" ht="15" customHeight="1" x14ac:dyDescent="0.25"/>
    <row r="54041" customFormat="1" ht="15" customHeight="1" x14ac:dyDescent="0.25"/>
    <row r="54042" customFormat="1" ht="15" customHeight="1" x14ac:dyDescent="0.25"/>
    <row r="54043" customFormat="1" ht="15" customHeight="1" x14ac:dyDescent="0.25"/>
    <row r="54044" customFormat="1" ht="15" customHeight="1" x14ac:dyDescent="0.25"/>
    <row r="54045" customFormat="1" ht="15" customHeight="1" x14ac:dyDescent="0.25"/>
    <row r="54046" customFormat="1" ht="15" customHeight="1" x14ac:dyDescent="0.25"/>
    <row r="54047" customFormat="1" ht="15" customHeight="1" x14ac:dyDescent="0.25"/>
    <row r="54048" customFormat="1" ht="15" customHeight="1" x14ac:dyDescent="0.25"/>
    <row r="54049" customFormat="1" ht="15" customHeight="1" x14ac:dyDescent="0.25"/>
    <row r="54050" customFormat="1" ht="15" customHeight="1" x14ac:dyDescent="0.25"/>
    <row r="54051" customFormat="1" ht="15" customHeight="1" x14ac:dyDescent="0.25"/>
    <row r="54052" customFormat="1" ht="15" customHeight="1" x14ac:dyDescent="0.25"/>
    <row r="54053" customFormat="1" ht="15" customHeight="1" x14ac:dyDescent="0.25"/>
    <row r="54054" customFormat="1" ht="15" customHeight="1" x14ac:dyDescent="0.25"/>
    <row r="54055" customFormat="1" ht="15" customHeight="1" x14ac:dyDescent="0.25"/>
    <row r="54056" customFormat="1" ht="15" customHeight="1" x14ac:dyDescent="0.25"/>
    <row r="54057" customFormat="1" ht="15" customHeight="1" x14ac:dyDescent="0.25"/>
    <row r="54058" customFormat="1" ht="15" customHeight="1" x14ac:dyDescent="0.25"/>
    <row r="54059" customFormat="1" ht="15" customHeight="1" x14ac:dyDescent="0.25"/>
    <row r="54060" customFormat="1" ht="15" customHeight="1" x14ac:dyDescent="0.25"/>
    <row r="54061" customFormat="1" ht="15" customHeight="1" x14ac:dyDescent="0.25"/>
    <row r="54062" customFormat="1" ht="15" customHeight="1" x14ac:dyDescent="0.25"/>
    <row r="54063" customFormat="1" ht="15" customHeight="1" x14ac:dyDescent="0.25"/>
    <row r="54064" customFormat="1" ht="15" customHeight="1" x14ac:dyDescent="0.25"/>
    <row r="54065" customFormat="1" ht="15" customHeight="1" x14ac:dyDescent="0.25"/>
    <row r="54066" customFormat="1" ht="15" customHeight="1" x14ac:dyDescent="0.25"/>
    <row r="54067" customFormat="1" ht="15" customHeight="1" x14ac:dyDescent="0.25"/>
    <row r="54068" customFormat="1" ht="15" customHeight="1" x14ac:dyDescent="0.25"/>
    <row r="54069" customFormat="1" ht="15" customHeight="1" x14ac:dyDescent="0.25"/>
    <row r="54070" customFormat="1" ht="15" customHeight="1" x14ac:dyDescent="0.25"/>
    <row r="54071" customFormat="1" ht="15" customHeight="1" x14ac:dyDescent="0.25"/>
    <row r="54072" customFormat="1" ht="15" customHeight="1" x14ac:dyDescent="0.25"/>
    <row r="54073" customFormat="1" ht="15" customHeight="1" x14ac:dyDescent="0.25"/>
    <row r="54074" customFormat="1" ht="15" customHeight="1" x14ac:dyDescent="0.25"/>
    <row r="54075" customFormat="1" ht="15" customHeight="1" x14ac:dyDescent="0.25"/>
    <row r="54076" customFormat="1" ht="15" customHeight="1" x14ac:dyDescent="0.25"/>
    <row r="54077" customFormat="1" ht="15" customHeight="1" x14ac:dyDescent="0.25"/>
    <row r="54078" customFormat="1" ht="15" customHeight="1" x14ac:dyDescent="0.25"/>
    <row r="54079" customFormat="1" ht="15" customHeight="1" x14ac:dyDescent="0.25"/>
    <row r="54080" customFormat="1" ht="15" customHeight="1" x14ac:dyDescent="0.25"/>
    <row r="54081" customFormat="1" ht="15" customHeight="1" x14ac:dyDescent="0.25"/>
    <row r="54082" customFormat="1" ht="15" customHeight="1" x14ac:dyDescent="0.25"/>
    <row r="54083" customFormat="1" ht="15" customHeight="1" x14ac:dyDescent="0.25"/>
    <row r="54084" customFormat="1" ht="15" customHeight="1" x14ac:dyDescent="0.25"/>
    <row r="54085" customFormat="1" ht="15" customHeight="1" x14ac:dyDescent="0.25"/>
    <row r="54086" customFormat="1" ht="15" customHeight="1" x14ac:dyDescent="0.25"/>
    <row r="54087" customFormat="1" ht="15" customHeight="1" x14ac:dyDescent="0.25"/>
    <row r="54088" customFormat="1" ht="15" customHeight="1" x14ac:dyDescent="0.25"/>
    <row r="54089" customFormat="1" ht="15" customHeight="1" x14ac:dyDescent="0.25"/>
    <row r="54090" customFormat="1" ht="15" customHeight="1" x14ac:dyDescent="0.25"/>
    <row r="54091" customFormat="1" ht="15" customHeight="1" x14ac:dyDescent="0.25"/>
    <row r="54092" customFormat="1" ht="15" customHeight="1" x14ac:dyDescent="0.25"/>
    <row r="54093" customFormat="1" ht="15" customHeight="1" x14ac:dyDescent="0.25"/>
    <row r="54094" customFormat="1" ht="15" customHeight="1" x14ac:dyDescent="0.25"/>
    <row r="54095" customFormat="1" ht="15" customHeight="1" x14ac:dyDescent="0.25"/>
    <row r="54096" customFormat="1" ht="15" customHeight="1" x14ac:dyDescent="0.25"/>
    <row r="54097" customFormat="1" ht="15" customHeight="1" x14ac:dyDescent="0.25"/>
    <row r="54098" customFormat="1" ht="15" customHeight="1" x14ac:dyDescent="0.25"/>
    <row r="54099" customFormat="1" ht="15" customHeight="1" x14ac:dyDescent="0.25"/>
    <row r="54100" customFormat="1" ht="15" customHeight="1" x14ac:dyDescent="0.25"/>
    <row r="54101" customFormat="1" ht="15" customHeight="1" x14ac:dyDescent="0.25"/>
    <row r="54102" customFormat="1" ht="15" customHeight="1" x14ac:dyDescent="0.25"/>
    <row r="54103" customFormat="1" ht="15" customHeight="1" x14ac:dyDescent="0.25"/>
    <row r="54104" customFormat="1" ht="15" customHeight="1" x14ac:dyDescent="0.25"/>
    <row r="54105" customFormat="1" ht="15" customHeight="1" x14ac:dyDescent="0.25"/>
    <row r="54106" customFormat="1" ht="15" customHeight="1" x14ac:dyDescent="0.25"/>
    <row r="54107" customFormat="1" ht="15" customHeight="1" x14ac:dyDescent="0.25"/>
    <row r="54108" customFormat="1" ht="15" customHeight="1" x14ac:dyDescent="0.25"/>
    <row r="54109" customFormat="1" ht="15" customHeight="1" x14ac:dyDescent="0.25"/>
    <row r="54110" customFormat="1" ht="15" customHeight="1" x14ac:dyDescent="0.25"/>
    <row r="54111" customFormat="1" ht="15" customHeight="1" x14ac:dyDescent="0.25"/>
    <row r="54112" customFormat="1" ht="15" customHeight="1" x14ac:dyDescent="0.25"/>
    <row r="54113" customFormat="1" ht="15" customHeight="1" x14ac:dyDescent="0.25"/>
    <row r="54114" customFormat="1" ht="15" customHeight="1" x14ac:dyDescent="0.25"/>
    <row r="54115" customFormat="1" ht="15" customHeight="1" x14ac:dyDescent="0.25"/>
    <row r="54116" customFormat="1" ht="15" customHeight="1" x14ac:dyDescent="0.25"/>
    <row r="54117" customFormat="1" ht="15" customHeight="1" x14ac:dyDescent="0.25"/>
    <row r="54118" customFormat="1" ht="15" customHeight="1" x14ac:dyDescent="0.25"/>
    <row r="54119" customFormat="1" ht="15" customHeight="1" x14ac:dyDescent="0.25"/>
    <row r="54120" customFormat="1" ht="15" customHeight="1" x14ac:dyDescent="0.25"/>
    <row r="54121" customFormat="1" ht="15" customHeight="1" x14ac:dyDescent="0.25"/>
    <row r="54122" customFormat="1" ht="15" customHeight="1" x14ac:dyDescent="0.25"/>
    <row r="54123" customFormat="1" ht="15" customHeight="1" x14ac:dyDescent="0.25"/>
    <row r="54124" customFormat="1" ht="15" customHeight="1" x14ac:dyDescent="0.25"/>
    <row r="54125" customFormat="1" ht="15" customHeight="1" x14ac:dyDescent="0.25"/>
    <row r="54126" customFormat="1" ht="15" customHeight="1" x14ac:dyDescent="0.25"/>
    <row r="54127" customFormat="1" ht="15" customHeight="1" x14ac:dyDescent="0.25"/>
    <row r="54128" customFormat="1" ht="15" customHeight="1" x14ac:dyDescent="0.25"/>
    <row r="54129" customFormat="1" ht="15" customHeight="1" x14ac:dyDescent="0.25"/>
    <row r="54130" customFormat="1" ht="15" customHeight="1" x14ac:dyDescent="0.25"/>
    <row r="54131" customFormat="1" ht="15" customHeight="1" x14ac:dyDescent="0.25"/>
    <row r="54132" customFormat="1" ht="15" customHeight="1" x14ac:dyDescent="0.25"/>
    <row r="54133" customFormat="1" ht="15" customHeight="1" x14ac:dyDescent="0.25"/>
    <row r="54134" customFormat="1" ht="15" customHeight="1" x14ac:dyDescent="0.25"/>
    <row r="54135" customFormat="1" ht="15" customHeight="1" x14ac:dyDescent="0.25"/>
    <row r="54136" customFormat="1" ht="15" customHeight="1" x14ac:dyDescent="0.25"/>
    <row r="54137" customFormat="1" ht="15" customHeight="1" x14ac:dyDescent="0.25"/>
    <row r="54138" customFormat="1" ht="15" customHeight="1" x14ac:dyDescent="0.25"/>
    <row r="54139" customFormat="1" ht="15" customHeight="1" x14ac:dyDescent="0.25"/>
    <row r="54140" customFormat="1" ht="15" customHeight="1" x14ac:dyDescent="0.25"/>
    <row r="54141" customFormat="1" ht="15" customHeight="1" x14ac:dyDescent="0.25"/>
    <row r="54142" customFormat="1" ht="15" customHeight="1" x14ac:dyDescent="0.25"/>
    <row r="54143" customFormat="1" ht="15" customHeight="1" x14ac:dyDescent="0.25"/>
    <row r="54144" customFormat="1" ht="15" customHeight="1" x14ac:dyDescent="0.25"/>
    <row r="54145" customFormat="1" ht="15" customHeight="1" x14ac:dyDescent="0.25"/>
    <row r="54146" customFormat="1" ht="15" customHeight="1" x14ac:dyDescent="0.25"/>
    <row r="54147" customFormat="1" ht="15" customHeight="1" x14ac:dyDescent="0.25"/>
    <row r="54148" customFormat="1" ht="15" customHeight="1" x14ac:dyDescent="0.25"/>
    <row r="54149" customFormat="1" ht="15" customHeight="1" x14ac:dyDescent="0.25"/>
    <row r="54150" customFormat="1" ht="15" customHeight="1" x14ac:dyDescent="0.25"/>
    <row r="54151" customFormat="1" ht="15" customHeight="1" x14ac:dyDescent="0.25"/>
    <row r="54152" customFormat="1" ht="15" customHeight="1" x14ac:dyDescent="0.25"/>
    <row r="54153" customFormat="1" ht="15" customHeight="1" x14ac:dyDescent="0.25"/>
    <row r="54154" customFormat="1" ht="15" customHeight="1" x14ac:dyDescent="0.25"/>
    <row r="54155" customFormat="1" ht="15" customHeight="1" x14ac:dyDescent="0.25"/>
    <row r="54156" customFormat="1" ht="15" customHeight="1" x14ac:dyDescent="0.25"/>
    <row r="54157" customFormat="1" ht="15" customHeight="1" x14ac:dyDescent="0.25"/>
    <row r="54158" customFormat="1" ht="15" customHeight="1" x14ac:dyDescent="0.25"/>
    <row r="54159" customFormat="1" ht="15" customHeight="1" x14ac:dyDescent="0.25"/>
    <row r="54160" customFormat="1" ht="15" customHeight="1" x14ac:dyDescent="0.25"/>
    <row r="54161" customFormat="1" ht="15" customHeight="1" x14ac:dyDescent="0.25"/>
    <row r="54162" customFormat="1" ht="15" customHeight="1" x14ac:dyDescent="0.25"/>
    <row r="54163" customFormat="1" ht="15" customHeight="1" x14ac:dyDescent="0.25"/>
    <row r="54164" customFormat="1" ht="15" customHeight="1" x14ac:dyDescent="0.25"/>
    <row r="54165" customFormat="1" ht="15" customHeight="1" x14ac:dyDescent="0.25"/>
    <row r="54166" customFormat="1" ht="15" customHeight="1" x14ac:dyDescent="0.25"/>
    <row r="54167" customFormat="1" ht="15" customHeight="1" x14ac:dyDescent="0.25"/>
    <row r="54168" customFormat="1" ht="15" customHeight="1" x14ac:dyDescent="0.25"/>
    <row r="54169" customFormat="1" ht="15" customHeight="1" x14ac:dyDescent="0.25"/>
    <row r="54170" customFormat="1" ht="15" customHeight="1" x14ac:dyDescent="0.25"/>
    <row r="54171" customFormat="1" ht="15" customHeight="1" x14ac:dyDescent="0.25"/>
    <row r="54172" customFormat="1" ht="15" customHeight="1" x14ac:dyDescent="0.25"/>
    <row r="54173" customFormat="1" ht="15" customHeight="1" x14ac:dyDescent="0.25"/>
    <row r="54174" customFormat="1" ht="15" customHeight="1" x14ac:dyDescent="0.25"/>
    <row r="54175" customFormat="1" ht="15" customHeight="1" x14ac:dyDescent="0.25"/>
    <row r="54176" customFormat="1" ht="15" customHeight="1" x14ac:dyDescent="0.25"/>
    <row r="54177" customFormat="1" ht="15" customHeight="1" x14ac:dyDescent="0.25"/>
    <row r="54178" customFormat="1" ht="15" customHeight="1" x14ac:dyDescent="0.25"/>
    <row r="54179" customFormat="1" ht="15" customHeight="1" x14ac:dyDescent="0.25"/>
    <row r="54180" customFormat="1" ht="15" customHeight="1" x14ac:dyDescent="0.25"/>
    <row r="54181" customFormat="1" ht="15" customHeight="1" x14ac:dyDescent="0.25"/>
    <row r="54182" customFormat="1" ht="15" customHeight="1" x14ac:dyDescent="0.25"/>
    <row r="54183" customFormat="1" ht="15" customHeight="1" x14ac:dyDescent="0.25"/>
    <row r="54184" customFormat="1" ht="15" customHeight="1" x14ac:dyDescent="0.25"/>
    <row r="54185" customFormat="1" ht="15" customHeight="1" x14ac:dyDescent="0.25"/>
    <row r="54186" customFormat="1" ht="15" customHeight="1" x14ac:dyDescent="0.25"/>
    <row r="54187" customFormat="1" ht="15" customHeight="1" x14ac:dyDescent="0.25"/>
    <row r="54188" customFormat="1" ht="15" customHeight="1" x14ac:dyDescent="0.25"/>
    <row r="54189" customFormat="1" ht="15" customHeight="1" x14ac:dyDescent="0.25"/>
    <row r="54190" customFormat="1" ht="15" customHeight="1" x14ac:dyDescent="0.25"/>
    <row r="54191" customFormat="1" ht="15" customHeight="1" x14ac:dyDescent="0.25"/>
    <row r="54192" customFormat="1" ht="15" customHeight="1" x14ac:dyDescent="0.25"/>
    <row r="54193" customFormat="1" ht="15" customHeight="1" x14ac:dyDescent="0.25"/>
    <row r="54194" customFormat="1" ht="15" customHeight="1" x14ac:dyDescent="0.25"/>
    <row r="54195" customFormat="1" ht="15" customHeight="1" x14ac:dyDescent="0.25"/>
    <row r="54196" customFormat="1" ht="15" customHeight="1" x14ac:dyDescent="0.25"/>
    <row r="54197" customFormat="1" ht="15" customHeight="1" x14ac:dyDescent="0.25"/>
    <row r="54198" customFormat="1" ht="15" customHeight="1" x14ac:dyDescent="0.25"/>
    <row r="54199" customFormat="1" ht="15" customHeight="1" x14ac:dyDescent="0.25"/>
    <row r="54200" customFormat="1" ht="15" customHeight="1" x14ac:dyDescent="0.25"/>
    <row r="54201" customFormat="1" ht="15" customHeight="1" x14ac:dyDescent="0.25"/>
    <row r="54202" customFormat="1" ht="15" customHeight="1" x14ac:dyDescent="0.25"/>
    <row r="54203" customFormat="1" ht="15" customHeight="1" x14ac:dyDescent="0.25"/>
    <row r="54204" customFormat="1" ht="15" customHeight="1" x14ac:dyDescent="0.25"/>
    <row r="54205" customFormat="1" ht="15" customHeight="1" x14ac:dyDescent="0.25"/>
    <row r="54206" customFormat="1" ht="15" customHeight="1" x14ac:dyDescent="0.25"/>
    <row r="54207" customFormat="1" ht="15" customHeight="1" x14ac:dyDescent="0.25"/>
    <row r="54208" customFormat="1" ht="15" customHeight="1" x14ac:dyDescent="0.25"/>
    <row r="54209" customFormat="1" ht="15" customHeight="1" x14ac:dyDescent="0.25"/>
    <row r="54210" customFormat="1" ht="15" customHeight="1" x14ac:dyDescent="0.25"/>
    <row r="54211" customFormat="1" ht="15" customHeight="1" x14ac:dyDescent="0.25"/>
    <row r="54212" customFormat="1" ht="15" customHeight="1" x14ac:dyDescent="0.25"/>
    <row r="54213" customFormat="1" ht="15" customHeight="1" x14ac:dyDescent="0.25"/>
    <row r="54214" customFormat="1" ht="15" customHeight="1" x14ac:dyDescent="0.25"/>
    <row r="54215" customFormat="1" ht="15" customHeight="1" x14ac:dyDescent="0.25"/>
    <row r="54216" customFormat="1" ht="15" customHeight="1" x14ac:dyDescent="0.25"/>
    <row r="54217" customFormat="1" ht="15" customHeight="1" x14ac:dyDescent="0.25"/>
    <row r="54218" customFormat="1" ht="15" customHeight="1" x14ac:dyDescent="0.25"/>
    <row r="54219" customFormat="1" ht="15" customHeight="1" x14ac:dyDescent="0.25"/>
    <row r="54220" customFormat="1" ht="15" customHeight="1" x14ac:dyDescent="0.25"/>
    <row r="54221" customFormat="1" ht="15" customHeight="1" x14ac:dyDescent="0.25"/>
    <row r="54222" customFormat="1" ht="15" customHeight="1" x14ac:dyDescent="0.25"/>
    <row r="54223" customFormat="1" ht="15" customHeight="1" x14ac:dyDescent="0.25"/>
    <row r="54224" customFormat="1" ht="15" customHeight="1" x14ac:dyDescent="0.25"/>
    <row r="54225" customFormat="1" ht="15" customHeight="1" x14ac:dyDescent="0.25"/>
    <row r="54226" customFormat="1" ht="15" customHeight="1" x14ac:dyDescent="0.25"/>
    <row r="54227" customFormat="1" ht="15" customHeight="1" x14ac:dyDescent="0.25"/>
    <row r="54228" customFormat="1" ht="15" customHeight="1" x14ac:dyDescent="0.25"/>
    <row r="54229" customFormat="1" ht="15" customHeight="1" x14ac:dyDescent="0.25"/>
    <row r="54230" customFormat="1" ht="15" customHeight="1" x14ac:dyDescent="0.25"/>
    <row r="54231" customFormat="1" ht="15" customHeight="1" x14ac:dyDescent="0.25"/>
    <row r="54232" customFormat="1" ht="15" customHeight="1" x14ac:dyDescent="0.25"/>
    <row r="54233" customFormat="1" ht="15" customHeight="1" x14ac:dyDescent="0.25"/>
    <row r="54234" customFormat="1" ht="15" customHeight="1" x14ac:dyDescent="0.25"/>
    <row r="54235" customFormat="1" ht="15" customHeight="1" x14ac:dyDescent="0.25"/>
    <row r="54236" customFormat="1" ht="15" customHeight="1" x14ac:dyDescent="0.25"/>
    <row r="54237" customFormat="1" ht="15" customHeight="1" x14ac:dyDescent="0.25"/>
    <row r="54238" customFormat="1" ht="15" customHeight="1" x14ac:dyDescent="0.25"/>
    <row r="54239" customFormat="1" ht="15" customHeight="1" x14ac:dyDescent="0.25"/>
    <row r="54240" customFormat="1" ht="15" customHeight="1" x14ac:dyDescent="0.25"/>
    <row r="54241" customFormat="1" ht="15" customHeight="1" x14ac:dyDescent="0.25"/>
    <row r="54242" customFormat="1" ht="15" customHeight="1" x14ac:dyDescent="0.25"/>
    <row r="54243" customFormat="1" ht="15" customHeight="1" x14ac:dyDescent="0.25"/>
    <row r="54244" customFormat="1" ht="15" customHeight="1" x14ac:dyDescent="0.25"/>
    <row r="54245" customFormat="1" ht="15" customHeight="1" x14ac:dyDescent="0.25"/>
    <row r="54246" customFormat="1" ht="15" customHeight="1" x14ac:dyDescent="0.25"/>
    <row r="54247" customFormat="1" ht="15" customHeight="1" x14ac:dyDescent="0.25"/>
    <row r="54248" customFormat="1" ht="15" customHeight="1" x14ac:dyDescent="0.25"/>
    <row r="54249" customFormat="1" ht="15" customHeight="1" x14ac:dyDescent="0.25"/>
    <row r="54250" customFormat="1" ht="15" customHeight="1" x14ac:dyDescent="0.25"/>
    <row r="54251" customFormat="1" ht="15" customHeight="1" x14ac:dyDescent="0.25"/>
    <row r="54252" customFormat="1" ht="15" customHeight="1" x14ac:dyDescent="0.25"/>
    <row r="54253" customFormat="1" ht="15" customHeight="1" x14ac:dyDescent="0.25"/>
    <row r="54254" customFormat="1" ht="15" customHeight="1" x14ac:dyDescent="0.25"/>
    <row r="54255" customFormat="1" ht="15" customHeight="1" x14ac:dyDescent="0.25"/>
    <row r="54256" customFormat="1" ht="15" customHeight="1" x14ac:dyDescent="0.25"/>
    <row r="54257" customFormat="1" ht="15" customHeight="1" x14ac:dyDescent="0.25"/>
    <row r="54258" customFormat="1" ht="15" customHeight="1" x14ac:dyDescent="0.25"/>
    <row r="54259" customFormat="1" ht="15" customHeight="1" x14ac:dyDescent="0.25"/>
    <row r="54260" customFormat="1" ht="15" customHeight="1" x14ac:dyDescent="0.25"/>
    <row r="54261" customFormat="1" ht="15" customHeight="1" x14ac:dyDescent="0.25"/>
    <row r="54262" customFormat="1" ht="15" customHeight="1" x14ac:dyDescent="0.25"/>
    <row r="54263" customFormat="1" ht="15" customHeight="1" x14ac:dyDescent="0.25"/>
    <row r="54264" customFormat="1" ht="15" customHeight="1" x14ac:dyDescent="0.25"/>
    <row r="54265" customFormat="1" ht="15" customHeight="1" x14ac:dyDescent="0.25"/>
    <row r="54266" customFormat="1" ht="15" customHeight="1" x14ac:dyDescent="0.25"/>
    <row r="54267" customFormat="1" ht="15" customHeight="1" x14ac:dyDescent="0.25"/>
    <row r="54268" customFormat="1" ht="15" customHeight="1" x14ac:dyDescent="0.25"/>
    <row r="54269" customFormat="1" ht="15" customHeight="1" x14ac:dyDescent="0.25"/>
    <row r="54270" customFormat="1" ht="15" customHeight="1" x14ac:dyDescent="0.25"/>
    <row r="54271" customFormat="1" ht="15" customHeight="1" x14ac:dyDescent="0.25"/>
    <row r="54272" customFormat="1" ht="15" customHeight="1" x14ac:dyDescent="0.25"/>
    <row r="54273" customFormat="1" ht="15" customHeight="1" x14ac:dyDescent="0.25"/>
    <row r="54274" customFormat="1" ht="15" customHeight="1" x14ac:dyDescent="0.25"/>
    <row r="54275" customFormat="1" ht="15" customHeight="1" x14ac:dyDescent="0.25"/>
    <row r="54276" customFormat="1" ht="15" customHeight="1" x14ac:dyDescent="0.25"/>
    <row r="54277" customFormat="1" ht="15" customHeight="1" x14ac:dyDescent="0.25"/>
    <row r="54278" customFormat="1" ht="15" customHeight="1" x14ac:dyDescent="0.25"/>
    <row r="54279" customFormat="1" ht="15" customHeight="1" x14ac:dyDescent="0.25"/>
    <row r="54280" customFormat="1" ht="15" customHeight="1" x14ac:dyDescent="0.25"/>
    <row r="54281" customFormat="1" ht="15" customHeight="1" x14ac:dyDescent="0.25"/>
    <row r="54282" customFormat="1" ht="15" customHeight="1" x14ac:dyDescent="0.25"/>
    <row r="54283" customFormat="1" ht="15" customHeight="1" x14ac:dyDescent="0.25"/>
    <row r="54284" customFormat="1" ht="15" customHeight="1" x14ac:dyDescent="0.25"/>
    <row r="54285" customFormat="1" ht="15" customHeight="1" x14ac:dyDescent="0.25"/>
    <row r="54286" customFormat="1" ht="15" customHeight="1" x14ac:dyDescent="0.25"/>
    <row r="54287" customFormat="1" ht="15" customHeight="1" x14ac:dyDescent="0.25"/>
    <row r="54288" customFormat="1" ht="15" customHeight="1" x14ac:dyDescent="0.25"/>
    <row r="54289" customFormat="1" ht="15" customHeight="1" x14ac:dyDescent="0.25"/>
    <row r="54290" customFormat="1" ht="15" customHeight="1" x14ac:dyDescent="0.25"/>
    <row r="54291" customFormat="1" ht="15" customHeight="1" x14ac:dyDescent="0.25"/>
    <row r="54292" customFormat="1" ht="15" customHeight="1" x14ac:dyDescent="0.25"/>
    <row r="54293" customFormat="1" ht="15" customHeight="1" x14ac:dyDescent="0.25"/>
    <row r="54294" customFormat="1" ht="15" customHeight="1" x14ac:dyDescent="0.25"/>
    <row r="54295" customFormat="1" ht="15" customHeight="1" x14ac:dyDescent="0.25"/>
    <row r="54296" customFormat="1" ht="15" customHeight="1" x14ac:dyDescent="0.25"/>
    <row r="54297" customFormat="1" ht="15" customHeight="1" x14ac:dyDescent="0.25"/>
    <row r="54298" customFormat="1" ht="15" customHeight="1" x14ac:dyDescent="0.25"/>
    <row r="54299" customFormat="1" ht="15" customHeight="1" x14ac:dyDescent="0.25"/>
    <row r="54300" customFormat="1" ht="15" customHeight="1" x14ac:dyDescent="0.25"/>
    <row r="54301" customFormat="1" ht="15" customHeight="1" x14ac:dyDescent="0.25"/>
    <row r="54302" customFormat="1" ht="15" customHeight="1" x14ac:dyDescent="0.25"/>
    <row r="54303" customFormat="1" ht="15" customHeight="1" x14ac:dyDescent="0.25"/>
    <row r="54304" customFormat="1" ht="15" customHeight="1" x14ac:dyDescent="0.25"/>
    <row r="54305" customFormat="1" ht="15" customHeight="1" x14ac:dyDescent="0.25"/>
    <row r="54306" customFormat="1" ht="15" customHeight="1" x14ac:dyDescent="0.25"/>
    <row r="54307" customFormat="1" ht="15" customHeight="1" x14ac:dyDescent="0.25"/>
    <row r="54308" customFormat="1" ht="15" customHeight="1" x14ac:dyDescent="0.25"/>
    <row r="54309" customFormat="1" ht="15" customHeight="1" x14ac:dyDescent="0.25"/>
    <row r="54310" customFormat="1" ht="15" customHeight="1" x14ac:dyDescent="0.25"/>
    <row r="54311" customFormat="1" ht="15" customHeight="1" x14ac:dyDescent="0.25"/>
    <row r="54312" customFormat="1" ht="15" customHeight="1" x14ac:dyDescent="0.25"/>
    <row r="54313" customFormat="1" ht="15" customHeight="1" x14ac:dyDescent="0.25"/>
    <row r="54314" customFormat="1" ht="15" customHeight="1" x14ac:dyDescent="0.25"/>
    <row r="54315" customFormat="1" ht="15" customHeight="1" x14ac:dyDescent="0.25"/>
    <row r="54316" customFormat="1" ht="15" customHeight="1" x14ac:dyDescent="0.25"/>
    <row r="54317" customFormat="1" ht="15" customHeight="1" x14ac:dyDescent="0.25"/>
    <row r="54318" customFormat="1" ht="15" customHeight="1" x14ac:dyDescent="0.25"/>
    <row r="54319" customFormat="1" ht="15" customHeight="1" x14ac:dyDescent="0.25"/>
    <row r="54320" customFormat="1" ht="15" customHeight="1" x14ac:dyDescent="0.25"/>
    <row r="54321" customFormat="1" ht="15" customHeight="1" x14ac:dyDescent="0.25"/>
    <row r="54322" customFormat="1" ht="15" customHeight="1" x14ac:dyDescent="0.25"/>
    <row r="54323" customFormat="1" ht="15" customHeight="1" x14ac:dyDescent="0.25"/>
    <row r="54324" customFormat="1" ht="15" customHeight="1" x14ac:dyDescent="0.25"/>
    <row r="54325" customFormat="1" ht="15" customHeight="1" x14ac:dyDescent="0.25"/>
    <row r="54326" customFormat="1" ht="15" customHeight="1" x14ac:dyDescent="0.25"/>
    <row r="54327" customFormat="1" ht="15" customHeight="1" x14ac:dyDescent="0.25"/>
    <row r="54328" customFormat="1" ht="15" customHeight="1" x14ac:dyDescent="0.25"/>
    <row r="54329" customFormat="1" ht="15" customHeight="1" x14ac:dyDescent="0.25"/>
    <row r="54330" customFormat="1" ht="15" customHeight="1" x14ac:dyDescent="0.25"/>
    <row r="54331" customFormat="1" ht="15" customHeight="1" x14ac:dyDescent="0.25"/>
    <row r="54332" customFormat="1" ht="15" customHeight="1" x14ac:dyDescent="0.25"/>
    <row r="54333" customFormat="1" ht="15" customHeight="1" x14ac:dyDescent="0.25"/>
    <row r="54334" customFormat="1" ht="15" customHeight="1" x14ac:dyDescent="0.25"/>
    <row r="54335" customFormat="1" ht="15" customHeight="1" x14ac:dyDescent="0.25"/>
    <row r="54336" customFormat="1" ht="15" customHeight="1" x14ac:dyDescent="0.25"/>
    <row r="54337" customFormat="1" ht="15" customHeight="1" x14ac:dyDescent="0.25"/>
    <row r="54338" customFormat="1" ht="15" customHeight="1" x14ac:dyDescent="0.25"/>
    <row r="54339" customFormat="1" ht="15" customHeight="1" x14ac:dyDescent="0.25"/>
    <row r="54340" customFormat="1" ht="15" customHeight="1" x14ac:dyDescent="0.25"/>
    <row r="54341" customFormat="1" ht="15" customHeight="1" x14ac:dyDescent="0.25"/>
    <row r="54342" customFormat="1" ht="15" customHeight="1" x14ac:dyDescent="0.25"/>
    <row r="54343" customFormat="1" ht="15" customHeight="1" x14ac:dyDescent="0.25"/>
    <row r="54344" customFormat="1" ht="15" customHeight="1" x14ac:dyDescent="0.25"/>
    <row r="54345" customFormat="1" ht="15" customHeight="1" x14ac:dyDescent="0.25"/>
    <row r="54346" customFormat="1" ht="15" customHeight="1" x14ac:dyDescent="0.25"/>
    <row r="54347" customFormat="1" ht="15" customHeight="1" x14ac:dyDescent="0.25"/>
    <row r="54348" customFormat="1" ht="15" customHeight="1" x14ac:dyDescent="0.25"/>
    <row r="54349" customFormat="1" ht="15" customHeight="1" x14ac:dyDescent="0.25"/>
    <row r="54350" customFormat="1" ht="15" customHeight="1" x14ac:dyDescent="0.25"/>
    <row r="54351" customFormat="1" ht="15" customHeight="1" x14ac:dyDescent="0.25"/>
    <row r="54352" customFormat="1" ht="15" customHeight="1" x14ac:dyDescent="0.25"/>
    <row r="54353" customFormat="1" ht="15" customHeight="1" x14ac:dyDescent="0.25"/>
    <row r="54354" customFormat="1" ht="15" customHeight="1" x14ac:dyDescent="0.25"/>
    <row r="54355" customFormat="1" ht="15" customHeight="1" x14ac:dyDescent="0.25"/>
    <row r="54356" customFormat="1" ht="15" customHeight="1" x14ac:dyDescent="0.25"/>
    <row r="54357" customFormat="1" ht="15" customHeight="1" x14ac:dyDescent="0.25"/>
    <row r="54358" customFormat="1" ht="15" customHeight="1" x14ac:dyDescent="0.25"/>
    <row r="54359" customFormat="1" ht="15" customHeight="1" x14ac:dyDescent="0.25"/>
    <row r="54360" customFormat="1" ht="15" customHeight="1" x14ac:dyDescent="0.25"/>
    <row r="54361" customFormat="1" ht="15" customHeight="1" x14ac:dyDescent="0.25"/>
    <row r="54362" customFormat="1" ht="15" customHeight="1" x14ac:dyDescent="0.25"/>
    <row r="54363" customFormat="1" ht="15" customHeight="1" x14ac:dyDescent="0.25"/>
    <row r="54364" customFormat="1" ht="15" customHeight="1" x14ac:dyDescent="0.25"/>
    <row r="54365" customFormat="1" ht="15" customHeight="1" x14ac:dyDescent="0.25"/>
    <row r="54366" customFormat="1" ht="15" customHeight="1" x14ac:dyDescent="0.25"/>
    <row r="54367" customFormat="1" ht="15" customHeight="1" x14ac:dyDescent="0.25"/>
    <row r="54368" customFormat="1" ht="15" customHeight="1" x14ac:dyDescent="0.25"/>
    <row r="54369" customFormat="1" ht="15" customHeight="1" x14ac:dyDescent="0.25"/>
    <row r="54370" customFormat="1" ht="15" customHeight="1" x14ac:dyDescent="0.25"/>
    <row r="54371" customFormat="1" ht="15" customHeight="1" x14ac:dyDescent="0.25"/>
    <row r="54372" customFormat="1" ht="15" customHeight="1" x14ac:dyDescent="0.25"/>
    <row r="54373" customFormat="1" ht="15" customHeight="1" x14ac:dyDescent="0.25"/>
    <row r="54374" customFormat="1" ht="15" customHeight="1" x14ac:dyDescent="0.25"/>
    <row r="54375" customFormat="1" ht="15" customHeight="1" x14ac:dyDescent="0.25"/>
    <row r="54376" customFormat="1" ht="15" customHeight="1" x14ac:dyDescent="0.25"/>
    <row r="54377" customFormat="1" ht="15" customHeight="1" x14ac:dyDescent="0.25"/>
    <row r="54378" customFormat="1" ht="15" customHeight="1" x14ac:dyDescent="0.25"/>
    <row r="54379" customFormat="1" ht="15" customHeight="1" x14ac:dyDescent="0.25"/>
    <row r="54380" customFormat="1" ht="15" customHeight="1" x14ac:dyDescent="0.25"/>
    <row r="54381" customFormat="1" ht="15" customHeight="1" x14ac:dyDescent="0.25"/>
    <row r="54382" customFormat="1" ht="15" customHeight="1" x14ac:dyDescent="0.25"/>
    <row r="54383" customFormat="1" ht="15" customHeight="1" x14ac:dyDescent="0.25"/>
    <row r="54384" customFormat="1" ht="15" customHeight="1" x14ac:dyDescent="0.25"/>
    <row r="54385" customFormat="1" ht="15" customHeight="1" x14ac:dyDescent="0.25"/>
    <row r="54386" customFormat="1" ht="15" customHeight="1" x14ac:dyDescent="0.25"/>
    <row r="54387" customFormat="1" ht="15" customHeight="1" x14ac:dyDescent="0.25"/>
    <row r="54388" customFormat="1" ht="15" customHeight="1" x14ac:dyDescent="0.25"/>
    <row r="54389" customFormat="1" ht="15" customHeight="1" x14ac:dyDescent="0.25"/>
    <row r="54390" customFormat="1" ht="15" customHeight="1" x14ac:dyDescent="0.25"/>
    <row r="54391" customFormat="1" ht="15" customHeight="1" x14ac:dyDescent="0.25"/>
    <row r="54392" customFormat="1" ht="15" customHeight="1" x14ac:dyDescent="0.25"/>
    <row r="54393" customFormat="1" ht="15" customHeight="1" x14ac:dyDescent="0.25"/>
    <row r="54394" customFormat="1" ht="15" customHeight="1" x14ac:dyDescent="0.25"/>
    <row r="54395" customFormat="1" ht="15" customHeight="1" x14ac:dyDescent="0.25"/>
    <row r="54396" customFormat="1" ht="15" customHeight="1" x14ac:dyDescent="0.25"/>
    <row r="54397" customFormat="1" ht="15" customHeight="1" x14ac:dyDescent="0.25"/>
    <row r="54398" customFormat="1" ht="15" customHeight="1" x14ac:dyDescent="0.25"/>
    <row r="54399" customFormat="1" ht="15" customHeight="1" x14ac:dyDescent="0.25"/>
    <row r="54400" customFormat="1" ht="15" customHeight="1" x14ac:dyDescent="0.25"/>
    <row r="54401" customFormat="1" ht="15" customHeight="1" x14ac:dyDescent="0.25"/>
    <row r="54402" customFormat="1" ht="15" customHeight="1" x14ac:dyDescent="0.25"/>
    <row r="54403" customFormat="1" ht="15" customHeight="1" x14ac:dyDescent="0.25"/>
    <row r="54404" customFormat="1" ht="15" customHeight="1" x14ac:dyDescent="0.25"/>
    <row r="54405" customFormat="1" ht="15" customHeight="1" x14ac:dyDescent="0.25"/>
    <row r="54406" customFormat="1" ht="15" customHeight="1" x14ac:dyDescent="0.25"/>
    <row r="54407" customFormat="1" ht="15" customHeight="1" x14ac:dyDescent="0.25"/>
    <row r="54408" customFormat="1" ht="15" customHeight="1" x14ac:dyDescent="0.25"/>
    <row r="54409" customFormat="1" ht="15" customHeight="1" x14ac:dyDescent="0.25"/>
    <row r="54410" customFormat="1" ht="15" customHeight="1" x14ac:dyDescent="0.25"/>
    <row r="54411" customFormat="1" ht="15" customHeight="1" x14ac:dyDescent="0.25"/>
    <row r="54412" customFormat="1" ht="15" customHeight="1" x14ac:dyDescent="0.25"/>
    <row r="54413" customFormat="1" ht="15" customHeight="1" x14ac:dyDescent="0.25"/>
    <row r="54414" customFormat="1" ht="15" customHeight="1" x14ac:dyDescent="0.25"/>
    <row r="54415" customFormat="1" ht="15" customHeight="1" x14ac:dyDescent="0.25"/>
    <row r="54416" customFormat="1" ht="15" customHeight="1" x14ac:dyDescent="0.25"/>
    <row r="54417" customFormat="1" ht="15" customHeight="1" x14ac:dyDescent="0.25"/>
    <row r="54418" customFormat="1" ht="15" customHeight="1" x14ac:dyDescent="0.25"/>
    <row r="54419" customFormat="1" ht="15" customHeight="1" x14ac:dyDescent="0.25"/>
    <row r="54420" customFormat="1" ht="15" customHeight="1" x14ac:dyDescent="0.25"/>
    <row r="54421" customFormat="1" ht="15" customHeight="1" x14ac:dyDescent="0.25"/>
    <row r="54422" customFormat="1" ht="15" customHeight="1" x14ac:dyDescent="0.25"/>
    <row r="54423" customFormat="1" ht="15" customHeight="1" x14ac:dyDescent="0.25"/>
    <row r="54424" customFormat="1" ht="15" customHeight="1" x14ac:dyDescent="0.25"/>
    <row r="54425" customFormat="1" ht="15" customHeight="1" x14ac:dyDescent="0.25"/>
    <row r="54426" customFormat="1" ht="15" customHeight="1" x14ac:dyDescent="0.25"/>
    <row r="54427" customFormat="1" ht="15" customHeight="1" x14ac:dyDescent="0.25"/>
    <row r="54428" customFormat="1" ht="15" customHeight="1" x14ac:dyDescent="0.25"/>
    <row r="54429" customFormat="1" ht="15" customHeight="1" x14ac:dyDescent="0.25"/>
    <row r="54430" customFormat="1" ht="15" customHeight="1" x14ac:dyDescent="0.25"/>
    <row r="54431" customFormat="1" ht="15" customHeight="1" x14ac:dyDescent="0.25"/>
    <row r="54432" customFormat="1" ht="15" customHeight="1" x14ac:dyDescent="0.25"/>
    <row r="54433" customFormat="1" ht="15" customHeight="1" x14ac:dyDescent="0.25"/>
    <row r="54434" customFormat="1" ht="15" customHeight="1" x14ac:dyDescent="0.25"/>
    <row r="54435" customFormat="1" ht="15" customHeight="1" x14ac:dyDescent="0.25"/>
    <row r="54436" customFormat="1" ht="15" customHeight="1" x14ac:dyDescent="0.25"/>
    <row r="54437" customFormat="1" ht="15" customHeight="1" x14ac:dyDescent="0.25"/>
    <row r="54438" customFormat="1" ht="15" customHeight="1" x14ac:dyDescent="0.25"/>
    <row r="54439" customFormat="1" ht="15" customHeight="1" x14ac:dyDescent="0.25"/>
    <row r="54440" customFormat="1" ht="15" customHeight="1" x14ac:dyDescent="0.25"/>
    <row r="54441" customFormat="1" ht="15" customHeight="1" x14ac:dyDescent="0.25"/>
    <row r="54442" customFormat="1" ht="15" customHeight="1" x14ac:dyDescent="0.25"/>
    <row r="54443" customFormat="1" ht="15" customHeight="1" x14ac:dyDescent="0.25"/>
    <row r="54444" customFormat="1" ht="15" customHeight="1" x14ac:dyDescent="0.25"/>
    <row r="54445" customFormat="1" ht="15" customHeight="1" x14ac:dyDescent="0.25"/>
    <row r="54446" customFormat="1" ht="15" customHeight="1" x14ac:dyDescent="0.25"/>
    <row r="54447" customFormat="1" ht="15" customHeight="1" x14ac:dyDescent="0.25"/>
    <row r="54448" customFormat="1" ht="15" customHeight="1" x14ac:dyDescent="0.25"/>
    <row r="54449" customFormat="1" ht="15" customHeight="1" x14ac:dyDescent="0.25"/>
    <row r="54450" customFormat="1" ht="15" customHeight="1" x14ac:dyDescent="0.25"/>
    <row r="54451" customFormat="1" ht="15" customHeight="1" x14ac:dyDescent="0.25"/>
    <row r="54452" customFormat="1" ht="15" customHeight="1" x14ac:dyDescent="0.25"/>
    <row r="54453" customFormat="1" ht="15" customHeight="1" x14ac:dyDescent="0.25"/>
    <row r="54454" customFormat="1" ht="15" customHeight="1" x14ac:dyDescent="0.25"/>
    <row r="54455" customFormat="1" ht="15" customHeight="1" x14ac:dyDescent="0.25"/>
    <row r="54456" customFormat="1" ht="15" customHeight="1" x14ac:dyDescent="0.25"/>
    <row r="54457" customFormat="1" ht="15" customHeight="1" x14ac:dyDescent="0.25"/>
    <row r="54458" customFormat="1" ht="15" customHeight="1" x14ac:dyDescent="0.25"/>
    <row r="54459" customFormat="1" ht="15" customHeight="1" x14ac:dyDescent="0.25"/>
    <row r="54460" customFormat="1" ht="15" customHeight="1" x14ac:dyDescent="0.25"/>
    <row r="54461" customFormat="1" ht="15" customHeight="1" x14ac:dyDescent="0.25"/>
    <row r="54462" customFormat="1" ht="15" customHeight="1" x14ac:dyDescent="0.25"/>
    <row r="54463" customFormat="1" ht="15" customHeight="1" x14ac:dyDescent="0.25"/>
    <row r="54464" customFormat="1" ht="15" customHeight="1" x14ac:dyDescent="0.25"/>
    <row r="54465" customFormat="1" ht="15" customHeight="1" x14ac:dyDescent="0.25"/>
    <row r="54466" customFormat="1" ht="15" customHeight="1" x14ac:dyDescent="0.25"/>
    <row r="54467" customFormat="1" ht="15" customHeight="1" x14ac:dyDescent="0.25"/>
    <row r="54468" customFormat="1" ht="15" customHeight="1" x14ac:dyDescent="0.25"/>
    <row r="54469" customFormat="1" ht="15" customHeight="1" x14ac:dyDescent="0.25"/>
    <row r="54470" customFormat="1" ht="15" customHeight="1" x14ac:dyDescent="0.25"/>
    <row r="54471" customFormat="1" ht="15" customHeight="1" x14ac:dyDescent="0.25"/>
    <row r="54472" customFormat="1" ht="15" customHeight="1" x14ac:dyDescent="0.25"/>
    <row r="54473" customFormat="1" ht="15" customHeight="1" x14ac:dyDescent="0.25"/>
    <row r="54474" customFormat="1" ht="15" customHeight="1" x14ac:dyDescent="0.25"/>
    <row r="54475" customFormat="1" ht="15" customHeight="1" x14ac:dyDescent="0.25"/>
    <row r="54476" customFormat="1" ht="15" customHeight="1" x14ac:dyDescent="0.25"/>
    <row r="54477" customFormat="1" ht="15" customHeight="1" x14ac:dyDescent="0.25"/>
    <row r="54478" customFormat="1" ht="15" customHeight="1" x14ac:dyDescent="0.25"/>
    <row r="54479" customFormat="1" ht="15" customHeight="1" x14ac:dyDescent="0.25"/>
    <row r="54480" customFormat="1" ht="15" customHeight="1" x14ac:dyDescent="0.25"/>
    <row r="54481" customFormat="1" ht="15" customHeight="1" x14ac:dyDescent="0.25"/>
    <row r="54482" customFormat="1" ht="15" customHeight="1" x14ac:dyDescent="0.25"/>
    <row r="54483" customFormat="1" ht="15" customHeight="1" x14ac:dyDescent="0.25"/>
    <row r="54484" customFormat="1" ht="15" customHeight="1" x14ac:dyDescent="0.25"/>
    <row r="54485" customFormat="1" ht="15" customHeight="1" x14ac:dyDescent="0.25"/>
    <row r="54486" customFormat="1" ht="15" customHeight="1" x14ac:dyDescent="0.25"/>
    <row r="54487" customFormat="1" ht="15" customHeight="1" x14ac:dyDescent="0.25"/>
    <row r="54488" customFormat="1" ht="15" customHeight="1" x14ac:dyDescent="0.25"/>
    <row r="54489" customFormat="1" ht="15" customHeight="1" x14ac:dyDescent="0.25"/>
    <row r="54490" customFormat="1" ht="15" customHeight="1" x14ac:dyDescent="0.25"/>
    <row r="54491" customFormat="1" ht="15" customHeight="1" x14ac:dyDescent="0.25"/>
    <row r="54492" customFormat="1" ht="15" customHeight="1" x14ac:dyDescent="0.25"/>
    <row r="54493" customFormat="1" ht="15" customHeight="1" x14ac:dyDescent="0.25"/>
    <row r="54494" customFormat="1" ht="15" customHeight="1" x14ac:dyDescent="0.25"/>
    <row r="54495" customFormat="1" ht="15" customHeight="1" x14ac:dyDescent="0.25"/>
    <row r="54496" customFormat="1" ht="15" customHeight="1" x14ac:dyDescent="0.25"/>
    <row r="54497" customFormat="1" ht="15" customHeight="1" x14ac:dyDescent="0.25"/>
    <row r="54498" customFormat="1" ht="15" customHeight="1" x14ac:dyDescent="0.25"/>
    <row r="54499" customFormat="1" ht="15" customHeight="1" x14ac:dyDescent="0.25"/>
    <row r="54500" customFormat="1" ht="15" customHeight="1" x14ac:dyDescent="0.25"/>
    <row r="54501" customFormat="1" ht="15" customHeight="1" x14ac:dyDescent="0.25"/>
    <row r="54502" customFormat="1" ht="15" customHeight="1" x14ac:dyDescent="0.25"/>
    <row r="54503" customFormat="1" ht="15" customHeight="1" x14ac:dyDescent="0.25"/>
    <row r="54504" customFormat="1" ht="15" customHeight="1" x14ac:dyDescent="0.25"/>
    <row r="54505" customFormat="1" ht="15" customHeight="1" x14ac:dyDescent="0.25"/>
    <row r="54506" customFormat="1" ht="15" customHeight="1" x14ac:dyDescent="0.25"/>
    <row r="54507" customFormat="1" ht="15" customHeight="1" x14ac:dyDescent="0.25"/>
    <row r="54508" customFormat="1" ht="15" customHeight="1" x14ac:dyDescent="0.25"/>
    <row r="54509" customFormat="1" ht="15" customHeight="1" x14ac:dyDescent="0.25"/>
    <row r="54510" customFormat="1" ht="15" customHeight="1" x14ac:dyDescent="0.25"/>
    <row r="54511" customFormat="1" ht="15" customHeight="1" x14ac:dyDescent="0.25"/>
    <row r="54512" customFormat="1" ht="15" customHeight="1" x14ac:dyDescent="0.25"/>
    <row r="54513" customFormat="1" ht="15" customHeight="1" x14ac:dyDescent="0.25"/>
    <row r="54514" customFormat="1" ht="15" customHeight="1" x14ac:dyDescent="0.25"/>
    <row r="54515" customFormat="1" ht="15" customHeight="1" x14ac:dyDescent="0.25"/>
    <row r="54516" customFormat="1" ht="15" customHeight="1" x14ac:dyDescent="0.25"/>
    <row r="54517" customFormat="1" ht="15" customHeight="1" x14ac:dyDescent="0.25"/>
    <row r="54518" customFormat="1" ht="15" customHeight="1" x14ac:dyDescent="0.25"/>
    <row r="54519" customFormat="1" ht="15" customHeight="1" x14ac:dyDescent="0.25"/>
    <row r="54520" customFormat="1" ht="15" customHeight="1" x14ac:dyDescent="0.25"/>
    <row r="54521" customFormat="1" ht="15" customHeight="1" x14ac:dyDescent="0.25"/>
    <row r="54522" customFormat="1" ht="15" customHeight="1" x14ac:dyDescent="0.25"/>
    <row r="54523" customFormat="1" ht="15" customHeight="1" x14ac:dyDescent="0.25"/>
    <row r="54524" customFormat="1" ht="15" customHeight="1" x14ac:dyDescent="0.25"/>
    <row r="54525" customFormat="1" ht="15" customHeight="1" x14ac:dyDescent="0.25"/>
    <row r="54526" customFormat="1" ht="15" customHeight="1" x14ac:dyDescent="0.25"/>
    <row r="54527" customFormat="1" ht="15" customHeight="1" x14ac:dyDescent="0.25"/>
    <row r="54528" customFormat="1" ht="15" customHeight="1" x14ac:dyDescent="0.25"/>
    <row r="54529" customFormat="1" ht="15" customHeight="1" x14ac:dyDescent="0.25"/>
    <row r="54530" customFormat="1" ht="15" customHeight="1" x14ac:dyDescent="0.25"/>
    <row r="54531" customFormat="1" ht="15" customHeight="1" x14ac:dyDescent="0.25"/>
    <row r="54532" customFormat="1" ht="15" customHeight="1" x14ac:dyDescent="0.25"/>
    <row r="54533" customFormat="1" ht="15" customHeight="1" x14ac:dyDescent="0.25"/>
    <row r="54534" customFormat="1" ht="15" customHeight="1" x14ac:dyDescent="0.25"/>
    <row r="54535" customFormat="1" ht="15" customHeight="1" x14ac:dyDescent="0.25"/>
    <row r="54536" customFormat="1" ht="15" customHeight="1" x14ac:dyDescent="0.25"/>
    <row r="54537" customFormat="1" ht="15" customHeight="1" x14ac:dyDescent="0.25"/>
    <row r="54538" customFormat="1" ht="15" customHeight="1" x14ac:dyDescent="0.25"/>
    <row r="54539" customFormat="1" ht="15" customHeight="1" x14ac:dyDescent="0.25"/>
    <row r="54540" customFormat="1" ht="15" customHeight="1" x14ac:dyDescent="0.25"/>
    <row r="54541" customFormat="1" ht="15" customHeight="1" x14ac:dyDescent="0.25"/>
    <row r="54542" customFormat="1" ht="15" customHeight="1" x14ac:dyDescent="0.25"/>
    <row r="54543" customFormat="1" ht="15" customHeight="1" x14ac:dyDescent="0.25"/>
    <row r="54544" customFormat="1" ht="15" customHeight="1" x14ac:dyDescent="0.25"/>
    <row r="54545" customFormat="1" ht="15" customHeight="1" x14ac:dyDescent="0.25"/>
    <row r="54546" customFormat="1" ht="15" customHeight="1" x14ac:dyDescent="0.25"/>
    <row r="54547" customFormat="1" ht="15" customHeight="1" x14ac:dyDescent="0.25"/>
    <row r="54548" customFormat="1" ht="15" customHeight="1" x14ac:dyDescent="0.25"/>
    <row r="54549" customFormat="1" ht="15" customHeight="1" x14ac:dyDescent="0.25"/>
    <row r="54550" customFormat="1" ht="15" customHeight="1" x14ac:dyDescent="0.25"/>
    <row r="54551" customFormat="1" ht="15" customHeight="1" x14ac:dyDescent="0.25"/>
    <row r="54552" customFormat="1" ht="15" customHeight="1" x14ac:dyDescent="0.25"/>
    <row r="54553" customFormat="1" ht="15" customHeight="1" x14ac:dyDescent="0.25"/>
    <row r="54554" customFormat="1" ht="15" customHeight="1" x14ac:dyDescent="0.25"/>
    <row r="54555" customFormat="1" ht="15" customHeight="1" x14ac:dyDescent="0.25"/>
    <row r="54556" customFormat="1" ht="15" customHeight="1" x14ac:dyDescent="0.25"/>
    <row r="54557" customFormat="1" ht="15" customHeight="1" x14ac:dyDescent="0.25"/>
    <row r="54558" customFormat="1" ht="15" customHeight="1" x14ac:dyDescent="0.25"/>
    <row r="54559" customFormat="1" ht="15" customHeight="1" x14ac:dyDescent="0.25"/>
    <row r="54560" customFormat="1" ht="15" customHeight="1" x14ac:dyDescent="0.25"/>
    <row r="54561" customFormat="1" ht="15" customHeight="1" x14ac:dyDescent="0.25"/>
    <row r="54562" customFormat="1" ht="15" customHeight="1" x14ac:dyDescent="0.25"/>
    <row r="54563" customFormat="1" ht="15" customHeight="1" x14ac:dyDescent="0.25"/>
    <row r="54564" customFormat="1" ht="15" customHeight="1" x14ac:dyDescent="0.25"/>
    <row r="54565" customFormat="1" ht="15" customHeight="1" x14ac:dyDescent="0.25"/>
    <row r="54566" customFormat="1" ht="15" customHeight="1" x14ac:dyDescent="0.25"/>
    <row r="54567" customFormat="1" ht="15" customHeight="1" x14ac:dyDescent="0.25"/>
    <row r="54568" customFormat="1" ht="15" customHeight="1" x14ac:dyDescent="0.25"/>
    <row r="54569" customFormat="1" ht="15" customHeight="1" x14ac:dyDescent="0.25"/>
    <row r="54570" customFormat="1" ht="15" customHeight="1" x14ac:dyDescent="0.25"/>
    <row r="54571" customFormat="1" ht="15" customHeight="1" x14ac:dyDescent="0.25"/>
    <row r="54572" customFormat="1" ht="15" customHeight="1" x14ac:dyDescent="0.25"/>
    <row r="54573" customFormat="1" ht="15" customHeight="1" x14ac:dyDescent="0.25"/>
    <row r="54574" customFormat="1" ht="15" customHeight="1" x14ac:dyDescent="0.25"/>
    <row r="54575" customFormat="1" ht="15" customHeight="1" x14ac:dyDescent="0.25"/>
    <row r="54576" customFormat="1" ht="15" customHeight="1" x14ac:dyDescent="0.25"/>
    <row r="54577" customFormat="1" ht="15" customHeight="1" x14ac:dyDescent="0.25"/>
    <row r="54578" customFormat="1" ht="15" customHeight="1" x14ac:dyDescent="0.25"/>
    <row r="54579" customFormat="1" ht="15" customHeight="1" x14ac:dyDescent="0.25"/>
    <row r="54580" customFormat="1" ht="15" customHeight="1" x14ac:dyDescent="0.25"/>
    <row r="54581" customFormat="1" ht="15" customHeight="1" x14ac:dyDescent="0.25"/>
    <row r="54582" customFormat="1" ht="15" customHeight="1" x14ac:dyDescent="0.25"/>
    <row r="54583" customFormat="1" ht="15" customHeight="1" x14ac:dyDescent="0.25"/>
    <row r="54584" customFormat="1" ht="15" customHeight="1" x14ac:dyDescent="0.25"/>
    <row r="54585" customFormat="1" ht="15" customHeight="1" x14ac:dyDescent="0.25"/>
    <row r="54586" customFormat="1" ht="15" customHeight="1" x14ac:dyDescent="0.25"/>
    <row r="54587" customFormat="1" ht="15" customHeight="1" x14ac:dyDescent="0.25"/>
    <row r="54588" customFormat="1" ht="15" customHeight="1" x14ac:dyDescent="0.25"/>
    <row r="54589" customFormat="1" ht="15" customHeight="1" x14ac:dyDescent="0.25"/>
    <row r="54590" customFormat="1" ht="15" customHeight="1" x14ac:dyDescent="0.25"/>
    <row r="54591" customFormat="1" ht="15" customHeight="1" x14ac:dyDescent="0.25"/>
    <row r="54592" customFormat="1" ht="15" customHeight="1" x14ac:dyDescent="0.25"/>
    <row r="54593" customFormat="1" ht="15" customHeight="1" x14ac:dyDescent="0.25"/>
    <row r="54594" customFormat="1" ht="15" customHeight="1" x14ac:dyDescent="0.25"/>
    <row r="54595" customFormat="1" ht="15" customHeight="1" x14ac:dyDescent="0.25"/>
    <row r="54596" customFormat="1" ht="15" customHeight="1" x14ac:dyDescent="0.25"/>
    <row r="54597" customFormat="1" ht="15" customHeight="1" x14ac:dyDescent="0.25"/>
    <row r="54598" customFormat="1" ht="15" customHeight="1" x14ac:dyDescent="0.25"/>
    <row r="54599" customFormat="1" ht="15" customHeight="1" x14ac:dyDescent="0.25"/>
    <row r="54600" customFormat="1" ht="15" customHeight="1" x14ac:dyDescent="0.25"/>
    <row r="54601" customFormat="1" ht="15" customHeight="1" x14ac:dyDescent="0.25"/>
    <row r="54602" customFormat="1" ht="15" customHeight="1" x14ac:dyDescent="0.25"/>
    <row r="54603" customFormat="1" ht="15" customHeight="1" x14ac:dyDescent="0.25"/>
    <row r="54604" customFormat="1" ht="15" customHeight="1" x14ac:dyDescent="0.25"/>
    <row r="54605" customFormat="1" ht="15" customHeight="1" x14ac:dyDescent="0.25"/>
    <row r="54606" customFormat="1" ht="15" customHeight="1" x14ac:dyDescent="0.25"/>
    <row r="54607" customFormat="1" ht="15" customHeight="1" x14ac:dyDescent="0.25"/>
    <row r="54608" customFormat="1" ht="15" customHeight="1" x14ac:dyDescent="0.25"/>
    <row r="54609" customFormat="1" ht="15" customHeight="1" x14ac:dyDescent="0.25"/>
    <row r="54610" customFormat="1" ht="15" customHeight="1" x14ac:dyDescent="0.25"/>
    <row r="54611" customFormat="1" ht="15" customHeight="1" x14ac:dyDescent="0.25"/>
    <row r="54612" customFormat="1" ht="15" customHeight="1" x14ac:dyDescent="0.25"/>
    <row r="54613" customFormat="1" ht="15" customHeight="1" x14ac:dyDescent="0.25"/>
    <row r="54614" customFormat="1" ht="15" customHeight="1" x14ac:dyDescent="0.25"/>
    <row r="54615" customFormat="1" ht="15" customHeight="1" x14ac:dyDescent="0.25"/>
    <row r="54616" customFormat="1" ht="15" customHeight="1" x14ac:dyDescent="0.25"/>
    <row r="54617" customFormat="1" ht="15" customHeight="1" x14ac:dyDescent="0.25"/>
    <row r="54618" customFormat="1" ht="15" customHeight="1" x14ac:dyDescent="0.25"/>
    <row r="54619" customFormat="1" ht="15" customHeight="1" x14ac:dyDescent="0.25"/>
    <row r="54620" customFormat="1" ht="15" customHeight="1" x14ac:dyDescent="0.25"/>
    <row r="54621" customFormat="1" ht="15" customHeight="1" x14ac:dyDescent="0.25"/>
    <row r="54622" customFormat="1" ht="15" customHeight="1" x14ac:dyDescent="0.25"/>
    <row r="54623" customFormat="1" ht="15" customHeight="1" x14ac:dyDescent="0.25"/>
    <row r="54624" customFormat="1" ht="15" customHeight="1" x14ac:dyDescent="0.25"/>
    <row r="54625" customFormat="1" ht="15" customHeight="1" x14ac:dyDescent="0.25"/>
    <row r="54626" customFormat="1" ht="15" customHeight="1" x14ac:dyDescent="0.25"/>
    <row r="54627" customFormat="1" ht="15" customHeight="1" x14ac:dyDescent="0.25"/>
    <row r="54628" customFormat="1" ht="15" customHeight="1" x14ac:dyDescent="0.25"/>
    <row r="54629" customFormat="1" ht="15" customHeight="1" x14ac:dyDescent="0.25"/>
    <row r="54630" customFormat="1" ht="15" customHeight="1" x14ac:dyDescent="0.25"/>
    <row r="54631" customFormat="1" ht="15" customHeight="1" x14ac:dyDescent="0.25"/>
    <row r="54632" customFormat="1" ht="15" customHeight="1" x14ac:dyDescent="0.25"/>
    <row r="54633" customFormat="1" ht="15" customHeight="1" x14ac:dyDescent="0.25"/>
    <row r="54634" customFormat="1" ht="15" customHeight="1" x14ac:dyDescent="0.25"/>
    <row r="54635" customFormat="1" ht="15" customHeight="1" x14ac:dyDescent="0.25"/>
    <row r="54636" customFormat="1" ht="15" customHeight="1" x14ac:dyDescent="0.25"/>
    <row r="54637" customFormat="1" ht="15" customHeight="1" x14ac:dyDescent="0.25"/>
    <row r="54638" customFormat="1" ht="15" customHeight="1" x14ac:dyDescent="0.25"/>
    <row r="54639" customFormat="1" ht="15" customHeight="1" x14ac:dyDescent="0.25"/>
    <row r="54640" customFormat="1" ht="15" customHeight="1" x14ac:dyDescent="0.25"/>
    <row r="54641" customFormat="1" ht="15" customHeight="1" x14ac:dyDescent="0.25"/>
    <row r="54642" customFormat="1" ht="15" customHeight="1" x14ac:dyDescent="0.25"/>
    <row r="54643" customFormat="1" ht="15" customHeight="1" x14ac:dyDescent="0.25"/>
    <row r="54644" customFormat="1" ht="15" customHeight="1" x14ac:dyDescent="0.25"/>
    <row r="54645" customFormat="1" ht="15" customHeight="1" x14ac:dyDescent="0.25"/>
    <row r="54646" customFormat="1" ht="15" customHeight="1" x14ac:dyDescent="0.25"/>
    <row r="54647" customFormat="1" ht="15" customHeight="1" x14ac:dyDescent="0.25"/>
    <row r="54648" customFormat="1" ht="15" customHeight="1" x14ac:dyDescent="0.25"/>
    <row r="54649" customFormat="1" ht="15" customHeight="1" x14ac:dyDescent="0.25"/>
    <row r="54650" customFormat="1" ht="15" customHeight="1" x14ac:dyDescent="0.25"/>
    <row r="54651" customFormat="1" ht="15" customHeight="1" x14ac:dyDescent="0.25"/>
    <row r="54652" customFormat="1" ht="15" customHeight="1" x14ac:dyDescent="0.25"/>
    <row r="54653" customFormat="1" ht="15" customHeight="1" x14ac:dyDescent="0.25"/>
    <row r="54654" customFormat="1" ht="15" customHeight="1" x14ac:dyDescent="0.25"/>
    <row r="54655" customFormat="1" ht="15" customHeight="1" x14ac:dyDescent="0.25"/>
    <row r="54656" customFormat="1" ht="15" customHeight="1" x14ac:dyDescent="0.25"/>
    <row r="54657" customFormat="1" ht="15" customHeight="1" x14ac:dyDescent="0.25"/>
    <row r="54658" customFormat="1" ht="15" customHeight="1" x14ac:dyDescent="0.25"/>
    <row r="54659" customFormat="1" ht="15" customHeight="1" x14ac:dyDescent="0.25"/>
    <row r="54660" customFormat="1" ht="15" customHeight="1" x14ac:dyDescent="0.25"/>
    <row r="54661" customFormat="1" ht="15" customHeight="1" x14ac:dyDescent="0.25"/>
    <row r="54662" customFormat="1" ht="15" customHeight="1" x14ac:dyDescent="0.25"/>
    <row r="54663" customFormat="1" ht="15" customHeight="1" x14ac:dyDescent="0.25"/>
    <row r="54664" customFormat="1" ht="15" customHeight="1" x14ac:dyDescent="0.25"/>
    <row r="54665" customFormat="1" ht="15" customHeight="1" x14ac:dyDescent="0.25"/>
    <row r="54666" customFormat="1" ht="15" customHeight="1" x14ac:dyDescent="0.25"/>
    <row r="54667" customFormat="1" ht="15" customHeight="1" x14ac:dyDescent="0.25"/>
    <row r="54668" customFormat="1" ht="15" customHeight="1" x14ac:dyDescent="0.25"/>
    <row r="54669" customFormat="1" ht="15" customHeight="1" x14ac:dyDescent="0.25"/>
    <row r="54670" customFormat="1" ht="15" customHeight="1" x14ac:dyDescent="0.25"/>
    <row r="54671" customFormat="1" ht="15" customHeight="1" x14ac:dyDescent="0.25"/>
    <row r="54672" customFormat="1" ht="15" customHeight="1" x14ac:dyDescent="0.25"/>
    <row r="54673" customFormat="1" ht="15" customHeight="1" x14ac:dyDescent="0.25"/>
    <row r="54674" customFormat="1" ht="15" customHeight="1" x14ac:dyDescent="0.25"/>
    <row r="54675" customFormat="1" ht="15" customHeight="1" x14ac:dyDescent="0.25"/>
    <row r="54676" customFormat="1" ht="15" customHeight="1" x14ac:dyDescent="0.25"/>
    <row r="54677" customFormat="1" ht="15" customHeight="1" x14ac:dyDescent="0.25"/>
    <row r="54678" customFormat="1" ht="15" customHeight="1" x14ac:dyDescent="0.25"/>
    <row r="54679" customFormat="1" ht="15" customHeight="1" x14ac:dyDescent="0.25"/>
    <row r="54680" customFormat="1" ht="15" customHeight="1" x14ac:dyDescent="0.25"/>
    <row r="54681" customFormat="1" ht="15" customHeight="1" x14ac:dyDescent="0.25"/>
    <row r="54682" customFormat="1" ht="15" customHeight="1" x14ac:dyDescent="0.25"/>
    <row r="54683" customFormat="1" ht="15" customHeight="1" x14ac:dyDescent="0.25"/>
    <row r="54684" customFormat="1" ht="15" customHeight="1" x14ac:dyDescent="0.25"/>
    <row r="54685" customFormat="1" ht="15" customHeight="1" x14ac:dyDescent="0.25"/>
    <row r="54686" customFormat="1" ht="15" customHeight="1" x14ac:dyDescent="0.25"/>
    <row r="54687" customFormat="1" ht="15" customHeight="1" x14ac:dyDescent="0.25"/>
    <row r="54688" customFormat="1" ht="15" customHeight="1" x14ac:dyDescent="0.25"/>
    <row r="54689" customFormat="1" ht="15" customHeight="1" x14ac:dyDescent="0.25"/>
    <row r="54690" customFormat="1" ht="15" customHeight="1" x14ac:dyDescent="0.25"/>
    <row r="54691" customFormat="1" ht="15" customHeight="1" x14ac:dyDescent="0.25"/>
    <row r="54692" customFormat="1" ht="15" customHeight="1" x14ac:dyDescent="0.25"/>
    <row r="54693" customFormat="1" ht="15" customHeight="1" x14ac:dyDescent="0.25"/>
    <row r="54694" customFormat="1" ht="15" customHeight="1" x14ac:dyDescent="0.25"/>
    <row r="54695" customFormat="1" ht="15" customHeight="1" x14ac:dyDescent="0.25"/>
    <row r="54696" customFormat="1" ht="15" customHeight="1" x14ac:dyDescent="0.25"/>
    <row r="54697" customFormat="1" ht="15" customHeight="1" x14ac:dyDescent="0.25"/>
    <row r="54698" customFormat="1" ht="15" customHeight="1" x14ac:dyDescent="0.25"/>
    <row r="54699" customFormat="1" ht="15" customHeight="1" x14ac:dyDescent="0.25"/>
    <row r="54700" customFormat="1" ht="15" customHeight="1" x14ac:dyDescent="0.25"/>
    <row r="54701" customFormat="1" ht="15" customHeight="1" x14ac:dyDescent="0.25"/>
    <row r="54702" customFormat="1" ht="15" customHeight="1" x14ac:dyDescent="0.25"/>
    <row r="54703" customFormat="1" ht="15" customHeight="1" x14ac:dyDescent="0.25"/>
    <row r="54704" customFormat="1" ht="15" customHeight="1" x14ac:dyDescent="0.25"/>
    <row r="54705" customFormat="1" ht="15" customHeight="1" x14ac:dyDescent="0.25"/>
    <row r="54706" customFormat="1" ht="15" customHeight="1" x14ac:dyDescent="0.25"/>
    <row r="54707" customFormat="1" ht="15" customHeight="1" x14ac:dyDescent="0.25"/>
    <row r="54708" customFormat="1" ht="15" customHeight="1" x14ac:dyDescent="0.25"/>
    <row r="54709" customFormat="1" ht="15" customHeight="1" x14ac:dyDescent="0.25"/>
    <row r="54710" customFormat="1" ht="15" customHeight="1" x14ac:dyDescent="0.25"/>
    <row r="54711" customFormat="1" ht="15" customHeight="1" x14ac:dyDescent="0.25"/>
    <row r="54712" customFormat="1" ht="15" customHeight="1" x14ac:dyDescent="0.25"/>
    <row r="54713" customFormat="1" ht="15" customHeight="1" x14ac:dyDescent="0.25"/>
    <row r="54714" customFormat="1" ht="15" customHeight="1" x14ac:dyDescent="0.25"/>
    <row r="54715" customFormat="1" ht="15" customHeight="1" x14ac:dyDescent="0.25"/>
    <row r="54716" customFormat="1" ht="15" customHeight="1" x14ac:dyDescent="0.25"/>
    <row r="54717" customFormat="1" ht="15" customHeight="1" x14ac:dyDescent="0.25"/>
    <row r="54718" customFormat="1" ht="15" customHeight="1" x14ac:dyDescent="0.25"/>
    <row r="54719" customFormat="1" ht="15" customHeight="1" x14ac:dyDescent="0.25"/>
    <row r="54720" customFormat="1" ht="15" customHeight="1" x14ac:dyDescent="0.25"/>
    <row r="54721" customFormat="1" ht="15" customHeight="1" x14ac:dyDescent="0.25"/>
    <row r="54722" customFormat="1" ht="15" customHeight="1" x14ac:dyDescent="0.25"/>
    <row r="54723" customFormat="1" ht="15" customHeight="1" x14ac:dyDescent="0.25"/>
    <row r="54724" customFormat="1" ht="15" customHeight="1" x14ac:dyDescent="0.25"/>
    <row r="54725" customFormat="1" ht="15" customHeight="1" x14ac:dyDescent="0.25"/>
    <row r="54726" customFormat="1" ht="15" customHeight="1" x14ac:dyDescent="0.25"/>
    <row r="54727" customFormat="1" ht="15" customHeight="1" x14ac:dyDescent="0.25"/>
    <row r="54728" customFormat="1" ht="15" customHeight="1" x14ac:dyDescent="0.25"/>
    <row r="54729" customFormat="1" ht="15" customHeight="1" x14ac:dyDescent="0.25"/>
    <row r="54730" customFormat="1" ht="15" customHeight="1" x14ac:dyDescent="0.25"/>
    <row r="54731" customFormat="1" ht="15" customHeight="1" x14ac:dyDescent="0.25"/>
    <row r="54732" customFormat="1" ht="15" customHeight="1" x14ac:dyDescent="0.25"/>
    <row r="54733" customFormat="1" ht="15" customHeight="1" x14ac:dyDescent="0.25"/>
    <row r="54734" customFormat="1" ht="15" customHeight="1" x14ac:dyDescent="0.25"/>
    <row r="54735" customFormat="1" ht="15" customHeight="1" x14ac:dyDescent="0.25"/>
    <row r="54736" customFormat="1" ht="15" customHeight="1" x14ac:dyDescent="0.25"/>
    <row r="54737" customFormat="1" ht="15" customHeight="1" x14ac:dyDescent="0.25"/>
    <row r="54738" customFormat="1" ht="15" customHeight="1" x14ac:dyDescent="0.25"/>
    <row r="54739" customFormat="1" ht="15" customHeight="1" x14ac:dyDescent="0.25"/>
    <row r="54740" customFormat="1" ht="15" customHeight="1" x14ac:dyDescent="0.25"/>
    <row r="54741" customFormat="1" ht="15" customHeight="1" x14ac:dyDescent="0.25"/>
    <row r="54742" customFormat="1" ht="15" customHeight="1" x14ac:dyDescent="0.25"/>
    <row r="54743" customFormat="1" ht="15" customHeight="1" x14ac:dyDescent="0.25"/>
    <row r="54744" customFormat="1" ht="15" customHeight="1" x14ac:dyDescent="0.25"/>
    <row r="54745" customFormat="1" ht="15" customHeight="1" x14ac:dyDescent="0.25"/>
    <row r="54746" customFormat="1" ht="15" customHeight="1" x14ac:dyDescent="0.25"/>
    <row r="54747" customFormat="1" ht="15" customHeight="1" x14ac:dyDescent="0.25"/>
    <row r="54748" customFormat="1" ht="15" customHeight="1" x14ac:dyDescent="0.25"/>
    <row r="54749" customFormat="1" ht="15" customHeight="1" x14ac:dyDescent="0.25"/>
    <row r="54750" customFormat="1" ht="15" customHeight="1" x14ac:dyDescent="0.25"/>
    <row r="54751" customFormat="1" ht="15" customHeight="1" x14ac:dyDescent="0.25"/>
    <row r="54752" customFormat="1" ht="15" customHeight="1" x14ac:dyDescent="0.25"/>
    <row r="54753" customFormat="1" ht="15" customHeight="1" x14ac:dyDescent="0.25"/>
    <row r="54754" customFormat="1" ht="15" customHeight="1" x14ac:dyDescent="0.25"/>
    <row r="54755" customFormat="1" ht="15" customHeight="1" x14ac:dyDescent="0.25"/>
    <row r="54756" customFormat="1" ht="15" customHeight="1" x14ac:dyDescent="0.25"/>
    <row r="54757" customFormat="1" ht="15" customHeight="1" x14ac:dyDescent="0.25"/>
    <row r="54758" customFormat="1" ht="15" customHeight="1" x14ac:dyDescent="0.25"/>
    <row r="54759" customFormat="1" ht="15" customHeight="1" x14ac:dyDescent="0.25"/>
    <row r="54760" customFormat="1" ht="15" customHeight="1" x14ac:dyDescent="0.25"/>
    <row r="54761" customFormat="1" ht="15" customHeight="1" x14ac:dyDescent="0.25"/>
    <row r="54762" customFormat="1" ht="15" customHeight="1" x14ac:dyDescent="0.25"/>
    <row r="54763" customFormat="1" ht="15" customHeight="1" x14ac:dyDescent="0.25"/>
    <row r="54764" customFormat="1" ht="15" customHeight="1" x14ac:dyDescent="0.25"/>
    <row r="54765" customFormat="1" ht="15" customHeight="1" x14ac:dyDescent="0.25"/>
    <row r="54766" customFormat="1" ht="15" customHeight="1" x14ac:dyDescent="0.25"/>
    <row r="54767" customFormat="1" ht="15" customHeight="1" x14ac:dyDescent="0.25"/>
    <row r="54768" customFormat="1" ht="15" customHeight="1" x14ac:dyDescent="0.25"/>
    <row r="54769" customFormat="1" ht="15" customHeight="1" x14ac:dyDescent="0.25"/>
    <row r="54770" customFormat="1" ht="15" customHeight="1" x14ac:dyDescent="0.25"/>
    <row r="54771" customFormat="1" ht="15" customHeight="1" x14ac:dyDescent="0.25"/>
    <row r="54772" customFormat="1" ht="15" customHeight="1" x14ac:dyDescent="0.25"/>
    <row r="54773" customFormat="1" ht="15" customHeight="1" x14ac:dyDescent="0.25"/>
    <row r="54774" customFormat="1" ht="15" customHeight="1" x14ac:dyDescent="0.25"/>
    <row r="54775" customFormat="1" ht="15" customHeight="1" x14ac:dyDescent="0.25"/>
    <row r="54776" customFormat="1" ht="15" customHeight="1" x14ac:dyDescent="0.25"/>
    <row r="54777" customFormat="1" ht="15" customHeight="1" x14ac:dyDescent="0.25"/>
    <row r="54778" customFormat="1" ht="15" customHeight="1" x14ac:dyDescent="0.25"/>
    <row r="54779" customFormat="1" ht="15" customHeight="1" x14ac:dyDescent="0.25"/>
    <row r="54780" customFormat="1" ht="15" customHeight="1" x14ac:dyDescent="0.25"/>
    <row r="54781" customFormat="1" ht="15" customHeight="1" x14ac:dyDescent="0.25"/>
    <row r="54782" customFormat="1" ht="15" customHeight="1" x14ac:dyDescent="0.25"/>
    <row r="54783" customFormat="1" ht="15" customHeight="1" x14ac:dyDescent="0.25"/>
    <row r="54784" customFormat="1" ht="15" customHeight="1" x14ac:dyDescent="0.25"/>
    <row r="54785" customFormat="1" ht="15" customHeight="1" x14ac:dyDescent="0.25"/>
    <row r="54786" customFormat="1" ht="15" customHeight="1" x14ac:dyDescent="0.25"/>
    <row r="54787" customFormat="1" ht="15" customHeight="1" x14ac:dyDescent="0.25"/>
    <row r="54788" customFormat="1" ht="15" customHeight="1" x14ac:dyDescent="0.25"/>
    <row r="54789" customFormat="1" ht="15" customHeight="1" x14ac:dyDescent="0.25"/>
    <row r="54790" customFormat="1" ht="15" customHeight="1" x14ac:dyDescent="0.25"/>
    <row r="54791" customFormat="1" ht="15" customHeight="1" x14ac:dyDescent="0.25"/>
    <row r="54792" customFormat="1" ht="15" customHeight="1" x14ac:dyDescent="0.25"/>
    <row r="54793" customFormat="1" ht="15" customHeight="1" x14ac:dyDescent="0.25"/>
    <row r="54794" customFormat="1" ht="15" customHeight="1" x14ac:dyDescent="0.25"/>
    <row r="54795" customFormat="1" ht="15" customHeight="1" x14ac:dyDescent="0.25"/>
    <row r="54796" customFormat="1" ht="15" customHeight="1" x14ac:dyDescent="0.25"/>
    <row r="54797" customFormat="1" ht="15" customHeight="1" x14ac:dyDescent="0.25"/>
    <row r="54798" customFormat="1" ht="15" customHeight="1" x14ac:dyDescent="0.25"/>
    <row r="54799" customFormat="1" ht="15" customHeight="1" x14ac:dyDescent="0.25"/>
    <row r="54800" customFormat="1" ht="15" customHeight="1" x14ac:dyDescent="0.25"/>
    <row r="54801" customFormat="1" ht="15" customHeight="1" x14ac:dyDescent="0.25"/>
    <row r="54802" customFormat="1" ht="15" customHeight="1" x14ac:dyDescent="0.25"/>
    <row r="54803" customFormat="1" ht="15" customHeight="1" x14ac:dyDescent="0.25"/>
    <row r="54804" customFormat="1" ht="15" customHeight="1" x14ac:dyDescent="0.25"/>
    <row r="54805" customFormat="1" ht="15" customHeight="1" x14ac:dyDescent="0.25"/>
    <row r="54806" customFormat="1" ht="15" customHeight="1" x14ac:dyDescent="0.25"/>
    <row r="54807" customFormat="1" ht="15" customHeight="1" x14ac:dyDescent="0.25"/>
    <row r="54808" customFormat="1" ht="15" customHeight="1" x14ac:dyDescent="0.25"/>
    <row r="54809" customFormat="1" ht="15" customHeight="1" x14ac:dyDescent="0.25"/>
    <row r="54810" customFormat="1" ht="15" customHeight="1" x14ac:dyDescent="0.25"/>
    <row r="54811" customFormat="1" ht="15" customHeight="1" x14ac:dyDescent="0.25"/>
    <row r="54812" customFormat="1" ht="15" customHeight="1" x14ac:dyDescent="0.25"/>
    <row r="54813" customFormat="1" ht="15" customHeight="1" x14ac:dyDescent="0.25"/>
    <row r="54814" customFormat="1" ht="15" customHeight="1" x14ac:dyDescent="0.25"/>
    <row r="54815" customFormat="1" ht="15" customHeight="1" x14ac:dyDescent="0.25"/>
    <row r="54816" customFormat="1" ht="15" customHeight="1" x14ac:dyDescent="0.25"/>
    <row r="54817" customFormat="1" ht="15" customHeight="1" x14ac:dyDescent="0.25"/>
    <row r="54818" customFormat="1" ht="15" customHeight="1" x14ac:dyDescent="0.25"/>
    <row r="54819" customFormat="1" ht="15" customHeight="1" x14ac:dyDescent="0.25"/>
    <row r="54820" customFormat="1" ht="15" customHeight="1" x14ac:dyDescent="0.25"/>
    <row r="54821" customFormat="1" ht="15" customHeight="1" x14ac:dyDescent="0.25"/>
    <row r="54822" customFormat="1" ht="15" customHeight="1" x14ac:dyDescent="0.25"/>
    <row r="54823" customFormat="1" ht="15" customHeight="1" x14ac:dyDescent="0.25"/>
    <row r="54824" customFormat="1" ht="15" customHeight="1" x14ac:dyDescent="0.25"/>
    <row r="54825" customFormat="1" ht="15" customHeight="1" x14ac:dyDescent="0.25"/>
    <row r="54826" customFormat="1" ht="15" customHeight="1" x14ac:dyDescent="0.25"/>
    <row r="54827" customFormat="1" ht="15" customHeight="1" x14ac:dyDescent="0.25"/>
    <row r="54828" customFormat="1" ht="15" customHeight="1" x14ac:dyDescent="0.25"/>
    <row r="54829" customFormat="1" ht="15" customHeight="1" x14ac:dyDescent="0.25"/>
    <row r="54830" customFormat="1" ht="15" customHeight="1" x14ac:dyDescent="0.25"/>
    <row r="54831" customFormat="1" ht="15" customHeight="1" x14ac:dyDescent="0.25"/>
    <row r="54832" customFormat="1" ht="15" customHeight="1" x14ac:dyDescent="0.25"/>
    <row r="54833" customFormat="1" ht="15" customHeight="1" x14ac:dyDescent="0.25"/>
    <row r="54834" customFormat="1" ht="15" customHeight="1" x14ac:dyDescent="0.25"/>
    <row r="54835" customFormat="1" ht="15" customHeight="1" x14ac:dyDescent="0.25"/>
    <row r="54836" customFormat="1" ht="15" customHeight="1" x14ac:dyDescent="0.25"/>
    <row r="54837" customFormat="1" ht="15" customHeight="1" x14ac:dyDescent="0.25"/>
    <row r="54838" customFormat="1" ht="15" customHeight="1" x14ac:dyDescent="0.25"/>
    <row r="54839" customFormat="1" ht="15" customHeight="1" x14ac:dyDescent="0.25"/>
    <row r="54840" customFormat="1" ht="15" customHeight="1" x14ac:dyDescent="0.25"/>
    <row r="54841" customFormat="1" ht="15" customHeight="1" x14ac:dyDescent="0.25"/>
    <row r="54842" customFormat="1" ht="15" customHeight="1" x14ac:dyDescent="0.25"/>
    <row r="54843" customFormat="1" ht="15" customHeight="1" x14ac:dyDescent="0.25"/>
    <row r="54844" customFormat="1" ht="15" customHeight="1" x14ac:dyDescent="0.25"/>
    <row r="54845" customFormat="1" ht="15" customHeight="1" x14ac:dyDescent="0.25"/>
    <row r="54846" customFormat="1" ht="15" customHeight="1" x14ac:dyDescent="0.25"/>
    <row r="54847" customFormat="1" ht="15" customHeight="1" x14ac:dyDescent="0.25"/>
    <row r="54848" customFormat="1" ht="15" customHeight="1" x14ac:dyDescent="0.25"/>
    <row r="54849" customFormat="1" ht="15" customHeight="1" x14ac:dyDescent="0.25"/>
    <row r="54850" customFormat="1" ht="15" customHeight="1" x14ac:dyDescent="0.25"/>
    <row r="54851" customFormat="1" ht="15" customHeight="1" x14ac:dyDescent="0.25"/>
    <row r="54852" customFormat="1" ht="15" customHeight="1" x14ac:dyDescent="0.25"/>
    <row r="54853" customFormat="1" ht="15" customHeight="1" x14ac:dyDescent="0.25"/>
    <row r="54854" customFormat="1" ht="15" customHeight="1" x14ac:dyDescent="0.25"/>
    <row r="54855" customFormat="1" ht="15" customHeight="1" x14ac:dyDescent="0.25"/>
    <row r="54856" customFormat="1" ht="15" customHeight="1" x14ac:dyDescent="0.25"/>
    <row r="54857" customFormat="1" ht="15" customHeight="1" x14ac:dyDescent="0.25"/>
    <row r="54858" customFormat="1" ht="15" customHeight="1" x14ac:dyDescent="0.25"/>
    <row r="54859" customFormat="1" ht="15" customHeight="1" x14ac:dyDescent="0.25"/>
    <row r="54860" customFormat="1" ht="15" customHeight="1" x14ac:dyDescent="0.25"/>
    <row r="54861" customFormat="1" ht="15" customHeight="1" x14ac:dyDescent="0.25"/>
    <row r="54862" customFormat="1" ht="15" customHeight="1" x14ac:dyDescent="0.25"/>
    <row r="54863" customFormat="1" ht="15" customHeight="1" x14ac:dyDescent="0.25"/>
    <row r="54864" customFormat="1" ht="15" customHeight="1" x14ac:dyDescent="0.25"/>
    <row r="54865" customFormat="1" ht="15" customHeight="1" x14ac:dyDescent="0.25"/>
    <row r="54866" customFormat="1" ht="15" customHeight="1" x14ac:dyDescent="0.25"/>
    <row r="54867" customFormat="1" ht="15" customHeight="1" x14ac:dyDescent="0.25"/>
    <row r="54868" customFormat="1" ht="15" customHeight="1" x14ac:dyDescent="0.25"/>
    <row r="54869" customFormat="1" ht="15" customHeight="1" x14ac:dyDescent="0.25"/>
    <row r="54870" customFormat="1" ht="15" customHeight="1" x14ac:dyDescent="0.25"/>
    <row r="54871" customFormat="1" ht="15" customHeight="1" x14ac:dyDescent="0.25"/>
    <row r="54872" customFormat="1" ht="15" customHeight="1" x14ac:dyDescent="0.25"/>
    <row r="54873" customFormat="1" ht="15" customHeight="1" x14ac:dyDescent="0.25"/>
    <row r="54874" customFormat="1" ht="15" customHeight="1" x14ac:dyDescent="0.25"/>
    <row r="54875" customFormat="1" ht="15" customHeight="1" x14ac:dyDescent="0.25"/>
    <row r="54876" customFormat="1" ht="15" customHeight="1" x14ac:dyDescent="0.25"/>
    <row r="54877" customFormat="1" ht="15" customHeight="1" x14ac:dyDescent="0.25"/>
    <row r="54878" customFormat="1" ht="15" customHeight="1" x14ac:dyDescent="0.25"/>
    <row r="54879" customFormat="1" ht="15" customHeight="1" x14ac:dyDescent="0.25"/>
    <row r="54880" customFormat="1" ht="15" customHeight="1" x14ac:dyDescent="0.25"/>
    <row r="54881" customFormat="1" ht="15" customHeight="1" x14ac:dyDescent="0.25"/>
    <row r="54882" customFormat="1" ht="15" customHeight="1" x14ac:dyDescent="0.25"/>
    <row r="54883" customFormat="1" ht="15" customHeight="1" x14ac:dyDescent="0.25"/>
    <row r="54884" customFormat="1" ht="15" customHeight="1" x14ac:dyDescent="0.25"/>
    <row r="54885" customFormat="1" ht="15" customHeight="1" x14ac:dyDescent="0.25"/>
    <row r="54886" customFormat="1" ht="15" customHeight="1" x14ac:dyDescent="0.25"/>
    <row r="54887" customFormat="1" ht="15" customHeight="1" x14ac:dyDescent="0.25"/>
    <row r="54888" customFormat="1" ht="15" customHeight="1" x14ac:dyDescent="0.25"/>
    <row r="54889" customFormat="1" ht="15" customHeight="1" x14ac:dyDescent="0.25"/>
    <row r="54890" customFormat="1" ht="15" customHeight="1" x14ac:dyDescent="0.25"/>
    <row r="54891" customFormat="1" ht="15" customHeight="1" x14ac:dyDescent="0.25"/>
    <row r="54892" customFormat="1" ht="15" customHeight="1" x14ac:dyDescent="0.25"/>
    <row r="54893" customFormat="1" ht="15" customHeight="1" x14ac:dyDescent="0.25"/>
    <row r="54894" customFormat="1" ht="15" customHeight="1" x14ac:dyDescent="0.25"/>
    <row r="54895" customFormat="1" ht="15" customHeight="1" x14ac:dyDescent="0.25"/>
    <row r="54896" customFormat="1" ht="15" customHeight="1" x14ac:dyDescent="0.25"/>
    <row r="54897" customFormat="1" ht="15" customHeight="1" x14ac:dyDescent="0.25"/>
    <row r="54898" customFormat="1" ht="15" customHeight="1" x14ac:dyDescent="0.25"/>
    <row r="54899" customFormat="1" ht="15" customHeight="1" x14ac:dyDescent="0.25"/>
    <row r="54900" customFormat="1" ht="15" customHeight="1" x14ac:dyDescent="0.25"/>
    <row r="54901" customFormat="1" ht="15" customHeight="1" x14ac:dyDescent="0.25"/>
    <row r="54902" customFormat="1" ht="15" customHeight="1" x14ac:dyDescent="0.25"/>
    <row r="54903" customFormat="1" ht="15" customHeight="1" x14ac:dyDescent="0.25"/>
    <row r="54904" customFormat="1" ht="15" customHeight="1" x14ac:dyDescent="0.25"/>
    <row r="54905" customFormat="1" ht="15" customHeight="1" x14ac:dyDescent="0.25"/>
    <row r="54906" customFormat="1" ht="15" customHeight="1" x14ac:dyDescent="0.25"/>
    <row r="54907" customFormat="1" ht="15" customHeight="1" x14ac:dyDescent="0.25"/>
    <row r="54908" customFormat="1" ht="15" customHeight="1" x14ac:dyDescent="0.25"/>
    <row r="54909" customFormat="1" ht="15" customHeight="1" x14ac:dyDescent="0.25"/>
    <row r="54910" customFormat="1" ht="15" customHeight="1" x14ac:dyDescent="0.25"/>
    <row r="54911" customFormat="1" ht="15" customHeight="1" x14ac:dyDescent="0.25"/>
    <row r="54912" customFormat="1" ht="15" customHeight="1" x14ac:dyDescent="0.25"/>
    <row r="54913" customFormat="1" ht="15" customHeight="1" x14ac:dyDescent="0.25"/>
    <row r="54914" customFormat="1" ht="15" customHeight="1" x14ac:dyDescent="0.25"/>
    <row r="54915" customFormat="1" ht="15" customHeight="1" x14ac:dyDescent="0.25"/>
    <row r="54916" customFormat="1" ht="15" customHeight="1" x14ac:dyDescent="0.25"/>
    <row r="54917" customFormat="1" ht="15" customHeight="1" x14ac:dyDescent="0.25"/>
    <row r="54918" customFormat="1" ht="15" customHeight="1" x14ac:dyDescent="0.25"/>
    <row r="54919" customFormat="1" ht="15" customHeight="1" x14ac:dyDescent="0.25"/>
    <row r="54920" customFormat="1" ht="15" customHeight="1" x14ac:dyDescent="0.25"/>
    <row r="54921" customFormat="1" ht="15" customHeight="1" x14ac:dyDescent="0.25"/>
    <row r="54922" customFormat="1" ht="15" customHeight="1" x14ac:dyDescent="0.25"/>
    <row r="54923" customFormat="1" ht="15" customHeight="1" x14ac:dyDescent="0.25"/>
    <row r="54924" customFormat="1" ht="15" customHeight="1" x14ac:dyDescent="0.25"/>
    <row r="54925" customFormat="1" ht="15" customHeight="1" x14ac:dyDescent="0.25"/>
    <row r="54926" customFormat="1" ht="15" customHeight="1" x14ac:dyDescent="0.25"/>
    <row r="54927" customFormat="1" ht="15" customHeight="1" x14ac:dyDescent="0.25"/>
    <row r="54928" customFormat="1" ht="15" customHeight="1" x14ac:dyDescent="0.25"/>
    <row r="54929" customFormat="1" ht="15" customHeight="1" x14ac:dyDescent="0.25"/>
    <row r="54930" customFormat="1" ht="15" customHeight="1" x14ac:dyDescent="0.25"/>
    <row r="54931" customFormat="1" ht="15" customHeight="1" x14ac:dyDescent="0.25"/>
    <row r="54932" customFormat="1" ht="15" customHeight="1" x14ac:dyDescent="0.25"/>
    <row r="54933" customFormat="1" ht="15" customHeight="1" x14ac:dyDescent="0.25"/>
    <row r="54934" customFormat="1" ht="15" customHeight="1" x14ac:dyDescent="0.25"/>
    <row r="54935" customFormat="1" ht="15" customHeight="1" x14ac:dyDescent="0.25"/>
    <row r="54936" customFormat="1" ht="15" customHeight="1" x14ac:dyDescent="0.25"/>
    <row r="54937" customFormat="1" ht="15" customHeight="1" x14ac:dyDescent="0.25"/>
    <row r="54938" customFormat="1" ht="15" customHeight="1" x14ac:dyDescent="0.25"/>
    <row r="54939" customFormat="1" ht="15" customHeight="1" x14ac:dyDescent="0.25"/>
    <row r="54940" customFormat="1" ht="15" customHeight="1" x14ac:dyDescent="0.25"/>
    <row r="54941" customFormat="1" ht="15" customHeight="1" x14ac:dyDescent="0.25"/>
    <row r="54942" customFormat="1" ht="15" customHeight="1" x14ac:dyDescent="0.25"/>
    <row r="54943" customFormat="1" ht="15" customHeight="1" x14ac:dyDescent="0.25"/>
    <row r="54944" customFormat="1" ht="15" customHeight="1" x14ac:dyDescent="0.25"/>
    <row r="54945" customFormat="1" ht="15" customHeight="1" x14ac:dyDescent="0.25"/>
    <row r="54946" customFormat="1" ht="15" customHeight="1" x14ac:dyDescent="0.25"/>
    <row r="54947" customFormat="1" ht="15" customHeight="1" x14ac:dyDescent="0.25"/>
    <row r="54948" customFormat="1" ht="15" customHeight="1" x14ac:dyDescent="0.25"/>
    <row r="54949" customFormat="1" ht="15" customHeight="1" x14ac:dyDescent="0.25"/>
    <row r="54950" customFormat="1" ht="15" customHeight="1" x14ac:dyDescent="0.25"/>
    <row r="54951" customFormat="1" ht="15" customHeight="1" x14ac:dyDescent="0.25"/>
    <row r="54952" customFormat="1" ht="15" customHeight="1" x14ac:dyDescent="0.25"/>
    <row r="54953" customFormat="1" ht="15" customHeight="1" x14ac:dyDescent="0.25"/>
    <row r="54954" customFormat="1" ht="15" customHeight="1" x14ac:dyDescent="0.25"/>
    <row r="54955" customFormat="1" ht="15" customHeight="1" x14ac:dyDescent="0.25"/>
    <row r="54956" customFormat="1" ht="15" customHeight="1" x14ac:dyDescent="0.25"/>
    <row r="54957" customFormat="1" ht="15" customHeight="1" x14ac:dyDescent="0.25"/>
    <row r="54958" customFormat="1" ht="15" customHeight="1" x14ac:dyDescent="0.25"/>
    <row r="54959" customFormat="1" ht="15" customHeight="1" x14ac:dyDescent="0.25"/>
    <row r="54960" customFormat="1" ht="15" customHeight="1" x14ac:dyDescent="0.25"/>
    <row r="54961" customFormat="1" ht="15" customHeight="1" x14ac:dyDescent="0.25"/>
    <row r="54962" customFormat="1" ht="15" customHeight="1" x14ac:dyDescent="0.25"/>
    <row r="54963" customFormat="1" ht="15" customHeight="1" x14ac:dyDescent="0.25"/>
    <row r="54964" customFormat="1" ht="15" customHeight="1" x14ac:dyDescent="0.25"/>
    <row r="54965" customFormat="1" ht="15" customHeight="1" x14ac:dyDescent="0.25"/>
    <row r="54966" customFormat="1" ht="15" customHeight="1" x14ac:dyDescent="0.25"/>
    <row r="54967" customFormat="1" ht="15" customHeight="1" x14ac:dyDescent="0.25"/>
    <row r="54968" customFormat="1" ht="15" customHeight="1" x14ac:dyDescent="0.25"/>
    <row r="54969" customFormat="1" ht="15" customHeight="1" x14ac:dyDescent="0.25"/>
    <row r="54970" customFormat="1" ht="15" customHeight="1" x14ac:dyDescent="0.25"/>
    <row r="54971" customFormat="1" ht="15" customHeight="1" x14ac:dyDescent="0.25"/>
    <row r="54972" customFormat="1" ht="15" customHeight="1" x14ac:dyDescent="0.25"/>
    <row r="54973" customFormat="1" ht="15" customHeight="1" x14ac:dyDescent="0.25"/>
    <row r="54974" customFormat="1" ht="15" customHeight="1" x14ac:dyDescent="0.25"/>
    <row r="54975" customFormat="1" ht="15" customHeight="1" x14ac:dyDescent="0.25"/>
    <row r="54976" customFormat="1" ht="15" customHeight="1" x14ac:dyDescent="0.25"/>
    <row r="54977" customFormat="1" ht="15" customHeight="1" x14ac:dyDescent="0.25"/>
    <row r="54978" customFormat="1" ht="15" customHeight="1" x14ac:dyDescent="0.25"/>
    <row r="54979" customFormat="1" ht="15" customHeight="1" x14ac:dyDescent="0.25"/>
    <row r="54980" customFormat="1" ht="15" customHeight="1" x14ac:dyDescent="0.25"/>
    <row r="54981" customFormat="1" ht="15" customHeight="1" x14ac:dyDescent="0.25"/>
    <row r="54982" customFormat="1" ht="15" customHeight="1" x14ac:dyDescent="0.25"/>
    <row r="54983" customFormat="1" ht="15" customHeight="1" x14ac:dyDescent="0.25"/>
    <row r="54984" customFormat="1" ht="15" customHeight="1" x14ac:dyDescent="0.25"/>
    <row r="54985" customFormat="1" ht="15" customHeight="1" x14ac:dyDescent="0.25"/>
    <row r="54986" customFormat="1" ht="15" customHeight="1" x14ac:dyDescent="0.25"/>
    <row r="54987" customFormat="1" ht="15" customHeight="1" x14ac:dyDescent="0.25"/>
    <row r="54988" customFormat="1" ht="15" customHeight="1" x14ac:dyDescent="0.25"/>
    <row r="54989" customFormat="1" ht="15" customHeight="1" x14ac:dyDescent="0.25"/>
    <row r="54990" customFormat="1" ht="15" customHeight="1" x14ac:dyDescent="0.25"/>
    <row r="54991" customFormat="1" ht="15" customHeight="1" x14ac:dyDescent="0.25"/>
    <row r="54992" customFormat="1" ht="15" customHeight="1" x14ac:dyDescent="0.25"/>
    <row r="54993" customFormat="1" ht="15" customHeight="1" x14ac:dyDescent="0.25"/>
    <row r="54994" customFormat="1" ht="15" customHeight="1" x14ac:dyDescent="0.25"/>
    <row r="54995" customFormat="1" ht="15" customHeight="1" x14ac:dyDescent="0.25"/>
    <row r="54996" customFormat="1" ht="15" customHeight="1" x14ac:dyDescent="0.25"/>
    <row r="54997" customFormat="1" ht="15" customHeight="1" x14ac:dyDescent="0.25"/>
    <row r="54998" customFormat="1" ht="15" customHeight="1" x14ac:dyDescent="0.25"/>
    <row r="54999" customFormat="1" ht="15" customHeight="1" x14ac:dyDescent="0.25"/>
    <row r="55000" customFormat="1" ht="15" customHeight="1" x14ac:dyDescent="0.25"/>
    <row r="55001" customFormat="1" ht="15" customHeight="1" x14ac:dyDescent="0.25"/>
    <row r="55002" customFormat="1" ht="15" customHeight="1" x14ac:dyDescent="0.25"/>
    <row r="55003" customFormat="1" ht="15" customHeight="1" x14ac:dyDescent="0.25"/>
    <row r="55004" customFormat="1" ht="15" customHeight="1" x14ac:dyDescent="0.25"/>
    <row r="55005" customFormat="1" ht="15" customHeight="1" x14ac:dyDescent="0.25"/>
    <row r="55006" customFormat="1" ht="15" customHeight="1" x14ac:dyDescent="0.25"/>
    <row r="55007" customFormat="1" ht="15" customHeight="1" x14ac:dyDescent="0.25"/>
    <row r="55008" customFormat="1" ht="15" customHeight="1" x14ac:dyDescent="0.25"/>
    <row r="55009" customFormat="1" ht="15" customHeight="1" x14ac:dyDescent="0.25"/>
    <row r="55010" customFormat="1" ht="15" customHeight="1" x14ac:dyDescent="0.25"/>
    <row r="55011" customFormat="1" ht="15" customHeight="1" x14ac:dyDescent="0.25"/>
    <row r="55012" customFormat="1" ht="15" customHeight="1" x14ac:dyDescent="0.25"/>
    <row r="55013" customFormat="1" ht="15" customHeight="1" x14ac:dyDescent="0.25"/>
    <row r="55014" customFormat="1" ht="15" customHeight="1" x14ac:dyDescent="0.25"/>
    <row r="55015" customFormat="1" ht="15" customHeight="1" x14ac:dyDescent="0.25"/>
    <row r="55016" customFormat="1" ht="15" customHeight="1" x14ac:dyDescent="0.25"/>
    <row r="55017" customFormat="1" ht="15" customHeight="1" x14ac:dyDescent="0.25"/>
    <row r="55018" customFormat="1" ht="15" customHeight="1" x14ac:dyDescent="0.25"/>
    <row r="55019" customFormat="1" ht="15" customHeight="1" x14ac:dyDescent="0.25"/>
    <row r="55020" customFormat="1" ht="15" customHeight="1" x14ac:dyDescent="0.25"/>
    <row r="55021" customFormat="1" ht="15" customHeight="1" x14ac:dyDescent="0.25"/>
    <row r="55022" customFormat="1" ht="15" customHeight="1" x14ac:dyDescent="0.25"/>
    <row r="55023" customFormat="1" ht="15" customHeight="1" x14ac:dyDescent="0.25"/>
    <row r="55024" customFormat="1" ht="15" customHeight="1" x14ac:dyDescent="0.25"/>
    <row r="55025" customFormat="1" ht="15" customHeight="1" x14ac:dyDescent="0.25"/>
    <row r="55026" customFormat="1" ht="15" customHeight="1" x14ac:dyDescent="0.25"/>
    <row r="55027" customFormat="1" ht="15" customHeight="1" x14ac:dyDescent="0.25"/>
    <row r="55028" customFormat="1" ht="15" customHeight="1" x14ac:dyDescent="0.25"/>
    <row r="55029" customFormat="1" ht="15" customHeight="1" x14ac:dyDescent="0.25"/>
    <row r="55030" customFormat="1" ht="15" customHeight="1" x14ac:dyDescent="0.25"/>
    <row r="55031" customFormat="1" ht="15" customHeight="1" x14ac:dyDescent="0.25"/>
    <row r="55032" customFormat="1" ht="15" customHeight="1" x14ac:dyDescent="0.25"/>
    <row r="55033" customFormat="1" ht="15" customHeight="1" x14ac:dyDescent="0.25"/>
    <row r="55034" customFormat="1" ht="15" customHeight="1" x14ac:dyDescent="0.25"/>
    <row r="55035" customFormat="1" ht="15" customHeight="1" x14ac:dyDescent="0.25"/>
    <row r="55036" customFormat="1" ht="15" customHeight="1" x14ac:dyDescent="0.25"/>
    <row r="55037" customFormat="1" ht="15" customHeight="1" x14ac:dyDescent="0.25"/>
    <row r="55038" customFormat="1" ht="15" customHeight="1" x14ac:dyDescent="0.25"/>
    <row r="55039" customFormat="1" ht="15" customHeight="1" x14ac:dyDescent="0.25"/>
    <row r="55040" customFormat="1" ht="15" customHeight="1" x14ac:dyDescent="0.25"/>
    <row r="55041" customFormat="1" ht="15" customHeight="1" x14ac:dyDescent="0.25"/>
    <row r="55042" customFormat="1" ht="15" customHeight="1" x14ac:dyDescent="0.25"/>
    <row r="55043" customFormat="1" ht="15" customHeight="1" x14ac:dyDescent="0.25"/>
    <row r="55044" customFormat="1" ht="15" customHeight="1" x14ac:dyDescent="0.25"/>
    <row r="55045" customFormat="1" ht="15" customHeight="1" x14ac:dyDescent="0.25"/>
    <row r="55046" customFormat="1" ht="15" customHeight="1" x14ac:dyDescent="0.25"/>
    <row r="55047" customFormat="1" ht="15" customHeight="1" x14ac:dyDescent="0.25"/>
    <row r="55048" customFormat="1" ht="15" customHeight="1" x14ac:dyDescent="0.25"/>
    <row r="55049" customFormat="1" ht="15" customHeight="1" x14ac:dyDescent="0.25"/>
    <row r="55050" customFormat="1" ht="15" customHeight="1" x14ac:dyDescent="0.25"/>
    <row r="55051" customFormat="1" ht="15" customHeight="1" x14ac:dyDescent="0.25"/>
    <row r="55052" customFormat="1" ht="15" customHeight="1" x14ac:dyDescent="0.25"/>
    <row r="55053" customFormat="1" ht="15" customHeight="1" x14ac:dyDescent="0.25"/>
    <row r="55054" customFormat="1" ht="15" customHeight="1" x14ac:dyDescent="0.25"/>
    <row r="55055" customFormat="1" ht="15" customHeight="1" x14ac:dyDescent="0.25"/>
    <row r="55056" customFormat="1" ht="15" customHeight="1" x14ac:dyDescent="0.25"/>
    <row r="55057" customFormat="1" ht="15" customHeight="1" x14ac:dyDescent="0.25"/>
    <row r="55058" customFormat="1" ht="15" customHeight="1" x14ac:dyDescent="0.25"/>
    <row r="55059" customFormat="1" ht="15" customHeight="1" x14ac:dyDescent="0.25"/>
    <row r="55060" customFormat="1" ht="15" customHeight="1" x14ac:dyDescent="0.25"/>
    <row r="55061" customFormat="1" ht="15" customHeight="1" x14ac:dyDescent="0.25"/>
    <row r="55062" customFormat="1" ht="15" customHeight="1" x14ac:dyDescent="0.25"/>
    <row r="55063" customFormat="1" ht="15" customHeight="1" x14ac:dyDescent="0.25"/>
    <row r="55064" customFormat="1" ht="15" customHeight="1" x14ac:dyDescent="0.25"/>
    <row r="55065" customFormat="1" ht="15" customHeight="1" x14ac:dyDescent="0.25"/>
    <row r="55066" customFormat="1" ht="15" customHeight="1" x14ac:dyDescent="0.25"/>
    <row r="55067" customFormat="1" ht="15" customHeight="1" x14ac:dyDescent="0.25"/>
    <row r="55068" customFormat="1" ht="15" customHeight="1" x14ac:dyDescent="0.25"/>
    <row r="55069" customFormat="1" ht="15" customHeight="1" x14ac:dyDescent="0.25"/>
    <row r="55070" customFormat="1" ht="15" customHeight="1" x14ac:dyDescent="0.25"/>
    <row r="55071" customFormat="1" ht="15" customHeight="1" x14ac:dyDescent="0.25"/>
    <row r="55072" customFormat="1" ht="15" customHeight="1" x14ac:dyDescent="0.25"/>
    <row r="55073" customFormat="1" ht="15" customHeight="1" x14ac:dyDescent="0.25"/>
    <row r="55074" customFormat="1" ht="15" customHeight="1" x14ac:dyDescent="0.25"/>
    <row r="55075" customFormat="1" ht="15" customHeight="1" x14ac:dyDescent="0.25"/>
    <row r="55076" customFormat="1" ht="15" customHeight="1" x14ac:dyDescent="0.25"/>
    <row r="55077" customFormat="1" ht="15" customHeight="1" x14ac:dyDescent="0.25"/>
    <row r="55078" customFormat="1" ht="15" customHeight="1" x14ac:dyDescent="0.25"/>
    <row r="55079" customFormat="1" ht="15" customHeight="1" x14ac:dyDescent="0.25"/>
    <row r="55080" customFormat="1" ht="15" customHeight="1" x14ac:dyDescent="0.25"/>
    <row r="55081" customFormat="1" ht="15" customHeight="1" x14ac:dyDescent="0.25"/>
    <row r="55082" customFormat="1" ht="15" customHeight="1" x14ac:dyDescent="0.25"/>
    <row r="55083" customFormat="1" ht="15" customHeight="1" x14ac:dyDescent="0.25"/>
    <row r="55084" customFormat="1" ht="15" customHeight="1" x14ac:dyDescent="0.25"/>
    <row r="55085" customFormat="1" ht="15" customHeight="1" x14ac:dyDescent="0.25"/>
    <row r="55086" customFormat="1" ht="15" customHeight="1" x14ac:dyDescent="0.25"/>
    <row r="55087" customFormat="1" ht="15" customHeight="1" x14ac:dyDescent="0.25"/>
    <row r="55088" customFormat="1" ht="15" customHeight="1" x14ac:dyDescent="0.25"/>
    <row r="55089" customFormat="1" ht="15" customHeight="1" x14ac:dyDescent="0.25"/>
    <row r="55090" customFormat="1" ht="15" customHeight="1" x14ac:dyDescent="0.25"/>
    <row r="55091" customFormat="1" ht="15" customHeight="1" x14ac:dyDescent="0.25"/>
    <row r="55092" customFormat="1" ht="15" customHeight="1" x14ac:dyDescent="0.25"/>
    <row r="55093" customFormat="1" ht="15" customHeight="1" x14ac:dyDescent="0.25"/>
    <row r="55094" customFormat="1" ht="15" customHeight="1" x14ac:dyDescent="0.25"/>
    <row r="55095" customFormat="1" ht="15" customHeight="1" x14ac:dyDescent="0.25"/>
    <row r="55096" customFormat="1" ht="15" customHeight="1" x14ac:dyDescent="0.25"/>
    <row r="55097" customFormat="1" ht="15" customHeight="1" x14ac:dyDescent="0.25"/>
    <row r="55098" customFormat="1" ht="15" customHeight="1" x14ac:dyDescent="0.25"/>
    <row r="55099" customFormat="1" ht="15" customHeight="1" x14ac:dyDescent="0.25"/>
    <row r="55100" customFormat="1" ht="15" customHeight="1" x14ac:dyDescent="0.25"/>
    <row r="55101" customFormat="1" ht="15" customHeight="1" x14ac:dyDescent="0.25"/>
    <row r="55102" customFormat="1" ht="15" customHeight="1" x14ac:dyDescent="0.25"/>
    <row r="55103" customFormat="1" ht="15" customHeight="1" x14ac:dyDescent="0.25"/>
    <row r="55104" customFormat="1" ht="15" customHeight="1" x14ac:dyDescent="0.25"/>
    <row r="55105" customFormat="1" ht="15" customHeight="1" x14ac:dyDescent="0.25"/>
    <row r="55106" customFormat="1" ht="15" customHeight="1" x14ac:dyDescent="0.25"/>
    <row r="55107" customFormat="1" ht="15" customHeight="1" x14ac:dyDescent="0.25"/>
    <row r="55108" customFormat="1" ht="15" customHeight="1" x14ac:dyDescent="0.25"/>
    <row r="55109" customFormat="1" ht="15" customHeight="1" x14ac:dyDescent="0.25"/>
    <row r="55110" customFormat="1" ht="15" customHeight="1" x14ac:dyDescent="0.25"/>
    <row r="55111" customFormat="1" ht="15" customHeight="1" x14ac:dyDescent="0.25"/>
    <row r="55112" customFormat="1" ht="15" customHeight="1" x14ac:dyDescent="0.25"/>
    <row r="55113" customFormat="1" ht="15" customHeight="1" x14ac:dyDescent="0.25"/>
    <row r="55114" customFormat="1" ht="15" customHeight="1" x14ac:dyDescent="0.25"/>
    <row r="55115" customFormat="1" ht="15" customHeight="1" x14ac:dyDescent="0.25"/>
    <row r="55116" customFormat="1" ht="15" customHeight="1" x14ac:dyDescent="0.25"/>
    <row r="55117" customFormat="1" ht="15" customHeight="1" x14ac:dyDescent="0.25"/>
    <row r="55118" customFormat="1" ht="15" customHeight="1" x14ac:dyDescent="0.25"/>
    <row r="55119" customFormat="1" ht="15" customHeight="1" x14ac:dyDescent="0.25"/>
    <row r="55120" customFormat="1" ht="15" customHeight="1" x14ac:dyDescent="0.25"/>
    <row r="55121" customFormat="1" ht="15" customHeight="1" x14ac:dyDescent="0.25"/>
    <row r="55122" customFormat="1" ht="15" customHeight="1" x14ac:dyDescent="0.25"/>
    <row r="55123" customFormat="1" ht="15" customHeight="1" x14ac:dyDescent="0.25"/>
    <row r="55124" customFormat="1" ht="15" customHeight="1" x14ac:dyDescent="0.25"/>
    <row r="55125" customFormat="1" ht="15" customHeight="1" x14ac:dyDescent="0.25"/>
    <row r="55126" customFormat="1" ht="15" customHeight="1" x14ac:dyDescent="0.25"/>
    <row r="55127" customFormat="1" ht="15" customHeight="1" x14ac:dyDescent="0.25"/>
    <row r="55128" customFormat="1" ht="15" customHeight="1" x14ac:dyDescent="0.25"/>
    <row r="55129" customFormat="1" ht="15" customHeight="1" x14ac:dyDescent="0.25"/>
    <row r="55130" customFormat="1" ht="15" customHeight="1" x14ac:dyDescent="0.25"/>
    <row r="55131" customFormat="1" ht="15" customHeight="1" x14ac:dyDescent="0.25"/>
    <row r="55132" customFormat="1" ht="15" customHeight="1" x14ac:dyDescent="0.25"/>
    <row r="55133" customFormat="1" ht="15" customHeight="1" x14ac:dyDescent="0.25"/>
    <row r="55134" customFormat="1" ht="15" customHeight="1" x14ac:dyDescent="0.25"/>
    <row r="55135" customFormat="1" ht="15" customHeight="1" x14ac:dyDescent="0.25"/>
    <row r="55136" customFormat="1" ht="15" customHeight="1" x14ac:dyDescent="0.25"/>
    <row r="55137" customFormat="1" ht="15" customHeight="1" x14ac:dyDescent="0.25"/>
    <row r="55138" customFormat="1" ht="15" customHeight="1" x14ac:dyDescent="0.25"/>
    <row r="55139" customFormat="1" ht="15" customHeight="1" x14ac:dyDescent="0.25"/>
    <row r="55140" customFormat="1" ht="15" customHeight="1" x14ac:dyDescent="0.25"/>
    <row r="55141" customFormat="1" ht="15" customHeight="1" x14ac:dyDescent="0.25"/>
    <row r="55142" customFormat="1" ht="15" customHeight="1" x14ac:dyDescent="0.25"/>
    <row r="55143" customFormat="1" ht="15" customHeight="1" x14ac:dyDescent="0.25"/>
    <row r="55144" customFormat="1" ht="15" customHeight="1" x14ac:dyDescent="0.25"/>
    <row r="55145" customFormat="1" ht="15" customHeight="1" x14ac:dyDescent="0.25"/>
    <row r="55146" customFormat="1" ht="15" customHeight="1" x14ac:dyDescent="0.25"/>
    <row r="55147" customFormat="1" ht="15" customHeight="1" x14ac:dyDescent="0.25"/>
    <row r="55148" customFormat="1" ht="15" customHeight="1" x14ac:dyDescent="0.25"/>
    <row r="55149" customFormat="1" ht="15" customHeight="1" x14ac:dyDescent="0.25"/>
    <row r="55150" customFormat="1" ht="15" customHeight="1" x14ac:dyDescent="0.25"/>
    <row r="55151" customFormat="1" ht="15" customHeight="1" x14ac:dyDescent="0.25"/>
    <row r="55152" customFormat="1" ht="15" customHeight="1" x14ac:dyDescent="0.25"/>
    <row r="55153" customFormat="1" ht="15" customHeight="1" x14ac:dyDescent="0.25"/>
    <row r="55154" customFormat="1" ht="15" customHeight="1" x14ac:dyDescent="0.25"/>
    <row r="55155" customFormat="1" ht="15" customHeight="1" x14ac:dyDescent="0.25"/>
    <row r="55156" customFormat="1" ht="15" customHeight="1" x14ac:dyDescent="0.25"/>
    <row r="55157" customFormat="1" ht="15" customHeight="1" x14ac:dyDescent="0.25"/>
    <row r="55158" customFormat="1" ht="15" customHeight="1" x14ac:dyDescent="0.25"/>
    <row r="55159" customFormat="1" ht="15" customHeight="1" x14ac:dyDescent="0.25"/>
    <row r="55160" customFormat="1" ht="15" customHeight="1" x14ac:dyDescent="0.25"/>
    <row r="55161" customFormat="1" ht="15" customHeight="1" x14ac:dyDescent="0.25"/>
    <row r="55162" customFormat="1" ht="15" customHeight="1" x14ac:dyDescent="0.25"/>
    <row r="55163" customFormat="1" ht="15" customHeight="1" x14ac:dyDescent="0.25"/>
    <row r="55164" customFormat="1" ht="15" customHeight="1" x14ac:dyDescent="0.25"/>
    <row r="55165" customFormat="1" ht="15" customHeight="1" x14ac:dyDescent="0.25"/>
    <row r="55166" customFormat="1" ht="15" customHeight="1" x14ac:dyDescent="0.25"/>
    <row r="55167" customFormat="1" ht="15" customHeight="1" x14ac:dyDescent="0.25"/>
    <row r="55168" customFormat="1" ht="15" customHeight="1" x14ac:dyDescent="0.25"/>
    <row r="55169" customFormat="1" ht="15" customHeight="1" x14ac:dyDescent="0.25"/>
    <row r="55170" customFormat="1" ht="15" customHeight="1" x14ac:dyDescent="0.25"/>
    <row r="55171" customFormat="1" ht="15" customHeight="1" x14ac:dyDescent="0.25"/>
    <row r="55172" customFormat="1" ht="15" customHeight="1" x14ac:dyDescent="0.25"/>
    <row r="55173" customFormat="1" ht="15" customHeight="1" x14ac:dyDescent="0.25"/>
    <row r="55174" customFormat="1" ht="15" customHeight="1" x14ac:dyDescent="0.25"/>
    <row r="55175" customFormat="1" ht="15" customHeight="1" x14ac:dyDescent="0.25"/>
    <row r="55176" customFormat="1" ht="15" customHeight="1" x14ac:dyDescent="0.25"/>
    <row r="55177" customFormat="1" ht="15" customHeight="1" x14ac:dyDescent="0.25"/>
    <row r="55178" customFormat="1" ht="15" customHeight="1" x14ac:dyDescent="0.25"/>
    <row r="55179" customFormat="1" ht="15" customHeight="1" x14ac:dyDescent="0.25"/>
    <row r="55180" customFormat="1" ht="15" customHeight="1" x14ac:dyDescent="0.25"/>
    <row r="55181" customFormat="1" ht="15" customHeight="1" x14ac:dyDescent="0.25"/>
    <row r="55182" customFormat="1" ht="15" customHeight="1" x14ac:dyDescent="0.25"/>
    <row r="55183" customFormat="1" ht="15" customHeight="1" x14ac:dyDescent="0.25"/>
    <row r="55184" customFormat="1" ht="15" customHeight="1" x14ac:dyDescent="0.25"/>
    <row r="55185" customFormat="1" ht="15" customHeight="1" x14ac:dyDescent="0.25"/>
    <row r="55186" customFormat="1" ht="15" customHeight="1" x14ac:dyDescent="0.25"/>
    <row r="55187" customFormat="1" ht="15" customHeight="1" x14ac:dyDescent="0.25"/>
    <row r="55188" customFormat="1" ht="15" customHeight="1" x14ac:dyDescent="0.25"/>
    <row r="55189" customFormat="1" ht="15" customHeight="1" x14ac:dyDescent="0.25"/>
    <row r="55190" customFormat="1" ht="15" customHeight="1" x14ac:dyDescent="0.25"/>
    <row r="55191" customFormat="1" ht="15" customHeight="1" x14ac:dyDescent="0.25"/>
    <row r="55192" customFormat="1" ht="15" customHeight="1" x14ac:dyDescent="0.25"/>
    <row r="55193" customFormat="1" ht="15" customHeight="1" x14ac:dyDescent="0.25"/>
    <row r="55194" customFormat="1" ht="15" customHeight="1" x14ac:dyDescent="0.25"/>
    <row r="55195" customFormat="1" ht="15" customHeight="1" x14ac:dyDescent="0.25"/>
    <row r="55196" customFormat="1" ht="15" customHeight="1" x14ac:dyDescent="0.25"/>
    <row r="55197" customFormat="1" ht="15" customHeight="1" x14ac:dyDescent="0.25"/>
    <row r="55198" customFormat="1" ht="15" customHeight="1" x14ac:dyDescent="0.25"/>
    <row r="55199" customFormat="1" ht="15" customHeight="1" x14ac:dyDescent="0.25"/>
    <row r="55200" customFormat="1" ht="15" customHeight="1" x14ac:dyDescent="0.25"/>
    <row r="55201" customFormat="1" ht="15" customHeight="1" x14ac:dyDescent="0.25"/>
    <row r="55202" customFormat="1" ht="15" customHeight="1" x14ac:dyDescent="0.25"/>
    <row r="55203" customFormat="1" ht="15" customHeight="1" x14ac:dyDescent="0.25"/>
    <row r="55204" customFormat="1" ht="15" customHeight="1" x14ac:dyDescent="0.25"/>
    <row r="55205" customFormat="1" ht="15" customHeight="1" x14ac:dyDescent="0.25"/>
    <row r="55206" customFormat="1" ht="15" customHeight="1" x14ac:dyDescent="0.25"/>
    <row r="55207" customFormat="1" ht="15" customHeight="1" x14ac:dyDescent="0.25"/>
    <row r="55208" customFormat="1" ht="15" customHeight="1" x14ac:dyDescent="0.25"/>
    <row r="55209" customFormat="1" ht="15" customHeight="1" x14ac:dyDescent="0.25"/>
    <row r="55210" customFormat="1" ht="15" customHeight="1" x14ac:dyDescent="0.25"/>
    <row r="55211" customFormat="1" ht="15" customHeight="1" x14ac:dyDescent="0.25"/>
    <row r="55212" customFormat="1" ht="15" customHeight="1" x14ac:dyDescent="0.25"/>
    <row r="55213" customFormat="1" ht="15" customHeight="1" x14ac:dyDescent="0.25"/>
    <row r="55214" customFormat="1" ht="15" customHeight="1" x14ac:dyDescent="0.25"/>
    <row r="55215" customFormat="1" ht="15" customHeight="1" x14ac:dyDescent="0.25"/>
    <row r="55216" customFormat="1" ht="15" customHeight="1" x14ac:dyDescent="0.25"/>
    <row r="55217" customFormat="1" ht="15" customHeight="1" x14ac:dyDescent="0.25"/>
    <row r="55218" customFormat="1" ht="15" customHeight="1" x14ac:dyDescent="0.25"/>
    <row r="55219" customFormat="1" ht="15" customHeight="1" x14ac:dyDescent="0.25"/>
    <row r="55220" customFormat="1" ht="15" customHeight="1" x14ac:dyDescent="0.25"/>
    <row r="55221" customFormat="1" ht="15" customHeight="1" x14ac:dyDescent="0.25"/>
    <row r="55222" customFormat="1" ht="15" customHeight="1" x14ac:dyDescent="0.25"/>
    <row r="55223" customFormat="1" ht="15" customHeight="1" x14ac:dyDescent="0.25"/>
    <row r="55224" customFormat="1" ht="15" customHeight="1" x14ac:dyDescent="0.25"/>
    <row r="55225" customFormat="1" ht="15" customHeight="1" x14ac:dyDescent="0.25"/>
    <row r="55226" customFormat="1" ht="15" customHeight="1" x14ac:dyDescent="0.25"/>
    <row r="55227" customFormat="1" ht="15" customHeight="1" x14ac:dyDescent="0.25"/>
    <row r="55228" customFormat="1" ht="15" customHeight="1" x14ac:dyDescent="0.25"/>
    <row r="55229" customFormat="1" ht="15" customHeight="1" x14ac:dyDescent="0.25"/>
    <row r="55230" customFormat="1" ht="15" customHeight="1" x14ac:dyDescent="0.25"/>
    <row r="55231" customFormat="1" ht="15" customHeight="1" x14ac:dyDescent="0.25"/>
    <row r="55232" customFormat="1" ht="15" customHeight="1" x14ac:dyDescent="0.25"/>
    <row r="55233" customFormat="1" ht="15" customHeight="1" x14ac:dyDescent="0.25"/>
    <row r="55234" customFormat="1" ht="15" customHeight="1" x14ac:dyDescent="0.25"/>
    <row r="55235" customFormat="1" ht="15" customHeight="1" x14ac:dyDescent="0.25"/>
    <row r="55236" customFormat="1" ht="15" customHeight="1" x14ac:dyDescent="0.25"/>
    <row r="55237" customFormat="1" ht="15" customHeight="1" x14ac:dyDescent="0.25"/>
    <row r="55238" customFormat="1" ht="15" customHeight="1" x14ac:dyDescent="0.25"/>
    <row r="55239" customFormat="1" ht="15" customHeight="1" x14ac:dyDescent="0.25"/>
    <row r="55240" customFormat="1" ht="15" customHeight="1" x14ac:dyDescent="0.25"/>
    <row r="55241" customFormat="1" ht="15" customHeight="1" x14ac:dyDescent="0.25"/>
    <row r="55242" customFormat="1" ht="15" customHeight="1" x14ac:dyDescent="0.25"/>
    <row r="55243" customFormat="1" ht="15" customHeight="1" x14ac:dyDescent="0.25"/>
    <row r="55244" customFormat="1" ht="15" customHeight="1" x14ac:dyDescent="0.25"/>
    <row r="55245" customFormat="1" ht="15" customHeight="1" x14ac:dyDescent="0.25"/>
    <row r="55246" customFormat="1" ht="15" customHeight="1" x14ac:dyDescent="0.25"/>
    <row r="55247" customFormat="1" ht="15" customHeight="1" x14ac:dyDescent="0.25"/>
    <row r="55248" customFormat="1" ht="15" customHeight="1" x14ac:dyDescent="0.25"/>
    <row r="55249" customFormat="1" ht="15" customHeight="1" x14ac:dyDescent="0.25"/>
    <row r="55250" customFormat="1" ht="15" customHeight="1" x14ac:dyDescent="0.25"/>
    <row r="55251" customFormat="1" ht="15" customHeight="1" x14ac:dyDescent="0.25"/>
    <row r="55252" customFormat="1" ht="15" customHeight="1" x14ac:dyDescent="0.25"/>
    <row r="55253" customFormat="1" ht="15" customHeight="1" x14ac:dyDescent="0.25"/>
    <row r="55254" customFormat="1" ht="15" customHeight="1" x14ac:dyDescent="0.25"/>
    <row r="55255" customFormat="1" ht="15" customHeight="1" x14ac:dyDescent="0.25"/>
    <row r="55256" customFormat="1" ht="15" customHeight="1" x14ac:dyDescent="0.25"/>
    <row r="55257" customFormat="1" ht="15" customHeight="1" x14ac:dyDescent="0.25"/>
    <row r="55258" customFormat="1" ht="15" customHeight="1" x14ac:dyDescent="0.25"/>
    <row r="55259" customFormat="1" ht="15" customHeight="1" x14ac:dyDescent="0.25"/>
    <row r="55260" customFormat="1" ht="15" customHeight="1" x14ac:dyDescent="0.25"/>
    <row r="55261" customFormat="1" ht="15" customHeight="1" x14ac:dyDescent="0.25"/>
    <row r="55262" customFormat="1" ht="15" customHeight="1" x14ac:dyDescent="0.25"/>
    <row r="55263" customFormat="1" ht="15" customHeight="1" x14ac:dyDescent="0.25"/>
    <row r="55264" customFormat="1" ht="15" customHeight="1" x14ac:dyDescent="0.25"/>
    <row r="55265" customFormat="1" ht="15" customHeight="1" x14ac:dyDescent="0.25"/>
    <row r="55266" customFormat="1" ht="15" customHeight="1" x14ac:dyDescent="0.25"/>
    <row r="55267" customFormat="1" ht="15" customHeight="1" x14ac:dyDescent="0.25"/>
    <row r="55268" customFormat="1" ht="15" customHeight="1" x14ac:dyDescent="0.25"/>
    <row r="55269" customFormat="1" ht="15" customHeight="1" x14ac:dyDescent="0.25"/>
    <row r="55270" customFormat="1" ht="15" customHeight="1" x14ac:dyDescent="0.25"/>
    <row r="55271" customFormat="1" ht="15" customHeight="1" x14ac:dyDescent="0.25"/>
    <row r="55272" customFormat="1" ht="15" customHeight="1" x14ac:dyDescent="0.25"/>
    <row r="55273" customFormat="1" ht="15" customHeight="1" x14ac:dyDescent="0.25"/>
    <row r="55274" customFormat="1" ht="15" customHeight="1" x14ac:dyDescent="0.25"/>
    <row r="55275" customFormat="1" ht="15" customHeight="1" x14ac:dyDescent="0.25"/>
    <row r="55276" customFormat="1" ht="15" customHeight="1" x14ac:dyDescent="0.25"/>
    <row r="55277" customFormat="1" ht="15" customHeight="1" x14ac:dyDescent="0.25"/>
    <row r="55278" customFormat="1" ht="15" customHeight="1" x14ac:dyDescent="0.25"/>
    <row r="55279" customFormat="1" ht="15" customHeight="1" x14ac:dyDescent="0.25"/>
    <row r="55280" customFormat="1" ht="15" customHeight="1" x14ac:dyDescent="0.25"/>
    <row r="55281" customFormat="1" ht="15" customHeight="1" x14ac:dyDescent="0.25"/>
    <row r="55282" customFormat="1" ht="15" customHeight="1" x14ac:dyDescent="0.25"/>
    <row r="55283" customFormat="1" ht="15" customHeight="1" x14ac:dyDescent="0.25"/>
    <row r="55284" customFormat="1" ht="15" customHeight="1" x14ac:dyDescent="0.25"/>
    <row r="55285" customFormat="1" ht="15" customHeight="1" x14ac:dyDescent="0.25"/>
    <row r="55286" customFormat="1" ht="15" customHeight="1" x14ac:dyDescent="0.25"/>
    <row r="55287" customFormat="1" ht="15" customHeight="1" x14ac:dyDescent="0.25"/>
    <row r="55288" customFormat="1" ht="15" customHeight="1" x14ac:dyDescent="0.25"/>
    <row r="55289" customFormat="1" ht="15" customHeight="1" x14ac:dyDescent="0.25"/>
    <row r="55290" customFormat="1" ht="15" customHeight="1" x14ac:dyDescent="0.25"/>
    <row r="55291" customFormat="1" ht="15" customHeight="1" x14ac:dyDescent="0.25"/>
    <row r="55292" customFormat="1" ht="15" customHeight="1" x14ac:dyDescent="0.25"/>
    <row r="55293" customFormat="1" ht="15" customHeight="1" x14ac:dyDescent="0.25"/>
    <row r="55294" customFormat="1" ht="15" customHeight="1" x14ac:dyDescent="0.25"/>
    <row r="55295" customFormat="1" ht="15" customHeight="1" x14ac:dyDescent="0.25"/>
    <row r="55296" customFormat="1" ht="15" customHeight="1" x14ac:dyDescent="0.25"/>
    <row r="55297" customFormat="1" ht="15" customHeight="1" x14ac:dyDescent="0.25"/>
    <row r="55298" customFormat="1" ht="15" customHeight="1" x14ac:dyDescent="0.25"/>
    <row r="55299" customFormat="1" ht="15" customHeight="1" x14ac:dyDescent="0.25"/>
    <row r="55300" customFormat="1" ht="15" customHeight="1" x14ac:dyDescent="0.25"/>
    <row r="55301" customFormat="1" ht="15" customHeight="1" x14ac:dyDescent="0.25"/>
    <row r="55302" customFormat="1" ht="15" customHeight="1" x14ac:dyDescent="0.25"/>
    <row r="55303" customFormat="1" ht="15" customHeight="1" x14ac:dyDescent="0.25"/>
    <row r="55304" customFormat="1" ht="15" customHeight="1" x14ac:dyDescent="0.25"/>
    <row r="55305" customFormat="1" ht="15" customHeight="1" x14ac:dyDescent="0.25"/>
    <row r="55306" customFormat="1" ht="15" customHeight="1" x14ac:dyDescent="0.25"/>
    <row r="55307" customFormat="1" ht="15" customHeight="1" x14ac:dyDescent="0.25"/>
    <row r="55308" customFormat="1" ht="15" customHeight="1" x14ac:dyDescent="0.25"/>
    <row r="55309" customFormat="1" ht="15" customHeight="1" x14ac:dyDescent="0.25"/>
    <row r="55310" customFormat="1" ht="15" customHeight="1" x14ac:dyDescent="0.25"/>
    <row r="55311" customFormat="1" ht="15" customHeight="1" x14ac:dyDescent="0.25"/>
    <row r="55312" customFormat="1" ht="15" customHeight="1" x14ac:dyDescent="0.25"/>
    <row r="55313" customFormat="1" ht="15" customHeight="1" x14ac:dyDescent="0.25"/>
    <row r="55314" customFormat="1" ht="15" customHeight="1" x14ac:dyDescent="0.25"/>
    <row r="55315" customFormat="1" ht="15" customHeight="1" x14ac:dyDescent="0.25"/>
    <row r="55316" customFormat="1" ht="15" customHeight="1" x14ac:dyDescent="0.25"/>
    <row r="55317" customFormat="1" ht="15" customHeight="1" x14ac:dyDescent="0.25"/>
    <row r="55318" customFormat="1" ht="15" customHeight="1" x14ac:dyDescent="0.25"/>
    <row r="55319" customFormat="1" ht="15" customHeight="1" x14ac:dyDescent="0.25"/>
    <row r="55320" customFormat="1" ht="15" customHeight="1" x14ac:dyDescent="0.25"/>
    <row r="55321" customFormat="1" ht="15" customHeight="1" x14ac:dyDescent="0.25"/>
    <row r="55322" customFormat="1" ht="15" customHeight="1" x14ac:dyDescent="0.25"/>
    <row r="55323" customFormat="1" ht="15" customHeight="1" x14ac:dyDescent="0.25"/>
    <row r="55324" customFormat="1" ht="15" customHeight="1" x14ac:dyDescent="0.25"/>
    <row r="55325" customFormat="1" ht="15" customHeight="1" x14ac:dyDescent="0.25"/>
    <row r="55326" customFormat="1" ht="15" customHeight="1" x14ac:dyDescent="0.25"/>
    <row r="55327" customFormat="1" ht="15" customHeight="1" x14ac:dyDescent="0.25"/>
    <row r="55328" customFormat="1" ht="15" customHeight="1" x14ac:dyDescent="0.25"/>
    <row r="55329" customFormat="1" ht="15" customHeight="1" x14ac:dyDescent="0.25"/>
    <row r="55330" customFormat="1" ht="15" customHeight="1" x14ac:dyDescent="0.25"/>
    <row r="55331" customFormat="1" ht="15" customHeight="1" x14ac:dyDescent="0.25"/>
    <row r="55332" customFormat="1" ht="15" customHeight="1" x14ac:dyDescent="0.25"/>
    <row r="55333" customFormat="1" ht="15" customHeight="1" x14ac:dyDescent="0.25"/>
    <row r="55334" customFormat="1" ht="15" customHeight="1" x14ac:dyDescent="0.25"/>
    <row r="55335" customFormat="1" ht="15" customHeight="1" x14ac:dyDescent="0.25"/>
    <row r="55336" customFormat="1" ht="15" customHeight="1" x14ac:dyDescent="0.25"/>
    <row r="55337" customFormat="1" ht="15" customHeight="1" x14ac:dyDescent="0.25"/>
    <row r="55338" customFormat="1" ht="15" customHeight="1" x14ac:dyDescent="0.25"/>
    <row r="55339" customFormat="1" ht="15" customHeight="1" x14ac:dyDescent="0.25"/>
    <row r="55340" customFormat="1" ht="15" customHeight="1" x14ac:dyDescent="0.25"/>
    <row r="55341" customFormat="1" ht="15" customHeight="1" x14ac:dyDescent="0.25"/>
    <row r="55342" customFormat="1" ht="15" customHeight="1" x14ac:dyDescent="0.25"/>
    <row r="55343" customFormat="1" ht="15" customHeight="1" x14ac:dyDescent="0.25"/>
    <row r="55344" customFormat="1" ht="15" customHeight="1" x14ac:dyDescent="0.25"/>
    <row r="55345" customFormat="1" ht="15" customHeight="1" x14ac:dyDescent="0.25"/>
    <row r="55346" customFormat="1" ht="15" customHeight="1" x14ac:dyDescent="0.25"/>
    <row r="55347" customFormat="1" ht="15" customHeight="1" x14ac:dyDescent="0.25"/>
    <row r="55348" customFormat="1" ht="15" customHeight="1" x14ac:dyDescent="0.25"/>
    <row r="55349" customFormat="1" ht="15" customHeight="1" x14ac:dyDescent="0.25"/>
    <row r="55350" customFormat="1" ht="15" customHeight="1" x14ac:dyDescent="0.25"/>
    <row r="55351" customFormat="1" ht="15" customHeight="1" x14ac:dyDescent="0.25"/>
    <row r="55352" customFormat="1" ht="15" customHeight="1" x14ac:dyDescent="0.25"/>
    <row r="55353" customFormat="1" ht="15" customHeight="1" x14ac:dyDescent="0.25"/>
    <row r="55354" customFormat="1" ht="15" customHeight="1" x14ac:dyDescent="0.25"/>
    <row r="55355" customFormat="1" ht="15" customHeight="1" x14ac:dyDescent="0.25"/>
    <row r="55356" customFormat="1" ht="15" customHeight="1" x14ac:dyDescent="0.25"/>
    <row r="55357" customFormat="1" ht="15" customHeight="1" x14ac:dyDescent="0.25"/>
    <row r="55358" customFormat="1" ht="15" customHeight="1" x14ac:dyDescent="0.25"/>
    <row r="55359" customFormat="1" ht="15" customHeight="1" x14ac:dyDescent="0.25"/>
    <row r="55360" customFormat="1" ht="15" customHeight="1" x14ac:dyDescent="0.25"/>
    <row r="55361" customFormat="1" ht="15" customHeight="1" x14ac:dyDescent="0.25"/>
    <row r="55362" customFormat="1" ht="15" customHeight="1" x14ac:dyDescent="0.25"/>
    <row r="55363" customFormat="1" ht="15" customHeight="1" x14ac:dyDescent="0.25"/>
    <row r="55364" customFormat="1" ht="15" customHeight="1" x14ac:dyDescent="0.25"/>
    <row r="55365" customFormat="1" ht="15" customHeight="1" x14ac:dyDescent="0.25"/>
    <row r="55366" customFormat="1" ht="15" customHeight="1" x14ac:dyDescent="0.25"/>
    <row r="55367" customFormat="1" ht="15" customHeight="1" x14ac:dyDescent="0.25"/>
    <row r="55368" customFormat="1" ht="15" customHeight="1" x14ac:dyDescent="0.25"/>
    <row r="55369" customFormat="1" ht="15" customHeight="1" x14ac:dyDescent="0.25"/>
    <row r="55370" customFormat="1" ht="15" customHeight="1" x14ac:dyDescent="0.25"/>
    <row r="55371" customFormat="1" ht="15" customHeight="1" x14ac:dyDescent="0.25"/>
    <row r="55372" customFormat="1" ht="15" customHeight="1" x14ac:dyDescent="0.25"/>
    <row r="55373" customFormat="1" ht="15" customHeight="1" x14ac:dyDescent="0.25"/>
    <row r="55374" customFormat="1" ht="15" customHeight="1" x14ac:dyDescent="0.25"/>
    <row r="55375" customFormat="1" ht="15" customHeight="1" x14ac:dyDescent="0.25"/>
    <row r="55376" customFormat="1" ht="15" customHeight="1" x14ac:dyDescent="0.25"/>
    <row r="55377" customFormat="1" ht="15" customHeight="1" x14ac:dyDescent="0.25"/>
    <row r="55378" customFormat="1" ht="15" customHeight="1" x14ac:dyDescent="0.25"/>
    <row r="55379" customFormat="1" ht="15" customHeight="1" x14ac:dyDescent="0.25"/>
    <row r="55380" customFormat="1" ht="15" customHeight="1" x14ac:dyDescent="0.25"/>
    <row r="55381" customFormat="1" ht="15" customHeight="1" x14ac:dyDescent="0.25"/>
    <row r="55382" customFormat="1" ht="15" customHeight="1" x14ac:dyDescent="0.25"/>
    <row r="55383" customFormat="1" ht="15" customHeight="1" x14ac:dyDescent="0.25"/>
    <row r="55384" customFormat="1" ht="15" customHeight="1" x14ac:dyDescent="0.25"/>
    <row r="55385" customFormat="1" ht="15" customHeight="1" x14ac:dyDescent="0.25"/>
    <row r="55386" customFormat="1" ht="15" customHeight="1" x14ac:dyDescent="0.25"/>
    <row r="55387" customFormat="1" ht="15" customHeight="1" x14ac:dyDescent="0.25"/>
    <row r="55388" customFormat="1" ht="15" customHeight="1" x14ac:dyDescent="0.25"/>
    <row r="55389" customFormat="1" ht="15" customHeight="1" x14ac:dyDescent="0.25"/>
    <row r="55390" customFormat="1" ht="15" customHeight="1" x14ac:dyDescent="0.25"/>
    <row r="55391" customFormat="1" ht="15" customHeight="1" x14ac:dyDescent="0.25"/>
    <row r="55392" customFormat="1" ht="15" customHeight="1" x14ac:dyDescent="0.25"/>
    <row r="55393" customFormat="1" ht="15" customHeight="1" x14ac:dyDescent="0.25"/>
    <row r="55394" customFormat="1" ht="15" customHeight="1" x14ac:dyDescent="0.25"/>
    <row r="55395" customFormat="1" ht="15" customHeight="1" x14ac:dyDescent="0.25"/>
    <row r="55396" customFormat="1" ht="15" customHeight="1" x14ac:dyDescent="0.25"/>
    <row r="55397" customFormat="1" ht="15" customHeight="1" x14ac:dyDescent="0.25"/>
    <row r="55398" customFormat="1" ht="15" customHeight="1" x14ac:dyDescent="0.25"/>
    <row r="55399" customFormat="1" ht="15" customHeight="1" x14ac:dyDescent="0.25"/>
    <row r="55400" customFormat="1" ht="15" customHeight="1" x14ac:dyDescent="0.25"/>
    <row r="55401" customFormat="1" ht="15" customHeight="1" x14ac:dyDescent="0.25"/>
    <row r="55402" customFormat="1" ht="15" customHeight="1" x14ac:dyDescent="0.25"/>
    <row r="55403" customFormat="1" ht="15" customHeight="1" x14ac:dyDescent="0.25"/>
    <row r="55404" customFormat="1" ht="15" customHeight="1" x14ac:dyDescent="0.25"/>
    <row r="55405" customFormat="1" ht="15" customHeight="1" x14ac:dyDescent="0.25"/>
    <row r="55406" customFormat="1" ht="15" customHeight="1" x14ac:dyDescent="0.25"/>
    <row r="55407" customFormat="1" ht="15" customHeight="1" x14ac:dyDescent="0.25"/>
    <row r="55408" customFormat="1" ht="15" customHeight="1" x14ac:dyDescent="0.25"/>
    <row r="55409" customFormat="1" ht="15" customHeight="1" x14ac:dyDescent="0.25"/>
    <row r="55410" customFormat="1" ht="15" customHeight="1" x14ac:dyDescent="0.25"/>
    <row r="55411" customFormat="1" ht="15" customHeight="1" x14ac:dyDescent="0.25"/>
    <row r="55412" customFormat="1" ht="15" customHeight="1" x14ac:dyDescent="0.25"/>
    <row r="55413" customFormat="1" ht="15" customHeight="1" x14ac:dyDescent="0.25"/>
    <row r="55414" customFormat="1" ht="15" customHeight="1" x14ac:dyDescent="0.25"/>
    <row r="55415" customFormat="1" ht="15" customHeight="1" x14ac:dyDescent="0.25"/>
    <row r="55416" customFormat="1" ht="15" customHeight="1" x14ac:dyDescent="0.25"/>
    <row r="55417" customFormat="1" ht="15" customHeight="1" x14ac:dyDescent="0.25"/>
    <row r="55418" customFormat="1" ht="15" customHeight="1" x14ac:dyDescent="0.25"/>
    <row r="55419" customFormat="1" ht="15" customHeight="1" x14ac:dyDescent="0.25"/>
    <row r="55420" customFormat="1" ht="15" customHeight="1" x14ac:dyDescent="0.25"/>
    <row r="55421" customFormat="1" ht="15" customHeight="1" x14ac:dyDescent="0.25"/>
    <row r="55422" customFormat="1" ht="15" customHeight="1" x14ac:dyDescent="0.25"/>
    <row r="55423" customFormat="1" ht="15" customHeight="1" x14ac:dyDescent="0.25"/>
    <row r="55424" customFormat="1" ht="15" customHeight="1" x14ac:dyDescent="0.25"/>
    <row r="55425" customFormat="1" ht="15" customHeight="1" x14ac:dyDescent="0.25"/>
    <row r="55426" customFormat="1" ht="15" customHeight="1" x14ac:dyDescent="0.25"/>
    <row r="55427" customFormat="1" ht="15" customHeight="1" x14ac:dyDescent="0.25"/>
    <row r="55428" customFormat="1" ht="15" customHeight="1" x14ac:dyDescent="0.25"/>
    <row r="55429" customFormat="1" ht="15" customHeight="1" x14ac:dyDescent="0.25"/>
    <row r="55430" customFormat="1" ht="15" customHeight="1" x14ac:dyDescent="0.25"/>
    <row r="55431" customFormat="1" ht="15" customHeight="1" x14ac:dyDescent="0.25"/>
    <row r="55432" customFormat="1" ht="15" customHeight="1" x14ac:dyDescent="0.25"/>
    <row r="55433" customFormat="1" ht="15" customHeight="1" x14ac:dyDescent="0.25"/>
    <row r="55434" customFormat="1" ht="15" customHeight="1" x14ac:dyDescent="0.25"/>
    <row r="55435" customFormat="1" ht="15" customHeight="1" x14ac:dyDescent="0.25"/>
    <row r="55436" customFormat="1" ht="15" customHeight="1" x14ac:dyDescent="0.25"/>
    <row r="55437" customFormat="1" ht="15" customHeight="1" x14ac:dyDescent="0.25"/>
    <row r="55438" customFormat="1" ht="15" customHeight="1" x14ac:dyDescent="0.25"/>
    <row r="55439" customFormat="1" ht="15" customHeight="1" x14ac:dyDescent="0.25"/>
    <row r="55440" customFormat="1" ht="15" customHeight="1" x14ac:dyDescent="0.25"/>
    <row r="55441" customFormat="1" ht="15" customHeight="1" x14ac:dyDescent="0.25"/>
    <row r="55442" customFormat="1" ht="15" customHeight="1" x14ac:dyDescent="0.25"/>
    <row r="55443" customFormat="1" ht="15" customHeight="1" x14ac:dyDescent="0.25"/>
    <row r="55444" customFormat="1" ht="15" customHeight="1" x14ac:dyDescent="0.25"/>
    <row r="55445" customFormat="1" ht="15" customHeight="1" x14ac:dyDescent="0.25"/>
    <row r="55446" customFormat="1" ht="15" customHeight="1" x14ac:dyDescent="0.25"/>
    <row r="55447" customFormat="1" ht="15" customHeight="1" x14ac:dyDescent="0.25"/>
    <row r="55448" customFormat="1" ht="15" customHeight="1" x14ac:dyDescent="0.25"/>
    <row r="55449" customFormat="1" ht="15" customHeight="1" x14ac:dyDescent="0.25"/>
    <row r="55450" customFormat="1" ht="15" customHeight="1" x14ac:dyDescent="0.25"/>
    <row r="55451" customFormat="1" ht="15" customHeight="1" x14ac:dyDescent="0.25"/>
    <row r="55452" customFormat="1" ht="15" customHeight="1" x14ac:dyDescent="0.25"/>
    <row r="55453" customFormat="1" ht="15" customHeight="1" x14ac:dyDescent="0.25"/>
    <row r="55454" customFormat="1" ht="15" customHeight="1" x14ac:dyDescent="0.25"/>
    <row r="55455" customFormat="1" ht="15" customHeight="1" x14ac:dyDescent="0.25"/>
    <row r="55456" customFormat="1" ht="15" customHeight="1" x14ac:dyDescent="0.25"/>
    <row r="55457" customFormat="1" ht="15" customHeight="1" x14ac:dyDescent="0.25"/>
    <row r="55458" customFormat="1" ht="15" customHeight="1" x14ac:dyDescent="0.25"/>
    <row r="55459" customFormat="1" ht="15" customHeight="1" x14ac:dyDescent="0.25"/>
    <row r="55460" customFormat="1" ht="15" customHeight="1" x14ac:dyDescent="0.25"/>
    <row r="55461" customFormat="1" ht="15" customHeight="1" x14ac:dyDescent="0.25"/>
    <row r="55462" customFormat="1" ht="15" customHeight="1" x14ac:dyDescent="0.25"/>
    <row r="55463" customFormat="1" ht="15" customHeight="1" x14ac:dyDescent="0.25"/>
    <row r="55464" customFormat="1" ht="15" customHeight="1" x14ac:dyDescent="0.25"/>
    <row r="55465" customFormat="1" ht="15" customHeight="1" x14ac:dyDescent="0.25"/>
    <row r="55466" customFormat="1" ht="15" customHeight="1" x14ac:dyDescent="0.25"/>
    <row r="55467" customFormat="1" ht="15" customHeight="1" x14ac:dyDescent="0.25"/>
    <row r="55468" customFormat="1" ht="15" customHeight="1" x14ac:dyDescent="0.25"/>
    <row r="55469" customFormat="1" ht="15" customHeight="1" x14ac:dyDescent="0.25"/>
    <row r="55470" customFormat="1" ht="15" customHeight="1" x14ac:dyDescent="0.25"/>
    <row r="55471" customFormat="1" ht="15" customHeight="1" x14ac:dyDescent="0.25"/>
    <row r="55472" customFormat="1" ht="15" customHeight="1" x14ac:dyDescent="0.25"/>
    <row r="55473" customFormat="1" ht="15" customHeight="1" x14ac:dyDescent="0.25"/>
    <row r="55474" customFormat="1" ht="15" customHeight="1" x14ac:dyDescent="0.25"/>
    <row r="55475" customFormat="1" ht="15" customHeight="1" x14ac:dyDescent="0.25"/>
    <row r="55476" customFormat="1" ht="15" customHeight="1" x14ac:dyDescent="0.25"/>
    <row r="55477" customFormat="1" ht="15" customHeight="1" x14ac:dyDescent="0.25"/>
    <row r="55478" customFormat="1" ht="15" customHeight="1" x14ac:dyDescent="0.25"/>
    <row r="55479" customFormat="1" ht="15" customHeight="1" x14ac:dyDescent="0.25"/>
    <row r="55480" customFormat="1" ht="15" customHeight="1" x14ac:dyDescent="0.25"/>
    <row r="55481" customFormat="1" ht="15" customHeight="1" x14ac:dyDescent="0.25"/>
    <row r="55482" customFormat="1" ht="15" customHeight="1" x14ac:dyDescent="0.25"/>
    <row r="55483" customFormat="1" ht="15" customHeight="1" x14ac:dyDescent="0.25"/>
    <row r="55484" customFormat="1" ht="15" customHeight="1" x14ac:dyDescent="0.25"/>
    <row r="55485" customFormat="1" ht="15" customHeight="1" x14ac:dyDescent="0.25"/>
    <row r="55486" customFormat="1" ht="15" customHeight="1" x14ac:dyDescent="0.25"/>
    <row r="55487" customFormat="1" ht="15" customHeight="1" x14ac:dyDescent="0.25"/>
    <row r="55488" customFormat="1" ht="15" customHeight="1" x14ac:dyDescent="0.25"/>
    <row r="55489" customFormat="1" ht="15" customHeight="1" x14ac:dyDescent="0.25"/>
    <row r="55490" customFormat="1" ht="15" customHeight="1" x14ac:dyDescent="0.25"/>
    <row r="55491" customFormat="1" ht="15" customHeight="1" x14ac:dyDescent="0.25"/>
    <row r="55492" customFormat="1" ht="15" customHeight="1" x14ac:dyDescent="0.25"/>
    <row r="55493" customFormat="1" ht="15" customHeight="1" x14ac:dyDescent="0.25"/>
    <row r="55494" customFormat="1" ht="15" customHeight="1" x14ac:dyDescent="0.25"/>
    <row r="55495" customFormat="1" ht="15" customHeight="1" x14ac:dyDescent="0.25"/>
    <row r="55496" customFormat="1" ht="15" customHeight="1" x14ac:dyDescent="0.25"/>
    <row r="55497" customFormat="1" ht="15" customHeight="1" x14ac:dyDescent="0.25"/>
    <row r="55498" customFormat="1" ht="15" customHeight="1" x14ac:dyDescent="0.25"/>
    <row r="55499" customFormat="1" ht="15" customHeight="1" x14ac:dyDescent="0.25"/>
    <row r="55500" customFormat="1" ht="15" customHeight="1" x14ac:dyDescent="0.25"/>
    <row r="55501" customFormat="1" ht="15" customHeight="1" x14ac:dyDescent="0.25"/>
    <row r="55502" customFormat="1" ht="15" customHeight="1" x14ac:dyDescent="0.25"/>
    <row r="55503" customFormat="1" ht="15" customHeight="1" x14ac:dyDescent="0.25"/>
    <row r="55504" customFormat="1" ht="15" customHeight="1" x14ac:dyDescent="0.25"/>
    <row r="55505" customFormat="1" ht="15" customHeight="1" x14ac:dyDescent="0.25"/>
    <row r="55506" customFormat="1" ht="15" customHeight="1" x14ac:dyDescent="0.25"/>
    <row r="55507" customFormat="1" ht="15" customHeight="1" x14ac:dyDescent="0.25"/>
    <row r="55508" customFormat="1" ht="15" customHeight="1" x14ac:dyDescent="0.25"/>
    <row r="55509" customFormat="1" ht="15" customHeight="1" x14ac:dyDescent="0.25"/>
    <row r="55510" customFormat="1" ht="15" customHeight="1" x14ac:dyDescent="0.25"/>
    <row r="55511" customFormat="1" ht="15" customHeight="1" x14ac:dyDescent="0.25"/>
    <row r="55512" customFormat="1" ht="15" customHeight="1" x14ac:dyDescent="0.25"/>
    <row r="55513" customFormat="1" ht="15" customHeight="1" x14ac:dyDescent="0.25"/>
    <row r="55514" customFormat="1" ht="15" customHeight="1" x14ac:dyDescent="0.25"/>
    <row r="55515" customFormat="1" ht="15" customHeight="1" x14ac:dyDescent="0.25"/>
    <row r="55516" customFormat="1" ht="15" customHeight="1" x14ac:dyDescent="0.25"/>
    <row r="55517" customFormat="1" ht="15" customHeight="1" x14ac:dyDescent="0.25"/>
    <row r="55518" customFormat="1" ht="15" customHeight="1" x14ac:dyDescent="0.25"/>
    <row r="55519" customFormat="1" ht="15" customHeight="1" x14ac:dyDescent="0.25"/>
    <row r="55520" customFormat="1" ht="15" customHeight="1" x14ac:dyDescent="0.25"/>
    <row r="55521" customFormat="1" ht="15" customHeight="1" x14ac:dyDescent="0.25"/>
    <row r="55522" customFormat="1" ht="15" customHeight="1" x14ac:dyDescent="0.25"/>
    <row r="55523" customFormat="1" ht="15" customHeight="1" x14ac:dyDescent="0.25"/>
    <row r="55524" customFormat="1" ht="15" customHeight="1" x14ac:dyDescent="0.25"/>
    <row r="55525" customFormat="1" ht="15" customHeight="1" x14ac:dyDescent="0.25"/>
    <row r="55526" customFormat="1" ht="15" customHeight="1" x14ac:dyDescent="0.25"/>
    <row r="55527" customFormat="1" ht="15" customHeight="1" x14ac:dyDescent="0.25"/>
    <row r="55528" customFormat="1" ht="15" customHeight="1" x14ac:dyDescent="0.25"/>
    <row r="55529" customFormat="1" ht="15" customHeight="1" x14ac:dyDescent="0.25"/>
    <row r="55530" customFormat="1" ht="15" customHeight="1" x14ac:dyDescent="0.25"/>
    <row r="55531" customFormat="1" ht="15" customHeight="1" x14ac:dyDescent="0.25"/>
    <row r="55532" customFormat="1" ht="15" customHeight="1" x14ac:dyDescent="0.25"/>
    <row r="55533" customFormat="1" ht="15" customHeight="1" x14ac:dyDescent="0.25"/>
    <row r="55534" customFormat="1" ht="15" customHeight="1" x14ac:dyDescent="0.25"/>
    <row r="55535" customFormat="1" ht="15" customHeight="1" x14ac:dyDescent="0.25"/>
    <row r="55536" customFormat="1" ht="15" customHeight="1" x14ac:dyDescent="0.25"/>
    <row r="55537" customFormat="1" ht="15" customHeight="1" x14ac:dyDescent="0.25"/>
    <row r="55538" customFormat="1" ht="15" customHeight="1" x14ac:dyDescent="0.25"/>
    <row r="55539" customFormat="1" ht="15" customHeight="1" x14ac:dyDescent="0.25"/>
    <row r="55540" customFormat="1" ht="15" customHeight="1" x14ac:dyDescent="0.25"/>
    <row r="55541" customFormat="1" ht="15" customHeight="1" x14ac:dyDescent="0.25"/>
    <row r="55542" customFormat="1" ht="15" customHeight="1" x14ac:dyDescent="0.25"/>
    <row r="55543" customFormat="1" ht="15" customHeight="1" x14ac:dyDescent="0.25"/>
    <row r="55544" customFormat="1" ht="15" customHeight="1" x14ac:dyDescent="0.25"/>
    <row r="55545" customFormat="1" ht="15" customHeight="1" x14ac:dyDescent="0.25"/>
    <row r="55546" customFormat="1" ht="15" customHeight="1" x14ac:dyDescent="0.25"/>
    <row r="55547" customFormat="1" ht="15" customHeight="1" x14ac:dyDescent="0.25"/>
    <row r="55548" customFormat="1" ht="15" customHeight="1" x14ac:dyDescent="0.25"/>
    <row r="55549" customFormat="1" ht="15" customHeight="1" x14ac:dyDescent="0.25"/>
    <row r="55550" customFormat="1" ht="15" customHeight="1" x14ac:dyDescent="0.25"/>
    <row r="55551" customFormat="1" ht="15" customHeight="1" x14ac:dyDescent="0.25"/>
    <row r="55552" customFormat="1" ht="15" customHeight="1" x14ac:dyDescent="0.25"/>
    <row r="55553" customFormat="1" ht="15" customHeight="1" x14ac:dyDescent="0.25"/>
    <row r="55554" customFormat="1" ht="15" customHeight="1" x14ac:dyDescent="0.25"/>
    <row r="55555" customFormat="1" ht="15" customHeight="1" x14ac:dyDescent="0.25"/>
    <row r="55556" customFormat="1" ht="15" customHeight="1" x14ac:dyDescent="0.25"/>
    <row r="55557" customFormat="1" ht="15" customHeight="1" x14ac:dyDescent="0.25"/>
    <row r="55558" customFormat="1" ht="15" customHeight="1" x14ac:dyDescent="0.25"/>
    <row r="55559" customFormat="1" ht="15" customHeight="1" x14ac:dyDescent="0.25"/>
    <row r="55560" customFormat="1" ht="15" customHeight="1" x14ac:dyDescent="0.25"/>
    <row r="55561" customFormat="1" ht="15" customHeight="1" x14ac:dyDescent="0.25"/>
    <row r="55562" customFormat="1" ht="15" customHeight="1" x14ac:dyDescent="0.25"/>
    <row r="55563" customFormat="1" ht="15" customHeight="1" x14ac:dyDescent="0.25"/>
    <row r="55564" customFormat="1" ht="15" customHeight="1" x14ac:dyDescent="0.25"/>
    <row r="55565" customFormat="1" ht="15" customHeight="1" x14ac:dyDescent="0.25"/>
    <row r="55566" customFormat="1" ht="15" customHeight="1" x14ac:dyDescent="0.25"/>
    <row r="55567" customFormat="1" ht="15" customHeight="1" x14ac:dyDescent="0.25"/>
    <row r="55568" customFormat="1" ht="15" customHeight="1" x14ac:dyDescent="0.25"/>
    <row r="55569" customFormat="1" ht="15" customHeight="1" x14ac:dyDescent="0.25"/>
    <row r="55570" customFormat="1" ht="15" customHeight="1" x14ac:dyDescent="0.25"/>
    <row r="55571" customFormat="1" ht="15" customHeight="1" x14ac:dyDescent="0.25"/>
    <row r="55572" customFormat="1" ht="15" customHeight="1" x14ac:dyDescent="0.25"/>
    <row r="55573" customFormat="1" ht="15" customHeight="1" x14ac:dyDescent="0.25"/>
    <row r="55574" customFormat="1" ht="15" customHeight="1" x14ac:dyDescent="0.25"/>
    <row r="55575" customFormat="1" ht="15" customHeight="1" x14ac:dyDescent="0.25"/>
    <row r="55576" customFormat="1" ht="15" customHeight="1" x14ac:dyDescent="0.25"/>
    <row r="55577" customFormat="1" ht="15" customHeight="1" x14ac:dyDescent="0.25"/>
    <row r="55578" customFormat="1" ht="15" customHeight="1" x14ac:dyDescent="0.25"/>
    <row r="55579" customFormat="1" ht="15" customHeight="1" x14ac:dyDescent="0.25"/>
    <row r="55580" customFormat="1" ht="15" customHeight="1" x14ac:dyDescent="0.25"/>
    <row r="55581" customFormat="1" ht="15" customHeight="1" x14ac:dyDescent="0.25"/>
    <row r="55582" customFormat="1" ht="15" customHeight="1" x14ac:dyDescent="0.25"/>
    <row r="55583" customFormat="1" ht="15" customHeight="1" x14ac:dyDescent="0.25"/>
    <row r="55584" customFormat="1" ht="15" customHeight="1" x14ac:dyDescent="0.25"/>
    <row r="55585" customFormat="1" ht="15" customHeight="1" x14ac:dyDescent="0.25"/>
    <row r="55586" customFormat="1" ht="15" customHeight="1" x14ac:dyDescent="0.25"/>
    <row r="55587" customFormat="1" ht="15" customHeight="1" x14ac:dyDescent="0.25"/>
    <row r="55588" customFormat="1" ht="15" customHeight="1" x14ac:dyDescent="0.25"/>
    <row r="55589" customFormat="1" ht="15" customHeight="1" x14ac:dyDescent="0.25"/>
    <row r="55590" customFormat="1" ht="15" customHeight="1" x14ac:dyDescent="0.25"/>
    <row r="55591" customFormat="1" ht="15" customHeight="1" x14ac:dyDescent="0.25"/>
    <row r="55592" customFormat="1" ht="15" customHeight="1" x14ac:dyDescent="0.25"/>
    <row r="55593" customFormat="1" ht="15" customHeight="1" x14ac:dyDescent="0.25"/>
    <row r="55594" customFormat="1" ht="15" customHeight="1" x14ac:dyDescent="0.25"/>
    <row r="55595" customFormat="1" ht="15" customHeight="1" x14ac:dyDescent="0.25"/>
    <row r="55596" customFormat="1" ht="15" customHeight="1" x14ac:dyDescent="0.25"/>
    <row r="55597" customFormat="1" ht="15" customHeight="1" x14ac:dyDescent="0.25"/>
    <row r="55598" customFormat="1" ht="15" customHeight="1" x14ac:dyDescent="0.25"/>
    <row r="55599" customFormat="1" ht="15" customHeight="1" x14ac:dyDescent="0.25"/>
    <row r="55600" customFormat="1" ht="15" customHeight="1" x14ac:dyDescent="0.25"/>
    <row r="55601" customFormat="1" ht="15" customHeight="1" x14ac:dyDescent="0.25"/>
    <row r="55602" customFormat="1" ht="15" customHeight="1" x14ac:dyDescent="0.25"/>
    <row r="55603" customFormat="1" ht="15" customHeight="1" x14ac:dyDescent="0.25"/>
    <row r="55604" customFormat="1" ht="15" customHeight="1" x14ac:dyDescent="0.25"/>
    <row r="55605" customFormat="1" ht="15" customHeight="1" x14ac:dyDescent="0.25"/>
    <row r="55606" customFormat="1" ht="15" customHeight="1" x14ac:dyDescent="0.25"/>
    <row r="55607" customFormat="1" ht="15" customHeight="1" x14ac:dyDescent="0.25"/>
    <row r="55608" customFormat="1" ht="15" customHeight="1" x14ac:dyDescent="0.25"/>
    <row r="55609" customFormat="1" ht="15" customHeight="1" x14ac:dyDescent="0.25"/>
    <row r="55610" customFormat="1" ht="15" customHeight="1" x14ac:dyDescent="0.25"/>
    <row r="55611" customFormat="1" ht="15" customHeight="1" x14ac:dyDescent="0.25"/>
    <row r="55612" customFormat="1" ht="15" customHeight="1" x14ac:dyDescent="0.25"/>
    <row r="55613" customFormat="1" ht="15" customHeight="1" x14ac:dyDescent="0.25"/>
    <row r="55614" customFormat="1" ht="15" customHeight="1" x14ac:dyDescent="0.25"/>
    <row r="55615" customFormat="1" ht="15" customHeight="1" x14ac:dyDescent="0.25"/>
    <row r="55616" customFormat="1" ht="15" customHeight="1" x14ac:dyDescent="0.25"/>
    <row r="55617" customFormat="1" ht="15" customHeight="1" x14ac:dyDescent="0.25"/>
    <row r="55618" customFormat="1" ht="15" customHeight="1" x14ac:dyDescent="0.25"/>
    <row r="55619" customFormat="1" ht="15" customHeight="1" x14ac:dyDescent="0.25"/>
    <row r="55620" customFormat="1" ht="15" customHeight="1" x14ac:dyDescent="0.25"/>
    <row r="55621" customFormat="1" ht="15" customHeight="1" x14ac:dyDescent="0.25"/>
    <row r="55622" customFormat="1" ht="15" customHeight="1" x14ac:dyDescent="0.25"/>
    <row r="55623" customFormat="1" ht="15" customHeight="1" x14ac:dyDescent="0.25"/>
    <row r="55624" customFormat="1" ht="15" customHeight="1" x14ac:dyDescent="0.25"/>
    <row r="55625" customFormat="1" ht="15" customHeight="1" x14ac:dyDescent="0.25"/>
    <row r="55626" customFormat="1" ht="15" customHeight="1" x14ac:dyDescent="0.25"/>
    <row r="55627" customFormat="1" ht="15" customHeight="1" x14ac:dyDescent="0.25"/>
    <row r="55628" customFormat="1" ht="15" customHeight="1" x14ac:dyDescent="0.25"/>
    <row r="55629" customFormat="1" ht="15" customHeight="1" x14ac:dyDescent="0.25"/>
    <row r="55630" customFormat="1" ht="15" customHeight="1" x14ac:dyDescent="0.25"/>
    <row r="55631" customFormat="1" ht="15" customHeight="1" x14ac:dyDescent="0.25"/>
    <row r="55632" customFormat="1" ht="15" customHeight="1" x14ac:dyDescent="0.25"/>
    <row r="55633" customFormat="1" ht="15" customHeight="1" x14ac:dyDescent="0.25"/>
    <row r="55634" customFormat="1" ht="15" customHeight="1" x14ac:dyDescent="0.25"/>
    <row r="55635" customFormat="1" ht="15" customHeight="1" x14ac:dyDescent="0.25"/>
    <row r="55636" customFormat="1" ht="15" customHeight="1" x14ac:dyDescent="0.25"/>
    <row r="55637" customFormat="1" ht="15" customHeight="1" x14ac:dyDescent="0.25"/>
    <row r="55638" customFormat="1" ht="15" customHeight="1" x14ac:dyDescent="0.25"/>
    <row r="55639" customFormat="1" ht="15" customHeight="1" x14ac:dyDescent="0.25"/>
    <row r="55640" customFormat="1" ht="15" customHeight="1" x14ac:dyDescent="0.25"/>
    <row r="55641" customFormat="1" ht="15" customHeight="1" x14ac:dyDescent="0.25"/>
    <row r="55642" customFormat="1" ht="15" customHeight="1" x14ac:dyDescent="0.25"/>
    <row r="55643" customFormat="1" ht="15" customHeight="1" x14ac:dyDescent="0.25"/>
    <row r="55644" customFormat="1" ht="15" customHeight="1" x14ac:dyDescent="0.25"/>
    <row r="55645" customFormat="1" ht="15" customHeight="1" x14ac:dyDescent="0.25"/>
    <row r="55646" customFormat="1" ht="15" customHeight="1" x14ac:dyDescent="0.25"/>
    <row r="55647" customFormat="1" ht="15" customHeight="1" x14ac:dyDescent="0.25"/>
    <row r="55648" customFormat="1" ht="15" customHeight="1" x14ac:dyDescent="0.25"/>
    <row r="55649" customFormat="1" ht="15" customHeight="1" x14ac:dyDescent="0.25"/>
    <row r="55650" customFormat="1" ht="15" customHeight="1" x14ac:dyDescent="0.25"/>
    <row r="55651" customFormat="1" ht="15" customHeight="1" x14ac:dyDescent="0.25"/>
    <row r="55652" customFormat="1" ht="15" customHeight="1" x14ac:dyDescent="0.25"/>
    <row r="55653" customFormat="1" ht="15" customHeight="1" x14ac:dyDescent="0.25"/>
    <row r="55654" customFormat="1" ht="15" customHeight="1" x14ac:dyDescent="0.25"/>
    <row r="55655" customFormat="1" ht="15" customHeight="1" x14ac:dyDescent="0.25"/>
    <row r="55656" customFormat="1" ht="15" customHeight="1" x14ac:dyDescent="0.25"/>
    <row r="55657" customFormat="1" ht="15" customHeight="1" x14ac:dyDescent="0.25"/>
    <row r="55658" customFormat="1" ht="15" customHeight="1" x14ac:dyDescent="0.25"/>
    <row r="55659" customFormat="1" ht="15" customHeight="1" x14ac:dyDescent="0.25"/>
    <row r="55660" customFormat="1" ht="15" customHeight="1" x14ac:dyDescent="0.25"/>
    <row r="55661" customFormat="1" ht="15" customHeight="1" x14ac:dyDescent="0.25"/>
    <row r="55662" customFormat="1" ht="15" customHeight="1" x14ac:dyDescent="0.25"/>
    <row r="55663" customFormat="1" ht="15" customHeight="1" x14ac:dyDescent="0.25"/>
    <row r="55664" customFormat="1" ht="15" customHeight="1" x14ac:dyDescent="0.25"/>
    <row r="55665" customFormat="1" ht="15" customHeight="1" x14ac:dyDescent="0.25"/>
    <row r="55666" customFormat="1" ht="15" customHeight="1" x14ac:dyDescent="0.25"/>
    <row r="55667" customFormat="1" ht="15" customHeight="1" x14ac:dyDescent="0.25"/>
    <row r="55668" customFormat="1" ht="15" customHeight="1" x14ac:dyDescent="0.25"/>
    <row r="55669" customFormat="1" ht="15" customHeight="1" x14ac:dyDescent="0.25"/>
    <row r="55670" customFormat="1" ht="15" customHeight="1" x14ac:dyDescent="0.25"/>
    <row r="55671" customFormat="1" ht="15" customHeight="1" x14ac:dyDescent="0.25"/>
    <row r="55672" customFormat="1" ht="15" customHeight="1" x14ac:dyDescent="0.25"/>
    <row r="55673" customFormat="1" ht="15" customHeight="1" x14ac:dyDescent="0.25"/>
    <row r="55674" customFormat="1" ht="15" customHeight="1" x14ac:dyDescent="0.25"/>
    <row r="55675" customFormat="1" ht="15" customHeight="1" x14ac:dyDescent="0.25"/>
    <row r="55676" customFormat="1" ht="15" customHeight="1" x14ac:dyDescent="0.25"/>
    <row r="55677" customFormat="1" ht="15" customHeight="1" x14ac:dyDescent="0.25"/>
    <row r="55678" customFormat="1" ht="15" customHeight="1" x14ac:dyDescent="0.25"/>
    <row r="55679" customFormat="1" ht="15" customHeight="1" x14ac:dyDescent="0.25"/>
    <row r="55680" customFormat="1" ht="15" customHeight="1" x14ac:dyDescent="0.25"/>
    <row r="55681" customFormat="1" ht="15" customHeight="1" x14ac:dyDescent="0.25"/>
    <row r="55682" customFormat="1" ht="15" customHeight="1" x14ac:dyDescent="0.25"/>
    <row r="55683" customFormat="1" ht="15" customHeight="1" x14ac:dyDescent="0.25"/>
    <row r="55684" customFormat="1" ht="15" customHeight="1" x14ac:dyDescent="0.25"/>
    <row r="55685" customFormat="1" ht="15" customHeight="1" x14ac:dyDescent="0.25"/>
    <row r="55686" customFormat="1" ht="15" customHeight="1" x14ac:dyDescent="0.25"/>
    <row r="55687" customFormat="1" ht="15" customHeight="1" x14ac:dyDescent="0.25"/>
    <row r="55688" customFormat="1" ht="15" customHeight="1" x14ac:dyDescent="0.25"/>
    <row r="55689" customFormat="1" ht="15" customHeight="1" x14ac:dyDescent="0.25"/>
    <row r="55690" customFormat="1" ht="15" customHeight="1" x14ac:dyDescent="0.25"/>
    <row r="55691" customFormat="1" ht="15" customHeight="1" x14ac:dyDescent="0.25"/>
    <row r="55692" customFormat="1" ht="15" customHeight="1" x14ac:dyDescent="0.25"/>
    <row r="55693" customFormat="1" ht="15" customHeight="1" x14ac:dyDescent="0.25"/>
    <row r="55694" customFormat="1" ht="15" customHeight="1" x14ac:dyDescent="0.25"/>
    <row r="55695" customFormat="1" ht="15" customHeight="1" x14ac:dyDescent="0.25"/>
    <row r="55696" customFormat="1" ht="15" customHeight="1" x14ac:dyDescent="0.25"/>
    <row r="55697" customFormat="1" ht="15" customHeight="1" x14ac:dyDescent="0.25"/>
    <row r="55698" customFormat="1" ht="15" customHeight="1" x14ac:dyDescent="0.25"/>
    <row r="55699" customFormat="1" ht="15" customHeight="1" x14ac:dyDescent="0.25"/>
    <row r="55700" customFormat="1" ht="15" customHeight="1" x14ac:dyDescent="0.25"/>
    <row r="55701" customFormat="1" ht="15" customHeight="1" x14ac:dyDescent="0.25"/>
    <row r="55702" customFormat="1" ht="15" customHeight="1" x14ac:dyDescent="0.25"/>
    <row r="55703" customFormat="1" ht="15" customHeight="1" x14ac:dyDescent="0.25"/>
    <row r="55704" customFormat="1" ht="15" customHeight="1" x14ac:dyDescent="0.25"/>
    <row r="55705" customFormat="1" ht="15" customHeight="1" x14ac:dyDescent="0.25"/>
    <row r="55706" customFormat="1" ht="15" customHeight="1" x14ac:dyDescent="0.25"/>
    <row r="55707" customFormat="1" ht="15" customHeight="1" x14ac:dyDescent="0.25"/>
    <row r="55708" customFormat="1" ht="15" customHeight="1" x14ac:dyDescent="0.25"/>
    <row r="55709" customFormat="1" ht="15" customHeight="1" x14ac:dyDescent="0.25"/>
    <row r="55710" customFormat="1" ht="15" customHeight="1" x14ac:dyDescent="0.25"/>
    <row r="55711" customFormat="1" ht="15" customHeight="1" x14ac:dyDescent="0.25"/>
    <row r="55712" customFormat="1" ht="15" customHeight="1" x14ac:dyDescent="0.25"/>
    <row r="55713" customFormat="1" ht="15" customHeight="1" x14ac:dyDescent="0.25"/>
    <row r="55714" customFormat="1" ht="15" customHeight="1" x14ac:dyDescent="0.25"/>
    <row r="55715" customFormat="1" ht="15" customHeight="1" x14ac:dyDescent="0.25"/>
    <row r="55716" customFormat="1" ht="15" customHeight="1" x14ac:dyDescent="0.25"/>
    <row r="55717" customFormat="1" ht="15" customHeight="1" x14ac:dyDescent="0.25"/>
    <row r="55718" customFormat="1" ht="15" customHeight="1" x14ac:dyDescent="0.25"/>
    <row r="55719" customFormat="1" ht="15" customHeight="1" x14ac:dyDescent="0.25"/>
    <row r="55720" customFormat="1" ht="15" customHeight="1" x14ac:dyDescent="0.25"/>
    <row r="55721" customFormat="1" ht="15" customHeight="1" x14ac:dyDescent="0.25"/>
    <row r="55722" customFormat="1" ht="15" customHeight="1" x14ac:dyDescent="0.25"/>
    <row r="55723" customFormat="1" ht="15" customHeight="1" x14ac:dyDescent="0.25"/>
    <row r="55724" customFormat="1" ht="15" customHeight="1" x14ac:dyDescent="0.25"/>
    <row r="55725" customFormat="1" ht="15" customHeight="1" x14ac:dyDescent="0.25"/>
    <row r="55726" customFormat="1" ht="15" customHeight="1" x14ac:dyDescent="0.25"/>
    <row r="55727" customFormat="1" ht="15" customHeight="1" x14ac:dyDescent="0.25"/>
    <row r="55728" customFormat="1" ht="15" customHeight="1" x14ac:dyDescent="0.25"/>
    <row r="55729" customFormat="1" ht="15" customHeight="1" x14ac:dyDescent="0.25"/>
    <row r="55730" customFormat="1" ht="15" customHeight="1" x14ac:dyDescent="0.25"/>
    <row r="55731" customFormat="1" ht="15" customHeight="1" x14ac:dyDescent="0.25"/>
    <row r="55732" customFormat="1" ht="15" customHeight="1" x14ac:dyDescent="0.25"/>
    <row r="55733" customFormat="1" ht="15" customHeight="1" x14ac:dyDescent="0.25"/>
    <row r="55734" customFormat="1" ht="15" customHeight="1" x14ac:dyDescent="0.25"/>
    <row r="55735" customFormat="1" ht="15" customHeight="1" x14ac:dyDescent="0.25"/>
    <row r="55736" customFormat="1" ht="15" customHeight="1" x14ac:dyDescent="0.25"/>
    <row r="55737" customFormat="1" ht="15" customHeight="1" x14ac:dyDescent="0.25"/>
    <row r="55738" customFormat="1" ht="15" customHeight="1" x14ac:dyDescent="0.25"/>
    <row r="55739" customFormat="1" ht="15" customHeight="1" x14ac:dyDescent="0.25"/>
    <row r="55740" customFormat="1" ht="15" customHeight="1" x14ac:dyDescent="0.25"/>
    <row r="55741" customFormat="1" ht="15" customHeight="1" x14ac:dyDescent="0.25"/>
    <row r="55742" customFormat="1" ht="15" customHeight="1" x14ac:dyDescent="0.25"/>
    <row r="55743" customFormat="1" ht="15" customHeight="1" x14ac:dyDescent="0.25"/>
    <row r="55744" customFormat="1" ht="15" customHeight="1" x14ac:dyDescent="0.25"/>
    <row r="55745" customFormat="1" ht="15" customHeight="1" x14ac:dyDescent="0.25"/>
    <row r="55746" customFormat="1" ht="15" customHeight="1" x14ac:dyDescent="0.25"/>
    <row r="55747" customFormat="1" ht="15" customHeight="1" x14ac:dyDescent="0.25"/>
    <row r="55748" customFormat="1" ht="15" customHeight="1" x14ac:dyDescent="0.25"/>
    <row r="55749" customFormat="1" ht="15" customHeight="1" x14ac:dyDescent="0.25"/>
    <row r="55750" customFormat="1" ht="15" customHeight="1" x14ac:dyDescent="0.25"/>
    <row r="55751" customFormat="1" ht="15" customHeight="1" x14ac:dyDescent="0.25"/>
    <row r="55752" customFormat="1" ht="15" customHeight="1" x14ac:dyDescent="0.25"/>
    <row r="55753" customFormat="1" ht="15" customHeight="1" x14ac:dyDescent="0.25"/>
    <row r="55754" customFormat="1" ht="15" customHeight="1" x14ac:dyDescent="0.25"/>
    <row r="55755" customFormat="1" ht="15" customHeight="1" x14ac:dyDescent="0.25"/>
    <row r="55756" customFormat="1" ht="15" customHeight="1" x14ac:dyDescent="0.25"/>
    <row r="55757" customFormat="1" ht="15" customHeight="1" x14ac:dyDescent="0.25"/>
    <row r="55758" customFormat="1" ht="15" customHeight="1" x14ac:dyDescent="0.25"/>
    <row r="55759" customFormat="1" ht="15" customHeight="1" x14ac:dyDescent="0.25"/>
    <row r="55760" customFormat="1" ht="15" customHeight="1" x14ac:dyDescent="0.25"/>
    <row r="55761" customFormat="1" ht="15" customHeight="1" x14ac:dyDescent="0.25"/>
    <row r="55762" customFormat="1" ht="15" customHeight="1" x14ac:dyDescent="0.25"/>
    <row r="55763" customFormat="1" ht="15" customHeight="1" x14ac:dyDescent="0.25"/>
    <row r="55764" customFormat="1" ht="15" customHeight="1" x14ac:dyDescent="0.25"/>
    <row r="55765" customFormat="1" ht="15" customHeight="1" x14ac:dyDescent="0.25"/>
    <row r="55766" customFormat="1" ht="15" customHeight="1" x14ac:dyDescent="0.25"/>
    <row r="55767" customFormat="1" ht="15" customHeight="1" x14ac:dyDescent="0.25"/>
    <row r="55768" customFormat="1" ht="15" customHeight="1" x14ac:dyDescent="0.25"/>
    <row r="55769" customFormat="1" ht="15" customHeight="1" x14ac:dyDescent="0.25"/>
    <row r="55770" customFormat="1" ht="15" customHeight="1" x14ac:dyDescent="0.25"/>
    <row r="55771" customFormat="1" ht="15" customHeight="1" x14ac:dyDescent="0.25"/>
    <row r="55772" customFormat="1" ht="15" customHeight="1" x14ac:dyDescent="0.25"/>
    <row r="55773" customFormat="1" ht="15" customHeight="1" x14ac:dyDescent="0.25"/>
    <row r="55774" customFormat="1" ht="15" customHeight="1" x14ac:dyDescent="0.25"/>
    <row r="55775" customFormat="1" ht="15" customHeight="1" x14ac:dyDescent="0.25"/>
    <row r="55776" customFormat="1" ht="15" customHeight="1" x14ac:dyDescent="0.25"/>
    <row r="55777" customFormat="1" ht="15" customHeight="1" x14ac:dyDescent="0.25"/>
    <row r="55778" customFormat="1" ht="15" customHeight="1" x14ac:dyDescent="0.25"/>
    <row r="55779" customFormat="1" ht="15" customHeight="1" x14ac:dyDescent="0.25"/>
    <row r="55780" customFormat="1" ht="15" customHeight="1" x14ac:dyDescent="0.25"/>
    <row r="55781" customFormat="1" ht="15" customHeight="1" x14ac:dyDescent="0.25"/>
    <row r="55782" customFormat="1" ht="15" customHeight="1" x14ac:dyDescent="0.25"/>
    <row r="55783" customFormat="1" ht="15" customHeight="1" x14ac:dyDescent="0.25"/>
    <row r="55784" customFormat="1" ht="15" customHeight="1" x14ac:dyDescent="0.25"/>
    <row r="55785" customFormat="1" ht="15" customHeight="1" x14ac:dyDescent="0.25"/>
    <row r="55786" customFormat="1" ht="15" customHeight="1" x14ac:dyDescent="0.25"/>
    <row r="55787" customFormat="1" ht="15" customHeight="1" x14ac:dyDescent="0.25"/>
    <row r="55788" customFormat="1" ht="15" customHeight="1" x14ac:dyDescent="0.25"/>
    <row r="55789" customFormat="1" ht="15" customHeight="1" x14ac:dyDescent="0.25"/>
    <row r="55790" customFormat="1" ht="15" customHeight="1" x14ac:dyDescent="0.25"/>
    <row r="55791" customFormat="1" ht="15" customHeight="1" x14ac:dyDescent="0.25"/>
    <row r="55792" customFormat="1" ht="15" customHeight="1" x14ac:dyDescent="0.25"/>
    <row r="55793" customFormat="1" ht="15" customHeight="1" x14ac:dyDescent="0.25"/>
    <row r="55794" customFormat="1" ht="15" customHeight="1" x14ac:dyDescent="0.25"/>
    <row r="55795" customFormat="1" ht="15" customHeight="1" x14ac:dyDescent="0.25"/>
    <row r="55796" customFormat="1" ht="15" customHeight="1" x14ac:dyDescent="0.25"/>
    <row r="55797" customFormat="1" ht="15" customHeight="1" x14ac:dyDescent="0.25"/>
    <row r="55798" customFormat="1" ht="15" customHeight="1" x14ac:dyDescent="0.25"/>
    <row r="55799" customFormat="1" ht="15" customHeight="1" x14ac:dyDescent="0.25"/>
    <row r="55800" customFormat="1" ht="15" customHeight="1" x14ac:dyDescent="0.25"/>
    <row r="55801" customFormat="1" ht="15" customHeight="1" x14ac:dyDescent="0.25"/>
    <row r="55802" customFormat="1" ht="15" customHeight="1" x14ac:dyDescent="0.25"/>
    <row r="55803" customFormat="1" ht="15" customHeight="1" x14ac:dyDescent="0.25"/>
    <row r="55804" customFormat="1" ht="15" customHeight="1" x14ac:dyDescent="0.25"/>
    <row r="55805" customFormat="1" ht="15" customHeight="1" x14ac:dyDescent="0.25"/>
    <row r="55806" customFormat="1" ht="15" customHeight="1" x14ac:dyDescent="0.25"/>
    <row r="55807" customFormat="1" ht="15" customHeight="1" x14ac:dyDescent="0.25"/>
    <row r="55808" customFormat="1" ht="15" customHeight="1" x14ac:dyDescent="0.25"/>
    <row r="55809" customFormat="1" ht="15" customHeight="1" x14ac:dyDescent="0.25"/>
    <row r="55810" customFormat="1" ht="15" customHeight="1" x14ac:dyDescent="0.25"/>
    <row r="55811" customFormat="1" ht="15" customHeight="1" x14ac:dyDescent="0.25"/>
    <row r="55812" customFormat="1" ht="15" customHeight="1" x14ac:dyDescent="0.25"/>
    <row r="55813" customFormat="1" ht="15" customHeight="1" x14ac:dyDescent="0.25"/>
    <row r="55814" customFormat="1" ht="15" customHeight="1" x14ac:dyDescent="0.25"/>
    <row r="55815" customFormat="1" ht="15" customHeight="1" x14ac:dyDescent="0.25"/>
    <row r="55816" customFormat="1" ht="15" customHeight="1" x14ac:dyDescent="0.25"/>
    <row r="55817" customFormat="1" ht="15" customHeight="1" x14ac:dyDescent="0.25"/>
    <row r="55818" customFormat="1" ht="15" customHeight="1" x14ac:dyDescent="0.25"/>
    <row r="55819" customFormat="1" ht="15" customHeight="1" x14ac:dyDescent="0.25"/>
    <row r="55820" customFormat="1" ht="15" customHeight="1" x14ac:dyDescent="0.25"/>
    <row r="55821" customFormat="1" ht="15" customHeight="1" x14ac:dyDescent="0.25"/>
    <row r="55822" customFormat="1" ht="15" customHeight="1" x14ac:dyDescent="0.25"/>
    <row r="55823" customFormat="1" ht="15" customHeight="1" x14ac:dyDescent="0.25"/>
    <row r="55824" customFormat="1" ht="15" customHeight="1" x14ac:dyDescent="0.25"/>
    <row r="55825" customFormat="1" ht="15" customHeight="1" x14ac:dyDescent="0.25"/>
    <row r="55826" customFormat="1" ht="15" customHeight="1" x14ac:dyDescent="0.25"/>
    <row r="55827" customFormat="1" ht="15" customHeight="1" x14ac:dyDescent="0.25"/>
    <row r="55828" customFormat="1" ht="15" customHeight="1" x14ac:dyDescent="0.25"/>
    <row r="55829" customFormat="1" ht="15" customHeight="1" x14ac:dyDescent="0.25"/>
    <row r="55830" customFormat="1" ht="15" customHeight="1" x14ac:dyDescent="0.25"/>
    <row r="55831" customFormat="1" ht="15" customHeight="1" x14ac:dyDescent="0.25"/>
    <row r="55832" customFormat="1" ht="15" customHeight="1" x14ac:dyDescent="0.25"/>
    <row r="55833" customFormat="1" ht="15" customHeight="1" x14ac:dyDescent="0.25"/>
    <row r="55834" customFormat="1" ht="15" customHeight="1" x14ac:dyDescent="0.25"/>
    <row r="55835" customFormat="1" ht="15" customHeight="1" x14ac:dyDescent="0.25"/>
    <row r="55836" customFormat="1" ht="15" customHeight="1" x14ac:dyDescent="0.25"/>
    <row r="55837" customFormat="1" ht="15" customHeight="1" x14ac:dyDescent="0.25"/>
    <row r="55838" customFormat="1" ht="15" customHeight="1" x14ac:dyDescent="0.25"/>
    <row r="55839" customFormat="1" ht="15" customHeight="1" x14ac:dyDescent="0.25"/>
    <row r="55840" customFormat="1" ht="15" customHeight="1" x14ac:dyDescent="0.25"/>
    <row r="55841" customFormat="1" ht="15" customHeight="1" x14ac:dyDescent="0.25"/>
    <row r="55842" customFormat="1" ht="15" customHeight="1" x14ac:dyDescent="0.25"/>
    <row r="55843" customFormat="1" ht="15" customHeight="1" x14ac:dyDescent="0.25"/>
    <row r="55844" customFormat="1" ht="15" customHeight="1" x14ac:dyDescent="0.25"/>
    <row r="55845" customFormat="1" ht="15" customHeight="1" x14ac:dyDescent="0.25"/>
    <row r="55846" customFormat="1" ht="15" customHeight="1" x14ac:dyDescent="0.25"/>
    <row r="55847" customFormat="1" ht="15" customHeight="1" x14ac:dyDescent="0.25"/>
    <row r="55848" customFormat="1" ht="15" customHeight="1" x14ac:dyDescent="0.25"/>
    <row r="55849" customFormat="1" ht="15" customHeight="1" x14ac:dyDescent="0.25"/>
    <row r="55850" customFormat="1" ht="15" customHeight="1" x14ac:dyDescent="0.25"/>
    <row r="55851" customFormat="1" ht="15" customHeight="1" x14ac:dyDescent="0.25"/>
    <row r="55852" customFormat="1" ht="15" customHeight="1" x14ac:dyDescent="0.25"/>
    <row r="55853" customFormat="1" ht="15" customHeight="1" x14ac:dyDescent="0.25"/>
    <row r="55854" customFormat="1" ht="15" customHeight="1" x14ac:dyDescent="0.25"/>
    <row r="55855" customFormat="1" ht="15" customHeight="1" x14ac:dyDescent="0.25"/>
    <row r="55856" customFormat="1" ht="15" customHeight="1" x14ac:dyDescent="0.25"/>
    <row r="55857" customFormat="1" ht="15" customHeight="1" x14ac:dyDescent="0.25"/>
    <row r="55858" customFormat="1" ht="15" customHeight="1" x14ac:dyDescent="0.25"/>
    <row r="55859" customFormat="1" ht="15" customHeight="1" x14ac:dyDescent="0.25"/>
    <row r="55860" customFormat="1" ht="15" customHeight="1" x14ac:dyDescent="0.25"/>
    <row r="55861" customFormat="1" ht="15" customHeight="1" x14ac:dyDescent="0.25"/>
    <row r="55862" customFormat="1" ht="15" customHeight="1" x14ac:dyDescent="0.25"/>
    <row r="55863" customFormat="1" ht="15" customHeight="1" x14ac:dyDescent="0.25"/>
    <row r="55864" customFormat="1" ht="15" customHeight="1" x14ac:dyDescent="0.25"/>
    <row r="55865" customFormat="1" ht="15" customHeight="1" x14ac:dyDescent="0.25"/>
    <row r="55866" customFormat="1" ht="15" customHeight="1" x14ac:dyDescent="0.25"/>
    <row r="55867" customFormat="1" ht="15" customHeight="1" x14ac:dyDescent="0.25"/>
    <row r="55868" customFormat="1" ht="15" customHeight="1" x14ac:dyDescent="0.25"/>
    <row r="55869" customFormat="1" ht="15" customHeight="1" x14ac:dyDescent="0.25"/>
    <row r="55870" customFormat="1" ht="15" customHeight="1" x14ac:dyDescent="0.25"/>
    <row r="55871" customFormat="1" ht="15" customHeight="1" x14ac:dyDescent="0.25"/>
    <row r="55872" customFormat="1" ht="15" customHeight="1" x14ac:dyDescent="0.25"/>
    <row r="55873" customFormat="1" ht="15" customHeight="1" x14ac:dyDescent="0.25"/>
    <row r="55874" customFormat="1" ht="15" customHeight="1" x14ac:dyDescent="0.25"/>
    <row r="55875" customFormat="1" ht="15" customHeight="1" x14ac:dyDescent="0.25"/>
    <row r="55876" customFormat="1" ht="15" customHeight="1" x14ac:dyDescent="0.25"/>
    <row r="55877" customFormat="1" ht="15" customHeight="1" x14ac:dyDescent="0.25"/>
    <row r="55878" customFormat="1" ht="15" customHeight="1" x14ac:dyDescent="0.25"/>
    <row r="55879" customFormat="1" ht="15" customHeight="1" x14ac:dyDescent="0.25"/>
    <row r="55880" customFormat="1" ht="15" customHeight="1" x14ac:dyDescent="0.25"/>
    <row r="55881" customFormat="1" ht="15" customHeight="1" x14ac:dyDescent="0.25"/>
    <row r="55882" customFormat="1" ht="15" customHeight="1" x14ac:dyDescent="0.25"/>
    <row r="55883" customFormat="1" ht="15" customHeight="1" x14ac:dyDescent="0.25"/>
    <row r="55884" customFormat="1" ht="15" customHeight="1" x14ac:dyDescent="0.25"/>
    <row r="55885" customFormat="1" ht="15" customHeight="1" x14ac:dyDescent="0.25"/>
    <row r="55886" customFormat="1" ht="15" customHeight="1" x14ac:dyDescent="0.25"/>
    <row r="55887" customFormat="1" ht="15" customHeight="1" x14ac:dyDescent="0.25"/>
    <row r="55888" customFormat="1" ht="15" customHeight="1" x14ac:dyDescent="0.25"/>
    <row r="55889" customFormat="1" ht="15" customHeight="1" x14ac:dyDescent="0.25"/>
    <row r="55890" customFormat="1" ht="15" customHeight="1" x14ac:dyDescent="0.25"/>
    <row r="55891" customFormat="1" ht="15" customHeight="1" x14ac:dyDescent="0.25"/>
    <row r="55892" customFormat="1" ht="15" customHeight="1" x14ac:dyDescent="0.25"/>
    <row r="55893" customFormat="1" ht="15" customHeight="1" x14ac:dyDescent="0.25"/>
    <row r="55894" customFormat="1" ht="15" customHeight="1" x14ac:dyDescent="0.25"/>
    <row r="55895" customFormat="1" ht="15" customHeight="1" x14ac:dyDescent="0.25"/>
    <row r="55896" customFormat="1" ht="15" customHeight="1" x14ac:dyDescent="0.25"/>
    <row r="55897" customFormat="1" ht="15" customHeight="1" x14ac:dyDescent="0.25"/>
    <row r="55898" customFormat="1" ht="15" customHeight="1" x14ac:dyDescent="0.25"/>
    <row r="55899" customFormat="1" ht="15" customHeight="1" x14ac:dyDescent="0.25"/>
    <row r="55900" customFormat="1" ht="15" customHeight="1" x14ac:dyDescent="0.25"/>
    <row r="55901" customFormat="1" ht="15" customHeight="1" x14ac:dyDescent="0.25"/>
    <row r="55902" customFormat="1" ht="15" customHeight="1" x14ac:dyDescent="0.25"/>
    <row r="55903" customFormat="1" ht="15" customHeight="1" x14ac:dyDescent="0.25"/>
    <row r="55904" customFormat="1" ht="15" customHeight="1" x14ac:dyDescent="0.25"/>
    <row r="55905" customFormat="1" ht="15" customHeight="1" x14ac:dyDescent="0.25"/>
    <row r="55906" customFormat="1" ht="15" customHeight="1" x14ac:dyDescent="0.25"/>
    <row r="55907" customFormat="1" ht="15" customHeight="1" x14ac:dyDescent="0.25"/>
    <row r="55908" customFormat="1" ht="15" customHeight="1" x14ac:dyDescent="0.25"/>
    <row r="55909" customFormat="1" ht="15" customHeight="1" x14ac:dyDescent="0.25"/>
    <row r="55910" customFormat="1" ht="15" customHeight="1" x14ac:dyDescent="0.25"/>
    <row r="55911" customFormat="1" ht="15" customHeight="1" x14ac:dyDescent="0.25"/>
    <row r="55912" customFormat="1" ht="15" customHeight="1" x14ac:dyDescent="0.25"/>
    <row r="55913" customFormat="1" ht="15" customHeight="1" x14ac:dyDescent="0.25"/>
    <row r="55914" customFormat="1" ht="15" customHeight="1" x14ac:dyDescent="0.25"/>
    <row r="55915" customFormat="1" ht="15" customHeight="1" x14ac:dyDescent="0.25"/>
    <row r="55916" customFormat="1" ht="15" customHeight="1" x14ac:dyDescent="0.25"/>
    <row r="55917" customFormat="1" ht="15" customHeight="1" x14ac:dyDescent="0.25"/>
    <row r="55918" customFormat="1" ht="15" customHeight="1" x14ac:dyDescent="0.25"/>
    <row r="55919" customFormat="1" ht="15" customHeight="1" x14ac:dyDescent="0.25"/>
    <row r="55920" customFormat="1" ht="15" customHeight="1" x14ac:dyDescent="0.25"/>
    <row r="55921" customFormat="1" ht="15" customHeight="1" x14ac:dyDescent="0.25"/>
    <row r="55922" customFormat="1" ht="15" customHeight="1" x14ac:dyDescent="0.25"/>
    <row r="55923" customFormat="1" ht="15" customHeight="1" x14ac:dyDescent="0.25"/>
    <row r="55924" customFormat="1" ht="15" customHeight="1" x14ac:dyDescent="0.25"/>
    <row r="55925" customFormat="1" ht="15" customHeight="1" x14ac:dyDescent="0.25"/>
    <row r="55926" customFormat="1" ht="15" customHeight="1" x14ac:dyDescent="0.25"/>
    <row r="55927" customFormat="1" ht="15" customHeight="1" x14ac:dyDescent="0.25"/>
    <row r="55928" customFormat="1" ht="15" customHeight="1" x14ac:dyDescent="0.25"/>
    <row r="55929" customFormat="1" ht="15" customHeight="1" x14ac:dyDescent="0.25"/>
    <row r="55930" customFormat="1" ht="15" customHeight="1" x14ac:dyDescent="0.25"/>
    <row r="55931" customFormat="1" ht="15" customHeight="1" x14ac:dyDescent="0.25"/>
    <row r="55932" customFormat="1" ht="15" customHeight="1" x14ac:dyDescent="0.25"/>
    <row r="55933" customFormat="1" ht="15" customHeight="1" x14ac:dyDescent="0.25"/>
    <row r="55934" customFormat="1" ht="15" customHeight="1" x14ac:dyDescent="0.25"/>
    <row r="55935" customFormat="1" ht="15" customHeight="1" x14ac:dyDescent="0.25"/>
    <row r="55936" customFormat="1" ht="15" customHeight="1" x14ac:dyDescent="0.25"/>
    <row r="55937" customFormat="1" ht="15" customHeight="1" x14ac:dyDescent="0.25"/>
    <row r="55938" customFormat="1" ht="15" customHeight="1" x14ac:dyDescent="0.25"/>
    <row r="55939" customFormat="1" ht="15" customHeight="1" x14ac:dyDescent="0.25"/>
    <row r="55940" customFormat="1" ht="15" customHeight="1" x14ac:dyDescent="0.25"/>
    <row r="55941" customFormat="1" ht="15" customHeight="1" x14ac:dyDescent="0.25"/>
    <row r="55942" customFormat="1" ht="15" customHeight="1" x14ac:dyDescent="0.25"/>
    <row r="55943" customFormat="1" ht="15" customHeight="1" x14ac:dyDescent="0.25"/>
    <row r="55944" customFormat="1" ht="15" customHeight="1" x14ac:dyDescent="0.25"/>
    <row r="55945" customFormat="1" ht="15" customHeight="1" x14ac:dyDescent="0.25"/>
    <row r="55946" customFormat="1" ht="15" customHeight="1" x14ac:dyDescent="0.25"/>
    <row r="55947" customFormat="1" ht="15" customHeight="1" x14ac:dyDescent="0.25"/>
    <row r="55948" customFormat="1" ht="15" customHeight="1" x14ac:dyDescent="0.25"/>
    <row r="55949" customFormat="1" ht="15" customHeight="1" x14ac:dyDescent="0.25"/>
    <row r="55950" customFormat="1" ht="15" customHeight="1" x14ac:dyDescent="0.25"/>
    <row r="55951" customFormat="1" ht="15" customHeight="1" x14ac:dyDescent="0.25"/>
    <row r="55952" customFormat="1" ht="15" customHeight="1" x14ac:dyDescent="0.25"/>
    <row r="55953" customFormat="1" ht="15" customHeight="1" x14ac:dyDescent="0.25"/>
    <row r="55954" customFormat="1" ht="15" customHeight="1" x14ac:dyDescent="0.25"/>
    <row r="55955" customFormat="1" ht="15" customHeight="1" x14ac:dyDescent="0.25"/>
    <row r="55956" customFormat="1" ht="15" customHeight="1" x14ac:dyDescent="0.25"/>
    <row r="55957" customFormat="1" ht="15" customHeight="1" x14ac:dyDescent="0.25"/>
    <row r="55958" customFormat="1" ht="15" customHeight="1" x14ac:dyDescent="0.25"/>
    <row r="55959" customFormat="1" ht="15" customHeight="1" x14ac:dyDescent="0.25"/>
    <row r="55960" customFormat="1" ht="15" customHeight="1" x14ac:dyDescent="0.25"/>
    <row r="55961" customFormat="1" ht="15" customHeight="1" x14ac:dyDescent="0.25"/>
    <row r="55962" customFormat="1" ht="15" customHeight="1" x14ac:dyDescent="0.25"/>
    <row r="55963" customFormat="1" ht="15" customHeight="1" x14ac:dyDescent="0.25"/>
    <row r="55964" customFormat="1" ht="15" customHeight="1" x14ac:dyDescent="0.25"/>
    <row r="55965" customFormat="1" ht="15" customHeight="1" x14ac:dyDescent="0.25"/>
    <row r="55966" customFormat="1" ht="15" customHeight="1" x14ac:dyDescent="0.25"/>
    <row r="55967" customFormat="1" ht="15" customHeight="1" x14ac:dyDescent="0.25"/>
    <row r="55968" customFormat="1" ht="15" customHeight="1" x14ac:dyDescent="0.25"/>
    <row r="55969" customFormat="1" ht="15" customHeight="1" x14ac:dyDescent="0.25"/>
    <row r="55970" customFormat="1" ht="15" customHeight="1" x14ac:dyDescent="0.25"/>
    <row r="55971" customFormat="1" ht="15" customHeight="1" x14ac:dyDescent="0.25"/>
    <row r="55972" customFormat="1" ht="15" customHeight="1" x14ac:dyDescent="0.25"/>
    <row r="55973" customFormat="1" ht="15" customHeight="1" x14ac:dyDescent="0.25"/>
    <row r="55974" customFormat="1" ht="15" customHeight="1" x14ac:dyDescent="0.25"/>
    <row r="55975" customFormat="1" ht="15" customHeight="1" x14ac:dyDescent="0.25"/>
    <row r="55976" customFormat="1" ht="15" customHeight="1" x14ac:dyDescent="0.25"/>
    <row r="55977" customFormat="1" ht="15" customHeight="1" x14ac:dyDescent="0.25"/>
    <row r="55978" customFormat="1" ht="15" customHeight="1" x14ac:dyDescent="0.25"/>
    <row r="55979" customFormat="1" ht="15" customHeight="1" x14ac:dyDescent="0.25"/>
    <row r="55980" customFormat="1" ht="15" customHeight="1" x14ac:dyDescent="0.25"/>
    <row r="55981" customFormat="1" ht="15" customHeight="1" x14ac:dyDescent="0.25"/>
    <row r="55982" customFormat="1" ht="15" customHeight="1" x14ac:dyDescent="0.25"/>
    <row r="55983" customFormat="1" ht="15" customHeight="1" x14ac:dyDescent="0.25"/>
    <row r="55984" customFormat="1" ht="15" customHeight="1" x14ac:dyDescent="0.25"/>
    <row r="55985" customFormat="1" ht="15" customHeight="1" x14ac:dyDescent="0.25"/>
    <row r="55986" customFormat="1" ht="15" customHeight="1" x14ac:dyDescent="0.25"/>
    <row r="55987" customFormat="1" ht="15" customHeight="1" x14ac:dyDescent="0.25"/>
    <row r="55988" customFormat="1" ht="15" customHeight="1" x14ac:dyDescent="0.25"/>
    <row r="55989" customFormat="1" ht="15" customHeight="1" x14ac:dyDescent="0.25"/>
    <row r="55990" customFormat="1" ht="15" customHeight="1" x14ac:dyDescent="0.25"/>
    <row r="55991" customFormat="1" ht="15" customHeight="1" x14ac:dyDescent="0.25"/>
    <row r="55992" customFormat="1" ht="15" customHeight="1" x14ac:dyDescent="0.25"/>
    <row r="55993" customFormat="1" ht="15" customHeight="1" x14ac:dyDescent="0.25"/>
    <row r="55994" customFormat="1" ht="15" customHeight="1" x14ac:dyDescent="0.25"/>
    <row r="55995" customFormat="1" ht="15" customHeight="1" x14ac:dyDescent="0.25"/>
    <row r="55996" customFormat="1" ht="15" customHeight="1" x14ac:dyDescent="0.25"/>
    <row r="55997" customFormat="1" ht="15" customHeight="1" x14ac:dyDescent="0.25"/>
    <row r="55998" customFormat="1" ht="15" customHeight="1" x14ac:dyDescent="0.25"/>
    <row r="55999" customFormat="1" ht="15" customHeight="1" x14ac:dyDescent="0.25"/>
    <row r="56000" customFormat="1" ht="15" customHeight="1" x14ac:dyDescent="0.25"/>
    <row r="56001" customFormat="1" ht="15" customHeight="1" x14ac:dyDescent="0.25"/>
    <row r="56002" customFormat="1" ht="15" customHeight="1" x14ac:dyDescent="0.25"/>
    <row r="56003" customFormat="1" ht="15" customHeight="1" x14ac:dyDescent="0.25"/>
    <row r="56004" customFormat="1" ht="15" customHeight="1" x14ac:dyDescent="0.25"/>
    <row r="56005" customFormat="1" ht="15" customHeight="1" x14ac:dyDescent="0.25"/>
    <row r="56006" customFormat="1" ht="15" customHeight="1" x14ac:dyDescent="0.25"/>
    <row r="56007" customFormat="1" ht="15" customHeight="1" x14ac:dyDescent="0.25"/>
    <row r="56008" customFormat="1" ht="15" customHeight="1" x14ac:dyDescent="0.25"/>
    <row r="56009" customFormat="1" ht="15" customHeight="1" x14ac:dyDescent="0.25"/>
    <row r="56010" customFormat="1" ht="15" customHeight="1" x14ac:dyDescent="0.25"/>
    <row r="56011" customFormat="1" ht="15" customHeight="1" x14ac:dyDescent="0.25"/>
    <row r="56012" customFormat="1" ht="15" customHeight="1" x14ac:dyDescent="0.25"/>
    <row r="56013" customFormat="1" ht="15" customHeight="1" x14ac:dyDescent="0.25"/>
    <row r="56014" customFormat="1" ht="15" customHeight="1" x14ac:dyDescent="0.25"/>
    <row r="56015" customFormat="1" ht="15" customHeight="1" x14ac:dyDescent="0.25"/>
    <row r="56016" customFormat="1" ht="15" customHeight="1" x14ac:dyDescent="0.25"/>
    <row r="56017" customFormat="1" ht="15" customHeight="1" x14ac:dyDescent="0.25"/>
    <row r="56018" customFormat="1" ht="15" customHeight="1" x14ac:dyDescent="0.25"/>
    <row r="56019" customFormat="1" ht="15" customHeight="1" x14ac:dyDescent="0.25"/>
    <row r="56020" customFormat="1" ht="15" customHeight="1" x14ac:dyDescent="0.25"/>
    <row r="56021" customFormat="1" ht="15" customHeight="1" x14ac:dyDescent="0.25"/>
    <row r="56022" customFormat="1" ht="15" customHeight="1" x14ac:dyDescent="0.25"/>
    <row r="56023" customFormat="1" ht="15" customHeight="1" x14ac:dyDescent="0.25"/>
    <row r="56024" customFormat="1" ht="15" customHeight="1" x14ac:dyDescent="0.25"/>
    <row r="56025" customFormat="1" ht="15" customHeight="1" x14ac:dyDescent="0.25"/>
    <row r="56026" customFormat="1" ht="15" customHeight="1" x14ac:dyDescent="0.25"/>
    <row r="56027" customFormat="1" ht="15" customHeight="1" x14ac:dyDescent="0.25"/>
    <row r="56028" customFormat="1" ht="15" customHeight="1" x14ac:dyDescent="0.25"/>
    <row r="56029" customFormat="1" ht="15" customHeight="1" x14ac:dyDescent="0.25"/>
    <row r="56030" customFormat="1" ht="15" customHeight="1" x14ac:dyDescent="0.25"/>
    <row r="56031" customFormat="1" ht="15" customHeight="1" x14ac:dyDescent="0.25"/>
    <row r="56032" customFormat="1" ht="15" customHeight="1" x14ac:dyDescent="0.25"/>
    <row r="56033" customFormat="1" ht="15" customHeight="1" x14ac:dyDescent="0.25"/>
    <row r="56034" customFormat="1" ht="15" customHeight="1" x14ac:dyDescent="0.25"/>
    <row r="56035" customFormat="1" ht="15" customHeight="1" x14ac:dyDescent="0.25"/>
    <row r="56036" customFormat="1" ht="15" customHeight="1" x14ac:dyDescent="0.25"/>
    <row r="56037" customFormat="1" ht="15" customHeight="1" x14ac:dyDescent="0.25"/>
    <row r="56038" customFormat="1" ht="15" customHeight="1" x14ac:dyDescent="0.25"/>
    <row r="56039" customFormat="1" ht="15" customHeight="1" x14ac:dyDescent="0.25"/>
    <row r="56040" customFormat="1" ht="15" customHeight="1" x14ac:dyDescent="0.25"/>
    <row r="56041" customFormat="1" ht="15" customHeight="1" x14ac:dyDescent="0.25"/>
    <row r="56042" customFormat="1" ht="15" customHeight="1" x14ac:dyDescent="0.25"/>
    <row r="56043" customFormat="1" ht="15" customHeight="1" x14ac:dyDescent="0.25"/>
    <row r="56044" customFormat="1" ht="15" customHeight="1" x14ac:dyDescent="0.25"/>
    <row r="56045" customFormat="1" ht="15" customHeight="1" x14ac:dyDescent="0.25"/>
    <row r="56046" customFormat="1" ht="15" customHeight="1" x14ac:dyDescent="0.25"/>
    <row r="56047" customFormat="1" ht="15" customHeight="1" x14ac:dyDescent="0.25"/>
    <row r="56048" customFormat="1" ht="15" customHeight="1" x14ac:dyDescent="0.25"/>
    <row r="56049" customFormat="1" ht="15" customHeight="1" x14ac:dyDescent="0.25"/>
    <row r="56050" customFormat="1" ht="15" customHeight="1" x14ac:dyDescent="0.25"/>
    <row r="56051" customFormat="1" ht="15" customHeight="1" x14ac:dyDescent="0.25"/>
    <row r="56052" customFormat="1" ht="15" customHeight="1" x14ac:dyDescent="0.25"/>
    <row r="56053" customFormat="1" ht="15" customHeight="1" x14ac:dyDescent="0.25"/>
    <row r="56054" customFormat="1" ht="15" customHeight="1" x14ac:dyDescent="0.25"/>
    <row r="56055" customFormat="1" ht="15" customHeight="1" x14ac:dyDescent="0.25"/>
    <row r="56056" customFormat="1" ht="15" customHeight="1" x14ac:dyDescent="0.25"/>
    <row r="56057" customFormat="1" ht="15" customHeight="1" x14ac:dyDescent="0.25"/>
    <row r="56058" customFormat="1" ht="15" customHeight="1" x14ac:dyDescent="0.25"/>
    <row r="56059" customFormat="1" ht="15" customHeight="1" x14ac:dyDescent="0.25"/>
    <row r="56060" customFormat="1" ht="15" customHeight="1" x14ac:dyDescent="0.25"/>
    <row r="56061" customFormat="1" ht="15" customHeight="1" x14ac:dyDescent="0.25"/>
    <row r="56062" customFormat="1" ht="15" customHeight="1" x14ac:dyDescent="0.25"/>
    <row r="56063" customFormat="1" ht="15" customHeight="1" x14ac:dyDescent="0.25"/>
    <row r="56064" customFormat="1" ht="15" customHeight="1" x14ac:dyDescent="0.25"/>
    <row r="56065" customFormat="1" ht="15" customHeight="1" x14ac:dyDescent="0.25"/>
    <row r="56066" customFormat="1" ht="15" customHeight="1" x14ac:dyDescent="0.25"/>
    <row r="56067" customFormat="1" ht="15" customHeight="1" x14ac:dyDescent="0.25"/>
    <row r="56068" customFormat="1" ht="15" customHeight="1" x14ac:dyDescent="0.25"/>
    <row r="56069" customFormat="1" ht="15" customHeight="1" x14ac:dyDescent="0.25"/>
    <row r="56070" customFormat="1" ht="15" customHeight="1" x14ac:dyDescent="0.25"/>
    <row r="56071" customFormat="1" ht="15" customHeight="1" x14ac:dyDescent="0.25"/>
    <row r="56072" customFormat="1" ht="15" customHeight="1" x14ac:dyDescent="0.25"/>
    <row r="56073" customFormat="1" ht="15" customHeight="1" x14ac:dyDescent="0.25"/>
    <row r="56074" customFormat="1" ht="15" customHeight="1" x14ac:dyDescent="0.25"/>
    <row r="56075" customFormat="1" ht="15" customHeight="1" x14ac:dyDescent="0.25"/>
    <row r="56076" customFormat="1" ht="15" customHeight="1" x14ac:dyDescent="0.25"/>
    <row r="56077" customFormat="1" ht="15" customHeight="1" x14ac:dyDescent="0.25"/>
    <row r="56078" customFormat="1" ht="15" customHeight="1" x14ac:dyDescent="0.25"/>
    <row r="56079" customFormat="1" ht="15" customHeight="1" x14ac:dyDescent="0.25"/>
    <row r="56080" customFormat="1" ht="15" customHeight="1" x14ac:dyDescent="0.25"/>
    <row r="56081" customFormat="1" ht="15" customHeight="1" x14ac:dyDescent="0.25"/>
    <row r="56082" customFormat="1" ht="15" customHeight="1" x14ac:dyDescent="0.25"/>
    <row r="56083" customFormat="1" ht="15" customHeight="1" x14ac:dyDescent="0.25"/>
    <row r="56084" customFormat="1" ht="15" customHeight="1" x14ac:dyDescent="0.25"/>
    <row r="56085" customFormat="1" ht="15" customHeight="1" x14ac:dyDescent="0.25"/>
    <row r="56086" customFormat="1" ht="15" customHeight="1" x14ac:dyDescent="0.25"/>
    <row r="56087" customFormat="1" ht="15" customHeight="1" x14ac:dyDescent="0.25"/>
    <row r="56088" customFormat="1" ht="15" customHeight="1" x14ac:dyDescent="0.25"/>
    <row r="56089" customFormat="1" ht="15" customHeight="1" x14ac:dyDescent="0.25"/>
    <row r="56090" customFormat="1" ht="15" customHeight="1" x14ac:dyDescent="0.25"/>
    <row r="56091" customFormat="1" ht="15" customHeight="1" x14ac:dyDescent="0.25"/>
    <row r="56092" customFormat="1" ht="15" customHeight="1" x14ac:dyDescent="0.25"/>
    <row r="56093" customFormat="1" ht="15" customHeight="1" x14ac:dyDescent="0.25"/>
    <row r="56094" customFormat="1" ht="15" customHeight="1" x14ac:dyDescent="0.25"/>
    <row r="56095" customFormat="1" ht="15" customHeight="1" x14ac:dyDescent="0.25"/>
    <row r="56096" customFormat="1" ht="15" customHeight="1" x14ac:dyDescent="0.25"/>
    <row r="56097" customFormat="1" ht="15" customHeight="1" x14ac:dyDescent="0.25"/>
    <row r="56098" customFormat="1" ht="15" customHeight="1" x14ac:dyDescent="0.25"/>
    <row r="56099" customFormat="1" ht="15" customHeight="1" x14ac:dyDescent="0.25"/>
    <row r="56100" customFormat="1" ht="15" customHeight="1" x14ac:dyDescent="0.25"/>
    <row r="56101" customFormat="1" ht="15" customHeight="1" x14ac:dyDescent="0.25"/>
    <row r="56102" customFormat="1" ht="15" customHeight="1" x14ac:dyDescent="0.25"/>
    <row r="56103" customFormat="1" ht="15" customHeight="1" x14ac:dyDescent="0.25"/>
    <row r="56104" customFormat="1" ht="15" customHeight="1" x14ac:dyDescent="0.25"/>
    <row r="56105" customFormat="1" ht="15" customHeight="1" x14ac:dyDescent="0.25"/>
    <row r="56106" customFormat="1" ht="15" customHeight="1" x14ac:dyDescent="0.25"/>
    <row r="56107" customFormat="1" ht="15" customHeight="1" x14ac:dyDescent="0.25"/>
    <row r="56108" customFormat="1" ht="15" customHeight="1" x14ac:dyDescent="0.25"/>
    <row r="56109" customFormat="1" ht="15" customHeight="1" x14ac:dyDescent="0.25"/>
    <row r="56110" customFormat="1" ht="15" customHeight="1" x14ac:dyDescent="0.25"/>
    <row r="56111" customFormat="1" ht="15" customHeight="1" x14ac:dyDescent="0.25"/>
    <row r="56112" customFormat="1" ht="15" customHeight="1" x14ac:dyDescent="0.25"/>
    <row r="56113" customFormat="1" ht="15" customHeight="1" x14ac:dyDescent="0.25"/>
    <row r="56114" customFormat="1" ht="15" customHeight="1" x14ac:dyDescent="0.25"/>
    <row r="56115" customFormat="1" ht="15" customHeight="1" x14ac:dyDescent="0.25"/>
    <row r="56116" customFormat="1" ht="15" customHeight="1" x14ac:dyDescent="0.25"/>
    <row r="56117" customFormat="1" ht="15" customHeight="1" x14ac:dyDescent="0.25"/>
    <row r="56118" customFormat="1" ht="15" customHeight="1" x14ac:dyDescent="0.25"/>
    <row r="56119" customFormat="1" ht="15" customHeight="1" x14ac:dyDescent="0.25"/>
    <row r="56120" customFormat="1" ht="15" customHeight="1" x14ac:dyDescent="0.25"/>
    <row r="56121" customFormat="1" ht="15" customHeight="1" x14ac:dyDescent="0.25"/>
    <row r="56122" customFormat="1" ht="15" customHeight="1" x14ac:dyDescent="0.25"/>
    <row r="56123" customFormat="1" ht="15" customHeight="1" x14ac:dyDescent="0.25"/>
    <row r="56124" customFormat="1" ht="15" customHeight="1" x14ac:dyDescent="0.25"/>
    <row r="56125" customFormat="1" ht="15" customHeight="1" x14ac:dyDescent="0.25"/>
    <row r="56126" customFormat="1" ht="15" customHeight="1" x14ac:dyDescent="0.25"/>
    <row r="56127" customFormat="1" ht="15" customHeight="1" x14ac:dyDescent="0.25"/>
    <row r="56128" customFormat="1" ht="15" customHeight="1" x14ac:dyDescent="0.25"/>
    <row r="56129" customFormat="1" ht="15" customHeight="1" x14ac:dyDescent="0.25"/>
    <row r="56130" customFormat="1" ht="15" customHeight="1" x14ac:dyDescent="0.25"/>
    <row r="56131" customFormat="1" ht="15" customHeight="1" x14ac:dyDescent="0.25"/>
    <row r="56132" customFormat="1" ht="15" customHeight="1" x14ac:dyDescent="0.25"/>
    <row r="56133" customFormat="1" ht="15" customHeight="1" x14ac:dyDescent="0.25"/>
    <row r="56134" customFormat="1" ht="15" customHeight="1" x14ac:dyDescent="0.25"/>
    <row r="56135" customFormat="1" ht="15" customHeight="1" x14ac:dyDescent="0.25"/>
    <row r="56136" customFormat="1" ht="15" customHeight="1" x14ac:dyDescent="0.25"/>
    <row r="56137" customFormat="1" ht="15" customHeight="1" x14ac:dyDescent="0.25"/>
    <row r="56138" customFormat="1" ht="15" customHeight="1" x14ac:dyDescent="0.25"/>
    <row r="56139" customFormat="1" ht="15" customHeight="1" x14ac:dyDescent="0.25"/>
    <row r="56140" customFormat="1" ht="15" customHeight="1" x14ac:dyDescent="0.25"/>
    <row r="56141" customFormat="1" ht="15" customHeight="1" x14ac:dyDescent="0.25"/>
    <row r="56142" customFormat="1" ht="15" customHeight="1" x14ac:dyDescent="0.25"/>
    <row r="56143" customFormat="1" ht="15" customHeight="1" x14ac:dyDescent="0.25"/>
    <row r="56144" customFormat="1" ht="15" customHeight="1" x14ac:dyDescent="0.25"/>
    <row r="56145" customFormat="1" ht="15" customHeight="1" x14ac:dyDescent="0.25"/>
    <row r="56146" customFormat="1" ht="15" customHeight="1" x14ac:dyDescent="0.25"/>
    <row r="56147" customFormat="1" ht="15" customHeight="1" x14ac:dyDescent="0.25"/>
    <row r="56148" customFormat="1" ht="15" customHeight="1" x14ac:dyDescent="0.25"/>
    <row r="56149" customFormat="1" ht="15" customHeight="1" x14ac:dyDescent="0.25"/>
    <row r="56150" customFormat="1" ht="15" customHeight="1" x14ac:dyDescent="0.25"/>
    <row r="56151" customFormat="1" ht="15" customHeight="1" x14ac:dyDescent="0.25"/>
    <row r="56152" customFormat="1" ht="15" customHeight="1" x14ac:dyDescent="0.25"/>
    <row r="56153" customFormat="1" ht="15" customHeight="1" x14ac:dyDescent="0.25"/>
    <row r="56154" customFormat="1" ht="15" customHeight="1" x14ac:dyDescent="0.25"/>
    <row r="56155" customFormat="1" ht="15" customHeight="1" x14ac:dyDescent="0.25"/>
    <row r="56156" customFormat="1" ht="15" customHeight="1" x14ac:dyDescent="0.25"/>
    <row r="56157" customFormat="1" ht="15" customHeight="1" x14ac:dyDescent="0.25"/>
    <row r="56158" customFormat="1" ht="15" customHeight="1" x14ac:dyDescent="0.25"/>
    <row r="56159" customFormat="1" ht="15" customHeight="1" x14ac:dyDescent="0.25"/>
    <row r="56160" customFormat="1" ht="15" customHeight="1" x14ac:dyDescent="0.25"/>
    <row r="56161" customFormat="1" ht="15" customHeight="1" x14ac:dyDescent="0.25"/>
    <row r="56162" customFormat="1" ht="15" customHeight="1" x14ac:dyDescent="0.25"/>
    <row r="56163" customFormat="1" ht="15" customHeight="1" x14ac:dyDescent="0.25"/>
    <row r="56164" customFormat="1" ht="15" customHeight="1" x14ac:dyDescent="0.25"/>
    <row r="56165" customFormat="1" ht="15" customHeight="1" x14ac:dyDescent="0.25"/>
    <row r="56166" customFormat="1" ht="15" customHeight="1" x14ac:dyDescent="0.25"/>
    <row r="56167" customFormat="1" ht="15" customHeight="1" x14ac:dyDescent="0.25"/>
    <row r="56168" customFormat="1" ht="15" customHeight="1" x14ac:dyDescent="0.25"/>
    <row r="56169" customFormat="1" ht="15" customHeight="1" x14ac:dyDescent="0.25"/>
    <row r="56170" customFormat="1" ht="15" customHeight="1" x14ac:dyDescent="0.25"/>
    <row r="56171" customFormat="1" ht="15" customHeight="1" x14ac:dyDescent="0.25"/>
    <row r="56172" customFormat="1" ht="15" customHeight="1" x14ac:dyDescent="0.25"/>
    <row r="56173" customFormat="1" ht="15" customHeight="1" x14ac:dyDescent="0.25"/>
    <row r="56174" customFormat="1" ht="15" customHeight="1" x14ac:dyDescent="0.25"/>
    <row r="56175" customFormat="1" ht="15" customHeight="1" x14ac:dyDescent="0.25"/>
    <row r="56176" customFormat="1" ht="15" customHeight="1" x14ac:dyDescent="0.25"/>
    <row r="56177" customFormat="1" ht="15" customHeight="1" x14ac:dyDescent="0.25"/>
    <row r="56178" customFormat="1" ht="15" customHeight="1" x14ac:dyDescent="0.25"/>
    <row r="56179" customFormat="1" ht="15" customHeight="1" x14ac:dyDescent="0.25"/>
    <row r="56180" customFormat="1" ht="15" customHeight="1" x14ac:dyDescent="0.25"/>
    <row r="56181" customFormat="1" ht="15" customHeight="1" x14ac:dyDescent="0.25"/>
    <row r="56182" customFormat="1" ht="15" customHeight="1" x14ac:dyDescent="0.25"/>
    <row r="56183" customFormat="1" ht="15" customHeight="1" x14ac:dyDescent="0.25"/>
    <row r="56184" customFormat="1" ht="15" customHeight="1" x14ac:dyDescent="0.25"/>
    <row r="56185" customFormat="1" ht="15" customHeight="1" x14ac:dyDescent="0.25"/>
    <row r="56186" customFormat="1" ht="15" customHeight="1" x14ac:dyDescent="0.25"/>
    <row r="56187" customFormat="1" ht="15" customHeight="1" x14ac:dyDescent="0.25"/>
    <row r="56188" customFormat="1" ht="15" customHeight="1" x14ac:dyDescent="0.25"/>
    <row r="56189" customFormat="1" ht="15" customHeight="1" x14ac:dyDescent="0.25"/>
    <row r="56190" customFormat="1" ht="15" customHeight="1" x14ac:dyDescent="0.25"/>
    <row r="56191" customFormat="1" ht="15" customHeight="1" x14ac:dyDescent="0.25"/>
    <row r="56192" customFormat="1" ht="15" customHeight="1" x14ac:dyDescent="0.25"/>
    <row r="56193" customFormat="1" ht="15" customHeight="1" x14ac:dyDescent="0.25"/>
    <row r="56194" customFormat="1" ht="15" customHeight="1" x14ac:dyDescent="0.25"/>
    <row r="56195" customFormat="1" ht="15" customHeight="1" x14ac:dyDescent="0.25"/>
    <row r="56196" customFormat="1" ht="15" customHeight="1" x14ac:dyDescent="0.25"/>
    <row r="56197" customFormat="1" ht="15" customHeight="1" x14ac:dyDescent="0.25"/>
    <row r="56198" customFormat="1" ht="15" customHeight="1" x14ac:dyDescent="0.25"/>
    <row r="56199" customFormat="1" ht="15" customHeight="1" x14ac:dyDescent="0.25"/>
    <row r="56200" customFormat="1" ht="15" customHeight="1" x14ac:dyDescent="0.25"/>
    <row r="56201" customFormat="1" ht="15" customHeight="1" x14ac:dyDescent="0.25"/>
    <row r="56202" customFormat="1" ht="15" customHeight="1" x14ac:dyDescent="0.25"/>
    <row r="56203" customFormat="1" ht="15" customHeight="1" x14ac:dyDescent="0.25"/>
    <row r="56204" customFormat="1" ht="15" customHeight="1" x14ac:dyDescent="0.25"/>
    <row r="56205" customFormat="1" ht="15" customHeight="1" x14ac:dyDescent="0.25"/>
    <row r="56206" customFormat="1" ht="15" customHeight="1" x14ac:dyDescent="0.25"/>
    <row r="56207" customFormat="1" ht="15" customHeight="1" x14ac:dyDescent="0.25"/>
    <row r="56208" customFormat="1" ht="15" customHeight="1" x14ac:dyDescent="0.25"/>
    <row r="56209" customFormat="1" ht="15" customHeight="1" x14ac:dyDescent="0.25"/>
    <row r="56210" customFormat="1" ht="15" customHeight="1" x14ac:dyDescent="0.25"/>
    <row r="56211" customFormat="1" ht="15" customHeight="1" x14ac:dyDescent="0.25"/>
    <row r="56212" customFormat="1" ht="15" customHeight="1" x14ac:dyDescent="0.25"/>
    <row r="56213" customFormat="1" ht="15" customHeight="1" x14ac:dyDescent="0.25"/>
    <row r="56214" customFormat="1" ht="15" customHeight="1" x14ac:dyDescent="0.25"/>
    <row r="56215" customFormat="1" ht="15" customHeight="1" x14ac:dyDescent="0.25"/>
    <row r="56216" customFormat="1" ht="15" customHeight="1" x14ac:dyDescent="0.25"/>
    <row r="56217" customFormat="1" ht="15" customHeight="1" x14ac:dyDescent="0.25"/>
    <row r="56218" customFormat="1" ht="15" customHeight="1" x14ac:dyDescent="0.25"/>
    <row r="56219" customFormat="1" ht="15" customHeight="1" x14ac:dyDescent="0.25"/>
    <row r="56220" customFormat="1" ht="15" customHeight="1" x14ac:dyDescent="0.25"/>
    <row r="56221" customFormat="1" ht="15" customHeight="1" x14ac:dyDescent="0.25"/>
    <row r="56222" customFormat="1" ht="15" customHeight="1" x14ac:dyDescent="0.25"/>
    <row r="56223" customFormat="1" ht="15" customHeight="1" x14ac:dyDescent="0.25"/>
    <row r="56224" customFormat="1" ht="15" customHeight="1" x14ac:dyDescent="0.25"/>
    <row r="56225" customFormat="1" ht="15" customHeight="1" x14ac:dyDescent="0.25"/>
    <row r="56226" customFormat="1" ht="15" customHeight="1" x14ac:dyDescent="0.25"/>
    <row r="56227" customFormat="1" ht="15" customHeight="1" x14ac:dyDescent="0.25"/>
    <row r="56228" customFormat="1" ht="15" customHeight="1" x14ac:dyDescent="0.25"/>
    <row r="56229" customFormat="1" ht="15" customHeight="1" x14ac:dyDescent="0.25"/>
    <row r="56230" customFormat="1" ht="15" customHeight="1" x14ac:dyDescent="0.25"/>
    <row r="56231" customFormat="1" ht="15" customHeight="1" x14ac:dyDescent="0.25"/>
    <row r="56232" customFormat="1" ht="15" customHeight="1" x14ac:dyDescent="0.25"/>
    <row r="56233" customFormat="1" ht="15" customHeight="1" x14ac:dyDescent="0.25"/>
    <row r="56234" customFormat="1" ht="15" customHeight="1" x14ac:dyDescent="0.25"/>
    <row r="56235" customFormat="1" ht="15" customHeight="1" x14ac:dyDescent="0.25"/>
    <row r="56236" customFormat="1" ht="15" customHeight="1" x14ac:dyDescent="0.25"/>
    <row r="56237" customFormat="1" ht="15" customHeight="1" x14ac:dyDescent="0.25"/>
    <row r="56238" customFormat="1" ht="15" customHeight="1" x14ac:dyDescent="0.25"/>
    <row r="56239" customFormat="1" ht="15" customHeight="1" x14ac:dyDescent="0.25"/>
    <row r="56240" customFormat="1" ht="15" customHeight="1" x14ac:dyDescent="0.25"/>
    <row r="56241" customFormat="1" ht="15" customHeight="1" x14ac:dyDescent="0.25"/>
    <row r="56242" customFormat="1" ht="15" customHeight="1" x14ac:dyDescent="0.25"/>
    <row r="56243" customFormat="1" ht="15" customHeight="1" x14ac:dyDescent="0.25"/>
    <row r="56244" customFormat="1" ht="15" customHeight="1" x14ac:dyDescent="0.25"/>
    <row r="56245" customFormat="1" ht="15" customHeight="1" x14ac:dyDescent="0.25"/>
    <row r="56246" customFormat="1" ht="15" customHeight="1" x14ac:dyDescent="0.25"/>
    <row r="56247" customFormat="1" ht="15" customHeight="1" x14ac:dyDescent="0.25"/>
    <row r="56248" customFormat="1" ht="15" customHeight="1" x14ac:dyDescent="0.25"/>
    <row r="56249" customFormat="1" ht="15" customHeight="1" x14ac:dyDescent="0.25"/>
    <row r="56250" customFormat="1" ht="15" customHeight="1" x14ac:dyDescent="0.25"/>
    <row r="56251" customFormat="1" ht="15" customHeight="1" x14ac:dyDescent="0.25"/>
    <row r="56252" customFormat="1" ht="15" customHeight="1" x14ac:dyDescent="0.25"/>
    <row r="56253" customFormat="1" ht="15" customHeight="1" x14ac:dyDescent="0.25"/>
    <row r="56254" customFormat="1" ht="15" customHeight="1" x14ac:dyDescent="0.25"/>
    <row r="56255" customFormat="1" ht="15" customHeight="1" x14ac:dyDescent="0.25"/>
    <row r="56256" customFormat="1" ht="15" customHeight="1" x14ac:dyDescent="0.25"/>
    <row r="56257" customFormat="1" ht="15" customHeight="1" x14ac:dyDescent="0.25"/>
    <row r="56258" customFormat="1" ht="15" customHeight="1" x14ac:dyDescent="0.25"/>
    <row r="56259" customFormat="1" ht="15" customHeight="1" x14ac:dyDescent="0.25"/>
    <row r="56260" customFormat="1" ht="15" customHeight="1" x14ac:dyDescent="0.25"/>
    <row r="56261" customFormat="1" ht="15" customHeight="1" x14ac:dyDescent="0.25"/>
    <row r="56262" customFormat="1" ht="15" customHeight="1" x14ac:dyDescent="0.25"/>
    <row r="56263" customFormat="1" ht="15" customHeight="1" x14ac:dyDescent="0.25"/>
    <row r="56264" customFormat="1" ht="15" customHeight="1" x14ac:dyDescent="0.25"/>
    <row r="56265" customFormat="1" ht="15" customHeight="1" x14ac:dyDescent="0.25"/>
    <row r="56266" customFormat="1" ht="15" customHeight="1" x14ac:dyDescent="0.25"/>
    <row r="56267" customFormat="1" ht="15" customHeight="1" x14ac:dyDescent="0.25"/>
    <row r="56268" customFormat="1" ht="15" customHeight="1" x14ac:dyDescent="0.25"/>
    <row r="56269" customFormat="1" ht="15" customHeight="1" x14ac:dyDescent="0.25"/>
    <row r="56270" customFormat="1" ht="15" customHeight="1" x14ac:dyDescent="0.25"/>
    <row r="56271" customFormat="1" ht="15" customHeight="1" x14ac:dyDescent="0.25"/>
    <row r="56272" customFormat="1" ht="15" customHeight="1" x14ac:dyDescent="0.25"/>
    <row r="56273" customFormat="1" ht="15" customHeight="1" x14ac:dyDescent="0.25"/>
    <row r="56274" customFormat="1" ht="15" customHeight="1" x14ac:dyDescent="0.25"/>
    <row r="56275" customFormat="1" ht="15" customHeight="1" x14ac:dyDescent="0.25"/>
    <row r="56276" customFormat="1" ht="15" customHeight="1" x14ac:dyDescent="0.25"/>
    <row r="56277" customFormat="1" ht="15" customHeight="1" x14ac:dyDescent="0.25"/>
    <row r="56278" customFormat="1" ht="15" customHeight="1" x14ac:dyDescent="0.25"/>
    <row r="56279" customFormat="1" ht="15" customHeight="1" x14ac:dyDescent="0.25"/>
    <row r="56280" customFormat="1" ht="15" customHeight="1" x14ac:dyDescent="0.25"/>
    <row r="56281" customFormat="1" ht="15" customHeight="1" x14ac:dyDescent="0.25"/>
    <row r="56282" customFormat="1" ht="15" customHeight="1" x14ac:dyDescent="0.25"/>
    <row r="56283" customFormat="1" ht="15" customHeight="1" x14ac:dyDescent="0.25"/>
    <row r="56284" customFormat="1" ht="15" customHeight="1" x14ac:dyDescent="0.25"/>
    <row r="56285" customFormat="1" ht="15" customHeight="1" x14ac:dyDescent="0.25"/>
    <row r="56286" customFormat="1" ht="15" customHeight="1" x14ac:dyDescent="0.25"/>
    <row r="56287" customFormat="1" ht="15" customHeight="1" x14ac:dyDescent="0.25"/>
    <row r="56288" customFormat="1" ht="15" customHeight="1" x14ac:dyDescent="0.25"/>
    <row r="56289" customFormat="1" ht="15" customHeight="1" x14ac:dyDescent="0.25"/>
    <row r="56290" customFormat="1" ht="15" customHeight="1" x14ac:dyDescent="0.25"/>
    <row r="56291" customFormat="1" ht="15" customHeight="1" x14ac:dyDescent="0.25"/>
    <row r="56292" customFormat="1" ht="15" customHeight="1" x14ac:dyDescent="0.25"/>
    <row r="56293" customFormat="1" ht="15" customHeight="1" x14ac:dyDescent="0.25"/>
    <row r="56294" customFormat="1" ht="15" customHeight="1" x14ac:dyDescent="0.25"/>
    <row r="56295" customFormat="1" ht="15" customHeight="1" x14ac:dyDescent="0.25"/>
    <row r="56296" customFormat="1" ht="15" customHeight="1" x14ac:dyDescent="0.25"/>
    <row r="56297" customFormat="1" ht="15" customHeight="1" x14ac:dyDescent="0.25"/>
    <row r="56298" customFormat="1" ht="15" customHeight="1" x14ac:dyDescent="0.25"/>
    <row r="56299" customFormat="1" ht="15" customHeight="1" x14ac:dyDescent="0.25"/>
    <row r="56300" customFormat="1" ht="15" customHeight="1" x14ac:dyDescent="0.25"/>
    <row r="56301" customFormat="1" ht="15" customHeight="1" x14ac:dyDescent="0.25"/>
    <row r="56302" customFormat="1" ht="15" customHeight="1" x14ac:dyDescent="0.25"/>
    <row r="56303" customFormat="1" ht="15" customHeight="1" x14ac:dyDescent="0.25"/>
    <row r="56304" customFormat="1" ht="15" customHeight="1" x14ac:dyDescent="0.25"/>
    <row r="56305" customFormat="1" ht="15" customHeight="1" x14ac:dyDescent="0.25"/>
    <row r="56306" customFormat="1" ht="15" customHeight="1" x14ac:dyDescent="0.25"/>
    <row r="56307" customFormat="1" ht="15" customHeight="1" x14ac:dyDescent="0.25"/>
    <row r="56308" customFormat="1" ht="15" customHeight="1" x14ac:dyDescent="0.25"/>
    <row r="56309" customFormat="1" ht="15" customHeight="1" x14ac:dyDescent="0.25"/>
    <row r="56310" customFormat="1" ht="15" customHeight="1" x14ac:dyDescent="0.25"/>
    <row r="56311" customFormat="1" ht="15" customHeight="1" x14ac:dyDescent="0.25"/>
    <row r="56312" customFormat="1" ht="15" customHeight="1" x14ac:dyDescent="0.25"/>
    <row r="56313" customFormat="1" ht="15" customHeight="1" x14ac:dyDescent="0.25"/>
    <row r="56314" customFormat="1" ht="15" customHeight="1" x14ac:dyDescent="0.25"/>
    <row r="56315" customFormat="1" ht="15" customHeight="1" x14ac:dyDescent="0.25"/>
    <row r="56316" customFormat="1" ht="15" customHeight="1" x14ac:dyDescent="0.25"/>
    <row r="56317" customFormat="1" ht="15" customHeight="1" x14ac:dyDescent="0.25"/>
    <row r="56318" customFormat="1" ht="15" customHeight="1" x14ac:dyDescent="0.25"/>
    <row r="56319" customFormat="1" ht="15" customHeight="1" x14ac:dyDescent="0.25"/>
    <row r="56320" customFormat="1" ht="15" customHeight="1" x14ac:dyDescent="0.25"/>
    <row r="56321" customFormat="1" ht="15" customHeight="1" x14ac:dyDescent="0.25"/>
    <row r="56322" customFormat="1" ht="15" customHeight="1" x14ac:dyDescent="0.25"/>
    <row r="56323" customFormat="1" ht="15" customHeight="1" x14ac:dyDescent="0.25"/>
    <row r="56324" customFormat="1" ht="15" customHeight="1" x14ac:dyDescent="0.25"/>
    <row r="56325" customFormat="1" ht="15" customHeight="1" x14ac:dyDescent="0.25"/>
    <row r="56326" customFormat="1" ht="15" customHeight="1" x14ac:dyDescent="0.25"/>
    <row r="56327" customFormat="1" ht="15" customHeight="1" x14ac:dyDescent="0.25"/>
    <row r="56328" customFormat="1" ht="15" customHeight="1" x14ac:dyDescent="0.25"/>
    <row r="56329" customFormat="1" ht="15" customHeight="1" x14ac:dyDescent="0.25"/>
    <row r="56330" customFormat="1" ht="15" customHeight="1" x14ac:dyDescent="0.25"/>
    <row r="56331" customFormat="1" ht="15" customHeight="1" x14ac:dyDescent="0.25"/>
    <row r="56332" customFormat="1" ht="15" customHeight="1" x14ac:dyDescent="0.25"/>
    <row r="56333" customFormat="1" ht="15" customHeight="1" x14ac:dyDescent="0.25"/>
    <row r="56334" customFormat="1" ht="15" customHeight="1" x14ac:dyDescent="0.25"/>
    <row r="56335" customFormat="1" ht="15" customHeight="1" x14ac:dyDescent="0.25"/>
    <row r="56336" customFormat="1" ht="15" customHeight="1" x14ac:dyDescent="0.25"/>
    <row r="56337" customFormat="1" ht="15" customHeight="1" x14ac:dyDescent="0.25"/>
    <row r="56338" customFormat="1" ht="15" customHeight="1" x14ac:dyDescent="0.25"/>
    <row r="56339" customFormat="1" ht="15" customHeight="1" x14ac:dyDescent="0.25"/>
    <row r="56340" customFormat="1" ht="15" customHeight="1" x14ac:dyDescent="0.25"/>
    <row r="56341" customFormat="1" ht="15" customHeight="1" x14ac:dyDescent="0.25"/>
    <row r="56342" customFormat="1" ht="15" customHeight="1" x14ac:dyDescent="0.25"/>
    <row r="56343" customFormat="1" ht="15" customHeight="1" x14ac:dyDescent="0.25"/>
    <row r="56344" customFormat="1" ht="15" customHeight="1" x14ac:dyDescent="0.25"/>
    <row r="56345" customFormat="1" ht="15" customHeight="1" x14ac:dyDescent="0.25"/>
    <row r="56346" customFormat="1" ht="15" customHeight="1" x14ac:dyDescent="0.25"/>
    <row r="56347" customFormat="1" ht="15" customHeight="1" x14ac:dyDescent="0.25"/>
    <row r="56348" customFormat="1" ht="15" customHeight="1" x14ac:dyDescent="0.25"/>
    <row r="56349" customFormat="1" ht="15" customHeight="1" x14ac:dyDescent="0.25"/>
    <row r="56350" customFormat="1" ht="15" customHeight="1" x14ac:dyDescent="0.25"/>
    <row r="56351" customFormat="1" ht="15" customHeight="1" x14ac:dyDescent="0.25"/>
    <row r="56352" customFormat="1" ht="15" customHeight="1" x14ac:dyDescent="0.25"/>
    <row r="56353" customFormat="1" ht="15" customHeight="1" x14ac:dyDescent="0.25"/>
    <row r="56354" customFormat="1" ht="15" customHeight="1" x14ac:dyDescent="0.25"/>
    <row r="56355" customFormat="1" ht="15" customHeight="1" x14ac:dyDescent="0.25"/>
    <row r="56356" customFormat="1" ht="15" customHeight="1" x14ac:dyDescent="0.25"/>
    <row r="56357" customFormat="1" ht="15" customHeight="1" x14ac:dyDescent="0.25"/>
    <row r="56358" customFormat="1" ht="15" customHeight="1" x14ac:dyDescent="0.25"/>
    <row r="56359" customFormat="1" ht="15" customHeight="1" x14ac:dyDescent="0.25"/>
    <row r="56360" customFormat="1" ht="15" customHeight="1" x14ac:dyDescent="0.25"/>
    <row r="56361" customFormat="1" ht="15" customHeight="1" x14ac:dyDescent="0.25"/>
    <row r="56362" customFormat="1" ht="15" customHeight="1" x14ac:dyDescent="0.25"/>
    <row r="56363" customFormat="1" ht="15" customHeight="1" x14ac:dyDescent="0.25"/>
    <row r="56364" customFormat="1" ht="15" customHeight="1" x14ac:dyDescent="0.25"/>
    <row r="56365" customFormat="1" ht="15" customHeight="1" x14ac:dyDescent="0.25"/>
    <row r="56366" customFormat="1" ht="15" customHeight="1" x14ac:dyDescent="0.25"/>
    <row r="56367" customFormat="1" ht="15" customHeight="1" x14ac:dyDescent="0.25"/>
    <row r="56368" customFormat="1" ht="15" customHeight="1" x14ac:dyDescent="0.25"/>
    <row r="56369" customFormat="1" ht="15" customHeight="1" x14ac:dyDescent="0.25"/>
    <row r="56370" customFormat="1" ht="15" customHeight="1" x14ac:dyDescent="0.25"/>
    <row r="56371" customFormat="1" ht="15" customHeight="1" x14ac:dyDescent="0.25"/>
    <row r="56372" customFormat="1" ht="15" customHeight="1" x14ac:dyDescent="0.25"/>
    <row r="56373" customFormat="1" ht="15" customHeight="1" x14ac:dyDescent="0.25"/>
    <row r="56374" customFormat="1" ht="15" customHeight="1" x14ac:dyDescent="0.25"/>
    <row r="56375" customFormat="1" ht="15" customHeight="1" x14ac:dyDescent="0.25"/>
    <row r="56376" customFormat="1" ht="15" customHeight="1" x14ac:dyDescent="0.25"/>
    <row r="56377" customFormat="1" ht="15" customHeight="1" x14ac:dyDescent="0.25"/>
    <row r="56378" customFormat="1" ht="15" customHeight="1" x14ac:dyDescent="0.25"/>
    <row r="56379" customFormat="1" ht="15" customHeight="1" x14ac:dyDescent="0.25"/>
    <row r="56380" customFormat="1" ht="15" customHeight="1" x14ac:dyDescent="0.25"/>
    <row r="56381" customFormat="1" ht="15" customHeight="1" x14ac:dyDescent="0.25"/>
    <row r="56382" customFormat="1" ht="15" customHeight="1" x14ac:dyDescent="0.25"/>
    <row r="56383" customFormat="1" ht="15" customHeight="1" x14ac:dyDescent="0.25"/>
    <row r="56384" customFormat="1" ht="15" customHeight="1" x14ac:dyDescent="0.25"/>
    <row r="56385" customFormat="1" ht="15" customHeight="1" x14ac:dyDescent="0.25"/>
    <row r="56386" customFormat="1" ht="15" customHeight="1" x14ac:dyDescent="0.25"/>
    <row r="56387" customFormat="1" ht="15" customHeight="1" x14ac:dyDescent="0.25"/>
    <row r="56388" customFormat="1" ht="15" customHeight="1" x14ac:dyDescent="0.25"/>
    <row r="56389" customFormat="1" ht="15" customHeight="1" x14ac:dyDescent="0.25"/>
    <row r="56390" customFormat="1" ht="15" customHeight="1" x14ac:dyDescent="0.25"/>
    <row r="56391" customFormat="1" ht="15" customHeight="1" x14ac:dyDescent="0.25"/>
    <row r="56392" customFormat="1" ht="15" customHeight="1" x14ac:dyDescent="0.25"/>
    <row r="56393" customFormat="1" ht="15" customHeight="1" x14ac:dyDescent="0.25"/>
    <row r="56394" customFormat="1" ht="15" customHeight="1" x14ac:dyDescent="0.25"/>
    <row r="56395" customFormat="1" ht="15" customHeight="1" x14ac:dyDescent="0.25"/>
    <row r="56396" customFormat="1" ht="15" customHeight="1" x14ac:dyDescent="0.25"/>
    <row r="56397" customFormat="1" ht="15" customHeight="1" x14ac:dyDescent="0.25"/>
    <row r="56398" customFormat="1" ht="15" customHeight="1" x14ac:dyDescent="0.25"/>
    <row r="56399" customFormat="1" ht="15" customHeight="1" x14ac:dyDescent="0.25"/>
    <row r="56400" customFormat="1" ht="15" customHeight="1" x14ac:dyDescent="0.25"/>
    <row r="56401" customFormat="1" ht="15" customHeight="1" x14ac:dyDescent="0.25"/>
    <row r="56402" customFormat="1" ht="15" customHeight="1" x14ac:dyDescent="0.25"/>
    <row r="56403" customFormat="1" ht="15" customHeight="1" x14ac:dyDescent="0.25"/>
    <row r="56404" customFormat="1" ht="15" customHeight="1" x14ac:dyDescent="0.25"/>
    <row r="56405" customFormat="1" ht="15" customHeight="1" x14ac:dyDescent="0.25"/>
    <row r="56406" customFormat="1" ht="15" customHeight="1" x14ac:dyDescent="0.25"/>
    <row r="56407" customFormat="1" ht="15" customHeight="1" x14ac:dyDescent="0.25"/>
    <row r="56408" customFormat="1" ht="15" customHeight="1" x14ac:dyDescent="0.25"/>
    <row r="56409" customFormat="1" ht="15" customHeight="1" x14ac:dyDescent="0.25"/>
    <row r="56410" customFormat="1" ht="15" customHeight="1" x14ac:dyDescent="0.25"/>
    <row r="56411" customFormat="1" ht="15" customHeight="1" x14ac:dyDescent="0.25"/>
    <row r="56412" customFormat="1" ht="15" customHeight="1" x14ac:dyDescent="0.25"/>
    <row r="56413" customFormat="1" ht="15" customHeight="1" x14ac:dyDescent="0.25"/>
    <row r="56414" customFormat="1" ht="15" customHeight="1" x14ac:dyDescent="0.25"/>
    <row r="56415" customFormat="1" ht="15" customHeight="1" x14ac:dyDescent="0.25"/>
    <row r="56416" customFormat="1" ht="15" customHeight="1" x14ac:dyDescent="0.25"/>
    <row r="56417" customFormat="1" ht="15" customHeight="1" x14ac:dyDescent="0.25"/>
    <row r="56418" customFormat="1" ht="15" customHeight="1" x14ac:dyDescent="0.25"/>
    <row r="56419" customFormat="1" ht="15" customHeight="1" x14ac:dyDescent="0.25"/>
    <row r="56420" customFormat="1" ht="15" customHeight="1" x14ac:dyDescent="0.25"/>
    <row r="56421" customFormat="1" ht="15" customHeight="1" x14ac:dyDescent="0.25"/>
    <row r="56422" customFormat="1" ht="15" customHeight="1" x14ac:dyDescent="0.25"/>
    <row r="56423" customFormat="1" ht="15" customHeight="1" x14ac:dyDescent="0.25"/>
    <row r="56424" customFormat="1" ht="15" customHeight="1" x14ac:dyDescent="0.25"/>
    <row r="56425" customFormat="1" ht="15" customHeight="1" x14ac:dyDescent="0.25"/>
    <row r="56426" customFormat="1" ht="15" customHeight="1" x14ac:dyDescent="0.25"/>
    <row r="56427" customFormat="1" ht="15" customHeight="1" x14ac:dyDescent="0.25"/>
    <row r="56428" customFormat="1" ht="15" customHeight="1" x14ac:dyDescent="0.25"/>
    <row r="56429" customFormat="1" ht="15" customHeight="1" x14ac:dyDescent="0.25"/>
    <row r="56430" customFormat="1" ht="15" customHeight="1" x14ac:dyDescent="0.25"/>
    <row r="56431" customFormat="1" ht="15" customHeight="1" x14ac:dyDescent="0.25"/>
    <row r="56432" customFormat="1" ht="15" customHeight="1" x14ac:dyDescent="0.25"/>
    <row r="56433" customFormat="1" ht="15" customHeight="1" x14ac:dyDescent="0.25"/>
    <row r="56434" customFormat="1" ht="15" customHeight="1" x14ac:dyDescent="0.25"/>
    <row r="56435" customFormat="1" ht="15" customHeight="1" x14ac:dyDescent="0.25"/>
    <row r="56436" customFormat="1" ht="15" customHeight="1" x14ac:dyDescent="0.25"/>
    <row r="56437" customFormat="1" ht="15" customHeight="1" x14ac:dyDescent="0.25"/>
    <row r="56438" customFormat="1" ht="15" customHeight="1" x14ac:dyDescent="0.25"/>
    <row r="56439" customFormat="1" ht="15" customHeight="1" x14ac:dyDescent="0.25"/>
    <row r="56440" customFormat="1" ht="15" customHeight="1" x14ac:dyDescent="0.25"/>
    <row r="56441" customFormat="1" ht="15" customHeight="1" x14ac:dyDescent="0.25"/>
    <row r="56442" customFormat="1" ht="15" customHeight="1" x14ac:dyDescent="0.25"/>
    <row r="56443" customFormat="1" ht="15" customHeight="1" x14ac:dyDescent="0.25"/>
    <row r="56444" customFormat="1" ht="15" customHeight="1" x14ac:dyDescent="0.25"/>
    <row r="56445" customFormat="1" ht="15" customHeight="1" x14ac:dyDescent="0.25"/>
    <row r="56446" customFormat="1" ht="15" customHeight="1" x14ac:dyDescent="0.25"/>
    <row r="56447" customFormat="1" ht="15" customHeight="1" x14ac:dyDescent="0.25"/>
    <row r="56448" customFormat="1" ht="15" customHeight="1" x14ac:dyDescent="0.25"/>
    <row r="56449" customFormat="1" ht="15" customHeight="1" x14ac:dyDescent="0.25"/>
    <row r="56450" customFormat="1" ht="15" customHeight="1" x14ac:dyDescent="0.25"/>
    <row r="56451" customFormat="1" ht="15" customHeight="1" x14ac:dyDescent="0.25"/>
    <row r="56452" customFormat="1" ht="15" customHeight="1" x14ac:dyDescent="0.25"/>
    <row r="56453" customFormat="1" ht="15" customHeight="1" x14ac:dyDescent="0.25"/>
    <row r="56454" customFormat="1" ht="15" customHeight="1" x14ac:dyDescent="0.25"/>
    <row r="56455" customFormat="1" ht="15" customHeight="1" x14ac:dyDescent="0.25"/>
    <row r="56456" customFormat="1" ht="15" customHeight="1" x14ac:dyDescent="0.25"/>
    <row r="56457" customFormat="1" ht="15" customHeight="1" x14ac:dyDescent="0.25"/>
    <row r="56458" customFormat="1" ht="15" customHeight="1" x14ac:dyDescent="0.25"/>
    <row r="56459" customFormat="1" ht="15" customHeight="1" x14ac:dyDescent="0.25"/>
    <row r="56460" customFormat="1" ht="15" customHeight="1" x14ac:dyDescent="0.25"/>
    <row r="56461" customFormat="1" ht="15" customHeight="1" x14ac:dyDescent="0.25"/>
    <row r="56462" customFormat="1" ht="15" customHeight="1" x14ac:dyDescent="0.25"/>
    <row r="56463" customFormat="1" ht="15" customHeight="1" x14ac:dyDescent="0.25"/>
    <row r="56464" customFormat="1" ht="15" customHeight="1" x14ac:dyDescent="0.25"/>
    <row r="56465" customFormat="1" ht="15" customHeight="1" x14ac:dyDescent="0.25"/>
    <row r="56466" customFormat="1" ht="15" customHeight="1" x14ac:dyDescent="0.25"/>
    <row r="56467" customFormat="1" ht="15" customHeight="1" x14ac:dyDescent="0.25"/>
    <row r="56468" customFormat="1" ht="15" customHeight="1" x14ac:dyDescent="0.25"/>
    <row r="56469" customFormat="1" ht="15" customHeight="1" x14ac:dyDescent="0.25"/>
    <row r="56470" customFormat="1" ht="15" customHeight="1" x14ac:dyDescent="0.25"/>
    <row r="56471" customFormat="1" ht="15" customHeight="1" x14ac:dyDescent="0.25"/>
    <row r="56472" customFormat="1" ht="15" customHeight="1" x14ac:dyDescent="0.25"/>
    <row r="56473" customFormat="1" ht="15" customHeight="1" x14ac:dyDescent="0.25"/>
    <row r="56474" customFormat="1" ht="15" customHeight="1" x14ac:dyDescent="0.25"/>
    <row r="56475" customFormat="1" ht="15" customHeight="1" x14ac:dyDescent="0.25"/>
    <row r="56476" customFormat="1" ht="15" customHeight="1" x14ac:dyDescent="0.25"/>
    <row r="56477" customFormat="1" ht="15" customHeight="1" x14ac:dyDescent="0.25"/>
    <row r="56478" customFormat="1" ht="15" customHeight="1" x14ac:dyDescent="0.25"/>
    <row r="56479" customFormat="1" ht="15" customHeight="1" x14ac:dyDescent="0.25"/>
    <row r="56480" customFormat="1" ht="15" customHeight="1" x14ac:dyDescent="0.25"/>
    <row r="56481" customFormat="1" ht="15" customHeight="1" x14ac:dyDescent="0.25"/>
    <row r="56482" customFormat="1" ht="15" customHeight="1" x14ac:dyDescent="0.25"/>
    <row r="56483" customFormat="1" ht="15" customHeight="1" x14ac:dyDescent="0.25"/>
    <row r="56484" customFormat="1" ht="15" customHeight="1" x14ac:dyDescent="0.25"/>
    <row r="56485" customFormat="1" ht="15" customHeight="1" x14ac:dyDescent="0.25"/>
    <row r="56486" customFormat="1" ht="15" customHeight="1" x14ac:dyDescent="0.25"/>
    <row r="56487" customFormat="1" ht="15" customHeight="1" x14ac:dyDescent="0.25"/>
    <row r="56488" customFormat="1" ht="15" customHeight="1" x14ac:dyDescent="0.25"/>
    <row r="56489" customFormat="1" ht="15" customHeight="1" x14ac:dyDescent="0.25"/>
    <row r="56490" customFormat="1" ht="15" customHeight="1" x14ac:dyDescent="0.25"/>
    <row r="56491" customFormat="1" ht="15" customHeight="1" x14ac:dyDescent="0.25"/>
    <row r="56492" customFormat="1" ht="15" customHeight="1" x14ac:dyDescent="0.25"/>
    <row r="56493" customFormat="1" ht="15" customHeight="1" x14ac:dyDescent="0.25"/>
    <row r="56494" customFormat="1" ht="15" customHeight="1" x14ac:dyDescent="0.25"/>
    <row r="56495" customFormat="1" ht="15" customHeight="1" x14ac:dyDescent="0.25"/>
    <row r="56496" customFormat="1" ht="15" customHeight="1" x14ac:dyDescent="0.25"/>
    <row r="56497" customFormat="1" ht="15" customHeight="1" x14ac:dyDescent="0.25"/>
    <row r="56498" customFormat="1" ht="15" customHeight="1" x14ac:dyDescent="0.25"/>
    <row r="56499" customFormat="1" ht="15" customHeight="1" x14ac:dyDescent="0.25"/>
    <row r="56500" customFormat="1" ht="15" customHeight="1" x14ac:dyDescent="0.25"/>
    <row r="56501" customFormat="1" ht="15" customHeight="1" x14ac:dyDescent="0.25"/>
    <row r="56502" customFormat="1" ht="15" customHeight="1" x14ac:dyDescent="0.25"/>
    <row r="56503" customFormat="1" ht="15" customHeight="1" x14ac:dyDescent="0.25"/>
    <row r="56504" customFormat="1" ht="15" customHeight="1" x14ac:dyDescent="0.25"/>
    <row r="56505" customFormat="1" ht="15" customHeight="1" x14ac:dyDescent="0.25"/>
    <row r="56506" customFormat="1" ht="15" customHeight="1" x14ac:dyDescent="0.25"/>
    <row r="56507" customFormat="1" ht="15" customHeight="1" x14ac:dyDescent="0.25"/>
    <row r="56508" customFormat="1" ht="15" customHeight="1" x14ac:dyDescent="0.25"/>
    <row r="56509" customFormat="1" ht="15" customHeight="1" x14ac:dyDescent="0.25"/>
    <row r="56510" customFormat="1" ht="15" customHeight="1" x14ac:dyDescent="0.25"/>
    <row r="56511" customFormat="1" ht="15" customHeight="1" x14ac:dyDescent="0.25"/>
    <row r="56512" customFormat="1" ht="15" customHeight="1" x14ac:dyDescent="0.25"/>
    <row r="56513" customFormat="1" ht="15" customHeight="1" x14ac:dyDescent="0.25"/>
    <row r="56514" customFormat="1" ht="15" customHeight="1" x14ac:dyDescent="0.25"/>
    <row r="56515" customFormat="1" ht="15" customHeight="1" x14ac:dyDescent="0.25"/>
    <row r="56516" customFormat="1" ht="15" customHeight="1" x14ac:dyDescent="0.25"/>
    <row r="56517" customFormat="1" ht="15" customHeight="1" x14ac:dyDescent="0.25"/>
    <row r="56518" customFormat="1" ht="15" customHeight="1" x14ac:dyDescent="0.25"/>
    <row r="56519" customFormat="1" ht="15" customHeight="1" x14ac:dyDescent="0.25"/>
    <row r="56520" customFormat="1" ht="15" customHeight="1" x14ac:dyDescent="0.25"/>
    <row r="56521" customFormat="1" ht="15" customHeight="1" x14ac:dyDescent="0.25"/>
    <row r="56522" customFormat="1" ht="15" customHeight="1" x14ac:dyDescent="0.25"/>
    <row r="56523" customFormat="1" ht="15" customHeight="1" x14ac:dyDescent="0.25"/>
    <row r="56524" customFormat="1" ht="15" customHeight="1" x14ac:dyDescent="0.25"/>
    <row r="56525" customFormat="1" ht="15" customHeight="1" x14ac:dyDescent="0.25"/>
    <row r="56526" customFormat="1" ht="15" customHeight="1" x14ac:dyDescent="0.25"/>
    <row r="56527" customFormat="1" ht="15" customHeight="1" x14ac:dyDescent="0.25"/>
    <row r="56528" customFormat="1" ht="15" customHeight="1" x14ac:dyDescent="0.25"/>
    <row r="56529" customFormat="1" ht="15" customHeight="1" x14ac:dyDescent="0.25"/>
    <row r="56530" customFormat="1" ht="15" customHeight="1" x14ac:dyDescent="0.25"/>
    <row r="56531" customFormat="1" ht="15" customHeight="1" x14ac:dyDescent="0.25"/>
    <row r="56532" customFormat="1" ht="15" customHeight="1" x14ac:dyDescent="0.25"/>
    <row r="56533" customFormat="1" ht="15" customHeight="1" x14ac:dyDescent="0.25"/>
    <row r="56534" customFormat="1" ht="15" customHeight="1" x14ac:dyDescent="0.25"/>
    <row r="56535" customFormat="1" ht="15" customHeight="1" x14ac:dyDescent="0.25"/>
    <row r="56536" customFormat="1" ht="15" customHeight="1" x14ac:dyDescent="0.25"/>
    <row r="56537" customFormat="1" ht="15" customHeight="1" x14ac:dyDescent="0.25"/>
    <row r="56538" customFormat="1" ht="15" customHeight="1" x14ac:dyDescent="0.25"/>
    <row r="56539" customFormat="1" ht="15" customHeight="1" x14ac:dyDescent="0.25"/>
    <row r="56540" customFormat="1" ht="15" customHeight="1" x14ac:dyDescent="0.25"/>
    <row r="56541" customFormat="1" ht="15" customHeight="1" x14ac:dyDescent="0.25"/>
    <row r="56542" customFormat="1" ht="15" customHeight="1" x14ac:dyDescent="0.25"/>
    <row r="56543" customFormat="1" ht="15" customHeight="1" x14ac:dyDescent="0.25"/>
    <row r="56544" customFormat="1" ht="15" customHeight="1" x14ac:dyDescent="0.25"/>
    <row r="56545" customFormat="1" ht="15" customHeight="1" x14ac:dyDescent="0.25"/>
    <row r="56546" customFormat="1" ht="15" customHeight="1" x14ac:dyDescent="0.25"/>
    <row r="56547" customFormat="1" ht="15" customHeight="1" x14ac:dyDescent="0.25"/>
    <row r="56548" customFormat="1" ht="15" customHeight="1" x14ac:dyDescent="0.25"/>
    <row r="56549" customFormat="1" ht="15" customHeight="1" x14ac:dyDescent="0.25"/>
    <row r="56550" customFormat="1" ht="15" customHeight="1" x14ac:dyDescent="0.25"/>
    <row r="56551" customFormat="1" ht="15" customHeight="1" x14ac:dyDescent="0.25"/>
    <row r="56552" customFormat="1" ht="15" customHeight="1" x14ac:dyDescent="0.25"/>
    <row r="56553" customFormat="1" ht="15" customHeight="1" x14ac:dyDescent="0.25"/>
    <row r="56554" customFormat="1" ht="15" customHeight="1" x14ac:dyDescent="0.25"/>
    <row r="56555" customFormat="1" ht="15" customHeight="1" x14ac:dyDescent="0.25"/>
    <row r="56556" customFormat="1" ht="15" customHeight="1" x14ac:dyDescent="0.25"/>
    <row r="56557" customFormat="1" ht="15" customHeight="1" x14ac:dyDescent="0.25"/>
    <row r="56558" customFormat="1" ht="15" customHeight="1" x14ac:dyDescent="0.25"/>
    <row r="56559" customFormat="1" ht="15" customHeight="1" x14ac:dyDescent="0.25"/>
    <row r="56560" customFormat="1" ht="15" customHeight="1" x14ac:dyDescent="0.25"/>
    <row r="56561" customFormat="1" ht="15" customHeight="1" x14ac:dyDescent="0.25"/>
    <row r="56562" customFormat="1" ht="15" customHeight="1" x14ac:dyDescent="0.25"/>
    <row r="56563" customFormat="1" ht="15" customHeight="1" x14ac:dyDescent="0.25"/>
    <row r="56564" customFormat="1" ht="15" customHeight="1" x14ac:dyDescent="0.25"/>
    <row r="56565" customFormat="1" ht="15" customHeight="1" x14ac:dyDescent="0.25"/>
    <row r="56566" customFormat="1" ht="15" customHeight="1" x14ac:dyDescent="0.25"/>
    <row r="56567" customFormat="1" ht="15" customHeight="1" x14ac:dyDescent="0.25"/>
    <row r="56568" customFormat="1" ht="15" customHeight="1" x14ac:dyDescent="0.25"/>
    <row r="56569" customFormat="1" ht="15" customHeight="1" x14ac:dyDescent="0.25"/>
    <row r="56570" customFormat="1" ht="15" customHeight="1" x14ac:dyDescent="0.25"/>
    <row r="56571" customFormat="1" ht="15" customHeight="1" x14ac:dyDescent="0.25"/>
    <row r="56572" customFormat="1" ht="15" customHeight="1" x14ac:dyDescent="0.25"/>
    <row r="56573" customFormat="1" ht="15" customHeight="1" x14ac:dyDescent="0.25"/>
    <row r="56574" customFormat="1" ht="15" customHeight="1" x14ac:dyDescent="0.25"/>
    <row r="56575" customFormat="1" ht="15" customHeight="1" x14ac:dyDescent="0.25"/>
    <row r="56576" customFormat="1" ht="15" customHeight="1" x14ac:dyDescent="0.25"/>
    <row r="56577" customFormat="1" ht="15" customHeight="1" x14ac:dyDescent="0.25"/>
    <row r="56578" customFormat="1" ht="15" customHeight="1" x14ac:dyDescent="0.25"/>
    <row r="56579" customFormat="1" ht="15" customHeight="1" x14ac:dyDescent="0.25"/>
    <row r="56580" customFormat="1" ht="15" customHeight="1" x14ac:dyDescent="0.25"/>
    <row r="56581" customFormat="1" ht="15" customHeight="1" x14ac:dyDescent="0.25"/>
    <row r="56582" customFormat="1" ht="15" customHeight="1" x14ac:dyDescent="0.25"/>
    <row r="56583" customFormat="1" ht="15" customHeight="1" x14ac:dyDescent="0.25"/>
    <row r="56584" customFormat="1" ht="15" customHeight="1" x14ac:dyDescent="0.25"/>
    <row r="56585" customFormat="1" ht="15" customHeight="1" x14ac:dyDescent="0.25"/>
    <row r="56586" customFormat="1" ht="15" customHeight="1" x14ac:dyDescent="0.25"/>
    <row r="56587" customFormat="1" ht="15" customHeight="1" x14ac:dyDescent="0.25"/>
    <row r="56588" customFormat="1" ht="15" customHeight="1" x14ac:dyDescent="0.25"/>
    <row r="56589" customFormat="1" ht="15" customHeight="1" x14ac:dyDescent="0.25"/>
    <row r="56590" customFormat="1" ht="15" customHeight="1" x14ac:dyDescent="0.25"/>
    <row r="56591" customFormat="1" ht="15" customHeight="1" x14ac:dyDescent="0.25"/>
    <row r="56592" customFormat="1" ht="15" customHeight="1" x14ac:dyDescent="0.25"/>
    <row r="56593" customFormat="1" ht="15" customHeight="1" x14ac:dyDescent="0.25"/>
    <row r="56594" customFormat="1" ht="15" customHeight="1" x14ac:dyDescent="0.25"/>
    <row r="56595" customFormat="1" ht="15" customHeight="1" x14ac:dyDescent="0.25"/>
    <row r="56596" customFormat="1" ht="15" customHeight="1" x14ac:dyDescent="0.25"/>
    <row r="56597" customFormat="1" ht="15" customHeight="1" x14ac:dyDescent="0.25"/>
    <row r="56598" customFormat="1" ht="15" customHeight="1" x14ac:dyDescent="0.25"/>
    <row r="56599" customFormat="1" ht="15" customHeight="1" x14ac:dyDescent="0.25"/>
    <row r="56600" customFormat="1" ht="15" customHeight="1" x14ac:dyDescent="0.25"/>
    <row r="56601" customFormat="1" ht="15" customHeight="1" x14ac:dyDescent="0.25"/>
    <row r="56602" customFormat="1" ht="15" customHeight="1" x14ac:dyDescent="0.25"/>
    <row r="56603" customFormat="1" ht="15" customHeight="1" x14ac:dyDescent="0.25"/>
    <row r="56604" customFormat="1" ht="15" customHeight="1" x14ac:dyDescent="0.25"/>
    <row r="56605" customFormat="1" ht="15" customHeight="1" x14ac:dyDescent="0.25"/>
    <row r="56606" customFormat="1" ht="15" customHeight="1" x14ac:dyDescent="0.25"/>
    <row r="56607" customFormat="1" ht="15" customHeight="1" x14ac:dyDescent="0.25"/>
    <row r="56608" customFormat="1" ht="15" customHeight="1" x14ac:dyDescent="0.25"/>
    <row r="56609" customFormat="1" ht="15" customHeight="1" x14ac:dyDescent="0.25"/>
    <row r="56610" customFormat="1" ht="15" customHeight="1" x14ac:dyDescent="0.25"/>
    <row r="56611" customFormat="1" ht="15" customHeight="1" x14ac:dyDescent="0.25"/>
    <row r="56612" customFormat="1" ht="15" customHeight="1" x14ac:dyDescent="0.25"/>
    <row r="56613" customFormat="1" ht="15" customHeight="1" x14ac:dyDescent="0.25"/>
    <row r="56614" customFormat="1" ht="15" customHeight="1" x14ac:dyDescent="0.25"/>
    <row r="56615" customFormat="1" ht="15" customHeight="1" x14ac:dyDescent="0.25"/>
    <row r="56616" customFormat="1" ht="15" customHeight="1" x14ac:dyDescent="0.25"/>
    <row r="56617" customFormat="1" ht="15" customHeight="1" x14ac:dyDescent="0.25"/>
    <row r="56618" customFormat="1" ht="15" customHeight="1" x14ac:dyDescent="0.25"/>
    <row r="56619" customFormat="1" ht="15" customHeight="1" x14ac:dyDescent="0.25"/>
    <row r="56620" customFormat="1" ht="15" customHeight="1" x14ac:dyDescent="0.25"/>
    <row r="56621" customFormat="1" ht="15" customHeight="1" x14ac:dyDescent="0.25"/>
    <row r="56622" customFormat="1" ht="15" customHeight="1" x14ac:dyDescent="0.25"/>
    <row r="56623" customFormat="1" ht="15" customHeight="1" x14ac:dyDescent="0.25"/>
    <row r="56624" customFormat="1" ht="15" customHeight="1" x14ac:dyDescent="0.25"/>
    <row r="56625" customFormat="1" ht="15" customHeight="1" x14ac:dyDescent="0.25"/>
    <row r="56626" customFormat="1" ht="15" customHeight="1" x14ac:dyDescent="0.25"/>
    <row r="56627" customFormat="1" ht="15" customHeight="1" x14ac:dyDescent="0.25"/>
    <row r="56628" customFormat="1" ht="15" customHeight="1" x14ac:dyDescent="0.25"/>
    <row r="56629" customFormat="1" ht="15" customHeight="1" x14ac:dyDescent="0.25"/>
    <row r="56630" customFormat="1" ht="15" customHeight="1" x14ac:dyDescent="0.25"/>
    <row r="56631" customFormat="1" ht="15" customHeight="1" x14ac:dyDescent="0.25"/>
    <row r="56632" customFormat="1" ht="15" customHeight="1" x14ac:dyDescent="0.25"/>
    <row r="56633" customFormat="1" ht="15" customHeight="1" x14ac:dyDescent="0.25"/>
    <row r="56634" customFormat="1" ht="15" customHeight="1" x14ac:dyDescent="0.25"/>
    <row r="56635" customFormat="1" ht="15" customHeight="1" x14ac:dyDescent="0.25"/>
    <row r="56636" customFormat="1" ht="15" customHeight="1" x14ac:dyDescent="0.25"/>
    <row r="56637" customFormat="1" ht="15" customHeight="1" x14ac:dyDescent="0.25"/>
    <row r="56638" customFormat="1" ht="15" customHeight="1" x14ac:dyDescent="0.25"/>
    <row r="56639" customFormat="1" ht="15" customHeight="1" x14ac:dyDescent="0.25"/>
    <row r="56640" customFormat="1" ht="15" customHeight="1" x14ac:dyDescent="0.25"/>
    <row r="56641" customFormat="1" ht="15" customHeight="1" x14ac:dyDescent="0.25"/>
    <row r="56642" customFormat="1" ht="15" customHeight="1" x14ac:dyDescent="0.25"/>
    <row r="56643" customFormat="1" ht="15" customHeight="1" x14ac:dyDescent="0.25"/>
    <row r="56644" customFormat="1" ht="15" customHeight="1" x14ac:dyDescent="0.25"/>
    <row r="56645" customFormat="1" ht="15" customHeight="1" x14ac:dyDescent="0.25"/>
    <row r="56646" customFormat="1" ht="15" customHeight="1" x14ac:dyDescent="0.25"/>
    <row r="56647" customFormat="1" ht="15" customHeight="1" x14ac:dyDescent="0.25"/>
    <row r="56648" customFormat="1" ht="15" customHeight="1" x14ac:dyDescent="0.25"/>
    <row r="56649" customFormat="1" ht="15" customHeight="1" x14ac:dyDescent="0.25"/>
    <row r="56650" customFormat="1" ht="15" customHeight="1" x14ac:dyDescent="0.25"/>
    <row r="56651" customFormat="1" ht="15" customHeight="1" x14ac:dyDescent="0.25"/>
    <row r="56652" customFormat="1" ht="15" customHeight="1" x14ac:dyDescent="0.25"/>
    <row r="56653" customFormat="1" ht="15" customHeight="1" x14ac:dyDescent="0.25"/>
    <row r="56654" customFormat="1" ht="15" customHeight="1" x14ac:dyDescent="0.25"/>
    <row r="56655" customFormat="1" ht="15" customHeight="1" x14ac:dyDescent="0.25"/>
    <row r="56656" customFormat="1" ht="15" customHeight="1" x14ac:dyDescent="0.25"/>
    <row r="56657" customFormat="1" ht="15" customHeight="1" x14ac:dyDescent="0.25"/>
    <row r="56658" customFormat="1" ht="15" customHeight="1" x14ac:dyDescent="0.25"/>
    <row r="56659" customFormat="1" ht="15" customHeight="1" x14ac:dyDescent="0.25"/>
    <row r="56660" customFormat="1" ht="15" customHeight="1" x14ac:dyDescent="0.25"/>
    <row r="56661" customFormat="1" ht="15" customHeight="1" x14ac:dyDescent="0.25"/>
    <row r="56662" customFormat="1" ht="15" customHeight="1" x14ac:dyDescent="0.25"/>
    <row r="56663" customFormat="1" ht="15" customHeight="1" x14ac:dyDescent="0.25"/>
    <row r="56664" customFormat="1" ht="15" customHeight="1" x14ac:dyDescent="0.25"/>
    <row r="56665" customFormat="1" ht="15" customHeight="1" x14ac:dyDescent="0.25"/>
    <row r="56666" customFormat="1" ht="15" customHeight="1" x14ac:dyDescent="0.25"/>
    <row r="56667" customFormat="1" ht="15" customHeight="1" x14ac:dyDescent="0.25"/>
    <row r="56668" customFormat="1" ht="15" customHeight="1" x14ac:dyDescent="0.25"/>
    <row r="56669" customFormat="1" ht="15" customHeight="1" x14ac:dyDescent="0.25"/>
    <row r="56670" customFormat="1" ht="15" customHeight="1" x14ac:dyDescent="0.25"/>
    <row r="56671" customFormat="1" ht="15" customHeight="1" x14ac:dyDescent="0.25"/>
    <row r="56672" customFormat="1" ht="15" customHeight="1" x14ac:dyDescent="0.25"/>
    <row r="56673" customFormat="1" ht="15" customHeight="1" x14ac:dyDescent="0.25"/>
    <row r="56674" customFormat="1" ht="15" customHeight="1" x14ac:dyDescent="0.25"/>
    <row r="56675" customFormat="1" ht="15" customHeight="1" x14ac:dyDescent="0.25"/>
    <row r="56676" customFormat="1" ht="15" customHeight="1" x14ac:dyDescent="0.25"/>
    <row r="56677" customFormat="1" ht="15" customHeight="1" x14ac:dyDescent="0.25"/>
    <row r="56678" customFormat="1" ht="15" customHeight="1" x14ac:dyDescent="0.25"/>
    <row r="56679" customFormat="1" ht="15" customHeight="1" x14ac:dyDescent="0.25"/>
    <row r="56680" customFormat="1" ht="15" customHeight="1" x14ac:dyDescent="0.25"/>
    <row r="56681" customFormat="1" ht="15" customHeight="1" x14ac:dyDescent="0.25"/>
    <row r="56682" customFormat="1" ht="15" customHeight="1" x14ac:dyDescent="0.25"/>
    <row r="56683" customFormat="1" ht="15" customHeight="1" x14ac:dyDescent="0.25"/>
    <row r="56684" customFormat="1" ht="15" customHeight="1" x14ac:dyDescent="0.25"/>
    <row r="56685" customFormat="1" ht="15" customHeight="1" x14ac:dyDescent="0.25"/>
    <row r="56686" customFormat="1" ht="15" customHeight="1" x14ac:dyDescent="0.25"/>
    <row r="56687" customFormat="1" ht="15" customHeight="1" x14ac:dyDescent="0.25"/>
    <row r="56688" customFormat="1" ht="15" customHeight="1" x14ac:dyDescent="0.25"/>
    <row r="56689" customFormat="1" ht="15" customHeight="1" x14ac:dyDescent="0.25"/>
    <row r="56690" customFormat="1" ht="15" customHeight="1" x14ac:dyDescent="0.25"/>
    <row r="56691" customFormat="1" ht="15" customHeight="1" x14ac:dyDescent="0.25"/>
    <row r="56692" customFormat="1" ht="15" customHeight="1" x14ac:dyDescent="0.25"/>
    <row r="56693" customFormat="1" ht="15" customHeight="1" x14ac:dyDescent="0.25"/>
    <row r="56694" customFormat="1" ht="15" customHeight="1" x14ac:dyDescent="0.25"/>
    <row r="56695" customFormat="1" ht="15" customHeight="1" x14ac:dyDescent="0.25"/>
    <row r="56696" customFormat="1" ht="15" customHeight="1" x14ac:dyDescent="0.25"/>
    <row r="56697" customFormat="1" ht="15" customHeight="1" x14ac:dyDescent="0.25"/>
    <row r="56698" customFormat="1" ht="15" customHeight="1" x14ac:dyDescent="0.25"/>
    <row r="56699" customFormat="1" ht="15" customHeight="1" x14ac:dyDescent="0.25"/>
    <row r="56700" customFormat="1" ht="15" customHeight="1" x14ac:dyDescent="0.25"/>
    <row r="56701" customFormat="1" ht="15" customHeight="1" x14ac:dyDescent="0.25"/>
    <row r="56702" customFormat="1" ht="15" customHeight="1" x14ac:dyDescent="0.25"/>
    <row r="56703" customFormat="1" ht="15" customHeight="1" x14ac:dyDescent="0.25"/>
    <row r="56704" customFormat="1" ht="15" customHeight="1" x14ac:dyDescent="0.25"/>
    <row r="56705" customFormat="1" ht="15" customHeight="1" x14ac:dyDescent="0.25"/>
    <row r="56706" customFormat="1" ht="15" customHeight="1" x14ac:dyDescent="0.25"/>
    <row r="56707" customFormat="1" ht="15" customHeight="1" x14ac:dyDescent="0.25"/>
    <row r="56708" customFormat="1" ht="15" customHeight="1" x14ac:dyDescent="0.25"/>
    <row r="56709" customFormat="1" ht="15" customHeight="1" x14ac:dyDescent="0.25"/>
    <row r="56710" customFormat="1" ht="15" customHeight="1" x14ac:dyDescent="0.25"/>
    <row r="56711" customFormat="1" ht="15" customHeight="1" x14ac:dyDescent="0.25"/>
    <row r="56712" customFormat="1" ht="15" customHeight="1" x14ac:dyDescent="0.25"/>
    <row r="56713" customFormat="1" ht="15" customHeight="1" x14ac:dyDescent="0.25"/>
    <row r="56714" customFormat="1" ht="15" customHeight="1" x14ac:dyDescent="0.25"/>
    <row r="56715" customFormat="1" ht="15" customHeight="1" x14ac:dyDescent="0.25"/>
    <row r="56716" customFormat="1" ht="15" customHeight="1" x14ac:dyDescent="0.25"/>
    <row r="56717" customFormat="1" ht="15" customHeight="1" x14ac:dyDescent="0.25"/>
    <row r="56718" customFormat="1" ht="15" customHeight="1" x14ac:dyDescent="0.25"/>
    <row r="56719" customFormat="1" ht="15" customHeight="1" x14ac:dyDescent="0.25"/>
    <row r="56720" customFormat="1" ht="15" customHeight="1" x14ac:dyDescent="0.25"/>
    <row r="56721" customFormat="1" ht="15" customHeight="1" x14ac:dyDescent="0.25"/>
    <row r="56722" customFormat="1" ht="15" customHeight="1" x14ac:dyDescent="0.25"/>
    <row r="56723" customFormat="1" ht="15" customHeight="1" x14ac:dyDescent="0.25"/>
    <row r="56724" customFormat="1" ht="15" customHeight="1" x14ac:dyDescent="0.25"/>
    <row r="56725" customFormat="1" ht="15" customHeight="1" x14ac:dyDescent="0.25"/>
    <row r="56726" customFormat="1" ht="15" customHeight="1" x14ac:dyDescent="0.25"/>
    <row r="56727" customFormat="1" ht="15" customHeight="1" x14ac:dyDescent="0.25"/>
    <row r="56728" customFormat="1" ht="15" customHeight="1" x14ac:dyDescent="0.25"/>
    <row r="56729" customFormat="1" ht="15" customHeight="1" x14ac:dyDescent="0.25"/>
    <row r="56730" customFormat="1" ht="15" customHeight="1" x14ac:dyDescent="0.25"/>
    <row r="56731" customFormat="1" ht="15" customHeight="1" x14ac:dyDescent="0.25"/>
    <row r="56732" customFormat="1" ht="15" customHeight="1" x14ac:dyDescent="0.25"/>
    <row r="56733" customFormat="1" ht="15" customHeight="1" x14ac:dyDescent="0.25"/>
    <row r="56734" customFormat="1" ht="15" customHeight="1" x14ac:dyDescent="0.25"/>
    <row r="56735" customFormat="1" ht="15" customHeight="1" x14ac:dyDescent="0.25"/>
    <row r="56736" customFormat="1" ht="15" customHeight="1" x14ac:dyDescent="0.25"/>
    <row r="56737" customFormat="1" ht="15" customHeight="1" x14ac:dyDescent="0.25"/>
    <row r="56738" customFormat="1" ht="15" customHeight="1" x14ac:dyDescent="0.25"/>
    <row r="56739" customFormat="1" ht="15" customHeight="1" x14ac:dyDescent="0.25"/>
    <row r="56740" customFormat="1" ht="15" customHeight="1" x14ac:dyDescent="0.25"/>
    <row r="56741" customFormat="1" ht="15" customHeight="1" x14ac:dyDescent="0.25"/>
    <row r="56742" customFormat="1" ht="15" customHeight="1" x14ac:dyDescent="0.25"/>
    <row r="56743" customFormat="1" ht="15" customHeight="1" x14ac:dyDescent="0.25"/>
    <row r="56744" customFormat="1" ht="15" customHeight="1" x14ac:dyDescent="0.25"/>
    <row r="56745" customFormat="1" ht="15" customHeight="1" x14ac:dyDescent="0.25"/>
    <row r="56746" customFormat="1" ht="15" customHeight="1" x14ac:dyDescent="0.25"/>
    <row r="56747" customFormat="1" ht="15" customHeight="1" x14ac:dyDescent="0.25"/>
    <row r="56748" customFormat="1" ht="15" customHeight="1" x14ac:dyDescent="0.25"/>
    <row r="56749" customFormat="1" ht="15" customHeight="1" x14ac:dyDescent="0.25"/>
    <row r="56750" customFormat="1" ht="15" customHeight="1" x14ac:dyDescent="0.25"/>
    <row r="56751" customFormat="1" ht="15" customHeight="1" x14ac:dyDescent="0.25"/>
    <row r="56752" customFormat="1" ht="15" customHeight="1" x14ac:dyDescent="0.25"/>
    <row r="56753" customFormat="1" ht="15" customHeight="1" x14ac:dyDescent="0.25"/>
    <row r="56754" customFormat="1" ht="15" customHeight="1" x14ac:dyDescent="0.25"/>
    <row r="56755" customFormat="1" ht="15" customHeight="1" x14ac:dyDescent="0.25"/>
    <row r="56756" customFormat="1" ht="15" customHeight="1" x14ac:dyDescent="0.25"/>
    <row r="56757" customFormat="1" ht="15" customHeight="1" x14ac:dyDescent="0.25"/>
    <row r="56758" customFormat="1" ht="15" customHeight="1" x14ac:dyDescent="0.25"/>
    <row r="56759" customFormat="1" ht="15" customHeight="1" x14ac:dyDescent="0.25"/>
    <row r="56760" customFormat="1" ht="15" customHeight="1" x14ac:dyDescent="0.25"/>
    <row r="56761" customFormat="1" ht="15" customHeight="1" x14ac:dyDescent="0.25"/>
    <row r="56762" customFormat="1" ht="15" customHeight="1" x14ac:dyDescent="0.25"/>
    <row r="56763" customFormat="1" ht="15" customHeight="1" x14ac:dyDescent="0.25"/>
    <row r="56764" customFormat="1" ht="15" customHeight="1" x14ac:dyDescent="0.25"/>
    <row r="56765" customFormat="1" ht="15" customHeight="1" x14ac:dyDescent="0.25"/>
    <row r="56766" customFormat="1" ht="15" customHeight="1" x14ac:dyDescent="0.25"/>
    <row r="56767" customFormat="1" ht="15" customHeight="1" x14ac:dyDescent="0.25"/>
    <row r="56768" customFormat="1" ht="15" customHeight="1" x14ac:dyDescent="0.25"/>
    <row r="56769" customFormat="1" ht="15" customHeight="1" x14ac:dyDescent="0.25"/>
    <row r="56770" customFormat="1" ht="15" customHeight="1" x14ac:dyDescent="0.25"/>
    <row r="56771" customFormat="1" ht="15" customHeight="1" x14ac:dyDescent="0.25"/>
    <row r="56772" customFormat="1" ht="15" customHeight="1" x14ac:dyDescent="0.25"/>
    <row r="56773" customFormat="1" ht="15" customHeight="1" x14ac:dyDescent="0.25"/>
    <row r="56774" customFormat="1" ht="15" customHeight="1" x14ac:dyDescent="0.25"/>
    <row r="56775" customFormat="1" ht="15" customHeight="1" x14ac:dyDescent="0.25"/>
    <row r="56776" customFormat="1" ht="15" customHeight="1" x14ac:dyDescent="0.25"/>
    <row r="56777" customFormat="1" ht="15" customHeight="1" x14ac:dyDescent="0.25"/>
    <row r="56778" customFormat="1" ht="15" customHeight="1" x14ac:dyDescent="0.25"/>
    <row r="56779" customFormat="1" ht="15" customHeight="1" x14ac:dyDescent="0.25"/>
    <row r="56780" customFormat="1" ht="15" customHeight="1" x14ac:dyDescent="0.25"/>
    <row r="56781" customFormat="1" ht="15" customHeight="1" x14ac:dyDescent="0.25"/>
    <row r="56782" customFormat="1" ht="15" customHeight="1" x14ac:dyDescent="0.25"/>
    <row r="56783" customFormat="1" ht="15" customHeight="1" x14ac:dyDescent="0.25"/>
    <row r="56784" customFormat="1" ht="15" customHeight="1" x14ac:dyDescent="0.25"/>
    <row r="56785" customFormat="1" ht="15" customHeight="1" x14ac:dyDescent="0.25"/>
    <row r="56786" customFormat="1" ht="15" customHeight="1" x14ac:dyDescent="0.25"/>
    <row r="56787" customFormat="1" ht="15" customHeight="1" x14ac:dyDescent="0.25"/>
    <row r="56788" customFormat="1" ht="15" customHeight="1" x14ac:dyDescent="0.25"/>
    <row r="56789" customFormat="1" ht="15" customHeight="1" x14ac:dyDescent="0.25"/>
    <row r="56790" customFormat="1" ht="15" customHeight="1" x14ac:dyDescent="0.25"/>
    <row r="56791" customFormat="1" ht="15" customHeight="1" x14ac:dyDescent="0.25"/>
    <row r="56792" customFormat="1" ht="15" customHeight="1" x14ac:dyDescent="0.25"/>
    <row r="56793" customFormat="1" ht="15" customHeight="1" x14ac:dyDescent="0.25"/>
    <row r="56794" customFormat="1" ht="15" customHeight="1" x14ac:dyDescent="0.25"/>
    <row r="56795" customFormat="1" ht="15" customHeight="1" x14ac:dyDescent="0.25"/>
    <row r="56796" customFormat="1" ht="15" customHeight="1" x14ac:dyDescent="0.25"/>
    <row r="56797" customFormat="1" ht="15" customHeight="1" x14ac:dyDescent="0.25"/>
    <row r="56798" customFormat="1" ht="15" customHeight="1" x14ac:dyDescent="0.25"/>
    <row r="56799" customFormat="1" ht="15" customHeight="1" x14ac:dyDescent="0.25"/>
    <row r="56800" customFormat="1" ht="15" customHeight="1" x14ac:dyDescent="0.25"/>
    <row r="56801" customFormat="1" ht="15" customHeight="1" x14ac:dyDescent="0.25"/>
    <row r="56802" customFormat="1" ht="15" customHeight="1" x14ac:dyDescent="0.25"/>
    <row r="56803" customFormat="1" ht="15" customHeight="1" x14ac:dyDescent="0.25"/>
    <row r="56804" customFormat="1" ht="15" customHeight="1" x14ac:dyDescent="0.25"/>
    <row r="56805" customFormat="1" ht="15" customHeight="1" x14ac:dyDescent="0.25"/>
    <row r="56806" customFormat="1" ht="15" customHeight="1" x14ac:dyDescent="0.25"/>
    <row r="56807" customFormat="1" ht="15" customHeight="1" x14ac:dyDescent="0.25"/>
    <row r="56808" customFormat="1" ht="15" customHeight="1" x14ac:dyDescent="0.25"/>
    <row r="56809" customFormat="1" ht="15" customHeight="1" x14ac:dyDescent="0.25"/>
    <row r="56810" customFormat="1" ht="15" customHeight="1" x14ac:dyDescent="0.25"/>
    <row r="56811" customFormat="1" ht="15" customHeight="1" x14ac:dyDescent="0.25"/>
    <row r="56812" customFormat="1" ht="15" customHeight="1" x14ac:dyDescent="0.25"/>
    <row r="56813" customFormat="1" ht="15" customHeight="1" x14ac:dyDescent="0.25"/>
    <row r="56814" customFormat="1" ht="15" customHeight="1" x14ac:dyDescent="0.25"/>
    <row r="56815" customFormat="1" ht="15" customHeight="1" x14ac:dyDescent="0.25"/>
    <row r="56816" customFormat="1" ht="15" customHeight="1" x14ac:dyDescent="0.25"/>
    <row r="56817" customFormat="1" ht="15" customHeight="1" x14ac:dyDescent="0.25"/>
    <row r="56818" customFormat="1" ht="15" customHeight="1" x14ac:dyDescent="0.25"/>
    <row r="56819" customFormat="1" ht="15" customHeight="1" x14ac:dyDescent="0.25"/>
    <row r="56820" customFormat="1" ht="15" customHeight="1" x14ac:dyDescent="0.25"/>
    <row r="56821" customFormat="1" ht="15" customHeight="1" x14ac:dyDescent="0.25"/>
    <row r="56822" customFormat="1" ht="15" customHeight="1" x14ac:dyDescent="0.25"/>
    <row r="56823" customFormat="1" ht="15" customHeight="1" x14ac:dyDescent="0.25"/>
    <row r="56824" customFormat="1" ht="15" customHeight="1" x14ac:dyDescent="0.25"/>
    <row r="56825" customFormat="1" ht="15" customHeight="1" x14ac:dyDescent="0.25"/>
    <row r="56826" customFormat="1" ht="15" customHeight="1" x14ac:dyDescent="0.25"/>
    <row r="56827" customFormat="1" ht="15" customHeight="1" x14ac:dyDescent="0.25"/>
    <row r="56828" customFormat="1" ht="15" customHeight="1" x14ac:dyDescent="0.25"/>
    <row r="56829" customFormat="1" ht="15" customHeight="1" x14ac:dyDescent="0.25"/>
    <row r="56830" customFormat="1" ht="15" customHeight="1" x14ac:dyDescent="0.25"/>
    <row r="56831" customFormat="1" ht="15" customHeight="1" x14ac:dyDescent="0.25"/>
    <row r="56832" customFormat="1" ht="15" customHeight="1" x14ac:dyDescent="0.25"/>
    <row r="56833" customFormat="1" ht="15" customHeight="1" x14ac:dyDescent="0.25"/>
    <row r="56834" customFormat="1" ht="15" customHeight="1" x14ac:dyDescent="0.25"/>
    <row r="56835" customFormat="1" ht="15" customHeight="1" x14ac:dyDescent="0.25"/>
    <row r="56836" customFormat="1" ht="15" customHeight="1" x14ac:dyDescent="0.25"/>
    <row r="56837" customFormat="1" ht="15" customHeight="1" x14ac:dyDescent="0.25"/>
    <row r="56838" customFormat="1" ht="15" customHeight="1" x14ac:dyDescent="0.25"/>
    <row r="56839" customFormat="1" ht="15" customHeight="1" x14ac:dyDescent="0.25"/>
    <row r="56840" customFormat="1" ht="15" customHeight="1" x14ac:dyDescent="0.25"/>
    <row r="56841" customFormat="1" ht="15" customHeight="1" x14ac:dyDescent="0.25"/>
    <row r="56842" customFormat="1" ht="15" customHeight="1" x14ac:dyDescent="0.25"/>
    <row r="56843" customFormat="1" ht="15" customHeight="1" x14ac:dyDescent="0.25"/>
    <row r="56844" customFormat="1" ht="15" customHeight="1" x14ac:dyDescent="0.25"/>
    <row r="56845" customFormat="1" ht="15" customHeight="1" x14ac:dyDescent="0.25"/>
    <row r="56846" customFormat="1" ht="15" customHeight="1" x14ac:dyDescent="0.25"/>
    <row r="56847" customFormat="1" ht="15" customHeight="1" x14ac:dyDescent="0.25"/>
    <row r="56848" customFormat="1" ht="15" customHeight="1" x14ac:dyDescent="0.25"/>
    <row r="56849" customFormat="1" ht="15" customHeight="1" x14ac:dyDescent="0.25"/>
    <row r="56850" customFormat="1" ht="15" customHeight="1" x14ac:dyDescent="0.25"/>
    <row r="56851" customFormat="1" ht="15" customHeight="1" x14ac:dyDescent="0.25"/>
    <row r="56852" customFormat="1" ht="15" customHeight="1" x14ac:dyDescent="0.25"/>
    <row r="56853" customFormat="1" ht="15" customHeight="1" x14ac:dyDescent="0.25"/>
    <row r="56854" customFormat="1" ht="15" customHeight="1" x14ac:dyDescent="0.25"/>
    <row r="56855" customFormat="1" ht="15" customHeight="1" x14ac:dyDescent="0.25"/>
    <row r="56856" customFormat="1" ht="15" customHeight="1" x14ac:dyDescent="0.25"/>
    <row r="56857" customFormat="1" ht="15" customHeight="1" x14ac:dyDescent="0.25"/>
    <row r="56858" customFormat="1" ht="15" customHeight="1" x14ac:dyDescent="0.25"/>
    <row r="56859" customFormat="1" ht="15" customHeight="1" x14ac:dyDescent="0.25"/>
    <row r="56860" customFormat="1" ht="15" customHeight="1" x14ac:dyDescent="0.25"/>
    <row r="56861" customFormat="1" ht="15" customHeight="1" x14ac:dyDescent="0.25"/>
    <row r="56862" customFormat="1" ht="15" customHeight="1" x14ac:dyDescent="0.25"/>
    <row r="56863" customFormat="1" ht="15" customHeight="1" x14ac:dyDescent="0.25"/>
    <row r="56864" customFormat="1" ht="15" customHeight="1" x14ac:dyDescent="0.25"/>
    <row r="56865" customFormat="1" ht="15" customHeight="1" x14ac:dyDescent="0.25"/>
    <row r="56866" customFormat="1" ht="15" customHeight="1" x14ac:dyDescent="0.25"/>
    <row r="56867" customFormat="1" ht="15" customHeight="1" x14ac:dyDescent="0.25"/>
    <row r="56868" customFormat="1" ht="15" customHeight="1" x14ac:dyDescent="0.25"/>
    <row r="56869" customFormat="1" ht="15" customHeight="1" x14ac:dyDescent="0.25"/>
    <row r="56870" customFormat="1" ht="15" customHeight="1" x14ac:dyDescent="0.25"/>
    <row r="56871" customFormat="1" ht="15" customHeight="1" x14ac:dyDescent="0.25"/>
    <row r="56872" customFormat="1" ht="15" customHeight="1" x14ac:dyDescent="0.25"/>
    <row r="56873" customFormat="1" ht="15" customHeight="1" x14ac:dyDescent="0.25"/>
    <row r="56874" customFormat="1" ht="15" customHeight="1" x14ac:dyDescent="0.25"/>
    <row r="56875" customFormat="1" ht="15" customHeight="1" x14ac:dyDescent="0.25"/>
    <row r="56876" customFormat="1" ht="15" customHeight="1" x14ac:dyDescent="0.25"/>
    <row r="56877" customFormat="1" ht="15" customHeight="1" x14ac:dyDescent="0.25"/>
    <row r="56878" customFormat="1" ht="15" customHeight="1" x14ac:dyDescent="0.25"/>
    <row r="56879" customFormat="1" ht="15" customHeight="1" x14ac:dyDescent="0.25"/>
    <row r="56880" customFormat="1" ht="15" customHeight="1" x14ac:dyDescent="0.25"/>
    <row r="56881" customFormat="1" ht="15" customHeight="1" x14ac:dyDescent="0.25"/>
    <row r="56882" customFormat="1" ht="15" customHeight="1" x14ac:dyDescent="0.25"/>
    <row r="56883" customFormat="1" ht="15" customHeight="1" x14ac:dyDescent="0.25"/>
    <row r="56884" customFormat="1" ht="15" customHeight="1" x14ac:dyDescent="0.25"/>
    <row r="56885" customFormat="1" ht="15" customHeight="1" x14ac:dyDescent="0.25"/>
    <row r="56886" customFormat="1" ht="15" customHeight="1" x14ac:dyDescent="0.25"/>
    <row r="56887" customFormat="1" ht="15" customHeight="1" x14ac:dyDescent="0.25"/>
    <row r="56888" customFormat="1" ht="15" customHeight="1" x14ac:dyDescent="0.25"/>
    <row r="56889" customFormat="1" ht="15" customHeight="1" x14ac:dyDescent="0.25"/>
    <row r="56890" customFormat="1" ht="15" customHeight="1" x14ac:dyDescent="0.25"/>
    <row r="56891" customFormat="1" ht="15" customHeight="1" x14ac:dyDescent="0.25"/>
    <row r="56892" customFormat="1" ht="15" customHeight="1" x14ac:dyDescent="0.25"/>
    <row r="56893" customFormat="1" ht="15" customHeight="1" x14ac:dyDescent="0.25"/>
    <row r="56894" customFormat="1" ht="15" customHeight="1" x14ac:dyDescent="0.25"/>
    <row r="56895" customFormat="1" ht="15" customHeight="1" x14ac:dyDescent="0.25"/>
    <row r="56896" customFormat="1" ht="15" customHeight="1" x14ac:dyDescent="0.25"/>
    <row r="56897" customFormat="1" ht="15" customHeight="1" x14ac:dyDescent="0.25"/>
    <row r="56898" customFormat="1" ht="15" customHeight="1" x14ac:dyDescent="0.25"/>
    <row r="56899" customFormat="1" ht="15" customHeight="1" x14ac:dyDescent="0.25"/>
    <row r="56900" customFormat="1" ht="15" customHeight="1" x14ac:dyDescent="0.25"/>
    <row r="56901" customFormat="1" ht="15" customHeight="1" x14ac:dyDescent="0.25"/>
    <row r="56902" customFormat="1" ht="15" customHeight="1" x14ac:dyDescent="0.25"/>
    <row r="56903" customFormat="1" ht="15" customHeight="1" x14ac:dyDescent="0.25"/>
    <row r="56904" customFormat="1" ht="15" customHeight="1" x14ac:dyDescent="0.25"/>
    <row r="56905" customFormat="1" ht="15" customHeight="1" x14ac:dyDescent="0.25"/>
    <row r="56906" customFormat="1" ht="15" customHeight="1" x14ac:dyDescent="0.25"/>
    <row r="56907" customFormat="1" ht="15" customHeight="1" x14ac:dyDescent="0.25"/>
    <row r="56908" customFormat="1" ht="15" customHeight="1" x14ac:dyDescent="0.25"/>
    <row r="56909" customFormat="1" ht="15" customHeight="1" x14ac:dyDescent="0.25"/>
    <row r="56910" customFormat="1" ht="15" customHeight="1" x14ac:dyDescent="0.25"/>
    <row r="56911" customFormat="1" ht="15" customHeight="1" x14ac:dyDescent="0.25"/>
    <row r="56912" customFormat="1" ht="15" customHeight="1" x14ac:dyDescent="0.25"/>
    <row r="56913" customFormat="1" ht="15" customHeight="1" x14ac:dyDescent="0.25"/>
    <row r="56914" customFormat="1" ht="15" customHeight="1" x14ac:dyDescent="0.25"/>
    <row r="56915" customFormat="1" ht="15" customHeight="1" x14ac:dyDescent="0.25"/>
    <row r="56916" customFormat="1" ht="15" customHeight="1" x14ac:dyDescent="0.25"/>
    <row r="56917" customFormat="1" ht="15" customHeight="1" x14ac:dyDescent="0.25"/>
    <row r="56918" customFormat="1" ht="15" customHeight="1" x14ac:dyDescent="0.25"/>
    <row r="56919" customFormat="1" ht="15" customHeight="1" x14ac:dyDescent="0.25"/>
    <row r="56920" customFormat="1" ht="15" customHeight="1" x14ac:dyDescent="0.25"/>
    <row r="56921" customFormat="1" ht="15" customHeight="1" x14ac:dyDescent="0.25"/>
    <row r="56922" customFormat="1" ht="15" customHeight="1" x14ac:dyDescent="0.25"/>
    <row r="56923" customFormat="1" ht="15" customHeight="1" x14ac:dyDescent="0.25"/>
    <row r="56924" customFormat="1" ht="15" customHeight="1" x14ac:dyDescent="0.25"/>
    <row r="56925" customFormat="1" ht="15" customHeight="1" x14ac:dyDescent="0.25"/>
    <row r="56926" customFormat="1" ht="15" customHeight="1" x14ac:dyDescent="0.25"/>
    <row r="56927" customFormat="1" ht="15" customHeight="1" x14ac:dyDescent="0.25"/>
    <row r="56928" customFormat="1" ht="15" customHeight="1" x14ac:dyDescent="0.25"/>
    <row r="56929" customFormat="1" ht="15" customHeight="1" x14ac:dyDescent="0.25"/>
    <row r="56930" customFormat="1" ht="15" customHeight="1" x14ac:dyDescent="0.25"/>
    <row r="56931" customFormat="1" ht="15" customHeight="1" x14ac:dyDescent="0.25"/>
    <row r="56932" customFormat="1" ht="15" customHeight="1" x14ac:dyDescent="0.25"/>
    <row r="56933" customFormat="1" ht="15" customHeight="1" x14ac:dyDescent="0.25"/>
    <row r="56934" customFormat="1" ht="15" customHeight="1" x14ac:dyDescent="0.25"/>
    <row r="56935" customFormat="1" ht="15" customHeight="1" x14ac:dyDescent="0.25"/>
    <row r="56936" customFormat="1" ht="15" customHeight="1" x14ac:dyDescent="0.25"/>
    <row r="56937" customFormat="1" ht="15" customHeight="1" x14ac:dyDescent="0.25"/>
    <row r="56938" customFormat="1" ht="15" customHeight="1" x14ac:dyDescent="0.25"/>
    <row r="56939" customFormat="1" ht="15" customHeight="1" x14ac:dyDescent="0.25"/>
    <row r="56940" customFormat="1" ht="15" customHeight="1" x14ac:dyDescent="0.25"/>
    <row r="56941" customFormat="1" ht="15" customHeight="1" x14ac:dyDescent="0.25"/>
    <row r="56942" customFormat="1" ht="15" customHeight="1" x14ac:dyDescent="0.25"/>
    <row r="56943" customFormat="1" ht="15" customHeight="1" x14ac:dyDescent="0.25"/>
    <row r="56944" customFormat="1" ht="15" customHeight="1" x14ac:dyDescent="0.25"/>
    <row r="56945" customFormat="1" ht="15" customHeight="1" x14ac:dyDescent="0.25"/>
    <row r="56946" customFormat="1" ht="15" customHeight="1" x14ac:dyDescent="0.25"/>
    <row r="56947" customFormat="1" ht="15" customHeight="1" x14ac:dyDescent="0.25"/>
    <row r="56948" customFormat="1" ht="15" customHeight="1" x14ac:dyDescent="0.25"/>
    <row r="56949" customFormat="1" ht="15" customHeight="1" x14ac:dyDescent="0.25"/>
    <row r="56950" customFormat="1" ht="15" customHeight="1" x14ac:dyDescent="0.25"/>
    <row r="56951" customFormat="1" ht="15" customHeight="1" x14ac:dyDescent="0.25"/>
    <row r="56952" customFormat="1" ht="15" customHeight="1" x14ac:dyDescent="0.25"/>
    <row r="56953" customFormat="1" ht="15" customHeight="1" x14ac:dyDescent="0.25"/>
    <row r="56954" customFormat="1" ht="15" customHeight="1" x14ac:dyDescent="0.25"/>
    <row r="56955" customFormat="1" ht="15" customHeight="1" x14ac:dyDescent="0.25"/>
    <row r="56956" customFormat="1" ht="15" customHeight="1" x14ac:dyDescent="0.25"/>
    <row r="56957" customFormat="1" ht="15" customHeight="1" x14ac:dyDescent="0.25"/>
    <row r="56958" customFormat="1" ht="15" customHeight="1" x14ac:dyDescent="0.25"/>
    <row r="56959" customFormat="1" ht="15" customHeight="1" x14ac:dyDescent="0.25"/>
    <row r="56960" customFormat="1" ht="15" customHeight="1" x14ac:dyDescent="0.25"/>
    <row r="56961" customFormat="1" ht="15" customHeight="1" x14ac:dyDescent="0.25"/>
    <row r="56962" customFormat="1" ht="15" customHeight="1" x14ac:dyDescent="0.25"/>
    <row r="56963" customFormat="1" ht="15" customHeight="1" x14ac:dyDescent="0.25"/>
    <row r="56964" customFormat="1" ht="15" customHeight="1" x14ac:dyDescent="0.25"/>
    <row r="56965" customFormat="1" ht="15" customHeight="1" x14ac:dyDescent="0.25"/>
    <row r="56966" customFormat="1" ht="15" customHeight="1" x14ac:dyDescent="0.25"/>
    <row r="56967" customFormat="1" ht="15" customHeight="1" x14ac:dyDescent="0.25"/>
    <row r="56968" customFormat="1" ht="15" customHeight="1" x14ac:dyDescent="0.25"/>
    <row r="56969" customFormat="1" ht="15" customHeight="1" x14ac:dyDescent="0.25"/>
    <row r="56970" customFormat="1" ht="15" customHeight="1" x14ac:dyDescent="0.25"/>
    <row r="56971" customFormat="1" ht="15" customHeight="1" x14ac:dyDescent="0.25"/>
    <row r="56972" customFormat="1" ht="15" customHeight="1" x14ac:dyDescent="0.25"/>
    <row r="56973" customFormat="1" ht="15" customHeight="1" x14ac:dyDescent="0.25"/>
    <row r="56974" customFormat="1" ht="15" customHeight="1" x14ac:dyDescent="0.25"/>
    <row r="56975" customFormat="1" ht="15" customHeight="1" x14ac:dyDescent="0.25"/>
    <row r="56976" customFormat="1" ht="15" customHeight="1" x14ac:dyDescent="0.25"/>
    <row r="56977" customFormat="1" ht="15" customHeight="1" x14ac:dyDescent="0.25"/>
    <row r="56978" customFormat="1" ht="15" customHeight="1" x14ac:dyDescent="0.25"/>
    <row r="56979" customFormat="1" ht="15" customHeight="1" x14ac:dyDescent="0.25"/>
    <row r="56980" customFormat="1" ht="15" customHeight="1" x14ac:dyDescent="0.25"/>
    <row r="56981" customFormat="1" ht="15" customHeight="1" x14ac:dyDescent="0.25"/>
    <row r="56982" customFormat="1" ht="15" customHeight="1" x14ac:dyDescent="0.25"/>
    <row r="56983" customFormat="1" ht="15" customHeight="1" x14ac:dyDescent="0.25"/>
    <row r="56984" customFormat="1" ht="15" customHeight="1" x14ac:dyDescent="0.25"/>
    <row r="56985" customFormat="1" ht="15" customHeight="1" x14ac:dyDescent="0.25"/>
    <row r="56986" customFormat="1" ht="15" customHeight="1" x14ac:dyDescent="0.25"/>
    <row r="56987" customFormat="1" ht="15" customHeight="1" x14ac:dyDescent="0.25"/>
    <row r="56988" customFormat="1" ht="15" customHeight="1" x14ac:dyDescent="0.25"/>
    <row r="56989" customFormat="1" ht="15" customHeight="1" x14ac:dyDescent="0.25"/>
    <row r="56990" customFormat="1" ht="15" customHeight="1" x14ac:dyDescent="0.25"/>
    <row r="56991" customFormat="1" ht="15" customHeight="1" x14ac:dyDescent="0.25"/>
    <row r="56992" customFormat="1" ht="15" customHeight="1" x14ac:dyDescent="0.25"/>
    <row r="56993" customFormat="1" ht="15" customHeight="1" x14ac:dyDescent="0.25"/>
    <row r="56994" customFormat="1" ht="15" customHeight="1" x14ac:dyDescent="0.25"/>
    <row r="56995" customFormat="1" ht="15" customHeight="1" x14ac:dyDescent="0.25"/>
    <row r="56996" customFormat="1" ht="15" customHeight="1" x14ac:dyDescent="0.25"/>
    <row r="56997" customFormat="1" ht="15" customHeight="1" x14ac:dyDescent="0.25"/>
    <row r="56998" customFormat="1" ht="15" customHeight="1" x14ac:dyDescent="0.25"/>
    <row r="56999" customFormat="1" ht="15" customHeight="1" x14ac:dyDescent="0.25"/>
    <row r="57000" customFormat="1" ht="15" customHeight="1" x14ac:dyDescent="0.25"/>
    <row r="57001" customFormat="1" ht="15" customHeight="1" x14ac:dyDescent="0.25"/>
    <row r="57002" customFormat="1" ht="15" customHeight="1" x14ac:dyDescent="0.25"/>
    <row r="57003" customFormat="1" ht="15" customHeight="1" x14ac:dyDescent="0.25"/>
    <row r="57004" customFormat="1" ht="15" customHeight="1" x14ac:dyDescent="0.25"/>
    <row r="57005" customFormat="1" ht="15" customHeight="1" x14ac:dyDescent="0.25"/>
    <row r="57006" customFormat="1" ht="15" customHeight="1" x14ac:dyDescent="0.25"/>
    <row r="57007" customFormat="1" ht="15" customHeight="1" x14ac:dyDescent="0.25"/>
    <row r="57008" customFormat="1" ht="15" customHeight="1" x14ac:dyDescent="0.25"/>
    <row r="57009" customFormat="1" ht="15" customHeight="1" x14ac:dyDescent="0.25"/>
    <row r="57010" customFormat="1" ht="15" customHeight="1" x14ac:dyDescent="0.25"/>
    <row r="57011" customFormat="1" ht="15" customHeight="1" x14ac:dyDescent="0.25"/>
    <row r="57012" customFormat="1" ht="15" customHeight="1" x14ac:dyDescent="0.25"/>
    <row r="57013" customFormat="1" ht="15" customHeight="1" x14ac:dyDescent="0.25"/>
    <row r="57014" customFormat="1" ht="15" customHeight="1" x14ac:dyDescent="0.25"/>
    <row r="57015" customFormat="1" ht="15" customHeight="1" x14ac:dyDescent="0.25"/>
    <row r="57016" customFormat="1" ht="15" customHeight="1" x14ac:dyDescent="0.25"/>
    <row r="57017" customFormat="1" ht="15" customHeight="1" x14ac:dyDescent="0.25"/>
    <row r="57018" customFormat="1" ht="15" customHeight="1" x14ac:dyDescent="0.25"/>
    <row r="57019" customFormat="1" ht="15" customHeight="1" x14ac:dyDescent="0.25"/>
    <row r="57020" customFormat="1" ht="15" customHeight="1" x14ac:dyDescent="0.25"/>
    <row r="57021" customFormat="1" ht="15" customHeight="1" x14ac:dyDescent="0.25"/>
    <row r="57022" customFormat="1" ht="15" customHeight="1" x14ac:dyDescent="0.25"/>
    <row r="57023" customFormat="1" ht="15" customHeight="1" x14ac:dyDescent="0.25"/>
    <row r="57024" customFormat="1" ht="15" customHeight="1" x14ac:dyDescent="0.25"/>
    <row r="57025" customFormat="1" ht="15" customHeight="1" x14ac:dyDescent="0.25"/>
    <row r="57026" customFormat="1" ht="15" customHeight="1" x14ac:dyDescent="0.25"/>
    <row r="57027" customFormat="1" ht="15" customHeight="1" x14ac:dyDescent="0.25"/>
    <row r="57028" customFormat="1" ht="15" customHeight="1" x14ac:dyDescent="0.25"/>
    <row r="57029" customFormat="1" ht="15" customHeight="1" x14ac:dyDescent="0.25"/>
    <row r="57030" customFormat="1" ht="15" customHeight="1" x14ac:dyDescent="0.25"/>
    <row r="57031" customFormat="1" ht="15" customHeight="1" x14ac:dyDescent="0.25"/>
    <row r="57032" customFormat="1" ht="15" customHeight="1" x14ac:dyDescent="0.25"/>
    <row r="57033" customFormat="1" ht="15" customHeight="1" x14ac:dyDescent="0.25"/>
    <row r="57034" customFormat="1" ht="15" customHeight="1" x14ac:dyDescent="0.25"/>
    <row r="57035" customFormat="1" ht="15" customHeight="1" x14ac:dyDescent="0.25"/>
    <row r="57036" customFormat="1" ht="15" customHeight="1" x14ac:dyDescent="0.25"/>
    <row r="57037" customFormat="1" ht="15" customHeight="1" x14ac:dyDescent="0.25"/>
    <row r="57038" customFormat="1" ht="15" customHeight="1" x14ac:dyDescent="0.25"/>
    <row r="57039" customFormat="1" ht="15" customHeight="1" x14ac:dyDescent="0.25"/>
    <row r="57040" customFormat="1" ht="15" customHeight="1" x14ac:dyDescent="0.25"/>
    <row r="57041" customFormat="1" ht="15" customHeight="1" x14ac:dyDescent="0.25"/>
    <row r="57042" customFormat="1" ht="15" customHeight="1" x14ac:dyDescent="0.25"/>
    <row r="57043" customFormat="1" ht="15" customHeight="1" x14ac:dyDescent="0.25"/>
    <row r="57044" customFormat="1" ht="15" customHeight="1" x14ac:dyDescent="0.25"/>
    <row r="57045" customFormat="1" ht="15" customHeight="1" x14ac:dyDescent="0.25"/>
    <row r="57046" customFormat="1" ht="15" customHeight="1" x14ac:dyDescent="0.25"/>
    <row r="57047" customFormat="1" ht="15" customHeight="1" x14ac:dyDescent="0.25"/>
    <row r="57048" customFormat="1" ht="15" customHeight="1" x14ac:dyDescent="0.25"/>
    <row r="57049" customFormat="1" ht="15" customHeight="1" x14ac:dyDescent="0.25"/>
    <row r="57050" customFormat="1" ht="15" customHeight="1" x14ac:dyDescent="0.25"/>
    <row r="57051" customFormat="1" ht="15" customHeight="1" x14ac:dyDescent="0.25"/>
    <row r="57052" customFormat="1" ht="15" customHeight="1" x14ac:dyDescent="0.25"/>
    <row r="57053" customFormat="1" ht="15" customHeight="1" x14ac:dyDescent="0.25"/>
    <row r="57054" customFormat="1" ht="15" customHeight="1" x14ac:dyDescent="0.25"/>
    <row r="57055" customFormat="1" ht="15" customHeight="1" x14ac:dyDescent="0.25"/>
    <row r="57056" customFormat="1" ht="15" customHeight="1" x14ac:dyDescent="0.25"/>
    <row r="57057" customFormat="1" ht="15" customHeight="1" x14ac:dyDescent="0.25"/>
    <row r="57058" customFormat="1" ht="15" customHeight="1" x14ac:dyDescent="0.25"/>
    <row r="57059" customFormat="1" ht="15" customHeight="1" x14ac:dyDescent="0.25"/>
    <row r="57060" customFormat="1" ht="15" customHeight="1" x14ac:dyDescent="0.25"/>
    <row r="57061" customFormat="1" ht="15" customHeight="1" x14ac:dyDescent="0.25"/>
    <row r="57062" customFormat="1" ht="15" customHeight="1" x14ac:dyDescent="0.25"/>
    <row r="57063" customFormat="1" ht="15" customHeight="1" x14ac:dyDescent="0.25"/>
    <row r="57064" customFormat="1" ht="15" customHeight="1" x14ac:dyDescent="0.25"/>
    <row r="57065" customFormat="1" ht="15" customHeight="1" x14ac:dyDescent="0.25"/>
    <row r="57066" customFormat="1" ht="15" customHeight="1" x14ac:dyDescent="0.25"/>
    <row r="57067" customFormat="1" ht="15" customHeight="1" x14ac:dyDescent="0.25"/>
    <row r="57068" customFormat="1" ht="15" customHeight="1" x14ac:dyDescent="0.25"/>
    <row r="57069" customFormat="1" ht="15" customHeight="1" x14ac:dyDescent="0.25"/>
    <row r="57070" customFormat="1" ht="15" customHeight="1" x14ac:dyDescent="0.25"/>
    <row r="57071" customFormat="1" ht="15" customHeight="1" x14ac:dyDescent="0.25"/>
    <row r="57072" customFormat="1" ht="15" customHeight="1" x14ac:dyDescent="0.25"/>
    <row r="57073" customFormat="1" ht="15" customHeight="1" x14ac:dyDescent="0.25"/>
    <row r="57074" customFormat="1" ht="15" customHeight="1" x14ac:dyDescent="0.25"/>
    <row r="57075" customFormat="1" ht="15" customHeight="1" x14ac:dyDescent="0.25"/>
    <row r="57076" customFormat="1" ht="15" customHeight="1" x14ac:dyDescent="0.25"/>
    <row r="57077" customFormat="1" ht="15" customHeight="1" x14ac:dyDescent="0.25"/>
    <row r="57078" customFormat="1" ht="15" customHeight="1" x14ac:dyDescent="0.25"/>
    <row r="57079" customFormat="1" ht="15" customHeight="1" x14ac:dyDescent="0.25"/>
    <row r="57080" customFormat="1" ht="15" customHeight="1" x14ac:dyDescent="0.25"/>
    <row r="57081" customFormat="1" ht="15" customHeight="1" x14ac:dyDescent="0.25"/>
    <row r="57082" customFormat="1" ht="15" customHeight="1" x14ac:dyDescent="0.25"/>
    <row r="57083" customFormat="1" ht="15" customHeight="1" x14ac:dyDescent="0.25"/>
    <row r="57084" customFormat="1" ht="15" customHeight="1" x14ac:dyDescent="0.25"/>
    <row r="57085" customFormat="1" ht="15" customHeight="1" x14ac:dyDescent="0.25"/>
    <row r="57086" customFormat="1" ht="15" customHeight="1" x14ac:dyDescent="0.25"/>
    <row r="57087" customFormat="1" ht="15" customHeight="1" x14ac:dyDescent="0.25"/>
    <row r="57088" customFormat="1" ht="15" customHeight="1" x14ac:dyDescent="0.25"/>
    <row r="57089" customFormat="1" ht="15" customHeight="1" x14ac:dyDescent="0.25"/>
    <row r="57090" customFormat="1" ht="15" customHeight="1" x14ac:dyDescent="0.25"/>
    <row r="57091" customFormat="1" ht="15" customHeight="1" x14ac:dyDescent="0.25"/>
    <row r="57092" customFormat="1" ht="15" customHeight="1" x14ac:dyDescent="0.25"/>
    <row r="57093" customFormat="1" ht="15" customHeight="1" x14ac:dyDescent="0.25"/>
    <row r="57094" customFormat="1" ht="15" customHeight="1" x14ac:dyDescent="0.25"/>
    <row r="57095" customFormat="1" ht="15" customHeight="1" x14ac:dyDescent="0.25"/>
    <row r="57096" customFormat="1" ht="15" customHeight="1" x14ac:dyDescent="0.25"/>
    <row r="57097" customFormat="1" ht="15" customHeight="1" x14ac:dyDescent="0.25"/>
    <row r="57098" customFormat="1" ht="15" customHeight="1" x14ac:dyDescent="0.25"/>
    <row r="57099" customFormat="1" ht="15" customHeight="1" x14ac:dyDescent="0.25"/>
    <row r="57100" customFormat="1" ht="15" customHeight="1" x14ac:dyDescent="0.25"/>
    <row r="57101" customFormat="1" ht="15" customHeight="1" x14ac:dyDescent="0.25"/>
    <row r="57102" customFormat="1" ht="15" customHeight="1" x14ac:dyDescent="0.25"/>
    <row r="57103" customFormat="1" ht="15" customHeight="1" x14ac:dyDescent="0.25"/>
    <row r="57104" customFormat="1" ht="15" customHeight="1" x14ac:dyDescent="0.25"/>
    <row r="57105" customFormat="1" ht="15" customHeight="1" x14ac:dyDescent="0.25"/>
    <row r="57106" customFormat="1" ht="15" customHeight="1" x14ac:dyDescent="0.25"/>
    <row r="57107" customFormat="1" ht="15" customHeight="1" x14ac:dyDescent="0.25"/>
    <row r="57108" customFormat="1" ht="15" customHeight="1" x14ac:dyDescent="0.25"/>
    <row r="57109" customFormat="1" ht="15" customHeight="1" x14ac:dyDescent="0.25"/>
    <row r="57110" customFormat="1" ht="15" customHeight="1" x14ac:dyDescent="0.25"/>
    <row r="57111" customFormat="1" ht="15" customHeight="1" x14ac:dyDescent="0.25"/>
    <row r="57112" customFormat="1" ht="15" customHeight="1" x14ac:dyDescent="0.25"/>
    <row r="57113" customFormat="1" ht="15" customHeight="1" x14ac:dyDescent="0.25"/>
    <row r="57114" customFormat="1" ht="15" customHeight="1" x14ac:dyDescent="0.25"/>
    <row r="57115" customFormat="1" ht="15" customHeight="1" x14ac:dyDescent="0.25"/>
    <row r="57116" customFormat="1" ht="15" customHeight="1" x14ac:dyDescent="0.25"/>
    <row r="57117" customFormat="1" ht="15" customHeight="1" x14ac:dyDescent="0.25"/>
    <row r="57118" customFormat="1" ht="15" customHeight="1" x14ac:dyDescent="0.25"/>
    <row r="57119" customFormat="1" ht="15" customHeight="1" x14ac:dyDescent="0.25"/>
    <row r="57120" customFormat="1" ht="15" customHeight="1" x14ac:dyDescent="0.25"/>
    <row r="57121" customFormat="1" ht="15" customHeight="1" x14ac:dyDescent="0.25"/>
    <row r="57122" customFormat="1" ht="15" customHeight="1" x14ac:dyDescent="0.25"/>
    <row r="57123" customFormat="1" ht="15" customHeight="1" x14ac:dyDescent="0.25"/>
    <row r="57124" customFormat="1" ht="15" customHeight="1" x14ac:dyDescent="0.25"/>
    <row r="57125" customFormat="1" ht="15" customHeight="1" x14ac:dyDescent="0.25"/>
    <row r="57126" customFormat="1" ht="15" customHeight="1" x14ac:dyDescent="0.25"/>
    <row r="57127" customFormat="1" ht="15" customHeight="1" x14ac:dyDescent="0.25"/>
    <row r="57128" customFormat="1" ht="15" customHeight="1" x14ac:dyDescent="0.25"/>
    <row r="57129" customFormat="1" ht="15" customHeight="1" x14ac:dyDescent="0.25"/>
    <row r="57130" customFormat="1" ht="15" customHeight="1" x14ac:dyDescent="0.25"/>
    <row r="57131" customFormat="1" ht="15" customHeight="1" x14ac:dyDescent="0.25"/>
    <row r="57132" customFormat="1" ht="15" customHeight="1" x14ac:dyDescent="0.25"/>
    <row r="57133" customFormat="1" ht="15" customHeight="1" x14ac:dyDescent="0.25"/>
    <row r="57134" customFormat="1" ht="15" customHeight="1" x14ac:dyDescent="0.25"/>
    <row r="57135" customFormat="1" ht="15" customHeight="1" x14ac:dyDescent="0.25"/>
    <row r="57136" customFormat="1" ht="15" customHeight="1" x14ac:dyDescent="0.25"/>
    <row r="57137" customFormat="1" ht="15" customHeight="1" x14ac:dyDescent="0.25"/>
    <row r="57138" customFormat="1" ht="15" customHeight="1" x14ac:dyDescent="0.25"/>
    <row r="57139" customFormat="1" ht="15" customHeight="1" x14ac:dyDescent="0.25"/>
    <row r="57140" customFormat="1" ht="15" customHeight="1" x14ac:dyDescent="0.25"/>
    <row r="57141" customFormat="1" ht="15" customHeight="1" x14ac:dyDescent="0.25"/>
    <row r="57142" customFormat="1" ht="15" customHeight="1" x14ac:dyDescent="0.25"/>
    <row r="57143" customFormat="1" ht="15" customHeight="1" x14ac:dyDescent="0.25"/>
    <row r="57144" customFormat="1" ht="15" customHeight="1" x14ac:dyDescent="0.25"/>
    <row r="57145" customFormat="1" ht="15" customHeight="1" x14ac:dyDescent="0.25"/>
    <row r="57146" customFormat="1" ht="15" customHeight="1" x14ac:dyDescent="0.25"/>
    <row r="57147" customFormat="1" ht="15" customHeight="1" x14ac:dyDescent="0.25"/>
    <row r="57148" customFormat="1" ht="15" customHeight="1" x14ac:dyDescent="0.25"/>
    <row r="57149" customFormat="1" ht="15" customHeight="1" x14ac:dyDescent="0.25"/>
    <row r="57150" customFormat="1" ht="15" customHeight="1" x14ac:dyDescent="0.25"/>
    <row r="57151" customFormat="1" ht="15" customHeight="1" x14ac:dyDescent="0.25"/>
    <row r="57152" customFormat="1" ht="15" customHeight="1" x14ac:dyDescent="0.25"/>
    <row r="57153" customFormat="1" ht="15" customHeight="1" x14ac:dyDescent="0.25"/>
    <row r="57154" customFormat="1" ht="15" customHeight="1" x14ac:dyDescent="0.25"/>
    <row r="57155" customFormat="1" ht="15" customHeight="1" x14ac:dyDescent="0.25"/>
    <row r="57156" customFormat="1" ht="15" customHeight="1" x14ac:dyDescent="0.25"/>
    <row r="57157" customFormat="1" ht="15" customHeight="1" x14ac:dyDescent="0.25"/>
    <row r="57158" customFormat="1" ht="15" customHeight="1" x14ac:dyDescent="0.25"/>
    <row r="57159" customFormat="1" ht="15" customHeight="1" x14ac:dyDescent="0.25"/>
    <row r="57160" customFormat="1" ht="15" customHeight="1" x14ac:dyDescent="0.25"/>
    <row r="57161" customFormat="1" ht="15" customHeight="1" x14ac:dyDescent="0.25"/>
    <row r="57162" customFormat="1" ht="15" customHeight="1" x14ac:dyDescent="0.25"/>
    <row r="57163" customFormat="1" ht="15" customHeight="1" x14ac:dyDescent="0.25"/>
    <row r="57164" customFormat="1" ht="15" customHeight="1" x14ac:dyDescent="0.25"/>
    <row r="57165" customFormat="1" ht="15" customHeight="1" x14ac:dyDescent="0.25"/>
    <row r="57166" customFormat="1" ht="15" customHeight="1" x14ac:dyDescent="0.25"/>
    <row r="57167" customFormat="1" ht="15" customHeight="1" x14ac:dyDescent="0.25"/>
    <row r="57168" customFormat="1" ht="15" customHeight="1" x14ac:dyDescent="0.25"/>
    <row r="57169" customFormat="1" ht="15" customHeight="1" x14ac:dyDescent="0.25"/>
    <row r="57170" customFormat="1" ht="15" customHeight="1" x14ac:dyDescent="0.25"/>
    <row r="57171" customFormat="1" ht="15" customHeight="1" x14ac:dyDescent="0.25"/>
    <row r="57172" customFormat="1" ht="15" customHeight="1" x14ac:dyDescent="0.25"/>
    <row r="57173" customFormat="1" ht="15" customHeight="1" x14ac:dyDescent="0.25"/>
    <row r="57174" customFormat="1" ht="15" customHeight="1" x14ac:dyDescent="0.25"/>
    <row r="57175" customFormat="1" ht="15" customHeight="1" x14ac:dyDescent="0.25"/>
    <row r="57176" customFormat="1" ht="15" customHeight="1" x14ac:dyDescent="0.25"/>
    <row r="57177" customFormat="1" ht="15" customHeight="1" x14ac:dyDescent="0.25"/>
    <row r="57178" customFormat="1" ht="15" customHeight="1" x14ac:dyDescent="0.25"/>
    <row r="57179" customFormat="1" ht="15" customHeight="1" x14ac:dyDescent="0.25"/>
    <row r="57180" customFormat="1" ht="15" customHeight="1" x14ac:dyDescent="0.25"/>
    <row r="57181" customFormat="1" ht="15" customHeight="1" x14ac:dyDescent="0.25"/>
    <row r="57182" customFormat="1" ht="15" customHeight="1" x14ac:dyDescent="0.25"/>
    <row r="57183" customFormat="1" ht="15" customHeight="1" x14ac:dyDescent="0.25"/>
    <row r="57184" customFormat="1" ht="15" customHeight="1" x14ac:dyDescent="0.25"/>
    <row r="57185" customFormat="1" ht="15" customHeight="1" x14ac:dyDescent="0.25"/>
    <row r="57186" customFormat="1" ht="15" customHeight="1" x14ac:dyDescent="0.25"/>
    <row r="57187" customFormat="1" ht="15" customHeight="1" x14ac:dyDescent="0.25"/>
    <row r="57188" customFormat="1" ht="15" customHeight="1" x14ac:dyDescent="0.25"/>
    <row r="57189" customFormat="1" ht="15" customHeight="1" x14ac:dyDescent="0.25"/>
    <row r="57190" customFormat="1" ht="15" customHeight="1" x14ac:dyDescent="0.25"/>
    <row r="57191" customFormat="1" ht="15" customHeight="1" x14ac:dyDescent="0.25"/>
    <row r="57192" customFormat="1" ht="15" customHeight="1" x14ac:dyDescent="0.25"/>
    <row r="57193" customFormat="1" ht="15" customHeight="1" x14ac:dyDescent="0.25"/>
    <row r="57194" customFormat="1" ht="15" customHeight="1" x14ac:dyDescent="0.25"/>
    <row r="57195" customFormat="1" ht="15" customHeight="1" x14ac:dyDescent="0.25"/>
    <row r="57196" customFormat="1" ht="15" customHeight="1" x14ac:dyDescent="0.25"/>
    <row r="57197" customFormat="1" ht="15" customHeight="1" x14ac:dyDescent="0.25"/>
    <row r="57198" customFormat="1" ht="15" customHeight="1" x14ac:dyDescent="0.25"/>
    <row r="57199" customFormat="1" ht="15" customHeight="1" x14ac:dyDescent="0.25"/>
    <row r="57200" customFormat="1" ht="15" customHeight="1" x14ac:dyDescent="0.25"/>
    <row r="57201" customFormat="1" ht="15" customHeight="1" x14ac:dyDescent="0.25"/>
    <row r="57202" customFormat="1" ht="15" customHeight="1" x14ac:dyDescent="0.25"/>
    <row r="57203" customFormat="1" ht="15" customHeight="1" x14ac:dyDescent="0.25"/>
    <row r="57204" customFormat="1" ht="15" customHeight="1" x14ac:dyDescent="0.25"/>
    <row r="57205" customFormat="1" ht="15" customHeight="1" x14ac:dyDescent="0.25"/>
    <row r="57206" customFormat="1" ht="15" customHeight="1" x14ac:dyDescent="0.25"/>
    <row r="57207" customFormat="1" ht="15" customHeight="1" x14ac:dyDescent="0.25"/>
    <row r="57208" customFormat="1" ht="15" customHeight="1" x14ac:dyDescent="0.25"/>
    <row r="57209" customFormat="1" ht="15" customHeight="1" x14ac:dyDescent="0.25"/>
    <row r="57210" customFormat="1" ht="15" customHeight="1" x14ac:dyDescent="0.25"/>
    <row r="57211" customFormat="1" ht="15" customHeight="1" x14ac:dyDescent="0.25"/>
    <row r="57212" customFormat="1" ht="15" customHeight="1" x14ac:dyDescent="0.25"/>
    <row r="57213" customFormat="1" ht="15" customHeight="1" x14ac:dyDescent="0.25"/>
    <row r="57214" customFormat="1" ht="15" customHeight="1" x14ac:dyDescent="0.25"/>
    <row r="57215" customFormat="1" ht="15" customHeight="1" x14ac:dyDescent="0.25"/>
    <row r="57216" customFormat="1" ht="15" customHeight="1" x14ac:dyDescent="0.25"/>
    <row r="57217" customFormat="1" ht="15" customHeight="1" x14ac:dyDescent="0.25"/>
    <row r="57218" customFormat="1" ht="15" customHeight="1" x14ac:dyDescent="0.25"/>
    <row r="57219" customFormat="1" ht="15" customHeight="1" x14ac:dyDescent="0.25"/>
    <row r="57220" customFormat="1" ht="15" customHeight="1" x14ac:dyDescent="0.25"/>
    <row r="57221" customFormat="1" ht="15" customHeight="1" x14ac:dyDescent="0.25"/>
    <row r="57222" customFormat="1" ht="15" customHeight="1" x14ac:dyDescent="0.25"/>
    <row r="57223" customFormat="1" ht="15" customHeight="1" x14ac:dyDescent="0.25"/>
    <row r="57224" customFormat="1" ht="15" customHeight="1" x14ac:dyDescent="0.25"/>
    <row r="57225" customFormat="1" ht="15" customHeight="1" x14ac:dyDescent="0.25"/>
    <row r="57226" customFormat="1" ht="15" customHeight="1" x14ac:dyDescent="0.25"/>
    <row r="57227" customFormat="1" ht="15" customHeight="1" x14ac:dyDescent="0.25"/>
    <row r="57228" customFormat="1" ht="15" customHeight="1" x14ac:dyDescent="0.25"/>
    <row r="57229" customFormat="1" ht="15" customHeight="1" x14ac:dyDescent="0.25"/>
    <row r="57230" customFormat="1" ht="15" customHeight="1" x14ac:dyDescent="0.25"/>
    <row r="57231" customFormat="1" ht="15" customHeight="1" x14ac:dyDescent="0.25"/>
    <row r="57232" customFormat="1" ht="15" customHeight="1" x14ac:dyDescent="0.25"/>
    <row r="57233" customFormat="1" ht="15" customHeight="1" x14ac:dyDescent="0.25"/>
    <row r="57234" customFormat="1" ht="15" customHeight="1" x14ac:dyDescent="0.25"/>
    <row r="57235" customFormat="1" ht="15" customHeight="1" x14ac:dyDescent="0.25"/>
    <row r="57236" customFormat="1" ht="15" customHeight="1" x14ac:dyDescent="0.25"/>
    <row r="57237" customFormat="1" ht="15" customHeight="1" x14ac:dyDescent="0.25"/>
    <row r="57238" customFormat="1" ht="15" customHeight="1" x14ac:dyDescent="0.25"/>
    <row r="57239" customFormat="1" ht="15" customHeight="1" x14ac:dyDescent="0.25"/>
    <row r="57240" customFormat="1" ht="15" customHeight="1" x14ac:dyDescent="0.25"/>
    <row r="57241" customFormat="1" ht="15" customHeight="1" x14ac:dyDescent="0.25"/>
    <row r="57242" customFormat="1" ht="15" customHeight="1" x14ac:dyDescent="0.25"/>
    <row r="57243" customFormat="1" ht="15" customHeight="1" x14ac:dyDescent="0.25"/>
    <row r="57244" customFormat="1" ht="15" customHeight="1" x14ac:dyDescent="0.25"/>
    <row r="57245" customFormat="1" ht="15" customHeight="1" x14ac:dyDescent="0.25"/>
    <row r="57246" customFormat="1" ht="15" customHeight="1" x14ac:dyDescent="0.25"/>
    <row r="57247" customFormat="1" ht="15" customHeight="1" x14ac:dyDescent="0.25"/>
    <row r="57248" customFormat="1" ht="15" customHeight="1" x14ac:dyDescent="0.25"/>
    <row r="57249" customFormat="1" ht="15" customHeight="1" x14ac:dyDescent="0.25"/>
    <row r="57250" customFormat="1" ht="15" customHeight="1" x14ac:dyDescent="0.25"/>
    <row r="57251" customFormat="1" ht="15" customHeight="1" x14ac:dyDescent="0.25"/>
    <row r="57252" customFormat="1" ht="15" customHeight="1" x14ac:dyDescent="0.25"/>
    <row r="57253" customFormat="1" ht="15" customHeight="1" x14ac:dyDescent="0.25"/>
    <row r="57254" customFormat="1" ht="15" customHeight="1" x14ac:dyDescent="0.25"/>
    <row r="57255" customFormat="1" ht="15" customHeight="1" x14ac:dyDescent="0.25"/>
    <row r="57256" customFormat="1" ht="15" customHeight="1" x14ac:dyDescent="0.25"/>
    <row r="57257" customFormat="1" ht="15" customHeight="1" x14ac:dyDescent="0.25"/>
    <row r="57258" customFormat="1" ht="15" customHeight="1" x14ac:dyDescent="0.25"/>
    <row r="57259" customFormat="1" ht="15" customHeight="1" x14ac:dyDescent="0.25"/>
    <row r="57260" customFormat="1" ht="15" customHeight="1" x14ac:dyDescent="0.25"/>
    <row r="57261" customFormat="1" ht="15" customHeight="1" x14ac:dyDescent="0.25"/>
    <row r="57262" customFormat="1" ht="15" customHeight="1" x14ac:dyDescent="0.25"/>
    <row r="57263" customFormat="1" ht="15" customHeight="1" x14ac:dyDescent="0.25"/>
    <row r="57264" customFormat="1" ht="15" customHeight="1" x14ac:dyDescent="0.25"/>
    <row r="57265" customFormat="1" ht="15" customHeight="1" x14ac:dyDescent="0.25"/>
    <row r="57266" customFormat="1" ht="15" customHeight="1" x14ac:dyDescent="0.25"/>
    <row r="57267" customFormat="1" ht="15" customHeight="1" x14ac:dyDescent="0.25"/>
    <row r="57268" customFormat="1" ht="15" customHeight="1" x14ac:dyDescent="0.25"/>
    <row r="57269" customFormat="1" ht="15" customHeight="1" x14ac:dyDescent="0.25"/>
    <row r="57270" customFormat="1" ht="15" customHeight="1" x14ac:dyDescent="0.25"/>
    <row r="57271" customFormat="1" ht="15" customHeight="1" x14ac:dyDescent="0.25"/>
    <row r="57272" customFormat="1" ht="15" customHeight="1" x14ac:dyDescent="0.25"/>
    <row r="57273" customFormat="1" ht="15" customHeight="1" x14ac:dyDescent="0.25"/>
    <row r="57274" customFormat="1" ht="15" customHeight="1" x14ac:dyDescent="0.25"/>
    <row r="57275" customFormat="1" ht="15" customHeight="1" x14ac:dyDescent="0.25"/>
    <row r="57276" customFormat="1" ht="15" customHeight="1" x14ac:dyDescent="0.25"/>
    <row r="57277" customFormat="1" ht="15" customHeight="1" x14ac:dyDescent="0.25"/>
    <row r="57278" customFormat="1" ht="15" customHeight="1" x14ac:dyDescent="0.25"/>
    <row r="57279" customFormat="1" ht="15" customHeight="1" x14ac:dyDescent="0.25"/>
    <row r="57280" customFormat="1" ht="15" customHeight="1" x14ac:dyDescent="0.25"/>
    <row r="57281" customFormat="1" ht="15" customHeight="1" x14ac:dyDescent="0.25"/>
    <row r="57282" customFormat="1" ht="15" customHeight="1" x14ac:dyDescent="0.25"/>
    <row r="57283" customFormat="1" ht="15" customHeight="1" x14ac:dyDescent="0.25"/>
    <row r="57284" customFormat="1" ht="15" customHeight="1" x14ac:dyDescent="0.25"/>
    <row r="57285" customFormat="1" ht="15" customHeight="1" x14ac:dyDescent="0.25"/>
    <row r="57286" customFormat="1" ht="15" customHeight="1" x14ac:dyDescent="0.25"/>
    <row r="57287" customFormat="1" ht="15" customHeight="1" x14ac:dyDescent="0.25"/>
    <row r="57288" customFormat="1" ht="15" customHeight="1" x14ac:dyDescent="0.25"/>
    <row r="57289" customFormat="1" ht="15" customHeight="1" x14ac:dyDescent="0.25"/>
    <row r="57290" customFormat="1" ht="15" customHeight="1" x14ac:dyDescent="0.25"/>
    <row r="57291" customFormat="1" ht="15" customHeight="1" x14ac:dyDescent="0.25"/>
    <row r="57292" customFormat="1" ht="15" customHeight="1" x14ac:dyDescent="0.25"/>
    <row r="57293" customFormat="1" ht="15" customHeight="1" x14ac:dyDescent="0.25"/>
    <row r="57294" customFormat="1" ht="15" customHeight="1" x14ac:dyDescent="0.25"/>
    <row r="57295" customFormat="1" ht="15" customHeight="1" x14ac:dyDescent="0.25"/>
    <row r="57296" customFormat="1" ht="15" customHeight="1" x14ac:dyDescent="0.25"/>
    <row r="57297" customFormat="1" ht="15" customHeight="1" x14ac:dyDescent="0.25"/>
    <row r="57298" customFormat="1" ht="15" customHeight="1" x14ac:dyDescent="0.25"/>
    <row r="57299" customFormat="1" ht="15" customHeight="1" x14ac:dyDescent="0.25"/>
    <row r="57300" customFormat="1" ht="15" customHeight="1" x14ac:dyDescent="0.25"/>
    <row r="57301" customFormat="1" ht="15" customHeight="1" x14ac:dyDescent="0.25"/>
    <row r="57302" customFormat="1" ht="15" customHeight="1" x14ac:dyDescent="0.25"/>
    <row r="57303" customFormat="1" ht="15" customHeight="1" x14ac:dyDescent="0.25"/>
    <row r="57304" customFormat="1" ht="15" customHeight="1" x14ac:dyDescent="0.25"/>
    <row r="57305" customFormat="1" ht="15" customHeight="1" x14ac:dyDescent="0.25"/>
    <row r="57306" customFormat="1" ht="15" customHeight="1" x14ac:dyDescent="0.25"/>
    <row r="57307" customFormat="1" ht="15" customHeight="1" x14ac:dyDescent="0.25"/>
    <row r="57308" customFormat="1" ht="15" customHeight="1" x14ac:dyDescent="0.25"/>
    <row r="57309" customFormat="1" ht="15" customHeight="1" x14ac:dyDescent="0.25"/>
    <row r="57310" customFormat="1" ht="15" customHeight="1" x14ac:dyDescent="0.25"/>
    <row r="57311" customFormat="1" ht="15" customHeight="1" x14ac:dyDescent="0.25"/>
    <row r="57312" customFormat="1" ht="15" customHeight="1" x14ac:dyDescent="0.25"/>
    <row r="57313" customFormat="1" ht="15" customHeight="1" x14ac:dyDescent="0.25"/>
    <row r="57314" customFormat="1" ht="15" customHeight="1" x14ac:dyDescent="0.25"/>
    <row r="57315" customFormat="1" ht="15" customHeight="1" x14ac:dyDescent="0.25"/>
    <row r="57316" customFormat="1" ht="15" customHeight="1" x14ac:dyDescent="0.25"/>
    <row r="57317" customFormat="1" ht="15" customHeight="1" x14ac:dyDescent="0.25"/>
    <row r="57318" customFormat="1" ht="15" customHeight="1" x14ac:dyDescent="0.25"/>
    <row r="57319" customFormat="1" ht="15" customHeight="1" x14ac:dyDescent="0.25"/>
    <row r="57320" customFormat="1" ht="15" customHeight="1" x14ac:dyDescent="0.25"/>
    <row r="57321" customFormat="1" ht="15" customHeight="1" x14ac:dyDescent="0.25"/>
    <row r="57322" customFormat="1" ht="15" customHeight="1" x14ac:dyDescent="0.25"/>
    <row r="57323" customFormat="1" ht="15" customHeight="1" x14ac:dyDescent="0.25"/>
    <row r="57324" customFormat="1" ht="15" customHeight="1" x14ac:dyDescent="0.25"/>
    <row r="57325" customFormat="1" ht="15" customHeight="1" x14ac:dyDescent="0.25"/>
    <row r="57326" customFormat="1" ht="15" customHeight="1" x14ac:dyDescent="0.25"/>
    <row r="57327" customFormat="1" ht="15" customHeight="1" x14ac:dyDescent="0.25"/>
    <row r="57328" customFormat="1" ht="15" customHeight="1" x14ac:dyDescent="0.25"/>
    <row r="57329" customFormat="1" ht="15" customHeight="1" x14ac:dyDescent="0.25"/>
    <row r="57330" customFormat="1" ht="15" customHeight="1" x14ac:dyDescent="0.25"/>
    <row r="57331" customFormat="1" ht="15" customHeight="1" x14ac:dyDescent="0.25"/>
    <row r="57332" customFormat="1" ht="15" customHeight="1" x14ac:dyDescent="0.25"/>
    <row r="57333" customFormat="1" ht="15" customHeight="1" x14ac:dyDescent="0.25"/>
    <row r="57334" customFormat="1" ht="15" customHeight="1" x14ac:dyDescent="0.25"/>
    <row r="57335" customFormat="1" ht="15" customHeight="1" x14ac:dyDescent="0.25"/>
    <row r="57336" customFormat="1" ht="15" customHeight="1" x14ac:dyDescent="0.25"/>
    <row r="57337" customFormat="1" ht="15" customHeight="1" x14ac:dyDescent="0.25"/>
    <row r="57338" customFormat="1" ht="15" customHeight="1" x14ac:dyDescent="0.25"/>
    <row r="57339" customFormat="1" ht="15" customHeight="1" x14ac:dyDescent="0.25"/>
    <row r="57340" customFormat="1" ht="15" customHeight="1" x14ac:dyDescent="0.25"/>
    <row r="57341" customFormat="1" ht="15" customHeight="1" x14ac:dyDescent="0.25"/>
    <row r="57342" customFormat="1" ht="15" customHeight="1" x14ac:dyDescent="0.25"/>
    <row r="57343" customFormat="1" ht="15" customHeight="1" x14ac:dyDescent="0.25"/>
    <row r="57344" customFormat="1" ht="15" customHeight="1" x14ac:dyDescent="0.25"/>
    <row r="57345" customFormat="1" ht="15" customHeight="1" x14ac:dyDescent="0.25"/>
    <row r="57346" customFormat="1" ht="15" customHeight="1" x14ac:dyDescent="0.25"/>
    <row r="57347" customFormat="1" ht="15" customHeight="1" x14ac:dyDescent="0.25"/>
    <row r="57348" customFormat="1" ht="15" customHeight="1" x14ac:dyDescent="0.25"/>
    <row r="57349" customFormat="1" ht="15" customHeight="1" x14ac:dyDescent="0.25"/>
    <row r="57350" customFormat="1" ht="15" customHeight="1" x14ac:dyDescent="0.25"/>
    <row r="57351" customFormat="1" ht="15" customHeight="1" x14ac:dyDescent="0.25"/>
    <row r="57352" customFormat="1" ht="15" customHeight="1" x14ac:dyDescent="0.25"/>
    <row r="57353" customFormat="1" ht="15" customHeight="1" x14ac:dyDescent="0.25"/>
    <row r="57354" customFormat="1" ht="15" customHeight="1" x14ac:dyDescent="0.25"/>
    <row r="57355" customFormat="1" ht="15" customHeight="1" x14ac:dyDescent="0.25"/>
    <row r="57356" customFormat="1" ht="15" customHeight="1" x14ac:dyDescent="0.25"/>
    <row r="57357" customFormat="1" ht="15" customHeight="1" x14ac:dyDescent="0.25"/>
    <row r="57358" customFormat="1" ht="15" customHeight="1" x14ac:dyDescent="0.25"/>
    <row r="57359" customFormat="1" ht="15" customHeight="1" x14ac:dyDescent="0.25"/>
    <row r="57360" customFormat="1" ht="15" customHeight="1" x14ac:dyDescent="0.25"/>
    <row r="57361" customFormat="1" ht="15" customHeight="1" x14ac:dyDescent="0.25"/>
    <row r="57362" customFormat="1" ht="15" customHeight="1" x14ac:dyDescent="0.25"/>
    <row r="57363" customFormat="1" ht="15" customHeight="1" x14ac:dyDescent="0.25"/>
    <row r="57364" customFormat="1" ht="15" customHeight="1" x14ac:dyDescent="0.25"/>
    <row r="57365" customFormat="1" ht="15" customHeight="1" x14ac:dyDescent="0.25"/>
    <row r="57366" customFormat="1" ht="15" customHeight="1" x14ac:dyDescent="0.25"/>
    <row r="57367" customFormat="1" ht="15" customHeight="1" x14ac:dyDescent="0.25"/>
    <row r="57368" customFormat="1" ht="15" customHeight="1" x14ac:dyDescent="0.25"/>
    <row r="57369" customFormat="1" ht="15" customHeight="1" x14ac:dyDescent="0.25"/>
    <row r="57370" customFormat="1" ht="15" customHeight="1" x14ac:dyDescent="0.25"/>
    <row r="57371" customFormat="1" ht="15" customHeight="1" x14ac:dyDescent="0.25"/>
    <row r="57372" customFormat="1" ht="15" customHeight="1" x14ac:dyDescent="0.25"/>
    <row r="57373" customFormat="1" ht="15" customHeight="1" x14ac:dyDescent="0.25"/>
    <row r="57374" customFormat="1" ht="15" customHeight="1" x14ac:dyDescent="0.25"/>
    <row r="57375" customFormat="1" ht="15" customHeight="1" x14ac:dyDescent="0.25"/>
    <row r="57376" customFormat="1" ht="15" customHeight="1" x14ac:dyDescent="0.25"/>
    <row r="57377" customFormat="1" ht="15" customHeight="1" x14ac:dyDescent="0.25"/>
    <row r="57378" customFormat="1" ht="15" customHeight="1" x14ac:dyDescent="0.25"/>
    <row r="57379" customFormat="1" ht="15" customHeight="1" x14ac:dyDescent="0.25"/>
    <row r="57380" customFormat="1" ht="15" customHeight="1" x14ac:dyDescent="0.25"/>
    <row r="57381" customFormat="1" ht="15" customHeight="1" x14ac:dyDescent="0.25"/>
    <row r="57382" customFormat="1" ht="15" customHeight="1" x14ac:dyDescent="0.25"/>
    <row r="57383" customFormat="1" ht="15" customHeight="1" x14ac:dyDescent="0.25"/>
    <row r="57384" customFormat="1" ht="15" customHeight="1" x14ac:dyDescent="0.25"/>
    <row r="57385" customFormat="1" ht="15" customHeight="1" x14ac:dyDescent="0.25"/>
    <row r="57386" customFormat="1" ht="15" customHeight="1" x14ac:dyDescent="0.25"/>
    <row r="57387" customFormat="1" ht="15" customHeight="1" x14ac:dyDescent="0.25"/>
    <row r="57388" customFormat="1" ht="15" customHeight="1" x14ac:dyDescent="0.25"/>
    <row r="57389" customFormat="1" ht="15" customHeight="1" x14ac:dyDescent="0.25"/>
    <row r="57390" customFormat="1" ht="15" customHeight="1" x14ac:dyDescent="0.25"/>
    <row r="57391" customFormat="1" ht="15" customHeight="1" x14ac:dyDescent="0.25"/>
    <row r="57392" customFormat="1" ht="15" customHeight="1" x14ac:dyDescent="0.25"/>
    <row r="57393" customFormat="1" ht="15" customHeight="1" x14ac:dyDescent="0.25"/>
    <row r="57394" customFormat="1" ht="15" customHeight="1" x14ac:dyDescent="0.25"/>
    <row r="57395" customFormat="1" ht="15" customHeight="1" x14ac:dyDescent="0.25"/>
    <row r="57396" customFormat="1" ht="15" customHeight="1" x14ac:dyDescent="0.25"/>
    <row r="57397" customFormat="1" ht="15" customHeight="1" x14ac:dyDescent="0.25"/>
    <row r="57398" customFormat="1" ht="15" customHeight="1" x14ac:dyDescent="0.25"/>
    <row r="57399" customFormat="1" ht="15" customHeight="1" x14ac:dyDescent="0.25"/>
    <row r="57400" customFormat="1" ht="15" customHeight="1" x14ac:dyDescent="0.25"/>
    <row r="57401" customFormat="1" ht="15" customHeight="1" x14ac:dyDescent="0.25"/>
    <row r="57402" customFormat="1" ht="15" customHeight="1" x14ac:dyDescent="0.25"/>
    <row r="57403" customFormat="1" ht="15" customHeight="1" x14ac:dyDescent="0.25"/>
    <row r="57404" customFormat="1" ht="15" customHeight="1" x14ac:dyDescent="0.25"/>
    <row r="57405" customFormat="1" ht="15" customHeight="1" x14ac:dyDescent="0.25"/>
    <row r="57406" customFormat="1" ht="15" customHeight="1" x14ac:dyDescent="0.25"/>
    <row r="57407" customFormat="1" ht="15" customHeight="1" x14ac:dyDescent="0.25"/>
    <row r="57408" customFormat="1" ht="15" customHeight="1" x14ac:dyDescent="0.25"/>
    <row r="57409" customFormat="1" ht="15" customHeight="1" x14ac:dyDescent="0.25"/>
    <row r="57410" customFormat="1" ht="15" customHeight="1" x14ac:dyDescent="0.25"/>
    <row r="57411" customFormat="1" ht="15" customHeight="1" x14ac:dyDescent="0.25"/>
    <row r="57412" customFormat="1" ht="15" customHeight="1" x14ac:dyDescent="0.25"/>
    <row r="57413" customFormat="1" ht="15" customHeight="1" x14ac:dyDescent="0.25"/>
    <row r="57414" customFormat="1" ht="15" customHeight="1" x14ac:dyDescent="0.25"/>
    <row r="57415" customFormat="1" ht="15" customHeight="1" x14ac:dyDescent="0.25"/>
    <row r="57416" customFormat="1" ht="15" customHeight="1" x14ac:dyDescent="0.25"/>
    <row r="57417" customFormat="1" ht="15" customHeight="1" x14ac:dyDescent="0.25"/>
    <row r="57418" customFormat="1" ht="15" customHeight="1" x14ac:dyDescent="0.25"/>
    <row r="57419" customFormat="1" ht="15" customHeight="1" x14ac:dyDescent="0.25"/>
    <row r="57420" customFormat="1" ht="15" customHeight="1" x14ac:dyDescent="0.25"/>
    <row r="57421" customFormat="1" ht="15" customHeight="1" x14ac:dyDescent="0.25"/>
    <row r="57422" customFormat="1" ht="15" customHeight="1" x14ac:dyDescent="0.25"/>
    <row r="57423" customFormat="1" ht="15" customHeight="1" x14ac:dyDescent="0.25"/>
    <row r="57424" customFormat="1" ht="15" customHeight="1" x14ac:dyDescent="0.25"/>
    <row r="57425" customFormat="1" ht="15" customHeight="1" x14ac:dyDescent="0.25"/>
    <row r="57426" customFormat="1" ht="15" customHeight="1" x14ac:dyDescent="0.25"/>
    <row r="57427" customFormat="1" ht="15" customHeight="1" x14ac:dyDescent="0.25"/>
    <row r="57428" customFormat="1" ht="15" customHeight="1" x14ac:dyDescent="0.25"/>
    <row r="57429" customFormat="1" ht="15" customHeight="1" x14ac:dyDescent="0.25"/>
    <row r="57430" customFormat="1" ht="15" customHeight="1" x14ac:dyDescent="0.25"/>
    <row r="57431" customFormat="1" ht="15" customHeight="1" x14ac:dyDescent="0.25"/>
    <row r="57432" customFormat="1" ht="15" customHeight="1" x14ac:dyDescent="0.25"/>
    <row r="57433" customFormat="1" ht="15" customHeight="1" x14ac:dyDescent="0.25"/>
    <row r="57434" customFormat="1" ht="15" customHeight="1" x14ac:dyDescent="0.25"/>
    <row r="57435" customFormat="1" ht="15" customHeight="1" x14ac:dyDescent="0.25"/>
    <row r="57436" customFormat="1" ht="15" customHeight="1" x14ac:dyDescent="0.25"/>
    <row r="57437" customFormat="1" ht="15" customHeight="1" x14ac:dyDescent="0.25"/>
    <row r="57438" customFormat="1" ht="15" customHeight="1" x14ac:dyDescent="0.25"/>
    <row r="57439" customFormat="1" ht="15" customHeight="1" x14ac:dyDescent="0.25"/>
    <row r="57440" customFormat="1" ht="15" customHeight="1" x14ac:dyDescent="0.25"/>
    <row r="57441" customFormat="1" ht="15" customHeight="1" x14ac:dyDescent="0.25"/>
    <row r="57442" customFormat="1" ht="15" customHeight="1" x14ac:dyDescent="0.25"/>
    <row r="57443" customFormat="1" ht="15" customHeight="1" x14ac:dyDescent="0.25"/>
    <row r="57444" customFormat="1" ht="15" customHeight="1" x14ac:dyDescent="0.25"/>
    <row r="57445" customFormat="1" ht="15" customHeight="1" x14ac:dyDescent="0.25"/>
    <row r="57446" customFormat="1" ht="15" customHeight="1" x14ac:dyDescent="0.25"/>
    <row r="57447" customFormat="1" ht="15" customHeight="1" x14ac:dyDescent="0.25"/>
    <row r="57448" customFormat="1" ht="15" customHeight="1" x14ac:dyDescent="0.25"/>
    <row r="57449" customFormat="1" ht="15" customHeight="1" x14ac:dyDescent="0.25"/>
    <row r="57450" customFormat="1" ht="15" customHeight="1" x14ac:dyDescent="0.25"/>
    <row r="57451" customFormat="1" ht="15" customHeight="1" x14ac:dyDescent="0.25"/>
    <row r="57452" customFormat="1" ht="15" customHeight="1" x14ac:dyDescent="0.25"/>
    <row r="57453" customFormat="1" ht="15" customHeight="1" x14ac:dyDescent="0.25"/>
    <row r="57454" customFormat="1" ht="15" customHeight="1" x14ac:dyDescent="0.25"/>
    <row r="57455" customFormat="1" ht="15" customHeight="1" x14ac:dyDescent="0.25"/>
    <row r="57456" customFormat="1" ht="15" customHeight="1" x14ac:dyDescent="0.25"/>
    <row r="57457" customFormat="1" ht="15" customHeight="1" x14ac:dyDescent="0.25"/>
    <row r="57458" customFormat="1" ht="15" customHeight="1" x14ac:dyDescent="0.25"/>
    <row r="57459" customFormat="1" ht="15" customHeight="1" x14ac:dyDescent="0.25"/>
    <row r="57460" customFormat="1" ht="15" customHeight="1" x14ac:dyDescent="0.25"/>
    <row r="57461" customFormat="1" ht="15" customHeight="1" x14ac:dyDescent="0.25"/>
    <row r="57462" customFormat="1" ht="15" customHeight="1" x14ac:dyDescent="0.25"/>
    <row r="57463" customFormat="1" ht="15" customHeight="1" x14ac:dyDescent="0.25"/>
    <row r="57464" customFormat="1" ht="15" customHeight="1" x14ac:dyDescent="0.25"/>
    <row r="57465" customFormat="1" ht="15" customHeight="1" x14ac:dyDescent="0.25"/>
    <row r="57466" customFormat="1" ht="15" customHeight="1" x14ac:dyDescent="0.25"/>
    <row r="57467" customFormat="1" ht="15" customHeight="1" x14ac:dyDescent="0.25"/>
    <row r="57468" customFormat="1" ht="15" customHeight="1" x14ac:dyDescent="0.25"/>
    <row r="57469" customFormat="1" ht="15" customHeight="1" x14ac:dyDescent="0.25"/>
    <row r="57470" customFormat="1" ht="15" customHeight="1" x14ac:dyDescent="0.25"/>
    <row r="57471" customFormat="1" ht="15" customHeight="1" x14ac:dyDescent="0.25"/>
    <row r="57472" customFormat="1" ht="15" customHeight="1" x14ac:dyDescent="0.25"/>
    <row r="57473" customFormat="1" ht="15" customHeight="1" x14ac:dyDescent="0.25"/>
    <row r="57474" customFormat="1" ht="15" customHeight="1" x14ac:dyDescent="0.25"/>
    <row r="57475" customFormat="1" ht="15" customHeight="1" x14ac:dyDescent="0.25"/>
    <row r="57476" customFormat="1" ht="15" customHeight="1" x14ac:dyDescent="0.25"/>
    <row r="57477" customFormat="1" ht="15" customHeight="1" x14ac:dyDescent="0.25"/>
    <row r="57478" customFormat="1" ht="15" customHeight="1" x14ac:dyDescent="0.25"/>
    <row r="57479" customFormat="1" ht="15" customHeight="1" x14ac:dyDescent="0.25"/>
    <row r="57480" customFormat="1" ht="15" customHeight="1" x14ac:dyDescent="0.25"/>
    <row r="57481" customFormat="1" ht="15" customHeight="1" x14ac:dyDescent="0.25"/>
    <row r="57482" customFormat="1" ht="15" customHeight="1" x14ac:dyDescent="0.25"/>
    <row r="57483" customFormat="1" ht="15" customHeight="1" x14ac:dyDescent="0.25"/>
    <row r="57484" customFormat="1" ht="15" customHeight="1" x14ac:dyDescent="0.25"/>
    <row r="57485" customFormat="1" ht="15" customHeight="1" x14ac:dyDescent="0.25"/>
    <row r="57486" customFormat="1" ht="15" customHeight="1" x14ac:dyDescent="0.25"/>
    <row r="57487" customFormat="1" ht="15" customHeight="1" x14ac:dyDescent="0.25"/>
    <row r="57488" customFormat="1" ht="15" customHeight="1" x14ac:dyDescent="0.25"/>
    <row r="57489" customFormat="1" ht="15" customHeight="1" x14ac:dyDescent="0.25"/>
    <row r="57490" customFormat="1" ht="15" customHeight="1" x14ac:dyDescent="0.25"/>
    <row r="57491" customFormat="1" ht="15" customHeight="1" x14ac:dyDescent="0.25"/>
    <row r="57492" customFormat="1" ht="15" customHeight="1" x14ac:dyDescent="0.25"/>
    <row r="57493" customFormat="1" ht="15" customHeight="1" x14ac:dyDescent="0.25"/>
    <row r="57494" customFormat="1" ht="15" customHeight="1" x14ac:dyDescent="0.25"/>
    <row r="57495" customFormat="1" ht="15" customHeight="1" x14ac:dyDescent="0.25"/>
    <row r="57496" customFormat="1" ht="15" customHeight="1" x14ac:dyDescent="0.25"/>
    <row r="57497" customFormat="1" ht="15" customHeight="1" x14ac:dyDescent="0.25"/>
    <row r="57498" customFormat="1" ht="15" customHeight="1" x14ac:dyDescent="0.25"/>
    <row r="57499" customFormat="1" ht="15" customHeight="1" x14ac:dyDescent="0.25"/>
    <row r="57500" customFormat="1" ht="15" customHeight="1" x14ac:dyDescent="0.25"/>
    <row r="57501" customFormat="1" ht="15" customHeight="1" x14ac:dyDescent="0.25"/>
    <row r="57502" customFormat="1" ht="15" customHeight="1" x14ac:dyDescent="0.25"/>
    <row r="57503" customFormat="1" ht="15" customHeight="1" x14ac:dyDescent="0.25"/>
    <row r="57504" customFormat="1" ht="15" customHeight="1" x14ac:dyDescent="0.25"/>
    <row r="57505" customFormat="1" ht="15" customHeight="1" x14ac:dyDescent="0.25"/>
    <row r="57506" customFormat="1" ht="15" customHeight="1" x14ac:dyDescent="0.25"/>
    <row r="57507" customFormat="1" ht="15" customHeight="1" x14ac:dyDescent="0.25"/>
    <row r="57508" customFormat="1" ht="15" customHeight="1" x14ac:dyDescent="0.25"/>
    <row r="57509" customFormat="1" ht="15" customHeight="1" x14ac:dyDescent="0.25"/>
    <row r="57510" customFormat="1" ht="15" customHeight="1" x14ac:dyDescent="0.25"/>
    <row r="57511" customFormat="1" ht="15" customHeight="1" x14ac:dyDescent="0.25"/>
    <row r="57512" customFormat="1" ht="15" customHeight="1" x14ac:dyDescent="0.25"/>
    <row r="57513" customFormat="1" ht="15" customHeight="1" x14ac:dyDescent="0.25"/>
    <row r="57514" customFormat="1" ht="15" customHeight="1" x14ac:dyDescent="0.25"/>
    <row r="57515" customFormat="1" ht="15" customHeight="1" x14ac:dyDescent="0.25"/>
    <row r="57516" customFormat="1" ht="15" customHeight="1" x14ac:dyDescent="0.25"/>
    <row r="57517" customFormat="1" ht="15" customHeight="1" x14ac:dyDescent="0.25"/>
    <row r="57518" customFormat="1" ht="15" customHeight="1" x14ac:dyDescent="0.25"/>
    <row r="57519" customFormat="1" ht="15" customHeight="1" x14ac:dyDescent="0.25"/>
    <row r="57520" customFormat="1" ht="15" customHeight="1" x14ac:dyDescent="0.25"/>
    <row r="57521" customFormat="1" ht="15" customHeight="1" x14ac:dyDescent="0.25"/>
    <row r="57522" customFormat="1" ht="15" customHeight="1" x14ac:dyDescent="0.25"/>
    <row r="57523" customFormat="1" ht="15" customHeight="1" x14ac:dyDescent="0.25"/>
    <row r="57524" customFormat="1" ht="15" customHeight="1" x14ac:dyDescent="0.25"/>
    <row r="57525" customFormat="1" ht="15" customHeight="1" x14ac:dyDescent="0.25"/>
    <row r="57526" customFormat="1" ht="15" customHeight="1" x14ac:dyDescent="0.25"/>
    <row r="57527" customFormat="1" ht="15" customHeight="1" x14ac:dyDescent="0.25"/>
    <row r="57528" customFormat="1" ht="15" customHeight="1" x14ac:dyDescent="0.25"/>
    <row r="57529" customFormat="1" ht="15" customHeight="1" x14ac:dyDescent="0.25"/>
    <row r="57530" customFormat="1" ht="15" customHeight="1" x14ac:dyDescent="0.25"/>
    <row r="57531" customFormat="1" ht="15" customHeight="1" x14ac:dyDescent="0.25"/>
    <row r="57532" customFormat="1" ht="15" customHeight="1" x14ac:dyDescent="0.25"/>
    <row r="57533" customFormat="1" ht="15" customHeight="1" x14ac:dyDescent="0.25"/>
    <row r="57534" customFormat="1" ht="15" customHeight="1" x14ac:dyDescent="0.25"/>
    <row r="57535" customFormat="1" ht="15" customHeight="1" x14ac:dyDescent="0.25"/>
    <row r="57536" customFormat="1" ht="15" customHeight="1" x14ac:dyDescent="0.25"/>
    <row r="57537" customFormat="1" ht="15" customHeight="1" x14ac:dyDescent="0.25"/>
    <row r="57538" customFormat="1" ht="15" customHeight="1" x14ac:dyDescent="0.25"/>
    <row r="57539" customFormat="1" ht="15" customHeight="1" x14ac:dyDescent="0.25"/>
    <row r="57540" customFormat="1" ht="15" customHeight="1" x14ac:dyDescent="0.25"/>
    <row r="57541" customFormat="1" ht="15" customHeight="1" x14ac:dyDescent="0.25"/>
    <row r="57542" customFormat="1" ht="15" customHeight="1" x14ac:dyDescent="0.25"/>
    <row r="57543" customFormat="1" ht="15" customHeight="1" x14ac:dyDescent="0.25"/>
    <row r="57544" customFormat="1" ht="15" customHeight="1" x14ac:dyDescent="0.25"/>
    <row r="57545" customFormat="1" ht="15" customHeight="1" x14ac:dyDescent="0.25"/>
    <row r="57546" customFormat="1" ht="15" customHeight="1" x14ac:dyDescent="0.25"/>
    <row r="57547" customFormat="1" ht="15" customHeight="1" x14ac:dyDescent="0.25"/>
    <row r="57548" customFormat="1" ht="15" customHeight="1" x14ac:dyDescent="0.25"/>
    <row r="57549" customFormat="1" ht="15" customHeight="1" x14ac:dyDescent="0.25"/>
    <row r="57550" customFormat="1" ht="15" customHeight="1" x14ac:dyDescent="0.25"/>
    <row r="57551" customFormat="1" ht="15" customHeight="1" x14ac:dyDescent="0.25"/>
    <row r="57552" customFormat="1" ht="15" customHeight="1" x14ac:dyDescent="0.25"/>
    <row r="57553" customFormat="1" ht="15" customHeight="1" x14ac:dyDescent="0.25"/>
    <row r="57554" customFormat="1" ht="15" customHeight="1" x14ac:dyDescent="0.25"/>
    <row r="57555" customFormat="1" ht="15" customHeight="1" x14ac:dyDescent="0.25"/>
    <row r="57556" customFormat="1" ht="15" customHeight="1" x14ac:dyDescent="0.25"/>
    <row r="57557" customFormat="1" ht="15" customHeight="1" x14ac:dyDescent="0.25"/>
    <row r="57558" customFormat="1" ht="15" customHeight="1" x14ac:dyDescent="0.25"/>
    <row r="57559" customFormat="1" ht="15" customHeight="1" x14ac:dyDescent="0.25"/>
    <row r="57560" customFormat="1" ht="15" customHeight="1" x14ac:dyDescent="0.25"/>
    <row r="57561" customFormat="1" ht="15" customHeight="1" x14ac:dyDescent="0.25"/>
    <row r="57562" customFormat="1" ht="15" customHeight="1" x14ac:dyDescent="0.25"/>
    <row r="57563" customFormat="1" ht="15" customHeight="1" x14ac:dyDescent="0.25"/>
    <row r="57564" customFormat="1" ht="15" customHeight="1" x14ac:dyDescent="0.25"/>
    <row r="57565" customFormat="1" ht="15" customHeight="1" x14ac:dyDescent="0.25"/>
    <row r="57566" customFormat="1" ht="15" customHeight="1" x14ac:dyDescent="0.25"/>
    <row r="57567" customFormat="1" ht="15" customHeight="1" x14ac:dyDescent="0.25"/>
    <row r="57568" customFormat="1" ht="15" customHeight="1" x14ac:dyDescent="0.25"/>
    <row r="57569" customFormat="1" ht="15" customHeight="1" x14ac:dyDescent="0.25"/>
    <row r="57570" customFormat="1" ht="15" customHeight="1" x14ac:dyDescent="0.25"/>
    <row r="57571" customFormat="1" ht="15" customHeight="1" x14ac:dyDescent="0.25"/>
    <row r="57572" customFormat="1" ht="15" customHeight="1" x14ac:dyDescent="0.25"/>
    <row r="57573" customFormat="1" ht="15" customHeight="1" x14ac:dyDescent="0.25"/>
    <row r="57574" customFormat="1" ht="15" customHeight="1" x14ac:dyDescent="0.25"/>
    <row r="57575" customFormat="1" ht="15" customHeight="1" x14ac:dyDescent="0.25"/>
    <row r="57576" customFormat="1" ht="15" customHeight="1" x14ac:dyDescent="0.25"/>
    <row r="57577" customFormat="1" ht="15" customHeight="1" x14ac:dyDescent="0.25"/>
    <row r="57578" customFormat="1" ht="15" customHeight="1" x14ac:dyDescent="0.25"/>
    <row r="57579" customFormat="1" ht="15" customHeight="1" x14ac:dyDescent="0.25"/>
    <row r="57580" customFormat="1" ht="15" customHeight="1" x14ac:dyDescent="0.25"/>
    <row r="57581" customFormat="1" ht="15" customHeight="1" x14ac:dyDescent="0.25"/>
    <row r="57582" customFormat="1" ht="15" customHeight="1" x14ac:dyDescent="0.25"/>
    <row r="57583" customFormat="1" ht="15" customHeight="1" x14ac:dyDescent="0.25"/>
    <row r="57584" customFormat="1" ht="15" customHeight="1" x14ac:dyDescent="0.25"/>
    <row r="57585" customFormat="1" ht="15" customHeight="1" x14ac:dyDescent="0.25"/>
    <row r="57586" customFormat="1" ht="15" customHeight="1" x14ac:dyDescent="0.25"/>
    <row r="57587" customFormat="1" ht="15" customHeight="1" x14ac:dyDescent="0.25"/>
    <row r="57588" customFormat="1" ht="15" customHeight="1" x14ac:dyDescent="0.25"/>
    <row r="57589" customFormat="1" ht="15" customHeight="1" x14ac:dyDescent="0.25"/>
    <row r="57590" customFormat="1" ht="15" customHeight="1" x14ac:dyDescent="0.25"/>
    <row r="57591" customFormat="1" ht="15" customHeight="1" x14ac:dyDescent="0.25"/>
    <row r="57592" customFormat="1" ht="15" customHeight="1" x14ac:dyDescent="0.25"/>
    <row r="57593" customFormat="1" ht="15" customHeight="1" x14ac:dyDescent="0.25"/>
    <row r="57594" customFormat="1" ht="15" customHeight="1" x14ac:dyDescent="0.25"/>
    <row r="57595" customFormat="1" ht="15" customHeight="1" x14ac:dyDescent="0.25"/>
    <row r="57596" customFormat="1" ht="15" customHeight="1" x14ac:dyDescent="0.25"/>
    <row r="57597" customFormat="1" ht="15" customHeight="1" x14ac:dyDescent="0.25"/>
    <row r="57598" customFormat="1" ht="15" customHeight="1" x14ac:dyDescent="0.25"/>
    <row r="57599" customFormat="1" ht="15" customHeight="1" x14ac:dyDescent="0.25"/>
    <row r="57600" customFormat="1" ht="15" customHeight="1" x14ac:dyDescent="0.25"/>
    <row r="57601" customFormat="1" ht="15" customHeight="1" x14ac:dyDescent="0.25"/>
    <row r="57602" customFormat="1" ht="15" customHeight="1" x14ac:dyDescent="0.25"/>
    <row r="57603" customFormat="1" ht="15" customHeight="1" x14ac:dyDescent="0.25"/>
    <row r="57604" customFormat="1" ht="15" customHeight="1" x14ac:dyDescent="0.25"/>
    <row r="57605" customFormat="1" ht="15" customHeight="1" x14ac:dyDescent="0.25"/>
    <row r="57606" customFormat="1" ht="15" customHeight="1" x14ac:dyDescent="0.25"/>
    <row r="57607" customFormat="1" ht="15" customHeight="1" x14ac:dyDescent="0.25"/>
    <row r="57608" customFormat="1" ht="15" customHeight="1" x14ac:dyDescent="0.25"/>
    <row r="57609" customFormat="1" ht="15" customHeight="1" x14ac:dyDescent="0.25"/>
    <row r="57610" customFormat="1" ht="15" customHeight="1" x14ac:dyDescent="0.25"/>
    <row r="57611" customFormat="1" ht="15" customHeight="1" x14ac:dyDescent="0.25"/>
    <row r="57612" customFormat="1" ht="15" customHeight="1" x14ac:dyDescent="0.25"/>
    <row r="57613" customFormat="1" ht="15" customHeight="1" x14ac:dyDescent="0.25"/>
    <row r="57614" customFormat="1" ht="15" customHeight="1" x14ac:dyDescent="0.25"/>
    <row r="57615" customFormat="1" ht="15" customHeight="1" x14ac:dyDescent="0.25"/>
    <row r="57616" customFormat="1" ht="15" customHeight="1" x14ac:dyDescent="0.25"/>
    <row r="57617" customFormat="1" ht="15" customHeight="1" x14ac:dyDescent="0.25"/>
    <row r="57618" customFormat="1" ht="15" customHeight="1" x14ac:dyDescent="0.25"/>
    <row r="57619" customFormat="1" ht="15" customHeight="1" x14ac:dyDescent="0.25"/>
    <row r="57620" customFormat="1" ht="15" customHeight="1" x14ac:dyDescent="0.25"/>
    <row r="57621" customFormat="1" ht="15" customHeight="1" x14ac:dyDescent="0.25"/>
    <row r="57622" customFormat="1" ht="15" customHeight="1" x14ac:dyDescent="0.25"/>
    <row r="57623" customFormat="1" ht="15" customHeight="1" x14ac:dyDescent="0.25"/>
    <row r="57624" customFormat="1" ht="15" customHeight="1" x14ac:dyDescent="0.25"/>
    <row r="57625" customFormat="1" ht="15" customHeight="1" x14ac:dyDescent="0.25"/>
    <row r="57626" customFormat="1" ht="15" customHeight="1" x14ac:dyDescent="0.25"/>
    <row r="57627" customFormat="1" ht="15" customHeight="1" x14ac:dyDescent="0.25"/>
    <row r="57628" customFormat="1" ht="15" customHeight="1" x14ac:dyDescent="0.25"/>
    <row r="57629" customFormat="1" ht="15" customHeight="1" x14ac:dyDescent="0.25"/>
    <row r="57630" customFormat="1" ht="15" customHeight="1" x14ac:dyDescent="0.25"/>
    <row r="57631" customFormat="1" ht="15" customHeight="1" x14ac:dyDescent="0.25"/>
    <row r="57632" customFormat="1" ht="15" customHeight="1" x14ac:dyDescent="0.25"/>
    <row r="57633" customFormat="1" ht="15" customHeight="1" x14ac:dyDescent="0.25"/>
    <row r="57634" customFormat="1" ht="15" customHeight="1" x14ac:dyDescent="0.25"/>
    <row r="57635" customFormat="1" ht="15" customHeight="1" x14ac:dyDescent="0.25"/>
    <row r="57636" customFormat="1" ht="15" customHeight="1" x14ac:dyDescent="0.25"/>
    <row r="57637" customFormat="1" ht="15" customHeight="1" x14ac:dyDescent="0.25"/>
    <row r="57638" customFormat="1" ht="15" customHeight="1" x14ac:dyDescent="0.25"/>
    <row r="57639" customFormat="1" ht="15" customHeight="1" x14ac:dyDescent="0.25"/>
    <row r="57640" customFormat="1" ht="15" customHeight="1" x14ac:dyDescent="0.25"/>
    <row r="57641" customFormat="1" ht="15" customHeight="1" x14ac:dyDescent="0.25"/>
    <row r="57642" customFormat="1" ht="15" customHeight="1" x14ac:dyDescent="0.25"/>
    <row r="57643" customFormat="1" ht="15" customHeight="1" x14ac:dyDescent="0.25"/>
    <row r="57644" customFormat="1" ht="15" customHeight="1" x14ac:dyDescent="0.25"/>
    <row r="57645" customFormat="1" ht="15" customHeight="1" x14ac:dyDescent="0.25"/>
    <row r="57646" customFormat="1" ht="15" customHeight="1" x14ac:dyDescent="0.25"/>
    <row r="57647" customFormat="1" ht="15" customHeight="1" x14ac:dyDescent="0.25"/>
    <row r="57648" customFormat="1" ht="15" customHeight="1" x14ac:dyDescent="0.25"/>
    <row r="57649" customFormat="1" ht="15" customHeight="1" x14ac:dyDescent="0.25"/>
    <row r="57650" customFormat="1" ht="15" customHeight="1" x14ac:dyDescent="0.25"/>
    <row r="57651" customFormat="1" ht="15" customHeight="1" x14ac:dyDescent="0.25"/>
    <row r="57652" customFormat="1" ht="15" customHeight="1" x14ac:dyDescent="0.25"/>
    <row r="57653" customFormat="1" ht="15" customHeight="1" x14ac:dyDescent="0.25"/>
    <row r="57654" customFormat="1" ht="15" customHeight="1" x14ac:dyDescent="0.25"/>
    <row r="57655" customFormat="1" ht="15" customHeight="1" x14ac:dyDescent="0.25"/>
    <row r="57656" customFormat="1" ht="15" customHeight="1" x14ac:dyDescent="0.25"/>
    <row r="57657" customFormat="1" ht="15" customHeight="1" x14ac:dyDescent="0.25"/>
    <row r="57658" customFormat="1" ht="15" customHeight="1" x14ac:dyDescent="0.25"/>
    <row r="57659" customFormat="1" ht="15" customHeight="1" x14ac:dyDescent="0.25"/>
    <row r="57660" customFormat="1" ht="15" customHeight="1" x14ac:dyDescent="0.25"/>
    <row r="57661" customFormat="1" ht="15" customHeight="1" x14ac:dyDescent="0.25"/>
    <row r="57662" customFormat="1" ht="15" customHeight="1" x14ac:dyDescent="0.25"/>
    <row r="57663" customFormat="1" ht="15" customHeight="1" x14ac:dyDescent="0.25"/>
    <row r="57664" customFormat="1" ht="15" customHeight="1" x14ac:dyDescent="0.25"/>
    <row r="57665" customFormat="1" ht="15" customHeight="1" x14ac:dyDescent="0.25"/>
    <row r="57666" customFormat="1" ht="15" customHeight="1" x14ac:dyDescent="0.25"/>
    <row r="57667" customFormat="1" ht="15" customHeight="1" x14ac:dyDescent="0.25"/>
    <row r="57668" customFormat="1" ht="15" customHeight="1" x14ac:dyDescent="0.25"/>
    <row r="57669" customFormat="1" ht="15" customHeight="1" x14ac:dyDescent="0.25"/>
    <row r="57670" customFormat="1" ht="15" customHeight="1" x14ac:dyDescent="0.25"/>
    <row r="57671" customFormat="1" ht="15" customHeight="1" x14ac:dyDescent="0.25"/>
    <row r="57672" customFormat="1" ht="15" customHeight="1" x14ac:dyDescent="0.25"/>
    <row r="57673" customFormat="1" ht="15" customHeight="1" x14ac:dyDescent="0.25"/>
    <row r="57674" customFormat="1" ht="15" customHeight="1" x14ac:dyDescent="0.25"/>
    <row r="57675" customFormat="1" ht="15" customHeight="1" x14ac:dyDescent="0.25"/>
    <row r="57676" customFormat="1" ht="15" customHeight="1" x14ac:dyDescent="0.25"/>
    <row r="57677" customFormat="1" ht="15" customHeight="1" x14ac:dyDescent="0.25"/>
    <row r="57678" customFormat="1" ht="15" customHeight="1" x14ac:dyDescent="0.25"/>
    <row r="57679" customFormat="1" ht="15" customHeight="1" x14ac:dyDescent="0.25"/>
    <row r="57680" customFormat="1" ht="15" customHeight="1" x14ac:dyDescent="0.25"/>
    <row r="57681" customFormat="1" ht="15" customHeight="1" x14ac:dyDescent="0.25"/>
    <row r="57682" customFormat="1" ht="15" customHeight="1" x14ac:dyDescent="0.25"/>
    <row r="57683" customFormat="1" ht="15" customHeight="1" x14ac:dyDescent="0.25"/>
    <row r="57684" customFormat="1" ht="15" customHeight="1" x14ac:dyDescent="0.25"/>
    <row r="57685" customFormat="1" ht="15" customHeight="1" x14ac:dyDescent="0.25"/>
    <row r="57686" customFormat="1" ht="15" customHeight="1" x14ac:dyDescent="0.25"/>
    <row r="57687" customFormat="1" ht="15" customHeight="1" x14ac:dyDescent="0.25"/>
    <row r="57688" customFormat="1" ht="15" customHeight="1" x14ac:dyDescent="0.25"/>
    <row r="57689" customFormat="1" ht="15" customHeight="1" x14ac:dyDescent="0.25"/>
    <row r="57690" customFormat="1" ht="15" customHeight="1" x14ac:dyDescent="0.25"/>
    <row r="57691" customFormat="1" ht="15" customHeight="1" x14ac:dyDescent="0.25"/>
    <row r="57692" customFormat="1" ht="15" customHeight="1" x14ac:dyDescent="0.25"/>
    <row r="57693" customFormat="1" ht="15" customHeight="1" x14ac:dyDescent="0.25"/>
    <row r="57694" customFormat="1" ht="15" customHeight="1" x14ac:dyDescent="0.25"/>
    <row r="57695" customFormat="1" ht="15" customHeight="1" x14ac:dyDescent="0.25"/>
    <row r="57696" customFormat="1" ht="15" customHeight="1" x14ac:dyDescent="0.25"/>
    <row r="57697" customFormat="1" ht="15" customHeight="1" x14ac:dyDescent="0.25"/>
    <row r="57698" customFormat="1" ht="15" customHeight="1" x14ac:dyDescent="0.25"/>
    <row r="57699" customFormat="1" ht="15" customHeight="1" x14ac:dyDescent="0.25"/>
    <row r="57700" customFormat="1" ht="15" customHeight="1" x14ac:dyDescent="0.25"/>
    <row r="57701" customFormat="1" ht="15" customHeight="1" x14ac:dyDescent="0.25"/>
    <row r="57702" customFormat="1" ht="15" customHeight="1" x14ac:dyDescent="0.25"/>
    <row r="57703" customFormat="1" ht="15" customHeight="1" x14ac:dyDescent="0.25"/>
    <row r="57704" customFormat="1" ht="15" customHeight="1" x14ac:dyDescent="0.25"/>
    <row r="57705" customFormat="1" ht="15" customHeight="1" x14ac:dyDescent="0.25"/>
    <row r="57706" customFormat="1" ht="15" customHeight="1" x14ac:dyDescent="0.25"/>
    <row r="57707" customFormat="1" ht="15" customHeight="1" x14ac:dyDescent="0.25"/>
    <row r="57708" customFormat="1" ht="15" customHeight="1" x14ac:dyDescent="0.25"/>
    <row r="57709" customFormat="1" ht="15" customHeight="1" x14ac:dyDescent="0.25"/>
    <row r="57710" customFormat="1" ht="15" customHeight="1" x14ac:dyDescent="0.25"/>
    <row r="57711" customFormat="1" ht="15" customHeight="1" x14ac:dyDescent="0.25"/>
    <row r="57712" customFormat="1" ht="15" customHeight="1" x14ac:dyDescent="0.25"/>
    <row r="57713" customFormat="1" ht="15" customHeight="1" x14ac:dyDescent="0.25"/>
    <row r="57714" customFormat="1" ht="15" customHeight="1" x14ac:dyDescent="0.25"/>
    <row r="57715" customFormat="1" ht="15" customHeight="1" x14ac:dyDescent="0.25"/>
    <row r="57716" customFormat="1" ht="15" customHeight="1" x14ac:dyDescent="0.25"/>
    <row r="57717" customFormat="1" ht="15" customHeight="1" x14ac:dyDescent="0.25"/>
    <row r="57718" customFormat="1" ht="15" customHeight="1" x14ac:dyDescent="0.25"/>
    <row r="57719" customFormat="1" ht="15" customHeight="1" x14ac:dyDescent="0.25"/>
    <row r="57720" customFormat="1" ht="15" customHeight="1" x14ac:dyDescent="0.25"/>
    <row r="57721" customFormat="1" ht="15" customHeight="1" x14ac:dyDescent="0.25"/>
    <row r="57722" customFormat="1" ht="15" customHeight="1" x14ac:dyDescent="0.25"/>
    <row r="57723" customFormat="1" ht="15" customHeight="1" x14ac:dyDescent="0.25"/>
    <row r="57724" customFormat="1" ht="15" customHeight="1" x14ac:dyDescent="0.25"/>
    <row r="57725" customFormat="1" ht="15" customHeight="1" x14ac:dyDescent="0.25"/>
    <row r="57726" customFormat="1" ht="15" customHeight="1" x14ac:dyDescent="0.25"/>
    <row r="57727" customFormat="1" ht="15" customHeight="1" x14ac:dyDescent="0.25"/>
    <row r="57728" customFormat="1" ht="15" customHeight="1" x14ac:dyDescent="0.25"/>
    <row r="57729" customFormat="1" ht="15" customHeight="1" x14ac:dyDescent="0.25"/>
    <row r="57730" customFormat="1" ht="15" customHeight="1" x14ac:dyDescent="0.25"/>
    <row r="57731" customFormat="1" ht="15" customHeight="1" x14ac:dyDescent="0.25"/>
    <row r="57732" customFormat="1" ht="15" customHeight="1" x14ac:dyDescent="0.25"/>
    <row r="57733" customFormat="1" ht="15" customHeight="1" x14ac:dyDescent="0.25"/>
    <row r="57734" customFormat="1" ht="15" customHeight="1" x14ac:dyDescent="0.25"/>
    <row r="57735" customFormat="1" ht="15" customHeight="1" x14ac:dyDescent="0.25"/>
    <row r="57736" customFormat="1" ht="15" customHeight="1" x14ac:dyDescent="0.25"/>
    <row r="57737" customFormat="1" ht="15" customHeight="1" x14ac:dyDescent="0.25"/>
    <row r="57738" customFormat="1" ht="15" customHeight="1" x14ac:dyDescent="0.25"/>
    <row r="57739" customFormat="1" ht="15" customHeight="1" x14ac:dyDescent="0.25"/>
    <row r="57740" customFormat="1" ht="15" customHeight="1" x14ac:dyDescent="0.25"/>
    <row r="57741" customFormat="1" ht="15" customHeight="1" x14ac:dyDescent="0.25"/>
    <row r="57742" customFormat="1" ht="15" customHeight="1" x14ac:dyDescent="0.25"/>
    <row r="57743" customFormat="1" ht="15" customHeight="1" x14ac:dyDescent="0.25"/>
    <row r="57744" customFormat="1" ht="15" customHeight="1" x14ac:dyDescent="0.25"/>
    <row r="57745" customFormat="1" ht="15" customHeight="1" x14ac:dyDescent="0.25"/>
    <row r="57746" customFormat="1" ht="15" customHeight="1" x14ac:dyDescent="0.25"/>
    <row r="57747" customFormat="1" ht="15" customHeight="1" x14ac:dyDescent="0.25"/>
    <row r="57748" customFormat="1" ht="15" customHeight="1" x14ac:dyDescent="0.25"/>
    <row r="57749" customFormat="1" ht="15" customHeight="1" x14ac:dyDescent="0.25"/>
    <row r="57750" customFormat="1" ht="15" customHeight="1" x14ac:dyDescent="0.25"/>
    <row r="57751" customFormat="1" ht="15" customHeight="1" x14ac:dyDescent="0.25"/>
    <row r="57752" customFormat="1" ht="15" customHeight="1" x14ac:dyDescent="0.25"/>
    <row r="57753" customFormat="1" ht="15" customHeight="1" x14ac:dyDescent="0.25"/>
    <row r="57754" customFormat="1" ht="15" customHeight="1" x14ac:dyDescent="0.25"/>
    <row r="57755" customFormat="1" ht="15" customHeight="1" x14ac:dyDescent="0.25"/>
    <row r="57756" customFormat="1" ht="15" customHeight="1" x14ac:dyDescent="0.25"/>
    <row r="57757" customFormat="1" ht="15" customHeight="1" x14ac:dyDescent="0.25"/>
    <row r="57758" customFormat="1" ht="15" customHeight="1" x14ac:dyDescent="0.25"/>
    <row r="57759" customFormat="1" ht="15" customHeight="1" x14ac:dyDescent="0.25"/>
    <row r="57760" customFormat="1" ht="15" customHeight="1" x14ac:dyDescent="0.25"/>
    <row r="57761" customFormat="1" ht="15" customHeight="1" x14ac:dyDescent="0.25"/>
    <row r="57762" customFormat="1" ht="15" customHeight="1" x14ac:dyDescent="0.25"/>
    <row r="57763" customFormat="1" ht="15" customHeight="1" x14ac:dyDescent="0.25"/>
    <row r="57764" customFormat="1" ht="15" customHeight="1" x14ac:dyDescent="0.25"/>
    <row r="57765" customFormat="1" ht="15" customHeight="1" x14ac:dyDescent="0.25"/>
    <row r="57766" customFormat="1" ht="15" customHeight="1" x14ac:dyDescent="0.25"/>
    <row r="57767" customFormat="1" ht="15" customHeight="1" x14ac:dyDescent="0.25"/>
    <row r="57768" customFormat="1" ht="15" customHeight="1" x14ac:dyDescent="0.25"/>
    <row r="57769" customFormat="1" ht="15" customHeight="1" x14ac:dyDescent="0.25"/>
    <row r="57770" customFormat="1" ht="15" customHeight="1" x14ac:dyDescent="0.25"/>
    <row r="57771" customFormat="1" ht="15" customHeight="1" x14ac:dyDescent="0.25"/>
    <row r="57772" customFormat="1" ht="15" customHeight="1" x14ac:dyDescent="0.25"/>
    <row r="57773" customFormat="1" ht="15" customHeight="1" x14ac:dyDescent="0.25"/>
    <row r="57774" customFormat="1" ht="15" customHeight="1" x14ac:dyDescent="0.25"/>
    <row r="57775" customFormat="1" ht="15" customHeight="1" x14ac:dyDescent="0.25"/>
    <row r="57776" customFormat="1" ht="15" customHeight="1" x14ac:dyDescent="0.25"/>
    <row r="57777" customFormat="1" ht="15" customHeight="1" x14ac:dyDescent="0.25"/>
    <row r="57778" customFormat="1" ht="15" customHeight="1" x14ac:dyDescent="0.25"/>
    <row r="57779" customFormat="1" ht="15" customHeight="1" x14ac:dyDescent="0.25"/>
    <row r="57780" customFormat="1" ht="15" customHeight="1" x14ac:dyDescent="0.25"/>
    <row r="57781" customFormat="1" ht="15" customHeight="1" x14ac:dyDescent="0.25"/>
    <row r="57782" customFormat="1" ht="15" customHeight="1" x14ac:dyDescent="0.25"/>
    <row r="57783" customFormat="1" ht="15" customHeight="1" x14ac:dyDescent="0.25"/>
    <row r="57784" customFormat="1" ht="15" customHeight="1" x14ac:dyDescent="0.25"/>
    <row r="57785" customFormat="1" ht="15" customHeight="1" x14ac:dyDescent="0.25"/>
    <row r="57786" customFormat="1" ht="15" customHeight="1" x14ac:dyDescent="0.25"/>
    <row r="57787" customFormat="1" ht="15" customHeight="1" x14ac:dyDescent="0.25"/>
    <row r="57788" customFormat="1" ht="15" customHeight="1" x14ac:dyDescent="0.25"/>
    <row r="57789" customFormat="1" ht="15" customHeight="1" x14ac:dyDescent="0.25"/>
    <row r="57790" customFormat="1" ht="15" customHeight="1" x14ac:dyDescent="0.25"/>
    <row r="57791" customFormat="1" ht="15" customHeight="1" x14ac:dyDescent="0.25"/>
    <row r="57792" customFormat="1" ht="15" customHeight="1" x14ac:dyDescent="0.25"/>
    <row r="57793" customFormat="1" ht="15" customHeight="1" x14ac:dyDescent="0.25"/>
    <row r="57794" customFormat="1" ht="15" customHeight="1" x14ac:dyDescent="0.25"/>
    <row r="57795" customFormat="1" ht="15" customHeight="1" x14ac:dyDescent="0.25"/>
    <row r="57796" customFormat="1" ht="15" customHeight="1" x14ac:dyDescent="0.25"/>
    <row r="57797" customFormat="1" ht="15" customHeight="1" x14ac:dyDescent="0.25"/>
    <row r="57798" customFormat="1" ht="15" customHeight="1" x14ac:dyDescent="0.25"/>
    <row r="57799" customFormat="1" ht="15" customHeight="1" x14ac:dyDescent="0.25"/>
    <row r="57800" customFormat="1" ht="15" customHeight="1" x14ac:dyDescent="0.25"/>
    <row r="57801" customFormat="1" ht="15" customHeight="1" x14ac:dyDescent="0.25"/>
    <row r="57802" customFormat="1" ht="15" customHeight="1" x14ac:dyDescent="0.25"/>
    <row r="57803" customFormat="1" ht="15" customHeight="1" x14ac:dyDescent="0.25"/>
    <row r="57804" customFormat="1" ht="15" customHeight="1" x14ac:dyDescent="0.25"/>
    <row r="57805" customFormat="1" ht="15" customHeight="1" x14ac:dyDescent="0.25"/>
    <row r="57806" customFormat="1" ht="15" customHeight="1" x14ac:dyDescent="0.25"/>
    <row r="57807" customFormat="1" ht="15" customHeight="1" x14ac:dyDescent="0.25"/>
    <row r="57808" customFormat="1" ht="15" customHeight="1" x14ac:dyDescent="0.25"/>
    <row r="57809" customFormat="1" ht="15" customHeight="1" x14ac:dyDescent="0.25"/>
    <row r="57810" customFormat="1" ht="15" customHeight="1" x14ac:dyDescent="0.25"/>
    <row r="57811" customFormat="1" ht="15" customHeight="1" x14ac:dyDescent="0.25"/>
    <row r="57812" customFormat="1" ht="15" customHeight="1" x14ac:dyDescent="0.25"/>
    <row r="57813" customFormat="1" ht="15" customHeight="1" x14ac:dyDescent="0.25"/>
    <row r="57814" customFormat="1" ht="15" customHeight="1" x14ac:dyDescent="0.25"/>
    <row r="57815" customFormat="1" ht="15" customHeight="1" x14ac:dyDescent="0.25"/>
    <row r="57816" customFormat="1" ht="15" customHeight="1" x14ac:dyDescent="0.25"/>
    <row r="57817" customFormat="1" ht="15" customHeight="1" x14ac:dyDescent="0.25"/>
    <row r="57818" customFormat="1" ht="15" customHeight="1" x14ac:dyDescent="0.25"/>
    <row r="57819" customFormat="1" ht="15" customHeight="1" x14ac:dyDescent="0.25"/>
    <row r="57820" customFormat="1" ht="15" customHeight="1" x14ac:dyDescent="0.25"/>
    <row r="57821" customFormat="1" ht="15" customHeight="1" x14ac:dyDescent="0.25"/>
    <row r="57822" customFormat="1" ht="15" customHeight="1" x14ac:dyDescent="0.25"/>
    <row r="57823" customFormat="1" ht="15" customHeight="1" x14ac:dyDescent="0.25"/>
    <row r="57824" customFormat="1" ht="15" customHeight="1" x14ac:dyDescent="0.25"/>
    <row r="57825" customFormat="1" ht="15" customHeight="1" x14ac:dyDescent="0.25"/>
    <row r="57826" customFormat="1" ht="15" customHeight="1" x14ac:dyDescent="0.25"/>
    <row r="57827" customFormat="1" ht="15" customHeight="1" x14ac:dyDescent="0.25"/>
    <row r="57828" customFormat="1" ht="15" customHeight="1" x14ac:dyDescent="0.25"/>
    <row r="57829" customFormat="1" ht="15" customHeight="1" x14ac:dyDescent="0.25"/>
    <row r="57830" customFormat="1" ht="15" customHeight="1" x14ac:dyDescent="0.25"/>
    <row r="57831" customFormat="1" ht="15" customHeight="1" x14ac:dyDescent="0.25"/>
    <row r="57832" customFormat="1" ht="15" customHeight="1" x14ac:dyDescent="0.25"/>
    <row r="57833" customFormat="1" ht="15" customHeight="1" x14ac:dyDescent="0.25"/>
    <row r="57834" customFormat="1" ht="15" customHeight="1" x14ac:dyDescent="0.25"/>
    <row r="57835" customFormat="1" ht="15" customHeight="1" x14ac:dyDescent="0.25"/>
    <row r="57836" customFormat="1" ht="15" customHeight="1" x14ac:dyDescent="0.25"/>
    <row r="57837" customFormat="1" ht="15" customHeight="1" x14ac:dyDescent="0.25"/>
    <row r="57838" customFormat="1" ht="15" customHeight="1" x14ac:dyDescent="0.25"/>
    <row r="57839" customFormat="1" ht="15" customHeight="1" x14ac:dyDescent="0.25"/>
    <row r="57840" customFormat="1" ht="15" customHeight="1" x14ac:dyDescent="0.25"/>
    <row r="57841" customFormat="1" ht="15" customHeight="1" x14ac:dyDescent="0.25"/>
    <row r="57842" customFormat="1" ht="15" customHeight="1" x14ac:dyDescent="0.25"/>
    <row r="57843" customFormat="1" ht="15" customHeight="1" x14ac:dyDescent="0.25"/>
    <row r="57844" customFormat="1" ht="15" customHeight="1" x14ac:dyDescent="0.25"/>
    <row r="57845" customFormat="1" ht="15" customHeight="1" x14ac:dyDescent="0.25"/>
    <row r="57846" customFormat="1" ht="15" customHeight="1" x14ac:dyDescent="0.25"/>
    <row r="57847" customFormat="1" ht="15" customHeight="1" x14ac:dyDescent="0.25"/>
    <row r="57848" customFormat="1" ht="15" customHeight="1" x14ac:dyDescent="0.25"/>
    <row r="57849" customFormat="1" ht="15" customHeight="1" x14ac:dyDescent="0.25"/>
    <row r="57850" customFormat="1" ht="15" customHeight="1" x14ac:dyDescent="0.25"/>
    <row r="57851" customFormat="1" ht="15" customHeight="1" x14ac:dyDescent="0.25"/>
    <row r="57852" customFormat="1" ht="15" customHeight="1" x14ac:dyDescent="0.25"/>
    <row r="57853" customFormat="1" ht="15" customHeight="1" x14ac:dyDescent="0.25"/>
    <row r="57854" customFormat="1" ht="15" customHeight="1" x14ac:dyDescent="0.25"/>
    <row r="57855" customFormat="1" ht="15" customHeight="1" x14ac:dyDescent="0.25"/>
    <row r="57856" customFormat="1" ht="15" customHeight="1" x14ac:dyDescent="0.25"/>
    <row r="57857" customFormat="1" ht="15" customHeight="1" x14ac:dyDescent="0.25"/>
    <row r="57858" customFormat="1" ht="15" customHeight="1" x14ac:dyDescent="0.25"/>
    <row r="57859" customFormat="1" ht="15" customHeight="1" x14ac:dyDescent="0.25"/>
    <row r="57860" customFormat="1" ht="15" customHeight="1" x14ac:dyDescent="0.25"/>
    <row r="57861" customFormat="1" ht="15" customHeight="1" x14ac:dyDescent="0.25"/>
    <row r="57862" customFormat="1" ht="15" customHeight="1" x14ac:dyDescent="0.25"/>
    <row r="57863" customFormat="1" ht="15" customHeight="1" x14ac:dyDescent="0.25"/>
    <row r="57864" customFormat="1" ht="15" customHeight="1" x14ac:dyDescent="0.25"/>
    <row r="57865" customFormat="1" ht="15" customHeight="1" x14ac:dyDescent="0.25"/>
    <row r="57866" customFormat="1" ht="15" customHeight="1" x14ac:dyDescent="0.25"/>
    <row r="57867" customFormat="1" ht="15" customHeight="1" x14ac:dyDescent="0.25"/>
    <row r="57868" customFormat="1" ht="15" customHeight="1" x14ac:dyDescent="0.25"/>
    <row r="57869" customFormat="1" ht="15" customHeight="1" x14ac:dyDescent="0.25"/>
    <row r="57870" customFormat="1" ht="15" customHeight="1" x14ac:dyDescent="0.25"/>
    <row r="57871" customFormat="1" ht="15" customHeight="1" x14ac:dyDescent="0.25"/>
    <row r="57872" customFormat="1" ht="15" customHeight="1" x14ac:dyDescent="0.25"/>
    <row r="57873" customFormat="1" ht="15" customHeight="1" x14ac:dyDescent="0.25"/>
    <row r="57874" customFormat="1" ht="15" customHeight="1" x14ac:dyDescent="0.25"/>
    <row r="57875" customFormat="1" ht="15" customHeight="1" x14ac:dyDescent="0.25"/>
    <row r="57876" customFormat="1" ht="15" customHeight="1" x14ac:dyDescent="0.25"/>
    <row r="57877" customFormat="1" ht="15" customHeight="1" x14ac:dyDescent="0.25"/>
    <row r="57878" customFormat="1" ht="15" customHeight="1" x14ac:dyDescent="0.25"/>
    <row r="57879" customFormat="1" ht="15" customHeight="1" x14ac:dyDescent="0.25"/>
    <row r="57880" customFormat="1" ht="15" customHeight="1" x14ac:dyDescent="0.25"/>
    <row r="57881" customFormat="1" ht="15" customHeight="1" x14ac:dyDescent="0.25"/>
    <row r="57882" customFormat="1" ht="15" customHeight="1" x14ac:dyDescent="0.25"/>
    <row r="57883" customFormat="1" ht="15" customHeight="1" x14ac:dyDescent="0.25"/>
    <row r="57884" customFormat="1" ht="15" customHeight="1" x14ac:dyDescent="0.25"/>
    <row r="57885" customFormat="1" ht="15" customHeight="1" x14ac:dyDescent="0.25"/>
    <row r="57886" customFormat="1" ht="15" customHeight="1" x14ac:dyDescent="0.25"/>
    <row r="57887" customFormat="1" ht="15" customHeight="1" x14ac:dyDescent="0.25"/>
    <row r="57888" customFormat="1" ht="15" customHeight="1" x14ac:dyDescent="0.25"/>
    <row r="57889" customFormat="1" ht="15" customHeight="1" x14ac:dyDescent="0.25"/>
    <row r="57890" customFormat="1" ht="15" customHeight="1" x14ac:dyDescent="0.25"/>
    <row r="57891" customFormat="1" ht="15" customHeight="1" x14ac:dyDescent="0.25"/>
    <row r="57892" customFormat="1" ht="15" customHeight="1" x14ac:dyDescent="0.25"/>
    <row r="57893" customFormat="1" ht="15" customHeight="1" x14ac:dyDescent="0.25"/>
    <row r="57894" customFormat="1" ht="15" customHeight="1" x14ac:dyDescent="0.25"/>
    <row r="57895" customFormat="1" ht="15" customHeight="1" x14ac:dyDescent="0.25"/>
    <row r="57896" customFormat="1" ht="15" customHeight="1" x14ac:dyDescent="0.25"/>
    <row r="57897" customFormat="1" ht="15" customHeight="1" x14ac:dyDescent="0.25"/>
    <row r="57898" customFormat="1" ht="15" customHeight="1" x14ac:dyDescent="0.25"/>
    <row r="57899" customFormat="1" ht="15" customHeight="1" x14ac:dyDescent="0.25"/>
    <row r="57900" customFormat="1" ht="15" customHeight="1" x14ac:dyDescent="0.25"/>
    <row r="57901" customFormat="1" ht="15" customHeight="1" x14ac:dyDescent="0.25"/>
    <row r="57902" customFormat="1" ht="15" customHeight="1" x14ac:dyDescent="0.25"/>
    <row r="57903" customFormat="1" ht="15" customHeight="1" x14ac:dyDescent="0.25"/>
    <row r="57904" customFormat="1" ht="15" customHeight="1" x14ac:dyDescent="0.25"/>
    <row r="57905" customFormat="1" ht="15" customHeight="1" x14ac:dyDescent="0.25"/>
    <row r="57906" customFormat="1" ht="15" customHeight="1" x14ac:dyDescent="0.25"/>
    <row r="57907" customFormat="1" ht="15" customHeight="1" x14ac:dyDescent="0.25"/>
    <row r="57908" customFormat="1" ht="15" customHeight="1" x14ac:dyDescent="0.25"/>
    <row r="57909" customFormat="1" ht="15" customHeight="1" x14ac:dyDescent="0.25"/>
    <row r="57910" customFormat="1" ht="15" customHeight="1" x14ac:dyDescent="0.25"/>
    <row r="57911" customFormat="1" ht="15" customHeight="1" x14ac:dyDescent="0.25"/>
    <row r="57912" customFormat="1" ht="15" customHeight="1" x14ac:dyDescent="0.25"/>
    <row r="57913" customFormat="1" ht="15" customHeight="1" x14ac:dyDescent="0.25"/>
    <row r="57914" customFormat="1" ht="15" customHeight="1" x14ac:dyDescent="0.25"/>
    <row r="57915" customFormat="1" ht="15" customHeight="1" x14ac:dyDescent="0.25"/>
    <row r="57916" customFormat="1" ht="15" customHeight="1" x14ac:dyDescent="0.25"/>
    <row r="57917" customFormat="1" ht="15" customHeight="1" x14ac:dyDescent="0.25"/>
    <row r="57918" customFormat="1" ht="15" customHeight="1" x14ac:dyDescent="0.25"/>
    <row r="57919" customFormat="1" ht="15" customHeight="1" x14ac:dyDescent="0.25"/>
    <row r="57920" customFormat="1" ht="15" customHeight="1" x14ac:dyDescent="0.25"/>
    <row r="57921" customFormat="1" ht="15" customHeight="1" x14ac:dyDescent="0.25"/>
    <row r="57922" customFormat="1" ht="15" customHeight="1" x14ac:dyDescent="0.25"/>
    <row r="57923" customFormat="1" ht="15" customHeight="1" x14ac:dyDescent="0.25"/>
    <row r="57924" customFormat="1" ht="15" customHeight="1" x14ac:dyDescent="0.25"/>
    <row r="57925" customFormat="1" ht="15" customHeight="1" x14ac:dyDescent="0.25"/>
    <row r="57926" customFormat="1" ht="15" customHeight="1" x14ac:dyDescent="0.25"/>
    <row r="57927" customFormat="1" ht="15" customHeight="1" x14ac:dyDescent="0.25"/>
    <row r="57928" customFormat="1" ht="15" customHeight="1" x14ac:dyDescent="0.25"/>
    <row r="57929" customFormat="1" ht="15" customHeight="1" x14ac:dyDescent="0.25"/>
    <row r="57930" customFormat="1" ht="15" customHeight="1" x14ac:dyDescent="0.25"/>
    <row r="57931" customFormat="1" ht="15" customHeight="1" x14ac:dyDescent="0.25"/>
    <row r="57932" customFormat="1" ht="15" customHeight="1" x14ac:dyDescent="0.25"/>
    <row r="57933" customFormat="1" ht="15" customHeight="1" x14ac:dyDescent="0.25"/>
    <row r="57934" customFormat="1" ht="15" customHeight="1" x14ac:dyDescent="0.25"/>
    <row r="57935" customFormat="1" ht="15" customHeight="1" x14ac:dyDescent="0.25"/>
    <row r="57936" customFormat="1" ht="15" customHeight="1" x14ac:dyDescent="0.25"/>
    <row r="57937" customFormat="1" ht="15" customHeight="1" x14ac:dyDescent="0.25"/>
    <row r="57938" customFormat="1" ht="15" customHeight="1" x14ac:dyDescent="0.25"/>
    <row r="57939" customFormat="1" ht="15" customHeight="1" x14ac:dyDescent="0.25"/>
    <row r="57940" customFormat="1" ht="15" customHeight="1" x14ac:dyDescent="0.25"/>
    <row r="57941" customFormat="1" ht="15" customHeight="1" x14ac:dyDescent="0.25"/>
    <row r="57942" customFormat="1" ht="15" customHeight="1" x14ac:dyDescent="0.25"/>
    <row r="57943" customFormat="1" ht="15" customHeight="1" x14ac:dyDescent="0.25"/>
    <row r="57944" customFormat="1" ht="15" customHeight="1" x14ac:dyDescent="0.25"/>
    <row r="57945" customFormat="1" ht="15" customHeight="1" x14ac:dyDescent="0.25"/>
    <row r="57946" customFormat="1" ht="15" customHeight="1" x14ac:dyDescent="0.25"/>
    <row r="57947" customFormat="1" ht="15" customHeight="1" x14ac:dyDescent="0.25"/>
    <row r="57948" customFormat="1" ht="15" customHeight="1" x14ac:dyDescent="0.25"/>
    <row r="57949" customFormat="1" ht="15" customHeight="1" x14ac:dyDescent="0.25"/>
    <row r="57950" customFormat="1" ht="15" customHeight="1" x14ac:dyDescent="0.25"/>
    <row r="57951" customFormat="1" ht="15" customHeight="1" x14ac:dyDescent="0.25"/>
    <row r="57952" customFormat="1" ht="15" customHeight="1" x14ac:dyDescent="0.25"/>
    <row r="57953" customFormat="1" ht="15" customHeight="1" x14ac:dyDescent="0.25"/>
    <row r="57954" customFormat="1" ht="15" customHeight="1" x14ac:dyDescent="0.25"/>
    <row r="57955" customFormat="1" ht="15" customHeight="1" x14ac:dyDescent="0.25"/>
    <row r="57956" customFormat="1" ht="15" customHeight="1" x14ac:dyDescent="0.25"/>
    <row r="57957" customFormat="1" ht="15" customHeight="1" x14ac:dyDescent="0.25"/>
    <row r="57958" customFormat="1" ht="15" customHeight="1" x14ac:dyDescent="0.25"/>
    <row r="57959" customFormat="1" ht="15" customHeight="1" x14ac:dyDescent="0.25"/>
    <row r="57960" customFormat="1" ht="15" customHeight="1" x14ac:dyDescent="0.25"/>
    <row r="57961" customFormat="1" ht="15" customHeight="1" x14ac:dyDescent="0.25"/>
    <row r="57962" customFormat="1" ht="15" customHeight="1" x14ac:dyDescent="0.25"/>
    <row r="57963" customFormat="1" ht="15" customHeight="1" x14ac:dyDescent="0.25"/>
    <row r="57964" customFormat="1" ht="15" customHeight="1" x14ac:dyDescent="0.25"/>
    <row r="57965" customFormat="1" ht="15" customHeight="1" x14ac:dyDescent="0.25"/>
    <row r="57966" customFormat="1" ht="15" customHeight="1" x14ac:dyDescent="0.25"/>
    <row r="57967" customFormat="1" ht="15" customHeight="1" x14ac:dyDescent="0.25"/>
    <row r="57968" customFormat="1" ht="15" customHeight="1" x14ac:dyDescent="0.25"/>
    <row r="57969" customFormat="1" ht="15" customHeight="1" x14ac:dyDescent="0.25"/>
    <row r="57970" customFormat="1" ht="15" customHeight="1" x14ac:dyDescent="0.25"/>
    <row r="57971" customFormat="1" ht="15" customHeight="1" x14ac:dyDescent="0.25"/>
    <row r="57972" customFormat="1" ht="15" customHeight="1" x14ac:dyDescent="0.25"/>
    <row r="57973" customFormat="1" ht="15" customHeight="1" x14ac:dyDescent="0.25"/>
    <row r="57974" customFormat="1" ht="15" customHeight="1" x14ac:dyDescent="0.25"/>
    <row r="57975" customFormat="1" ht="15" customHeight="1" x14ac:dyDescent="0.25"/>
    <row r="57976" customFormat="1" ht="15" customHeight="1" x14ac:dyDescent="0.25"/>
    <row r="57977" customFormat="1" ht="15" customHeight="1" x14ac:dyDescent="0.25"/>
    <row r="57978" customFormat="1" ht="15" customHeight="1" x14ac:dyDescent="0.25"/>
    <row r="57979" customFormat="1" ht="15" customHeight="1" x14ac:dyDescent="0.25"/>
    <row r="57980" customFormat="1" ht="15" customHeight="1" x14ac:dyDescent="0.25"/>
    <row r="57981" customFormat="1" ht="15" customHeight="1" x14ac:dyDescent="0.25"/>
    <row r="57982" customFormat="1" ht="15" customHeight="1" x14ac:dyDescent="0.25"/>
    <row r="57983" customFormat="1" ht="15" customHeight="1" x14ac:dyDescent="0.25"/>
    <row r="57984" customFormat="1" ht="15" customHeight="1" x14ac:dyDescent="0.25"/>
    <row r="57985" customFormat="1" ht="15" customHeight="1" x14ac:dyDescent="0.25"/>
    <row r="57986" customFormat="1" ht="15" customHeight="1" x14ac:dyDescent="0.25"/>
    <row r="57987" customFormat="1" ht="15" customHeight="1" x14ac:dyDescent="0.25"/>
    <row r="57988" customFormat="1" ht="15" customHeight="1" x14ac:dyDescent="0.25"/>
    <row r="57989" customFormat="1" ht="15" customHeight="1" x14ac:dyDescent="0.25"/>
    <row r="57990" customFormat="1" ht="15" customHeight="1" x14ac:dyDescent="0.25"/>
    <row r="57991" customFormat="1" ht="15" customHeight="1" x14ac:dyDescent="0.25"/>
    <row r="57992" customFormat="1" ht="15" customHeight="1" x14ac:dyDescent="0.25"/>
    <row r="57993" customFormat="1" ht="15" customHeight="1" x14ac:dyDescent="0.25"/>
    <row r="57994" customFormat="1" ht="15" customHeight="1" x14ac:dyDescent="0.25"/>
    <row r="57995" customFormat="1" ht="15" customHeight="1" x14ac:dyDescent="0.25"/>
    <row r="57996" customFormat="1" ht="15" customHeight="1" x14ac:dyDescent="0.25"/>
    <row r="57997" customFormat="1" ht="15" customHeight="1" x14ac:dyDescent="0.25"/>
    <row r="57998" customFormat="1" ht="15" customHeight="1" x14ac:dyDescent="0.25"/>
    <row r="57999" customFormat="1" ht="15" customHeight="1" x14ac:dyDescent="0.25"/>
    <row r="58000" customFormat="1" ht="15" customHeight="1" x14ac:dyDescent="0.25"/>
    <row r="58001" customFormat="1" ht="15" customHeight="1" x14ac:dyDescent="0.25"/>
    <row r="58002" customFormat="1" ht="15" customHeight="1" x14ac:dyDescent="0.25"/>
    <row r="58003" customFormat="1" ht="15" customHeight="1" x14ac:dyDescent="0.25"/>
    <row r="58004" customFormat="1" ht="15" customHeight="1" x14ac:dyDescent="0.25"/>
    <row r="58005" customFormat="1" ht="15" customHeight="1" x14ac:dyDescent="0.25"/>
    <row r="58006" customFormat="1" ht="15" customHeight="1" x14ac:dyDescent="0.25"/>
    <row r="58007" customFormat="1" ht="15" customHeight="1" x14ac:dyDescent="0.25"/>
    <row r="58008" customFormat="1" ht="15" customHeight="1" x14ac:dyDescent="0.25"/>
    <row r="58009" customFormat="1" ht="15" customHeight="1" x14ac:dyDescent="0.25"/>
    <row r="58010" customFormat="1" ht="15" customHeight="1" x14ac:dyDescent="0.25"/>
    <row r="58011" customFormat="1" ht="15" customHeight="1" x14ac:dyDescent="0.25"/>
    <row r="58012" customFormat="1" ht="15" customHeight="1" x14ac:dyDescent="0.25"/>
    <row r="58013" customFormat="1" ht="15" customHeight="1" x14ac:dyDescent="0.25"/>
    <row r="58014" customFormat="1" ht="15" customHeight="1" x14ac:dyDescent="0.25"/>
    <row r="58015" customFormat="1" ht="15" customHeight="1" x14ac:dyDescent="0.25"/>
    <row r="58016" customFormat="1" ht="15" customHeight="1" x14ac:dyDescent="0.25"/>
    <row r="58017" customFormat="1" ht="15" customHeight="1" x14ac:dyDescent="0.25"/>
    <row r="58018" customFormat="1" ht="15" customHeight="1" x14ac:dyDescent="0.25"/>
    <row r="58019" customFormat="1" ht="15" customHeight="1" x14ac:dyDescent="0.25"/>
    <row r="58020" customFormat="1" ht="15" customHeight="1" x14ac:dyDescent="0.25"/>
    <row r="58021" customFormat="1" ht="15" customHeight="1" x14ac:dyDescent="0.25"/>
    <row r="58022" customFormat="1" ht="15" customHeight="1" x14ac:dyDescent="0.25"/>
    <row r="58023" customFormat="1" ht="15" customHeight="1" x14ac:dyDescent="0.25"/>
    <row r="58024" customFormat="1" ht="15" customHeight="1" x14ac:dyDescent="0.25"/>
    <row r="58025" customFormat="1" ht="15" customHeight="1" x14ac:dyDescent="0.25"/>
    <row r="58026" customFormat="1" ht="15" customHeight="1" x14ac:dyDescent="0.25"/>
    <row r="58027" customFormat="1" ht="15" customHeight="1" x14ac:dyDescent="0.25"/>
    <row r="58028" customFormat="1" ht="15" customHeight="1" x14ac:dyDescent="0.25"/>
    <row r="58029" customFormat="1" ht="15" customHeight="1" x14ac:dyDescent="0.25"/>
    <row r="58030" customFormat="1" ht="15" customHeight="1" x14ac:dyDescent="0.25"/>
    <row r="58031" customFormat="1" ht="15" customHeight="1" x14ac:dyDescent="0.25"/>
    <row r="58032" customFormat="1" ht="15" customHeight="1" x14ac:dyDescent="0.25"/>
    <row r="58033" customFormat="1" ht="15" customHeight="1" x14ac:dyDescent="0.25"/>
    <row r="58034" customFormat="1" ht="15" customHeight="1" x14ac:dyDescent="0.25"/>
    <row r="58035" customFormat="1" ht="15" customHeight="1" x14ac:dyDescent="0.25"/>
    <row r="58036" customFormat="1" ht="15" customHeight="1" x14ac:dyDescent="0.25"/>
    <row r="58037" customFormat="1" ht="15" customHeight="1" x14ac:dyDescent="0.25"/>
    <row r="58038" customFormat="1" ht="15" customHeight="1" x14ac:dyDescent="0.25"/>
    <row r="58039" customFormat="1" ht="15" customHeight="1" x14ac:dyDescent="0.25"/>
    <row r="58040" customFormat="1" ht="15" customHeight="1" x14ac:dyDescent="0.25"/>
    <row r="58041" customFormat="1" ht="15" customHeight="1" x14ac:dyDescent="0.25"/>
    <row r="58042" customFormat="1" ht="15" customHeight="1" x14ac:dyDescent="0.25"/>
    <row r="58043" customFormat="1" ht="15" customHeight="1" x14ac:dyDescent="0.25"/>
    <row r="58044" customFormat="1" ht="15" customHeight="1" x14ac:dyDescent="0.25"/>
    <row r="58045" customFormat="1" ht="15" customHeight="1" x14ac:dyDescent="0.25"/>
    <row r="58046" customFormat="1" ht="15" customHeight="1" x14ac:dyDescent="0.25"/>
    <row r="58047" customFormat="1" ht="15" customHeight="1" x14ac:dyDescent="0.25"/>
    <row r="58048" customFormat="1" ht="15" customHeight="1" x14ac:dyDescent="0.25"/>
    <row r="58049" customFormat="1" ht="15" customHeight="1" x14ac:dyDescent="0.25"/>
    <row r="58050" customFormat="1" ht="15" customHeight="1" x14ac:dyDescent="0.25"/>
    <row r="58051" customFormat="1" ht="15" customHeight="1" x14ac:dyDescent="0.25"/>
    <row r="58052" customFormat="1" ht="15" customHeight="1" x14ac:dyDescent="0.25"/>
    <row r="58053" customFormat="1" ht="15" customHeight="1" x14ac:dyDescent="0.25"/>
    <row r="58054" customFormat="1" ht="15" customHeight="1" x14ac:dyDescent="0.25"/>
    <row r="58055" customFormat="1" ht="15" customHeight="1" x14ac:dyDescent="0.25"/>
    <row r="58056" customFormat="1" ht="15" customHeight="1" x14ac:dyDescent="0.25"/>
    <row r="58057" customFormat="1" ht="15" customHeight="1" x14ac:dyDescent="0.25"/>
    <row r="58058" customFormat="1" ht="15" customHeight="1" x14ac:dyDescent="0.25"/>
    <row r="58059" customFormat="1" ht="15" customHeight="1" x14ac:dyDescent="0.25"/>
    <row r="58060" customFormat="1" ht="15" customHeight="1" x14ac:dyDescent="0.25"/>
    <row r="58061" customFormat="1" ht="15" customHeight="1" x14ac:dyDescent="0.25"/>
    <row r="58062" customFormat="1" ht="15" customHeight="1" x14ac:dyDescent="0.25"/>
    <row r="58063" customFormat="1" ht="15" customHeight="1" x14ac:dyDescent="0.25"/>
    <row r="58064" customFormat="1" ht="15" customHeight="1" x14ac:dyDescent="0.25"/>
    <row r="58065" customFormat="1" ht="15" customHeight="1" x14ac:dyDescent="0.25"/>
    <row r="58066" customFormat="1" ht="15" customHeight="1" x14ac:dyDescent="0.25"/>
    <row r="58067" customFormat="1" ht="15" customHeight="1" x14ac:dyDescent="0.25"/>
    <row r="58068" customFormat="1" ht="15" customHeight="1" x14ac:dyDescent="0.25"/>
    <row r="58069" customFormat="1" ht="15" customHeight="1" x14ac:dyDescent="0.25"/>
    <row r="58070" customFormat="1" ht="15" customHeight="1" x14ac:dyDescent="0.25"/>
    <row r="58071" customFormat="1" ht="15" customHeight="1" x14ac:dyDescent="0.25"/>
    <row r="58072" customFormat="1" ht="15" customHeight="1" x14ac:dyDescent="0.25"/>
    <row r="58073" customFormat="1" ht="15" customHeight="1" x14ac:dyDescent="0.25"/>
    <row r="58074" customFormat="1" ht="15" customHeight="1" x14ac:dyDescent="0.25"/>
    <row r="58075" customFormat="1" ht="15" customHeight="1" x14ac:dyDescent="0.25"/>
    <row r="58076" customFormat="1" ht="15" customHeight="1" x14ac:dyDescent="0.25"/>
    <row r="58077" customFormat="1" ht="15" customHeight="1" x14ac:dyDescent="0.25"/>
    <row r="58078" customFormat="1" ht="15" customHeight="1" x14ac:dyDescent="0.25"/>
    <row r="58079" customFormat="1" ht="15" customHeight="1" x14ac:dyDescent="0.25"/>
    <row r="58080" customFormat="1" ht="15" customHeight="1" x14ac:dyDescent="0.25"/>
    <row r="58081" customFormat="1" ht="15" customHeight="1" x14ac:dyDescent="0.25"/>
    <row r="58082" customFormat="1" ht="15" customHeight="1" x14ac:dyDescent="0.25"/>
    <row r="58083" customFormat="1" ht="15" customHeight="1" x14ac:dyDescent="0.25"/>
    <row r="58084" customFormat="1" ht="15" customHeight="1" x14ac:dyDescent="0.25"/>
    <row r="58085" customFormat="1" ht="15" customHeight="1" x14ac:dyDescent="0.25"/>
    <row r="58086" customFormat="1" ht="15" customHeight="1" x14ac:dyDescent="0.25"/>
    <row r="58087" customFormat="1" ht="15" customHeight="1" x14ac:dyDescent="0.25"/>
    <row r="58088" customFormat="1" ht="15" customHeight="1" x14ac:dyDescent="0.25"/>
    <row r="58089" customFormat="1" ht="15" customHeight="1" x14ac:dyDescent="0.25"/>
    <row r="58090" customFormat="1" ht="15" customHeight="1" x14ac:dyDescent="0.25"/>
    <row r="58091" customFormat="1" ht="15" customHeight="1" x14ac:dyDescent="0.25"/>
    <row r="58092" customFormat="1" ht="15" customHeight="1" x14ac:dyDescent="0.25"/>
    <row r="58093" customFormat="1" ht="15" customHeight="1" x14ac:dyDescent="0.25"/>
    <row r="58094" customFormat="1" ht="15" customHeight="1" x14ac:dyDescent="0.25"/>
    <row r="58095" customFormat="1" ht="15" customHeight="1" x14ac:dyDescent="0.25"/>
    <row r="58096" customFormat="1" ht="15" customHeight="1" x14ac:dyDescent="0.25"/>
    <row r="58097" customFormat="1" ht="15" customHeight="1" x14ac:dyDescent="0.25"/>
    <row r="58098" customFormat="1" ht="15" customHeight="1" x14ac:dyDescent="0.25"/>
    <row r="58099" customFormat="1" ht="15" customHeight="1" x14ac:dyDescent="0.25"/>
    <row r="58100" customFormat="1" ht="15" customHeight="1" x14ac:dyDescent="0.25"/>
    <row r="58101" customFormat="1" ht="15" customHeight="1" x14ac:dyDescent="0.25"/>
    <row r="58102" customFormat="1" ht="15" customHeight="1" x14ac:dyDescent="0.25"/>
    <row r="58103" customFormat="1" ht="15" customHeight="1" x14ac:dyDescent="0.25"/>
    <row r="58104" customFormat="1" ht="15" customHeight="1" x14ac:dyDescent="0.25"/>
    <row r="58105" customFormat="1" ht="15" customHeight="1" x14ac:dyDescent="0.25"/>
    <row r="58106" customFormat="1" ht="15" customHeight="1" x14ac:dyDescent="0.25"/>
    <row r="58107" customFormat="1" ht="15" customHeight="1" x14ac:dyDescent="0.25"/>
    <row r="58108" customFormat="1" ht="15" customHeight="1" x14ac:dyDescent="0.25"/>
    <row r="58109" customFormat="1" ht="15" customHeight="1" x14ac:dyDescent="0.25"/>
    <row r="58110" customFormat="1" ht="15" customHeight="1" x14ac:dyDescent="0.25"/>
    <row r="58111" customFormat="1" ht="15" customHeight="1" x14ac:dyDescent="0.25"/>
    <row r="58112" customFormat="1" ht="15" customHeight="1" x14ac:dyDescent="0.25"/>
    <row r="58113" customFormat="1" ht="15" customHeight="1" x14ac:dyDescent="0.25"/>
    <row r="58114" customFormat="1" ht="15" customHeight="1" x14ac:dyDescent="0.25"/>
    <row r="58115" customFormat="1" ht="15" customHeight="1" x14ac:dyDescent="0.25"/>
    <row r="58116" customFormat="1" ht="15" customHeight="1" x14ac:dyDescent="0.25"/>
    <row r="58117" customFormat="1" ht="15" customHeight="1" x14ac:dyDescent="0.25"/>
    <row r="58118" customFormat="1" ht="15" customHeight="1" x14ac:dyDescent="0.25"/>
    <row r="58119" customFormat="1" ht="15" customHeight="1" x14ac:dyDescent="0.25"/>
    <row r="58120" customFormat="1" ht="15" customHeight="1" x14ac:dyDescent="0.25"/>
    <row r="58121" customFormat="1" ht="15" customHeight="1" x14ac:dyDescent="0.25"/>
    <row r="58122" customFormat="1" ht="15" customHeight="1" x14ac:dyDescent="0.25"/>
    <row r="58123" customFormat="1" ht="15" customHeight="1" x14ac:dyDescent="0.25"/>
    <row r="58124" customFormat="1" ht="15" customHeight="1" x14ac:dyDescent="0.25"/>
    <row r="58125" customFormat="1" ht="15" customHeight="1" x14ac:dyDescent="0.25"/>
    <row r="58126" customFormat="1" ht="15" customHeight="1" x14ac:dyDescent="0.25"/>
    <row r="58127" customFormat="1" ht="15" customHeight="1" x14ac:dyDescent="0.25"/>
    <row r="58128" customFormat="1" ht="15" customHeight="1" x14ac:dyDescent="0.25"/>
    <row r="58129" customFormat="1" ht="15" customHeight="1" x14ac:dyDescent="0.25"/>
    <row r="58130" customFormat="1" ht="15" customHeight="1" x14ac:dyDescent="0.25"/>
    <row r="58131" customFormat="1" ht="15" customHeight="1" x14ac:dyDescent="0.25"/>
    <row r="58132" customFormat="1" ht="15" customHeight="1" x14ac:dyDescent="0.25"/>
    <row r="58133" customFormat="1" ht="15" customHeight="1" x14ac:dyDescent="0.25"/>
    <row r="58134" customFormat="1" ht="15" customHeight="1" x14ac:dyDescent="0.25"/>
    <row r="58135" customFormat="1" ht="15" customHeight="1" x14ac:dyDescent="0.25"/>
    <row r="58136" customFormat="1" ht="15" customHeight="1" x14ac:dyDescent="0.25"/>
    <row r="58137" customFormat="1" ht="15" customHeight="1" x14ac:dyDescent="0.25"/>
    <row r="58138" customFormat="1" ht="15" customHeight="1" x14ac:dyDescent="0.25"/>
    <row r="58139" customFormat="1" ht="15" customHeight="1" x14ac:dyDescent="0.25"/>
    <row r="58140" customFormat="1" ht="15" customHeight="1" x14ac:dyDescent="0.25"/>
    <row r="58141" customFormat="1" ht="15" customHeight="1" x14ac:dyDescent="0.25"/>
    <row r="58142" customFormat="1" ht="15" customHeight="1" x14ac:dyDescent="0.25"/>
    <row r="58143" customFormat="1" ht="15" customHeight="1" x14ac:dyDescent="0.25"/>
    <row r="58144" customFormat="1" ht="15" customHeight="1" x14ac:dyDescent="0.25"/>
    <row r="58145" customFormat="1" ht="15" customHeight="1" x14ac:dyDescent="0.25"/>
    <row r="58146" customFormat="1" ht="15" customHeight="1" x14ac:dyDescent="0.25"/>
    <row r="58147" customFormat="1" ht="15" customHeight="1" x14ac:dyDescent="0.25"/>
    <row r="58148" customFormat="1" ht="15" customHeight="1" x14ac:dyDescent="0.25"/>
    <row r="58149" customFormat="1" ht="15" customHeight="1" x14ac:dyDescent="0.25"/>
    <row r="58150" customFormat="1" ht="15" customHeight="1" x14ac:dyDescent="0.25"/>
    <row r="58151" customFormat="1" ht="15" customHeight="1" x14ac:dyDescent="0.25"/>
    <row r="58152" customFormat="1" ht="15" customHeight="1" x14ac:dyDescent="0.25"/>
    <row r="58153" customFormat="1" ht="15" customHeight="1" x14ac:dyDescent="0.25"/>
    <row r="58154" customFormat="1" ht="15" customHeight="1" x14ac:dyDescent="0.25"/>
    <row r="58155" customFormat="1" ht="15" customHeight="1" x14ac:dyDescent="0.25"/>
    <row r="58156" customFormat="1" ht="15" customHeight="1" x14ac:dyDescent="0.25"/>
    <row r="58157" customFormat="1" ht="15" customHeight="1" x14ac:dyDescent="0.25"/>
    <row r="58158" customFormat="1" ht="15" customHeight="1" x14ac:dyDescent="0.25"/>
    <row r="58159" customFormat="1" ht="15" customHeight="1" x14ac:dyDescent="0.25"/>
    <row r="58160" customFormat="1" ht="15" customHeight="1" x14ac:dyDescent="0.25"/>
    <row r="58161" customFormat="1" ht="15" customHeight="1" x14ac:dyDescent="0.25"/>
    <row r="58162" customFormat="1" ht="15" customHeight="1" x14ac:dyDescent="0.25"/>
    <row r="58163" customFormat="1" ht="15" customHeight="1" x14ac:dyDescent="0.25"/>
    <row r="58164" customFormat="1" ht="15" customHeight="1" x14ac:dyDescent="0.25"/>
    <row r="58165" customFormat="1" ht="15" customHeight="1" x14ac:dyDescent="0.25"/>
    <row r="58166" customFormat="1" ht="15" customHeight="1" x14ac:dyDescent="0.25"/>
    <row r="58167" customFormat="1" ht="15" customHeight="1" x14ac:dyDescent="0.25"/>
    <row r="58168" customFormat="1" ht="15" customHeight="1" x14ac:dyDescent="0.25"/>
    <row r="58169" customFormat="1" ht="15" customHeight="1" x14ac:dyDescent="0.25"/>
    <row r="58170" customFormat="1" ht="15" customHeight="1" x14ac:dyDescent="0.25"/>
    <row r="58171" customFormat="1" ht="15" customHeight="1" x14ac:dyDescent="0.25"/>
    <row r="58172" customFormat="1" ht="15" customHeight="1" x14ac:dyDescent="0.25"/>
    <row r="58173" customFormat="1" ht="15" customHeight="1" x14ac:dyDescent="0.25"/>
    <row r="58174" customFormat="1" ht="15" customHeight="1" x14ac:dyDescent="0.25"/>
    <row r="58175" customFormat="1" ht="15" customHeight="1" x14ac:dyDescent="0.25"/>
    <row r="58176" customFormat="1" ht="15" customHeight="1" x14ac:dyDescent="0.25"/>
    <row r="58177" customFormat="1" ht="15" customHeight="1" x14ac:dyDescent="0.25"/>
    <row r="58178" customFormat="1" ht="15" customHeight="1" x14ac:dyDescent="0.25"/>
    <row r="58179" customFormat="1" ht="15" customHeight="1" x14ac:dyDescent="0.25"/>
    <row r="58180" customFormat="1" ht="15" customHeight="1" x14ac:dyDescent="0.25"/>
    <row r="58181" customFormat="1" ht="15" customHeight="1" x14ac:dyDescent="0.25"/>
    <row r="58182" customFormat="1" ht="15" customHeight="1" x14ac:dyDescent="0.25"/>
    <row r="58183" customFormat="1" ht="15" customHeight="1" x14ac:dyDescent="0.25"/>
    <row r="58184" customFormat="1" ht="15" customHeight="1" x14ac:dyDescent="0.25"/>
    <row r="58185" customFormat="1" ht="15" customHeight="1" x14ac:dyDescent="0.25"/>
    <row r="58186" customFormat="1" ht="15" customHeight="1" x14ac:dyDescent="0.25"/>
    <row r="58187" customFormat="1" ht="15" customHeight="1" x14ac:dyDescent="0.25"/>
    <row r="58188" customFormat="1" ht="15" customHeight="1" x14ac:dyDescent="0.25"/>
    <row r="58189" customFormat="1" ht="15" customHeight="1" x14ac:dyDescent="0.25"/>
    <row r="58190" customFormat="1" ht="15" customHeight="1" x14ac:dyDescent="0.25"/>
    <row r="58191" customFormat="1" ht="15" customHeight="1" x14ac:dyDescent="0.25"/>
    <row r="58192" customFormat="1" ht="15" customHeight="1" x14ac:dyDescent="0.25"/>
    <row r="58193" customFormat="1" ht="15" customHeight="1" x14ac:dyDescent="0.25"/>
    <row r="58194" customFormat="1" ht="15" customHeight="1" x14ac:dyDescent="0.25"/>
    <row r="58195" customFormat="1" ht="15" customHeight="1" x14ac:dyDescent="0.25"/>
    <row r="58196" customFormat="1" ht="15" customHeight="1" x14ac:dyDescent="0.25"/>
    <row r="58197" customFormat="1" ht="15" customHeight="1" x14ac:dyDescent="0.25"/>
    <row r="58198" customFormat="1" ht="15" customHeight="1" x14ac:dyDescent="0.25"/>
    <row r="58199" customFormat="1" ht="15" customHeight="1" x14ac:dyDescent="0.25"/>
    <row r="58200" customFormat="1" ht="15" customHeight="1" x14ac:dyDescent="0.25"/>
    <row r="58201" customFormat="1" ht="15" customHeight="1" x14ac:dyDescent="0.25"/>
    <row r="58202" customFormat="1" ht="15" customHeight="1" x14ac:dyDescent="0.25"/>
    <row r="58203" customFormat="1" ht="15" customHeight="1" x14ac:dyDescent="0.25"/>
    <row r="58204" customFormat="1" ht="15" customHeight="1" x14ac:dyDescent="0.25"/>
    <row r="58205" customFormat="1" ht="15" customHeight="1" x14ac:dyDescent="0.25"/>
    <row r="58206" customFormat="1" ht="15" customHeight="1" x14ac:dyDescent="0.25"/>
    <row r="58207" customFormat="1" ht="15" customHeight="1" x14ac:dyDescent="0.25"/>
    <row r="58208" customFormat="1" ht="15" customHeight="1" x14ac:dyDescent="0.25"/>
    <row r="58209" customFormat="1" ht="15" customHeight="1" x14ac:dyDescent="0.25"/>
    <row r="58210" customFormat="1" ht="15" customHeight="1" x14ac:dyDescent="0.25"/>
    <row r="58211" customFormat="1" ht="15" customHeight="1" x14ac:dyDescent="0.25"/>
    <row r="58212" customFormat="1" ht="15" customHeight="1" x14ac:dyDescent="0.25"/>
    <row r="58213" customFormat="1" ht="15" customHeight="1" x14ac:dyDescent="0.25"/>
    <row r="58214" customFormat="1" ht="15" customHeight="1" x14ac:dyDescent="0.25"/>
    <row r="58215" customFormat="1" ht="15" customHeight="1" x14ac:dyDescent="0.25"/>
    <row r="58216" customFormat="1" ht="15" customHeight="1" x14ac:dyDescent="0.25"/>
    <row r="58217" customFormat="1" ht="15" customHeight="1" x14ac:dyDescent="0.25"/>
    <row r="58218" customFormat="1" ht="15" customHeight="1" x14ac:dyDescent="0.25"/>
    <row r="58219" customFormat="1" ht="15" customHeight="1" x14ac:dyDescent="0.25"/>
    <row r="58220" customFormat="1" ht="15" customHeight="1" x14ac:dyDescent="0.25"/>
    <row r="58221" customFormat="1" ht="15" customHeight="1" x14ac:dyDescent="0.25"/>
    <row r="58222" customFormat="1" ht="15" customHeight="1" x14ac:dyDescent="0.25"/>
    <row r="58223" customFormat="1" ht="15" customHeight="1" x14ac:dyDescent="0.25"/>
    <row r="58224" customFormat="1" ht="15" customHeight="1" x14ac:dyDescent="0.25"/>
    <row r="58225" customFormat="1" ht="15" customHeight="1" x14ac:dyDescent="0.25"/>
    <row r="58226" customFormat="1" ht="15" customHeight="1" x14ac:dyDescent="0.25"/>
    <row r="58227" customFormat="1" ht="15" customHeight="1" x14ac:dyDescent="0.25"/>
    <row r="58228" customFormat="1" ht="15" customHeight="1" x14ac:dyDescent="0.25"/>
    <row r="58229" customFormat="1" ht="15" customHeight="1" x14ac:dyDescent="0.25"/>
    <row r="58230" customFormat="1" ht="15" customHeight="1" x14ac:dyDescent="0.25"/>
    <row r="58231" customFormat="1" ht="15" customHeight="1" x14ac:dyDescent="0.25"/>
    <row r="58232" customFormat="1" ht="15" customHeight="1" x14ac:dyDescent="0.25"/>
    <row r="58233" customFormat="1" ht="15" customHeight="1" x14ac:dyDescent="0.25"/>
    <row r="58234" customFormat="1" ht="15" customHeight="1" x14ac:dyDescent="0.25"/>
    <row r="58235" customFormat="1" ht="15" customHeight="1" x14ac:dyDescent="0.25"/>
    <row r="58236" customFormat="1" ht="15" customHeight="1" x14ac:dyDescent="0.25"/>
    <row r="58237" customFormat="1" ht="15" customHeight="1" x14ac:dyDescent="0.25"/>
    <row r="58238" customFormat="1" ht="15" customHeight="1" x14ac:dyDescent="0.25"/>
    <row r="58239" customFormat="1" ht="15" customHeight="1" x14ac:dyDescent="0.25"/>
    <row r="58240" customFormat="1" ht="15" customHeight="1" x14ac:dyDescent="0.25"/>
    <row r="58241" customFormat="1" ht="15" customHeight="1" x14ac:dyDescent="0.25"/>
    <row r="58242" customFormat="1" ht="15" customHeight="1" x14ac:dyDescent="0.25"/>
    <row r="58243" customFormat="1" ht="15" customHeight="1" x14ac:dyDescent="0.25"/>
    <row r="58244" customFormat="1" ht="15" customHeight="1" x14ac:dyDescent="0.25"/>
    <row r="58245" customFormat="1" ht="15" customHeight="1" x14ac:dyDescent="0.25"/>
    <row r="58246" customFormat="1" ht="15" customHeight="1" x14ac:dyDescent="0.25"/>
    <row r="58247" customFormat="1" ht="15" customHeight="1" x14ac:dyDescent="0.25"/>
    <row r="58248" customFormat="1" ht="15" customHeight="1" x14ac:dyDescent="0.25"/>
    <row r="58249" customFormat="1" ht="15" customHeight="1" x14ac:dyDescent="0.25"/>
    <row r="58250" customFormat="1" ht="15" customHeight="1" x14ac:dyDescent="0.25"/>
    <row r="58251" customFormat="1" ht="15" customHeight="1" x14ac:dyDescent="0.25"/>
    <row r="58252" customFormat="1" ht="15" customHeight="1" x14ac:dyDescent="0.25"/>
    <row r="58253" customFormat="1" ht="15" customHeight="1" x14ac:dyDescent="0.25"/>
    <row r="58254" customFormat="1" ht="15" customHeight="1" x14ac:dyDescent="0.25"/>
    <row r="58255" customFormat="1" ht="15" customHeight="1" x14ac:dyDescent="0.25"/>
    <row r="58256" customFormat="1" ht="15" customHeight="1" x14ac:dyDescent="0.25"/>
    <row r="58257" customFormat="1" ht="15" customHeight="1" x14ac:dyDescent="0.25"/>
    <row r="58258" customFormat="1" ht="15" customHeight="1" x14ac:dyDescent="0.25"/>
    <row r="58259" customFormat="1" ht="15" customHeight="1" x14ac:dyDescent="0.25"/>
    <row r="58260" customFormat="1" ht="15" customHeight="1" x14ac:dyDescent="0.25"/>
    <row r="58261" customFormat="1" ht="15" customHeight="1" x14ac:dyDescent="0.25"/>
    <row r="58262" customFormat="1" ht="15" customHeight="1" x14ac:dyDescent="0.25"/>
    <row r="58263" customFormat="1" ht="15" customHeight="1" x14ac:dyDescent="0.25"/>
    <row r="58264" customFormat="1" ht="15" customHeight="1" x14ac:dyDescent="0.25"/>
    <row r="58265" customFormat="1" ht="15" customHeight="1" x14ac:dyDescent="0.25"/>
    <row r="58266" customFormat="1" ht="15" customHeight="1" x14ac:dyDescent="0.25"/>
    <row r="58267" customFormat="1" ht="15" customHeight="1" x14ac:dyDescent="0.25"/>
    <row r="58268" customFormat="1" ht="15" customHeight="1" x14ac:dyDescent="0.25"/>
    <row r="58269" customFormat="1" ht="15" customHeight="1" x14ac:dyDescent="0.25"/>
    <row r="58270" customFormat="1" ht="15" customHeight="1" x14ac:dyDescent="0.25"/>
    <row r="58271" customFormat="1" ht="15" customHeight="1" x14ac:dyDescent="0.25"/>
    <row r="58272" customFormat="1" ht="15" customHeight="1" x14ac:dyDescent="0.25"/>
    <row r="58273" customFormat="1" ht="15" customHeight="1" x14ac:dyDescent="0.25"/>
    <row r="58274" customFormat="1" ht="15" customHeight="1" x14ac:dyDescent="0.25"/>
    <row r="58275" customFormat="1" ht="15" customHeight="1" x14ac:dyDescent="0.25"/>
    <row r="58276" customFormat="1" ht="15" customHeight="1" x14ac:dyDescent="0.25"/>
    <row r="58277" customFormat="1" ht="15" customHeight="1" x14ac:dyDescent="0.25"/>
    <row r="58278" customFormat="1" ht="15" customHeight="1" x14ac:dyDescent="0.25"/>
    <row r="58279" customFormat="1" ht="15" customHeight="1" x14ac:dyDescent="0.25"/>
    <row r="58280" customFormat="1" ht="15" customHeight="1" x14ac:dyDescent="0.25"/>
    <row r="58281" customFormat="1" ht="15" customHeight="1" x14ac:dyDescent="0.25"/>
    <row r="58282" customFormat="1" ht="15" customHeight="1" x14ac:dyDescent="0.25"/>
    <row r="58283" customFormat="1" ht="15" customHeight="1" x14ac:dyDescent="0.25"/>
    <row r="58284" customFormat="1" ht="15" customHeight="1" x14ac:dyDescent="0.25"/>
    <row r="58285" customFormat="1" ht="15" customHeight="1" x14ac:dyDescent="0.25"/>
    <row r="58286" customFormat="1" ht="15" customHeight="1" x14ac:dyDescent="0.25"/>
    <row r="58287" customFormat="1" ht="15" customHeight="1" x14ac:dyDescent="0.25"/>
    <row r="58288" customFormat="1" ht="15" customHeight="1" x14ac:dyDescent="0.25"/>
    <row r="58289" customFormat="1" ht="15" customHeight="1" x14ac:dyDescent="0.25"/>
    <row r="58290" customFormat="1" ht="15" customHeight="1" x14ac:dyDescent="0.25"/>
    <row r="58291" customFormat="1" ht="15" customHeight="1" x14ac:dyDescent="0.25"/>
    <row r="58292" customFormat="1" ht="15" customHeight="1" x14ac:dyDescent="0.25"/>
    <row r="58293" customFormat="1" ht="15" customHeight="1" x14ac:dyDescent="0.25"/>
    <row r="58294" customFormat="1" ht="15" customHeight="1" x14ac:dyDescent="0.25"/>
    <row r="58295" customFormat="1" ht="15" customHeight="1" x14ac:dyDescent="0.25"/>
    <row r="58296" customFormat="1" ht="15" customHeight="1" x14ac:dyDescent="0.25"/>
    <row r="58297" customFormat="1" ht="15" customHeight="1" x14ac:dyDescent="0.25"/>
    <row r="58298" customFormat="1" ht="15" customHeight="1" x14ac:dyDescent="0.25"/>
    <row r="58299" customFormat="1" ht="15" customHeight="1" x14ac:dyDescent="0.25"/>
    <row r="58300" customFormat="1" ht="15" customHeight="1" x14ac:dyDescent="0.25"/>
    <row r="58301" customFormat="1" ht="15" customHeight="1" x14ac:dyDescent="0.25"/>
    <row r="58302" customFormat="1" ht="15" customHeight="1" x14ac:dyDescent="0.25"/>
    <row r="58303" customFormat="1" ht="15" customHeight="1" x14ac:dyDescent="0.25"/>
    <row r="58304" customFormat="1" ht="15" customHeight="1" x14ac:dyDescent="0.25"/>
    <row r="58305" customFormat="1" ht="15" customHeight="1" x14ac:dyDescent="0.25"/>
    <row r="58306" customFormat="1" ht="15" customHeight="1" x14ac:dyDescent="0.25"/>
    <row r="58307" customFormat="1" ht="15" customHeight="1" x14ac:dyDescent="0.25"/>
    <row r="58308" customFormat="1" ht="15" customHeight="1" x14ac:dyDescent="0.25"/>
    <row r="58309" customFormat="1" ht="15" customHeight="1" x14ac:dyDescent="0.25"/>
    <row r="58310" customFormat="1" ht="15" customHeight="1" x14ac:dyDescent="0.25"/>
    <row r="58311" customFormat="1" ht="15" customHeight="1" x14ac:dyDescent="0.25"/>
    <row r="58312" customFormat="1" ht="15" customHeight="1" x14ac:dyDescent="0.25"/>
    <row r="58313" customFormat="1" ht="15" customHeight="1" x14ac:dyDescent="0.25"/>
    <row r="58314" customFormat="1" ht="15" customHeight="1" x14ac:dyDescent="0.25"/>
    <row r="58315" customFormat="1" ht="15" customHeight="1" x14ac:dyDescent="0.25"/>
    <row r="58316" customFormat="1" ht="15" customHeight="1" x14ac:dyDescent="0.25"/>
    <row r="58317" customFormat="1" ht="15" customHeight="1" x14ac:dyDescent="0.25"/>
    <row r="58318" customFormat="1" ht="15" customHeight="1" x14ac:dyDescent="0.25"/>
    <row r="58319" customFormat="1" ht="15" customHeight="1" x14ac:dyDescent="0.25"/>
    <row r="58320" customFormat="1" ht="15" customHeight="1" x14ac:dyDescent="0.25"/>
    <row r="58321" customFormat="1" ht="15" customHeight="1" x14ac:dyDescent="0.25"/>
    <row r="58322" customFormat="1" ht="15" customHeight="1" x14ac:dyDescent="0.25"/>
    <row r="58323" customFormat="1" ht="15" customHeight="1" x14ac:dyDescent="0.25"/>
    <row r="58324" customFormat="1" ht="15" customHeight="1" x14ac:dyDescent="0.25"/>
    <row r="58325" customFormat="1" ht="15" customHeight="1" x14ac:dyDescent="0.25"/>
    <row r="58326" customFormat="1" ht="15" customHeight="1" x14ac:dyDescent="0.25"/>
    <row r="58327" customFormat="1" ht="15" customHeight="1" x14ac:dyDescent="0.25"/>
    <row r="58328" customFormat="1" ht="15" customHeight="1" x14ac:dyDescent="0.25"/>
    <row r="58329" customFormat="1" ht="15" customHeight="1" x14ac:dyDescent="0.25"/>
    <row r="58330" customFormat="1" ht="15" customHeight="1" x14ac:dyDescent="0.25"/>
    <row r="58331" customFormat="1" ht="15" customHeight="1" x14ac:dyDescent="0.25"/>
    <row r="58332" customFormat="1" ht="15" customHeight="1" x14ac:dyDescent="0.25"/>
    <row r="58333" customFormat="1" ht="15" customHeight="1" x14ac:dyDescent="0.25"/>
    <row r="58334" customFormat="1" ht="15" customHeight="1" x14ac:dyDescent="0.25"/>
    <row r="58335" customFormat="1" ht="15" customHeight="1" x14ac:dyDescent="0.25"/>
    <row r="58336" customFormat="1" ht="15" customHeight="1" x14ac:dyDescent="0.25"/>
    <row r="58337" customFormat="1" ht="15" customHeight="1" x14ac:dyDescent="0.25"/>
    <row r="58338" customFormat="1" ht="15" customHeight="1" x14ac:dyDescent="0.25"/>
    <row r="58339" customFormat="1" ht="15" customHeight="1" x14ac:dyDescent="0.25"/>
    <row r="58340" customFormat="1" ht="15" customHeight="1" x14ac:dyDescent="0.25"/>
    <row r="58341" customFormat="1" ht="15" customHeight="1" x14ac:dyDescent="0.25"/>
    <row r="58342" customFormat="1" ht="15" customHeight="1" x14ac:dyDescent="0.25"/>
    <row r="58343" customFormat="1" ht="15" customHeight="1" x14ac:dyDescent="0.25"/>
    <row r="58344" customFormat="1" ht="15" customHeight="1" x14ac:dyDescent="0.25"/>
    <row r="58345" customFormat="1" ht="15" customHeight="1" x14ac:dyDescent="0.25"/>
    <row r="58346" customFormat="1" ht="15" customHeight="1" x14ac:dyDescent="0.25"/>
    <row r="58347" customFormat="1" ht="15" customHeight="1" x14ac:dyDescent="0.25"/>
    <row r="58348" customFormat="1" ht="15" customHeight="1" x14ac:dyDescent="0.25"/>
    <row r="58349" customFormat="1" ht="15" customHeight="1" x14ac:dyDescent="0.25"/>
    <row r="58350" customFormat="1" ht="15" customHeight="1" x14ac:dyDescent="0.25"/>
    <row r="58351" customFormat="1" ht="15" customHeight="1" x14ac:dyDescent="0.25"/>
    <row r="58352" customFormat="1" ht="15" customHeight="1" x14ac:dyDescent="0.25"/>
    <row r="58353" customFormat="1" ht="15" customHeight="1" x14ac:dyDescent="0.25"/>
    <row r="58354" customFormat="1" ht="15" customHeight="1" x14ac:dyDescent="0.25"/>
    <row r="58355" customFormat="1" ht="15" customHeight="1" x14ac:dyDescent="0.25"/>
    <row r="58356" customFormat="1" ht="15" customHeight="1" x14ac:dyDescent="0.25"/>
    <row r="58357" customFormat="1" ht="15" customHeight="1" x14ac:dyDescent="0.25"/>
    <row r="58358" customFormat="1" ht="15" customHeight="1" x14ac:dyDescent="0.25"/>
    <row r="58359" customFormat="1" ht="15" customHeight="1" x14ac:dyDescent="0.25"/>
    <row r="58360" customFormat="1" ht="15" customHeight="1" x14ac:dyDescent="0.25"/>
    <row r="58361" customFormat="1" ht="15" customHeight="1" x14ac:dyDescent="0.25"/>
    <row r="58362" customFormat="1" ht="15" customHeight="1" x14ac:dyDescent="0.25"/>
    <row r="58363" customFormat="1" ht="15" customHeight="1" x14ac:dyDescent="0.25"/>
    <row r="58364" customFormat="1" ht="15" customHeight="1" x14ac:dyDescent="0.25"/>
    <row r="58365" customFormat="1" ht="15" customHeight="1" x14ac:dyDescent="0.25"/>
    <row r="58366" customFormat="1" ht="15" customHeight="1" x14ac:dyDescent="0.25"/>
    <row r="58367" customFormat="1" ht="15" customHeight="1" x14ac:dyDescent="0.25"/>
    <row r="58368" customFormat="1" ht="15" customHeight="1" x14ac:dyDescent="0.25"/>
    <row r="58369" customFormat="1" ht="15" customHeight="1" x14ac:dyDescent="0.25"/>
    <row r="58370" customFormat="1" ht="15" customHeight="1" x14ac:dyDescent="0.25"/>
    <row r="58371" customFormat="1" ht="15" customHeight="1" x14ac:dyDescent="0.25"/>
    <row r="58372" customFormat="1" ht="15" customHeight="1" x14ac:dyDescent="0.25"/>
    <row r="58373" customFormat="1" ht="15" customHeight="1" x14ac:dyDescent="0.25"/>
    <row r="58374" customFormat="1" ht="15" customHeight="1" x14ac:dyDescent="0.25"/>
    <row r="58375" customFormat="1" ht="15" customHeight="1" x14ac:dyDescent="0.25"/>
    <row r="58376" customFormat="1" ht="15" customHeight="1" x14ac:dyDescent="0.25"/>
    <row r="58377" customFormat="1" ht="15" customHeight="1" x14ac:dyDescent="0.25"/>
    <row r="58378" customFormat="1" ht="15" customHeight="1" x14ac:dyDescent="0.25"/>
    <row r="58379" customFormat="1" ht="15" customHeight="1" x14ac:dyDescent="0.25"/>
    <row r="58380" customFormat="1" ht="15" customHeight="1" x14ac:dyDescent="0.25"/>
    <row r="58381" customFormat="1" ht="15" customHeight="1" x14ac:dyDescent="0.25"/>
    <row r="58382" customFormat="1" ht="15" customHeight="1" x14ac:dyDescent="0.25"/>
    <row r="58383" customFormat="1" ht="15" customHeight="1" x14ac:dyDescent="0.25"/>
    <row r="58384" customFormat="1" ht="15" customHeight="1" x14ac:dyDescent="0.25"/>
    <row r="58385" customFormat="1" ht="15" customHeight="1" x14ac:dyDescent="0.25"/>
    <row r="58386" customFormat="1" ht="15" customHeight="1" x14ac:dyDescent="0.25"/>
    <row r="58387" customFormat="1" ht="15" customHeight="1" x14ac:dyDescent="0.25"/>
    <row r="58388" customFormat="1" ht="15" customHeight="1" x14ac:dyDescent="0.25"/>
    <row r="58389" customFormat="1" ht="15" customHeight="1" x14ac:dyDescent="0.25"/>
    <row r="58390" customFormat="1" ht="15" customHeight="1" x14ac:dyDescent="0.25"/>
    <row r="58391" customFormat="1" ht="15" customHeight="1" x14ac:dyDescent="0.25"/>
    <row r="58392" customFormat="1" ht="15" customHeight="1" x14ac:dyDescent="0.25"/>
    <row r="58393" customFormat="1" ht="15" customHeight="1" x14ac:dyDescent="0.25"/>
    <row r="58394" customFormat="1" ht="15" customHeight="1" x14ac:dyDescent="0.25"/>
    <row r="58395" customFormat="1" ht="15" customHeight="1" x14ac:dyDescent="0.25"/>
    <row r="58396" customFormat="1" ht="15" customHeight="1" x14ac:dyDescent="0.25"/>
    <row r="58397" customFormat="1" ht="15" customHeight="1" x14ac:dyDescent="0.25"/>
    <row r="58398" customFormat="1" ht="15" customHeight="1" x14ac:dyDescent="0.25"/>
    <row r="58399" customFormat="1" ht="15" customHeight="1" x14ac:dyDescent="0.25"/>
    <row r="58400" customFormat="1" ht="15" customHeight="1" x14ac:dyDescent="0.25"/>
    <row r="58401" customFormat="1" ht="15" customHeight="1" x14ac:dyDescent="0.25"/>
    <row r="58402" customFormat="1" ht="15" customHeight="1" x14ac:dyDescent="0.25"/>
    <row r="58403" customFormat="1" ht="15" customHeight="1" x14ac:dyDescent="0.25"/>
    <row r="58404" customFormat="1" ht="15" customHeight="1" x14ac:dyDescent="0.25"/>
    <row r="58405" customFormat="1" ht="15" customHeight="1" x14ac:dyDescent="0.25"/>
    <row r="58406" customFormat="1" ht="15" customHeight="1" x14ac:dyDescent="0.25"/>
    <row r="58407" customFormat="1" ht="15" customHeight="1" x14ac:dyDescent="0.25"/>
    <row r="58408" customFormat="1" ht="15" customHeight="1" x14ac:dyDescent="0.25"/>
    <row r="58409" customFormat="1" ht="15" customHeight="1" x14ac:dyDescent="0.25"/>
    <row r="58410" customFormat="1" ht="15" customHeight="1" x14ac:dyDescent="0.25"/>
    <row r="58411" customFormat="1" ht="15" customHeight="1" x14ac:dyDescent="0.25"/>
    <row r="58412" customFormat="1" ht="15" customHeight="1" x14ac:dyDescent="0.25"/>
    <row r="58413" customFormat="1" ht="15" customHeight="1" x14ac:dyDescent="0.25"/>
    <row r="58414" customFormat="1" ht="15" customHeight="1" x14ac:dyDescent="0.25"/>
    <row r="58415" customFormat="1" ht="15" customHeight="1" x14ac:dyDescent="0.25"/>
    <row r="58416" customFormat="1" ht="15" customHeight="1" x14ac:dyDescent="0.25"/>
    <row r="58417" customFormat="1" ht="15" customHeight="1" x14ac:dyDescent="0.25"/>
    <row r="58418" customFormat="1" ht="15" customHeight="1" x14ac:dyDescent="0.25"/>
    <row r="58419" customFormat="1" ht="15" customHeight="1" x14ac:dyDescent="0.25"/>
    <row r="58420" customFormat="1" ht="15" customHeight="1" x14ac:dyDescent="0.25"/>
    <row r="58421" customFormat="1" ht="15" customHeight="1" x14ac:dyDescent="0.25"/>
    <row r="58422" customFormat="1" ht="15" customHeight="1" x14ac:dyDescent="0.25"/>
    <row r="58423" customFormat="1" ht="15" customHeight="1" x14ac:dyDescent="0.25"/>
    <row r="58424" customFormat="1" ht="15" customHeight="1" x14ac:dyDescent="0.25"/>
    <row r="58425" customFormat="1" ht="15" customHeight="1" x14ac:dyDescent="0.25"/>
    <row r="58426" customFormat="1" ht="15" customHeight="1" x14ac:dyDescent="0.25"/>
    <row r="58427" customFormat="1" ht="15" customHeight="1" x14ac:dyDescent="0.25"/>
    <row r="58428" customFormat="1" ht="15" customHeight="1" x14ac:dyDescent="0.25"/>
    <row r="58429" customFormat="1" ht="15" customHeight="1" x14ac:dyDescent="0.25"/>
    <row r="58430" customFormat="1" ht="15" customHeight="1" x14ac:dyDescent="0.25"/>
    <row r="58431" customFormat="1" ht="15" customHeight="1" x14ac:dyDescent="0.25"/>
    <row r="58432" customFormat="1" ht="15" customHeight="1" x14ac:dyDescent="0.25"/>
    <row r="58433" customFormat="1" ht="15" customHeight="1" x14ac:dyDescent="0.25"/>
    <row r="58434" customFormat="1" ht="15" customHeight="1" x14ac:dyDescent="0.25"/>
    <row r="58435" customFormat="1" ht="15" customHeight="1" x14ac:dyDescent="0.25"/>
    <row r="58436" customFormat="1" ht="15" customHeight="1" x14ac:dyDescent="0.25"/>
    <row r="58437" customFormat="1" ht="15" customHeight="1" x14ac:dyDescent="0.25"/>
    <row r="58438" customFormat="1" ht="15" customHeight="1" x14ac:dyDescent="0.25"/>
    <row r="58439" customFormat="1" ht="15" customHeight="1" x14ac:dyDescent="0.25"/>
    <row r="58440" customFormat="1" ht="15" customHeight="1" x14ac:dyDescent="0.25"/>
    <row r="58441" customFormat="1" ht="15" customHeight="1" x14ac:dyDescent="0.25"/>
    <row r="58442" customFormat="1" ht="15" customHeight="1" x14ac:dyDescent="0.25"/>
    <row r="58443" customFormat="1" ht="15" customHeight="1" x14ac:dyDescent="0.25"/>
    <row r="58444" customFormat="1" ht="15" customHeight="1" x14ac:dyDescent="0.25"/>
    <row r="58445" customFormat="1" ht="15" customHeight="1" x14ac:dyDescent="0.25"/>
    <row r="58446" customFormat="1" ht="15" customHeight="1" x14ac:dyDescent="0.25"/>
    <row r="58447" customFormat="1" ht="15" customHeight="1" x14ac:dyDescent="0.25"/>
    <row r="58448" customFormat="1" ht="15" customHeight="1" x14ac:dyDescent="0.25"/>
    <row r="58449" customFormat="1" ht="15" customHeight="1" x14ac:dyDescent="0.25"/>
    <row r="58450" customFormat="1" ht="15" customHeight="1" x14ac:dyDescent="0.25"/>
    <row r="58451" customFormat="1" ht="15" customHeight="1" x14ac:dyDescent="0.25"/>
    <row r="58452" customFormat="1" ht="15" customHeight="1" x14ac:dyDescent="0.25"/>
    <row r="58453" customFormat="1" ht="15" customHeight="1" x14ac:dyDescent="0.25"/>
    <row r="58454" customFormat="1" ht="15" customHeight="1" x14ac:dyDescent="0.25"/>
    <row r="58455" customFormat="1" ht="15" customHeight="1" x14ac:dyDescent="0.25"/>
    <row r="58456" customFormat="1" ht="15" customHeight="1" x14ac:dyDescent="0.25"/>
    <row r="58457" customFormat="1" ht="15" customHeight="1" x14ac:dyDescent="0.25"/>
    <row r="58458" customFormat="1" ht="15" customHeight="1" x14ac:dyDescent="0.25"/>
    <row r="58459" customFormat="1" ht="15" customHeight="1" x14ac:dyDescent="0.25"/>
    <row r="58460" customFormat="1" ht="15" customHeight="1" x14ac:dyDescent="0.25"/>
    <row r="58461" customFormat="1" ht="15" customHeight="1" x14ac:dyDescent="0.25"/>
    <row r="58462" customFormat="1" ht="15" customHeight="1" x14ac:dyDescent="0.25"/>
    <row r="58463" customFormat="1" ht="15" customHeight="1" x14ac:dyDescent="0.25"/>
    <row r="58464" customFormat="1" ht="15" customHeight="1" x14ac:dyDescent="0.25"/>
    <row r="58465" customFormat="1" ht="15" customHeight="1" x14ac:dyDescent="0.25"/>
    <row r="58466" customFormat="1" ht="15" customHeight="1" x14ac:dyDescent="0.25"/>
    <row r="58467" customFormat="1" ht="15" customHeight="1" x14ac:dyDescent="0.25"/>
    <row r="58468" customFormat="1" ht="15" customHeight="1" x14ac:dyDescent="0.25"/>
    <row r="58469" customFormat="1" ht="15" customHeight="1" x14ac:dyDescent="0.25"/>
    <row r="58470" customFormat="1" ht="15" customHeight="1" x14ac:dyDescent="0.25"/>
    <row r="58471" customFormat="1" ht="15" customHeight="1" x14ac:dyDescent="0.25"/>
    <row r="58472" customFormat="1" ht="15" customHeight="1" x14ac:dyDescent="0.25"/>
    <row r="58473" customFormat="1" ht="15" customHeight="1" x14ac:dyDescent="0.25"/>
    <row r="58474" customFormat="1" ht="15" customHeight="1" x14ac:dyDescent="0.25"/>
    <row r="58475" customFormat="1" ht="15" customHeight="1" x14ac:dyDescent="0.25"/>
    <row r="58476" customFormat="1" ht="15" customHeight="1" x14ac:dyDescent="0.25"/>
    <row r="58477" customFormat="1" ht="15" customHeight="1" x14ac:dyDescent="0.25"/>
    <row r="58478" customFormat="1" ht="15" customHeight="1" x14ac:dyDescent="0.25"/>
    <row r="58479" customFormat="1" ht="15" customHeight="1" x14ac:dyDescent="0.25"/>
    <row r="58480" customFormat="1" ht="15" customHeight="1" x14ac:dyDescent="0.25"/>
    <row r="58481" customFormat="1" ht="15" customHeight="1" x14ac:dyDescent="0.25"/>
    <row r="58482" customFormat="1" ht="15" customHeight="1" x14ac:dyDescent="0.25"/>
    <row r="58483" customFormat="1" ht="15" customHeight="1" x14ac:dyDescent="0.25"/>
    <row r="58484" customFormat="1" ht="15" customHeight="1" x14ac:dyDescent="0.25"/>
    <row r="58485" customFormat="1" ht="15" customHeight="1" x14ac:dyDescent="0.25"/>
    <row r="58486" customFormat="1" ht="15" customHeight="1" x14ac:dyDescent="0.25"/>
    <row r="58487" customFormat="1" ht="15" customHeight="1" x14ac:dyDescent="0.25"/>
    <row r="58488" customFormat="1" ht="15" customHeight="1" x14ac:dyDescent="0.25"/>
    <row r="58489" customFormat="1" ht="15" customHeight="1" x14ac:dyDescent="0.25"/>
    <row r="58490" customFormat="1" ht="15" customHeight="1" x14ac:dyDescent="0.25"/>
    <row r="58491" customFormat="1" ht="15" customHeight="1" x14ac:dyDescent="0.25"/>
    <row r="58492" customFormat="1" ht="15" customHeight="1" x14ac:dyDescent="0.25"/>
    <row r="58493" customFormat="1" ht="15" customHeight="1" x14ac:dyDescent="0.25"/>
    <row r="58494" customFormat="1" ht="15" customHeight="1" x14ac:dyDescent="0.25"/>
    <row r="58495" customFormat="1" ht="15" customHeight="1" x14ac:dyDescent="0.25"/>
    <row r="58496" customFormat="1" ht="15" customHeight="1" x14ac:dyDescent="0.25"/>
    <row r="58497" customFormat="1" ht="15" customHeight="1" x14ac:dyDescent="0.25"/>
    <row r="58498" customFormat="1" ht="15" customHeight="1" x14ac:dyDescent="0.25"/>
    <row r="58499" customFormat="1" ht="15" customHeight="1" x14ac:dyDescent="0.25"/>
    <row r="58500" customFormat="1" ht="15" customHeight="1" x14ac:dyDescent="0.25"/>
    <row r="58501" customFormat="1" ht="15" customHeight="1" x14ac:dyDescent="0.25"/>
    <row r="58502" customFormat="1" ht="15" customHeight="1" x14ac:dyDescent="0.25"/>
    <row r="58503" customFormat="1" ht="15" customHeight="1" x14ac:dyDescent="0.25"/>
    <row r="58504" customFormat="1" ht="15" customHeight="1" x14ac:dyDescent="0.25"/>
    <row r="58505" customFormat="1" ht="15" customHeight="1" x14ac:dyDescent="0.25"/>
    <row r="58506" customFormat="1" ht="15" customHeight="1" x14ac:dyDescent="0.25"/>
    <row r="58507" customFormat="1" ht="15" customHeight="1" x14ac:dyDescent="0.25"/>
    <row r="58508" customFormat="1" ht="15" customHeight="1" x14ac:dyDescent="0.25"/>
    <row r="58509" customFormat="1" ht="15" customHeight="1" x14ac:dyDescent="0.25"/>
    <row r="58510" customFormat="1" ht="15" customHeight="1" x14ac:dyDescent="0.25"/>
    <row r="58511" customFormat="1" ht="15" customHeight="1" x14ac:dyDescent="0.25"/>
    <row r="58512" customFormat="1" ht="15" customHeight="1" x14ac:dyDescent="0.25"/>
    <row r="58513" customFormat="1" ht="15" customHeight="1" x14ac:dyDescent="0.25"/>
    <row r="58514" customFormat="1" ht="15" customHeight="1" x14ac:dyDescent="0.25"/>
    <row r="58515" customFormat="1" ht="15" customHeight="1" x14ac:dyDescent="0.25"/>
    <row r="58516" customFormat="1" ht="15" customHeight="1" x14ac:dyDescent="0.25"/>
    <row r="58517" customFormat="1" ht="15" customHeight="1" x14ac:dyDescent="0.25"/>
    <row r="58518" customFormat="1" ht="15" customHeight="1" x14ac:dyDescent="0.25"/>
    <row r="58519" customFormat="1" ht="15" customHeight="1" x14ac:dyDescent="0.25"/>
    <row r="58520" customFormat="1" ht="15" customHeight="1" x14ac:dyDescent="0.25"/>
    <row r="58521" customFormat="1" ht="15" customHeight="1" x14ac:dyDescent="0.25"/>
    <row r="58522" customFormat="1" ht="15" customHeight="1" x14ac:dyDescent="0.25"/>
    <row r="58523" customFormat="1" ht="15" customHeight="1" x14ac:dyDescent="0.25"/>
    <row r="58524" customFormat="1" ht="15" customHeight="1" x14ac:dyDescent="0.25"/>
    <row r="58525" customFormat="1" ht="15" customHeight="1" x14ac:dyDescent="0.25"/>
    <row r="58526" customFormat="1" ht="15" customHeight="1" x14ac:dyDescent="0.25"/>
    <row r="58527" customFormat="1" ht="15" customHeight="1" x14ac:dyDescent="0.25"/>
    <row r="58528" customFormat="1" ht="15" customHeight="1" x14ac:dyDescent="0.25"/>
    <row r="58529" customFormat="1" ht="15" customHeight="1" x14ac:dyDescent="0.25"/>
    <row r="58530" customFormat="1" ht="15" customHeight="1" x14ac:dyDescent="0.25"/>
    <row r="58531" customFormat="1" ht="15" customHeight="1" x14ac:dyDescent="0.25"/>
    <row r="58532" customFormat="1" ht="15" customHeight="1" x14ac:dyDescent="0.25"/>
    <row r="58533" customFormat="1" ht="15" customHeight="1" x14ac:dyDescent="0.25"/>
    <row r="58534" customFormat="1" ht="15" customHeight="1" x14ac:dyDescent="0.25"/>
    <row r="58535" customFormat="1" ht="15" customHeight="1" x14ac:dyDescent="0.25"/>
    <row r="58536" customFormat="1" ht="15" customHeight="1" x14ac:dyDescent="0.25"/>
    <row r="58537" customFormat="1" ht="15" customHeight="1" x14ac:dyDescent="0.25"/>
    <row r="58538" customFormat="1" ht="15" customHeight="1" x14ac:dyDescent="0.25"/>
    <row r="58539" customFormat="1" ht="15" customHeight="1" x14ac:dyDescent="0.25"/>
    <row r="58540" customFormat="1" ht="15" customHeight="1" x14ac:dyDescent="0.25"/>
    <row r="58541" customFormat="1" ht="15" customHeight="1" x14ac:dyDescent="0.25"/>
    <row r="58542" customFormat="1" ht="15" customHeight="1" x14ac:dyDescent="0.25"/>
    <row r="58543" customFormat="1" ht="15" customHeight="1" x14ac:dyDescent="0.25"/>
    <row r="58544" customFormat="1" ht="15" customHeight="1" x14ac:dyDescent="0.25"/>
    <row r="58545" customFormat="1" ht="15" customHeight="1" x14ac:dyDescent="0.25"/>
    <row r="58546" customFormat="1" ht="15" customHeight="1" x14ac:dyDescent="0.25"/>
    <row r="58547" customFormat="1" ht="15" customHeight="1" x14ac:dyDescent="0.25"/>
    <row r="58548" customFormat="1" ht="15" customHeight="1" x14ac:dyDescent="0.25"/>
    <row r="58549" customFormat="1" ht="15" customHeight="1" x14ac:dyDescent="0.25"/>
    <row r="58550" customFormat="1" ht="15" customHeight="1" x14ac:dyDescent="0.25"/>
    <row r="58551" customFormat="1" ht="15" customHeight="1" x14ac:dyDescent="0.25"/>
    <row r="58552" customFormat="1" ht="15" customHeight="1" x14ac:dyDescent="0.25"/>
    <row r="58553" customFormat="1" ht="15" customHeight="1" x14ac:dyDescent="0.25"/>
    <row r="58554" customFormat="1" ht="15" customHeight="1" x14ac:dyDescent="0.25"/>
    <row r="58555" customFormat="1" ht="15" customHeight="1" x14ac:dyDescent="0.25"/>
    <row r="58556" customFormat="1" ht="15" customHeight="1" x14ac:dyDescent="0.25"/>
    <row r="58557" customFormat="1" ht="15" customHeight="1" x14ac:dyDescent="0.25"/>
    <row r="58558" customFormat="1" ht="15" customHeight="1" x14ac:dyDescent="0.25"/>
    <row r="58559" customFormat="1" ht="15" customHeight="1" x14ac:dyDescent="0.25"/>
    <row r="58560" customFormat="1" ht="15" customHeight="1" x14ac:dyDescent="0.25"/>
    <row r="58561" customFormat="1" ht="15" customHeight="1" x14ac:dyDescent="0.25"/>
    <row r="58562" customFormat="1" ht="15" customHeight="1" x14ac:dyDescent="0.25"/>
    <row r="58563" customFormat="1" ht="15" customHeight="1" x14ac:dyDescent="0.25"/>
    <row r="58564" customFormat="1" ht="15" customHeight="1" x14ac:dyDescent="0.25"/>
    <row r="58565" customFormat="1" ht="15" customHeight="1" x14ac:dyDescent="0.25"/>
    <row r="58566" customFormat="1" ht="15" customHeight="1" x14ac:dyDescent="0.25"/>
    <row r="58567" customFormat="1" ht="15" customHeight="1" x14ac:dyDescent="0.25"/>
    <row r="58568" customFormat="1" ht="15" customHeight="1" x14ac:dyDescent="0.25"/>
    <row r="58569" customFormat="1" ht="15" customHeight="1" x14ac:dyDescent="0.25"/>
    <row r="58570" customFormat="1" ht="15" customHeight="1" x14ac:dyDescent="0.25"/>
    <row r="58571" customFormat="1" ht="15" customHeight="1" x14ac:dyDescent="0.25"/>
    <row r="58572" customFormat="1" ht="15" customHeight="1" x14ac:dyDescent="0.25"/>
    <row r="58573" customFormat="1" ht="15" customHeight="1" x14ac:dyDescent="0.25"/>
    <row r="58574" customFormat="1" ht="15" customHeight="1" x14ac:dyDescent="0.25"/>
    <row r="58575" customFormat="1" ht="15" customHeight="1" x14ac:dyDescent="0.25"/>
    <row r="58576" customFormat="1" ht="15" customHeight="1" x14ac:dyDescent="0.25"/>
    <row r="58577" customFormat="1" ht="15" customHeight="1" x14ac:dyDescent="0.25"/>
    <row r="58578" customFormat="1" ht="15" customHeight="1" x14ac:dyDescent="0.25"/>
    <row r="58579" customFormat="1" ht="15" customHeight="1" x14ac:dyDescent="0.25"/>
    <row r="58580" customFormat="1" ht="15" customHeight="1" x14ac:dyDescent="0.25"/>
    <row r="58581" customFormat="1" ht="15" customHeight="1" x14ac:dyDescent="0.25"/>
    <row r="58582" customFormat="1" ht="15" customHeight="1" x14ac:dyDescent="0.25"/>
    <row r="58583" customFormat="1" ht="15" customHeight="1" x14ac:dyDescent="0.25"/>
    <row r="58584" customFormat="1" ht="15" customHeight="1" x14ac:dyDescent="0.25"/>
    <row r="58585" customFormat="1" ht="15" customHeight="1" x14ac:dyDescent="0.25"/>
    <row r="58586" customFormat="1" ht="15" customHeight="1" x14ac:dyDescent="0.25"/>
    <row r="58587" customFormat="1" ht="15" customHeight="1" x14ac:dyDescent="0.25"/>
    <row r="58588" customFormat="1" ht="15" customHeight="1" x14ac:dyDescent="0.25"/>
    <row r="58589" customFormat="1" ht="15" customHeight="1" x14ac:dyDescent="0.25"/>
    <row r="58590" customFormat="1" ht="15" customHeight="1" x14ac:dyDescent="0.25"/>
    <row r="58591" customFormat="1" ht="15" customHeight="1" x14ac:dyDescent="0.25"/>
    <row r="58592" customFormat="1" ht="15" customHeight="1" x14ac:dyDescent="0.25"/>
    <row r="58593" customFormat="1" ht="15" customHeight="1" x14ac:dyDescent="0.25"/>
    <row r="58594" customFormat="1" ht="15" customHeight="1" x14ac:dyDescent="0.25"/>
    <row r="58595" customFormat="1" ht="15" customHeight="1" x14ac:dyDescent="0.25"/>
    <row r="58596" customFormat="1" ht="15" customHeight="1" x14ac:dyDescent="0.25"/>
    <row r="58597" customFormat="1" ht="15" customHeight="1" x14ac:dyDescent="0.25"/>
    <row r="58598" customFormat="1" ht="15" customHeight="1" x14ac:dyDescent="0.25"/>
    <row r="58599" customFormat="1" ht="15" customHeight="1" x14ac:dyDescent="0.25"/>
    <row r="58600" customFormat="1" ht="15" customHeight="1" x14ac:dyDescent="0.25"/>
    <row r="58601" customFormat="1" ht="15" customHeight="1" x14ac:dyDescent="0.25"/>
    <row r="58602" customFormat="1" ht="15" customHeight="1" x14ac:dyDescent="0.25"/>
    <row r="58603" customFormat="1" ht="15" customHeight="1" x14ac:dyDescent="0.25"/>
    <row r="58604" customFormat="1" ht="15" customHeight="1" x14ac:dyDescent="0.25"/>
    <row r="58605" customFormat="1" ht="15" customHeight="1" x14ac:dyDescent="0.25"/>
    <row r="58606" customFormat="1" ht="15" customHeight="1" x14ac:dyDescent="0.25"/>
    <row r="58607" customFormat="1" ht="15" customHeight="1" x14ac:dyDescent="0.25"/>
    <row r="58608" customFormat="1" ht="15" customHeight="1" x14ac:dyDescent="0.25"/>
    <row r="58609" customFormat="1" ht="15" customHeight="1" x14ac:dyDescent="0.25"/>
    <row r="58610" customFormat="1" ht="15" customHeight="1" x14ac:dyDescent="0.25"/>
    <row r="58611" customFormat="1" ht="15" customHeight="1" x14ac:dyDescent="0.25"/>
    <row r="58612" customFormat="1" ht="15" customHeight="1" x14ac:dyDescent="0.25"/>
    <row r="58613" customFormat="1" ht="15" customHeight="1" x14ac:dyDescent="0.25"/>
    <row r="58614" customFormat="1" ht="15" customHeight="1" x14ac:dyDescent="0.25"/>
    <row r="58615" customFormat="1" ht="15" customHeight="1" x14ac:dyDescent="0.25"/>
    <row r="58616" customFormat="1" ht="15" customHeight="1" x14ac:dyDescent="0.25"/>
    <row r="58617" customFormat="1" ht="15" customHeight="1" x14ac:dyDescent="0.25"/>
    <row r="58618" customFormat="1" ht="15" customHeight="1" x14ac:dyDescent="0.25"/>
    <row r="58619" customFormat="1" ht="15" customHeight="1" x14ac:dyDescent="0.25"/>
    <row r="58620" customFormat="1" ht="15" customHeight="1" x14ac:dyDescent="0.25"/>
    <row r="58621" customFormat="1" ht="15" customHeight="1" x14ac:dyDescent="0.25"/>
    <row r="58622" customFormat="1" ht="15" customHeight="1" x14ac:dyDescent="0.25"/>
    <row r="58623" customFormat="1" ht="15" customHeight="1" x14ac:dyDescent="0.25"/>
    <row r="58624" customFormat="1" ht="15" customHeight="1" x14ac:dyDescent="0.25"/>
    <row r="58625" customFormat="1" ht="15" customHeight="1" x14ac:dyDescent="0.25"/>
    <row r="58626" customFormat="1" ht="15" customHeight="1" x14ac:dyDescent="0.25"/>
    <row r="58627" customFormat="1" ht="15" customHeight="1" x14ac:dyDescent="0.25"/>
    <row r="58628" customFormat="1" ht="15" customHeight="1" x14ac:dyDescent="0.25"/>
    <row r="58629" customFormat="1" ht="15" customHeight="1" x14ac:dyDescent="0.25"/>
    <row r="58630" customFormat="1" ht="15" customHeight="1" x14ac:dyDescent="0.25"/>
    <row r="58631" customFormat="1" ht="15" customHeight="1" x14ac:dyDescent="0.25"/>
    <row r="58632" customFormat="1" ht="15" customHeight="1" x14ac:dyDescent="0.25"/>
    <row r="58633" customFormat="1" ht="15" customHeight="1" x14ac:dyDescent="0.25"/>
    <row r="58634" customFormat="1" ht="15" customHeight="1" x14ac:dyDescent="0.25"/>
    <row r="58635" customFormat="1" ht="15" customHeight="1" x14ac:dyDescent="0.25"/>
    <row r="58636" customFormat="1" ht="15" customHeight="1" x14ac:dyDescent="0.25"/>
    <row r="58637" customFormat="1" ht="15" customHeight="1" x14ac:dyDescent="0.25"/>
    <row r="58638" customFormat="1" ht="15" customHeight="1" x14ac:dyDescent="0.25"/>
    <row r="58639" customFormat="1" ht="15" customHeight="1" x14ac:dyDescent="0.25"/>
    <row r="58640" customFormat="1" ht="15" customHeight="1" x14ac:dyDescent="0.25"/>
    <row r="58641" customFormat="1" ht="15" customHeight="1" x14ac:dyDescent="0.25"/>
    <row r="58642" customFormat="1" ht="15" customHeight="1" x14ac:dyDescent="0.25"/>
    <row r="58643" customFormat="1" ht="15" customHeight="1" x14ac:dyDescent="0.25"/>
    <row r="58644" customFormat="1" ht="15" customHeight="1" x14ac:dyDescent="0.25"/>
    <row r="58645" customFormat="1" ht="15" customHeight="1" x14ac:dyDescent="0.25"/>
    <row r="58646" customFormat="1" ht="15" customHeight="1" x14ac:dyDescent="0.25"/>
    <row r="58647" customFormat="1" ht="15" customHeight="1" x14ac:dyDescent="0.25"/>
    <row r="58648" customFormat="1" ht="15" customHeight="1" x14ac:dyDescent="0.25"/>
    <row r="58649" customFormat="1" ht="15" customHeight="1" x14ac:dyDescent="0.25"/>
    <row r="58650" customFormat="1" ht="15" customHeight="1" x14ac:dyDescent="0.25"/>
    <row r="58651" customFormat="1" ht="15" customHeight="1" x14ac:dyDescent="0.25"/>
    <row r="58652" customFormat="1" ht="15" customHeight="1" x14ac:dyDescent="0.25"/>
    <row r="58653" customFormat="1" ht="15" customHeight="1" x14ac:dyDescent="0.25"/>
    <row r="58654" customFormat="1" ht="15" customHeight="1" x14ac:dyDescent="0.25"/>
    <row r="58655" customFormat="1" ht="15" customHeight="1" x14ac:dyDescent="0.25"/>
    <row r="58656" customFormat="1" ht="15" customHeight="1" x14ac:dyDescent="0.25"/>
    <row r="58657" customFormat="1" ht="15" customHeight="1" x14ac:dyDescent="0.25"/>
    <row r="58658" customFormat="1" ht="15" customHeight="1" x14ac:dyDescent="0.25"/>
    <row r="58659" customFormat="1" ht="15" customHeight="1" x14ac:dyDescent="0.25"/>
    <row r="58660" customFormat="1" ht="15" customHeight="1" x14ac:dyDescent="0.25"/>
    <row r="58661" customFormat="1" ht="15" customHeight="1" x14ac:dyDescent="0.25"/>
    <row r="58662" customFormat="1" ht="15" customHeight="1" x14ac:dyDescent="0.25"/>
    <row r="58663" customFormat="1" ht="15" customHeight="1" x14ac:dyDescent="0.25"/>
    <row r="58664" customFormat="1" ht="15" customHeight="1" x14ac:dyDescent="0.25"/>
    <row r="58665" customFormat="1" ht="15" customHeight="1" x14ac:dyDescent="0.25"/>
    <row r="58666" customFormat="1" ht="15" customHeight="1" x14ac:dyDescent="0.25"/>
    <row r="58667" customFormat="1" ht="15" customHeight="1" x14ac:dyDescent="0.25"/>
    <row r="58668" customFormat="1" ht="15" customHeight="1" x14ac:dyDescent="0.25"/>
    <row r="58669" customFormat="1" ht="15" customHeight="1" x14ac:dyDescent="0.25"/>
    <row r="58670" customFormat="1" ht="15" customHeight="1" x14ac:dyDescent="0.25"/>
    <row r="58671" customFormat="1" ht="15" customHeight="1" x14ac:dyDescent="0.25"/>
    <row r="58672" customFormat="1" ht="15" customHeight="1" x14ac:dyDescent="0.25"/>
    <row r="58673" customFormat="1" ht="15" customHeight="1" x14ac:dyDescent="0.25"/>
    <row r="58674" customFormat="1" ht="15" customHeight="1" x14ac:dyDescent="0.25"/>
    <row r="58675" customFormat="1" ht="15" customHeight="1" x14ac:dyDescent="0.25"/>
    <row r="58676" customFormat="1" ht="15" customHeight="1" x14ac:dyDescent="0.25"/>
    <row r="58677" customFormat="1" ht="15" customHeight="1" x14ac:dyDescent="0.25"/>
    <row r="58678" customFormat="1" ht="15" customHeight="1" x14ac:dyDescent="0.25"/>
    <row r="58679" customFormat="1" ht="15" customHeight="1" x14ac:dyDescent="0.25"/>
    <row r="58680" customFormat="1" ht="15" customHeight="1" x14ac:dyDescent="0.25"/>
    <row r="58681" customFormat="1" ht="15" customHeight="1" x14ac:dyDescent="0.25"/>
    <row r="58682" customFormat="1" ht="15" customHeight="1" x14ac:dyDescent="0.25"/>
    <row r="58683" customFormat="1" ht="15" customHeight="1" x14ac:dyDescent="0.25"/>
    <row r="58684" customFormat="1" ht="15" customHeight="1" x14ac:dyDescent="0.25"/>
    <row r="58685" customFormat="1" ht="15" customHeight="1" x14ac:dyDescent="0.25"/>
    <row r="58686" customFormat="1" ht="15" customHeight="1" x14ac:dyDescent="0.25"/>
    <row r="58687" customFormat="1" ht="15" customHeight="1" x14ac:dyDescent="0.25"/>
    <row r="58688" customFormat="1" ht="15" customHeight="1" x14ac:dyDescent="0.25"/>
    <row r="58689" customFormat="1" ht="15" customHeight="1" x14ac:dyDescent="0.25"/>
    <row r="58690" customFormat="1" ht="15" customHeight="1" x14ac:dyDescent="0.25"/>
    <row r="58691" customFormat="1" ht="15" customHeight="1" x14ac:dyDescent="0.25"/>
    <row r="58692" customFormat="1" ht="15" customHeight="1" x14ac:dyDescent="0.25"/>
    <row r="58693" customFormat="1" ht="15" customHeight="1" x14ac:dyDescent="0.25"/>
    <row r="58694" customFormat="1" ht="15" customHeight="1" x14ac:dyDescent="0.25"/>
    <row r="58695" customFormat="1" ht="15" customHeight="1" x14ac:dyDescent="0.25"/>
    <row r="58696" customFormat="1" ht="15" customHeight="1" x14ac:dyDescent="0.25"/>
    <row r="58697" customFormat="1" ht="15" customHeight="1" x14ac:dyDescent="0.25"/>
    <row r="58698" customFormat="1" ht="15" customHeight="1" x14ac:dyDescent="0.25"/>
    <row r="58699" customFormat="1" ht="15" customHeight="1" x14ac:dyDescent="0.25"/>
    <row r="58700" customFormat="1" ht="15" customHeight="1" x14ac:dyDescent="0.25"/>
    <row r="58701" customFormat="1" ht="15" customHeight="1" x14ac:dyDescent="0.25"/>
    <row r="58702" customFormat="1" ht="15" customHeight="1" x14ac:dyDescent="0.25"/>
    <row r="58703" customFormat="1" ht="15" customHeight="1" x14ac:dyDescent="0.25"/>
    <row r="58704" customFormat="1" ht="15" customHeight="1" x14ac:dyDescent="0.25"/>
    <row r="58705" customFormat="1" ht="15" customHeight="1" x14ac:dyDescent="0.25"/>
    <row r="58706" customFormat="1" ht="15" customHeight="1" x14ac:dyDescent="0.25"/>
    <row r="58707" customFormat="1" ht="15" customHeight="1" x14ac:dyDescent="0.25"/>
    <row r="58708" customFormat="1" ht="15" customHeight="1" x14ac:dyDescent="0.25"/>
    <row r="58709" customFormat="1" ht="15" customHeight="1" x14ac:dyDescent="0.25"/>
    <row r="58710" customFormat="1" ht="15" customHeight="1" x14ac:dyDescent="0.25"/>
    <row r="58711" customFormat="1" ht="15" customHeight="1" x14ac:dyDescent="0.25"/>
    <row r="58712" customFormat="1" ht="15" customHeight="1" x14ac:dyDescent="0.25"/>
    <row r="58713" customFormat="1" ht="15" customHeight="1" x14ac:dyDescent="0.25"/>
    <row r="58714" customFormat="1" ht="15" customHeight="1" x14ac:dyDescent="0.25"/>
    <row r="58715" customFormat="1" ht="15" customHeight="1" x14ac:dyDescent="0.25"/>
    <row r="58716" customFormat="1" ht="15" customHeight="1" x14ac:dyDescent="0.25"/>
    <row r="58717" customFormat="1" ht="15" customHeight="1" x14ac:dyDescent="0.25"/>
    <row r="58718" customFormat="1" ht="15" customHeight="1" x14ac:dyDescent="0.25"/>
    <row r="58719" customFormat="1" ht="15" customHeight="1" x14ac:dyDescent="0.25"/>
    <row r="58720" customFormat="1" ht="15" customHeight="1" x14ac:dyDescent="0.25"/>
    <row r="58721" customFormat="1" ht="15" customHeight="1" x14ac:dyDescent="0.25"/>
    <row r="58722" customFormat="1" ht="15" customHeight="1" x14ac:dyDescent="0.25"/>
    <row r="58723" customFormat="1" ht="15" customHeight="1" x14ac:dyDescent="0.25"/>
    <row r="58724" customFormat="1" ht="15" customHeight="1" x14ac:dyDescent="0.25"/>
    <row r="58725" customFormat="1" ht="15" customHeight="1" x14ac:dyDescent="0.25"/>
    <row r="58726" customFormat="1" ht="15" customHeight="1" x14ac:dyDescent="0.25"/>
    <row r="58727" customFormat="1" ht="15" customHeight="1" x14ac:dyDescent="0.25"/>
    <row r="58728" customFormat="1" ht="15" customHeight="1" x14ac:dyDescent="0.25"/>
    <row r="58729" customFormat="1" ht="15" customHeight="1" x14ac:dyDescent="0.25"/>
    <row r="58730" customFormat="1" ht="15" customHeight="1" x14ac:dyDescent="0.25"/>
    <row r="58731" customFormat="1" ht="15" customHeight="1" x14ac:dyDescent="0.25"/>
    <row r="58732" customFormat="1" ht="15" customHeight="1" x14ac:dyDescent="0.25"/>
    <row r="58733" customFormat="1" ht="15" customHeight="1" x14ac:dyDescent="0.25"/>
    <row r="58734" customFormat="1" ht="15" customHeight="1" x14ac:dyDescent="0.25"/>
    <row r="58735" customFormat="1" ht="15" customHeight="1" x14ac:dyDescent="0.25"/>
    <row r="58736" customFormat="1" ht="15" customHeight="1" x14ac:dyDescent="0.25"/>
    <row r="58737" customFormat="1" ht="15" customHeight="1" x14ac:dyDescent="0.25"/>
    <row r="58738" customFormat="1" ht="15" customHeight="1" x14ac:dyDescent="0.25"/>
    <row r="58739" customFormat="1" ht="15" customHeight="1" x14ac:dyDescent="0.25"/>
    <row r="58740" customFormat="1" ht="15" customHeight="1" x14ac:dyDescent="0.25"/>
    <row r="58741" customFormat="1" ht="15" customHeight="1" x14ac:dyDescent="0.25"/>
    <row r="58742" customFormat="1" ht="15" customHeight="1" x14ac:dyDescent="0.25"/>
    <row r="58743" customFormat="1" ht="15" customHeight="1" x14ac:dyDescent="0.25"/>
    <row r="58744" customFormat="1" ht="15" customHeight="1" x14ac:dyDescent="0.25"/>
    <row r="58745" customFormat="1" ht="15" customHeight="1" x14ac:dyDescent="0.25"/>
    <row r="58746" customFormat="1" ht="15" customHeight="1" x14ac:dyDescent="0.25"/>
    <row r="58747" customFormat="1" ht="15" customHeight="1" x14ac:dyDescent="0.25"/>
    <row r="58748" customFormat="1" ht="15" customHeight="1" x14ac:dyDescent="0.25"/>
    <row r="58749" customFormat="1" ht="15" customHeight="1" x14ac:dyDescent="0.25"/>
    <row r="58750" customFormat="1" ht="15" customHeight="1" x14ac:dyDescent="0.25"/>
    <row r="58751" customFormat="1" ht="15" customHeight="1" x14ac:dyDescent="0.25"/>
    <row r="58752" customFormat="1" ht="15" customHeight="1" x14ac:dyDescent="0.25"/>
    <row r="58753" customFormat="1" ht="15" customHeight="1" x14ac:dyDescent="0.25"/>
    <row r="58754" customFormat="1" ht="15" customHeight="1" x14ac:dyDescent="0.25"/>
    <row r="58755" customFormat="1" ht="15" customHeight="1" x14ac:dyDescent="0.25"/>
    <row r="58756" customFormat="1" ht="15" customHeight="1" x14ac:dyDescent="0.25"/>
    <row r="58757" customFormat="1" ht="15" customHeight="1" x14ac:dyDescent="0.25"/>
    <row r="58758" customFormat="1" ht="15" customHeight="1" x14ac:dyDescent="0.25"/>
    <row r="58759" customFormat="1" ht="15" customHeight="1" x14ac:dyDescent="0.25"/>
    <row r="58760" customFormat="1" ht="15" customHeight="1" x14ac:dyDescent="0.25"/>
    <row r="58761" customFormat="1" ht="15" customHeight="1" x14ac:dyDescent="0.25"/>
    <row r="58762" customFormat="1" ht="15" customHeight="1" x14ac:dyDescent="0.25"/>
    <row r="58763" customFormat="1" ht="15" customHeight="1" x14ac:dyDescent="0.25"/>
    <row r="58764" customFormat="1" ht="15" customHeight="1" x14ac:dyDescent="0.25"/>
    <row r="58765" customFormat="1" ht="15" customHeight="1" x14ac:dyDescent="0.25"/>
    <row r="58766" customFormat="1" ht="15" customHeight="1" x14ac:dyDescent="0.25"/>
    <row r="58767" customFormat="1" ht="15" customHeight="1" x14ac:dyDescent="0.25"/>
    <row r="58768" customFormat="1" ht="15" customHeight="1" x14ac:dyDescent="0.25"/>
    <row r="58769" customFormat="1" ht="15" customHeight="1" x14ac:dyDescent="0.25"/>
    <row r="58770" customFormat="1" ht="15" customHeight="1" x14ac:dyDescent="0.25"/>
    <row r="58771" customFormat="1" ht="15" customHeight="1" x14ac:dyDescent="0.25"/>
    <row r="58772" customFormat="1" ht="15" customHeight="1" x14ac:dyDescent="0.25"/>
    <row r="58773" customFormat="1" ht="15" customHeight="1" x14ac:dyDescent="0.25"/>
    <row r="58774" customFormat="1" ht="15" customHeight="1" x14ac:dyDescent="0.25"/>
    <row r="58775" customFormat="1" ht="15" customHeight="1" x14ac:dyDescent="0.25"/>
    <row r="58776" customFormat="1" ht="15" customHeight="1" x14ac:dyDescent="0.25"/>
    <row r="58777" customFormat="1" ht="15" customHeight="1" x14ac:dyDescent="0.25"/>
    <row r="58778" customFormat="1" ht="15" customHeight="1" x14ac:dyDescent="0.25"/>
    <row r="58779" customFormat="1" ht="15" customHeight="1" x14ac:dyDescent="0.25"/>
    <row r="58780" customFormat="1" ht="15" customHeight="1" x14ac:dyDescent="0.25"/>
    <row r="58781" customFormat="1" ht="15" customHeight="1" x14ac:dyDescent="0.25"/>
    <row r="58782" customFormat="1" ht="15" customHeight="1" x14ac:dyDescent="0.25"/>
    <row r="58783" customFormat="1" ht="15" customHeight="1" x14ac:dyDescent="0.25"/>
    <row r="58784" customFormat="1" ht="15" customHeight="1" x14ac:dyDescent="0.25"/>
    <row r="58785" customFormat="1" ht="15" customHeight="1" x14ac:dyDescent="0.25"/>
    <row r="58786" customFormat="1" ht="15" customHeight="1" x14ac:dyDescent="0.25"/>
    <row r="58787" customFormat="1" ht="15" customHeight="1" x14ac:dyDescent="0.25"/>
    <row r="58788" customFormat="1" ht="15" customHeight="1" x14ac:dyDescent="0.25"/>
    <row r="58789" customFormat="1" ht="15" customHeight="1" x14ac:dyDescent="0.25"/>
    <row r="58790" customFormat="1" ht="15" customHeight="1" x14ac:dyDescent="0.25"/>
    <row r="58791" customFormat="1" ht="15" customHeight="1" x14ac:dyDescent="0.25"/>
    <row r="58792" customFormat="1" ht="15" customHeight="1" x14ac:dyDescent="0.25"/>
    <row r="58793" customFormat="1" ht="15" customHeight="1" x14ac:dyDescent="0.25"/>
    <row r="58794" customFormat="1" ht="15" customHeight="1" x14ac:dyDescent="0.25"/>
    <row r="58795" customFormat="1" ht="15" customHeight="1" x14ac:dyDescent="0.25"/>
    <row r="58796" customFormat="1" ht="15" customHeight="1" x14ac:dyDescent="0.25"/>
    <row r="58797" customFormat="1" ht="15" customHeight="1" x14ac:dyDescent="0.25"/>
    <row r="58798" customFormat="1" ht="15" customHeight="1" x14ac:dyDescent="0.25"/>
    <row r="58799" customFormat="1" ht="15" customHeight="1" x14ac:dyDescent="0.25"/>
    <row r="58800" customFormat="1" ht="15" customHeight="1" x14ac:dyDescent="0.25"/>
    <row r="58801" customFormat="1" ht="15" customHeight="1" x14ac:dyDescent="0.25"/>
    <row r="58802" customFormat="1" ht="15" customHeight="1" x14ac:dyDescent="0.25"/>
    <row r="58803" customFormat="1" ht="15" customHeight="1" x14ac:dyDescent="0.25"/>
    <row r="58804" customFormat="1" ht="15" customHeight="1" x14ac:dyDescent="0.25"/>
    <row r="58805" customFormat="1" ht="15" customHeight="1" x14ac:dyDescent="0.25"/>
    <row r="58806" customFormat="1" ht="15" customHeight="1" x14ac:dyDescent="0.25"/>
    <row r="58807" customFormat="1" ht="15" customHeight="1" x14ac:dyDescent="0.25"/>
    <row r="58808" customFormat="1" ht="15" customHeight="1" x14ac:dyDescent="0.25"/>
    <row r="58809" customFormat="1" ht="15" customHeight="1" x14ac:dyDescent="0.25"/>
    <row r="58810" customFormat="1" ht="15" customHeight="1" x14ac:dyDescent="0.25"/>
    <row r="58811" customFormat="1" ht="15" customHeight="1" x14ac:dyDescent="0.25"/>
    <row r="58812" customFormat="1" ht="15" customHeight="1" x14ac:dyDescent="0.25"/>
    <row r="58813" customFormat="1" ht="15" customHeight="1" x14ac:dyDescent="0.25"/>
    <row r="58814" customFormat="1" ht="15" customHeight="1" x14ac:dyDescent="0.25"/>
    <row r="58815" customFormat="1" ht="15" customHeight="1" x14ac:dyDescent="0.25"/>
    <row r="58816" customFormat="1" ht="15" customHeight="1" x14ac:dyDescent="0.25"/>
    <row r="58817" customFormat="1" ht="15" customHeight="1" x14ac:dyDescent="0.25"/>
    <row r="58818" customFormat="1" ht="15" customHeight="1" x14ac:dyDescent="0.25"/>
    <row r="58819" customFormat="1" ht="15" customHeight="1" x14ac:dyDescent="0.25"/>
    <row r="58820" customFormat="1" ht="15" customHeight="1" x14ac:dyDescent="0.25"/>
    <row r="58821" customFormat="1" ht="15" customHeight="1" x14ac:dyDescent="0.25"/>
    <row r="58822" customFormat="1" ht="15" customHeight="1" x14ac:dyDescent="0.25"/>
    <row r="58823" customFormat="1" ht="15" customHeight="1" x14ac:dyDescent="0.25"/>
    <row r="58824" customFormat="1" ht="15" customHeight="1" x14ac:dyDescent="0.25"/>
    <row r="58825" customFormat="1" ht="15" customHeight="1" x14ac:dyDescent="0.25"/>
    <row r="58826" customFormat="1" ht="15" customHeight="1" x14ac:dyDescent="0.25"/>
    <row r="58827" customFormat="1" ht="15" customHeight="1" x14ac:dyDescent="0.25"/>
    <row r="58828" customFormat="1" ht="15" customHeight="1" x14ac:dyDescent="0.25"/>
    <row r="58829" customFormat="1" ht="15" customHeight="1" x14ac:dyDescent="0.25"/>
    <row r="58830" customFormat="1" ht="15" customHeight="1" x14ac:dyDescent="0.25"/>
    <row r="58831" customFormat="1" ht="15" customHeight="1" x14ac:dyDescent="0.25"/>
    <row r="58832" customFormat="1" ht="15" customHeight="1" x14ac:dyDescent="0.25"/>
    <row r="58833" customFormat="1" ht="15" customHeight="1" x14ac:dyDescent="0.25"/>
    <row r="58834" customFormat="1" ht="15" customHeight="1" x14ac:dyDescent="0.25"/>
    <row r="58835" customFormat="1" ht="15" customHeight="1" x14ac:dyDescent="0.25"/>
    <row r="58836" customFormat="1" ht="15" customHeight="1" x14ac:dyDescent="0.25"/>
    <row r="58837" customFormat="1" ht="15" customHeight="1" x14ac:dyDescent="0.25"/>
    <row r="58838" customFormat="1" ht="15" customHeight="1" x14ac:dyDescent="0.25"/>
    <row r="58839" customFormat="1" ht="15" customHeight="1" x14ac:dyDescent="0.25"/>
    <row r="58840" customFormat="1" ht="15" customHeight="1" x14ac:dyDescent="0.25"/>
    <row r="58841" customFormat="1" ht="15" customHeight="1" x14ac:dyDescent="0.25"/>
    <row r="58842" customFormat="1" ht="15" customHeight="1" x14ac:dyDescent="0.25"/>
    <row r="58843" customFormat="1" ht="15" customHeight="1" x14ac:dyDescent="0.25"/>
    <row r="58844" customFormat="1" ht="15" customHeight="1" x14ac:dyDescent="0.25"/>
    <row r="58845" customFormat="1" ht="15" customHeight="1" x14ac:dyDescent="0.25"/>
    <row r="58846" customFormat="1" ht="15" customHeight="1" x14ac:dyDescent="0.25"/>
    <row r="58847" customFormat="1" ht="15" customHeight="1" x14ac:dyDescent="0.25"/>
    <row r="58848" customFormat="1" ht="15" customHeight="1" x14ac:dyDescent="0.25"/>
    <row r="58849" customFormat="1" ht="15" customHeight="1" x14ac:dyDescent="0.25"/>
    <row r="58850" customFormat="1" ht="15" customHeight="1" x14ac:dyDescent="0.25"/>
    <row r="58851" customFormat="1" ht="15" customHeight="1" x14ac:dyDescent="0.25"/>
    <row r="58852" customFormat="1" ht="15" customHeight="1" x14ac:dyDescent="0.25"/>
    <row r="58853" customFormat="1" ht="15" customHeight="1" x14ac:dyDescent="0.25"/>
    <row r="58854" customFormat="1" ht="15" customHeight="1" x14ac:dyDescent="0.25"/>
    <row r="58855" customFormat="1" ht="15" customHeight="1" x14ac:dyDescent="0.25"/>
    <row r="58856" customFormat="1" ht="15" customHeight="1" x14ac:dyDescent="0.25"/>
    <row r="58857" customFormat="1" ht="15" customHeight="1" x14ac:dyDescent="0.25"/>
    <row r="58858" customFormat="1" ht="15" customHeight="1" x14ac:dyDescent="0.25"/>
    <row r="58859" customFormat="1" ht="15" customHeight="1" x14ac:dyDescent="0.25"/>
    <row r="58860" customFormat="1" ht="15" customHeight="1" x14ac:dyDescent="0.25"/>
    <row r="58861" customFormat="1" ht="15" customHeight="1" x14ac:dyDescent="0.25"/>
    <row r="58862" customFormat="1" ht="15" customHeight="1" x14ac:dyDescent="0.25"/>
    <row r="58863" customFormat="1" ht="15" customHeight="1" x14ac:dyDescent="0.25"/>
    <row r="58864" customFormat="1" ht="15" customHeight="1" x14ac:dyDescent="0.25"/>
    <row r="58865" customFormat="1" ht="15" customHeight="1" x14ac:dyDescent="0.25"/>
    <row r="58866" customFormat="1" ht="15" customHeight="1" x14ac:dyDescent="0.25"/>
    <row r="58867" customFormat="1" ht="15" customHeight="1" x14ac:dyDescent="0.25"/>
    <row r="58868" customFormat="1" ht="15" customHeight="1" x14ac:dyDescent="0.25"/>
    <row r="58869" customFormat="1" ht="15" customHeight="1" x14ac:dyDescent="0.25"/>
    <row r="58870" customFormat="1" ht="15" customHeight="1" x14ac:dyDescent="0.25"/>
    <row r="58871" customFormat="1" ht="15" customHeight="1" x14ac:dyDescent="0.25"/>
    <row r="58872" customFormat="1" ht="15" customHeight="1" x14ac:dyDescent="0.25"/>
    <row r="58873" customFormat="1" ht="15" customHeight="1" x14ac:dyDescent="0.25"/>
    <row r="58874" customFormat="1" ht="15" customHeight="1" x14ac:dyDescent="0.25"/>
    <row r="58875" customFormat="1" ht="15" customHeight="1" x14ac:dyDescent="0.25"/>
    <row r="58876" customFormat="1" ht="15" customHeight="1" x14ac:dyDescent="0.25"/>
    <row r="58877" customFormat="1" ht="15" customHeight="1" x14ac:dyDescent="0.25"/>
    <row r="58878" customFormat="1" ht="15" customHeight="1" x14ac:dyDescent="0.25"/>
    <row r="58879" customFormat="1" ht="15" customHeight="1" x14ac:dyDescent="0.25"/>
    <row r="58880" customFormat="1" ht="15" customHeight="1" x14ac:dyDescent="0.25"/>
    <row r="58881" customFormat="1" ht="15" customHeight="1" x14ac:dyDescent="0.25"/>
    <row r="58882" customFormat="1" ht="15" customHeight="1" x14ac:dyDescent="0.25"/>
    <row r="58883" customFormat="1" ht="15" customHeight="1" x14ac:dyDescent="0.25"/>
    <row r="58884" customFormat="1" ht="15" customHeight="1" x14ac:dyDescent="0.25"/>
    <row r="58885" customFormat="1" ht="15" customHeight="1" x14ac:dyDescent="0.25"/>
    <row r="58886" customFormat="1" ht="15" customHeight="1" x14ac:dyDescent="0.25"/>
    <row r="58887" customFormat="1" ht="15" customHeight="1" x14ac:dyDescent="0.25"/>
    <row r="58888" customFormat="1" ht="15" customHeight="1" x14ac:dyDescent="0.25"/>
    <row r="58889" customFormat="1" ht="15" customHeight="1" x14ac:dyDescent="0.25"/>
    <row r="58890" customFormat="1" ht="15" customHeight="1" x14ac:dyDescent="0.25"/>
    <row r="58891" customFormat="1" ht="15" customHeight="1" x14ac:dyDescent="0.25"/>
    <row r="58892" customFormat="1" ht="15" customHeight="1" x14ac:dyDescent="0.25"/>
    <row r="58893" customFormat="1" ht="15" customHeight="1" x14ac:dyDescent="0.25"/>
    <row r="58894" customFormat="1" ht="15" customHeight="1" x14ac:dyDescent="0.25"/>
    <row r="58895" customFormat="1" ht="15" customHeight="1" x14ac:dyDescent="0.25"/>
    <row r="58896" customFormat="1" ht="15" customHeight="1" x14ac:dyDescent="0.25"/>
    <row r="58897" customFormat="1" ht="15" customHeight="1" x14ac:dyDescent="0.25"/>
    <row r="58898" customFormat="1" ht="15" customHeight="1" x14ac:dyDescent="0.25"/>
    <row r="58899" customFormat="1" ht="15" customHeight="1" x14ac:dyDescent="0.25"/>
    <row r="58900" customFormat="1" ht="15" customHeight="1" x14ac:dyDescent="0.25"/>
    <row r="58901" customFormat="1" ht="15" customHeight="1" x14ac:dyDescent="0.25"/>
    <row r="58902" customFormat="1" ht="15" customHeight="1" x14ac:dyDescent="0.25"/>
    <row r="58903" customFormat="1" ht="15" customHeight="1" x14ac:dyDescent="0.25"/>
    <row r="58904" customFormat="1" ht="15" customHeight="1" x14ac:dyDescent="0.25"/>
    <row r="58905" customFormat="1" ht="15" customHeight="1" x14ac:dyDescent="0.25"/>
    <row r="58906" customFormat="1" ht="15" customHeight="1" x14ac:dyDescent="0.25"/>
    <row r="58907" customFormat="1" ht="15" customHeight="1" x14ac:dyDescent="0.25"/>
    <row r="58908" customFormat="1" ht="15" customHeight="1" x14ac:dyDescent="0.25"/>
    <row r="58909" customFormat="1" ht="15" customHeight="1" x14ac:dyDescent="0.25"/>
    <row r="58910" customFormat="1" ht="15" customHeight="1" x14ac:dyDescent="0.25"/>
    <row r="58911" customFormat="1" ht="15" customHeight="1" x14ac:dyDescent="0.25"/>
    <row r="58912" customFormat="1" ht="15" customHeight="1" x14ac:dyDescent="0.25"/>
    <row r="58913" customFormat="1" ht="15" customHeight="1" x14ac:dyDescent="0.25"/>
    <row r="58914" customFormat="1" ht="15" customHeight="1" x14ac:dyDescent="0.25"/>
    <row r="58915" customFormat="1" ht="15" customHeight="1" x14ac:dyDescent="0.25"/>
    <row r="58916" customFormat="1" ht="15" customHeight="1" x14ac:dyDescent="0.25"/>
    <row r="58917" customFormat="1" ht="15" customHeight="1" x14ac:dyDescent="0.25"/>
    <row r="58918" customFormat="1" ht="15" customHeight="1" x14ac:dyDescent="0.25"/>
    <row r="58919" customFormat="1" ht="15" customHeight="1" x14ac:dyDescent="0.25"/>
    <row r="58920" customFormat="1" ht="15" customHeight="1" x14ac:dyDescent="0.25"/>
    <row r="58921" customFormat="1" ht="15" customHeight="1" x14ac:dyDescent="0.25"/>
    <row r="58922" customFormat="1" ht="15" customHeight="1" x14ac:dyDescent="0.25"/>
    <row r="58923" customFormat="1" ht="15" customHeight="1" x14ac:dyDescent="0.25"/>
    <row r="58924" customFormat="1" ht="15" customHeight="1" x14ac:dyDescent="0.25"/>
    <row r="58925" customFormat="1" ht="15" customHeight="1" x14ac:dyDescent="0.25"/>
    <row r="58926" customFormat="1" ht="15" customHeight="1" x14ac:dyDescent="0.25"/>
    <row r="58927" customFormat="1" ht="15" customHeight="1" x14ac:dyDescent="0.25"/>
    <row r="58928" customFormat="1" ht="15" customHeight="1" x14ac:dyDescent="0.25"/>
    <row r="58929" customFormat="1" ht="15" customHeight="1" x14ac:dyDescent="0.25"/>
    <row r="58930" customFormat="1" ht="15" customHeight="1" x14ac:dyDescent="0.25"/>
    <row r="58931" customFormat="1" ht="15" customHeight="1" x14ac:dyDescent="0.25"/>
    <row r="58932" customFormat="1" ht="15" customHeight="1" x14ac:dyDescent="0.25"/>
    <row r="58933" customFormat="1" ht="15" customHeight="1" x14ac:dyDescent="0.25"/>
    <row r="58934" customFormat="1" ht="15" customHeight="1" x14ac:dyDescent="0.25"/>
    <row r="58935" customFormat="1" ht="15" customHeight="1" x14ac:dyDescent="0.25"/>
    <row r="58936" customFormat="1" ht="15" customHeight="1" x14ac:dyDescent="0.25"/>
    <row r="58937" customFormat="1" ht="15" customHeight="1" x14ac:dyDescent="0.25"/>
    <row r="58938" customFormat="1" ht="15" customHeight="1" x14ac:dyDescent="0.25"/>
    <row r="58939" customFormat="1" ht="15" customHeight="1" x14ac:dyDescent="0.25"/>
    <row r="58940" customFormat="1" ht="15" customHeight="1" x14ac:dyDescent="0.25"/>
    <row r="58941" customFormat="1" ht="15" customHeight="1" x14ac:dyDescent="0.25"/>
    <row r="58942" customFormat="1" ht="15" customHeight="1" x14ac:dyDescent="0.25"/>
    <row r="58943" customFormat="1" ht="15" customHeight="1" x14ac:dyDescent="0.25"/>
    <row r="58944" customFormat="1" ht="15" customHeight="1" x14ac:dyDescent="0.25"/>
    <row r="58945" customFormat="1" ht="15" customHeight="1" x14ac:dyDescent="0.25"/>
    <row r="58946" customFormat="1" ht="15" customHeight="1" x14ac:dyDescent="0.25"/>
    <row r="58947" customFormat="1" ht="15" customHeight="1" x14ac:dyDescent="0.25"/>
    <row r="58948" customFormat="1" ht="15" customHeight="1" x14ac:dyDescent="0.25"/>
    <row r="58949" customFormat="1" ht="15" customHeight="1" x14ac:dyDescent="0.25"/>
    <row r="58950" customFormat="1" ht="15" customHeight="1" x14ac:dyDescent="0.25"/>
    <row r="58951" customFormat="1" ht="15" customHeight="1" x14ac:dyDescent="0.25"/>
    <row r="58952" customFormat="1" ht="15" customHeight="1" x14ac:dyDescent="0.25"/>
    <row r="58953" customFormat="1" ht="15" customHeight="1" x14ac:dyDescent="0.25"/>
    <row r="58954" customFormat="1" ht="15" customHeight="1" x14ac:dyDescent="0.25"/>
    <row r="58955" customFormat="1" ht="15" customHeight="1" x14ac:dyDescent="0.25"/>
    <row r="58956" customFormat="1" ht="15" customHeight="1" x14ac:dyDescent="0.25"/>
    <row r="58957" customFormat="1" ht="15" customHeight="1" x14ac:dyDescent="0.25"/>
    <row r="58958" customFormat="1" ht="15" customHeight="1" x14ac:dyDescent="0.25"/>
    <row r="58959" customFormat="1" ht="15" customHeight="1" x14ac:dyDescent="0.25"/>
    <row r="58960" customFormat="1" ht="15" customHeight="1" x14ac:dyDescent="0.25"/>
    <row r="58961" customFormat="1" ht="15" customHeight="1" x14ac:dyDescent="0.25"/>
    <row r="58962" customFormat="1" ht="15" customHeight="1" x14ac:dyDescent="0.25"/>
    <row r="58963" customFormat="1" ht="15" customHeight="1" x14ac:dyDescent="0.25"/>
    <row r="58964" customFormat="1" ht="15" customHeight="1" x14ac:dyDescent="0.25"/>
    <row r="58965" customFormat="1" ht="15" customHeight="1" x14ac:dyDescent="0.25"/>
    <row r="58966" customFormat="1" ht="15" customHeight="1" x14ac:dyDescent="0.25"/>
    <row r="58967" customFormat="1" ht="15" customHeight="1" x14ac:dyDescent="0.25"/>
    <row r="58968" customFormat="1" ht="15" customHeight="1" x14ac:dyDescent="0.25"/>
    <row r="58969" customFormat="1" ht="15" customHeight="1" x14ac:dyDescent="0.25"/>
    <row r="58970" customFormat="1" ht="15" customHeight="1" x14ac:dyDescent="0.25"/>
    <row r="58971" customFormat="1" ht="15" customHeight="1" x14ac:dyDescent="0.25"/>
    <row r="58972" customFormat="1" ht="15" customHeight="1" x14ac:dyDescent="0.25"/>
    <row r="58973" customFormat="1" ht="15" customHeight="1" x14ac:dyDescent="0.25"/>
    <row r="58974" customFormat="1" ht="15" customHeight="1" x14ac:dyDescent="0.25"/>
    <row r="58975" customFormat="1" ht="15" customHeight="1" x14ac:dyDescent="0.25"/>
    <row r="58976" customFormat="1" ht="15" customHeight="1" x14ac:dyDescent="0.25"/>
    <row r="58977" customFormat="1" ht="15" customHeight="1" x14ac:dyDescent="0.25"/>
    <row r="58978" customFormat="1" ht="15" customHeight="1" x14ac:dyDescent="0.25"/>
    <row r="58979" customFormat="1" ht="15" customHeight="1" x14ac:dyDescent="0.25"/>
    <row r="58980" customFormat="1" ht="15" customHeight="1" x14ac:dyDescent="0.25"/>
    <row r="58981" customFormat="1" ht="15" customHeight="1" x14ac:dyDescent="0.25"/>
    <row r="58982" customFormat="1" ht="15" customHeight="1" x14ac:dyDescent="0.25"/>
    <row r="58983" customFormat="1" ht="15" customHeight="1" x14ac:dyDescent="0.25"/>
    <row r="58984" customFormat="1" ht="15" customHeight="1" x14ac:dyDescent="0.25"/>
    <row r="58985" customFormat="1" ht="15" customHeight="1" x14ac:dyDescent="0.25"/>
    <row r="58986" customFormat="1" ht="15" customHeight="1" x14ac:dyDescent="0.25"/>
    <row r="58987" customFormat="1" ht="15" customHeight="1" x14ac:dyDescent="0.25"/>
    <row r="58988" customFormat="1" ht="15" customHeight="1" x14ac:dyDescent="0.25"/>
    <row r="58989" customFormat="1" ht="15" customHeight="1" x14ac:dyDescent="0.25"/>
    <row r="58990" customFormat="1" ht="15" customHeight="1" x14ac:dyDescent="0.25"/>
    <row r="58991" customFormat="1" ht="15" customHeight="1" x14ac:dyDescent="0.25"/>
    <row r="58992" customFormat="1" ht="15" customHeight="1" x14ac:dyDescent="0.25"/>
    <row r="58993" customFormat="1" ht="15" customHeight="1" x14ac:dyDescent="0.25"/>
    <row r="58994" customFormat="1" ht="15" customHeight="1" x14ac:dyDescent="0.25"/>
    <row r="58995" customFormat="1" ht="15" customHeight="1" x14ac:dyDescent="0.25"/>
    <row r="58996" customFormat="1" ht="15" customHeight="1" x14ac:dyDescent="0.25"/>
    <row r="58997" customFormat="1" ht="15" customHeight="1" x14ac:dyDescent="0.25"/>
    <row r="58998" customFormat="1" ht="15" customHeight="1" x14ac:dyDescent="0.25"/>
    <row r="58999" customFormat="1" ht="15" customHeight="1" x14ac:dyDescent="0.25"/>
    <row r="59000" customFormat="1" ht="15" customHeight="1" x14ac:dyDescent="0.25"/>
    <row r="59001" customFormat="1" ht="15" customHeight="1" x14ac:dyDescent="0.25"/>
    <row r="59002" customFormat="1" ht="15" customHeight="1" x14ac:dyDescent="0.25"/>
    <row r="59003" customFormat="1" ht="15" customHeight="1" x14ac:dyDescent="0.25"/>
    <row r="59004" customFormat="1" ht="15" customHeight="1" x14ac:dyDescent="0.25"/>
    <row r="59005" customFormat="1" ht="15" customHeight="1" x14ac:dyDescent="0.25"/>
    <row r="59006" customFormat="1" ht="15" customHeight="1" x14ac:dyDescent="0.25"/>
    <row r="59007" customFormat="1" ht="15" customHeight="1" x14ac:dyDescent="0.25"/>
    <row r="59008" customFormat="1" ht="15" customHeight="1" x14ac:dyDescent="0.25"/>
    <row r="59009" customFormat="1" ht="15" customHeight="1" x14ac:dyDescent="0.25"/>
    <row r="59010" customFormat="1" ht="15" customHeight="1" x14ac:dyDescent="0.25"/>
    <row r="59011" customFormat="1" ht="15" customHeight="1" x14ac:dyDescent="0.25"/>
    <row r="59012" customFormat="1" ht="15" customHeight="1" x14ac:dyDescent="0.25"/>
    <row r="59013" customFormat="1" ht="15" customHeight="1" x14ac:dyDescent="0.25"/>
    <row r="59014" customFormat="1" ht="15" customHeight="1" x14ac:dyDescent="0.25"/>
    <row r="59015" customFormat="1" ht="15" customHeight="1" x14ac:dyDescent="0.25"/>
    <row r="59016" customFormat="1" ht="15" customHeight="1" x14ac:dyDescent="0.25"/>
    <row r="59017" customFormat="1" ht="15" customHeight="1" x14ac:dyDescent="0.25"/>
    <row r="59018" customFormat="1" ht="15" customHeight="1" x14ac:dyDescent="0.25"/>
    <row r="59019" customFormat="1" ht="15" customHeight="1" x14ac:dyDescent="0.25"/>
    <row r="59020" customFormat="1" ht="15" customHeight="1" x14ac:dyDescent="0.25"/>
    <row r="59021" customFormat="1" ht="15" customHeight="1" x14ac:dyDescent="0.25"/>
    <row r="59022" customFormat="1" ht="15" customHeight="1" x14ac:dyDescent="0.25"/>
    <row r="59023" customFormat="1" ht="15" customHeight="1" x14ac:dyDescent="0.25"/>
    <row r="59024" customFormat="1" ht="15" customHeight="1" x14ac:dyDescent="0.25"/>
    <row r="59025" customFormat="1" ht="15" customHeight="1" x14ac:dyDescent="0.25"/>
    <row r="59026" customFormat="1" ht="15" customHeight="1" x14ac:dyDescent="0.25"/>
    <row r="59027" customFormat="1" ht="15" customHeight="1" x14ac:dyDescent="0.25"/>
    <row r="59028" customFormat="1" ht="15" customHeight="1" x14ac:dyDescent="0.25"/>
    <row r="59029" customFormat="1" ht="15" customHeight="1" x14ac:dyDescent="0.25"/>
    <row r="59030" customFormat="1" ht="15" customHeight="1" x14ac:dyDescent="0.25"/>
    <row r="59031" customFormat="1" ht="15" customHeight="1" x14ac:dyDescent="0.25"/>
    <row r="59032" customFormat="1" ht="15" customHeight="1" x14ac:dyDescent="0.25"/>
    <row r="59033" customFormat="1" ht="15" customHeight="1" x14ac:dyDescent="0.25"/>
    <row r="59034" customFormat="1" ht="15" customHeight="1" x14ac:dyDescent="0.25"/>
    <row r="59035" customFormat="1" ht="15" customHeight="1" x14ac:dyDescent="0.25"/>
    <row r="59036" customFormat="1" ht="15" customHeight="1" x14ac:dyDescent="0.25"/>
    <row r="59037" customFormat="1" ht="15" customHeight="1" x14ac:dyDescent="0.25"/>
    <row r="59038" customFormat="1" ht="15" customHeight="1" x14ac:dyDescent="0.25"/>
    <row r="59039" customFormat="1" ht="15" customHeight="1" x14ac:dyDescent="0.25"/>
    <row r="59040" customFormat="1" ht="15" customHeight="1" x14ac:dyDescent="0.25"/>
    <row r="59041" customFormat="1" ht="15" customHeight="1" x14ac:dyDescent="0.25"/>
    <row r="59042" customFormat="1" ht="15" customHeight="1" x14ac:dyDescent="0.25"/>
    <row r="59043" customFormat="1" ht="15" customHeight="1" x14ac:dyDescent="0.25"/>
    <row r="59044" customFormat="1" ht="15" customHeight="1" x14ac:dyDescent="0.25"/>
    <row r="59045" customFormat="1" ht="15" customHeight="1" x14ac:dyDescent="0.25"/>
    <row r="59046" customFormat="1" ht="15" customHeight="1" x14ac:dyDescent="0.25"/>
    <row r="59047" customFormat="1" ht="15" customHeight="1" x14ac:dyDescent="0.25"/>
    <row r="59048" customFormat="1" ht="15" customHeight="1" x14ac:dyDescent="0.25"/>
    <row r="59049" customFormat="1" ht="15" customHeight="1" x14ac:dyDescent="0.25"/>
    <row r="59050" customFormat="1" ht="15" customHeight="1" x14ac:dyDescent="0.25"/>
    <row r="59051" customFormat="1" ht="15" customHeight="1" x14ac:dyDescent="0.25"/>
    <row r="59052" customFormat="1" ht="15" customHeight="1" x14ac:dyDescent="0.25"/>
    <row r="59053" customFormat="1" ht="15" customHeight="1" x14ac:dyDescent="0.25"/>
    <row r="59054" customFormat="1" ht="15" customHeight="1" x14ac:dyDescent="0.25"/>
    <row r="59055" customFormat="1" ht="15" customHeight="1" x14ac:dyDescent="0.25"/>
    <row r="59056" customFormat="1" ht="15" customHeight="1" x14ac:dyDescent="0.25"/>
    <row r="59057" customFormat="1" ht="15" customHeight="1" x14ac:dyDescent="0.25"/>
    <row r="59058" customFormat="1" ht="15" customHeight="1" x14ac:dyDescent="0.25"/>
    <row r="59059" customFormat="1" ht="15" customHeight="1" x14ac:dyDescent="0.25"/>
    <row r="59060" customFormat="1" ht="15" customHeight="1" x14ac:dyDescent="0.25"/>
    <row r="59061" customFormat="1" ht="15" customHeight="1" x14ac:dyDescent="0.25"/>
    <row r="59062" customFormat="1" ht="15" customHeight="1" x14ac:dyDescent="0.25"/>
    <row r="59063" customFormat="1" ht="15" customHeight="1" x14ac:dyDescent="0.25"/>
    <row r="59064" customFormat="1" ht="15" customHeight="1" x14ac:dyDescent="0.25"/>
    <row r="59065" customFormat="1" ht="15" customHeight="1" x14ac:dyDescent="0.25"/>
    <row r="59066" customFormat="1" ht="15" customHeight="1" x14ac:dyDescent="0.25"/>
    <row r="59067" customFormat="1" ht="15" customHeight="1" x14ac:dyDescent="0.25"/>
    <row r="59068" customFormat="1" ht="15" customHeight="1" x14ac:dyDescent="0.25"/>
    <row r="59069" customFormat="1" ht="15" customHeight="1" x14ac:dyDescent="0.25"/>
    <row r="59070" customFormat="1" ht="15" customHeight="1" x14ac:dyDescent="0.25"/>
    <row r="59071" customFormat="1" ht="15" customHeight="1" x14ac:dyDescent="0.25"/>
    <row r="59072" customFormat="1" ht="15" customHeight="1" x14ac:dyDescent="0.25"/>
    <row r="59073" customFormat="1" ht="15" customHeight="1" x14ac:dyDescent="0.25"/>
    <row r="59074" customFormat="1" ht="15" customHeight="1" x14ac:dyDescent="0.25"/>
    <row r="59075" customFormat="1" ht="15" customHeight="1" x14ac:dyDescent="0.25"/>
    <row r="59076" customFormat="1" ht="15" customHeight="1" x14ac:dyDescent="0.25"/>
    <row r="59077" customFormat="1" ht="15" customHeight="1" x14ac:dyDescent="0.25"/>
    <row r="59078" customFormat="1" ht="15" customHeight="1" x14ac:dyDescent="0.25"/>
    <row r="59079" customFormat="1" ht="15" customHeight="1" x14ac:dyDescent="0.25"/>
    <row r="59080" customFormat="1" ht="15" customHeight="1" x14ac:dyDescent="0.25"/>
    <row r="59081" customFormat="1" ht="15" customHeight="1" x14ac:dyDescent="0.25"/>
    <row r="59082" customFormat="1" ht="15" customHeight="1" x14ac:dyDescent="0.25"/>
    <row r="59083" customFormat="1" ht="15" customHeight="1" x14ac:dyDescent="0.25"/>
    <row r="59084" customFormat="1" ht="15" customHeight="1" x14ac:dyDescent="0.25"/>
    <row r="59085" customFormat="1" ht="15" customHeight="1" x14ac:dyDescent="0.25"/>
    <row r="59086" customFormat="1" ht="15" customHeight="1" x14ac:dyDescent="0.25"/>
    <row r="59087" customFormat="1" ht="15" customHeight="1" x14ac:dyDescent="0.25"/>
    <row r="59088" customFormat="1" ht="15" customHeight="1" x14ac:dyDescent="0.25"/>
    <row r="59089" customFormat="1" ht="15" customHeight="1" x14ac:dyDescent="0.25"/>
    <row r="59090" customFormat="1" ht="15" customHeight="1" x14ac:dyDescent="0.25"/>
    <row r="59091" customFormat="1" ht="15" customHeight="1" x14ac:dyDescent="0.25"/>
    <row r="59092" customFormat="1" ht="15" customHeight="1" x14ac:dyDescent="0.25"/>
    <row r="59093" customFormat="1" ht="15" customHeight="1" x14ac:dyDescent="0.25"/>
    <row r="59094" customFormat="1" ht="15" customHeight="1" x14ac:dyDescent="0.25"/>
    <row r="59095" customFormat="1" ht="15" customHeight="1" x14ac:dyDescent="0.25"/>
    <row r="59096" customFormat="1" ht="15" customHeight="1" x14ac:dyDescent="0.25"/>
    <row r="59097" customFormat="1" ht="15" customHeight="1" x14ac:dyDescent="0.25"/>
    <row r="59098" customFormat="1" ht="15" customHeight="1" x14ac:dyDescent="0.25"/>
    <row r="59099" customFormat="1" ht="15" customHeight="1" x14ac:dyDescent="0.25"/>
    <row r="59100" customFormat="1" ht="15" customHeight="1" x14ac:dyDescent="0.25"/>
    <row r="59101" customFormat="1" ht="15" customHeight="1" x14ac:dyDescent="0.25"/>
    <row r="59102" customFormat="1" ht="15" customHeight="1" x14ac:dyDescent="0.25"/>
    <row r="59103" customFormat="1" ht="15" customHeight="1" x14ac:dyDescent="0.25"/>
    <row r="59104" customFormat="1" ht="15" customHeight="1" x14ac:dyDescent="0.25"/>
    <row r="59105" customFormat="1" ht="15" customHeight="1" x14ac:dyDescent="0.25"/>
    <row r="59106" customFormat="1" ht="15" customHeight="1" x14ac:dyDescent="0.25"/>
    <row r="59107" customFormat="1" ht="15" customHeight="1" x14ac:dyDescent="0.25"/>
    <row r="59108" customFormat="1" ht="15" customHeight="1" x14ac:dyDescent="0.25"/>
    <row r="59109" customFormat="1" ht="15" customHeight="1" x14ac:dyDescent="0.25"/>
    <row r="59110" customFormat="1" ht="15" customHeight="1" x14ac:dyDescent="0.25"/>
    <row r="59111" customFormat="1" ht="15" customHeight="1" x14ac:dyDescent="0.25"/>
    <row r="59112" customFormat="1" ht="15" customHeight="1" x14ac:dyDescent="0.25"/>
    <row r="59113" customFormat="1" ht="15" customHeight="1" x14ac:dyDescent="0.25"/>
    <row r="59114" customFormat="1" ht="15" customHeight="1" x14ac:dyDescent="0.25"/>
    <row r="59115" customFormat="1" ht="15" customHeight="1" x14ac:dyDescent="0.25"/>
    <row r="59116" customFormat="1" ht="15" customHeight="1" x14ac:dyDescent="0.25"/>
    <row r="59117" customFormat="1" ht="15" customHeight="1" x14ac:dyDescent="0.25"/>
    <row r="59118" customFormat="1" ht="15" customHeight="1" x14ac:dyDescent="0.25"/>
    <row r="59119" customFormat="1" ht="15" customHeight="1" x14ac:dyDescent="0.25"/>
    <row r="59120" customFormat="1" ht="15" customHeight="1" x14ac:dyDescent="0.25"/>
    <row r="59121" customFormat="1" ht="15" customHeight="1" x14ac:dyDescent="0.25"/>
    <row r="59122" customFormat="1" ht="15" customHeight="1" x14ac:dyDescent="0.25"/>
    <row r="59123" customFormat="1" ht="15" customHeight="1" x14ac:dyDescent="0.25"/>
    <row r="59124" customFormat="1" ht="15" customHeight="1" x14ac:dyDescent="0.25"/>
    <row r="59125" customFormat="1" ht="15" customHeight="1" x14ac:dyDescent="0.25"/>
    <row r="59126" customFormat="1" ht="15" customHeight="1" x14ac:dyDescent="0.25"/>
    <row r="59127" customFormat="1" ht="15" customHeight="1" x14ac:dyDescent="0.25"/>
    <row r="59128" customFormat="1" ht="15" customHeight="1" x14ac:dyDescent="0.25"/>
    <row r="59129" customFormat="1" ht="15" customHeight="1" x14ac:dyDescent="0.25"/>
    <row r="59130" customFormat="1" ht="15" customHeight="1" x14ac:dyDescent="0.25"/>
    <row r="59131" customFormat="1" ht="15" customHeight="1" x14ac:dyDescent="0.25"/>
    <row r="59132" customFormat="1" ht="15" customHeight="1" x14ac:dyDescent="0.25"/>
    <row r="59133" customFormat="1" ht="15" customHeight="1" x14ac:dyDescent="0.25"/>
    <row r="59134" customFormat="1" ht="15" customHeight="1" x14ac:dyDescent="0.25"/>
    <row r="59135" customFormat="1" ht="15" customHeight="1" x14ac:dyDescent="0.25"/>
    <row r="59136" customFormat="1" ht="15" customHeight="1" x14ac:dyDescent="0.25"/>
    <row r="59137" customFormat="1" ht="15" customHeight="1" x14ac:dyDescent="0.25"/>
    <row r="59138" customFormat="1" ht="15" customHeight="1" x14ac:dyDescent="0.25"/>
    <row r="59139" customFormat="1" ht="15" customHeight="1" x14ac:dyDescent="0.25"/>
    <row r="59140" customFormat="1" ht="15" customHeight="1" x14ac:dyDescent="0.25"/>
    <row r="59141" customFormat="1" ht="15" customHeight="1" x14ac:dyDescent="0.25"/>
    <row r="59142" customFormat="1" ht="15" customHeight="1" x14ac:dyDescent="0.25"/>
    <row r="59143" customFormat="1" ht="15" customHeight="1" x14ac:dyDescent="0.25"/>
    <row r="59144" customFormat="1" ht="15" customHeight="1" x14ac:dyDescent="0.25"/>
    <row r="59145" customFormat="1" ht="15" customHeight="1" x14ac:dyDescent="0.25"/>
    <row r="59146" customFormat="1" ht="15" customHeight="1" x14ac:dyDescent="0.25"/>
    <row r="59147" customFormat="1" ht="15" customHeight="1" x14ac:dyDescent="0.25"/>
    <row r="59148" customFormat="1" ht="15" customHeight="1" x14ac:dyDescent="0.25"/>
    <row r="59149" customFormat="1" ht="15" customHeight="1" x14ac:dyDescent="0.25"/>
    <row r="59150" customFormat="1" ht="15" customHeight="1" x14ac:dyDescent="0.25"/>
    <row r="59151" customFormat="1" ht="15" customHeight="1" x14ac:dyDescent="0.25"/>
    <row r="59152" customFormat="1" ht="15" customHeight="1" x14ac:dyDescent="0.25"/>
    <row r="59153" customFormat="1" ht="15" customHeight="1" x14ac:dyDescent="0.25"/>
    <row r="59154" customFormat="1" ht="15" customHeight="1" x14ac:dyDescent="0.25"/>
    <row r="59155" customFormat="1" ht="15" customHeight="1" x14ac:dyDescent="0.25"/>
    <row r="59156" customFormat="1" ht="15" customHeight="1" x14ac:dyDescent="0.25"/>
    <row r="59157" customFormat="1" ht="15" customHeight="1" x14ac:dyDescent="0.25"/>
    <row r="59158" customFormat="1" ht="15" customHeight="1" x14ac:dyDescent="0.25"/>
    <row r="59159" customFormat="1" ht="15" customHeight="1" x14ac:dyDescent="0.25"/>
    <row r="59160" customFormat="1" ht="15" customHeight="1" x14ac:dyDescent="0.25"/>
    <row r="59161" customFormat="1" ht="15" customHeight="1" x14ac:dyDescent="0.25"/>
    <row r="59162" customFormat="1" ht="15" customHeight="1" x14ac:dyDescent="0.25"/>
    <row r="59163" customFormat="1" ht="15" customHeight="1" x14ac:dyDescent="0.25"/>
    <row r="59164" customFormat="1" ht="15" customHeight="1" x14ac:dyDescent="0.25"/>
    <row r="59165" customFormat="1" ht="15" customHeight="1" x14ac:dyDescent="0.25"/>
    <row r="59166" customFormat="1" ht="15" customHeight="1" x14ac:dyDescent="0.25"/>
    <row r="59167" customFormat="1" ht="15" customHeight="1" x14ac:dyDescent="0.25"/>
    <row r="59168" customFormat="1" ht="15" customHeight="1" x14ac:dyDescent="0.25"/>
    <row r="59169" customFormat="1" ht="15" customHeight="1" x14ac:dyDescent="0.25"/>
    <row r="59170" customFormat="1" ht="15" customHeight="1" x14ac:dyDescent="0.25"/>
    <row r="59171" customFormat="1" ht="15" customHeight="1" x14ac:dyDescent="0.25"/>
    <row r="59172" customFormat="1" ht="15" customHeight="1" x14ac:dyDescent="0.25"/>
    <row r="59173" customFormat="1" ht="15" customHeight="1" x14ac:dyDescent="0.25"/>
    <row r="59174" customFormat="1" ht="15" customHeight="1" x14ac:dyDescent="0.25"/>
    <row r="59175" customFormat="1" ht="15" customHeight="1" x14ac:dyDescent="0.25"/>
    <row r="59176" customFormat="1" ht="15" customHeight="1" x14ac:dyDescent="0.25"/>
    <row r="59177" customFormat="1" ht="15" customHeight="1" x14ac:dyDescent="0.25"/>
    <row r="59178" customFormat="1" ht="15" customHeight="1" x14ac:dyDescent="0.25"/>
    <row r="59179" customFormat="1" ht="15" customHeight="1" x14ac:dyDescent="0.25"/>
    <row r="59180" customFormat="1" ht="15" customHeight="1" x14ac:dyDescent="0.25"/>
    <row r="59181" customFormat="1" ht="15" customHeight="1" x14ac:dyDescent="0.25"/>
    <row r="59182" customFormat="1" ht="15" customHeight="1" x14ac:dyDescent="0.25"/>
    <row r="59183" customFormat="1" ht="15" customHeight="1" x14ac:dyDescent="0.25"/>
    <row r="59184" customFormat="1" ht="15" customHeight="1" x14ac:dyDescent="0.25"/>
    <row r="59185" customFormat="1" ht="15" customHeight="1" x14ac:dyDescent="0.25"/>
    <row r="59186" customFormat="1" ht="15" customHeight="1" x14ac:dyDescent="0.25"/>
    <row r="59187" customFormat="1" ht="15" customHeight="1" x14ac:dyDescent="0.25"/>
    <row r="59188" customFormat="1" ht="15" customHeight="1" x14ac:dyDescent="0.25"/>
    <row r="59189" customFormat="1" ht="15" customHeight="1" x14ac:dyDescent="0.25"/>
    <row r="59190" customFormat="1" ht="15" customHeight="1" x14ac:dyDescent="0.25"/>
    <row r="59191" customFormat="1" ht="15" customHeight="1" x14ac:dyDescent="0.25"/>
    <row r="59192" customFormat="1" ht="15" customHeight="1" x14ac:dyDescent="0.25"/>
    <row r="59193" customFormat="1" ht="15" customHeight="1" x14ac:dyDescent="0.25"/>
    <row r="59194" customFormat="1" ht="15" customHeight="1" x14ac:dyDescent="0.25"/>
    <row r="59195" customFormat="1" ht="15" customHeight="1" x14ac:dyDescent="0.25"/>
    <row r="59196" customFormat="1" ht="15" customHeight="1" x14ac:dyDescent="0.25"/>
    <row r="59197" customFormat="1" ht="15" customHeight="1" x14ac:dyDescent="0.25"/>
    <row r="59198" customFormat="1" ht="15" customHeight="1" x14ac:dyDescent="0.25"/>
    <row r="59199" customFormat="1" ht="15" customHeight="1" x14ac:dyDescent="0.25"/>
    <row r="59200" customFormat="1" ht="15" customHeight="1" x14ac:dyDescent="0.25"/>
    <row r="59201" customFormat="1" ht="15" customHeight="1" x14ac:dyDescent="0.25"/>
    <row r="59202" customFormat="1" ht="15" customHeight="1" x14ac:dyDescent="0.25"/>
    <row r="59203" customFormat="1" ht="15" customHeight="1" x14ac:dyDescent="0.25"/>
    <row r="59204" customFormat="1" ht="15" customHeight="1" x14ac:dyDescent="0.25"/>
    <row r="59205" customFormat="1" ht="15" customHeight="1" x14ac:dyDescent="0.25"/>
    <row r="59206" customFormat="1" ht="15" customHeight="1" x14ac:dyDescent="0.25"/>
    <row r="59207" customFormat="1" ht="15" customHeight="1" x14ac:dyDescent="0.25"/>
    <row r="59208" customFormat="1" ht="15" customHeight="1" x14ac:dyDescent="0.25"/>
    <row r="59209" customFormat="1" ht="15" customHeight="1" x14ac:dyDescent="0.25"/>
    <row r="59210" customFormat="1" ht="15" customHeight="1" x14ac:dyDescent="0.25"/>
    <row r="59211" customFormat="1" ht="15" customHeight="1" x14ac:dyDescent="0.25"/>
    <row r="59212" customFormat="1" ht="15" customHeight="1" x14ac:dyDescent="0.25"/>
    <row r="59213" customFormat="1" ht="15" customHeight="1" x14ac:dyDescent="0.25"/>
    <row r="59214" customFormat="1" ht="15" customHeight="1" x14ac:dyDescent="0.25"/>
    <row r="59215" customFormat="1" ht="15" customHeight="1" x14ac:dyDescent="0.25"/>
    <row r="59216" customFormat="1" ht="15" customHeight="1" x14ac:dyDescent="0.25"/>
    <row r="59217" customFormat="1" ht="15" customHeight="1" x14ac:dyDescent="0.25"/>
    <row r="59218" customFormat="1" ht="15" customHeight="1" x14ac:dyDescent="0.25"/>
    <row r="59219" customFormat="1" ht="15" customHeight="1" x14ac:dyDescent="0.25"/>
    <row r="59220" customFormat="1" ht="15" customHeight="1" x14ac:dyDescent="0.25"/>
    <row r="59221" customFormat="1" ht="15" customHeight="1" x14ac:dyDescent="0.25"/>
    <row r="59222" customFormat="1" ht="15" customHeight="1" x14ac:dyDescent="0.25"/>
    <row r="59223" customFormat="1" ht="15" customHeight="1" x14ac:dyDescent="0.25"/>
    <row r="59224" customFormat="1" ht="15" customHeight="1" x14ac:dyDescent="0.25"/>
    <row r="59225" customFormat="1" ht="15" customHeight="1" x14ac:dyDescent="0.25"/>
    <row r="59226" customFormat="1" ht="15" customHeight="1" x14ac:dyDescent="0.25"/>
    <row r="59227" customFormat="1" ht="15" customHeight="1" x14ac:dyDescent="0.25"/>
    <row r="59228" customFormat="1" ht="15" customHeight="1" x14ac:dyDescent="0.25"/>
    <row r="59229" customFormat="1" ht="15" customHeight="1" x14ac:dyDescent="0.25"/>
    <row r="59230" customFormat="1" ht="15" customHeight="1" x14ac:dyDescent="0.25"/>
    <row r="59231" customFormat="1" ht="15" customHeight="1" x14ac:dyDescent="0.25"/>
    <row r="59232" customFormat="1" ht="15" customHeight="1" x14ac:dyDescent="0.25"/>
    <row r="59233" customFormat="1" ht="15" customHeight="1" x14ac:dyDescent="0.25"/>
    <row r="59234" customFormat="1" ht="15" customHeight="1" x14ac:dyDescent="0.25"/>
    <row r="59235" customFormat="1" ht="15" customHeight="1" x14ac:dyDescent="0.25"/>
    <row r="59236" customFormat="1" ht="15" customHeight="1" x14ac:dyDescent="0.25"/>
    <row r="59237" customFormat="1" ht="15" customHeight="1" x14ac:dyDescent="0.25"/>
    <row r="59238" customFormat="1" ht="15" customHeight="1" x14ac:dyDescent="0.25"/>
    <row r="59239" customFormat="1" ht="15" customHeight="1" x14ac:dyDescent="0.25"/>
    <row r="59240" customFormat="1" ht="15" customHeight="1" x14ac:dyDescent="0.25"/>
    <row r="59241" customFormat="1" ht="15" customHeight="1" x14ac:dyDescent="0.25"/>
    <row r="59242" customFormat="1" ht="15" customHeight="1" x14ac:dyDescent="0.25"/>
    <row r="59243" customFormat="1" ht="15" customHeight="1" x14ac:dyDescent="0.25"/>
    <row r="59244" customFormat="1" ht="15" customHeight="1" x14ac:dyDescent="0.25"/>
    <row r="59245" customFormat="1" ht="15" customHeight="1" x14ac:dyDescent="0.25"/>
    <row r="59246" customFormat="1" ht="15" customHeight="1" x14ac:dyDescent="0.25"/>
    <row r="59247" customFormat="1" ht="15" customHeight="1" x14ac:dyDescent="0.25"/>
    <row r="59248" customFormat="1" ht="15" customHeight="1" x14ac:dyDescent="0.25"/>
    <row r="59249" customFormat="1" ht="15" customHeight="1" x14ac:dyDescent="0.25"/>
    <row r="59250" customFormat="1" ht="15" customHeight="1" x14ac:dyDescent="0.25"/>
    <row r="59251" customFormat="1" ht="15" customHeight="1" x14ac:dyDescent="0.25"/>
    <row r="59252" customFormat="1" ht="15" customHeight="1" x14ac:dyDescent="0.25"/>
    <row r="59253" customFormat="1" ht="15" customHeight="1" x14ac:dyDescent="0.25"/>
    <row r="59254" customFormat="1" ht="15" customHeight="1" x14ac:dyDescent="0.25"/>
    <row r="59255" customFormat="1" ht="15" customHeight="1" x14ac:dyDescent="0.25"/>
    <row r="59256" customFormat="1" ht="15" customHeight="1" x14ac:dyDescent="0.25"/>
    <row r="59257" customFormat="1" ht="15" customHeight="1" x14ac:dyDescent="0.25"/>
    <row r="59258" customFormat="1" ht="15" customHeight="1" x14ac:dyDescent="0.25"/>
    <row r="59259" customFormat="1" ht="15" customHeight="1" x14ac:dyDescent="0.25"/>
    <row r="59260" customFormat="1" ht="15" customHeight="1" x14ac:dyDescent="0.25"/>
    <row r="59261" customFormat="1" ht="15" customHeight="1" x14ac:dyDescent="0.25"/>
    <row r="59262" customFormat="1" ht="15" customHeight="1" x14ac:dyDescent="0.25"/>
    <row r="59263" customFormat="1" ht="15" customHeight="1" x14ac:dyDescent="0.25"/>
    <row r="59264" customFormat="1" ht="15" customHeight="1" x14ac:dyDescent="0.25"/>
    <row r="59265" customFormat="1" ht="15" customHeight="1" x14ac:dyDescent="0.25"/>
    <row r="59266" customFormat="1" ht="15" customHeight="1" x14ac:dyDescent="0.25"/>
    <row r="59267" customFormat="1" ht="15" customHeight="1" x14ac:dyDescent="0.25"/>
    <row r="59268" customFormat="1" ht="15" customHeight="1" x14ac:dyDescent="0.25"/>
    <row r="59269" customFormat="1" ht="15" customHeight="1" x14ac:dyDescent="0.25"/>
    <row r="59270" customFormat="1" ht="15" customHeight="1" x14ac:dyDescent="0.25"/>
    <row r="59271" customFormat="1" ht="15" customHeight="1" x14ac:dyDescent="0.25"/>
    <row r="59272" customFormat="1" ht="15" customHeight="1" x14ac:dyDescent="0.25"/>
    <row r="59273" customFormat="1" ht="15" customHeight="1" x14ac:dyDescent="0.25"/>
    <row r="59274" customFormat="1" ht="15" customHeight="1" x14ac:dyDescent="0.25"/>
    <row r="59275" customFormat="1" ht="15" customHeight="1" x14ac:dyDescent="0.25"/>
    <row r="59276" customFormat="1" ht="15" customHeight="1" x14ac:dyDescent="0.25"/>
    <row r="59277" customFormat="1" ht="15" customHeight="1" x14ac:dyDescent="0.25"/>
    <row r="59278" customFormat="1" ht="15" customHeight="1" x14ac:dyDescent="0.25"/>
    <row r="59279" customFormat="1" ht="15" customHeight="1" x14ac:dyDescent="0.25"/>
    <row r="59280" customFormat="1" ht="15" customHeight="1" x14ac:dyDescent="0.25"/>
    <row r="59281" customFormat="1" ht="15" customHeight="1" x14ac:dyDescent="0.25"/>
    <row r="59282" customFormat="1" ht="15" customHeight="1" x14ac:dyDescent="0.25"/>
    <row r="59283" customFormat="1" ht="15" customHeight="1" x14ac:dyDescent="0.25"/>
    <row r="59284" customFormat="1" ht="15" customHeight="1" x14ac:dyDescent="0.25"/>
    <row r="59285" customFormat="1" ht="15" customHeight="1" x14ac:dyDescent="0.25"/>
    <row r="59286" customFormat="1" ht="15" customHeight="1" x14ac:dyDescent="0.25"/>
    <row r="59287" customFormat="1" ht="15" customHeight="1" x14ac:dyDescent="0.25"/>
    <row r="59288" customFormat="1" ht="15" customHeight="1" x14ac:dyDescent="0.25"/>
    <row r="59289" customFormat="1" ht="15" customHeight="1" x14ac:dyDescent="0.25"/>
    <row r="59290" customFormat="1" ht="15" customHeight="1" x14ac:dyDescent="0.25"/>
    <row r="59291" customFormat="1" ht="15" customHeight="1" x14ac:dyDescent="0.25"/>
    <row r="59292" customFormat="1" ht="15" customHeight="1" x14ac:dyDescent="0.25"/>
    <row r="59293" customFormat="1" ht="15" customHeight="1" x14ac:dyDescent="0.25"/>
    <row r="59294" customFormat="1" ht="15" customHeight="1" x14ac:dyDescent="0.25"/>
    <row r="59295" customFormat="1" ht="15" customHeight="1" x14ac:dyDescent="0.25"/>
    <row r="59296" customFormat="1" ht="15" customHeight="1" x14ac:dyDescent="0.25"/>
    <row r="59297" customFormat="1" ht="15" customHeight="1" x14ac:dyDescent="0.25"/>
    <row r="59298" customFormat="1" ht="15" customHeight="1" x14ac:dyDescent="0.25"/>
    <row r="59299" customFormat="1" ht="15" customHeight="1" x14ac:dyDescent="0.25"/>
    <row r="59300" customFormat="1" ht="15" customHeight="1" x14ac:dyDescent="0.25"/>
    <row r="59301" customFormat="1" ht="15" customHeight="1" x14ac:dyDescent="0.25"/>
    <row r="59302" customFormat="1" ht="15" customHeight="1" x14ac:dyDescent="0.25"/>
    <row r="59303" customFormat="1" ht="15" customHeight="1" x14ac:dyDescent="0.25"/>
    <row r="59304" customFormat="1" ht="15" customHeight="1" x14ac:dyDescent="0.25"/>
    <row r="59305" customFormat="1" ht="15" customHeight="1" x14ac:dyDescent="0.25"/>
    <row r="59306" customFormat="1" ht="15" customHeight="1" x14ac:dyDescent="0.25"/>
    <row r="59307" customFormat="1" ht="15" customHeight="1" x14ac:dyDescent="0.25"/>
    <row r="59308" customFormat="1" ht="15" customHeight="1" x14ac:dyDescent="0.25"/>
    <row r="59309" customFormat="1" ht="15" customHeight="1" x14ac:dyDescent="0.25"/>
    <row r="59310" customFormat="1" ht="15" customHeight="1" x14ac:dyDescent="0.25"/>
    <row r="59311" customFormat="1" ht="15" customHeight="1" x14ac:dyDescent="0.25"/>
    <row r="59312" customFormat="1" ht="15" customHeight="1" x14ac:dyDescent="0.25"/>
    <row r="59313" customFormat="1" ht="15" customHeight="1" x14ac:dyDescent="0.25"/>
    <row r="59314" customFormat="1" ht="15" customHeight="1" x14ac:dyDescent="0.25"/>
    <row r="59315" customFormat="1" ht="15" customHeight="1" x14ac:dyDescent="0.25"/>
    <row r="59316" customFormat="1" ht="15" customHeight="1" x14ac:dyDescent="0.25"/>
    <row r="59317" customFormat="1" ht="15" customHeight="1" x14ac:dyDescent="0.25"/>
    <row r="59318" customFormat="1" ht="15" customHeight="1" x14ac:dyDescent="0.25"/>
    <row r="59319" customFormat="1" ht="15" customHeight="1" x14ac:dyDescent="0.25"/>
    <row r="59320" customFormat="1" ht="15" customHeight="1" x14ac:dyDescent="0.25"/>
    <row r="59321" customFormat="1" ht="15" customHeight="1" x14ac:dyDescent="0.25"/>
    <row r="59322" customFormat="1" ht="15" customHeight="1" x14ac:dyDescent="0.25"/>
    <row r="59323" customFormat="1" ht="15" customHeight="1" x14ac:dyDescent="0.25"/>
    <row r="59324" customFormat="1" ht="15" customHeight="1" x14ac:dyDescent="0.25"/>
    <row r="59325" customFormat="1" ht="15" customHeight="1" x14ac:dyDescent="0.25"/>
    <row r="59326" customFormat="1" ht="15" customHeight="1" x14ac:dyDescent="0.25"/>
    <row r="59327" customFormat="1" ht="15" customHeight="1" x14ac:dyDescent="0.25"/>
    <row r="59328" customFormat="1" ht="15" customHeight="1" x14ac:dyDescent="0.25"/>
    <row r="59329" customFormat="1" ht="15" customHeight="1" x14ac:dyDescent="0.25"/>
    <row r="59330" customFormat="1" ht="15" customHeight="1" x14ac:dyDescent="0.25"/>
    <row r="59331" customFormat="1" ht="15" customHeight="1" x14ac:dyDescent="0.25"/>
    <row r="59332" customFormat="1" ht="15" customHeight="1" x14ac:dyDescent="0.25"/>
    <row r="59333" customFormat="1" ht="15" customHeight="1" x14ac:dyDescent="0.25"/>
    <row r="59334" customFormat="1" ht="15" customHeight="1" x14ac:dyDescent="0.25"/>
    <row r="59335" customFormat="1" ht="15" customHeight="1" x14ac:dyDescent="0.25"/>
    <row r="59336" customFormat="1" ht="15" customHeight="1" x14ac:dyDescent="0.25"/>
    <row r="59337" customFormat="1" ht="15" customHeight="1" x14ac:dyDescent="0.25"/>
    <row r="59338" customFormat="1" ht="15" customHeight="1" x14ac:dyDescent="0.25"/>
    <row r="59339" customFormat="1" ht="15" customHeight="1" x14ac:dyDescent="0.25"/>
    <row r="59340" customFormat="1" ht="15" customHeight="1" x14ac:dyDescent="0.25"/>
    <row r="59341" customFormat="1" ht="15" customHeight="1" x14ac:dyDescent="0.25"/>
    <row r="59342" customFormat="1" ht="15" customHeight="1" x14ac:dyDescent="0.25"/>
    <row r="59343" customFormat="1" ht="15" customHeight="1" x14ac:dyDescent="0.25"/>
    <row r="59344" customFormat="1" ht="15" customHeight="1" x14ac:dyDescent="0.25"/>
    <row r="59345" customFormat="1" ht="15" customHeight="1" x14ac:dyDescent="0.25"/>
    <row r="59346" customFormat="1" ht="15" customHeight="1" x14ac:dyDescent="0.25"/>
    <row r="59347" customFormat="1" ht="15" customHeight="1" x14ac:dyDescent="0.25"/>
    <row r="59348" customFormat="1" ht="15" customHeight="1" x14ac:dyDescent="0.25"/>
    <row r="59349" customFormat="1" ht="15" customHeight="1" x14ac:dyDescent="0.25"/>
    <row r="59350" customFormat="1" ht="15" customHeight="1" x14ac:dyDescent="0.25"/>
    <row r="59351" customFormat="1" ht="15" customHeight="1" x14ac:dyDescent="0.25"/>
    <row r="59352" customFormat="1" ht="15" customHeight="1" x14ac:dyDescent="0.25"/>
    <row r="59353" customFormat="1" ht="15" customHeight="1" x14ac:dyDescent="0.25"/>
    <row r="59354" customFormat="1" ht="15" customHeight="1" x14ac:dyDescent="0.25"/>
    <row r="59355" customFormat="1" ht="15" customHeight="1" x14ac:dyDescent="0.25"/>
    <row r="59356" customFormat="1" ht="15" customHeight="1" x14ac:dyDescent="0.25"/>
    <row r="59357" customFormat="1" ht="15" customHeight="1" x14ac:dyDescent="0.25"/>
    <row r="59358" customFormat="1" ht="15" customHeight="1" x14ac:dyDescent="0.25"/>
    <row r="59359" customFormat="1" ht="15" customHeight="1" x14ac:dyDescent="0.25"/>
    <row r="59360" customFormat="1" ht="15" customHeight="1" x14ac:dyDescent="0.25"/>
    <row r="59361" customFormat="1" ht="15" customHeight="1" x14ac:dyDescent="0.25"/>
    <row r="59362" customFormat="1" ht="15" customHeight="1" x14ac:dyDescent="0.25"/>
    <row r="59363" customFormat="1" ht="15" customHeight="1" x14ac:dyDescent="0.25"/>
    <row r="59364" customFormat="1" ht="15" customHeight="1" x14ac:dyDescent="0.25"/>
    <row r="59365" customFormat="1" ht="15" customHeight="1" x14ac:dyDescent="0.25"/>
    <row r="59366" customFormat="1" ht="15" customHeight="1" x14ac:dyDescent="0.25"/>
    <row r="59367" customFormat="1" ht="15" customHeight="1" x14ac:dyDescent="0.25"/>
    <row r="59368" customFormat="1" ht="15" customHeight="1" x14ac:dyDescent="0.25"/>
    <row r="59369" customFormat="1" ht="15" customHeight="1" x14ac:dyDescent="0.25"/>
    <row r="59370" customFormat="1" ht="15" customHeight="1" x14ac:dyDescent="0.25"/>
    <row r="59371" customFormat="1" ht="15" customHeight="1" x14ac:dyDescent="0.25"/>
    <row r="59372" customFormat="1" ht="15" customHeight="1" x14ac:dyDescent="0.25"/>
    <row r="59373" customFormat="1" ht="15" customHeight="1" x14ac:dyDescent="0.25"/>
    <row r="59374" customFormat="1" ht="15" customHeight="1" x14ac:dyDescent="0.25"/>
    <row r="59375" customFormat="1" ht="15" customHeight="1" x14ac:dyDescent="0.25"/>
    <row r="59376" customFormat="1" ht="15" customHeight="1" x14ac:dyDescent="0.25"/>
    <row r="59377" customFormat="1" ht="15" customHeight="1" x14ac:dyDescent="0.25"/>
    <row r="59378" customFormat="1" ht="15" customHeight="1" x14ac:dyDescent="0.25"/>
    <row r="59379" customFormat="1" ht="15" customHeight="1" x14ac:dyDescent="0.25"/>
    <row r="59380" customFormat="1" ht="15" customHeight="1" x14ac:dyDescent="0.25"/>
    <row r="59381" customFormat="1" ht="15" customHeight="1" x14ac:dyDescent="0.25"/>
    <row r="59382" customFormat="1" ht="15" customHeight="1" x14ac:dyDescent="0.25"/>
    <row r="59383" customFormat="1" ht="15" customHeight="1" x14ac:dyDescent="0.25"/>
    <row r="59384" customFormat="1" ht="15" customHeight="1" x14ac:dyDescent="0.25"/>
    <row r="59385" customFormat="1" ht="15" customHeight="1" x14ac:dyDescent="0.25"/>
    <row r="59386" customFormat="1" ht="15" customHeight="1" x14ac:dyDescent="0.25"/>
    <row r="59387" customFormat="1" ht="15" customHeight="1" x14ac:dyDescent="0.25"/>
    <row r="59388" customFormat="1" ht="15" customHeight="1" x14ac:dyDescent="0.25"/>
    <row r="59389" customFormat="1" ht="15" customHeight="1" x14ac:dyDescent="0.25"/>
    <row r="59390" customFormat="1" ht="15" customHeight="1" x14ac:dyDescent="0.25"/>
    <row r="59391" customFormat="1" ht="15" customHeight="1" x14ac:dyDescent="0.25"/>
    <row r="59392" customFormat="1" ht="15" customHeight="1" x14ac:dyDescent="0.25"/>
    <row r="59393" customFormat="1" ht="15" customHeight="1" x14ac:dyDescent="0.25"/>
    <row r="59394" customFormat="1" ht="15" customHeight="1" x14ac:dyDescent="0.25"/>
    <row r="59395" customFormat="1" ht="15" customHeight="1" x14ac:dyDescent="0.25"/>
    <row r="59396" customFormat="1" ht="15" customHeight="1" x14ac:dyDescent="0.25"/>
    <row r="59397" customFormat="1" ht="15" customHeight="1" x14ac:dyDescent="0.25"/>
    <row r="59398" customFormat="1" ht="15" customHeight="1" x14ac:dyDescent="0.25"/>
    <row r="59399" customFormat="1" ht="15" customHeight="1" x14ac:dyDescent="0.25"/>
    <row r="59400" customFormat="1" ht="15" customHeight="1" x14ac:dyDescent="0.25"/>
    <row r="59401" customFormat="1" ht="15" customHeight="1" x14ac:dyDescent="0.25"/>
    <row r="59402" customFormat="1" ht="15" customHeight="1" x14ac:dyDescent="0.25"/>
    <row r="59403" customFormat="1" ht="15" customHeight="1" x14ac:dyDescent="0.25"/>
    <row r="59404" customFormat="1" ht="15" customHeight="1" x14ac:dyDescent="0.25"/>
    <row r="59405" customFormat="1" ht="15" customHeight="1" x14ac:dyDescent="0.25"/>
    <row r="59406" customFormat="1" ht="15" customHeight="1" x14ac:dyDescent="0.25"/>
    <row r="59407" customFormat="1" ht="15" customHeight="1" x14ac:dyDescent="0.25"/>
    <row r="59408" customFormat="1" ht="15" customHeight="1" x14ac:dyDescent="0.25"/>
    <row r="59409" customFormat="1" ht="15" customHeight="1" x14ac:dyDescent="0.25"/>
    <row r="59410" customFormat="1" ht="15" customHeight="1" x14ac:dyDescent="0.25"/>
    <row r="59411" customFormat="1" ht="15" customHeight="1" x14ac:dyDescent="0.25"/>
    <row r="59412" customFormat="1" ht="15" customHeight="1" x14ac:dyDescent="0.25"/>
    <row r="59413" customFormat="1" ht="15" customHeight="1" x14ac:dyDescent="0.25"/>
    <row r="59414" customFormat="1" ht="15" customHeight="1" x14ac:dyDescent="0.25"/>
    <row r="59415" customFormat="1" ht="15" customHeight="1" x14ac:dyDescent="0.25"/>
    <row r="59416" customFormat="1" ht="15" customHeight="1" x14ac:dyDescent="0.25"/>
    <row r="59417" customFormat="1" ht="15" customHeight="1" x14ac:dyDescent="0.25"/>
    <row r="59418" customFormat="1" ht="15" customHeight="1" x14ac:dyDescent="0.25"/>
    <row r="59419" customFormat="1" ht="15" customHeight="1" x14ac:dyDescent="0.25"/>
    <row r="59420" customFormat="1" ht="15" customHeight="1" x14ac:dyDescent="0.25"/>
    <row r="59421" customFormat="1" ht="15" customHeight="1" x14ac:dyDescent="0.25"/>
    <row r="59422" customFormat="1" ht="15" customHeight="1" x14ac:dyDescent="0.25"/>
    <row r="59423" customFormat="1" ht="15" customHeight="1" x14ac:dyDescent="0.25"/>
    <row r="59424" customFormat="1" ht="15" customHeight="1" x14ac:dyDescent="0.25"/>
    <row r="59425" customFormat="1" ht="15" customHeight="1" x14ac:dyDescent="0.25"/>
    <row r="59426" customFormat="1" ht="15" customHeight="1" x14ac:dyDescent="0.25"/>
    <row r="59427" customFormat="1" ht="15" customHeight="1" x14ac:dyDescent="0.25"/>
    <row r="59428" customFormat="1" ht="15" customHeight="1" x14ac:dyDescent="0.25"/>
    <row r="59429" customFormat="1" ht="15" customHeight="1" x14ac:dyDescent="0.25"/>
    <row r="59430" customFormat="1" ht="15" customHeight="1" x14ac:dyDescent="0.25"/>
    <row r="59431" customFormat="1" ht="15" customHeight="1" x14ac:dyDescent="0.25"/>
    <row r="59432" customFormat="1" ht="15" customHeight="1" x14ac:dyDescent="0.25"/>
    <row r="59433" customFormat="1" ht="15" customHeight="1" x14ac:dyDescent="0.25"/>
    <row r="59434" customFormat="1" ht="15" customHeight="1" x14ac:dyDescent="0.25"/>
    <row r="59435" customFormat="1" ht="15" customHeight="1" x14ac:dyDescent="0.25"/>
    <row r="59436" customFormat="1" ht="15" customHeight="1" x14ac:dyDescent="0.25"/>
    <row r="59437" customFormat="1" ht="15" customHeight="1" x14ac:dyDescent="0.25"/>
    <row r="59438" customFormat="1" ht="15" customHeight="1" x14ac:dyDescent="0.25"/>
    <row r="59439" customFormat="1" ht="15" customHeight="1" x14ac:dyDescent="0.25"/>
    <row r="59440" customFormat="1" ht="15" customHeight="1" x14ac:dyDescent="0.25"/>
    <row r="59441" customFormat="1" ht="15" customHeight="1" x14ac:dyDescent="0.25"/>
    <row r="59442" customFormat="1" ht="15" customHeight="1" x14ac:dyDescent="0.25"/>
    <row r="59443" customFormat="1" ht="15" customHeight="1" x14ac:dyDescent="0.25"/>
    <row r="59444" customFormat="1" ht="15" customHeight="1" x14ac:dyDescent="0.25"/>
    <row r="59445" customFormat="1" ht="15" customHeight="1" x14ac:dyDescent="0.25"/>
    <row r="59446" customFormat="1" ht="15" customHeight="1" x14ac:dyDescent="0.25"/>
    <row r="59447" customFormat="1" ht="15" customHeight="1" x14ac:dyDescent="0.25"/>
    <row r="59448" customFormat="1" ht="15" customHeight="1" x14ac:dyDescent="0.25"/>
    <row r="59449" customFormat="1" ht="15" customHeight="1" x14ac:dyDescent="0.25"/>
    <row r="59450" customFormat="1" ht="15" customHeight="1" x14ac:dyDescent="0.25"/>
    <row r="59451" customFormat="1" ht="15" customHeight="1" x14ac:dyDescent="0.25"/>
    <row r="59452" customFormat="1" ht="15" customHeight="1" x14ac:dyDescent="0.25"/>
    <row r="59453" customFormat="1" ht="15" customHeight="1" x14ac:dyDescent="0.25"/>
    <row r="59454" customFormat="1" ht="15" customHeight="1" x14ac:dyDescent="0.25"/>
    <row r="59455" customFormat="1" ht="15" customHeight="1" x14ac:dyDescent="0.25"/>
    <row r="59456" customFormat="1" ht="15" customHeight="1" x14ac:dyDescent="0.25"/>
    <row r="59457" customFormat="1" ht="15" customHeight="1" x14ac:dyDescent="0.25"/>
    <row r="59458" customFormat="1" ht="15" customHeight="1" x14ac:dyDescent="0.25"/>
    <row r="59459" customFormat="1" ht="15" customHeight="1" x14ac:dyDescent="0.25"/>
    <row r="59460" customFormat="1" ht="15" customHeight="1" x14ac:dyDescent="0.25"/>
    <row r="59461" customFormat="1" ht="15" customHeight="1" x14ac:dyDescent="0.25"/>
    <row r="59462" customFormat="1" ht="15" customHeight="1" x14ac:dyDescent="0.25"/>
    <row r="59463" customFormat="1" ht="15" customHeight="1" x14ac:dyDescent="0.25"/>
    <row r="59464" customFormat="1" ht="15" customHeight="1" x14ac:dyDescent="0.25"/>
    <row r="59465" customFormat="1" ht="15" customHeight="1" x14ac:dyDescent="0.25"/>
    <row r="59466" customFormat="1" ht="15" customHeight="1" x14ac:dyDescent="0.25"/>
    <row r="59467" customFormat="1" ht="15" customHeight="1" x14ac:dyDescent="0.25"/>
    <row r="59468" customFormat="1" ht="15" customHeight="1" x14ac:dyDescent="0.25"/>
    <row r="59469" customFormat="1" ht="15" customHeight="1" x14ac:dyDescent="0.25"/>
    <row r="59470" customFormat="1" ht="15" customHeight="1" x14ac:dyDescent="0.25"/>
    <row r="59471" customFormat="1" ht="15" customHeight="1" x14ac:dyDescent="0.25"/>
    <row r="59472" customFormat="1" ht="15" customHeight="1" x14ac:dyDescent="0.25"/>
    <row r="59473" customFormat="1" ht="15" customHeight="1" x14ac:dyDescent="0.25"/>
    <row r="59474" customFormat="1" ht="15" customHeight="1" x14ac:dyDescent="0.25"/>
    <row r="59475" customFormat="1" ht="15" customHeight="1" x14ac:dyDescent="0.25"/>
    <row r="59476" customFormat="1" ht="15" customHeight="1" x14ac:dyDescent="0.25"/>
    <row r="59477" customFormat="1" ht="15" customHeight="1" x14ac:dyDescent="0.25"/>
    <row r="59478" customFormat="1" ht="15" customHeight="1" x14ac:dyDescent="0.25"/>
    <row r="59479" customFormat="1" ht="15" customHeight="1" x14ac:dyDescent="0.25"/>
    <row r="59480" customFormat="1" ht="15" customHeight="1" x14ac:dyDescent="0.25"/>
    <row r="59481" customFormat="1" ht="15" customHeight="1" x14ac:dyDescent="0.25"/>
    <row r="59482" customFormat="1" ht="15" customHeight="1" x14ac:dyDescent="0.25"/>
    <row r="59483" customFormat="1" ht="15" customHeight="1" x14ac:dyDescent="0.25"/>
    <row r="59484" customFormat="1" ht="15" customHeight="1" x14ac:dyDescent="0.25"/>
    <row r="59485" customFormat="1" ht="15" customHeight="1" x14ac:dyDescent="0.25"/>
    <row r="59486" customFormat="1" ht="15" customHeight="1" x14ac:dyDescent="0.25"/>
    <row r="59487" customFormat="1" ht="15" customHeight="1" x14ac:dyDescent="0.25"/>
    <row r="59488" customFormat="1" ht="15" customHeight="1" x14ac:dyDescent="0.25"/>
    <row r="59489" customFormat="1" ht="15" customHeight="1" x14ac:dyDescent="0.25"/>
    <row r="59490" customFormat="1" ht="15" customHeight="1" x14ac:dyDescent="0.25"/>
    <row r="59491" customFormat="1" ht="15" customHeight="1" x14ac:dyDescent="0.25"/>
    <row r="59492" customFormat="1" ht="15" customHeight="1" x14ac:dyDescent="0.25"/>
    <row r="59493" customFormat="1" ht="15" customHeight="1" x14ac:dyDescent="0.25"/>
    <row r="59494" customFormat="1" ht="15" customHeight="1" x14ac:dyDescent="0.25"/>
    <row r="59495" customFormat="1" ht="15" customHeight="1" x14ac:dyDescent="0.25"/>
    <row r="59496" customFormat="1" ht="15" customHeight="1" x14ac:dyDescent="0.25"/>
    <row r="59497" customFormat="1" ht="15" customHeight="1" x14ac:dyDescent="0.25"/>
    <row r="59498" customFormat="1" ht="15" customHeight="1" x14ac:dyDescent="0.25"/>
    <row r="59499" customFormat="1" ht="15" customHeight="1" x14ac:dyDescent="0.25"/>
    <row r="59500" customFormat="1" ht="15" customHeight="1" x14ac:dyDescent="0.25"/>
    <row r="59501" customFormat="1" ht="15" customHeight="1" x14ac:dyDescent="0.25"/>
    <row r="59502" customFormat="1" ht="15" customHeight="1" x14ac:dyDescent="0.25"/>
    <row r="59503" customFormat="1" ht="15" customHeight="1" x14ac:dyDescent="0.25"/>
    <row r="59504" customFormat="1" ht="15" customHeight="1" x14ac:dyDescent="0.25"/>
    <row r="59505" customFormat="1" ht="15" customHeight="1" x14ac:dyDescent="0.25"/>
    <row r="59506" customFormat="1" ht="15" customHeight="1" x14ac:dyDescent="0.25"/>
    <row r="59507" customFormat="1" ht="15" customHeight="1" x14ac:dyDescent="0.25"/>
    <row r="59508" customFormat="1" ht="15" customHeight="1" x14ac:dyDescent="0.25"/>
    <row r="59509" customFormat="1" ht="15" customHeight="1" x14ac:dyDescent="0.25"/>
    <row r="59510" customFormat="1" ht="15" customHeight="1" x14ac:dyDescent="0.25"/>
    <row r="59511" customFormat="1" ht="15" customHeight="1" x14ac:dyDescent="0.25"/>
    <row r="59512" customFormat="1" ht="15" customHeight="1" x14ac:dyDescent="0.25"/>
    <row r="59513" customFormat="1" ht="15" customHeight="1" x14ac:dyDescent="0.25"/>
    <row r="59514" customFormat="1" ht="15" customHeight="1" x14ac:dyDescent="0.25"/>
    <row r="59515" customFormat="1" ht="15" customHeight="1" x14ac:dyDescent="0.25"/>
    <row r="59516" customFormat="1" ht="15" customHeight="1" x14ac:dyDescent="0.25"/>
    <row r="59517" customFormat="1" ht="15" customHeight="1" x14ac:dyDescent="0.25"/>
    <row r="59518" customFormat="1" ht="15" customHeight="1" x14ac:dyDescent="0.25"/>
    <row r="59519" customFormat="1" ht="15" customHeight="1" x14ac:dyDescent="0.25"/>
    <row r="59520" customFormat="1" ht="15" customHeight="1" x14ac:dyDescent="0.25"/>
    <row r="59521" customFormat="1" ht="15" customHeight="1" x14ac:dyDescent="0.25"/>
    <row r="59522" customFormat="1" ht="15" customHeight="1" x14ac:dyDescent="0.25"/>
    <row r="59523" customFormat="1" ht="15" customHeight="1" x14ac:dyDescent="0.25"/>
    <row r="59524" customFormat="1" ht="15" customHeight="1" x14ac:dyDescent="0.25"/>
    <row r="59525" customFormat="1" ht="15" customHeight="1" x14ac:dyDescent="0.25"/>
    <row r="59526" customFormat="1" ht="15" customHeight="1" x14ac:dyDescent="0.25"/>
    <row r="59527" customFormat="1" ht="15" customHeight="1" x14ac:dyDescent="0.25"/>
    <row r="59528" customFormat="1" ht="15" customHeight="1" x14ac:dyDescent="0.25"/>
    <row r="59529" customFormat="1" ht="15" customHeight="1" x14ac:dyDescent="0.25"/>
    <row r="59530" customFormat="1" ht="15" customHeight="1" x14ac:dyDescent="0.25"/>
    <row r="59531" customFormat="1" ht="15" customHeight="1" x14ac:dyDescent="0.25"/>
    <row r="59532" customFormat="1" ht="15" customHeight="1" x14ac:dyDescent="0.25"/>
    <row r="59533" customFormat="1" ht="15" customHeight="1" x14ac:dyDescent="0.25"/>
    <row r="59534" customFormat="1" ht="15" customHeight="1" x14ac:dyDescent="0.25"/>
    <row r="59535" customFormat="1" ht="15" customHeight="1" x14ac:dyDescent="0.25"/>
    <row r="59536" customFormat="1" ht="15" customHeight="1" x14ac:dyDescent="0.25"/>
    <row r="59537" customFormat="1" ht="15" customHeight="1" x14ac:dyDescent="0.25"/>
    <row r="59538" customFormat="1" ht="15" customHeight="1" x14ac:dyDescent="0.25"/>
    <row r="59539" customFormat="1" ht="15" customHeight="1" x14ac:dyDescent="0.25"/>
    <row r="59540" customFormat="1" ht="15" customHeight="1" x14ac:dyDescent="0.25"/>
    <row r="59541" customFormat="1" ht="15" customHeight="1" x14ac:dyDescent="0.25"/>
    <row r="59542" customFormat="1" ht="15" customHeight="1" x14ac:dyDescent="0.25"/>
    <row r="59543" customFormat="1" ht="15" customHeight="1" x14ac:dyDescent="0.25"/>
    <row r="59544" customFormat="1" ht="15" customHeight="1" x14ac:dyDescent="0.25"/>
    <row r="59545" customFormat="1" ht="15" customHeight="1" x14ac:dyDescent="0.25"/>
    <row r="59546" customFormat="1" ht="15" customHeight="1" x14ac:dyDescent="0.25"/>
    <row r="59547" customFormat="1" ht="15" customHeight="1" x14ac:dyDescent="0.25"/>
    <row r="59548" customFormat="1" ht="15" customHeight="1" x14ac:dyDescent="0.25"/>
    <row r="59549" customFormat="1" ht="15" customHeight="1" x14ac:dyDescent="0.25"/>
    <row r="59550" customFormat="1" ht="15" customHeight="1" x14ac:dyDescent="0.25"/>
    <row r="59551" customFormat="1" ht="15" customHeight="1" x14ac:dyDescent="0.25"/>
    <row r="59552" customFormat="1" ht="15" customHeight="1" x14ac:dyDescent="0.25"/>
    <row r="59553" customFormat="1" ht="15" customHeight="1" x14ac:dyDescent="0.25"/>
    <row r="59554" customFormat="1" ht="15" customHeight="1" x14ac:dyDescent="0.25"/>
    <row r="59555" customFormat="1" ht="15" customHeight="1" x14ac:dyDescent="0.25"/>
    <row r="59556" customFormat="1" ht="15" customHeight="1" x14ac:dyDescent="0.25"/>
    <row r="59557" customFormat="1" ht="15" customHeight="1" x14ac:dyDescent="0.25"/>
    <row r="59558" customFormat="1" ht="15" customHeight="1" x14ac:dyDescent="0.25"/>
    <row r="59559" customFormat="1" ht="15" customHeight="1" x14ac:dyDescent="0.25"/>
    <row r="59560" customFormat="1" ht="15" customHeight="1" x14ac:dyDescent="0.25"/>
    <row r="59561" customFormat="1" ht="15" customHeight="1" x14ac:dyDescent="0.25"/>
    <row r="59562" customFormat="1" ht="15" customHeight="1" x14ac:dyDescent="0.25"/>
    <row r="59563" customFormat="1" ht="15" customHeight="1" x14ac:dyDescent="0.25"/>
    <row r="59564" customFormat="1" ht="15" customHeight="1" x14ac:dyDescent="0.25"/>
    <row r="59565" customFormat="1" ht="15" customHeight="1" x14ac:dyDescent="0.25"/>
    <row r="59566" customFormat="1" ht="15" customHeight="1" x14ac:dyDescent="0.25"/>
    <row r="59567" customFormat="1" ht="15" customHeight="1" x14ac:dyDescent="0.25"/>
    <row r="59568" customFormat="1" ht="15" customHeight="1" x14ac:dyDescent="0.25"/>
    <row r="59569" customFormat="1" ht="15" customHeight="1" x14ac:dyDescent="0.25"/>
    <row r="59570" customFormat="1" ht="15" customHeight="1" x14ac:dyDescent="0.25"/>
    <row r="59571" customFormat="1" ht="15" customHeight="1" x14ac:dyDescent="0.25"/>
    <row r="59572" customFormat="1" ht="15" customHeight="1" x14ac:dyDescent="0.25"/>
    <row r="59573" customFormat="1" ht="15" customHeight="1" x14ac:dyDescent="0.25"/>
    <row r="59574" customFormat="1" ht="15" customHeight="1" x14ac:dyDescent="0.25"/>
    <row r="59575" customFormat="1" ht="15" customHeight="1" x14ac:dyDescent="0.25"/>
    <row r="59576" customFormat="1" ht="15" customHeight="1" x14ac:dyDescent="0.25"/>
    <row r="59577" customFormat="1" ht="15" customHeight="1" x14ac:dyDescent="0.25"/>
    <row r="59578" customFormat="1" ht="15" customHeight="1" x14ac:dyDescent="0.25"/>
    <row r="59579" customFormat="1" ht="15" customHeight="1" x14ac:dyDescent="0.25"/>
    <row r="59580" customFormat="1" ht="15" customHeight="1" x14ac:dyDescent="0.25"/>
    <row r="59581" customFormat="1" ht="15" customHeight="1" x14ac:dyDescent="0.25"/>
    <row r="59582" customFormat="1" ht="15" customHeight="1" x14ac:dyDescent="0.25"/>
    <row r="59583" customFormat="1" ht="15" customHeight="1" x14ac:dyDescent="0.25"/>
    <row r="59584" customFormat="1" ht="15" customHeight="1" x14ac:dyDescent="0.25"/>
    <row r="59585" customFormat="1" ht="15" customHeight="1" x14ac:dyDescent="0.25"/>
    <row r="59586" customFormat="1" ht="15" customHeight="1" x14ac:dyDescent="0.25"/>
    <row r="59587" customFormat="1" ht="15" customHeight="1" x14ac:dyDescent="0.25"/>
    <row r="59588" customFormat="1" ht="15" customHeight="1" x14ac:dyDescent="0.25"/>
    <row r="59589" customFormat="1" ht="15" customHeight="1" x14ac:dyDescent="0.25"/>
    <row r="59590" customFormat="1" ht="15" customHeight="1" x14ac:dyDescent="0.25"/>
    <row r="59591" customFormat="1" ht="15" customHeight="1" x14ac:dyDescent="0.25"/>
    <row r="59592" customFormat="1" ht="15" customHeight="1" x14ac:dyDescent="0.25"/>
    <row r="59593" customFormat="1" ht="15" customHeight="1" x14ac:dyDescent="0.25"/>
    <row r="59594" customFormat="1" ht="15" customHeight="1" x14ac:dyDescent="0.25"/>
    <row r="59595" customFormat="1" ht="15" customHeight="1" x14ac:dyDescent="0.25"/>
    <row r="59596" customFormat="1" ht="15" customHeight="1" x14ac:dyDescent="0.25"/>
    <row r="59597" customFormat="1" ht="15" customHeight="1" x14ac:dyDescent="0.25"/>
    <row r="59598" customFormat="1" ht="15" customHeight="1" x14ac:dyDescent="0.25"/>
    <row r="59599" customFormat="1" ht="15" customHeight="1" x14ac:dyDescent="0.25"/>
    <row r="59600" customFormat="1" ht="15" customHeight="1" x14ac:dyDescent="0.25"/>
    <row r="59601" customFormat="1" ht="15" customHeight="1" x14ac:dyDescent="0.25"/>
    <row r="59602" customFormat="1" ht="15" customHeight="1" x14ac:dyDescent="0.25"/>
    <row r="59603" customFormat="1" ht="15" customHeight="1" x14ac:dyDescent="0.25"/>
    <row r="59604" customFormat="1" ht="15" customHeight="1" x14ac:dyDescent="0.25"/>
    <row r="59605" customFormat="1" ht="15" customHeight="1" x14ac:dyDescent="0.25"/>
    <row r="59606" customFormat="1" ht="15" customHeight="1" x14ac:dyDescent="0.25"/>
    <row r="59607" customFormat="1" ht="15" customHeight="1" x14ac:dyDescent="0.25"/>
    <row r="59608" customFormat="1" ht="15" customHeight="1" x14ac:dyDescent="0.25"/>
    <row r="59609" customFormat="1" ht="15" customHeight="1" x14ac:dyDescent="0.25"/>
    <row r="59610" customFormat="1" ht="15" customHeight="1" x14ac:dyDescent="0.25"/>
    <row r="59611" customFormat="1" ht="15" customHeight="1" x14ac:dyDescent="0.25"/>
    <row r="59612" customFormat="1" ht="15" customHeight="1" x14ac:dyDescent="0.25"/>
    <row r="59613" customFormat="1" ht="15" customHeight="1" x14ac:dyDescent="0.25"/>
    <row r="59614" customFormat="1" ht="15" customHeight="1" x14ac:dyDescent="0.25"/>
    <row r="59615" customFormat="1" ht="15" customHeight="1" x14ac:dyDescent="0.25"/>
    <row r="59616" customFormat="1" ht="15" customHeight="1" x14ac:dyDescent="0.25"/>
    <row r="59617" customFormat="1" ht="15" customHeight="1" x14ac:dyDescent="0.25"/>
    <row r="59618" customFormat="1" ht="15" customHeight="1" x14ac:dyDescent="0.25"/>
    <row r="59619" customFormat="1" ht="15" customHeight="1" x14ac:dyDescent="0.25"/>
    <row r="59620" customFormat="1" ht="15" customHeight="1" x14ac:dyDescent="0.25"/>
    <row r="59621" customFormat="1" ht="15" customHeight="1" x14ac:dyDescent="0.25"/>
    <row r="59622" customFormat="1" ht="15" customHeight="1" x14ac:dyDescent="0.25"/>
    <row r="59623" customFormat="1" ht="15" customHeight="1" x14ac:dyDescent="0.25"/>
    <row r="59624" customFormat="1" ht="15" customHeight="1" x14ac:dyDescent="0.25"/>
    <row r="59625" customFormat="1" ht="15" customHeight="1" x14ac:dyDescent="0.25"/>
    <row r="59626" customFormat="1" ht="15" customHeight="1" x14ac:dyDescent="0.25"/>
    <row r="59627" customFormat="1" ht="15" customHeight="1" x14ac:dyDescent="0.25"/>
    <row r="59628" customFormat="1" ht="15" customHeight="1" x14ac:dyDescent="0.25"/>
    <row r="59629" customFormat="1" ht="15" customHeight="1" x14ac:dyDescent="0.25"/>
    <row r="59630" customFormat="1" ht="15" customHeight="1" x14ac:dyDescent="0.25"/>
    <row r="59631" customFormat="1" ht="15" customHeight="1" x14ac:dyDescent="0.25"/>
    <row r="59632" customFormat="1" ht="15" customHeight="1" x14ac:dyDescent="0.25"/>
    <row r="59633" customFormat="1" ht="15" customHeight="1" x14ac:dyDescent="0.25"/>
    <row r="59634" customFormat="1" ht="15" customHeight="1" x14ac:dyDescent="0.25"/>
    <row r="59635" customFormat="1" ht="15" customHeight="1" x14ac:dyDescent="0.25"/>
    <row r="59636" customFormat="1" ht="15" customHeight="1" x14ac:dyDescent="0.25"/>
    <row r="59637" customFormat="1" ht="15" customHeight="1" x14ac:dyDescent="0.25"/>
    <row r="59638" customFormat="1" ht="15" customHeight="1" x14ac:dyDescent="0.25"/>
    <row r="59639" customFormat="1" ht="15" customHeight="1" x14ac:dyDescent="0.25"/>
    <row r="59640" customFormat="1" ht="15" customHeight="1" x14ac:dyDescent="0.25"/>
    <row r="59641" customFormat="1" ht="15" customHeight="1" x14ac:dyDescent="0.25"/>
    <row r="59642" customFormat="1" ht="15" customHeight="1" x14ac:dyDescent="0.25"/>
    <row r="59643" customFormat="1" ht="15" customHeight="1" x14ac:dyDescent="0.25"/>
    <row r="59644" customFormat="1" ht="15" customHeight="1" x14ac:dyDescent="0.25"/>
    <row r="59645" customFormat="1" ht="15" customHeight="1" x14ac:dyDescent="0.25"/>
    <row r="59646" customFormat="1" ht="15" customHeight="1" x14ac:dyDescent="0.25"/>
    <row r="59647" customFormat="1" ht="15" customHeight="1" x14ac:dyDescent="0.25"/>
    <row r="59648" customFormat="1" ht="15" customHeight="1" x14ac:dyDescent="0.25"/>
    <row r="59649" customFormat="1" ht="15" customHeight="1" x14ac:dyDescent="0.25"/>
    <row r="59650" customFormat="1" ht="15" customHeight="1" x14ac:dyDescent="0.25"/>
    <row r="59651" customFormat="1" ht="15" customHeight="1" x14ac:dyDescent="0.25"/>
    <row r="59652" customFormat="1" ht="15" customHeight="1" x14ac:dyDescent="0.25"/>
    <row r="59653" customFormat="1" ht="15" customHeight="1" x14ac:dyDescent="0.25"/>
    <row r="59654" customFormat="1" ht="15" customHeight="1" x14ac:dyDescent="0.25"/>
    <row r="59655" customFormat="1" ht="15" customHeight="1" x14ac:dyDescent="0.25"/>
    <row r="59656" customFormat="1" ht="15" customHeight="1" x14ac:dyDescent="0.25"/>
    <row r="59657" customFormat="1" ht="15" customHeight="1" x14ac:dyDescent="0.25"/>
    <row r="59658" customFormat="1" ht="15" customHeight="1" x14ac:dyDescent="0.25"/>
    <row r="59659" customFormat="1" ht="15" customHeight="1" x14ac:dyDescent="0.25"/>
    <row r="59660" customFormat="1" ht="15" customHeight="1" x14ac:dyDescent="0.25"/>
    <row r="59661" customFormat="1" ht="15" customHeight="1" x14ac:dyDescent="0.25"/>
    <row r="59662" customFormat="1" ht="15" customHeight="1" x14ac:dyDescent="0.25"/>
    <row r="59663" customFormat="1" ht="15" customHeight="1" x14ac:dyDescent="0.25"/>
    <row r="59664" customFormat="1" ht="15" customHeight="1" x14ac:dyDescent="0.25"/>
    <row r="59665" customFormat="1" ht="15" customHeight="1" x14ac:dyDescent="0.25"/>
    <row r="59666" customFormat="1" ht="15" customHeight="1" x14ac:dyDescent="0.25"/>
    <row r="59667" customFormat="1" ht="15" customHeight="1" x14ac:dyDescent="0.25"/>
    <row r="59668" customFormat="1" ht="15" customHeight="1" x14ac:dyDescent="0.25"/>
    <row r="59669" customFormat="1" ht="15" customHeight="1" x14ac:dyDescent="0.25"/>
    <row r="59670" customFormat="1" ht="15" customHeight="1" x14ac:dyDescent="0.25"/>
    <row r="59671" customFormat="1" ht="15" customHeight="1" x14ac:dyDescent="0.25"/>
    <row r="59672" customFormat="1" ht="15" customHeight="1" x14ac:dyDescent="0.25"/>
    <row r="59673" customFormat="1" ht="15" customHeight="1" x14ac:dyDescent="0.25"/>
    <row r="59674" customFormat="1" ht="15" customHeight="1" x14ac:dyDescent="0.25"/>
    <row r="59675" customFormat="1" ht="15" customHeight="1" x14ac:dyDescent="0.25"/>
    <row r="59676" customFormat="1" ht="15" customHeight="1" x14ac:dyDescent="0.25"/>
    <row r="59677" customFormat="1" ht="15" customHeight="1" x14ac:dyDescent="0.25"/>
    <row r="59678" customFormat="1" ht="15" customHeight="1" x14ac:dyDescent="0.25"/>
    <row r="59679" customFormat="1" ht="15" customHeight="1" x14ac:dyDescent="0.25"/>
    <row r="59680" customFormat="1" ht="15" customHeight="1" x14ac:dyDescent="0.25"/>
    <row r="59681" customFormat="1" ht="15" customHeight="1" x14ac:dyDescent="0.25"/>
    <row r="59682" customFormat="1" ht="15" customHeight="1" x14ac:dyDescent="0.25"/>
    <row r="59683" customFormat="1" ht="15" customHeight="1" x14ac:dyDescent="0.25"/>
    <row r="59684" customFormat="1" ht="15" customHeight="1" x14ac:dyDescent="0.25"/>
    <row r="59685" customFormat="1" ht="15" customHeight="1" x14ac:dyDescent="0.25"/>
    <row r="59686" customFormat="1" ht="15" customHeight="1" x14ac:dyDescent="0.25"/>
    <row r="59687" customFormat="1" ht="15" customHeight="1" x14ac:dyDescent="0.25"/>
    <row r="59688" customFormat="1" ht="15" customHeight="1" x14ac:dyDescent="0.25"/>
    <row r="59689" customFormat="1" ht="15" customHeight="1" x14ac:dyDescent="0.25"/>
    <row r="59690" customFormat="1" ht="15" customHeight="1" x14ac:dyDescent="0.25"/>
    <row r="59691" customFormat="1" ht="15" customHeight="1" x14ac:dyDescent="0.25"/>
    <row r="59692" customFormat="1" ht="15" customHeight="1" x14ac:dyDescent="0.25"/>
    <row r="59693" customFormat="1" ht="15" customHeight="1" x14ac:dyDescent="0.25"/>
    <row r="59694" customFormat="1" ht="15" customHeight="1" x14ac:dyDescent="0.25"/>
    <row r="59695" customFormat="1" ht="15" customHeight="1" x14ac:dyDescent="0.25"/>
    <row r="59696" customFormat="1" ht="15" customHeight="1" x14ac:dyDescent="0.25"/>
    <row r="59697" customFormat="1" ht="15" customHeight="1" x14ac:dyDescent="0.25"/>
    <row r="59698" customFormat="1" ht="15" customHeight="1" x14ac:dyDescent="0.25"/>
    <row r="59699" customFormat="1" ht="15" customHeight="1" x14ac:dyDescent="0.25"/>
    <row r="59700" customFormat="1" ht="15" customHeight="1" x14ac:dyDescent="0.25"/>
    <row r="59701" customFormat="1" ht="15" customHeight="1" x14ac:dyDescent="0.25"/>
    <row r="59702" customFormat="1" ht="15" customHeight="1" x14ac:dyDescent="0.25"/>
    <row r="59703" customFormat="1" ht="15" customHeight="1" x14ac:dyDescent="0.25"/>
    <row r="59704" customFormat="1" ht="15" customHeight="1" x14ac:dyDescent="0.25"/>
    <row r="59705" customFormat="1" ht="15" customHeight="1" x14ac:dyDescent="0.25"/>
    <row r="59706" customFormat="1" ht="15" customHeight="1" x14ac:dyDescent="0.25"/>
    <row r="59707" customFormat="1" ht="15" customHeight="1" x14ac:dyDescent="0.25"/>
    <row r="59708" customFormat="1" ht="15" customHeight="1" x14ac:dyDescent="0.25"/>
    <row r="59709" customFormat="1" ht="15" customHeight="1" x14ac:dyDescent="0.25"/>
    <row r="59710" customFormat="1" ht="15" customHeight="1" x14ac:dyDescent="0.25"/>
    <row r="59711" customFormat="1" ht="15" customHeight="1" x14ac:dyDescent="0.25"/>
    <row r="59712" customFormat="1" ht="15" customHeight="1" x14ac:dyDescent="0.25"/>
    <row r="59713" customFormat="1" ht="15" customHeight="1" x14ac:dyDescent="0.25"/>
    <row r="59714" customFormat="1" ht="15" customHeight="1" x14ac:dyDescent="0.25"/>
    <row r="59715" customFormat="1" ht="15" customHeight="1" x14ac:dyDescent="0.25"/>
    <row r="59716" customFormat="1" ht="15" customHeight="1" x14ac:dyDescent="0.25"/>
    <row r="59717" customFormat="1" ht="15" customHeight="1" x14ac:dyDescent="0.25"/>
    <row r="59718" customFormat="1" ht="15" customHeight="1" x14ac:dyDescent="0.25"/>
    <row r="59719" customFormat="1" ht="15" customHeight="1" x14ac:dyDescent="0.25"/>
    <row r="59720" customFormat="1" ht="15" customHeight="1" x14ac:dyDescent="0.25"/>
    <row r="59721" customFormat="1" ht="15" customHeight="1" x14ac:dyDescent="0.25"/>
    <row r="59722" customFormat="1" ht="15" customHeight="1" x14ac:dyDescent="0.25"/>
    <row r="59723" customFormat="1" ht="15" customHeight="1" x14ac:dyDescent="0.25"/>
    <row r="59724" customFormat="1" ht="15" customHeight="1" x14ac:dyDescent="0.25"/>
    <row r="59725" customFormat="1" ht="15" customHeight="1" x14ac:dyDescent="0.25"/>
    <row r="59726" customFormat="1" ht="15" customHeight="1" x14ac:dyDescent="0.25"/>
    <row r="59727" customFormat="1" ht="15" customHeight="1" x14ac:dyDescent="0.25"/>
    <row r="59728" customFormat="1" ht="15" customHeight="1" x14ac:dyDescent="0.25"/>
    <row r="59729" customFormat="1" ht="15" customHeight="1" x14ac:dyDescent="0.25"/>
    <row r="59730" customFormat="1" ht="15" customHeight="1" x14ac:dyDescent="0.25"/>
    <row r="59731" customFormat="1" ht="15" customHeight="1" x14ac:dyDescent="0.25"/>
    <row r="59732" customFormat="1" ht="15" customHeight="1" x14ac:dyDescent="0.25"/>
    <row r="59733" customFormat="1" ht="15" customHeight="1" x14ac:dyDescent="0.25"/>
    <row r="59734" customFormat="1" ht="15" customHeight="1" x14ac:dyDescent="0.25"/>
    <row r="59735" customFormat="1" ht="15" customHeight="1" x14ac:dyDescent="0.25"/>
    <row r="59736" customFormat="1" ht="15" customHeight="1" x14ac:dyDescent="0.25"/>
    <row r="59737" customFormat="1" ht="15" customHeight="1" x14ac:dyDescent="0.25"/>
    <row r="59738" customFormat="1" ht="15" customHeight="1" x14ac:dyDescent="0.25"/>
    <row r="59739" customFormat="1" ht="15" customHeight="1" x14ac:dyDescent="0.25"/>
    <row r="59740" customFormat="1" ht="15" customHeight="1" x14ac:dyDescent="0.25"/>
    <row r="59741" customFormat="1" ht="15" customHeight="1" x14ac:dyDescent="0.25"/>
    <row r="59742" customFormat="1" ht="15" customHeight="1" x14ac:dyDescent="0.25"/>
    <row r="59743" customFormat="1" ht="15" customHeight="1" x14ac:dyDescent="0.25"/>
    <row r="59744" customFormat="1" ht="15" customHeight="1" x14ac:dyDescent="0.25"/>
    <row r="59745" customFormat="1" ht="15" customHeight="1" x14ac:dyDescent="0.25"/>
    <row r="59746" customFormat="1" ht="15" customHeight="1" x14ac:dyDescent="0.25"/>
    <row r="59747" customFormat="1" ht="15" customHeight="1" x14ac:dyDescent="0.25"/>
    <row r="59748" customFormat="1" ht="15" customHeight="1" x14ac:dyDescent="0.25"/>
    <row r="59749" customFormat="1" ht="15" customHeight="1" x14ac:dyDescent="0.25"/>
    <row r="59750" customFormat="1" ht="15" customHeight="1" x14ac:dyDescent="0.25"/>
    <row r="59751" customFormat="1" ht="15" customHeight="1" x14ac:dyDescent="0.25"/>
    <row r="59752" customFormat="1" ht="15" customHeight="1" x14ac:dyDescent="0.25"/>
    <row r="59753" customFormat="1" ht="15" customHeight="1" x14ac:dyDescent="0.25"/>
    <row r="59754" customFormat="1" ht="15" customHeight="1" x14ac:dyDescent="0.25"/>
    <row r="59755" customFormat="1" ht="15" customHeight="1" x14ac:dyDescent="0.25"/>
    <row r="59756" customFormat="1" ht="15" customHeight="1" x14ac:dyDescent="0.25"/>
    <row r="59757" customFormat="1" ht="15" customHeight="1" x14ac:dyDescent="0.25"/>
    <row r="59758" customFormat="1" ht="15" customHeight="1" x14ac:dyDescent="0.25"/>
    <row r="59759" customFormat="1" ht="15" customHeight="1" x14ac:dyDescent="0.25"/>
    <row r="59760" customFormat="1" ht="15" customHeight="1" x14ac:dyDescent="0.25"/>
    <row r="59761" customFormat="1" ht="15" customHeight="1" x14ac:dyDescent="0.25"/>
    <row r="59762" customFormat="1" ht="15" customHeight="1" x14ac:dyDescent="0.25"/>
    <row r="59763" customFormat="1" ht="15" customHeight="1" x14ac:dyDescent="0.25"/>
    <row r="59764" customFormat="1" ht="15" customHeight="1" x14ac:dyDescent="0.25"/>
    <row r="59765" customFormat="1" ht="15" customHeight="1" x14ac:dyDescent="0.25"/>
    <row r="59766" customFormat="1" ht="15" customHeight="1" x14ac:dyDescent="0.25"/>
    <row r="59767" customFormat="1" ht="15" customHeight="1" x14ac:dyDescent="0.25"/>
    <row r="59768" customFormat="1" ht="15" customHeight="1" x14ac:dyDescent="0.25"/>
    <row r="59769" customFormat="1" ht="15" customHeight="1" x14ac:dyDescent="0.25"/>
    <row r="59770" customFormat="1" ht="15" customHeight="1" x14ac:dyDescent="0.25"/>
    <row r="59771" customFormat="1" ht="15" customHeight="1" x14ac:dyDescent="0.25"/>
    <row r="59772" customFormat="1" ht="15" customHeight="1" x14ac:dyDescent="0.25"/>
    <row r="59773" customFormat="1" ht="15" customHeight="1" x14ac:dyDescent="0.25"/>
    <row r="59774" customFormat="1" ht="15" customHeight="1" x14ac:dyDescent="0.25"/>
    <row r="59775" customFormat="1" ht="15" customHeight="1" x14ac:dyDescent="0.25"/>
    <row r="59776" customFormat="1" ht="15" customHeight="1" x14ac:dyDescent="0.25"/>
    <row r="59777" customFormat="1" ht="15" customHeight="1" x14ac:dyDescent="0.25"/>
    <row r="59778" customFormat="1" ht="15" customHeight="1" x14ac:dyDescent="0.25"/>
    <row r="59779" customFormat="1" ht="15" customHeight="1" x14ac:dyDescent="0.25"/>
    <row r="59780" customFormat="1" ht="15" customHeight="1" x14ac:dyDescent="0.25"/>
    <row r="59781" customFormat="1" ht="15" customHeight="1" x14ac:dyDescent="0.25"/>
    <row r="59782" customFormat="1" ht="15" customHeight="1" x14ac:dyDescent="0.25"/>
    <row r="59783" customFormat="1" ht="15" customHeight="1" x14ac:dyDescent="0.25"/>
    <row r="59784" customFormat="1" ht="15" customHeight="1" x14ac:dyDescent="0.25"/>
    <row r="59785" customFormat="1" ht="15" customHeight="1" x14ac:dyDescent="0.25"/>
    <row r="59786" customFormat="1" ht="15" customHeight="1" x14ac:dyDescent="0.25"/>
    <row r="59787" customFormat="1" ht="15" customHeight="1" x14ac:dyDescent="0.25"/>
    <row r="59788" customFormat="1" ht="15" customHeight="1" x14ac:dyDescent="0.25"/>
    <row r="59789" customFormat="1" ht="15" customHeight="1" x14ac:dyDescent="0.25"/>
    <row r="59790" customFormat="1" ht="15" customHeight="1" x14ac:dyDescent="0.25"/>
    <row r="59791" customFormat="1" ht="15" customHeight="1" x14ac:dyDescent="0.25"/>
    <row r="59792" customFormat="1" ht="15" customHeight="1" x14ac:dyDescent="0.25"/>
    <row r="59793" customFormat="1" ht="15" customHeight="1" x14ac:dyDescent="0.25"/>
    <row r="59794" customFormat="1" ht="15" customHeight="1" x14ac:dyDescent="0.25"/>
    <row r="59795" customFormat="1" ht="15" customHeight="1" x14ac:dyDescent="0.25"/>
    <row r="59796" customFormat="1" ht="15" customHeight="1" x14ac:dyDescent="0.25"/>
    <row r="59797" customFormat="1" ht="15" customHeight="1" x14ac:dyDescent="0.25"/>
    <row r="59798" customFormat="1" ht="15" customHeight="1" x14ac:dyDescent="0.25"/>
    <row r="59799" customFormat="1" ht="15" customHeight="1" x14ac:dyDescent="0.25"/>
    <row r="59800" customFormat="1" ht="15" customHeight="1" x14ac:dyDescent="0.25"/>
    <row r="59801" customFormat="1" ht="15" customHeight="1" x14ac:dyDescent="0.25"/>
    <row r="59802" customFormat="1" ht="15" customHeight="1" x14ac:dyDescent="0.25"/>
    <row r="59803" customFormat="1" ht="15" customHeight="1" x14ac:dyDescent="0.25"/>
    <row r="59804" customFormat="1" ht="15" customHeight="1" x14ac:dyDescent="0.25"/>
    <row r="59805" customFormat="1" ht="15" customHeight="1" x14ac:dyDescent="0.25"/>
    <row r="59806" customFormat="1" ht="15" customHeight="1" x14ac:dyDescent="0.25"/>
    <row r="59807" customFormat="1" ht="15" customHeight="1" x14ac:dyDescent="0.25"/>
    <row r="59808" customFormat="1" ht="15" customHeight="1" x14ac:dyDescent="0.25"/>
    <row r="59809" customFormat="1" ht="15" customHeight="1" x14ac:dyDescent="0.25"/>
    <row r="59810" customFormat="1" ht="15" customHeight="1" x14ac:dyDescent="0.25"/>
    <row r="59811" customFormat="1" ht="15" customHeight="1" x14ac:dyDescent="0.25"/>
    <row r="59812" customFormat="1" ht="15" customHeight="1" x14ac:dyDescent="0.25"/>
    <row r="59813" customFormat="1" ht="15" customHeight="1" x14ac:dyDescent="0.25"/>
    <row r="59814" customFormat="1" ht="15" customHeight="1" x14ac:dyDescent="0.25"/>
    <row r="59815" customFormat="1" ht="15" customHeight="1" x14ac:dyDescent="0.25"/>
    <row r="59816" customFormat="1" ht="15" customHeight="1" x14ac:dyDescent="0.25"/>
    <row r="59817" customFormat="1" ht="15" customHeight="1" x14ac:dyDescent="0.25"/>
    <row r="59818" customFormat="1" ht="15" customHeight="1" x14ac:dyDescent="0.25"/>
    <row r="59819" customFormat="1" ht="15" customHeight="1" x14ac:dyDescent="0.25"/>
    <row r="59820" customFormat="1" ht="15" customHeight="1" x14ac:dyDescent="0.25"/>
    <row r="59821" customFormat="1" ht="15" customHeight="1" x14ac:dyDescent="0.25"/>
    <row r="59822" customFormat="1" ht="15" customHeight="1" x14ac:dyDescent="0.25"/>
    <row r="59823" customFormat="1" ht="15" customHeight="1" x14ac:dyDescent="0.25"/>
    <row r="59824" customFormat="1" ht="15" customHeight="1" x14ac:dyDescent="0.25"/>
    <row r="59825" customFormat="1" ht="15" customHeight="1" x14ac:dyDescent="0.25"/>
    <row r="59826" customFormat="1" ht="15" customHeight="1" x14ac:dyDescent="0.25"/>
    <row r="59827" customFormat="1" ht="15" customHeight="1" x14ac:dyDescent="0.25"/>
    <row r="59828" customFormat="1" ht="15" customHeight="1" x14ac:dyDescent="0.25"/>
    <row r="59829" customFormat="1" ht="15" customHeight="1" x14ac:dyDescent="0.25"/>
    <row r="59830" customFormat="1" ht="15" customHeight="1" x14ac:dyDescent="0.25"/>
    <row r="59831" customFormat="1" ht="15" customHeight="1" x14ac:dyDescent="0.25"/>
    <row r="59832" customFormat="1" ht="15" customHeight="1" x14ac:dyDescent="0.25"/>
    <row r="59833" customFormat="1" ht="15" customHeight="1" x14ac:dyDescent="0.25"/>
    <row r="59834" customFormat="1" ht="15" customHeight="1" x14ac:dyDescent="0.25"/>
    <row r="59835" customFormat="1" ht="15" customHeight="1" x14ac:dyDescent="0.25"/>
    <row r="59836" customFormat="1" ht="15" customHeight="1" x14ac:dyDescent="0.25"/>
    <row r="59837" customFormat="1" ht="15" customHeight="1" x14ac:dyDescent="0.25"/>
    <row r="59838" customFormat="1" ht="15" customHeight="1" x14ac:dyDescent="0.25"/>
    <row r="59839" customFormat="1" ht="15" customHeight="1" x14ac:dyDescent="0.25"/>
    <row r="59840" customFormat="1" ht="15" customHeight="1" x14ac:dyDescent="0.25"/>
    <row r="59841" customFormat="1" ht="15" customHeight="1" x14ac:dyDescent="0.25"/>
    <row r="59842" customFormat="1" ht="15" customHeight="1" x14ac:dyDescent="0.25"/>
    <row r="59843" customFormat="1" ht="15" customHeight="1" x14ac:dyDescent="0.25"/>
    <row r="59844" customFormat="1" ht="15" customHeight="1" x14ac:dyDescent="0.25"/>
    <row r="59845" customFormat="1" ht="15" customHeight="1" x14ac:dyDescent="0.25"/>
    <row r="59846" customFormat="1" ht="15" customHeight="1" x14ac:dyDescent="0.25"/>
    <row r="59847" customFormat="1" ht="15" customHeight="1" x14ac:dyDescent="0.25"/>
    <row r="59848" customFormat="1" ht="15" customHeight="1" x14ac:dyDescent="0.25"/>
    <row r="59849" customFormat="1" ht="15" customHeight="1" x14ac:dyDescent="0.25"/>
    <row r="59850" customFormat="1" ht="15" customHeight="1" x14ac:dyDescent="0.25"/>
    <row r="59851" customFormat="1" ht="15" customHeight="1" x14ac:dyDescent="0.25"/>
    <row r="59852" customFormat="1" ht="15" customHeight="1" x14ac:dyDescent="0.25"/>
    <row r="59853" customFormat="1" ht="15" customHeight="1" x14ac:dyDescent="0.25"/>
    <row r="59854" customFormat="1" ht="15" customHeight="1" x14ac:dyDescent="0.25"/>
    <row r="59855" customFormat="1" ht="15" customHeight="1" x14ac:dyDescent="0.25"/>
    <row r="59856" customFormat="1" ht="15" customHeight="1" x14ac:dyDescent="0.25"/>
    <row r="59857" customFormat="1" ht="15" customHeight="1" x14ac:dyDescent="0.25"/>
    <row r="59858" customFormat="1" ht="15" customHeight="1" x14ac:dyDescent="0.25"/>
    <row r="59859" customFormat="1" ht="15" customHeight="1" x14ac:dyDescent="0.25"/>
    <row r="59860" customFormat="1" ht="15" customHeight="1" x14ac:dyDescent="0.25"/>
    <row r="59861" customFormat="1" ht="15" customHeight="1" x14ac:dyDescent="0.25"/>
    <row r="59862" customFormat="1" ht="15" customHeight="1" x14ac:dyDescent="0.25"/>
    <row r="59863" customFormat="1" ht="15" customHeight="1" x14ac:dyDescent="0.25"/>
    <row r="59864" customFormat="1" ht="15" customHeight="1" x14ac:dyDescent="0.25"/>
    <row r="59865" customFormat="1" ht="15" customHeight="1" x14ac:dyDescent="0.25"/>
    <row r="59866" customFormat="1" ht="15" customHeight="1" x14ac:dyDescent="0.25"/>
    <row r="59867" customFormat="1" ht="15" customHeight="1" x14ac:dyDescent="0.25"/>
    <row r="59868" customFormat="1" ht="15" customHeight="1" x14ac:dyDescent="0.25"/>
    <row r="59869" customFormat="1" ht="15" customHeight="1" x14ac:dyDescent="0.25"/>
    <row r="59870" customFormat="1" ht="15" customHeight="1" x14ac:dyDescent="0.25"/>
    <row r="59871" customFormat="1" ht="15" customHeight="1" x14ac:dyDescent="0.25"/>
    <row r="59872" customFormat="1" ht="15" customHeight="1" x14ac:dyDescent="0.25"/>
    <row r="59873" customFormat="1" ht="15" customHeight="1" x14ac:dyDescent="0.25"/>
    <row r="59874" customFormat="1" ht="15" customHeight="1" x14ac:dyDescent="0.25"/>
    <row r="59875" customFormat="1" ht="15" customHeight="1" x14ac:dyDescent="0.25"/>
    <row r="59876" customFormat="1" ht="15" customHeight="1" x14ac:dyDescent="0.25"/>
    <row r="59877" customFormat="1" ht="15" customHeight="1" x14ac:dyDescent="0.25"/>
    <row r="59878" customFormat="1" ht="15" customHeight="1" x14ac:dyDescent="0.25"/>
    <row r="59879" customFormat="1" ht="15" customHeight="1" x14ac:dyDescent="0.25"/>
    <row r="59880" customFormat="1" ht="15" customHeight="1" x14ac:dyDescent="0.25"/>
    <row r="59881" customFormat="1" ht="15" customHeight="1" x14ac:dyDescent="0.25"/>
    <row r="59882" customFormat="1" ht="15" customHeight="1" x14ac:dyDescent="0.25"/>
    <row r="59883" customFormat="1" ht="15" customHeight="1" x14ac:dyDescent="0.25"/>
    <row r="59884" customFormat="1" ht="15" customHeight="1" x14ac:dyDescent="0.25"/>
    <row r="59885" customFormat="1" ht="15" customHeight="1" x14ac:dyDescent="0.25"/>
    <row r="59886" customFormat="1" ht="15" customHeight="1" x14ac:dyDescent="0.25"/>
    <row r="59887" customFormat="1" ht="15" customHeight="1" x14ac:dyDescent="0.25"/>
    <row r="59888" customFormat="1" ht="15" customHeight="1" x14ac:dyDescent="0.25"/>
    <row r="59889" customFormat="1" ht="15" customHeight="1" x14ac:dyDescent="0.25"/>
    <row r="59890" customFormat="1" ht="15" customHeight="1" x14ac:dyDescent="0.25"/>
    <row r="59891" customFormat="1" ht="15" customHeight="1" x14ac:dyDescent="0.25"/>
    <row r="59892" customFormat="1" ht="15" customHeight="1" x14ac:dyDescent="0.25"/>
    <row r="59893" customFormat="1" ht="15" customHeight="1" x14ac:dyDescent="0.25"/>
    <row r="59894" customFormat="1" ht="15" customHeight="1" x14ac:dyDescent="0.25"/>
    <row r="59895" customFormat="1" ht="15" customHeight="1" x14ac:dyDescent="0.25"/>
    <row r="59896" customFormat="1" ht="15" customHeight="1" x14ac:dyDescent="0.25"/>
    <row r="59897" customFormat="1" ht="15" customHeight="1" x14ac:dyDescent="0.25"/>
    <row r="59898" customFormat="1" ht="15" customHeight="1" x14ac:dyDescent="0.25"/>
    <row r="59899" customFormat="1" ht="15" customHeight="1" x14ac:dyDescent="0.25"/>
    <row r="59900" customFormat="1" ht="15" customHeight="1" x14ac:dyDescent="0.25"/>
    <row r="59901" customFormat="1" ht="15" customHeight="1" x14ac:dyDescent="0.25"/>
    <row r="59902" customFormat="1" ht="15" customHeight="1" x14ac:dyDescent="0.25"/>
    <row r="59903" customFormat="1" ht="15" customHeight="1" x14ac:dyDescent="0.25"/>
    <row r="59904" customFormat="1" ht="15" customHeight="1" x14ac:dyDescent="0.25"/>
    <row r="59905" customFormat="1" ht="15" customHeight="1" x14ac:dyDescent="0.25"/>
    <row r="59906" customFormat="1" ht="15" customHeight="1" x14ac:dyDescent="0.25"/>
    <row r="59907" customFormat="1" ht="15" customHeight="1" x14ac:dyDescent="0.25"/>
    <row r="59908" customFormat="1" ht="15" customHeight="1" x14ac:dyDescent="0.25"/>
    <row r="59909" customFormat="1" ht="15" customHeight="1" x14ac:dyDescent="0.25"/>
    <row r="59910" customFormat="1" ht="15" customHeight="1" x14ac:dyDescent="0.25"/>
    <row r="59911" customFormat="1" ht="15" customHeight="1" x14ac:dyDescent="0.25"/>
    <row r="59912" customFormat="1" ht="15" customHeight="1" x14ac:dyDescent="0.25"/>
    <row r="59913" customFormat="1" ht="15" customHeight="1" x14ac:dyDescent="0.25"/>
    <row r="59914" customFormat="1" ht="15" customHeight="1" x14ac:dyDescent="0.25"/>
    <row r="59915" customFormat="1" ht="15" customHeight="1" x14ac:dyDescent="0.25"/>
    <row r="59916" customFormat="1" ht="15" customHeight="1" x14ac:dyDescent="0.25"/>
    <row r="59917" customFormat="1" ht="15" customHeight="1" x14ac:dyDescent="0.25"/>
    <row r="59918" customFormat="1" ht="15" customHeight="1" x14ac:dyDescent="0.25"/>
    <row r="59919" customFormat="1" ht="15" customHeight="1" x14ac:dyDescent="0.25"/>
    <row r="59920" customFormat="1" ht="15" customHeight="1" x14ac:dyDescent="0.25"/>
    <row r="59921" customFormat="1" ht="15" customHeight="1" x14ac:dyDescent="0.25"/>
    <row r="59922" customFormat="1" ht="15" customHeight="1" x14ac:dyDescent="0.25"/>
    <row r="59923" customFormat="1" ht="15" customHeight="1" x14ac:dyDescent="0.25"/>
    <row r="59924" customFormat="1" ht="15" customHeight="1" x14ac:dyDescent="0.25"/>
    <row r="59925" customFormat="1" ht="15" customHeight="1" x14ac:dyDescent="0.25"/>
    <row r="59926" customFormat="1" ht="15" customHeight="1" x14ac:dyDescent="0.25"/>
    <row r="59927" customFormat="1" ht="15" customHeight="1" x14ac:dyDescent="0.25"/>
    <row r="59928" customFormat="1" ht="15" customHeight="1" x14ac:dyDescent="0.25"/>
    <row r="59929" customFormat="1" ht="15" customHeight="1" x14ac:dyDescent="0.25"/>
    <row r="59930" customFormat="1" ht="15" customHeight="1" x14ac:dyDescent="0.25"/>
    <row r="59931" customFormat="1" ht="15" customHeight="1" x14ac:dyDescent="0.25"/>
    <row r="59932" customFormat="1" ht="15" customHeight="1" x14ac:dyDescent="0.25"/>
    <row r="59933" customFormat="1" ht="15" customHeight="1" x14ac:dyDescent="0.25"/>
    <row r="59934" customFormat="1" ht="15" customHeight="1" x14ac:dyDescent="0.25"/>
    <row r="59935" customFormat="1" ht="15" customHeight="1" x14ac:dyDescent="0.25"/>
    <row r="59936" customFormat="1" ht="15" customHeight="1" x14ac:dyDescent="0.25"/>
    <row r="59937" customFormat="1" ht="15" customHeight="1" x14ac:dyDescent="0.25"/>
    <row r="59938" customFormat="1" ht="15" customHeight="1" x14ac:dyDescent="0.25"/>
    <row r="59939" customFormat="1" ht="15" customHeight="1" x14ac:dyDescent="0.25"/>
    <row r="59940" customFormat="1" ht="15" customHeight="1" x14ac:dyDescent="0.25"/>
    <row r="59941" customFormat="1" ht="15" customHeight="1" x14ac:dyDescent="0.25"/>
    <row r="59942" customFormat="1" ht="15" customHeight="1" x14ac:dyDescent="0.25"/>
    <row r="59943" customFormat="1" ht="15" customHeight="1" x14ac:dyDescent="0.25"/>
    <row r="59944" customFormat="1" ht="15" customHeight="1" x14ac:dyDescent="0.25"/>
    <row r="59945" customFormat="1" ht="15" customHeight="1" x14ac:dyDescent="0.25"/>
    <row r="59946" customFormat="1" ht="15" customHeight="1" x14ac:dyDescent="0.25"/>
    <row r="59947" customFormat="1" ht="15" customHeight="1" x14ac:dyDescent="0.25"/>
    <row r="59948" customFormat="1" ht="15" customHeight="1" x14ac:dyDescent="0.25"/>
    <row r="59949" customFormat="1" ht="15" customHeight="1" x14ac:dyDescent="0.25"/>
    <row r="59950" customFormat="1" ht="15" customHeight="1" x14ac:dyDescent="0.25"/>
    <row r="59951" customFormat="1" ht="15" customHeight="1" x14ac:dyDescent="0.25"/>
    <row r="59952" customFormat="1" ht="15" customHeight="1" x14ac:dyDescent="0.25"/>
    <row r="59953" customFormat="1" ht="15" customHeight="1" x14ac:dyDescent="0.25"/>
    <row r="59954" customFormat="1" ht="15" customHeight="1" x14ac:dyDescent="0.25"/>
    <row r="59955" customFormat="1" ht="15" customHeight="1" x14ac:dyDescent="0.25"/>
    <row r="59956" customFormat="1" ht="15" customHeight="1" x14ac:dyDescent="0.25"/>
    <row r="59957" customFormat="1" ht="15" customHeight="1" x14ac:dyDescent="0.25"/>
    <row r="59958" customFormat="1" ht="15" customHeight="1" x14ac:dyDescent="0.25"/>
    <row r="59959" customFormat="1" ht="15" customHeight="1" x14ac:dyDescent="0.25"/>
    <row r="59960" customFormat="1" ht="15" customHeight="1" x14ac:dyDescent="0.25"/>
    <row r="59961" customFormat="1" ht="15" customHeight="1" x14ac:dyDescent="0.25"/>
    <row r="59962" customFormat="1" ht="15" customHeight="1" x14ac:dyDescent="0.25"/>
    <row r="59963" customFormat="1" ht="15" customHeight="1" x14ac:dyDescent="0.25"/>
    <row r="59964" customFormat="1" ht="15" customHeight="1" x14ac:dyDescent="0.25"/>
    <row r="59965" customFormat="1" ht="15" customHeight="1" x14ac:dyDescent="0.25"/>
    <row r="59966" customFormat="1" ht="15" customHeight="1" x14ac:dyDescent="0.25"/>
    <row r="59967" customFormat="1" ht="15" customHeight="1" x14ac:dyDescent="0.25"/>
    <row r="59968" customFormat="1" ht="15" customHeight="1" x14ac:dyDescent="0.25"/>
    <row r="59969" customFormat="1" ht="15" customHeight="1" x14ac:dyDescent="0.25"/>
    <row r="59970" customFormat="1" ht="15" customHeight="1" x14ac:dyDescent="0.25"/>
    <row r="59971" customFormat="1" ht="15" customHeight="1" x14ac:dyDescent="0.25"/>
    <row r="59972" customFormat="1" ht="15" customHeight="1" x14ac:dyDescent="0.25"/>
    <row r="59973" customFormat="1" ht="15" customHeight="1" x14ac:dyDescent="0.25"/>
    <row r="59974" customFormat="1" ht="15" customHeight="1" x14ac:dyDescent="0.25"/>
    <row r="59975" customFormat="1" ht="15" customHeight="1" x14ac:dyDescent="0.25"/>
    <row r="59976" customFormat="1" ht="15" customHeight="1" x14ac:dyDescent="0.25"/>
    <row r="59977" customFormat="1" ht="15" customHeight="1" x14ac:dyDescent="0.25"/>
    <row r="59978" customFormat="1" ht="15" customHeight="1" x14ac:dyDescent="0.25"/>
    <row r="59979" customFormat="1" ht="15" customHeight="1" x14ac:dyDescent="0.25"/>
    <row r="59980" customFormat="1" ht="15" customHeight="1" x14ac:dyDescent="0.25"/>
    <row r="59981" customFormat="1" ht="15" customHeight="1" x14ac:dyDescent="0.25"/>
    <row r="59982" customFormat="1" ht="15" customHeight="1" x14ac:dyDescent="0.25"/>
    <row r="59983" customFormat="1" ht="15" customHeight="1" x14ac:dyDescent="0.25"/>
    <row r="59984" customFormat="1" ht="15" customHeight="1" x14ac:dyDescent="0.25"/>
    <row r="59985" customFormat="1" ht="15" customHeight="1" x14ac:dyDescent="0.25"/>
    <row r="59986" customFormat="1" ht="15" customHeight="1" x14ac:dyDescent="0.25"/>
    <row r="59987" customFormat="1" ht="15" customHeight="1" x14ac:dyDescent="0.25"/>
    <row r="59988" customFormat="1" ht="15" customHeight="1" x14ac:dyDescent="0.25"/>
    <row r="59989" customFormat="1" ht="15" customHeight="1" x14ac:dyDescent="0.25"/>
    <row r="59990" customFormat="1" ht="15" customHeight="1" x14ac:dyDescent="0.25"/>
    <row r="59991" customFormat="1" ht="15" customHeight="1" x14ac:dyDescent="0.25"/>
    <row r="59992" customFormat="1" ht="15" customHeight="1" x14ac:dyDescent="0.25"/>
    <row r="59993" customFormat="1" ht="15" customHeight="1" x14ac:dyDescent="0.25"/>
    <row r="59994" customFormat="1" ht="15" customHeight="1" x14ac:dyDescent="0.25"/>
    <row r="59995" customFormat="1" ht="15" customHeight="1" x14ac:dyDescent="0.25"/>
    <row r="59996" customFormat="1" ht="15" customHeight="1" x14ac:dyDescent="0.25"/>
    <row r="59997" customFormat="1" ht="15" customHeight="1" x14ac:dyDescent="0.25"/>
    <row r="59998" customFormat="1" ht="15" customHeight="1" x14ac:dyDescent="0.25"/>
    <row r="59999" customFormat="1" ht="15" customHeight="1" x14ac:dyDescent="0.25"/>
    <row r="60000" customFormat="1" ht="15" customHeight="1" x14ac:dyDescent="0.25"/>
    <row r="60001" customFormat="1" ht="15" customHeight="1" x14ac:dyDescent="0.25"/>
    <row r="60002" customFormat="1" ht="15" customHeight="1" x14ac:dyDescent="0.25"/>
    <row r="60003" customFormat="1" ht="15" customHeight="1" x14ac:dyDescent="0.25"/>
    <row r="60004" customFormat="1" ht="15" customHeight="1" x14ac:dyDescent="0.25"/>
    <row r="60005" customFormat="1" ht="15" customHeight="1" x14ac:dyDescent="0.25"/>
    <row r="60006" customFormat="1" ht="15" customHeight="1" x14ac:dyDescent="0.25"/>
    <row r="60007" customFormat="1" ht="15" customHeight="1" x14ac:dyDescent="0.25"/>
    <row r="60008" customFormat="1" ht="15" customHeight="1" x14ac:dyDescent="0.25"/>
    <row r="60009" customFormat="1" ht="15" customHeight="1" x14ac:dyDescent="0.25"/>
    <row r="60010" customFormat="1" ht="15" customHeight="1" x14ac:dyDescent="0.25"/>
    <row r="60011" customFormat="1" ht="15" customHeight="1" x14ac:dyDescent="0.25"/>
    <row r="60012" customFormat="1" ht="15" customHeight="1" x14ac:dyDescent="0.25"/>
    <row r="60013" customFormat="1" ht="15" customHeight="1" x14ac:dyDescent="0.25"/>
    <row r="60014" customFormat="1" ht="15" customHeight="1" x14ac:dyDescent="0.25"/>
    <row r="60015" customFormat="1" ht="15" customHeight="1" x14ac:dyDescent="0.25"/>
    <row r="60016" customFormat="1" ht="15" customHeight="1" x14ac:dyDescent="0.25"/>
    <row r="60017" customFormat="1" ht="15" customHeight="1" x14ac:dyDescent="0.25"/>
    <row r="60018" customFormat="1" ht="15" customHeight="1" x14ac:dyDescent="0.25"/>
    <row r="60019" customFormat="1" ht="15" customHeight="1" x14ac:dyDescent="0.25"/>
    <row r="60020" customFormat="1" ht="15" customHeight="1" x14ac:dyDescent="0.25"/>
    <row r="60021" customFormat="1" ht="15" customHeight="1" x14ac:dyDescent="0.25"/>
    <row r="60022" customFormat="1" ht="15" customHeight="1" x14ac:dyDescent="0.25"/>
    <row r="60023" customFormat="1" ht="15" customHeight="1" x14ac:dyDescent="0.25"/>
    <row r="60024" customFormat="1" ht="15" customHeight="1" x14ac:dyDescent="0.25"/>
    <row r="60025" customFormat="1" ht="15" customHeight="1" x14ac:dyDescent="0.25"/>
    <row r="60026" customFormat="1" ht="15" customHeight="1" x14ac:dyDescent="0.25"/>
    <row r="60027" customFormat="1" ht="15" customHeight="1" x14ac:dyDescent="0.25"/>
    <row r="60028" customFormat="1" ht="15" customHeight="1" x14ac:dyDescent="0.25"/>
    <row r="60029" customFormat="1" ht="15" customHeight="1" x14ac:dyDescent="0.25"/>
    <row r="60030" customFormat="1" ht="15" customHeight="1" x14ac:dyDescent="0.25"/>
    <row r="60031" customFormat="1" ht="15" customHeight="1" x14ac:dyDescent="0.25"/>
    <row r="60032" customFormat="1" ht="15" customHeight="1" x14ac:dyDescent="0.25"/>
    <row r="60033" customFormat="1" ht="15" customHeight="1" x14ac:dyDescent="0.25"/>
    <row r="60034" customFormat="1" ht="15" customHeight="1" x14ac:dyDescent="0.25"/>
    <row r="60035" customFormat="1" ht="15" customHeight="1" x14ac:dyDescent="0.25"/>
    <row r="60036" customFormat="1" ht="15" customHeight="1" x14ac:dyDescent="0.25"/>
    <row r="60037" customFormat="1" ht="15" customHeight="1" x14ac:dyDescent="0.25"/>
    <row r="60038" customFormat="1" ht="15" customHeight="1" x14ac:dyDescent="0.25"/>
    <row r="60039" customFormat="1" ht="15" customHeight="1" x14ac:dyDescent="0.25"/>
    <row r="60040" customFormat="1" ht="15" customHeight="1" x14ac:dyDescent="0.25"/>
    <row r="60041" customFormat="1" ht="15" customHeight="1" x14ac:dyDescent="0.25"/>
    <row r="60042" customFormat="1" ht="15" customHeight="1" x14ac:dyDescent="0.25"/>
    <row r="60043" customFormat="1" ht="15" customHeight="1" x14ac:dyDescent="0.25"/>
    <row r="60044" customFormat="1" ht="15" customHeight="1" x14ac:dyDescent="0.25"/>
    <row r="60045" customFormat="1" ht="15" customHeight="1" x14ac:dyDescent="0.25"/>
    <row r="60046" customFormat="1" ht="15" customHeight="1" x14ac:dyDescent="0.25"/>
    <row r="60047" customFormat="1" ht="15" customHeight="1" x14ac:dyDescent="0.25"/>
    <row r="60048" customFormat="1" ht="15" customHeight="1" x14ac:dyDescent="0.25"/>
    <row r="60049" customFormat="1" ht="15" customHeight="1" x14ac:dyDescent="0.25"/>
    <row r="60050" customFormat="1" ht="15" customHeight="1" x14ac:dyDescent="0.25"/>
    <row r="60051" customFormat="1" ht="15" customHeight="1" x14ac:dyDescent="0.25"/>
    <row r="60052" customFormat="1" ht="15" customHeight="1" x14ac:dyDescent="0.25"/>
    <row r="60053" customFormat="1" ht="15" customHeight="1" x14ac:dyDescent="0.25"/>
    <row r="60054" customFormat="1" ht="15" customHeight="1" x14ac:dyDescent="0.25"/>
    <row r="60055" customFormat="1" ht="15" customHeight="1" x14ac:dyDescent="0.25"/>
    <row r="60056" customFormat="1" ht="15" customHeight="1" x14ac:dyDescent="0.25"/>
    <row r="60057" customFormat="1" ht="15" customHeight="1" x14ac:dyDescent="0.25"/>
    <row r="60058" customFormat="1" ht="15" customHeight="1" x14ac:dyDescent="0.25"/>
    <row r="60059" customFormat="1" ht="15" customHeight="1" x14ac:dyDescent="0.25"/>
    <row r="60060" customFormat="1" ht="15" customHeight="1" x14ac:dyDescent="0.25"/>
    <row r="60061" customFormat="1" ht="15" customHeight="1" x14ac:dyDescent="0.25"/>
    <row r="60062" customFormat="1" ht="15" customHeight="1" x14ac:dyDescent="0.25"/>
    <row r="60063" customFormat="1" ht="15" customHeight="1" x14ac:dyDescent="0.25"/>
    <row r="60064" customFormat="1" ht="15" customHeight="1" x14ac:dyDescent="0.25"/>
    <row r="60065" customFormat="1" ht="15" customHeight="1" x14ac:dyDescent="0.25"/>
    <row r="60066" customFormat="1" ht="15" customHeight="1" x14ac:dyDescent="0.25"/>
    <row r="60067" customFormat="1" ht="15" customHeight="1" x14ac:dyDescent="0.25"/>
    <row r="60068" customFormat="1" ht="15" customHeight="1" x14ac:dyDescent="0.25"/>
    <row r="60069" customFormat="1" ht="15" customHeight="1" x14ac:dyDescent="0.25"/>
    <row r="60070" customFormat="1" ht="15" customHeight="1" x14ac:dyDescent="0.25"/>
    <row r="60071" customFormat="1" ht="15" customHeight="1" x14ac:dyDescent="0.25"/>
    <row r="60072" customFormat="1" ht="15" customHeight="1" x14ac:dyDescent="0.25"/>
    <row r="60073" customFormat="1" ht="15" customHeight="1" x14ac:dyDescent="0.25"/>
    <row r="60074" customFormat="1" ht="15" customHeight="1" x14ac:dyDescent="0.25"/>
    <row r="60075" customFormat="1" ht="15" customHeight="1" x14ac:dyDescent="0.25"/>
    <row r="60076" customFormat="1" ht="15" customHeight="1" x14ac:dyDescent="0.25"/>
    <row r="60077" customFormat="1" ht="15" customHeight="1" x14ac:dyDescent="0.25"/>
    <row r="60078" customFormat="1" ht="15" customHeight="1" x14ac:dyDescent="0.25"/>
    <row r="60079" customFormat="1" ht="15" customHeight="1" x14ac:dyDescent="0.25"/>
    <row r="60080" customFormat="1" ht="15" customHeight="1" x14ac:dyDescent="0.25"/>
    <row r="60081" customFormat="1" ht="15" customHeight="1" x14ac:dyDescent="0.25"/>
    <row r="60082" customFormat="1" ht="15" customHeight="1" x14ac:dyDescent="0.25"/>
    <row r="60083" customFormat="1" ht="15" customHeight="1" x14ac:dyDescent="0.25"/>
    <row r="60084" customFormat="1" ht="15" customHeight="1" x14ac:dyDescent="0.25"/>
    <row r="60085" customFormat="1" ht="15" customHeight="1" x14ac:dyDescent="0.25"/>
    <row r="60086" customFormat="1" ht="15" customHeight="1" x14ac:dyDescent="0.25"/>
    <row r="60087" customFormat="1" ht="15" customHeight="1" x14ac:dyDescent="0.25"/>
    <row r="60088" customFormat="1" ht="15" customHeight="1" x14ac:dyDescent="0.25"/>
    <row r="60089" customFormat="1" ht="15" customHeight="1" x14ac:dyDescent="0.25"/>
    <row r="60090" customFormat="1" ht="15" customHeight="1" x14ac:dyDescent="0.25"/>
    <row r="60091" customFormat="1" ht="15" customHeight="1" x14ac:dyDescent="0.25"/>
    <row r="60092" customFormat="1" ht="15" customHeight="1" x14ac:dyDescent="0.25"/>
    <row r="60093" customFormat="1" ht="15" customHeight="1" x14ac:dyDescent="0.25"/>
    <row r="60094" customFormat="1" ht="15" customHeight="1" x14ac:dyDescent="0.25"/>
    <row r="60095" customFormat="1" ht="15" customHeight="1" x14ac:dyDescent="0.25"/>
    <row r="60096" customFormat="1" ht="15" customHeight="1" x14ac:dyDescent="0.25"/>
    <row r="60097" customFormat="1" ht="15" customHeight="1" x14ac:dyDescent="0.25"/>
    <row r="60098" customFormat="1" ht="15" customHeight="1" x14ac:dyDescent="0.25"/>
    <row r="60099" customFormat="1" ht="15" customHeight="1" x14ac:dyDescent="0.25"/>
    <row r="60100" customFormat="1" ht="15" customHeight="1" x14ac:dyDescent="0.25"/>
    <row r="60101" customFormat="1" ht="15" customHeight="1" x14ac:dyDescent="0.25"/>
    <row r="60102" customFormat="1" ht="15" customHeight="1" x14ac:dyDescent="0.25"/>
    <row r="60103" customFormat="1" ht="15" customHeight="1" x14ac:dyDescent="0.25"/>
    <row r="60104" customFormat="1" ht="15" customHeight="1" x14ac:dyDescent="0.25"/>
    <row r="60105" customFormat="1" ht="15" customHeight="1" x14ac:dyDescent="0.25"/>
    <row r="60106" customFormat="1" ht="15" customHeight="1" x14ac:dyDescent="0.25"/>
    <row r="60107" customFormat="1" ht="15" customHeight="1" x14ac:dyDescent="0.25"/>
    <row r="60108" customFormat="1" ht="15" customHeight="1" x14ac:dyDescent="0.25"/>
    <row r="60109" customFormat="1" ht="15" customHeight="1" x14ac:dyDescent="0.25"/>
    <row r="60110" customFormat="1" ht="15" customHeight="1" x14ac:dyDescent="0.25"/>
    <row r="60111" customFormat="1" ht="15" customHeight="1" x14ac:dyDescent="0.25"/>
    <row r="60112" customFormat="1" ht="15" customHeight="1" x14ac:dyDescent="0.25"/>
    <row r="60113" customFormat="1" ht="15" customHeight="1" x14ac:dyDescent="0.25"/>
    <row r="60114" customFormat="1" ht="15" customHeight="1" x14ac:dyDescent="0.25"/>
    <row r="60115" customFormat="1" ht="15" customHeight="1" x14ac:dyDescent="0.25"/>
    <row r="60116" customFormat="1" ht="15" customHeight="1" x14ac:dyDescent="0.25"/>
    <row r="60117" customFormat="1" ht="15" customHeight="1" x14ac:dyDescent="0.25"/>
    <row r="60118" customFormat="1" ht="15" customHeight="1" x14ac:dyDescent="0.25"/>
    <row r="60119" customFormat="1" ht="15" customHeight="1" x14ac:dyDescent="0.25"/>
    <row r="60120" customFormat="1" ht="15" customHeight="1" x14ac:dyDescent="0.25"/>
    <row r="60121" customFormat="1" ht="15" customHeight="1" x14ac:dyDescent="0.25"/>
    <row r="60122" customFormat="1" ht="15" customHeight="1" x14ac:dyDescent="0.25"/>
    <row r="60123" customFormat="1" ht="15" customHeight="1" x14ac:dyDescent="0.25"/>
    <row r="60124" customFormat="1" ht="15" customHeight="1" x14ac:dyDescent="0.25"/>
    <row r="60125" customFormat="1" ht="15" customHeight="1" x14ac:dyDescent="0.25"/>
    <row r="60126" customFormat="1" ht="15" customHeight="1" x14ac:dyDescent="0.25"/>
    <row r="60127" customFormat="1" ht="15" customHeight="1" x14ac:dyDescent="0.25"/>
    <row r="60128" customFormat="1" ht="15" customHeight="1" x14ac:dyDescent="0.25"/>
    <row r="60129" customFormat="1" ht="15" customHeight="1" x14ac:dyDescent="0.25"/>
    <row r="60130" customFormat="1" ht="15" customHeight="1" x14ac:dyDescent="0.25"/>
    <row r="60131" customFormat="1" ht="15" customHeight="1" x14ac:dyDescent="0.25"/>
    <row r="60132" customFormat="1" ht="15" customHeight="1" x14ac:dyDescent="0.25"/>
    <row r="60133" customFormat="1" ht="15" customHeight="1" x14ac:dyDescent="0.25"/>
    <row r="60134" customFormat="1" ht="15" customHeight="1" x14ac:dyDescent="0.25"/>
    <row r="60135" customFormat="1" ht="15" customHeight="1" x14ac:dyDescent="0.25"/>
    <row r="60136" customFormat="1" ht="15" customHeight="1" x14ac:dyDescent="0.25"/>
    <row r="60137" customFormat="1" ht="15" customHeight="1" x14ac:dyDescent="0.25"/>
    <row r="60138" customFormat="1" ht="15" customHeight="1" x14ac:dyDescent="0.25"/>
    <row r="60139" customFormat="1" ht="15" customHeight="1" x14ac:dyDescent="0.25"/>
    <row r="60140" customFormat="1" ht="15" customHeight="1" x14ac:dyDescent="0.25"/>
    <row r="60141" customFormat="1" ht="15" customHeight="1" x14ac:dyDescent="0.25"/>
    <row r="60142" customFormat="1" ht="15" customHeight="1" x14ac:dyDescent="0.25"/>
    <row r="60143" customFormat="1" ht="15" customHeight="1" x14ac:dyDescent="0.25"/>
    <row r="60144" customFormat="1" ht="15" customHeight="1" x14ac:dyDescent="0.25"/>
    <row r="60145" customFormat="1" ht="15" customHeight="1" x14ac:dyDescent="0.25"/>
    <row r="60146" customFormat="1" ht="15" customHeight="1" x14ac:dyDescent="0.25"/>
    <row r="60147" customFormat="1" ht="15" customHeight="1" x14ac:dyDescent="0.25"/>
    <row r="60148" customFormat="1" ht="15" customHeight="1" x14ac:dyDescent="0.25"/>
    <row r="60149" customFormat="1" ht="15" customHeight="1" x14ac:dyDescent="0.25"/>
    <row r="60150" customFormat="1" ht="15" customHeight="1" x14ac:dyDescent="0.25"/>
    <row r="60151" customFormat="1" ht="15" customHeight="1" x14ac:dyDescent="0.25"/>
    <row r="60152" customFormat="1" ht="15" customHeight="1" x14ac:dyDescent="0.25"/>
    <row r="60153" customFormat="1" ht="15" customHeight="1" x14ac:dyDescent="0.25"/>
    <row r="60154" customFormat="1" ht="15" customHeight="1" x14ac:dyDescent="0.25"/>
    <row r="60155" customFormat="1" ht="15" customHeight="1" x14ac:dyDescent="0.25"/>
    <row r="60156" customFormat="1" ht="15" customHeight="1" x14ac:dyDescent="0.25"/>
    <row r="60157" customFormat="1" ht="15" customHeight="1" x14ac:dyDescent="0.25"/>
    <row r="60158" customFormat="1" ht="15" customHeight="1" x14ac:dyDescent="0.25"/>
    <row r="60159" customFormat="1" ht="15" customHeight="1" x14ac:dyDescent="0.25"/>
    <row r="60160" customFormat="1" ht="15" customHeight="1" x14ac:dyDescent="0.25"/>
    <row r="60161" customFormat="1" ht="15" customHeight="1" x14ac:dyDescent="0.25"/>
    <row r="60162" customFormat="1" ht="15" customHeight="1" x14ac:dyDescent="0.25"/>
    <row r="60163" customFormat="1" ht="15" customHeight="1" x14ac:dyDescent="0.25"/>
    <row r="60164" customFormat="1" ht="15" customHeight="1" x14ac:dyDescent="0.25"/>
    <row r="60165" customFormat="1" ht="15" customHeight="1" x14ac:dyDescent="0.25"/>
    <row r="60166" customFormat="1" ht="15" customHeight="1" x14ac:dyDescent="0.25"/>
    <row r="60167" customFormat="1" ht="15" customHeight="1" x14ac:dyDescent="0.25"/>
    <row r="60168" customFormat="1" ht="15" customHeight="1" x14ac:dyDescent="0.25"/>
    <row r="60169" customFormat="1" ht="15" customHeight="1" x14ac:dyDescent="0.25"/>
    <row r="60170" customFormat="1" ht="15" customHeight="1" x14ac:dyDescent="0.25"/>
    <row r="60171" customFormat="1" ht="15" customHeight="1" x14ac:dyDescent="0.25"/>
    <row r="60172" customFormat="1" ht="15" customHeight="1" x14ac:dyDescent="0.25"/>
    <row r="60173" customFormat="1" ht="15" customHeight="1" x14ac:dyDescent="0.25"/>
    <row r="60174" customFormat="1" ht="15" customHeight="1" x14ac:dyDescent="0.25"/>
    <row r="60175" customFormat="1" ht="15" customHeight="1" x14ac:dyDescent="0.25"/>
    <row r="60176" customFormat="1" ht="15" customHeight="1" x14ac:dyDescent="0.25"/>
    <row r="60177" customFormat="1" ht="15" customHeight="1" x14ac:dyDescent="0.25"/>
    <row r="60178" customFormat="1" ht="15" customHeight="1" x14ac:dyDescent="0.25"/>
    <row r="60179" customFormat="1" ht="15" customHeight="1" x14ac:dyDescent="0.25"/>
    <row r="60180" customFormat="1" ht="15" customHeight="1" x14ac:dyDescent="0.25"/>
    <row r="60181" customFormat="1" ht="15" customHeight="1" x14ac:dyDescent="0.25"/>
    <row r="60182" customFormat="1" ht="15" customHeight="1" x14ac:dyDescent="0.25"/>
    <row r="60183" customFormat="1" ht="15" customHeight="1" x14ac:dyDescent="0.25"/>
    <row r="60184" customFormat="1" ht="15" customHeight="1" x14ac:dyDescent="0.25"/>
    <row r="60185" customFormat="1" ht="15" customHeight="1" x14ac:dyDescent="0.25"/>
    <row r="60186" customFormat="1" ht="15" customHeight="1" x14ac:dyDescent="0.25"/>
    <row r="60187" customFormat="1" ht="15" customHeight="1" x14ac:dyDescent="0.25"/>
    <row r="60188" customFormat="1" ht="15" customHeight="1" x14ac:dyDescent="0.25"/>
    <row r="60189" customFormat="1" ht="15" customHeight="1" x14ac:dyDescent="0.25"/>
    <row r="60190" customFormat="1" ht="15" customHeight="1" x14ac:dyDescent="0.25"/>
    <row r="60191" customFormat="1" ht="15" customHeight="1" x14ac:dyDescent="0.25"/>
    <row r="60192" customFormat="1" ht="15" customHeight="1" x14ac:dyDescent="0.25"/>
    <row r="60193" customFormat="1" ht="15" customHeight="1" x14ac:dyDescent="0.25"/>
    <row r="60194" customFormat="1" ht="15" customHeight="1" x14ac:dyDescent="0.25"/>
    <row r="60195" customFormat="1" ht="15" customHeight="1" x14ac:dyDescent="0.25"/>
    <row r="60196" customFormat="1" ht="15" customHeight="1" x14ac:dyDescent="0.25"/>
    <row r="60197" customFormat="1" ht="15" customHeight="1" x14ac:dyDescent="0.25"/>
    <row r="60198" customFormat="1" ht="15" customHeight="1" x14ac:dyDescent="0.25"/>
    <row r="60199" customFormat="1" ht="15" customHeight="1" x14ac:dyDescent="0.25"/>
    <row r="60200" customFormat="1" ht="15" customHeight="1" x14ac:dyDescent="0.25"/>
    <row r="60201" customFormat="1" ht="15" customHeight="1" x14ac:dyDescent="0.25"/>
    <row r="60202" customFormat="1" ht="15" customHeight="1" x14ac:dyDescent="0.25"/>
    <row r="60203" customFormat="1" ht="15" customHeight="1" x14ac:dyDescent="0.25"/>
    <row r="60204" customFormat="1" ht="15" customHeight="1" x14ac:dyDescent="0.25"/>
    <row r="60205" customFormat="1" ht="15" customHeight="1" x14ac:dyDescent="0.25"/>
    <row r="60206" customFormat="1" ht="15" customHeight="1" x14ac:dyDescent="0.25"/>
    <row r="60207" customFormat="1" ht="15" customHeight="1" x14ac:dyDescent="0.25"/>
    <row r="60208" customFormat="1" ht="15" customHeight="1" x14ac:dyDescent="0.25"/>
    <row r="60209" customFormat="1" ht="15" customHeight="1" x14ac:dyDescent="0.25"/>
    <row r="60210" customFormat="1" ht="15" customHeight="1" x14ac:dyDescent="0.25"/>
    <row r="60211" customFormat="1" ht="15" customHeight="1" x14ac:dyDescent="0.25"/>
    <row r="60212" customFormat="1" ht="15" customHeight="1" x14ac:dyDescent="0.25"/>
    <row r="60213" customFormat="1" ht="15" customHeight="1" x14ac:dyDescent="0.25"/>
    <row r="60214" customFormat="1" ht="15" customHeight="1" x14ac:dyDescent="0.25"/>
    <row r="60215" customFormat="1" ht="15" customHeight="1" x14ac:dyDescent="0.25"/>
    <row r="60216" customFormat="1" ht="15" customHeight="1" x14ac:dyDescent="0.25"/>
    <row r="60217" customFormat="1" ht="15" customHeight="1" x14ac:dyDescent="0.25"/>
    <row r="60218" customFormat="1" ht="15" customHeight="1" x14ac:dyDescent="0.25"/>
    <row r="60219" customFormat="1" ht="15" customHeight="1" x14ac:dyDescent="0.25"/>
    <row r="60220" customFormat="1" ht="15" customHeight="1" x14ac:dyDescent="0.25"/>
    <row r="60221" customFormat="1" ht="15" customHeight="1" x14ac:dyDescent="0.25"/>
    <row r="60222" customFormat="1" ht="15" customHeight="1" x14ac:dyDescent="0.25"/>
    <row r="60223" customFormat="1" ht="15" customHeight="1" x14ac:dyDescent="0.25"/>
    <row r="60224" customFormat="1" ht="15" customHeight="1" x14ac:dyDescent="0.25"/>
    <row r="60225" customFormat="1" ht="15" customHeight="1" x14ac:dyDescent="0.25"/>
    <row r="60226" customFormat="1" ht="15" customHeight="1" x14ac:dyDescent="0.25"/>
    <row r="60227" customFormat="1" ht="15" customHeight="1" x14ac:dyDescent="0.25"/>
    <row r="60228" customFormat="1" ht="15" customHeight="1" x14ac:dyDescent="0.25"/>
    <row r="60229" customFormat="1" ht="15" customHeight="1" x14ac:dyDescent="0.25"/>
    <row r="60230" customFormat="1" ht="15" customHeight="1" x14ac:dyDescent="0.25"/>
    <row r="60231" customFormat="1" ht="15" customHeight="1" x14ac:dyDescent="0.25"/>
    <row r="60232" customFormat="1" ht="15" customHeight="1" x14ac:dyDescent="0.25"/>
    <row r="60233" customFormat="1" ht="15" customHeight="1" x14ac:dyDescent="0.25"/>
    <row r="60234" customFormat="1" ht="15" customHeight="1" x14ac:dyDescent="0.25"/>
    <row r="60235" customFormat="1" ht="15" customHeight="1" x14ac:dyDescent="0.25"/>
    <row r="60236" customFormat="1" ht="15" customHeight="1" x14ac:dyDescent="0.25"/>
    <row r="60237" customFormat="1" ht="15" customHeight="1" x14ac:dyDescent="0.25"/>
    <row r="60238" customFormat="1" ht="15" customHeight="1" x14ac:dyDescent="0.25"/>
    <row r="60239" customFormat="1" ht="15" customHeight="1" x14ac:dyDescent="0.25"/>
    <row r="60240" customFormat="1" ht="15" customHeight="1" x14ac:dyDescent="0.25"/>
    <row r="60241" customFormat="1" ht="15" customHeight="1" x14ac:dyDescent="0.25"/>
    <row r="60242" customFormat="1" ht="15" customHeight="1" x14ac:dyDescent="0.25"/>
    <row r="60243" customFormat="1" ht="15" customHeight="1" x14ac:dyDescent="0.25"/>
    <row r="60244" customFormat="1" ht="15" customHeight="1" x14ac:dyDescent="0.25"/>
    <row r="60245" customFormat="1" ht="15" customHeight="1" x14ac:dyDescent="0.25"/>
    <row r="60246" customFormat="1" ht="15" customHeight="1" x14ac:dyDescent="0.25"/>
    <row r="60247" customFormat="1" ht="15" customHeight="1" x14ac:dyDescent="0.25"/>
    <row r="60248" customFormat="1" ht="15" customHeight="1" x14ac:dyDescent="0.25"/>
    <row r="60249" customFormat="1" ht="15" customHeight="1" x14ac:dyDescent="0.25"/>
    <row r="60250" customFormat="1" ht="15" customHeight="1" x14ac:dyDescent="0.25"/>
    <row r="60251" customFormat="1" ht="15" customHeight="1" x14ac:dyDescent="0.25"/>
    <row r="60252" customFormat="1" ht="15" customHeight="1" x14ac:dyDescent="0.25"/>
    <row r="60253" customFormat="1" ht="15" customHeight="1" x14ac:dyDescent="0.25"/>
    <row r="60254" customFormat="1" ht="15" customHeight="1" x14ac:dyDescent="0.25"/>
    <row r="60255" customFormat="1" ht="15" customHeight="1" x14ac:dyDescent="0.25"/>
    <row r="60256" customFormat="1" ht="15" customHeight="1" x14ac:dyDescent="0.25"/>
    <row r="60257" customFormat="1" ht="15" customHeight="1" x14ac:dyDescent="0.25"/>
    <row r="60258" customFormat="1" ht="15" customHeight="1" x14ac:dyDescent="0.25"/>
    <row r="60259" customFormat="1" ht="15" customHeight="1" x14ac:dyDescent="0.25"/>
    <row r="60260" customFormat="1" ht="15" customHeight="1" x14ac:dyDescent="0.25"/>
    <row r="60261" customFormat="1" ht="15" customHeight="1" x14ac:dyDescent="0.25"/>
    <row r="60262" customFormat="1" ht="15" customHeight="1" x14ac:dyDescent="0.25"/>
    <row r="60263" customFormat="1" ht="15" customHeight="1" x14ac:dyDescent="0.25"/>
    <row r="60264" customFormat="1" ht="15" customHeight="1" x14ac:dyDescent="0.25"/>
    <row r="60265" customFormat="1" ht="15" customHeight="1" x14ac:dyDescent="0.25"/>
    <row r="60266" customFormat="1" ht="15" customHeight="1" x14ac:dyDescent="0.25"/>
    <row r="60267" customFormat="1" ht="15" customHeight="1" x14ac:dyDescent="0.25"/>
    <row r="60268" customFormat="1" ht="15" customHeight="1" x14ac:dyDescent="0.25"/>
    <row r="60269" customFormat="1" ht="15" customHeight="1" x14ac:dyDescent="0.25"/>
    <row r="60270" customFormat="1" ht="15" customHeight="1" x14ac:dyDescent="0.25"/>
    <row r="60271" customFormat="1" ht="15" customHeight="1" x14ac:dyDescent="0.25"/>
    <row r="60272" customFormat="1" ht="15" customHeight="1" x14ac:dyDescent="0.25"/>
    <row r="60273" customFormat="1" ht="15" customHeight="1" x14ac:dyDescent="0.25"/>
    <row r="60274" customFormat="1" ht="15" customHeight="1" x14ac:dyDescent="0.25"/>
    <row r="60275" customFormat="1" ht="15" customHeight="1" x14ac:dyDescent="0.25"/>
    <row r="60276" customFormat="1" ht="15" customHeight="1" x14ac:dyDescent="0.25"/>
    <row r="60277" customFormat="1" ht="15" customHeight="1" x14ac:dyDescent="0.25"/>
    <row r="60278" customFormat="1" ht="15" customHeight="1" x14ac:dyDescent="0.25"/>
    <row r="60279" customFormat="1" ht="15" customHeight="1" x14ac:dyDescent="0.25"/>
    <row r="60280" customFormat="1" ht="15" customHeight="1" x14ac:dyDescent="0.25"/>
    <row r="60281" customFormat="1" ht="15" customHeight="1" x14ac:dyDescent="0.25"/>
    <row r="60282" customFormat="1" ht="15" customHeight="1" x14ac:dyDescent="0.25"/>
    <row r="60283" customFormat="1" ht="15" customHeight="1" x14ac:dyDescent="0.25"/>
    <row r="60284" customFormat="1" ht="15" customHeight="1" x14ac:dyDescent="0.25"/>
    <row r="60285" customFormat="1" ht="15" customHeight="1" x14ac:dyDescent="0.25"/>
    <row r="60286" customFormat="1" ht="15" customHeight="1" x14ac:dyDescent="0.25"/>
    <row r="60287" customFormat="1" ht="15" customHeight="1" x14ac:dyDescent="0.25"/>
    <row r="60288" customFormat="1" ht="15" customHeight="1" x14ac:dyDescent="0.25"/>
    <row r="60289" customFormat="1" ht="15" customHeight="1" x14ac:dyDescent="0.25"/>
    <row r="60290" customFormat="1" ht="15" customHeight="1" x14ac:dyDescent="0.25"/>
    <row r="60291" customFormat="1" ht="15" customHeight="1" x14ac:dyDescent="0.25"/>
    <row r="60292" customFormat="1" ht="15" customHeight="1" x14ac:dyDescent="0.25"/>
    <row r="60293" customFormat="1" ht="15" customHeight="1" x14ac:dyDescent="0.25"/>
    <row r="60294" customFormat="1" ht="15" customHeight="1" x14ac:dyDescent="0.25"/>
    <row r="60295" customFormat="1" ht="15" customHeight="1" x14ac:dyDescent="0.25"/>
    <row r="60296" customFormat="1" ht="15" customHeight="1" x14ac:dyDescent="0.25"/>
    <row r="60297" customFormat="1" ht="15" customHeight="1" x14ac:dyDescent="0.25"/>
    <row r="60298" customFormat="1" ht="15" customHeight="1" x14ac:dyDescent="0.25"/>
    <row r="60299" customFormat="1" ht="15" customHeight="1" x14ac:dyDescent="0.25"/>
    <row r="60300" customFormat="1" ht="15" customHeight="1" x14ac:dyDescent="0.25"/>
    <row r="60301" customFormat="1" ht="15" customHeight="1" x14ac:dyDescent="0.25"/>
    <row r="60302" customFormat="1" ht="15" customHeight="1" x14ac:dyDescent="0.25"/>
    <row r="60303" customFormat="1" ht="15" customHeight="1" x14ac:dyDescent="0.25"/>
    <row r="60304" customFormat="1" ht="15" customHeight="1" x14ac:dyDescent="0.25"/>
    <row r="60305" customFormat="1" ht="15" customHeight="1" x14ac:dyDescent="0.25"/>
    <row r="60306" customFormat="1" ht="15" customHeight="1" x14ac:dyDescent="0.25"/>
    <row r="60307" customFormat="1" ht="15" customHeight="1" x14ac:dyDescent="0.25"/>
    <row r="60308" customFormat="1" ht="15" customHeight="1" x14ac:dyDescent="0.25"/>
    <row r="60309" customFormat="1" ht="15" customHeight="1" x14ac:dyDescent="0.25"/>
    <row r="60310" customFormat="1" ht="15" customHeight="1" x14ac:dyDescent="0.25"/>
    <row r="60311" customFormat="1" ht="15" customHeight="1" x14ac:dyDescent="0.25"/>
    <row r="60312" customFormat="1" ht="15" customHeight="1" x14ac:dyDescent="0.25"/>
    <row r="60313" customFormat="1" ht="15" customHeight="1" x14ac:dyDescent="0.25"/>
    <row r="60314" customFormat="1" ht="15" customHeight="1" x14ac:dyDescent="0.25"/>
    <row r="60315" customFormat="1" ht="15" customHeight="1" x14ac:dyDescent="0.25"/>
    <row r="60316" customFormat="1" ht="15" customHeight="1" x14ac:dyDescent="0.25"/>
    <row r="60317" customFormat="1" ht="15" customHeight="1" x14ac:dyDescent="0.25"/>
    <row r="60318" customFormat="1" ht="15" customHeight="1" x14ac:dyDescent="0.25"/>
    <row r="60319" customFormat="1" ht="15" customHeight="1" x14ac:dyDescent="0.25"/>
    <row r="60320" customFormat="1" ht="15" customHeight="1" x14ac:dyDescent="0.25"/>
    <row r="60321" customFormat="1" ht="15" customHeight="1" x14ac:dyDescent="0.25"/>
    <row r="60322" customFormat="1" ht="15" customHeight="1" x14ac:dyDescent="0.25"/>
    <row r="60323" customFormat="1" ht="15" customHeight="1" x14ac:dyDescent="0.25"/>
    <row r="60324" customFormat="1" ht="15" customHeight="1" x14ac:dyDescent="0.25"/>
    <row r="60325" customFormat="1" ht="15" customHeight="1" x14ac:dyDescent="0.25"/>
    <row r="60326" customFormat="1" ht="15" customHeight="1" x14ac:dyDescent="0.25"/>
    <row r="60327" customFormat="1" ht="15" customHeight="1" x14ac:dyDescent="0.25"/>
    <row r="60328" customFormat="1" ht="15" customHeight="1" x14ac:dyDescent="0.25"/>
    <row r="60329" customFormat="1" ht="15" customHeight="1" x14ac:dyDescent="0.25"/>
    <row r="60330" customFormat="1" ht="15" customHeight="1" x14ac:dyDescent="0.25"/>
    <row r="60331" customFormat="1" ht="15" customHeight="1" x14ac:dyDescent="0.25"/>
    <row r="60332" customFormat="1" ht="15" customHeight="1" x14ac:dyDescent="0.25"/>
    <row r="60333" customFormat="1" ht="15" customHeight="1" x14ac:dyDescent="0.25"/>
    <row r="60334" customFormat="1" ht="15" customHeight="1" x14ac:dyDescent="0.25"/>
    <row r="60335" customFormat="1" ht="15" customHeight="1" x14ac:dyDescent="0.25"/>
    <row r="60336" customFormat="1" ht="15" customHeight="1" x14ac:dyDescent="0.25"/>
    <row r="60337" customFormat="1" ht="15" customHeight="1" x14ac:dyDescent="0.25"/>
    <row r="60338" customFormat="1" ht="15" customHeight="1" x14ac:dyDescent="0.25"/>
    <row r="60339" customFormat="1" ht="15" customHeight="1" x14ac:dyDescent="0.25"/>
    <row r="60340" customFormat="1" ht="15" customHeight="1" x14ac:dyDescent="0.25"/>
    <row r="60341" customFormat="1" ht="15" customHeight="1" x14ac:dyDescent="0.25"/>
    <row r="60342" customFormat="1" ht="15" customHeight="1" x14ac:dyDescent="0.25"/>
    <row r="60343" customFormat="1" ht="15" customHeight="1" x14ac:dyDescent="0.25"/>
    <row r="60344" customFormat="1" ht="15" customHeight="1" x14ac:dyDescent="0.25"/>
    <row r="60345" customFormat="1" ht="15" customHeight="1" x14ac:dyDescent="0.25"/>
    <row r="60346" customFormat="1" ht="15" customHeight="1" x14ac:dyDescent="0.25"/>
    <row r="60347" customFormat="1" ht="15" customHeight="1" x14ac:dyDescent="0.25"/>
    <row r="60348" customFormat="1" ht="15" customHeight="1" x14ac:dyDescent="0.25"/>
    <row r="60349" customFormat="1" ht="15" customHeight="1" x14ac:dyDescent="0.25"/>
    <row r="60350" customFormat="1" ht="15" customHeight="1" x14ac:dyDescent="0.25"/>
    <row r="60351" customFormat="1" ht="15" customHeight="1" x14ac:dyDescent="0.25"/>
    <row r="60352" customFormat="1" ht="15" customHeight="1" x14ac:dyDescent="0.25"/>
    <row r="60353" customFormat="1" ht="15" customHeight="1" x14ac:dyDescent="0.25"/>
    <row r="60354" customFormat="1" ht="15" customHeight="1" x14ac:dyDescent="0.25"/>
    <row r="60355" customFormat="1" ht="15" customHeight="1" x14ac:dyDescent="0.25"/>
    <row r="60356" customFormat="1" ht="15" customHeight="1" x14ac:dyDescent="0.25"/>
    <row r="60357" customFormat="1" ht="15" customHeight="1" x14ac:dyDescent="0.25"/>
    <row r="60358" customFormat="1" ht="15" customHeight="1" x14ac:dyDescent="0.25"/>
    <row r="60359" customFormat="1" ht="15" customHeight="1" x14ac:dyDescent="0.25"/>
    <row r="60360" customFormat="1" ht="15" customHeight="1" x14ac:dyDescent="0.25"/>
    <row r="60361" customFormat="1" ht="15" customHeight="1" x14ac:dyDescent="0.25"/>
    <row r="60362" customFormat="1" ht="15" customHeight="1" x14ac:dyDescent="0.25"/>
    <row r="60363" customFormat="1" ht="15" customHeight="1" x14ac:dyDescent="0.25"/>
    <row r="60364" customFormat="1" ht="15" customHeight="1" x14ac:dyDescent="0.25"/>
    <row r="60365" customFormat="1" ht="15" customHeight="1" x14ac:dyDescent="0.25"/>
    <row r="60366" customFormat="1" ht="15" customHeight="1" x14ac:dyDescent="0.25"/>
    <row r="60367" customFormat="1" ht="15" customHeight="1" x14ac:dyDescent="0.25"/>
    <row r="60368" customFormat="1" ht="15" customHeight="1" x14ac:dyDescent="0.25"/>
    <row r="60369" customFormat="1" ht="15" customHeight="1" x14ac:dyDescent="0.25"/>
    <row r="60370" customFormat="1" ht="15" customHeight="1" x14ac:dyDescent="0.25"/>
    <row r="60371" customFormat="1" ht="15" customHeight="1" x14ac:dyDescent="0.25"/>
    <row r="60372" customFormat="1" ht="15" customHeight="1" x14ac:dyDescent="0.25"/>
    <row r="60373" customFormat="1" ht="15" customHeight="1" x14ac:dyDescent="0.25"/>
    <row r="60374" customFormat="1" ht="15" customHeight="1" x14ac:dyDescent="0.25"/>
    <row r="60375" customFormat="1" ht="15" customHeight="1" x14ac:dyDescent="0.25"/>
    <row r="60376" customFormat="1" ht="15" customHeight="1" x14ac:dyDescent="0.25"/>
    <row r="60377" customFormat="1" ht="15" customHeight="1" x14ac:dyDescent="0.25"/>
    <row r="60378" customFormat="1" ht="15" customHeight="1" x14ac:dyDescent="0.25"/>
    <row r="60379" customFormat="1" ht="15" customHeight="1" x14ac:dyDescent="0.25"/>
    <row r="60380" customFormat="1" ht="15" customHeight="1" x14ac:dyDescent="0.25"/>
    <row r="60381" customFormat="1" ht="15" customHeight="1" x14ac:dyDescent="0.25"/>
    <row r="60382" customFormat="1" ht="15" customHeight="1" x14ac:dyDescent="0.25"/>
    <row r="60383" customFormat="1" ht="15" customHeight="1" x14ac:dyDescent="0.25"/>
    <row r="60384" customFormat="1" ht="15" customHeight="1" x14ac:dyDescent="0.25"/>
    <row r="60385" customFormat="1" ht="15" customHeight="1" x14ac:dyDescent="0.25"/>
    <row r="60386" customFormat="1" ht="15" customHeight="1" x14ac:dyDescent="0.25"/>
    <row r="60387" customFormat="1" ht="15" customHeight="1" x14ac:dyDescent="0.25"/>
    <row r="60388" customFormat="1" ht="15" customHeight="1" x14ac:dyDescent="0.25"/>
    <row r="60389" customFormat="1" ht="15" customHeight="1" x14ac:dyDescent="0.25"/>
    <row r="60390" customFormat="1" ht="15" customHeight="1" x14ac:dyDescent="0.25"/>
    <row r="60391" customFormat="1" ht="15" customHeight="1" x14ac:dyDescent="0.25"/>
    <row r="60392" customFormat="1" ht="15" customHeight="1" x14ac:dyDescent="0.25"/>
    <row r="60393" customFormat="1" ht="15" customHeight="1" x14ac:dyDescent="0.25"/>
    <row r="60394" customFormat="1" ht="15" customHeight="1" x14ac:dyDescent="0.25"/>
    <row r="60395" customFormat="1" ht="15" customHeight="1" x14ac:dyDescent="0.25"/>
    <row r="60396" customFormat="1" ht="15" customHeight="1" x14ac:dyDescent="0.25"/>
    <row r="60397" customFormat="1" ht="15" customHeight="1" x14ac:dyDescent="0.25"/>
    <row r="60398" customFormat="1" ht="15" customHeight="1" x14ac:dyDescent="0.25"/>
    <row r="60399" customFormat="1" ht="15" customHeight="1" x14ac:dyDescent="0.25"/>
    <row r="60400" customFormat="1" ht="15" customHeight="1" x14ac:dyDescent="0.25"/>
    <row r="60401" customFormat="1" ht="15" customHeight="1" x14ac:dyDescent="0.25"/>
    <row r="60402" customFormat="1" ht="15" customHeight="1" x14ac:dyDescent="0.25"/>
    <row r="60403" customFormat="1" ht="15" customHeight="1" x14ac:dyDescent="0.25"/>
    <row r="60404" customFormat="1" ht="15" customHeight="1" x14ac:dyDescent="0.25"/>
    <row r="60405" customFormat="1" ht="15" customHeight="1" x14ac:dyDescent="0.25"/>
    <row r="60406" customFormat="1" ht="15" customHeight="1" x14ac:dyDescent="0.25"/>
    <row r="60407" customFormat="1" ht="15" customHeight="1" x14ac:dyDescent="0.25"/>
    <row r="60408" customFormat="1" ht="15" customHeight="1" x14ac:dyDescent="0.25"/>
    <row r="60409" customFormat="1" ht="15" customHeight="1" x14ac:dyDescent="0.25"/>
    <row r="60410" customFormat="1" ht="15" customHeight="1" x14ac:dyDescent="0.25"/>
    <row r="60411" customFormat="1" ht="15" customHeight="1" x14ac:dyDescent="0.25"/>
    <row r="60412" customFormat="1" ht="15" customHeight="1" x14ac:dyDescent="0.25"/>
    <row r="60413" customFormat="1" ht="15" customHeight="1" x14ac:dyDescent="0.25"/>
    <row r="60414" customFormat="1" ht="15" customHeight="1" x14ac:dyDescent="0.25"/>
    <row r="60415" customFormat="1" ht="15" customHeight="1" x14ac:dyDescent="0.25"/>
    <row r="60416" customFormat="1" ht="15" customHeight="1" x14ac:dyDescent="0.25"/>
    <row r="60417" customFormat="1" ht="15" customHeight="1" x14ac:dyDescent="0.25"/>
    <row r="60418" customFormat="1" ht="15" customHeight="1" x14ac:dyDescent="0.25"/>
    <row r="60419" customFormat="1" ht="15" customHeight="1" x14ac:dyDescent="0.25"/>
    <row r="60420" customFormat="1" ht="15" customHeight="1" x14ac:dyDescent="0.25"/>
    <row r="60421" customFormat="1" ht="15" customHeight="1" x14ac:dyDescent="0.25"/>
    <row r="60422" customFormat="1" ht="15" customHeight="1" x14ac:dyDescent="0.25"/>
    <row r="60423" customFormat="1" ht="15" customHeight="1" x14ac:dyDescent="0.25"/>
    <row r="60424" customFormat="1" ht="15" customHeight="1" x14ac:dyDescent="0.25"/>
    <row r="60425" customFormat="1" ht="15" customHeight="1" x14ac:dyDescent="0.25"/>
    <row r="60426" customFormat="1" ht="15" customHeight="1" x14ac:dyDescent="0.25"/>
    <row r="60427" customFormat="1" ht="15" customHeight="1" x14ac:dyDescent="0.25"/>
    <row r="60428" customFormat="1" ht="15" customHeight="1" x14ac:dyDescent="0.25"/>
    <row r="60429" customFormat="1" ht="15" customHeight="1" x14ac:dyDescent="0.25"/>
    <row r="60430" customFormat="1" ht="15" customHeight="1" x14ac:dyDescent="0.25"/>
    <row r="60431" customFormat="1" ht="15" customHeight="1" x14ac:dyDescent="0.25"/>
    <row r="60432" customFormat="1" ht="15" customHeight="1" x14ac:dyDescent="0.25"/>
    <row r="60433" customFormat="1" ht="15" customHeight="1" x14ac:dyDescent="0.25"/>
    <row r="60434" customFormat="1" ht="15" customHeight="1" x14ac:dyDescent="0.25"/>
    <row r="60435" customFormat="1" ht="15" customHeight="1" x14ac:dyDescent="0.25"/>
    <row r="60436" customFormat="1" ht="15" customHeight="1" x14ac:dyDescent="0.25"/>
    <row r="60437" customFormat="1" ht="15" customHeight="1" x14ac:dyDescent="0.25"/>
    <row r="60438" customFormat="1" ht="15" customHeight="1" x14ac:dyDescent="0.25"/>
    <row r="60439" customFormat="1" ht="15" customHeight="1" x14ac:dyDescent="0.25"/>
    <row r="60440" customFormat="1" ht="15" customHeight="1" x14ac:dyDescent="0.25"/>
    <row r="60441" customFormat="1" ht="15" customHeight="1" x14ac:dyDescent="0.25"/>
    <row r="60442" customFormat="1" ht="15" customHeight="1" x14ac:dyDescent="0.25"/>
    <row r="60443" customFormat="1" ht="15" customHeight="1" x14ac:dyDescent="0.25"/>
    <row r="60444" customFormat="1" ht="15" customHeight="1" x14ac:dyDescent="0.25"/>
    <row r="60445" customFormat="1" ht="15" customHeight="1" x14ac:dyDescent="0.25"/>
    <row r="60446" customFormat="1" ht="15" customHeight="1" x14ac:dyDescent="0.25"/>
    <row r="60447" customFormat="1" ht="15" customHeight="1" x14ac:dyDescent="0.25"/>
    <row r="60448" customFormat="1" ht="15" customHeight="1" x14ac:dyDescent="0.25"/>
    <row r="60449" customFormat="1" ht="15" customHeight="1" x14ac:dyDescent="0.25"/>
    <row r="60450" customFormat="1" ht="15" customHeight="1" x14ac:dyDescent="0.25"/>
    <row r="60451" customFormat="1" ht="15" customHeight="1" x14ac:dyDescent="0.25"/>
    <row r="60452" customFormat="1" ht="15" customHeight="1" x14ac:dyDescent="0.25"/>
    <row r="60453" customFormat="1" ht="15" customHeight="1" x14ac:dyDescent="0.25"/>
    <row r="60454" customFormat="1" ht="15" customHeight="1" x14ac:dyDescent="0.25"/>
    <row r="60455" customFormat="1" ht="15" customHeight="1" x14ac:dyDescent="0.25"/>
    <row r="60456" customFormat="1" ht="15" customHeight="1" x14ac:dyDescent="0.25"/>
    <row r="60457" customFormat="1" ht="15" customHeight="1" x14ac:dyDescent="0.25"/>
    <row r="60458" customFormat="1" ht="15" customHeight="1" x14ac:dyDescent="0.25"/>
    <row r="60459" customFormat="1" ht="15" customHeight="1" x14ac:dyDescent="0.25"/>
    <row r="60460" customFormat="1" ht="15" customHeight="1" x14ac:dyDescent="0.25"/>
    <row r="60461" customFormat="1" ht="15" customHeight="1" x14ac:dyDescent="0.25"/>
    <row r="60462" customFormat="1" ht="15" customHeight="1" x14ac:dyDescent="0.25"/>
    <row r="60463" customFormat="1" ht="15" customHeight="1" x14ac:dyDescent="0.25"/>
    <row r="60464" customFormat="1" ht="15" customHeight="1" x14ac:dyDescent="0.25"/>
    <row r="60465" customFormat="1" ht="15" customHeight="1" x14ac:dyDescent="0.25"/>
    <row r="60466" customFormat="1" ht="15" customHeight="1" x14ac:dyDescent="0.25"/>
    <row r="60467" customFormat="1" ht="15" customHeight="1" x14ac:dyDescent="0.25"/>
    <row r="60468" customFormat="1" ht="15" customHeight="1" x14ac:dyDescent="0.25"/>
    <row r="60469" customFormat="1" ht="15" customHeight="1" x14ac:dyDescent="0.25"/>
    <row r="60470" customFormat="1" ht="15" customHeight="1" x14ac:dyDescent="0.25"/>
    <row r="60471" customFormat="1" ht="15" customHeight="1" x14ac:dyDescent="0.25"/>
    <row r="60472" customFormat="1" ht="15" customHeight="1" x14ac:dyDescent="0.25"/>
    <row r="60473" customFormat="1" ht="15" customHeight="1" x14ac:dyDescent="0.25"/>
    <row r="60474" customFormat="1" ht="15" customHeight="1" x14ac:dyDescent="0.25"/>
    <row r="60475" customFormat="1" ht="15" customHeight="1" x14ac:dyDescent="0.25"/>
    <row r="60476" customFormat="1" ht="15" customHeight="1" x14ac:dyDescent="0.25"/>
    <row r="60477" customFormat="1" ht="15" customHeight="1" x14ac:dyDescent="0.25"/>
    <row r="60478" customFormat="1" ht="15" customHeight="1" x14ac:dyDescent="0.25"/>
    <row r="60479" customFormat="1" ht="15" customHeight="1" x14ac:dyDescent="0.25"/>
    <row r="60480" customFormat="1" ht="15" customHeight="1" x14ac:dyDescent="0.25"/>
    <row r="60481" customFormat="1" ht="15" customHeight="1" x14ac:dyDescent="0.25"/>
    <row r="60482" customFormat="1" ht="15" customHeight="1" x14ac:dyDescent="0.25"/>
    <row r="60483" customFormat="1" ht="15" customHeight="1" x14ac:dyDescent="0.25"/>
    <row r="60484" customFormat="1" ht="15" customHeight="1" x14ac:dyDescent="0.25"/>
    <row r="60485" customFormat="1" ht="15" customHeight="1" x14ac:dyDescent="0.25"/>
    <row r="60486" customFormat="1" ht="15" customHeight="1" x14ac:dyDescent="0.25"/>
    <row r="60487" customFormat="1" ht="15" customHeight="1" x14ac:dyDescent="0.25"/>
    <row r="60488" customFormat="1" ht="15" customHeight="1" x14ac:dyDescent="0.25"/>
    <row r="60489" customFormat="1" ht="15" customHeight="1" x14ac:dyDescent="0.25"/>
    <row r="60490" customFormat="1" ht="15" customHeight="1" x14ac:dyDescent="0.25"/>
    <row r="60491" customFormat="1" ht="15" customHeight="1" x14ac:dyDescent="0.25"/>
    <row r="60492" customFormat="1" ht="15" customHeight="1" x14ac:dyDescent="0.25"/>
    <row r="60493" customFormat="1" ht="15" customHeight="1" x14ac:dyDescent="0.25"/>
    <row r="60494" customFormat="1" ht="15" customHeight="1" x14ac:dyDescent="0.25"/>
    <row r="60495" customFormat="1" ht="15" customHeight="1" x14ac:dyDescent="0.25"/>
    <row r="60496" customFormat="1" ht="15" customHeight="1" x14ac:dyDescent="0.25"/>
    <row r="60497" customFormat="1" ht="15" customHeight="1" x14ac:dyDescent="0.25"/>
    <row r="60498" customFormat="1" ht="15" customHeight="1" x14ac:dyDescent="0.25"/>
    <row r="60499" customFormat="1" ht="15" customHeight="1" x14ac:dyDescent="0.25"/>
    <row r="60500" customFormat="1" ht="15" customHeight="1" x14ac:dyDescent="0.25"/>
    <row r="60501" customFormat="1" ht="15" customHeight="1" x14ac:dyDescent="0.25"/>
    <row r="60502" customFormat="1" ht="15" customHeight="1" x14ac:dyDescent="0.25"/>
    <row r="60503" customFormat="1" ht="15" customHeight="1" x14ac:dyDescent="0.25"/>
    <row r="60504" customFormat="1" ht="15" customHeight="1" x14ac:dyDescent="0.25"/>
    <row r="60505" customFormat="1" ht="15" customHeight="1" x14ac:dyDescent="0.25"/>
    <row r="60506" customFormat="1" ht="15" customHeight="1" x14ac:dyDescent="0.25"/>
    <row r="60507" customFormat="1" ht="15" customHeight="1" x14ac:dyDescent="0.25"/>
    <row r="60508" customFormat="1" ht="15" customHeight="1" x14ac:dyDescent="0.25"/>
    <row r="60509" customFormat="1" ht="15" customHeight="1" x14ac:dyDescent="0.25"/>
    <row r="60510" customFormat="1" ht="15" customHeight="1" x14ac:dyDescent="0.25"/>
    <row r="60511" customFormat="1" ht="15" customHeight="1" x14ac:dyDescent="0.25"/>
    <row r="60512" customFormat="1" ht="15" customHeight="1" x14ac:dyDescent="0.25"/>
    <row r="60513" customFormat="1" ht="15" customHeight="1" x14ac:dyDescent="0.25"/>
    <row r="60514" customFormat="1" ht="15" customHeight="1" x14ac:dyDescent="0.25"/>
    <row r="60515" customFormat="1" ht="15" customHeight="1" x14ac:dyDescent="0.25"/>
    <row r="60516" customFormat="1" ht="15" customHeight="1" x14ac:dyDescent="0.25"/>
    <row r="60517" customFormat="1" ht="15" customHeight="1" x14ac:dyDescent="0.25"/>
    <row r="60518" customFormat="1" ht="15" customHeight="1" x14ac:dyDescent="0.25"/>
    <row r="60519" customFormat="1" ht="15" customHeight="1" x14ac:dyDescent="0.25"/>
    <row r="60520" customFormat="1" ht="15" customHeight="1" x14ac:dyDescent="0.25"/>
    <row r="60521" customFormat="1" ht="15" customHeight="1" x14ac:dyDescent="0.25"/>
    <row r="60522" customFormat="1" ht="15" customHeight="1" x14ac:dyDescent="0.25"/>
    <row r="60523" customFormat="1" ht="15" customHeight="1" x14ac:dyDescent="0.25"/>
    <row r="60524" customFormat="1" ht="15" customHeight="1" x14ac:dyDescent="0.25"/>
    <row r="60525" customFormat="1" ht="15" customHeight="1" x14ac:dyDescent="0.25"/>
    <row r="60526" customFormat="1" ht="15" customHeight="1" x14ac:dyDescent="0.25"/>
    <row r="60527" customFormat="1" ht="15" customHeight="1" x14ac:dyDescent="0.25"/>
    <row r="60528" customFormat="1" ht="15" customHeight="1" x14ac:dyDescent="0.25"/>
    <row r="60529" customFormat="1" ht="15" customHeight="1" x14ac:dyDescent="0.25"/>
    <row r="60530" customFormat="1" ht="15" customHeight="1" x14ac:dyDescent="0.25"/>
    <row r="60531" customFormat="1" ht="15" customHeight="1" x14ac:dyDescent="0.25"/>
    <row r="60532" customFormat="1" ht="15" customHeight="1" x14ac:dyDescent="0.25"/>
    <row r="60533" customFormat="1" ht="15" customHeight="1" x14ac:dyDescent="0.25"/>
    <row r="60534" customFormat="1" ht="15" customHeight="1" x14ac:dyDescent="0.25"/>
    <row r="60535" customFormat="1" ht="15" customHeight="1" x14ac:dyDescent="0.25"/>
    <row r="60536" customFormat="1" ht="15" customHeight="1" x14ac:dyDescent="0.25"/>
    <row r="60537" customFormat="1" ht="15" customHeight="1" x14ac:dyDescent="0.25"/>
    <row r="60538" customFormat="1" ht="15" customHeight="1" x14ac:dyDescent="0.25"/>
    <row r="60539" customFormat="1" ht="15" customHeight="1" x14ac:dyDescent="0.25"/>
    <row r="60540" customFormat="1" ht="15" customHeight="1" x14ac:dyDescent="0.25"/>
    <row r="60541" customFormat="1" ht="15" customHeight="1" x14ac:dyDescent="0.25"/>
    <row r="60542" customFormat="1" ht="15" customHeight="1" x14ac:dyDescent="0.25"/>
    <row r="60543" customFormat="1" ht="15" customHeight="1" x14ac:dyDescent="0.25"/>
    <row r="60544" customFormat="1" ht="15" customHeight="1" x14ac:dyDescent="0.25"/>
    <row r="60545" customFormat="1" ht="15" customHeight="1" x14ac:dyDescent="0.25"/>
    <row r="60546" customFormat="1" ht="15" customHeight="1" x14ac:dyDescent="0.25"/>
    <row r="60547" customFormat="1" ht="15" customHeight="1" x14ac:dyDescent="0.25"/>
    <row r="60548" customFormat="1" ht="15" customHeight="1" x14ac:dyDescent="0.25"/>
    <row r="60549" customFormat="1" ht="15" customHeight="1" x14ac:dyDescent="0.25"/>
    <row r="60550" customFormat="1" ht="15" customHeight="1" x14ac:dyDescent="0.25"/>
    <row r="60551" customFormat="1" ht="15" customHeight="1" x14ac:dyDescent="0.25"/>
    <row r="60552" customFormat="1" ht="15" customHeight="1" x14ac:dyDescent="0.25"/>
    <row r="60553" customFormat="1" ht="15" customHeight="1" x14ac:dyDescent="0.25"/>
    <row r="60554" customFormat="1" ht="15" customHeight="1" x14ac:dyDescent="0.25"/>
    <row r="60555" customFormat="1" ht="15" customHeight="1" x14ac:dyDescent="0.25"/>
    <row r="60556" customFormat="1" ht="15" customHeight="1" x14ac:dyDescent="0.25"/>
    <row r="60557" customFormat="1" ht="15" customHeight="1" x14ac:dyDescent="0.25"/>
    <row r="60558" customFormat="1" ht="15" customHeight="1" x14ac:dyDescent="0.25"/>
    <row r="60559" customFormat="1" ht="15" customHeight="1" x14ac:dyDescent="0.25"/>
    <row r="60560" customFormat="1" ht="15" customHeight="1" x14ac:dyDescent="0.25"/>
    <row r="60561" customFormat="1" ht="15" customHeight="1" x14ac:dyDescent="0.25"/>
    <row r="60562" customFormat="1" ht="15" customHeight="1" x14ac:dyDescent="0.25"/>
    <row r="60563" customFormat="1" ht="15" customHeight="1" x14ac:dyDescent="0.25"/>
    <row r="60564" customFormat="1" ht="15" customHeight="1" x14ac:dyDescent="0.25"/>
    <row r="60565" customFormat="1" ht="15" customHeight="1" x14ac:dyDescent="0.25"/>
    <row r="60566" customFormat="1" ht="15" customHeight="1" x14ac:dyDescent="0.25"/>
    <row r="60567" customFormat="1" ht="15" customHeight="1" x14ac:dyDescent="0.25"/>
    <row r="60568" customFormat="1" ht="15" customHeight="1" x14ac:dyDescent="0.25"/>
    <row r="60569" customFormat="1" ht="15" customHeight="1" x14ac:dyDescent="0.25"/>
    <row r="60570" customFormat="1" ht="15" customHeight="1" x14ac:dyDescent="0.25"/>
    <row r="60571" customFormat="1" ht="15" customHeight="1" x14ac:dyDescent="0.25"/>
    <row r="60572" customFormat="1" ht="15" customHeight="1" x14ac:dyDescent="0.25"/>
    <row r="60573" customFormat="1" ht="15" customHeight="1" x14ac:dyDescent="0.25"/>
    <row r="60574" customFormat="1" ht="15" customHeight="1" x14ac:dyDescent="0.25"/>
    <row r="60575" customFormat="1" ht="15" customHeight="1" x14ac:dyDescent="0.25"/>
    <row r="60576" customFormat="1" ht="15" customHeight="1" x14ac:dyDescent="0.25"/>
    <row r="60577" customFormat="1" ht="15" customHeight="1" x14ac:dyDescent="0.25"/>
    <row r="60578" customFormat="1" ht="15" customHeight="1" x14ac:dyDescent="0.25"/>
    <row r="60579" customFormat="1" ht="15" customHeight="1" x14ac:dyDescent="0.25"/>
    <row r="60580" customFormat="1" ht="15" customHeight="1" x14ac:dyDescent="0.25"/>
    <row r="60581" customFormat="1" ht="15" customHeight="1" x14ac:dyDescent="0.25"/>
    <row r="60582" customFormat="1" ht="15" customHeight="1" x14ac:dyDescent="0.25"/>
    <row r="60583" customFormat="1" ht="15" customHeight="1" x14ac:dyDescent="0.25"/>
    <row r="60584" customFormat="1" ht="15" customHeight="1" x14ac:dyDescent="0.25"/>
    <row r="60585" customFormat="1" ht="15" customHeight="1" x14ac:dyDescent="0.25"/>
    <row r="60586" customFormat="1" ht="15" customHeight="1" x14ac:dyDescent="0.25"/>
    <row r="60587" customFormat="1" ht="15" customHeight="1" x14ac:dyDescent="0.25"/>
    <row r="60588" customFormat="1" ht="15" customHeight="1" x14ac:dyDescent="0.25"/>
    <row r="60589" customFormat="1" ht="15" customHeight="1" x14ac:dyDescent="0.25"/>
    <row r="60590" customFormat="1" ht="15" customHeight="1" x14ac:dyDescent="0.25"/>
    <row r="60591" customFormat="1" ht="15" customHeight="1" x14ac:dyDescent="0.25"/>
    <row r="60592" customFormat="1" ht="15" customHeight="1" x14ac:dyDescent="0.25"/>
    <row r="60593" customFormat="1" ht="15" customHeight="1" x14ac:dyDescent="0.25"/>
    <row r="60594" customFormat="1" ht="15" customHeight="1" x14ac:dyDescent="0.25"/>
    <row r="60595" customFormat="1" ht="15" customHeight="1" x14ac:dyDescent="0.25"/>
    <row r="60596" customFormat="1" ht="15" customHeight="1" x14ac:dyDescent="0.25"/>
    <row r="60597" customFormat="1" ht="15" customHeight="1" x14ac:dyDescent="0.25"/>
    <row r="60598" customFormat="1" ht="15" customHeight="1" x14ac:dyDescent="0.25"/>
    <row r="60599" customFormat="1" ht="15" customHeight="1" x14ac:dyDescent="0.25"/>
    <row r="60600" customFormat="1" ht="15" customHeight="1" x14ac:dyDescent="0.25"/>
    <row r="60601" customFormat="1" ht="15" customHeight="1" x14ac:dyDescent="0.25"/>
    <row r="60602" customFormat="1" ht="15" customHeight="1" x14ac:dyDescent="0.25"/>
    <row r="60603" customFormat="1" ht="15" customHeight="1" x14ac:dyDescent="0.25"/>
    <row r="60604" customFormat="1" ht="15" customHeight="1" x14ac:dyDescent="0.25"/>
    <row r="60605" customFormat="1" ht="15" customHeight="1" x14ac:dyDescent="0.25"/>
    <row r="60606" customFormat="1" ht="15" customHeight="1" x14ac:dyDescent="0.25"/>
    <row r="60607" customFormat="1" ht="15" customHeight="1" x14ac:dyDescent="0.25"/>
    <row r="60608" customFormat="1" ht="15" customHeight="1" x14ac:dyDescent="0.25"/>
    <row r="60609" customFormat="1" ht="15" customHeight="1" x14ac:dyDescent="0.25"/>
    <row r="60610" customFormat="1" ht="15" customHeight="1" x14ac:dyDescent="0.25"/>
    <row r="60611" customFormat="1" ht="15" customHeight="1" x14ac:dyDescent="0.25"/>
    <row r="60612" customFormat="1" ht="15" customHeight="1" x14ac:dyDescent="0.25"/>
    <row r="60613" customFormat="1" ht="15" customHeight="1" x14ac:dyDescent="0.25"/>
    <row r="60614" customFormat="1" ht="15" customHeight="1" x14ac:dyDescent="0.25"/>
    <row r="60615" customFormat="1" ht="15" customHeight="1" x14ac:dyDescent="0.25"/>
    <row r="60616" customFormat="1" ht="15" customHeight="1" x14ac:dyDescent="0.25"/>
    <row r="60617" customFormat="1" ht="15" customHeight="1" x14ac:dyDescent="0.25"/>
    <row r="60618" customFormat="1" ht="15" customHeight="1" x14ac:dyDescent="0.25"/>
    <row r="60619" customFormat="1" ht="15" customHeight="1" x14ac:dyDescent="0.25"/>
    <row r="60620" customFormat="1" ht="15" customHeight="1" x14ac:dyDescent="0.25"/>
    <row r="60621" customFormat="1" ht="15" customHeight="1" x14ac:dyDescent="0.25"/>
    <row r="60622" customFormat="1" ht="15" customHeight="1" x14ac:dyDescent="0.25"/>
    <row r="60623" customFormat="1" ht="15" customHeight="1" x14ac:dyDescent="0.25"/>
    <row r="60624" customFormat="1" ht="15" customHeight="1" x14ac:dyDescent="0.25"/>
    <row r="60625" customFormat="1" ht="15" customHeight="1" x14ac:dyDescent="0.25"/>
    <row r="60626" customFormat="1" ht="15" customHeight="1" x14ac:dyDescent="0.25"/>
    <row r="60627" customFormat="1" ht="15" customHeight="1" x14ac:dyDescent="0.25"/>
    <row r="60628" customFormat="1" ht="15" customHeight="1" x14ac:dyDescent="0.25"/>
    <row r="60629" customFormat="1" ht="15" customHeight="1" x14ac:dyDescent="0.25"/>
    <row r="60630" customFormat="1" ht="15" customHeight="1" x14ac:dyDescent="0.25"/>
    <row r="60631" customFormat="1" ht="15" customHeight="1" x14ac:dyDescent="0.25"/>
    <row r="60632" customFormat="1" ht="15" customHeight="1" x14ac:dyDescent="0.25"/>
    <row r="60633" customFormat="1" ht="15" customHeight="1" x14ac:dyDescent="0.25"/>
    <row r="60634" customFormat="1" ht="15" customHeight="1" x14ac:dyDescent="0.25"/>
    <row r="60635" customFormat="1" ht="15" customHeight="1" x14ac:dyDescent="0.25"/>
    <row r="60636" customFormat="1" ht="15" customHeight="1" x14ac:dyDescent="0.25"/>
    <row r="60637" customFormat="1" ht="15" customHeight="1" x14ac:dyDescent="0.25"/>
    <row r="60638" customFormat="1" ht="15" customHeight="1" x14ac:dyDescent="0.25"/>
    <row r="60639" customFormat="1" ht="15" customHeight="1" x14ac:dyDescent="0.25"/>
    <row r="60640" customFormat="1" ht="15" customHeight="1" x14ac:dyDescent="0.25"/>
    <row r="60641" customFormat="1" ht="15" customHeight="1" x14ac:dyDescent="0.25"/>
    <row r="60642" customFormat="1" ht="15" customHeight="1" x14ac:dyDescent="0.25"/>
    <row r="60643" customFormat="1" ht="15" customHeight="1" x14ac:dyDescent="0.25"/>
    <row r="60644" customFormat="1" ht="15" customHeight="1" x14ac:dyDescent="0.25"/>
    <row r="60645" customFormat="1" ht="15" customHeight="1" x14ac:dyDescent="0.25"/>
    <row r="60646" customFormat="1" ht="15" customHeight="1" x14ac:dyDescent="0.25"/>
    <row r="60647" customFormat="1" ht="15" customHeight="1" x14ac:dyDescent="0.25"/>
    <row r="60648" customFormat="1" ht="15" customHeight="1" x14ac:dyDescent="0.25"/>
    <row r="60649" customFormat="1" ht="15" customHeight="1" x14ac:dyDescent="0.25"/>
    <row r="60650" customFormat="1" ht="15" customHeight="1" x14ac:dyDescent="0.25"/>
    <row r="60651" customFormat="1" ht="15" customHeight="1" x14ac:dyDescent="0.25"/>
    <row r="60652" customFormat="1" ht="15" customHeight="1" x14ac:dyDescent="0.25"/>
    <row r="60653" customFormat="1" ht="15" customHeight="1" x14ac:dyDescent="0.25"/>
    <row r="60654" customFormat="1" ht="15" customHeight="1" x14ac:dyDescent="0.25"/>
    <row r="60655" customFormat="1" ht="15" customHeight="1" x14ac:dyDescent="0.25"/>
    <row r="60656" customFormat="1" ht="15" customHeight="1" x14ac:dyDescent="0.25"/>
    <row r="60657" customFormat="1" ht="15" customHeight="1" x14ac:dyDescent="0.25"/>
    <row r="60658" customFormat="1" ht="15" customHeight="1" x14ac:dyDescent="0.25"/>
    <row r="60659" customFormat="1" ht="15" customHeight="1" x14ac:dyDescent="0.25"/>
    <row r="60660" customFormat="1" ht="15" customHeight="1" x14ac:dyDescent="0.25"/>
    <row r="60661" customFormat="1" ht="15" customHeight="1" x14ac:dyDescent="0.25"/>
    <row r="60662" customFormat="1" ht="15" customHeight="1" x14ac:dyDescent="0.25"/>
    <row r="60663" customFormat="1" ht="15" customHeight="1" x14ac:dyDescent="0.25"/>
    <row r="60664" customFormat="1" ht="15" customHeight="1" x14ac:dyDescent="0.25"/>
    <row r="60665" customFormat="1" ht="15" customHeight="1" x14ac:dyDescent="0.25"/>
    <row r="60666" customFormat="1" ht="15" customHeight="1" x14ac:dyDescent="0.25"/>
    <row r="60667" customFormat="1" ht="15" customHeight="1" x14ac:dyDescent="0.25"/>
    <row r="60668" customFormat="1" ht="15" customHeight="1" x14ac:dyDescent="0.25"/>
    <row r="60669" customFormat="1" ht="15" customHeight="1" x14ac:dyDescent="0.25"/>
    <row r="60670" customFormat="1" ht="15" customHeight="1" x14ac:dyDescent="0.25"/>
    <row r="60671" customFormat="1" ht="15" customHeight="1" x14ac:dyDescent="0.25"/>
    <row r="60672" customFormat="1" ht="15" customHeight="1" x14ac:dyDescent="0.25"/>
    <row r="60673" customFormat="1" ht="15" customHeight="1" x14ac:dyDescent="0.25"/>
    <row r="60674" customFormat="1" ht="15" customHeight="1" x14ac:dyDescent="0.25"/>
    <row r="60675" customFormat="1" ht="15" customHeight="1" x14ac:dyDescent="0.25"/>
    <row r="60676" customFormat="1" ht="15" customHeight="1" x14ac:dyDescent="0.25"/>
    <row r="60677" customFormat="1" ht="15" customHeight="1" x14ac:dyDescent="0.25"/>
    <row r="60678" customFormat="1" ht="15" customHeight="1" x14ac:dyDescent="0.25"/>
    <row r="60679" customFormat="1" ht="15" customHeight="1" x14ac:dyDescent="0.25"/>
    <row r="60680" customFormat="1" ht="15" customHeight="1" x14ac:dyDescent="0.25"/>
    <row r="60681" customFormat="1" ht="15" customHeight="1" x14ac:dyDescent="0.25"/>
    <row r="60682" customFormat="1" ht="15" customHeight="1" x14ac:dyDescent="0.25"/>
    <row r="60683" customFormat="1" ht="15" customHeight="1" x14ac:dyDescent="0.25"/>
    <row r="60684" customFormat="1" ht="15" customHeight="1" x14ac:dyDescent="0.25"/>
    <row r="60685" customFormat="1" ht="15" customHeight="1" x14ac:dyDescent="0.25"/>
    <row r="60686" customFormat="1" ht="15" customHeight="1" x14ac:dyDescent="0.25"/>
    <row r="60687" customFormat="1" ht="15" customHeight="1" x14ac:dyDescent="0.25"/>
    <row r="60688" customFormat="1" ht="15" customHeight="1" x14ac:dyDescent="0.25"/>
    <row r="60689" customFormat="1" ht="15" customHeight="1" x14ac:dyDescent="0.25"/>
    <row r="60690" customFormat="1" ht="15" customHeight="1" x14ac:dyDescent="0.25"/>
    <row r="60691" customFormat="1" ht="15" customHeight="1" x14ac:dyDescent="0.25"/>
    <row r="60692" customFormat="1" ht="15" customHeight="1" x14ac:dyDescent="0.25"/>
    <row r="60693" customFormat="1" ht="15" customHeight="1" x14ac:dyDescent="0.25"/>
    <row r="60694" customFormat="1" ht="15" customHeight="1" x14ac:dyDescent="0.25"/>
    <row r="60695" customFormat="1" ht="15" customHeight="1" x14ac:dyDescent="0.25"/>
    <row r="60696" customFormat="1" ht="15" customHeight="1" x14ac:dyDescent="0.25"/>
    <row r="60697" customFormat="1" ht="15" customHeight="1" x14ac:dyDescent="0.25"/>
    <row r="60698" customFormat="1" ht="15" customHeight="1" x14ac:dyDescent="0.25"/>
    <row r="60699" customFormat="1" ht="15" customHeight="1" x14ac:dyDescent="0.25"/>
    <row r="60700" customFormat="1" ht="15" customHeight="1" x14ac:dyDescent="0.25"/>
    <row r="60701" customFormat="1" ht="15" customHeight="1" x14ac:dyDescent="0.25"/>
    <row r="60702" customFormat="1" ht="15" customHeight="1" x14ac:dyDescent="0.25"/>
    <row r="60703" customFormat="1" ht="15" customHeight="1" x14ac:dyDescent="0.25"/>
    <row r="60704" customFormat="1" ht="15" customHeight="1" x14ac:dyDescent="0.25"/>
    <row r="60705" customFormat="1" ht="15" customHeight="1" x14ac:dyDescent="0.25"/>
    <row r="60706" customFormat="1" ht="15" customHeight="1" x14ac:dyDescent="0.25"/>
    <row r="60707" customFormat="1" ht="15" customHeight="1" x14ac:dyDescent="0.25"/>
    <row r="60708" customFormat="1" ht="15" customHeight="1" x14ac:dyDescent="0.25"/>
    <row r="60709" customFormat="1" ht="15" customHeight="1" x14ac:dyDescent="0.25"/>
    <row r="60710" customFormat="1" ht="15" customHeight="1" x14ac:dyDescent="0.25"/>
    <row r="60711" customFormat="1" ht="15" customHeight="1" x14ac:dyDescent="0.25"/>
    <row r="60712" customFormat="1" ht="15" customHeight="1" x14ac:dyDescent="0.25"/>
    <row r="60713" customFormat="1" ht="15" customHeight="1" x14ac:dyDescent="0.25"/>
    <row r="60714" customFormat="1" ht="15" customHeight="1" x14ac:dyDescent="0.25"/>
    <row r="60715" customFormat="1" ht="15" customHeight="1" x14ac:dyDescent="0.25"/>
    <row r="60716" customFormat="1" ht="15" customHeight="1" x14ac:dyDescent="0.25"/>
    <row r="60717" customFormat="1" ht="15" customHeight="1" x14ac:dyDescent="0.25"/>
    <row r="60718" customFormat="1" ht="15" customHeight="1" x14ac:dyDescent="0.25"/>
    <row r="60719" customFormat="1" ht="15" customHeight="1" x14ac:dyDescent="0.25"/>
    <row r="60720" customFormat="1" ht="15" customHeight="1" x14ac:dyDescent="0.25"/>
    <row r="60721" customFormat="1" ht="15" customHeight="1" x14ac:dyDescent="0.25"/>
    <row r="60722" customFormat="1" ht="15" customHeight="1" x14ac:dyDescent="0.25"/>
    <row r="60723" customFormat="1" ht="15" customHeight="1" x14ac:dyDescent="0.25"/>
    <row r="60724" customFormat="1" ht="15" customHeight="1" x14ac:dyDescent="0.25"/>
    <row r="60725" customFormat="1" ht="15" customHeight="1" x14ac:dyDescent="0.25"/>
    <row r="60726" customFormat="1" ht="15" customHeight="1" x14ac:dyDescent="0.25"/>
    <row r="60727" customFormat="1" ht="15" customHeight="1" x14ac:dyDescent="0.25"/>
    <row r="60728" customFormat="1" ht="15" customHeight="1" x14ac:dyDescent="0.25"/>
    <row r="60729" customFormat="1" ht="15" customHeight="1" x14ac:dyDescent="0.25"/>
    <row r="60730" customFormat="1" ht="15" customHeight="1" x14ac:dyDescent="0.25"/>
    <row r="60731" customFormat="1" ht="15" customHeight="1" x14ac:dyDescent="0.25"/>
    <row r="60732" customFormat="1" ht="15" customHeight="1" x14ac:dyDescent="0.25"/>
    <row r="60733" customFormat="1" ht="15" customHeight="1" x14ac:dyDescent="0.25"/>
    <row r="60734" customFormat="1" ht="15" customHeight="1" x14ac:dyDescent="0.25"/>
    <row r="60735" customFormat="1" ht="15" customHeight="1" x14ac:dyDescent="0.25"/>
    <row r="60736" customFormat="1" ht="15" customHeight="1" x14ac:dyDescent="0.25"/>
    <row r="60737" customFormat="1" ht="15" customHeight="1" x14ac:dyDescent="0.25"/>
    <row r="60738" customFormat="1" ht="15" customHeight="1" x14ac:dyDescent="0.25"/>
    <row r="60739" customFormat="1" ht="15" customHeight="1" x14ac:dyDescent="0.25"/>
    <row r="60740" customFormat="1" ht="15" customHeight="1" x14ac:dyDescent="0.25"/>
    <row r="60741" customFormat="1" ht="15" customHeight="1" x14ac:dyDescent="0.25"/>
    <row r="60742" customFormat="1" ht="15" customHeight="1" x14ac:dyDescent="0.25"/>
    <row r="60743" customFormat="1" ht="15" customHeight="1" x14ac:dyDescent="0.25"/>
    <row r="60744" customFormat="1" ht="15" customHeight="1" x14ac:dyDescent="0.25"/>
    <row r="60745" customFormat="1" ht="15" customHeight="1" x14ac:dyDescent="0.25"/>
    <row r="60746" customFormat="1" ht="15" customHeight="1" x14ac:dyDescent="0.25"/>
    <row r="60747" customFormat="1" ht="15" customHeight="1" x14ac:dyDescent="0.25"/>
    <row r="60748" customFormat="1" ht="15" customHeight="1" x14ac:dyDescent="0.25"/>
    <row r="60749" customFormat="1" ht="15" customHeight="1" x14ac:dyDescent="0.25"/>
    <row r="60750" customFormat="1" ht="15" customHeight="1" x14ac:dyDescent="0.25"/>
    <row r="60751" customFormat="1" ht="15" customHeight="1" x14ac:dyDescent="0.25"/>
    <row r="60752" customFormat="1" ht="15" customHeight="1" x14ac:dyDescent="0.25"/>
    <row r="60753" customFormat="1" ht="15" customHeight="1" x14ac:dyDescent="0.25"/>
    <row r="60754" customFormat="1" ht="15" customHeight="1" x14ac:dyDescent="0.25"/>
    <row r="60755" customFormat="1" ht="15" customHeight="1" x14ac:dyDescent="0.25"/>
    <row r="60756" customFormat="1" ht="15" customHeight="1" x14ac:dyDescent="0.25"/>
    <row r="60757" customFormat="1" ht="15" customHeight="1" x14ac:dyDescent="0.25"/>
    <row r="60758" customFormat="1" ht="15" customHeight="1" x14ac:dyDescent="0.25"/>
    <row r="60759" customFormat="1" ht="15" customHeight="1" x14ac:dyDescent="0.25"/>
    <row r="60760" customFormat="1" ht="15" customHeight="1" x14ac:dyDescent="0.25"/>
    <row r="60761" customFormat="1" ht="15" customHeight="1" x14ac:dyDescent="0.25"/>
    <row r="60762" customFormat="1" ht="15" customHeight="1" x14ac:dyDescent="0.25"/>
    <row r="60763" customFormat="1" ht="15" customHeight="1" x14ac:dyDescent="0.25"/>
    <row r="60764" customFormat="1" ht="15" customHeight="1" x14ac:dyDescent="0.25"/>
    <row r="60765" customFormat="1" ht="15" customHeight="1" x14ac:dyDescent="0.25"/>
    <row r="60766" customFormat="1" ht="15" customHeight="1" x14ac:dyDescent="0.25"/>
    <row r="60767" customFormat="1" ht="15" customHeight="1" x14ac:dyDescent="0.25"/>
    <row r="60768" customFormat="1" ht="15" customHeight="1" x14ac:dyDescent="0.25"/>
    <row r="60769" customFormat="1" ht="15" customHeight="1" x14ac:dyDescent="0.25"/>
    <row r="60770" customFormat="1" ht="15" customHeight="1" x14ac:dyDescent="0.25"/>
    <row r="60771" customFormat="1" ht="15" customHeight="1" x14ac:dyDescent="0.25"/>
    <row r="60772" customFormat="1" ht="15" customHeight="1" x14ac:dyDescent="0.25"/>
    <row r="60773" customFormat="1" ht="15" customHeight="1" x14ac:dyDescent="0.25"/>
    <row r="60774" customFormat="1" ht="15" customHeight="1" x14ac:dyDescent="0.25"/>
    <row r="60775" customFormat="1" ht="15" customHeight="1" x14ac:dyDescent="0.25"/>
    <row r="60776" customFormat="1" ht="15" customHeight="1" x14ac:dyDescent="0.25"/>
    <row r="60777" customFormat="1" ht="15" customHeight="1" x14ac:dyDescent="0.25"/>
    <row r="60778" customFormat="1" ht="15" customHeight="1" x14ac:dyDescent="0.25"/>
    <row r="60779" customFormat="1" ht="15" customHeight="1" x14ac:dyDescent="0.25"/>
    <row r="60780" customFormat="1" ht="15" customHeight="1" x14ac:dyDescent="0.25"/>
    <row r="60781" customFormat="1" ht="15" customHeight="1" x14ac:dyDescent="0.25"/>
    <row r="60782" customFormat="1" ht="15" customHeight="1" x14ac:dyDescent="0.25"/>
    <row r="60783" customFormat="1" ht="15" customHeight="1" x14ac:dyDescent="0.25"/>
    <row r="60784" customFormat="1" ht="15" customHeight="1" x14ac:dyDescent="0.25"/>
    <row r="60785" customFormat="1" ht="15" customHeight="1" x14ac:dyDescent="0.25"/>
    <row r="60786" customFormat="1" ht="15" customHeight="1" x14ac:dyDescent="0.25"/>
    <row r="60787" customFormat="1" ht="15" customHeight="1" x14ac:dyDescent="0.25"/>
    <row r="60788" customFormat="1" ht="15" customHeight="1" x14ac:dyDescent="0.25"/>
    <row r="60789" customFormat="1" ht="15" customHeight="1" x14ac:dyDescent="0.25"/>
    <row r="60790" customFormat="1" ht="15" customHeight="1" x14ac:dyDescent="0.25"/>
    <row r="60791" customFormat="1" ht="15" customHeight="1" x14ac:dyDescent="0.25"/>
    <row r="60792" customFormat="1" ht="15" customHeight="1" x14ac:dyDescent="0.25"/>
    <row r="60793" customFormat="1" ht="15" customHeight="1" x14ac:dyDescent="0.25"/>
    <row r="60794" customFormat="1" ht="15" customHeight="1" x14ac:dyDescent="0.25"/>
    <row r="60795" customFormat="1" ht="15" customHeight="1" x14ac:dyDescent="0.25"/>
    <row r="60796" customFormat="1" ht="15" customHeight="1" x14ac:dyDescent="0.25"/>
    <row r="60797" customFormat="1" ht="15" customHeight="1" x14ac:dyDescent="0.25"/>
    <row r="60798" customFormat="1" ht="15" customHeight="1" x14ac:dyDescent="0.25"/>
    <row r="60799" customFormat="1" ht="15" customHeight="1" x14ac:dyDescent="0.25"/>
    <row r="60800" customFormat="1" ht="15" customHeight="1" x14ac:dyDescent="0.25"/>
    <row r="60801" customFormat="1" ht="15" customHeight="1" x14ac:dyDescent="0.25"/>
    <row r="60802" customFormat="1" ht="15" customHeight="1" x14ac:dyDescent="0.25"/>
    <row r="60803" customFormat="1" ht="15" customHeight="1" x14ac:dyDescent="0.25"/>
    <row r="60804" customFormat="1" ht="15" customHeight="1" x14ac:dyDescent="0.25"/>
    <row r="60805" customFormat="1" ht="15" customHeight="1" x14ac:dyDescent="0.25"/>
    <row r="60806" customFormat="1" ht="15" customHeight="1" x14ac:dyDescent="0.25"/>
    <row r="60807" customFormat="1" ht="15" customHeight="1" x14ac:dyDescent="0.25"/>
    <row r="60808" customFormat="1" ht="15" customHeight="1" x14ac:dyDescent="0.25"/>
    <row r="60809" customFormat="1" ht="15" customHeight="1" x14ac:dyDescent="0.25"/>
    <row r="60810" customFormat="1" ht="15" customHeight="1" x14ac:dyDescent="0.25"/>
    <row r="60811" customFormat="1" ht="15" customHeight="1" x14ac:dyDescent="0.25"/>
    <row r="60812" customFormat="1" ht="15" customHeight="1" x14ac:dyDescent="0.25"/>
    <row r="60813" customFormat="1" ht="15" customHeight="1" x14ac:dyDescent="0.25"/>
    <row r="60814" customFormat="1" ht="15" customHeight="1" x14ac:dyDescent="0.25"/>
    <row r="60815" customFormat="1" ht="15" customHeight="1" x14ac:dyDescent="0.25"/>
    <row r="60816" customFormat="1" ht="15" customHeight="1" x14ac:dyDescent="0.25"/>
    <row r="60817" customFormat="1" ht="15" customHeight="1" x14ac:dyDescent="0.25"/>
    <row r="60818" customFormat="1" ht="15" customHeight="1" x14ac:dyDescent="0.25"/>
    <row r="60819" customFormat="1" ht="15" customHeight="1" x14ac:dyDescent="0.25"/>
    <row r="60820" customFormat="1" ht="15" customHeight="1" x14ac:dyDescent="0.25"/>
    <row r="60821" customFormat="1" ht="15" customHeight="1" x14ac:dyDescent="0.25"/>
    <row r="60822" customFormat="1" ht="15" customHeight="1" x14ac:dyDescent="0.25"/>
    <row r="60823" customFormat="1" ht="15" customHeight="1" x14ac:dyDescent="0.25"/>
    <row r="60824" customFormat="1" ht="15" customHeight="1" x14ac:dyDescent="0.25"/>
    <row r="60825" customFormat="1" ht="15" customHeight="1" x14ac:dyDescent="0.25"/>
    <row r="60826" customFormat="1" ht="15" customHeight="1" x14ac:dyDescent="0.25"/>
    <row r="60827" customFormat="1" ht="15" customHeight="1" x14ac:dyDescent="0.25"/>
    <row r="60828" customFormat="1" ht="15" customHeight="1" x14ac:dyDescent="0.25"/>
    <row r="60829" customFormat="1" ht="15" customHeight="1" x14ac:dyDescent="0.25"/>
    <row r="60830" customFormat="1" ht="15" customHeight="1" x14ac:dyDescent="0.25"/>
    <row r="60831" customFormat="1" ht="15" customHeight="1" x14ac:dyDescent="0.25"/>
    <row r="60832" customFormat="1" ht="15" customHeight="1" x14ac:dyDescent="0.25"/>
    <row r="60833" customFormat="1" ht="15" customHeight="1" x14ac:dyDescent="0.25"/>
    <row r="60834" customFormat="1" ht="15" customHeight="1" x14ac:dyDescent="0.25"/>
    <row r="60835" customFormat="1" ht="15" customHeight="1" x14ac:dyDescent="0.25"/>
    <row r="60836" customFormat="1" ht="15" customHeight="1" x14ac:dyDescent="0.25"/>
    <row r="60837" customFormat="1" ht="15" customHeight="1" x14ac:dyDescent="0.25"/>
    <row r="60838" customFormat="1" ht="15" customHeight="1" x14ac:dyDescent="0.25"/>
    <row r="60839" customFormat="1" ht="15" customHeight="1" x14ac:dyDescent="0.25"/>
    <row r="60840" customFormat="1" ht="15" customHeight="1" x14ac:dyDescent="0.25"/>
    <row r="60841" customFormat="1" ht="15" customHeight="1" x14ac:dyDescent="0.25"/>
    <row r="60842" customFormat="1" ht="15" customHeight="1" x14ac:dyDescent="0.25"/>
    <row r="60843" customFormat="1" ht="15" customHeight="1" x14ac:dyDescent="0.25"/>
    <row r="60844" customFormat="1" ht="15" customHeight="1" x14ac:dyDescent="0.25"/>
    <row r="60845" customFormat="1" ht="15" customHeight="1" x14ac:dyDescent="0.25"/>
    <row r="60846" customFormat="1" ht="15" customHeight="1" x14ac:dyDescent="0.25"/>
    <row r="60847" customFormat="1" ht="15" customHeight="1" x14ac:dyDescent="0.25"/>
    <row r="60848" customFormat="1" ht="15" customHeight="1" x14ac:dyDescent="0.25"/>
    <row r="60849" customFormat="1" ht="15" customHeight="1" x14ac:dyDescent="0.25"/>
    <row r="60850" customFormat="1" ht="15" customHeight="1" x14ac:dyDescent="0.25"/>
    <row r="60851" customFormat="1" ht="15" customHeight="1" x14ac:dyDescent="0.25"/>
    <row r="60852" customFormat="1" ht="15" customHeight="1" x14ac:dyDescent="0.25"/>
    <row r="60853" customFormat="1" ht="15" customHeight="1" x14ac:dyDescent="0.25"/>
    <row r="60854" customFormat="1" ht="15" customHeight="1" x14ac:dyDescent="0.25"/>
    <row r="60855" customFormat="1" ht="15" customHeight="1" x14ac:dyDescent="0.25"/>
    <row r="60856" customFormat="1" ht="15" customHeight="1" x14ac:dyDescent="0.25"/>
    <row r="60857" customFormat="1" ht="15" customHeight="1" x14ac:dyDescent="0.25"/>
    <row r="60858" customFormat="1" ht="15" customHeight="1" x14ac:dyDescent="0.25"/>
    <row r="60859" customFormat="1" ht="15" customHeight="1" x14ac:dyDescent="0.25"/>
    <row r="60860" customFormat="1" ht="15" customHeight="1" x14ac:dyDescent="0.25"/>
    <row r="60861" customFormat="1" ht="15" customHeight="1" x14ac:dyDescent="0.25"/>
    <row r="60862" customFormat="1" ht="15" customHeight="1" x14ac:dyDescent="0.25"/>
    <row r="60863" customFormat="1" ht="15" customHeight="1" x14ac:dyDescent="0.25"/>
    <row r="60864" customFormat="1" ht="15" customHeight="1" x14ac:dyDescent="0.25"/>
    <row r="60865" customFormat="1" ht="15" customHeight="1" x14ac:dyDescent="0.25"/>
    <row r="60866" customFormat="1" ht="15" customHeight="1" x14ac:dyDescent="0.25"/>
    <row r="60867" customFormat="1" ht="15" customHeight="1" x14ac:dyDescent="0.25"/>
    <row r="60868" customFormat="1" ht="15" customHeight="1" x14ac:dyDescent="0.25"/>
    <row r="60869" customFormat="1" ht="15" customHeight="1" x14ac:dyDescent="0.25"/>
    <row r="60870" customFormat="1" ht="15" customHeight="1" x14ac:dyDescent="0.25"/>
    <row r="60871" customFormat="1" ht="15" customHeight="1" x14ac:dyDescent="0.25"/>
    <row r="60872" customFormat="1" ht="15" customHeight="1" x14ac:dyDescent="0.25"/>
    <row r="60873" customFormat="1" ht="15" customHeight="1" x14ac:dyDescent="0.25"/>
    <row r="60874" customFormat="1" ht="15" customHeight="1" x14ac:dyDescent="0.25"/>
    <row r="60875" customFormat="1" ht="15" customHeight="1" x14ac:dyDescent="0.25"/>
    <row r="60876" customFormat="1" ht="15" customHeight="1" x14ac:dyDescent="0.25"/>
    <row r="60877" customFormat="1" ht="15" customHeight="1" x14ac:dyDescent="0.25"/>
    <row r="60878" customFormat="1" ht="15" customHeight="1" x14ac:dyDescent="0.25"/>
    <row r="60879" customFormat="1" ht="15" customHeight="1" x14ac:dyDescent="0.25"/>
    <row r="60880" customFormat="1" ht="15" customHeight="1" x14ac:dyDescent="0.25"/>
    <row r="60881" customFormat="1" ht="15" customHeight="1" x14ac:dyDescent="0.25"/>
    <row r="60882" customFormat="1" ht="15" customHeight="1" x14ac:dyDescent="0.25"/>
    <row r="60883" customFormat="1" ht="15" customHeight="1" x14ac:dyDescent="0.25"/>
    <row r="60884" customFormat="1" ht="15" customHeight="1" x14ac:dyDescent="0.25"/>
    <row r="60885" customFormat="1" ht="15" customHeight="1" x14ac:dyDescent="0.25"/>
    <row r="60886" customFormat="1" ht="15" customHeight="1" x14ac:dyDescent="0.25"/>
    <row r="60887" customFormat="1" ht="15" customHeight="1" x14ac:dyDescent="0.25"/>
    <row r="60888" customFormat="1" ht="15" customHeight="1" x14ac:dyDescent="0.25"/>
    <row r="60889" customFormat="1" ht="15" customHeight="1" x14ac:dyDescent="0.25"/>
    <row r="60890" customFormat="1" ht="15" customHeight="1" x14ac:dyDescent="0.25"/>
    <row r="60891" customFormat="1" ht="15" customHeight="1" x14ac:dyDescent="0.25"/>
    <row r="60892" customFormat="1" ht="15" customHeight="1" x14ac:dyDescent="0.25"/>
    <row r="60893" customFormat="1" ht="15" customHeight="1" x14ac:dyDescent="0.25"/>
    <row r="60894" customFormat="1" ht="15" customHeight="1" x14ac:dyDescent="0.25"/>
    <row r="60895" customFormat="1" ht="15" customHeight="1" x14ac:dyDescent="0.25"/>
    <row r="60896" customFormat="1" ht="15" customHeight="1" x14ac:dyDescent="0.25"/>
    <row r="60897" customFormat="1" ht="15" customHeight="1" x14ac:dyDescent="0.25"/>
    <row r="60898" customFormat="1" ht="15" customHeight="1" x14ac:dyDescent="0.25"/>
    <row r="60899" customFormat="1" ht="15" customHeight="1" x14ac:dyDescent="0.25"/>
    <row r="60900" customFormat="1" ht="15" customHeight="1" x14ac:dyDescent="0.25"/>
    <row r="60901" customFormat="1" ht="15" customHeight="1" x14ac:dyDescent="0.25"/>
    <row r="60902" customFormat="1" ht="15" customHeight="1" x14ac:dyDescent="0.25"/>
    <row r="60903" customFormat="1" ht="15" customHeight="1" x14ac:dyDescent="0.25"/>
    <row r="60904" customFormat="1" ht="15" customHeight="1" x14ac:dyDescent="0.25"/>
    <row r="60905" customFormat="1" ht="15" customHeight="1" x14ac:dyDescent="0.25"/>
    <row r="60906" customFormat="1" ht="15" customHeight="1" x14ac:dyDescent="0.25"/>
    <row r="60907" customFormat="1" ht="15" customHeight="1" x14ac:dyDescent="0.25"/>
    <row r="60908" customFormat="1" ht="15" customHeight="1" x14ac:dyDescent="0.25"/>
    <row r="60909" customFormat="1" ht="15" customHeight="1" x14ac:dyDescent="0.25"/>
    <row r="60910" customFormat="1" ht="15" customHeight="1" x14ac:dyDescent="0.25"/>
    <row r="60911" customFormat="1" ht="15" customHeight="1" x14ac:dyDescent="0.25"/>
    <row r="60912" customFormat="1" ht="15" customHeight="1" x14ac:dyDescent="0.25"/>
    <row r="60913" customFormat="1" ht="15" customHeight="1" x14ac:dyDescent="0.25"/>
    <row r="60914" customFormat="1" ht="15" customHeight="1" x14ac:dyDescent="0.25"/>
    <row r="60915" customFormat="1" ht="15" customHeight="1" x14ac:dyDescent="0.25"/>
    <row r="60916" customFormat="1" ht="15" customHeight="1" x14ac:dyDescent="0.25"/>
    <row r="60917" customFormat="1" ht="15" customHeight="1" x14ac:dyDescent="0.25"/>
    <row r="60918" customFormat="1" ht="15" customHeight="1" x14ac:dyDescent="0.25"/>
    <row r="60919" customFormat="1" ht="15" customHeight="1" x14ac:dyDescent="0.25"/>
    <row r="60920" customFormat="1" ht="15" customHeight="1" x14ac:dyDescent="0.25"/>
    <row r="60921" customFormat="1" ht="15" customHeight="1" x14ac:dyDescent="0.25"/>
    <row r="60922" customFormat="1" ht="15" customHeight="1" x14ac:dyDescent="0.25"/>
    <row r="60923" customFormat="1" ht="15" customHeight="1" x14ac:dyDescent="0.25"/>
    <row r="60924" customFormat="1" ht="15" customHeight="1" x14ac:dyDescent="0.25"/>
    <row r="60925" customFormat="1" ht="15" customHeight="1" x14ac:dyDescent="0.25"/>
    <row r="60926" customFormat="1" ht="15" customHeight="1" x14ac:dyDescent="0.25"/>
    <row r="60927" customFormat="1" ht="15" customHeight="1" x14ac:dyDescent="0.25"/>
    <row r="60928" customFormat="1" ht="15" customHeight="1" x14ac:dyDescent="0.25"/>
    <row r="60929" customFormat="1" ht="15" customHeight="1" x14ac:dyDescent="0.25"/>
    <row r="60930" customFormat="1" ht="15" customHeight="1" x14ac:dyDescent="0.25"/>
    <row r="60931" customFormat="1" ht="15" customHeight="1" x14ac:dyDescent="0.25"/>
    <row r="60932" customFormat="1" ht="15" customHeight="1" x14ac:dyDescent="0.25"/>
    <row r="60933" customFormat="1" ht="15" customHeight="1" x14ac:dyDescent="0.25"/>
    <row r="60934" customFormat="1" ht="15" customHeight="1" x14ac:dyDescent="0.25"/>
    <row r="60935" customFormat="1" ht="15" customHeight="1" x14ac:dyDescent="0.25"/>
    <row r="60936" customFormat="1" ht="15" customHeight="1" x14ac:dyDescent="0.25"/>
    <row r="60937" customFormat="1" ht="15" customHeight="1" x14ac:dyDescent="0.25"/>
    <row r="60938" customFormat="1" ht="15" customHeight="1" x14ac:dyDescent="0.25"/>
    <row r="60939" customFormat="1" ht="15" customHeight="1" x14ac:dyDescent="0.25"/>
    <row r="60940" customFormat="1" ht="15" customHeight="1" x14ac:dyDescent="0.25"/>
    <row r="60941" customFormat="1" ht="15" customHeight="1" x14ac:dyDescent="0.25"/>
    <row r="60942" customFormat="1" ht="15" customHeight="1" x14ac:dyDescent="0.25"/>
    <row r="60943" customFormat="1" ht="15" customHeight="1" x14ac:dyDescent="0.25"/>
    <row r="60944" customFormat="1" ht="15" customHeight="1" x14ac:dyDescent="0.25"/>
    <row r="60945" customFormat="1" ht="15" customHeight="1" x14ac:dyDescent="0.25"/>
    <row r="60946" customFormat="1" ht="15" customHeight="1" x14ac:dyDescent="0.25"/>
    <row r="60947" customFormat="1" ht="15" customHeight="1" x14ac:dyDescent="0.25"/>
    <row r="60948" customFormat="1" ht="15" customHeight="1" x14ac:dyDescent="0.25"/>
    <row r="60949" customFormat="1" ht="15" customHeight="1" x14ac:dyDescent="0.25"/>
    <row r="60950" customFormat="1" ht="15" customHeight="1" x14ac:dyDescent="0.25"/>
    <row r="60951" customFormat="1" ht="15" customHeight="1" x14ac:dyDescent="0.25"/>
    <row r="60952" customFormat="1" ht="15" customHeight="1" x14ac:dyDescent="0.25"/>
    <row r="60953" customFormat="1" ht="15" customHeight="1" x14ac:dyDescent="0.25"/>
    <row r="60954" customFormat="1" ht="15" customHeight="1" x14ac:dyDescent="0.25"/>
    <row r="60955" customFormat="1" ht="15" customHeight="1" x14ac:dyDescent="0.25"/>
    <row r="60956" customFormat="1" ht="15" customHeight="1" x14ac:dyDescent="0.25"/>
    <row r="60957" customFormat="1" ht="15" customHeight="1" x14ac:dyDescent="0.25"/>
    <row r="60958" customFormat="1" ht="15" customHeight="1" x14ac:dyDescent="0.25"/>
    <row r="60959" customFormat="1" ht="15" customHeight="1" x14ac:dyDescent="0.25"/>
    <row r="60960" customFormat="1" ht="15" customHeight="1" x14ac:dyDescent="0.25"/>
    <row r="60961" customFormat="1" ht="15" customHeight="1" x14ac:dyDescent="0.25"/>
    <row r="60962" customFormat="1" ht="15" customHeight="1" x14ac:dyDescent="0.25"/>
    <row r="60963" customFormat="1" ht="15" customHeight="1" x14ac:dyDescent="0.25"/>
    <row r="60964" customFormat="1" ht="15" customHeight="1" x14ac:dyDescent="0.25"/>
    <row r="60965" customFormat="1" ht="15" customHeight="1" x14ac:dyDescent="0.25"/>
    <row r="60966" customFormat="1" ht="15" customHeight="1" x14ac:dyDescent="0.25"/>
    <row r="60967" customFormat="1" ht="15" customHeight="1" x14ac:dyDescent="0.25"/>
    <row r="60968" customFormat="1" ht="15" customHeight="1" x14ac:dyDescent="0.25"/>
    <row r="60969" customFormat="1" ht="15" customHeight="1" x14ac:dyDescent="0.25"/>
    <row r="60970" customFormat="1" ht="15" customHeight="1" x14ac:dyDescent="0.25"/>
    <row r="60971" customFormat="1" ht="15" customHeight="1" x14ac:dyDescent="0.25"/>
    <row r="60972" customFormat="1" ht="15" customHeight="1" x14ac:dyDescent="0.25"/>
    <row r="60973" customFormat="1" ht="15" customHeight="1" x14ac:dyDescent="0.25"/>
    <row r="60974" customFormat="1" ht="15" customHeight="1" x14ac:dyDescent="0.25"/>
    <row r="60975" customFormat="1" ht="15" customHeight="1" x14ac:dyDescent="0.25"/>
    <row r="60976" customFormat="1" ht="15" customHeight="1" x14ac:dyDescent="0.25"/>
    <row r="60977" customFormat="1" ht="15" customHeight="1" x14ac:dyDescent="0.25"/>
    <row r="60978" customFormat="1" ht="15" customHeight="1" x14ac:dyDescent="0.25"/>
    <row r="60979" customFormat="1" ht="15" customHeight="1" x14ac:dyDescent="0.25"/>
    <row r="60980" customFormat="1" ht="15" customHeight="1" x14ac:dyDescent="0.25"/>
    <row r="60981" customFormat="1" ht="15" customHeight="1" x14ac:dyDescent="0.25"/>
    <row r="60982" customFormat="1" ht="15" customHeight="1" x14ac:dyDescent="0.25"/>
    <row r="60983" customFormat="1" ht="15" customHeight="1" x14ac:dyDescent="0.25"/>
    <row r="60984" customFormat="1" ht="15" customHeight="1" x14ac:dyDescent="0.25"/>
    <row r="60985" customFormat="1" ht="15" customHeight="1" x14ac:dyDescent="0.25"/>
    <row r="60986" customFormat="1" ht="15" customHeight="1" x14ac:dyDescent="0.25"/>
    <row r="60987" customFormat="1" ht="15" customHeight="1" x14ac:dyDescent="0.25"/>
    <row r="60988" customFormat="1" ht="15" customHeight="1" x14ac:dyDescent="0.25"/>
    <row r="60989" customFormat="1" ht="15" customHeight="1" x14ac:dyDescent="0.25"/>
    <row r="60990" customFormat="1" ht="15" customHeight="1" x14ac:dyDescent="0.25"/>
    <row r="60991" customFormat="1" ht="15" customHeight="1" x14ac:dyDescent="0.25"/>
    <row r="60992" customFormat="1" ht="15" customHeight="1" x14ac:dyDescent="0.25"/>
    <row r="60993" customFormat="1" ht="15" customHeight="1" x14ac:dyDescent="0.25"/>
    <row r="60994" customFormat="1" ht="15" customHeight="1" x14ac:dyDescent="0.25"/>
    <row r="60995" customFormat="1" ht="15" customHeight="1" x14ac:dyDescent="0.25"/>
    <row r="60996" customFormat="1" ht="15" customHeight="1" x14ac:dyDescent="0.25"/>
    <row r="60997" customFormat="1" ht="15" customHeight="1" x14ac:dyDescent="0.25"/>
    <row r="60998" customFormat="1" ht="15" customHeight="1" x14ac:dyDescent="0.25"/>
    <row r="60999" customFormat="1" ht="15" customHeight="1" x14ac:dyDescent="0.25"/>
    <row r="61000" customFormat="1" ht="15" customHeight="1" x14ac:dyDescent="0.25"/>
    <row r="61001" customFormat="1" ht="15" customHeight="1" x14ac:dyDescent="0.25"/>
    <row r="61002" customFormat="1" ht="15" customHeight="1" x14ac:dyDescent="0.25"/>
    <row r="61003" customFormat="1" ht="15" customHeight="1" x14ac:dyDescent="0.25"/>
    <row r="61004" customFormat="1" ht="15" customHeight="1" x14ac:dyDescent="0.25"/>
    <row r="61005" customFormat="1" ht="15" customHeight="1" x14ac:dyDescent="0.25"/>
    <row r="61006" customFormat="1" ht="15" customHeight="1" x14ac:dyDescent="0.25"/>
    <row r="61007" customFormat="1" ht="15" customHeight="1" x14ac:dyDescent="0.25"/>
    <row r="61008" customFormat="1" ht="15" customHeight="1" x14ac:dyDescent="0.25"/>
    <row r="61009" customFormat="1" ht="15" customHeight="1" x14ac:dyDescent="0.25"/>
    <row r="61010" customFormat="1" ht="15" customHeight="1" x14ac:dyDescent="0.25"/>
    <row r="61011" customFormat="1" ht="15" customHeight="1" x14ac:dyDescent="0.25"/>
    <row r="61012" customFormat="1" ht="15" customHeight="1" x14ac:dyDescent="0.25"/>
    <row r="61013" customFormat="1" ht="15" customHeight="1" x14ac:dyDescent="0.25"/>
    <row r="61014" customFormat="1" ht="15" customHeight="1" x14ac:dyDescent="0.25"/>
    <row r="61015" customFormat="1" ht="15" customHeight="1" x14ac:dyDescent="0.25"/>
    <row r="61016" customFormat="1" ht="15" customHeight="1" x14ac:dyDescent="0.25"/>
    <row r="61017" customFormat="1" ht="15" customHeight="1" x14ac:dyDescent="0.25"/>
    <row r="61018" customFormat="1" ht="15" customHeight="1" x14ac:dyDescent="0.25"/>
    <row r="61019" customFormat="1" ht="15" customHeight="1" x14ac:dyDescent="0.25"/>
    <row r="61020" customFormat="1" ht="15" customHeight="1" x14ac:dyDescent="0.25"/>
    <row r="61021" customFormat="1" ht="15" customHeight="1" x14ac:dyDescent="0.25"/>
    <row r="61022" customFormat="1" ht="15" customHeight="1" x14ac:dyDescent="0.25"/>
    <row r="61023" customFormat="1" ht="15" customHeight="1" x14ac:dyDescent="0.25"/>
    <row r="61024" customFormat="1" ht="15" customHeight="1" x14ac:dyDescent="0.25"/>
    <row r="61025" customFormat="1" ht="15" customHeight="1" x14ac:dyDescent="0.25"/>
    <row r="61026" customFormat="1" ht="15" customHeight="1" x14ac:dyDescent="0.25"/>
    <row r="61027" customFormat="1" ht="15" customHeight="1" x14ac:dyDescent="0.25"/>
    <row r="61028" customFormat="1" ht="15" customHeight="1" x14ac:dyDescent="0.25"/>
    <row r="61029" customFormat="1" ht="15" customHeight="1" x14ac:dyDescent="0.25"/>
    <row r="61030" customFormat="1" ht="15" customHeight="1" x14ac:dyDescent="0.25"/>
    <row r="61031" customFormat="1" ht="15" customHeight="1" x14ac:dyDescent="0.25"/>
    <row r="61032" customFormat="1" ht="15" customHeight="1" x14ac:dyDescent="0.25"/>
    <row r="61033" customFormat="1" ht="15" customHeight="1" x14ac:dyDescent="0.25"/>
    <row r="61034" customFormat="1" ht="15" customHeight="1" x14ac:dyDescent="0.25"/>
    <row r="61035" customFormat="1" ht="15" customHeight="1" x14ac:dyDescent="0.25"/>
    <row r="61036" customFormat="1" ht="15" customHeight="1" x14ac:dyDescent="0.25"/>
    <row r="61037" customFormat="1" ht="15" customHeight="1" x14ac:dyDescent="0.25"/>
    <row r="61038" customFormat="1" ht="15" customHeight="1" x14ac:dyDescent="0.25"/>
    <row r="61039" customFormat="1" ht="15" customHeight="1" x14ac:dyDescent="0.25"/>
    <row r="61040" customFormat="1" ht="15" customHeight="1" x14ac:dyDescent="0.25"/>
    <row r="61041" customFormat="1" ht="15" customHeight="1" x14ac:dyDescent="0.25"/>
    <row r="61042" customFormat="1" ht="15" customHeight="1" x14ac:dyDescent="0.25"/>
    <row r="61043" customFormat="1" ht="15" customHeight="1" x14ac:dyDescent="0.25"/>
    <row r="61044" customFormat="1" ht="15" customHeight="1" x14ac:dyDescent="0.25"/>
    <row r="61045" customFormat="1" ht="15" customHeight="1" x14ac:dyDescent="0.25"/>
    <row r="61046" customFormat="1" ht="15" customHeight="1" x14ac:dyDescent="0.25"/>
    <row r="61047" customFormat="1" ht="15" customHeight="1" x14ac:dyDescent="0.25"/>
    <row r="61048" customFormat="1" ht="15" customHeight="1" x14ac:dyDescent="0.25"/>
    <row r="61049" customFormat="1" ht="15" customHeight="1" x14ac:dyDescent="0.25"/>
    <row r="61050" customFormat="1" ht="15" customHeight="1" x14ac:dyDescent="0.25"/>
    <row r="61051" customFormat="1" ht="15" customHeight="1" x14ac:dyDescent="0.25"/>
    <row r="61052" customFormat="1" ht="15" customHeight="1" x14ac:dyDescent="0.25"/>
    <row r="61053" customFormat="1" ht="15" customHeight="1" x14ac:dyDescent="0.25"/>
    <row r="61054" customFormat="1" ht="15" customHeight="1" x14ac:dyDescent="0.25"/>
    <row r="61055" customFormat="1" ht="15" customHeight="1" x14ac:dyDescent="0.25"/>
    <row r="61056" customFormat="1" ht="15" customHeight="1" x14ac:dyDescent="0.25"/>
    <row r="61057" customFormat="1" ht="15" customHeight="1" x14ac:dyDescent="0.25"/>
    <row r="61058" customFormat="1" ht="15" customHeight="1" x14ac:dyDescent="0.25"/>
    <row r="61059" customFormat="1" ht="15" customHeight="1" x14ac:dyDescent="0.25"/>
    <row r="61060" customFormat="1" ht="15" customHeight="1" x14ac:dyDescent="0.25"/>
    <row r="61061" customFormat="1" ht="15" customHeight="1" x14ac:dyDescent="0.25"/>
    <row r="61062" customFormat="1" ht="15" customHeight="1" x14ac:dyDescent="0.25"/>
    <row r="61063" customFormat="1" ht="15" customHeight="1" x14ac:dyDescent="0.25"/>
    <row r="61064" customFormat="1" ht="15" customHeight="1" x14ac:dyDescent="0.25"/>
    <row r="61065" customFormat="1" ht="15" customHeight="1" x14ac:dyDescent="0.25"/>
    <row r="61066" customFormat="1" ht="15" customHeight="1" x14ac:dyDescent="0.25"/>
    <row r="61067" customFormat="1" ht="15" customHeight="1" x14ac:dyDescent="0.25"/>
    <row r="61068" customFormat="1" ht="15" customHeight="1" x14ac:dyDescent="0.25"/>
    <row r="61069" customFormat="1" ht="15" customHeight="1" x14ac:dyDescent="0.25"/>
    <row r="61070" customFormat="1" ht="15" customHeight="1" x14ac:dyDescent="0.25"/>
    <row r="61071" customFormat="1" ht="15" customHeight="1" x14ac:dyDescent="0.25"/>
    <row r="61072" customFormat="1" ht="15" customHeight="1" x14ac:dyDescent="0.25"/>
    <row r="61073" customFormat="1" ht="15" customHeight="1" x14ac:dyDescent="0.25"/>
    <row r="61074" customFormat="1" ht="15" customHeight="1" x14ac:dyDescent="0.25"/>
    <row r="61075" customFormat="1" ht="15" customHeight="1" x14ac:dyDescent="0.25"/>
    <row r="61076" customFormat="1" ht="15" customHeight="1" x14ac:dyDescent="0.25"/>
    <row r="61077" customFormat="1" ht="15" customHeight="1" x14ac:dyDescent="0.25"/>
    <row r="61078" customFormat="1" ht="15" customHeight="1" x14ac:dyDescent="0.25"/>
    <row r="61079" customFormat="1" ht="15" customHeight="1" x14ac:dyDescent="0.25"/>
    <row r="61080" customFormat="1" ht="15" customHeight="1" x14ac:dyDescent="0.25"/>
    <row r="61081" customFormat="1" ht="15" customHeight="1" x14ac:dyDescent="0.25"/>
    <row r="61082" customFormat="1" ht="15" customHeight="1" x14ac:dyDescent="0.25"/>
    <row r="61083" customFormat="1" ht="15" customHeight="1" x14ac:dyDescent="0.25"/>
    <row r="61084" customFormat="1" ht="15" customHeight="1" x14ac:dyDescent="0.25"/>
    <row r="61085" customFormat="1" ht="15" customHeight="1" x14ac:dyDescent="0.25"/>
    <row r="61086" customFormat="1" ht="15" customHeight="1" x14ac:dyDescent="0.25"/>
    <row r="61087" customFormat="1" ht="15" customHeight="1" x14ac:dyDescent="0.25"/>
    <row r="61088" customFormat="1" ht="15" customHeight="1" x14ac:dyDescent="0.25"/>
    <row r="61089" customFormat="1" ht="15" customHeight="1" x14ac:dyDescent="0.25"/>
    <row r="61090" customFormat="1" ht="15" customHeight="1" x14ac:dyDescent="0.25"/>
    <row r="61091" customFormat="1" ht="15" customHeight="1" x14ac:dyDescent="0.25"/>
    <row r="61092" customFormat="1" ht="15" customHeight="1" x14ac:dyDescent="0.25"/>
    <row r="61093" customFormat="1" ht="15" customHeight="1" x14ac:dyDescent="0.25"/>
    <row r="61094" customFormat="1" ht="15" customHeight="1" x14ac:dyDescent="0.25"/>
    <row r="61095" customFormat="1" ht="15" customHeight="1" x14ac:dyDescent="0.25"/>
    <row r="61096" customFormat="1" ht="15" customHeight="1" x14ac:dyDescent="0.25"/>
    <row r="61097" customFormat="1" ht="15" customHeight="1" x14ac:dyDescent="0.25"/>
    <row r="61098" customFormat="1" ht="15" customHeight="1" x14ac:dyDescent="0.25"/>
    <row r="61099" customFormat="1" ht="15" customHeight="1" x14ac:dyDescent="0.25"/>
    <row r="61100" customFormat="1" ht="15" customHeight="1" x14ac:dyDescent="0.25"/>
    <row r="61101" customFormat="1" ht="15" customHeight="1" x14ac:dyDescent="0.25"/>
    <row r="61102" customFormat="1" ht="15" customHeight="1" x14ac:dyDescent="0.25"/>
    <row r="61103" customFormat="1" ht="15" customHeight="1" x14ac:dyDescent="0.25"/>
    <row r="61104" customFormat="1" ht="15" customHeight="1" x14ac:dyDescent="0.25"/>
    <row r="61105" customFormat="1" ht="15" customHeight="1" x14ac:dyDescent="0.25"/>
    <row r="61106" customFormat="1" ht="15" customHeight="1" x14ac:dyDescent="0.25"/>
    <row r="61107" customFormat="1" ht="15" customHeight="1" x14ac:dyDescent="0.25"/>
    <row r="61108" customFormat="1" ht="15" customHeight="1" x14ac:dyDescent="0.25"/>
    <row r="61109" customFormat="1" ht="15" customHeight="1" x14ac:dyDescent="0.25"/>
    <row r="61110" customFormat="1" ht="15" customHeight="1" x14ac:dyDescent="0.25"/>
    <row r="61111" customFormat="1" ht="15" customHeight="1" x14ac:dyDescent="0.25"/>
    <row r="61112" customFormat="1" ht="15" customHeight="1" x14ac:dyDescent="0.25"/>
    <row r="61113" customFormat="1" ht="15" customHeight="1" x14ac:dyDescent="0.25"/>
    <row r="61114" customFormat="1" ht="15" customHeight="1" x14ac:dyDescent="0.25"/>
    <row r="61115" customFormat="1" ht="15" customHeight="1" x14ac:dyDescent="0.25"/>
    <row r="61116" customFormat="1" ht="15" customHeight="1" x14ac:dyDescent="0.25"/>
    <row r="61117" customFormat="1" ht="15" customHeight="1" x14ac:dyDescent="0.25"/>
    <row r="61118" customFormat="1" ht="15" customHeight="1" x14ac:dyDescent="0.25"/>
    <row r="61119" customFormat="1" ht="15" customHeight="1" x14ac:dyDescent="0.25"/>
    <row r="61120" customFormat="1" ht="15" customHeight="1" x14ac:dyDescent="0.25"/>
    <row r="61121" customFormat="1" ht="15" customHeight="1" x14ac:dyDescent="0.25"/>
    <row r="61122" customFormat="1" ht="15" customHeight="1" x14ac:dyDescent="0.25"/>
    <row r="61123" customFormat="1" ht="15" customHeight="1" x14ac:dyDescent="0.25"/>
    <row r="61124" customFormat="1" ht="15" customHeight="1" x14ac:dyDescent="0.25"/>
    <row r="61125" customFormat="1" ht="15" customHeight="1" x14ac:dyDescent="0.25"/>
    <row r="61126" customFormat="1" ht="15" customHeight="1" x14ac:dyDescent="0.25"/>
    <row r="61127" customFormat="1" ht="15" customHeight="1" x14ac:dyDescent="0.25"/>
    <row r="61128" customFormat="1" ht="15" customHeight="1" x14ac:dyDescent="0.25"/>
    <row r="61129" customFormat="1" ht="15" customHeight="1" x14ac:dyDescent="0.25"/>
    <row r="61130" customFormat="1" ht="15" customHeight="1" x14ac:dyDescent="0.25"/>
    <row r="61131" customFormat="1" ht="15" customHeight="1" x14ac:dyDescent="0.25"/>
    <row r="61132" customFormat="1" ht="15" customHeight="1" x14ac:dyDescent="0.25"/>
    <row r="61133" customFormat="1" ht="15" customHeight="1" x14ac:dyDescent="0.25"/>
    <row r="61134" customFormat="1" ht="15" customHeight="1" x14ac:dyDescent="0.25"/>
    <row r="61135" customFormat="1" ht="15" customHeight="1" x14ac:dyDescent="0.25"/>
    <row r="61136" customFormat="1" ht="15" customHeight="1" x14ac:dyDescent="0.25"/>
    <row r="61137" customFormat="1" ht="15" customHeight="1" x14ac:dyDescent="0.25"/>
    <row r="61138" customFormat="1" ht="15" customHeight="1" x14ac:dyDescent="0.25"/>
    <row r="61139" customFormat="1" ht="15" customHeight="1" x14ac:dyDescent="0.25"/>
    <row r="61140" customFormat="1" ht="15" customHeight="1" x14ac:dyDescent="0.25"/>
    <row r="61141" customFormat="1" ht="15" customHeight="1" x14ac:dyDescent="0.25"/>
    <row r="61142" customFormat="1" ht="15" customHeight="1" x14ac:dyDescent="0.25"/>
    <row r="61143" customFormat="1" ht="15" customHeight="1" x14ac:dyDescent="0.25"/>
    <row r="61144" customFormat="1" ht="15" customHeight="1" x14ac:dyDescent="0.25"/>
    <row r="61145" customFormat="1" ht="15" customHeight="1" x14ac:dyDescent="0.25"/>
    <row r="61146" customFormat="1" ht="15" customHeight="1" x14ac:dyDescent="0.25"/>
    <row r="61147" customFormat="1" ht="15" customHeight="1" x14ac:dyDescent="0.25"/>
    <row r="61148" customFormat="1" ht="15" customHeight="1" x14ac:dyDescent="0.25"/>
    <row r="61149" customFormat="1" ht="15" customHeight="1" x14ac:dyDescent="0.25"/>
    <row r="61150" customFormat="1" ht="15" customHeight="1" x14ac:dyDescent="0.25"/>
    <row r="61151" customFormat="1" ht="15" customHeight="1" x14ac:dyDescent="0.25"/>
    <row r="61152" customFormat="1" ht="15" customHeight="1" x14ac:dyDescent="0.25"/>
    <row r="61153" customFormat="1" ht="15" customHeight="1" x14ac:dyDescent="0.25"/>
    <row r="61154" customFormat="1" ht="15" customHeight="1" x14ac:dyDescent="0.25"/>
    <row r="61155" customFormat="1" ht="15" customHeight="1" x14ac:dyDescent="0.25"/>
    <row r="61156" customFormat="1" ht="15" customHeight="1" x14ac:dyDescent="0.25"/>
    <row r="61157" customFormat="1" ht="15" customHeight="1" x14ac:dyDescent="0.25"/>
    <row r="61158" customFormat="1" ht="15" customHeight="1" x14ac:dyDescent="0.25"/>
    <row r="61159" customFormat="1" ht="15" customHeight="1" x14ac:dyDescent="0.25"/>
    <row r="61160" customFormat="1" ht="15" customHeight="1" x14ac:dyDescent="0.25"/>
    <row r="61161" customFormat="1" ht="15" customHeight="1" x14ac:dyDescent="0.25"/>
    <row r="61162" customFormat="1" ht="15" customHeight="1" x14ac:dyDescent="0.25"/>
    <row r="61163" customFormat="1" ht="15" customHeight="1" x14ac:dyDescent="0.25"/>
    <row r="61164" customFormat="1" ht="15" customHeight="1" x14ac:dyDescent="0.25"/>
    <row r="61165" customFormat="1" ht="15" customHeight="1" x14ac:dyDescent="0.25"/>
    <row r="61166" customFormat="1" ht="15" customHeight="1" x14ac:dyDescent="0.25"/>
    <row r="61167" customFormat="1" ht="15" customHeight="1" x14ac:dyDescent="0.25"/>
    <row r="61168" customFormat="1" ht="15" customHeight="1" x14ac:dyDescent="0.25"/>
    <row r="61169" customFormat="1" ht="15" customHeight="1" x14ac:dyDescent="0.25"/>
    <row r="61170" customFormat="1" ht="15" customHeight="1" x14ac:dyDescent="0.25"/>
    <row r="61171" customFormat="1" ht="15" customHeight="1" x14ac:dyDescent="0.25"/>
    <row r="61172" customFormat="1" ht="15" customHeight="1" x14ac:dyDescent="0.25"/>
    <row r="61173" customFormat="1" ht="15" customHeight="1" x14ac:dyDescent="0.25"/>
    <row r="61174" customFormat="1" ht="15" customHeight="1" x14ac:dyDescent="0.25"/>
    <row r="61175" customFormat="1" ht="15" customHeight="1" x14ac:dyDescent="0.25"/>
    <row r="61176" customFormat="1" ht="15" customHeight="1" x14ac:dyDescent="0.25"/>
    <row r="61177" customFormat="1" ht="15" customHeight="1" x14ac:dyDescent="0.25"/>
    <row r="61178" customFormat="1" ht="15" customHeight="1" x14ac:dyDescent="0.25"/>
    <row r="61179" customFormat="1" ht="15" customHeight="1" x14ac:dyDescent="0.25"/>
    <row r="61180" customFormat="1" ht="15" customHeight="1" x14ac:dyDescent="0.25"/>
    <row r="61181" customFormat="1" ht="15" customHeight="1" x14ac:dyDescent="0.25"/>
    <row r="61182" customFormat="1" ht="15" customHeight="1" x14ac:dyDescent="0.25"/>
    <row r="61183" customFormat="1" ht="15" customHeight="1" x14ac:dyDescent="0.25"/>
    <row r="61184" customFormat="1" ht="15" customHeight="1" x14ac:dyDescent="0.25"/>
    <row r="61185" customFormat="1" ht="15" customHeight="1" x14ac:dyDescent="0.25"/>
    <row r="61186" customFormat="1" ht="15" customHeight="1" x14ac:dyDescent="0.25"/>
    <row r="61187" customFormat="1" ht="15" customHeight="1" x14ac:dyDescent="0.25"/>
    <row r="61188" customFormat="1" ht="15" customHeight="1" x14ac:dyDescent="0.25"/>
    <row r="61189" customFormat="1" ht="15" customHeight="1" x14ac:dyDescent="0.25"/>
    <row r="61190" customFormat="1" ht="15" customHeight="1" x14ac:dyDescent="0.25"/>
    <row r="61191" customFormat="1" ht="15" customHeight="1" x14ac:dyDescent="0.25"/>
    <row r="61192" customFormat="1" ht="15" customHeight="1" x14ac:dyDescent="0.25"/>
    <row r="61193" customFormat="1" ht="15" customHeight="1" x14ac:dyDescent="0.25"/>
    <row r="61194" customFormat="1" ht="15" customHeight="1" x14ac:dyDescent="0.25"/>
    <row r="61195" customFormat="1" ht="15" customHeight="1" x14ac:dyDescent="0.25"/>
    <row r="61196" customFormat="1" ht="15" customHeight="1" x14ac:dyDescent="0.25"/>
    <row r="61197" customFormat="1" ht="15" customHeight="1" x14ac:dyDescent="0.25"/>
    <row r="61198" customFormat="1" ht="15" customHeight="1" x14ac:dyDescent="0.25"/>
    <row r="61199" customFormat="1" ht="15" customHeight="1" x14ac:dyDescent="0.25"/>
    <row r="61200" customFormat="1" ht="15" customHeight="1" x14ac:dyDescent="0.25"/>
    <row r="61201" customFormat="1" ht="15" customHeight="1" x14ac:dyDescent="0.25"/>
    <row r="61202" customFormat="1" ht="15" customHeight="1" x14ac:dyDescent="0.25"/>
    <row r="61203" customFormat="1" ht="15" customHeight="1" x14ac:dyDescent="0.25"/>
    <row r="61204" customFormat="1" ht="15" customHeight="1" x14ac:dyDescent="0.25"/>
    <row r="61205" customFormat="1" ht="15" customHeight="1" x14ac:dyDescent="0.25"/>
    <row r="61206" customFormat="1" ht="15" customHeight="1" x14ac:dyDescent="0.25"/>
    <row r="61207" customFormat="1" ht="15" customHeight="1" x14ac:dyDescent="0.25"/>
    <row r="61208" customFormat="1" ht="15" customHeight="1" x14ac:dyDescent="0.25"/>
    <row r="61209" customFormat="1" ht="15" customHeight="1" x14ac:dyDescent="0.25"/>
    <row r="61210" customFormat="1" ht="15" customHeight="1" x14ac:dyDescent="0.25"/>
    <row r="61211" customFormat="1" ht="15" customHeight="1" x14ac:dyDescent="0.25"/>
    <row r="61212" customFormat="1" ht="15" customHeight="1" x14ac:dyDescent="0.25"/>
    <row r="61213" customFormat="1" ht="15" customHeight="1" x14ac:dyDescent="0.25"/>
    <row r="61214" customFormat="1" ht="15" customHeight="1" x14ac:dyDescent="0.25"/>
    <row r="61215" customFormat="1" ht="15" customHeight="1" x14ac:dyDescent="0.25"/>
    <row r="61216" customFormat="1" ht="15" customHeight="1" x14ac:dyDescent="0.25"/>
    <row r="61217" customFormat="1" ht="15" customHeight="1" x14ac:dyDescent="0.25"/>
    <row r="61218" customFormat="1" ht="15" customHeight="1" x14ac:dyDescent="0.25"/>
    <row r="61219" customFormat="1" ht="15" customHeight="1" x14ac:dyDescent="0.25"/>
    <row r="61220" customFormat="1" ht="15" customHeight="1" x14ac:dyDescent="0.25"/>
    <row r="61221" customFormat="1" ht="15" customHeight="1" x14ac:dyDescent="0.25"/>
    <row r="61222" customFormat="1" ht="15" customHeight="1" x14ac:dyDescent="0.25"/>
    <row r="61223" customFormat="1" ht="15" customHeight="1" x14ac:dyDescent="0.25"/>
    <row r="61224" customFormat="1" ht="15" customHeight="1" x14ac:dyDescent="0.25"/>
    <row r="61225" customFormat="1" ht="15" customHeight="1" x14ac:dyDescent="0.25"/>
    <row r="61226" customFormat="1" ht="15" customHeight="1" x14ac:dyDescent="0.25"/>
    <row r="61227" customFormat="1" ht="15" customHeight="1" x14ac:dyDescent="0.25"/>
    <row r="61228" customFormat="1" ht="15" customHeight="1" x14ac:dyDescent="0.25"/>
    <row r="61229" customFormat="1" ht="15" customHeight="1" x14ac:dyDescent="0.25"/>
    <row r="61230" customFormat="1" ht="15" customHeight="1" x14ac:dyDescent="0.25"/>
    <row r="61231" customFormat="1" ht="15" customHeight="1" x14ac:dyDescent="0.25"/>
    <row r="61232" customFormat="1" ht="15" customHeight="1" x14ac:dyDescent="0.25"/>
    <row r="61233" customFormat="1" ht="15" customHeight="1" x14ac:dyDescent="0.25"/>
    <row r="61234" customFormat="1" ht="15" customHeight="1" x14ac:dyDescent="0.25"/>
    <row r="61235" customFormat="1" ht="15" customHeight="1" x14ac:dyDescent="0.25"/>
    <row r="61236" customFormat="1" ht="15" customHeight="1" x14ac:dyDescent="0.25"/>
    <row r="61237" customFormat="1" ht="15" customHeight="1" x14ac:dyDescent="0.25"/>
    <row r="61238" customFormat="1" ht="15" customHeight="1" x14ac:dyDescent="0.25"/>
    <row r="61239" customFormat="1" ht="15" customHeight="1" x14ac:dyDescent="0.25"/>
    <row r="61240" customFormat="1" ht="15" customHeight="1" x14ac:dyDescent="0.25"/>
    <row r="61241" customFormat="1" ht="15" customHeight="1" x14ac:dyDescent="0.25"/>
    <row r="61242" customFormat="1" ht="15" customHeight="1" x14ac:dyDescent="0.25"/>
    <row r="61243" customFormat="1" ht="15" customHeight="1" x14ac:dyDescent="0.25"/>
    <row r="61244" customFormat="1" ht="15" customHeight="1" x14ac:dyDescent="0.25"/>
    <row r="61245" customFormat="1" ht="15" customHeight="1" x14ac:dyDescent="0.25"/>
    <row r="61246" customFormat="1" ht="15" customHeight="1" x14ac:dyDescent="0.25"/>
    <row r="61247" customFormat="1" ht="15" customHeight="1" x14ac:dyDescent="0.25"/>
    <row r="61248" customFormat="1" ht="15" customHeight="1" x14ac:dyDescent="0.25"/>
    <row r="61249" customFormat="1" ht="15" customHeight="1" x14ac:dyDescent="0.25"/>
    <row r="61250" customFormat="1" ht="15" customHeight="1" x14ac:dyDescent="0.25"/>
    <row r="61251" customFormat="1" ht="15" customHeight="1" x14ac:dyDescent="0.25"/>
    <row r="61252" customFormat="1" ht="15" customHeight="1" x14ac:dyDescent="0.25"/>
    <row r="61253" customFormat="1" ht="15" customHeight="1" x14ac:dyDescent="0.25"/>
    <row r="61254" customFormat="1" ht="15" customHeight="1" x14ac:dyDescent="0.25"/>
    <row r="61255" customFormat="1" ht="15" customHeight="1" x14ac:dyDescent="0.25"/>
    <row r="61256" customFormat="1" ht="15" customHeight="1" x14ac:dyDescent="0.25"/>
    <row r="61257" customFormat="1" ht="15" customHeight="1" x14ac:dyDescent="0.25"/>
    <row r="61258" customFormat="1" ht="15" customHeight="1" x14ac:dyDescent="0.25"/>
    <row r="61259" customFormat="1" ht="15" customHeight="1" x14ac:dyDescent="0.25"/>
    <row r="61260" customFormat="1" ht="15" customHeight="1" x14ac:dyDescent="0.25"/>
    <row r="61261" customFormat="1" ht="15" customHeight="1" x14ac:dyDescent="0.25"/>
    <row r="61262" customFormat="1" ht="15" customHeight="1" x14ac:dyDescent="0.25"/>
    <row r="61263" customFormat="1" ht="15" customHeight="1" x14ac:dyDescent="0.25"/>
    <row r="61264" customFormat="1" ht="15" customHeight="1" x14ac:dyDescent="0.25"/>
    <row r="61265" customFormat="1" ht="15" customHeight="1" x14ac:dyDescent="0.25"/>
    <row r="61266" customFormat="1" ht="15" customHeight="1" x14ac:dyDescent="0.25"/>
    <row r="61267" customFormat="1" ht="15" customHeight="1" x14ac:dyDescent="0.25"/>
    <row r="61268" customFormat="1" ht="15" customHeight="1" x14ac:dyDescent="0.25"/>
    <row r="61269" customFormat="1" ht="15" customHeight="1" x14ac:dyDescent="0.25"/>
    <row r="61270" customFormat="1" ht="15" customHeight="1" x14ac:dyDescent="0.25"/>
    <row r="61271" customFormat="1" ht="15" customHeight="1" x14ac:dyDescent="0.25"/>
    <row r="61272" customFormat="1" ht="15" customHeight="1" x14ac:dyDescent="0.25"/>
    <row r="61273" customFormat="1" ht="15" customHeight="1" x14ac:dyDescent="0.25"/>
    <row r="61274" customFormat="1" ht="15" customHeight="1" x14ac:dyDescent="0.25"/>
    <row r="61275" customFormat="1" ht="15" customHeight="1" x14ac:dyDescent="0.25"/>
    <row r="61276" customFormat="1" ht="15" customHeight="1" x14ac:dyDescent="0.25"/>
    <row r="61277" customFormat="1" ht="15" customHeight="1" x14ac:dyDescent="0.25"/>
    <row r="61278" customFormat="1" ht="15" customHeight="1" x14ac:dyDescent="0.25"/>
    <row r="61279" customFormat="1" ht="15" customHeight="1" x14ac:dyDescent="0.25"/>
    <row r="61280" customFormat="1" ht="15" customHeight="1" x14ac:dyDescent="0.25"/>
    <row r="61281" customFormat="1" ht="15" customHeight="1" x14ac:dyDescent="0.25"/>
    <row r="61282" customFormat="1" ht="15" customHeight="1" x14ac:dyDescent="0.25"/>
    <row r="61283" customFormat="1" ht="15" customHeight="1" x14ac:dyDescent="0.25"/>
    <row r="61284" customFormat="1" ht="15" customHeight="1" x14ac:dyDescent="0.25"/>
    <row r="61285" customFormat="1" ht="15" customHeight="1" x14ac:dyDescent="0.25"/>
    <row r="61286" customFormat="1" ht="15" customHeight="1" x14ac:dyDescent="0.25"/>
    <row r="61287" customFormat="1" ht="15" customHeight="1" x14ac:dyDescent="0.25"/>
    <row r="61288" customFormat="1" ht="15" customHeight="1" x14ac:dyDescent="0.25"/>
    <row r="61289" customFormat="1" ht="15" customHeight="1" x14ac:dyDescent="0.25"/>
    <row r="61290" customFormat="1" ht="15" customHeight="1" x14ac:dyDescent="0.25"/>
    <row r="61291" customFormat="1" ht="15" customHeight="1" x14ac:dyDescent="0.25"/>
    <row r="61292" customFormat="1" ht="15" customHeight="1" x14ac:dyDescent="0.25"/>
    <row r="61293" customFormat="1" ht="15" customHeight="1" x14ac:dyDescent="0.25"/>
    <row r="61294" customFormat="1" ht="15" customHeight="1" x14ac:dyDescent="0.25"/>
    <row r="61295" customFormat="1" ht="15" customHeight="1" x14ac:dyDescent="0.25"/>
    <row r="61296" customFormat="1" ht="15" customHeight="1" x14ac:dyDescent="0.25"/>
    <row r="61297" customFormat="1" ht="15" customHeight="1" x14ac:dyDescent="0.25"/>
    <row r="61298" customFormat="1" ht="15" customHeight="1" x14ac:dyDescent="0.25"/>
    <row r="61299" customFormat="1" ht="15" customHeight="1" x14ac:dyDescent="0.25"/>
    <row r="61300" customFormat="1" ht="15" customHeight="1" x14ac:dyDescent="0.25"/>
    <row r="61301" customFormat="1" ht="15" customHeight="1" x14ac:dyDescent="0.25"/>
    <row r="61302" customFormat="1" ht="15" customHeight="1" x14ac:dyDescent="0.25"/>
    <row r="61303" customFormat="1" ht="15" customHeight="1" x14ac:dyDescent="0.25"/>
    <row r="61304" customFormat="1" ht="15" customHeight="1" x14ac:dyDescent="0.25"/>
    <row r="61305" customFormat="1" ht="15" customHeight="1" x14ac:dyDescent="0.25"/>
    <row r="61306" customFormat="1" ht="15" customHeight="1" x14ac:dyDescent="0.25"/>
    <row r="61307" customFormat="1" ht="15" customHeight="1" x14ac:dyDescent="0.25"/>
    <row r="61308" customFormat="1" ht="15" customHeight="1" x14ac:dyDescent="0.25"/>
    <row r="61309" customFormat="1" ht="15" customHeight="1" x14ac:dyDescent="0.25"/>
    <row r="61310" customFormat="1" ht="15" customHeight="1" x14ac:dyDescent="0.25"/>
    <row r="61311" customFormat="1" ht="15" customHeight="1" x14ac:dyDescent="0.25"/>
    <row r="61312" customFormat="1" ht="15" customHeight="1" x14ac:dyDescent="0.25"/>
    <row r="61313" customFormat="1" ht="15" customHeight="1" x14ac:dyDescent="0.25"/>
    <row r="61314" customFormat="1" ht="15" customHeight="1" x14ac:dyDescent="0.25"/>
    <row r="61315" customFormat="1" ht="15" customHeight="1" x14ac:dyDescent="0.25"/>
    <row r="61316" customFormat="1" ht="15" customHeight="1" x14ac:dyDescent="0.25"/>
    <row r="61317" customFormat="1" ht="15" customHeight="1" x14ac:dyDescent="0.25"/>
    <row r="61318" customFormat="1" ht="15" customHeight="1" x14ac:dyDescent="0.25"/>
    <row r="61319" customFormat="1" ht="15" customHeight="1" x14ac:dyDescent="0.25"/>
    <row r="61320" customFormat="1" ht="15" customHeight="1" x14ac:dyDescent="0.25"/>
    <row r="61321" customFormat="1" ht="15" customHeight="1" x14ac:dyDescent="0.25"/>
    <row r="61322" customFormat="1" ht="15" customHeight="1" x14ac:dyDescent="0.25"/>
    <row r="61323" customFormat="1" ht="15" customHeight="1" x14ac:dyDescent="0.25"/>
    <row r="61324" customFormat="1" ht="15" customHeight="1" x14ac:dyDescent="0.25"/>
    <row r="61325" customFormat="1" ht="15" customHeight="1" x14ac:dyDescent="0.25"/>
    <row r="61326" customFormat="1" ht="15" customHeight="1" x14ac:dyDescent="0.25"/>
    <row r="61327" customFormat="1" ht="15" customHeight="1" x14ac:dyDescent="0.25"/>
    <row r="61328" customFormat="1" ht="15" customHeight="1" x14ac:dyDescent="0.25"/>
    <row r="61329" customFormat="1" ht="15" customHeight="1" x14ac:dyDescent="0.25"/>
    <row r="61330" customFormat="1" ht="15" customHeight="1" x14ac:dyDescent="0.25"/>
    <row r="61331" customFormat="1" ht="15" customHeight="1" x14ac:dyDescent="0.25"/>
    <row r="61332" customFormat="1" ht="15" customHeight="1" x14ac:dyDescent="0.25"/>
    <row r="61333" customFormat="1" ht="15" customHeight="1" x14ac:dyDescent="0.25"/>
    <row r="61334" customFormat="1" ht="15" customHeight="1" x14ac:dyDescent="0.25"/>
    <row r="61335" customFormat="1" ht="15" customHeight="1" x14ac:dyDescent="0.25"/>
    <row r="61336" customFormat="1" ht="15" customHeight="1" x14ac:dyDescent="0.25"/>
    <row r="61337" customFormat="1" ht="15" customHeight="1" x14ac:dyDescent="0.25"/>
    <row r="61338" customFormat="1" ht="15" customHeight="1" x14ac:dyDescent="0.25"/>
    <row r="61339" customFormat="1" ht="15" customHeight="1" x14ac:dyDescent="0.25"/>
    <row r="61340" customFormat="1" ht="15" customHeight="1" x14ac:dyDescent="0.25"/>
    <row r="61341" customFormat="1" ht="15" customHeight="1" x14ac:dyDescent="0.25"/>
    <row r="61342" customFormat="1" ht="15" customHeight="1" x14ac:dyDescent="0.25"/>
    <row r="61343" customFormat="1" ht="15" customHeight="1" x14ac:dyDescent="0.25"/>
    <row r="61344" customFormat="1" ht="15" customHeight="1" x14ac:dyDescent="0.25"/>
    <row r="61345" customFormat="1" ht="15" customHeight="1" x14ac:dyDescent="0.25"/>
    <row r="61346" customFormat="1" ht="15" customHeight="1" x14ac:dyDescent="0.25"/>
    <row r="61347" customFormat="1" ht="15" customHeight="1" x14ac:dyDescent="0.25"/>
    <row r="61348" customFormat="1" ht="15" customHeight="1" x14ac:dyDescent="0.25"/>
    <row r="61349" customFormat="1" ht="15" customHeight="1" x14ac:dyDescent="0.25"/>
    <row r="61350" customFormat="1" ht="15" customHeight="1" x14ac:dyDescent="0.25"/>
    <row r="61351" customFormat="1" ht="15" customHeight="1" x14ac:dyDescent="0.25"/>
    <row r="61352" customFormat="1" ht="15" customHeight="1" x14ac:dyDescent="0.25"/>
    <row r="61353" customFormat="1" ht="15" customHeight="1" x14ac:dyDescent="0.25"/>
    <row r="61354" customFormat="1" ht="15" customHeight="1" x14ac:dyDescent="0.25"/>
    <row r="61355" customFormat="1" ht="15" customHeight="1" x14ac:dyDescent="0.25"/>
    <row r="61356" customFormat="1" ht="15" customHeight="1" x14ac:dyDescent="0.25"/>
    <row r="61357" customFormat="1" ht="15" customHeight="1" x14ac:dyDescent="0.25"/>
    <row r="61358" customFormat="1" ht="15" customHeight="1" x14ac:dyDescent="0.25"/>
    <row r="61359" customFormat="1" ht="15" customHeight="1" x14ac:dyDescent="0.25"/>
    <row r="61360" customFormat="1" ht="15" customHeight="1" x14ac:dyDescent="0.25"/>
    <row r="61361" customFormat="1" ht="15" customHeight="1" x14ac:dyDescent="0.25"/>
    <row r="61362" customFormat="1" ht="15" customHeight="1" x14ac:dyDescent="0.25"/>
    <row r="61363" customFormat="1" ht="15" customHeight="1" x14ac:dyDescent="0.25"/>
    <row r="61364" customFormat="1" ht="15" customHeight="1" x14ac:dyDescent="0.25"/>
    <row r="61365" customFormat="1" ht="15" customHeight="1" x14ac:dyDescent="0.25"/>
    <row r="61366" customFormat="1" ht="15" customHeight="1" x14ac:dyDescent="0.25"/>
    <row r="61367" customFormat="1" ht="15" customHeight="1" x14ac:dyDescent="0.25"/>
    <row r="61368" customFormat="1" ht="15" customHeight="1" x14ac:dyDescent="0.25"/>
    <row r="61369" customFormat="1" ht="15" customHeight="1" x14ac:dyDescent="0.25"/>
    <row r="61370" customFormat="1" ht="15" customHeight="1" x14ac:dyDescent="0.25"/>
    <row r="61371" customFormat="1" ht="15" customHeight="1" x14ac:dyDescent="0.25"/>
    <row r="61372" customFormat="1" ht="15" customHeight="1" x14ac:dyDescent="0.25"/>
    <row r="61373" customFormat="1" ht="15" customHeight="1" x14ac:dyDescent="0.25"/>
    <row r="61374" customFormat="1" ht="15" customHeight="1" x14ac:dyDescent="0.25"/>
    <row r="61375" customFormat="1" ht="15" customHeight="1" x14ac:dyDescent="0.25"/>
    <row r="61376" customFormat="1" ht="15" customHeight="1" x14ac:dyDescent="0.25"/>
    <row r="61377" customFormat="1" ht="15" customHeight="1" x14ac:dyDescent="0.25"/>
    <row r="61378" customFormat="1" ht="15" customHeight="1" x14ac:dyDescent="0.25"/>
    <row r="61379" customFormat="1" ht="15" customHeight="1" x14ac:dyDescent="0.25"/>
    <row r="61380" customFormat="1" ht="15" customHeight="1" x14ac:dyDescent="0.25"/>
    <row r="61381" customFormat="1" ht="15" customHeight="1" x14ac:dyDescent="0.25"/>
    <row r="61382" customFormat="1" ht="15" customHeight="1" x14ac:dyDescent="0.25"/>
    <row r="61383" customFormat="1" ht="15" customHeight="1" x14ac:dyDescent="0.25"/>
    <row r="61384" customFormat="1" ht="15" customHeight="1" x14ac:dyDescent="0.25"/>
    <row r="61385" customFormat="1" ht="15" customHeight="1" x14ac:dyDescent="0.25"/>
    <row r="61386" customFormat="1" ht="15" customHeight="1" x14ac:dyDescent="0.25"/>
    <row r="61387" customFormat="1" ht="15" customHeight="1" x14ac:dyDescent="0.25"/>
    <row r="61388" customFormat="1" ht="15" customHeight="1" x14ac:dyDescent="0.25"/>
    <row r="61389" customFormat="1" ht="15" customHeight="1" x14ac:dyDescent="0.25"/>
    <row r="61390" customFormat="1" ht="15" customHeight="1" x14ac:dyDescent="0.25"/>
    <row r="61391" customFormat="1" ht="15" customHeight="1" x14ac:dyDescent="0.25"/>
    <row r="61392" customFormat="1" ht="15" customHeight="1" x14ac:dyDescent="0.25"/>
    <row r="61393" customFormat="1" ht="15" customHeight="1" x14ac:dyDescent="0.25"/>
    <row r="61394" customFormat="1" ht="15" customHeight="1" x14ac:dyDescent="0.25"/>
    <row r="61395" customFormat="1" ht="15" customHeight="1" x14ac:dyDescent="0.25"/>
    <row r="61396" customFormat="1" ht="15" customHeight="1" x14ac:dyDescent="0.25"/>
    <row r="61397" customFormat="1" ht="15" customHeight="1" x14ac:dyDescent="0.25"/>
    <row r="61398" customFormat="1" ht="15" customHeight="1" x14ac:dyDescent="0.25"/>
    <row r="61399" customFormat="1" ht="15" customHeight="1" x14ac:dyDescent="0.25"/>
    <row r="61400" customFormat="1" ht="15" customHeight="1" x14ac:dyDescent="0.25"/>
    <row r="61401" customFormat="1" ht="15" customHeight="1" x14ac:dyDescent="0.25"/>
    <row r="61402" customFormat="1" ht="15" customHeight="1" x14ac:dyDescent="0.25"/>
    <row r="61403" customFormat="1" ht="15" customHeight="1" x14ac:dyDescent="0.25"/>
    <row r="61404" customFormat="1" ht="15" customHeight="1" x14ac:dyDescent="0.25"/>
    <row r="61405" customFormat="1" ht="15" customHeight="1" x14ac:dyDescent="0.25"/>
    <row r="61406" customFormat="1" ht="15" customHeight="1" x14ac:dyDescent="0.25"/>
    <row r="61407" customFormat="1" ht="15" customHeight="1" x14ac:dyDescent="0.25"/>
    <row r="61408" customFormat="1" ht="15" customHeight="1" x14ac:dyDescent="0.25"/>
    <row r="61409" customFormat="1" ht="15" customHeight="1" x14ac:dyDescent="0.25"/>
    <row r="61410" customFormat="1" ht="15" customHeight="1" x14ac:dyDescent="0.25"/>
    <row r="61411" customFormat="1" ht="15" customHeight="1" x14ac:dyDescent="0.25"/>
    <row r="61412" customFormat="1" ht="15" customHeight="1" x14ac:dyDescent="0.25"/>
    <row r="61413" customFormat="1" ht="15" customHeight="1" x14ac:dyDescent="0.25"/>
    <row r="61414" customFormat="1" ht="15" customHeight="1" x14ac:dyDescent="0.25"/>
    <row r="61415" customFormat="1" ht="15" customHeight="1" x14ac:dyDescent="0.25"/>
    <row r="61416" customFormat="1" ht="15" customHeight="1" x14ac:dyDescent="0.25"/>
    <row r="61417" customFormat="1" ht="15" customHeight="1" x14ac:dyDescent="0.25"/>
    <row r="61418" customFormat="1" ht="15" customHeight="1" x14ac:dyDescent="0.25"/>
    <row r="61419" customFormat="1" ht="15" customHeight="1" x14ac:dyDescent="0.25"/>
    <row r="61420" customFormat="1" ht="15" customHeight="1" x14ac:dyDescent="0.25"/>
    <row r="61421" customFormat="1" ht="15" customHeight="1" x14ac:dyDescent="0.25"/>
    <row r="61422" customFormat="1" ht="15" customHeight="1" x14ac:dyDescent="0.25"/>
    <row r="61423" customFormat="1" ht="15" customHeight="1" x14ac:dyDescent="0.25"/>
    <row r="61424" customFormat="1" ht="15" customHeight="1" x14ac:dyDescent="0.25"/>
    <row r="61425" customFormat="1" ht="15" customHeight="1" x14ac:dyDescent="0.25"/>
    <row r="61426" customFormat="1" ht="15" customHeight="1" x14ac:dyDescent="0.25"/>
    <row r="61427" customFormat="1" ht="15" customHeight="1" x14ac:dyDescent="0.25"/>
    <row r="61428" customFormat="1" ht="15" customHeight="1" x14ac:dyDescent="0.25"/>
    <row r="61429" customFormat="1" ht="15" customHeight="1" x14ac:dyDescent="0.25"/>
    <row r="61430" customFormat="1" ht="15" customHeight="1" x14ac:dyDescent="0.25"/>
    <row r="61431" customFormat="1" ht="15" customHeight="1" x14ac:dyDescent="0.25"/>
    <row r="61432" customFormat="1" ht="15" customHeight="1" x14ac:dyDescent="0.25"/>
    <row r="61433" customFormat="1" ht="15" customHeight="1" x14ac:dyDescent="0.25"/>
    <row r="61434" customFormat="1" ht="15" customHeight="1" x14ac:dyDescent="0.25"/>
    <row r="61435" customFormat="1" ht="15" customHeight="1" x14ac:dyDescent="0.25"/>
    <row r="61436" customFormat="1" ht="15" customHeight="1" x14ac:dyDescent="0.25"/>
    <row r="61437" customFormat="1" ht="15" customHeight="1" x14ac:dyDescent="0.25"/>
    <row r="61438" customFormat="1" ht="15" customHeight="1" x14ac:dyDescent="0.25"/>
    <row r="61439" customFormat="1" ht="15" customHeight="1" x14ac:dyDescent="0.25"/>
    <row r="61440" customFormat="1" ht="15" customHeight="1" x14ac:dyDescent="0.25"/>
    <row r="61441" customFormat="1" ht="15" customHeight="1" x14ac:dyDescent="0.25"/>
    <row r="61442" customFormat="1" ht="15" customHeight="1" x14ac:dyDescent="0.25"/>
    <row r="61443" customFormat="1" ht="15" customHeight="1" x14ac:dyDescent="0.25"/>
    <row r="61444" customFormat="1" ht="15" customHeight="1" x14ac:dyDescent="0.25"/>
    <row r="61445" customFormat="1" ht="15" customHeight="1" x14ac:dyDescent="0.25"/>
    <row r="61446" customFormat="1" ht="15" customHeight="1" x14ac:dyDescent="0.25"/>
    <row r="61447" customFormat="1" ht="15" customHeight="1" x14ac:dyDescent="0.25"/>
    <row r="61448" customFormat="1" ht="15" customHeight="1" x14ac:dyDescent="0.25"/>
    <row r="61449" customFormat="1" ht="15" customHeight="1" x14ac:dyDescent="0.25"/>
    <row r="61450" customFormat="1" ht="15" customHeight="1" x14ac:dyDescent="0.25"/>
    <row r="61451" customFormat="1" ht="15" customHeight="1" x14ac:dyDescent="0.25"/>
    <row r="61452" customFormat="1" ht="15" customHeight="1" x14ac:dyDescent="0.25"/>
    <row r="61453" customFormat="1" ht="15" customHeight="1" x14ac:dyDescent="0.25"/>
    <row r="61454" customFormat="1" ht="15" customHeight="1" x14ac:dyDescent="0.25"/>
    <row r="61455" customFormat="1" ht="15" customHeight="1" x14ac:dyDescent="0.25"/>
    <row r="61456" customFormat="1" ht="15" customHeight="1" x14ac:dyDescent="0.25"/>
    <row r="61457" customFormat="1" ht="15" customHeight="1" x14ac:dyDescent="0.25"/>
    <row r="61458" customFormat="1" ht="15" customHeight="1" x14ac:dyDescent="0.25"/>
    <row r="61459" customFormat="1" ht="15" customHeight="1" x14ac:dyDescent="0.25"/>
    <row r="61460" customFormat="1" ht="15" customHeight="1" x14ac:dyDescent="0.25"/>
    <row r="61461" customFormat="1" ht="15" customHeight="1" x14ac:dyDescent="0.25"/>
    <row r="61462" customFormat="1" ht="15" customHeight="1" x14ac:dyDescent="0.25"/>
    <row r="61463" customFormat="1" ht="15" customHeight="1" x14ac:dyDescent="0.25"/>
    <row r="61464" customFormat="1" ht="15" customHeight="1" x14ac:dyDescent="0.25"/>
    <row r="61465" customFormat="1" ht="15" customHeight="1" x14ac:dyDescent="0.25"/>
    <row r="61466" customFormat="1" ht="15" customHeight="1" x14ac:dyDescent="0.25"/>
    <row r="61467" customFormat="1" ht="15" customHeight="1" x14ac:dyDescent="0.25"/>
    <row r="61468" customFormat="1" ht="15" customHeight="1" x14ac:dyDescent="0.25"/>
    <row r="61469" customFormat="1" ht="15" customHeight="1" x14ac:dyDescent="0.25"/>
    <row r="61470" customFormat="1" ht="15" customHeight="1" x14ac:dyDescent="0.25"/>
    <row r="61471" customFormat="1" ht="15" customHeight="1" x14ac:dyDescent="0.25"/>
    <row r="61472" customFormat="1" ht="15" customHeight="1" x14ac:dyDescent="0.25"/>
    <row r="61473" customFormat="1" ht="15" customHeight="1" x14ac:dyDescent="0.25"/>
    <row r="61474" customFormat="1" ht="15" customHeight="1" x14ac:dyDescent="0.25"/>
    <row r="61475" customFormat="1" ht="15" customHeight="1" x14ac:dyDescent="0.25"/>
    <row r="61476" customFormat="1" ht="15" customHeight="1" x14ac:dyDescent="0.25"/>
    <row r="61477" customFormat="1" ht="15" customHeight="1" x14ac:dyDescent="0.25"/>
    <row r="61478" customFormat="1" ht="15" customHeight="1" x14ac:dyDescent="0.25"/>
    <row r="61479" customFormat="1" ht="15" customHeight="1" x14ac:dyDescent="0.25"/>
    <row r="61480" customFormat="1" ht="15" customHeight="1" x14ac:dyDescent="0.25"/>
    <row r="61481" customFormat="1" ht="15" customHeight="1" x14ac:dyDescent="0.25"/>
    <row r="61482" customFormat="1" ht="15" customHeight="1" x14ac:dyDescent="0.25"/>
    <row r="61483" customFormat="1" ht="15" customHeight="1" x14ac:dyDescent="0.25"/>
    <row r="61484" customFormat="1" ht="15" customHeight="1" x14ac:dyDescent="0.25"/>
    <row r="61485" customFormat="1" ht="15" customHeight="1" x14ac:dyDescent="0.25"/>
    <row r="61486" customFormat="1" ht="15" customHeight="1" x14ac:dyDescent="0.25"/>
    <row r="61487" customFormat="1" ht="15" customHeight="1" x14ac:dyDescent="0.25"/>
    <row r="61488" customFormat="1" ht="15" customHeight="1" x14ac:dyDescent="0.25"/>
    <row r="61489" customFormat="1" ht="15" customHeight="1" x14ac:dyDescent="0.25"/>
    <row r="61490" customFormat="1" ht="15" customHeight="1" x14ac:dyDescent="0.25"/>
    <row r="61491" customFormat="1" ht="15" customHeight="1" x14ac:dyDescent="0.25"/>
    <row r="61492" customFormat="1" ht="15" customHeight="1" x14ac:dyDescent="0.25"/>
    <row r="61493" customFormat="1" ht="15" customHeight="1" x14ac:dyDescent="0.25"/>
    <row r="61494" customFormat="1" ht="15" customHeight="1" x14ac:dyDescent="0.25"/>
    <row r="61495" customFormat="1" ht="15" customHeight="1" x14ac:dyDescent="0.25"/>
    <row r="61496" customFormat="1" ht="15" customHeight="1" x14ac:dyDescent="0.25"/>
    <row r="61497" customFormat="1" ht="15" customHeight="1" x14ac:dyDescent="0.25"/>
    <row r="61498" customFormat="1" ht="15" customHeight="1" x14ac:dyDescent="0.25"/>
    <row r="61499" customFormat="1" ht="15" customHeight="1" x14ac:dyDescent="0.25"/>
    <row r="61500" customFormat="1" ht="15" customHeight="1" x14ac:dyDescent="0.25"/>
    <row r="61501" customFormat="1" ht="15" customHeight="1" x14ac:dyDescent="0.25"/>
    <row r="61502" customFormat="1" ht="15" customHeight="1" x14ac:dyDescent="0.25"/>
    <row r="61503" customFormat="1" ht="15" customHeight="1" x14ac:dyDescent="0.25"/>
    <row r="61504" customFormat="1" ht="15" customHeight="1" x14ac:dyDescent="0.25"/>
    <row r="61505" customFormat="1" ht="15" customHeight="1" x14ac:dyDescent="0.25"/>
    <row r="61506" customFormat="1" ht="15" customHeight="1" x14ac:dyDescent="0.25"/>
    <row r="61507" customFormat="1" ht="15" customHeight="1" x14ac:dyDescent="0.25"/>
    <row r="61508" customFormat="1" ht="15" customHeight="1" x14ac:dyDescent="0.25"/>
    <row r="61509" customFormat="1" ht="15" customHeight="1" x14ac:dyDescent="0.25"/>
    <row r="61510" customFormat="1" ht="15" customHeight="1" x14ac:dyDescent="0.25"/>
    <row r="61511" customFormat="1" ht="15" customHeight="1" x14ac:dyDescent="0.25"/>
    <row r="61512" customFormat="1" ht="15" customHeight="1" x14ac:dyDescent="0.25"/>
    <row r="61513" customFormat="1" ht="15" customHeight="1" x14ac:dyDescent="0.25"/>
    <row r="61514" customFormat="1" ht="15" customHeight="1" x14ac:dyDescent="0.25"/>
    <row r="61515" customFormat="1" ht="15" customHeight="1" x14ac:dyDescent="0.25"/>
    <row r="61516" customFormat="1" ht="15" customHeight="1" x14ac:dyDescent="0.25"/>
    <row r="61517" customFormat="1" ht="15" customHeight="1" x14ac:dyDescent="0.25"/>
    <row r="61518" customFormat="1" ht="15" customHeight="1" x14ac:dyDescent="0.25"/>
    <row r="61519" customFormat="1" ht="15" customHeight="1" x14ac:dyDescent="0.25"/>
    <row r="61520" customFormat="1" ht="15" customHeight="1" x14ac:dyDescent="0.25"/>
    <row r="61521" customFormat="1" ht="15" customHeight="1" x14ac:dyDescent="0.25"/>
    <row r="61522" customFormat="1" ht="15" customHeight="1" x14ac:dyDescent="0.25"/>
    <row r="61523" customFormat="1" ht="15" customHeight="1" x14ac:dyDescent="0.25"/>
    <row r="61524" customFormat="1" ht="15" customHeight="1" x14ac:dyDescent="0.25"/>
    <row r="61525" customFormat="1" ht="15" customHeight="1" x14ac:dyDescent="0.25"/>
    <row r="61526" customFormat="1" ht="15" customHeight="1" x14ac:dyDescent="0.25"/>
    <row r="61527" customFormat="1" ht="15" customHeight="1" x14ac:dyDescent="0.25"/>
    <row r="61528" customFormat="1" ht="15" customHeight="1" x14ac:dyDescent="0.25"/>
    <row r="61529" customFormat="1" ht="15" customHeight="1" x14ac:dyDescent="0.25"/>
    <row r="61530" customFormat="1" ht="15" customHeight="1" x14ac:dyDescent="0.25"/>
    <row r="61531" customFormat="1" ht="15" customHeight="1" x14ac:dyDescent="0.25"/>
    <row r="61532" customFormat="1" ht="15" customHeight="1" x14ac:dyDescent="0.25"/>
    <row r="61533" customFormat="1" ht="15" customHeight="1" x14ac:dyDescent="0.25"/>
    <row r="61534" customFormat="1" ht="15" customHeight="1" x14ac:dyDescent="0.25"/>
    <row r="61535" customFormat="1" ht="15" customHeight="1" x14ac:dyDescent="0.25"/>
    <row r="61536" customFormat="1" ht="15" customHeight="1" x14ac:dyDescent="0.25"/>
    <row r="61537" customFormat="1" ht="15" customHeight="1" x14ac:dyDescent="0.25"/>
    <row r="61538" customFormat="1" ht="15" customHeight="1" x14ac:dyDescent="0.25"/>
    <row r="61539" customFormat="1" ht="15" customHeight="1" x14ac:dyDescent="0.25"/>
    <row r="61540" customFormat="1" ht="15" customHeight="1" x14ac:dyDescent="0.25"/>
    <row r="61541" customFormat="1" ht="15" customHeight="1" x14ac:dyDescent="0.25"/>
    <row r="61542" customFormat="1" ht="15" customHeight="1" x14ac:dyDescent="0.25"/>
    <row r="61543" customFormat="1" ht="15" customHeight="1" x14ac:dyDescent="0.25"/>
    <row r="61544" customFormat="1" ht="15" customHeight="1" x14ac:dyDescent="0.25"/>
    <row r="61545" customFormat="1" ht="15" customHeight="1" x14ac:dyDescent="0.25"/>
    <row r="61546" customFormat="1" ht="15" customHeight="1" x14ac:dyDescent="0.25"/>
    <row r="61547" customFormat="1" ht="15" customHeight="1" x14ac:dyDescent="0.25"/>
    <row r="61548" customFormat="1" ht="15" customHeight="1" x14ac:dyDescent="0.25"/>
    <row r="61549" customFormat="1" ht="15" customHeight="1" x14ac:dyDescent="0.25"/>
    <row r="61550" customFormat="1" ht="15" customHeight="1" x14ac:dyDescent="0.25"/>
    <row r="61551" customFormat="1" ht="15" customHeight="1" x14ac:dyDescent="0.25"/>
    <row r="61552" customFormat="1" ht="15" customHeight="1" x14ac:dyDescent="0.25"/>
    <row r="61553" customFormat="1" ht="15" customHeight="1" x14ac:dyDescent="0.25"/>
    <row r="61554" customFormat="1" ht="15" customHeight="1" x14ac:dyDescent="0.25"/>
    <row r="61555" customFormat="1" ht="15" customHeight="1" x14ac:dyDescent="0.25"/>
    <row r="61556" customFormat="1" ht="15" customHeight="1" x14ac:dyDescent="0.25"/>
    <row r="61557" customFormat="1" ht="15" customHeight="1" x14ac:dyDescent="0.25"/>
    <row r="61558" customFormat="1" ht="15" customHeight="1" x14ac:dyDescent="0.25"/>
    <row r="61559" customFormat="1" ht="15" customHeight="1" x14ac:dyDescent="0.25"/>
    <row r="61560" customFormat="1" ht="15" customHeight="1" x14ac:dyDescent="0.25"/>
    <row r="61561" customFormat="1" ht="15" customHeight="1" x14ac:dyDescent="0.25"/>
    <row r="61562" customFormat="1" ht="15" customHeight="1" x14ac:dyDescent="0.25"/>
    <row r="61563" customFormat="1" ht="15" customHeight="1" x14ac:dyDescent="0.25"/>
    <row r="61564" customFormat="1" ht="15" customHeight="1" x14ac:dyDescent="0.25"/>
    <row r="61565" customFormat="1" ht="15" customHeight="1" x14ac:dyDescent="0.25"/>
    <row r="61566" customFormat="1" ht="15" customHeight="1" x14ac:dyDescent="0.25"/>
    <row r="61567" customFormat="1" ht="15" customHeight="1" x14ac:dyDescent="0.25"/>
    <row r="61568" customFormat="1" ht="15" customHeight="1" x14ac:dyDescent="0.25"/>
    <row r="61569" customFormat="1" ht="15" customHeight="1" x14ac:dyDescent="0.25"/>
    <row r="61570" customFormat="1" ht="15" customHeight="1" x14ac:dyDescent="0.25"/>
    <row r="61571" customFormat="1" ht="15" customHeight="1" x14ac:dyDescent="0.25"/>
    <row r="61572" customFormat="1" ht="15" customHeight="1" x14ac:dyDescent="0.25"/>
    <row r="61573" customFormat="1" ht="15" customHeight="1" x14ac:dyDescent="0.25"/>
    <row r="61574" customFormat="1" ht="15" customHeight="1" x14ac:dyDescent="0.25"/>
    <row r="61575" customFormat="1" ht="15" customHeight="1" x14ac:dyDescent="0.25"/>
    <row r="61576" customFormat="1" ht="15" customHeight="1" x14ac:dyDescent="0.25"/>
    <row r="61577" customFormat="1" ht="15" customHeight="1" x14ac:dyDescent="0.25"/>
    <row r="61578" customFormat="1" ht="15" customHeight="1" x14ac:dyDescent="0.25"/>
    <row r="61579" customFormat="1" ht="15" customHeight="1" x14ac:dyDescent="0.25"/>
    <row r="61580" customFormat="1" ht="15" customHeight="1" x14ac:dyDescent="0.25"/>
    <row r="61581" customFormat="1" ht="15" customHeight="1" x14ac:dyDescent="0.25"/>
    <row r="61582" customFormat="1" ht="15" customHeight="1" x14ac:dyDescent="0.25"/>
    <row r="61583" customFormat="1" ht="15" customHeight="1" x14ac:dyDescent="0.25"/>
    <row r="61584" customFormat="1" ht="15" customHeight="1" x14ac:dyDescent="0.25"/>
    <row r="61585" customFormat="1" ht="15" customHeight="1" x14ac:dyDescent="0.25"/>
    <row r="61586" customFormat="1" ht="15" customHeight="1" x14ac:dyDescent="0.25"/>
    <row r="61587" customFormat="1" ht="15" customHeight="1" x14ac:dyDescent="0.25"/>
    <row r="61588" customFormat="1" ht="15" customHeight="1" x14ac:dyDescent="0.25"/>
    <row r="61589" customFormat="1" ht="15" customHeight="1" x14ac:dyDescent="0.25"/>
    <row r="61590" customFormat="1" ht="15" customHeight="1" x14ac:dyDescent="0.25"/>
    <row r="61591" customFormat="1" ht="15" customHeight="1" x14ac:dyDescent="0.25"/>
    <row r="61592" customFormat="1" ht="15" customHeight="1" x14ac:dyDescent="0.25"/>
    <row r="61593" customFormat="1" ht="15" customHeight="1" x14ac:dyDescent="0.25"/>
    <row r="61594" customFormat="1" ht="15" customHeight="1" x14ac:dyDescent="0.25"/>
    <row r="61595" customFormat="1" ht="15" customHeight="1" x14ac:dyDescent="0.25"/>
    <row r="61596" customFormat="1" ht="15" customHeight="1" x14ac:dyDescent="0.25"/>
    <row r="61597" customFormat="1" ht="15" customHeight="1" x14ac:dyDescent="0.25"/>
    <row r="61598" customFormat="1" ht="15" customHeight="1" x14ac:dyDescent="0.25"/>
    <row r="61599" customFormat="1" ht="15" customHeight="1" x14ac:dyDescent="0.25"/>
    <row r="61600" customFormat="1" ht="15" customHeight="1" x14ac:dyDescent="0.25"/>
    <row r="61601" customFormat="1" ht="15" customHeight="1" x14ac:dyDescent="0.25"/>
    <row r="61602" customFormat="1" ht="15" customHeight="1" x14ac:dyDescent="0.25"/>
    <row r="61603" customFormat="1" ht="15" customHeight="1" x14ac:dyDescent="0.25"/>
    <row r="61604" customFormat="1" ht="15" customHeight="1" x14ac:dyDescent="0.25"/>
    <row r="61605" customFormat="1" ht="15" customHeight="1" x14ac:dyDescent="0.25"/>
    <row r="61606" customFormat="1" ht="15" customHeight="1" x14ac:dyDescent="0.25"/>
    <row r="61607" customFormat="1" ht="15" customHeight="1" x14ac:dyDescent="0.25"/>
    <row r="61608" customFormat="1" ht="15" customHeight="1" x14ac:dyDescent="0.25"/>
    <row r="61609" customFormat="1" ht="15" customHeight="1" x14ac:dyDescent="0.25"/>
    <row r="61610" customFormat="1" ht="15" customHeight="1" x14ac:dyDescent="0.25"/>
    <row r="61611" customFormat="1" ht="15" customHeight="1" x14ac:dyDescent="0.25"/>
    <row r="61612" customFormat="1" ht="15" customHeight="1" x14ac:dyDescent="0.25"/>
    <row r="61613" customFormat="1" ht="15" customHeight="1" x14ac:dyDescent="0.25"/>
    <row r="61614" customFormat="1" ht="15" customHeight="1" x14ac:dyDescent="0.25"/>
    <row r="61615" customFormat="1" ht="15" customHeight="1" x14ac:dyDescent="0.25"/>
    <row r="61616" customFormat="1" ht="15" customHeight="1" x14ac:dyDescent="0.25"/>
    <row r="61617" customFormat="1" ht="15" customHeight="1" x14ac:dyDescent="0.25"/>
    <row r="61618" customFormat="1" ht="15" customHeight="1" x14ac:dyDescent="0.25"/>
    <row r="61619" customFormat="1" ht="15" customHeight="1" x14ac:dyDescent="0.25"/>
    <row r="61620" customFormat="1" ht="15" customHeight="1" x14ac:dyDescent="0.25"/>
    <row r="61621" customFormat="1" ht="15" customHeight="1" x14ac:dyDescent="0.25"/>
    <row r="61622" customFormat="1" ht="15" customHeight="1" x14ac:dyDescent="0.25"/>
    <row r="61623" customFormat="1" ht="15" customHeight="1" x14ac:dyDescent="0.25"/>
    <row r="61624" customFormat="1" ht="15" customHeight="1" x14ac:dyDescent="0.25"/>
    <row r="61625" customFormat="1" ht="15" customHeight="1" x14ac:dyDescent="0.25"/>
    <row r="61626" customFormat="1" ht="15" customHeight="1" x14ac:dyDescent="0.25"/>
    <row r="61627" customFormat="1" ht="15" customHeight="1" x14ac:dyDescent="0.25"/>
    <row r="61628" customFormat="1" ht="15" customHeight="1" x14ac:dyDescent="0.25"/>
    <row r="61629" customFormat="1" ht="15" customHeight="1" x14ac:dyDescent="0.25"/>
    <row r="61630" customFormat="1" ht="15" customHeight="1" x14ac:dyDescent="0.25"/>
    <row r="61631" customFormat="1" ht="15" customHeight="1" x14ac:dyDescent="0.25"/>
    <row r="61632" customFormat="1" ht="15" customHeight="1" x14ac:dyDescent="0.25"/>
    <row r="61633" customFormat="1" ht="15" customHeight="1" x14ac:dyDescent="0.25"/>
    <row r="61634" customFormat="1" ht="15" customHeight="1" x14ac:dyDescent="0.25"/>
    <row r="61635" customFormat="1" ht="15" customHeight="1" x14ac:dyDescent="0.25"/>
    <row r="61636" customFormat="1" ht="15" customHeight="1" x14ac:dyDescent="0.25"/>
    <row r="61637" customFormat="1" ht="15" customHeight="1" x14ac:dyDescent="0.25"/>
    <row r="61638" customFormat="1" ht="15" customHeight="1" x14ac:dyDescent="0.25"/>
    <row r="61639" customFormat="1" ht="15" customHeight="1" x14ac:dyDescent="0.25"/>
    <row r="61640" customFormat="1" ht="15" customHeight="1" x14ac:dyDescent="0.25"/>
    <row r="61641" customFormat="1" ht="15" customHeight="1" x14ac:dyDescent="0.25"/>
    <row r="61642" customFormat="1" ht="15" customHeight="1" x14ac:dyDescent="0.25"/>
    <row r="61643" customFormat="1" ht="15" customHeight="1" x14ac:dyDescent="0.25"/>
    <row r="61644" customFormat="1" ht="15" customHeight="1" x14ac:dyDescent="0.25"/>
    <row r="61645" customFormat="1" ht="15" customHeight="1" x14ac:dyDescent="0.25"/>
    <row r="61646" customFormat="1" ht="15" customHeight="1" x14ac:dyDescent="0.25"/>
    <row r="61647" customFormat="1" ht="15" customHeight="1" x14ac:dyDescent="0.25"/>
    <row r="61648" customFormat="1" ht="15" customHeight="1" x14ac:dyDescent="0.25"/>
    <row r="61649" customFormat="1" ht="15" customHeight="1" x14ac:dyDescent="0.25"/>
    <row r="61650" customFormat="1" ht="15" customHeight="1" x14ac:dyDescent="0.25"/>
    <row r="61651" customFormat="1" ht="15" customHeight="1" x14ac:dyDescent="0.25"/>
    <row r="61652" customFormat="1" ht="15" customHeight="1" x14ac:dyDescent="0.25"/>
    <row r="61653" customFormat="1" ht="15" customHeight="1" x14ac:dyDescent="0.25"/>
    <row r="61654" customFormat="1" ht="15" customHeight="1" x14ac:dyDescent="0.25"/>
    <row r="61655" customFormat="1" ht="15" customHeight="1" x14ac:dyDescent="0.25"/>
    <row r="61656" customFormat="1" ht="15" customHeight="1" x14ac:dyDescent="0.25"/>
    <row r="61657" customFormat="1" ht="15" customHeight="1" x14ac:dyDescent="0.25"/>
    <row r="61658" customFormat="1" ht="15" customHeight="1" x14ac:dyDescent="0.25"/>
    <row r="61659" customFormat="1" ht="15" customHeight="1" x14ac:dyDescent="0.25"/>
    <row r="61660" customFormat="1" ht="15" customHeight="1" x14ac:dyDescent="0.25"/>
    <row r="61661" customFormat="1" ht="15" customHeight="1" x14ac:dyDescent="0.25"/>
    <row r="61662" customFormat="1" ht="15" customHeight="1" x14ac:dyDescent="0.25"/>
    <row r="61663" customFormat="1" ht="15" customHeight="1" x14ac:dyDescent="0.25"/>
    <row r="61664" customFormat="1" ht="15" customHeight="1" x14ac:dyDescent="0.25"/>
    <row r="61665" customFormat="1" ht="15" customHeight="1" x14ac:dyDescent="0.25"/>
    <row r="61666" customFormat="1" ht="15" customHeight="1" x14ac:dyDescent="0.25"/>
    <row r="61667" customFormat="1" ht="15" customHeight="1" x14ac:dyDescent="0.25"/>
    <row r="61668" customFormat="1" ht="15" customHeight="1" x14ac:dyDescent="0.25"/>
    <row r="61669" customFormat="1" ht="15" customHeight="1" x14ac:dyDescent="0.25"/>
    <row r="61670" customFormat="1" ht="15" customHeight="1" x14ac:dyDescent="0.25"/>
    <row r="61671" customFormat="1" ht="15" customHeight="1" x14ac:dyDescent="0.25"/>
    <row r="61672" customFormat="1" ht="15" customHeight="1" x14ac:dyDescent="0.25"/>
    <row r="61673" customFormat="1" ht="15" customHeight="1" x14ac:dyDescent="0.25"/>
    <row r="61674" customFormat="1" ht="15" customHeight="1" x14ac:dyDescent="0.25"/>
    <row r="61675" customFormat="1" ht="15" customHeight="1" x14ac:dyDescent="0.25"/>
    <row r="61676" customFormat="1" ht="15" customHeight="1" x14ac:dyDescent="0.25"/>
    <row r="61677" customFormat="1" ht="15" customHeight="1" x14ac:dyDescent="0.25"/>
    <row r="61678" customFormat="1" ht="15" customHeight="1" x14ac:dyDescent="0.25"/>
    <row r="61679" customFormat="1" ht="15" customHeight="1" x14ac:dyDescent="0.25"/>
    <row r="61680" customFormat="1" ht="15" customHeight="1" x14ac:dyDescent="0.25"/>
    <row r="61681" customFormat="1" ht="15" customHeight="1" x14ac:dyDescent="0.25"/>
    <row r="61682" customFormat="1" ht="15" customHeight="1" x14ac:dyDescent="0.25"/>
    <row r="61683" customFormat="1" ht="15" customHeight="1" x14ac:dyDescent="0.25"/>
    <row r="61684" customFormat="1" ht="15" customHeight="1" x14ac:dyDescent="0.25"/>
    <row r="61685" customFormat="1" ht="15" customHeight="1" x14ac:dyDescent="0.25"/>
    <row r="61686" customFormat="1" ht="15" customHeight="1" x14ac:dyDescent="0.25"/>
    <row r="61687" customFormat="1" ht="15" customHeight="1" x14ac:dyDescent="0.25"/>
    <row r="61688" customFormat="1" ht="15" customHeight="1" x14ac:dyDescent="0.25"/>
    <row r="61689" customFormat="1" ht="15" customHeight="1" x14ac:dyDescent="0.25"/>
    <row r="61690" customFormat="1" ht="15" customHeight="1" x14ac:dyDescent="0.25"/>
    <row r="61691" customFormat="1" ht="15" customHeight="1" x14ac:dyDescent="0.25"/>
    <row r="61692" customFormat="1" ht="15" customHeight="1" x14ac:dyDescent="0.25"/>
    <row r="61693" customFormat="1" ht="15" customHeight="1" x14ac:dyDescent="0.25"/>
    <row r="61694" customFormat="1" ht="15" customHeight="1" x14ac:dyDescent="0.25"/>
    <row r="61695" customFormat="1" ht="15" customHeight="1" x14ac:dyDescent="0.25"/>
    <row r="61696" customFormat="1" ht="15" customHeight="1" x14ac:dyDescent="0.25"/>
    <row r="61697" customFormat="1" ht="15" customHeight="1" x14ac:dyDescent="0.25"/>
    <row r="61698" customFormat="1" ht="15" customHeight="1" x14ac:dyDescent="0.25"/>
    <row r="61699" customFormat="1" ht="15" customHeight="1" x14ac:dyDescent="0.25"/>
    <row r="61700" customFormat="1" ht="15" customHeight="1" x14ac:dyDescent="0.25"/>
    <row r="61701" customFormat="1" ht="15" customHeight="1" x14ac:dyDescent="0.25"/>
    <row r="61702" customFormat="1" ht="15" customHeight="1" x14ac:dyDescent="0.25"/>
    <row r="61703" customFormat="1" ht="15" customHeight="1" x14ac:dyDescent="0.25"/>
    <row r="61704" customFormat="1" ht="15" customHeight="1" x14ac:dyDescent="0.25"/>
    <row r="61705" customFormat="1" ht="15" customHeight="1" x14ac:dyDescent="0.25"/>
    <row r="61706" customFormat="1" ht="15" customHeight="1" x14ac:dyDescent="0.25"/>
    <row r="61707" customFormat="1" ht="15" customHeight="1" x14ac:dyDescent="0.25"/>
    <row r="61708" customFormat="1" ht="15" customHeight="1" x14ac:dyDescent="0.25"/>
    <row r="61709" customFormat="1" ht="15" customHeight="1" x14ac:dyDescent="0.25"/>
    <row r="61710" customFormat="1" ht="15" customHeight="1" x14ac:dyDescent="0.25"/>
    <row r="61711" customFormat="1" ht="15" customHeight="1" x14ac:dyDescent="0.25"/>
    <row r="61712" customFormat="1" ht="15" customHeight="1" x14ac:dyDescent="0.25"/>
    <row r="61713" customFormat="1" ht="15" customHeight="1" x14ac:dyDescent="0.25"/>
    <row r="61714" customFormat="1" ht="15" customHeight="1" x14ac:dyDescent="0.25"/>
    <row r="61715" customFormat="1" ht="15" customHeight="1" x14ac:dyDescent="0.25"/>
    <row r="61716" customFormat="1" ht="15" customHeight="1" x14ac:dyDescent="0.25"/>
    <row r="61717" customFormat="1" ht="15" customHeight="1" x14ac:dyDescent="0.25"/>
    <row r="61718" customFormat="1" ht="15" customHeight="1" x14ac:dyDescent="0.25"/>
    <row r="61719" customFormat="1" ht="15" customHeight="1" x14ac:dyDescent="0.25"/>
    <row r="61720" customFormat="1" ht="15" customHeight="1" x14ac:dyDescent="0.25"/>
    <row r="61721" customFormat="1" ht="15" customHeight="1" x14ac:dyDescent="0.25"/>
    <row r="61722" customFormat="1" ht="15" customHeight="1" x14ac:dyDescent="0.25"/>
    <row r="61723" customFormat="1" ht="15" customHeight="1" x14ac:dyDescent="0.25"/>
    <row r="61724" customFormat="1" ht="15" customHeight="1" x14ac:dyDescent="0.25"/>
    <row r="61725" customFormat="1" ht="15" customHeight="1" x14ac:dyDescent="0.25"/>
    <row r="61726" customFormat="1" ht="15" customHeight="1" x14ac:dyDescent="0.25"/>
    <row r="61727" customFormat="1" ht="15" customHeight="1" x14ac:dyDescent="0.25"/>
    <row r="61728" customFormat="1" ht="15" customHeight="1" x14ac:dyDescent="0.25"/>
    <row r="61729" customFormat="1" ht="15" customHeight="1" x14ac:dyDescent="0.25"/>
    <row r="61730" customFormat="1" ht="15" customHeight="1" x14ac:dyDescent="0.25"/>
    <row r="61731" customFormat="1" ht="15" customHeight="1" x14ac:dyDescent="0.25"/>
    <row r="61732" customFormat="1" ht="15" customHeight="1" x14ac:dyDescent="0.25"/>
    <row r="61733" customFormat="1" ht="15" customHeight="1" x14ac:dyDescent="0.25"/>
    <row r="61734" customFormat="1" ht="15" customHeight="1" x14ac:dyDescent="0.25"/>
    <row r="61735" customFormat="1" ht="15" customHeight="1" x14ac:dyDescent="0.25"/>
    <row r="61736" customFormat="1" ht="15" customHeight="1" x14ac:dyDescent="0.25"/>
    <row r="61737" customFormat="1" ht="15" customHeight="1" x14ac:dyDescent="0.25"/>
    <row r="61738" customFormat="1" ht="15" customHeight="1" x14ac:dyDescent="0.25"/>
    <row r="61739" customFormat="1" ht="15" customHeight="1" x14ac:dyDescent="0.25"/>
    <row r="61740" customFormat="1" ht="15" customHeight="1" x14ac:dyDescent="0.25"/>
    <row r="61741" customFormat="1" ht="15" customHeight="1" x14ac:dyDescent="0.25"/>
    <row r="61742" customFormat="1" ht="15" customHeight="1" x14ac:dyDescent="0.25"/>
    <row r="61743" customFormat="1" ht="15" customHeight="1" x14ac:dyDescent="0.25"/>
    <row r="61744" customFormat="1" ht="15" customHeight="1" x14ac:dyDescent="0.25"/>
    <row r="61745" customFormat="1" ht="15" customHeight="1" x14ac:dyDescent="0.25"/>
    <row r="61746" customFormat="1" ht="15" customHeight="1" x14ac:dyDescent="0.25"/>
    <row r="61747" customFormat="1" ht="15" customHeight="1" x14ac:dyDescent="0.25"/>
    <row r="61748" customFormat="1" ht="15" customHeight="1" x14ac:dyDescent="0.25"/>
    <row r="61749" customFormat="1" ht="15" customHeight="1" x14ac:dyDescent="0.25"/>
    <row r="61750" customFormat="1" ht="15" customHeight="1" x14ac:dyDescent="0.25"/>
    <row r="61751" customFormat="1" ht="15" customHeight="1" x14ac:dyDescent="0.25"/>
    <row r="61752" customFormat="1" ht="15" customHeight="1" x14ac:dyDescent="0.25"/>
    <row r="61753" customFormat="1" ht="15" customHeight="1" x14ac:dyDescent="0.25"/>
    <row r="61754" customFormat="1" ht="15" customHeight="1" x14ac:dyDescent="0.25"/>
    <row r="61755" customFormat="1" ht="15" customHeight="1" x14ac:dyDescent="0.25"/>
    <row r="61756" customFormat="1" ht="15" customHeight="1" x14ac:dyDescent="0.25"/>
    <row r="61757" customFormat="1" ht="15" customHeight="1" x14ac:dyDescent="0.25"/>
    <row r="61758" customFormat="1" ht="15" customHeight="1" x14ac:dyDescent="0.25"/>
    <row r="61759" customFormat="1" ht="15" customHeight="1" x14ac:dyDescent="0.25"/>
    <row r="61760" customFormat="1" ht="15" customHeight="1" x14ac:dyDescent="0.25"/>
    <row r="61761" customFormat="1" ht="15" customHeight="1" x14ac:dyDescent="0.25"/>
    <row r="61762" customFormat="1" ht="15" customHeight="1" x14ac:dyDescent="0.25"/>
    <row r="61763" customFormat="1" ht="15" customHeight="1" x14ac:dyDescent="0.25"/>
    <row r="61764" customFormat="1" ht="15" customHeight="1" x14ac:dyDescent="0.25"/>
    <row r="61765" customFormat="1" ht="15" customHeight="1" x14ac:dyDescent="0.25"/>
    <row r="61766" customFormat="1" ht="15" customHeight="1" x14ac:dyDescent="0.25"/>
    <row r="61767" customFormat="1" ht="15" customHeight="1" x14ac:dyDescent="0.25"/>
    <row r="61768" customFormat="1" ht="15" customHeight="1" x14ac:dyDescent="0.25"/>
    <row r="61769" customFormat="1" ht="15" customHeight="1" x14ac:dyDescent="0.25"/>
    <row r="61770" customFormat="1" ht="15" customHeight="1" x14ac:dyDescent="0.25"/>
    <row r="61771" customFormat="1" ht="15" customHeight="1" x14ac:dyDescent="0.25"/>
    <row r="61772" customFormat="1" ht="15" customHeight="1" x14ac:dyDescent="0.25"/>
    <row r="61773" customFormat="1" ht="15" customHeight="1" x14ac:dyDescent="0.25"/>
    <row r="61774" customFormat="1" ht="15" customHeight="1" x14ac:dyDescent="0.25"/>
    <row r="61775" customFormat="1" ht="15" customHeight="1" x14ac:dyDescent="0.25"/>
    <row r="61776" customFormat="1" ht="15" customHeight="1" x14ac:dyDescent="0.25"/>
    <row r="61777" customFormat="1" ht="15" customHeight="1" x14ac:dyDescent="0.25"/>
    <row r="61778" customFormat="1" ht="15" customHeight="1" x14ac:dyDescent="0.25"/>
    <row r="61779" customFormat="1" ht="15" customHeight="1" x14ac:dyDescent="0.25"/>
    <row r="61780" customFormat="1" ht="15" customHeight="1" x14ac:dyDescent="0.25"/>
    <row r="61781" customFormat="1" ht="15" customHeight="1" x14ac:dyDescent="0.25"/>
    <row r="61782" customFormat="1" ht="15" customHeight="1" x14ac:dyDescent="0.25"/>
    <row r="61783" customFormat="1" ht="15" customHeight="1" x14ac:dyDescent="0.25"/>
    <row r="61784" customFormat="1" ht="15" customHeight="1" x14ac:dyDescent="0.25"/>
    <row r="61785" customFormat="1" ht="15" customHeight="1" x14ac:dyDescent="0.25"/>
    <row r="61786" customFormat="1" ht="15" customHeight="1" x14ac:dyDescent="0.25"/>
    <row r="61787" customFormat="1" ht="15" customHeight="1" x14ac:dyDescent="0.25"/>
    <row r="61788" customFormat="1" ht="15" customHeight="1" x14ac:dyDescent="0.25"/>
    <row r="61789" customFormat="1" ht="15" customHeight="1" x14ac:dyDescent="0.25"/>
    <row r="61790" customFormat="1" ht="15" customHeight="1" x14ac:dyDescent="0.25"/>
    <row r="61791" customFormat="1" ht="15" customHeight="1" x14ac:dyDescent="0.25"/>
    <row r="61792" customFormat="1" ht="15" customHeight="1" x14ac:dyDescent="0.25"/>
    <row r="61793" customFormat="1" ht="15" customHeight="1" x14ac:dyDescent="0.25"/>
    <row r="61794" customFormat="1" ht="15" customHeight="1" x14ac:dyDescent="0.25"/>
    <row r="61795" customFormat="1" ht="15" customHeight="1" x14ac:dyDescent="0.25"/>
    <row r="61796" customFormat="1" ht="15" customHeight="1" x14ac:dyDescent="0.25"/>
    <row r="61797" customFormat="1" ht="15" customHeight="1" x14ac:dyDescent="0.25"/>
    <row r="61798" customFormat="1" ht="15" customHeight="1" x14ac:dyDescent="0.25"/>
    <row r="61799" customFormat="1" ht="15" customHeight="1" x14ac:dyDescent="0.25"/>
    <row r="61800" customFormat="1" ht="15" customHeight="1" x14ac:dyDescent="0.25"/>
    <row r="61801" customFormat="1" ht="15" customHeight="1" x14ac:dyDescent="0.25"/>
    <row r="61802" customFormat="1" ht="15" customHeight="1" x14ac:dyDescent="0.25"/>
    <row r="61803" customFormat="1" ht="15" customHeight="1" x14ac:dyDescent="0.25"/>
    <row r="61804" customFormat="1" ht="15" customHeight="1" x14ac:dyDescent="0.25"/>
    <row r="61805" customFormat="1" ht="15" customHeight="1" x14ac:dyDescent="0.25"/>
    <row r="61806" customFormat="1" ht="15" customHeight="1" x14ac:dyDescent="0.25"/>
    <row r="61807" customFormat="1" ht="15" customHeight="1" x14ac:dyDescent="0.25"/>
    <row r="61808" customFormat="1" ht="15" customHeight="1" x14ac:dyDescent="0.25"/>
    <row r="61809" customFormat="1" ht="15" customHeight="1" x14ac:dyDescent="0.25"/>
    <row r="61810" customFormat="1" ht="15" customHeight="1" x14ac:dyDescent="0.25"/>
    <row r="61811" customFormat="1" ht="15" customHeight="1" x14ac:dyDescent="0.25"/>
    <row r="61812" customFormat="1" ht="15" customHeight="1" x14ac:dyDescent="0.25"/>
    <row r="61813" customFormat="1" ht="15" customHeight="1" x14ac:dyDescent="0.25"/>
    <row r="61814" customFormat="1" ht="15" customHeight="1" x14ac:dyDescent="0.25"/>
    <row r="61815" customFormat="1" ht="15" customHeight="1" x14ac:dyDescent="0.25"/>
    <row r="61816" customFormat="1" ht="15" customHeight="1" x14ac:dyDescent="0.25"/>
    <row r="61817" customFormat="1" ht="15" customHeight="1" x14ac:dyDescent="0.25"/>
    <row r="61818" customFormat="1" ht="15" customHeight="1" x14ac:dyDescent="0.25"/>
    <row r="61819" customFormat="1" ht="15" customHeight="1" x14ac:dyDescent="0.25"/>
    <row r="61820" customFormat="1" ht="15" customHeight="1" x14ac:dyDescent="0.25"/>
    <row r="61821" customFormat="1" ht="15" customHeight="1" x14ac:dyDescent="0.25"/>
    <row r="61822" customFormat="1" ht="15" customHeight="1" x14ac:dyDescent="0.25"/>
    <row r="61823" customFormat="1" ht="15" customHeight="1" x14ac:dyDescent="0.25"/>
    <row r="61824" customFormat="1" ht="15" customHeight="1" x14ac:dyDescent="0.25"/>
    <row r="61825" customFormat="1" ht="15" customHeight="1" x14ac:dyDescent="0.25"/>
    <row r="61826" customFormat="1" ht="15" customHeight="1" x14ac:dyDescent="0.25"/>
    <row r="61827" customFormat="1" ht="15" customHeight="1" x14ac:dyDescent="0.25"/>
    <row r="61828" customFormat="1" ht="15" customHeight="1" x14ac:dyDescent="0.25"/>
    <row r="61829" customFormat="1" ht="15" customHeight="1" x14ac:dyDescent="0.25"/>
    <row r="61830" customFormat="1" ht="15" customHeight="1" x14ac:dyDescent="0.25"/>
    <row r="61831" customFormat="1" ht="15" customHeight="1" x14ac:dyDescent="0.25"/>
    <row r="61832" customFormat="1" ht="15" customHeight="1" x14ac:dyDescent="0.25"/>
    <row r="61833" customFormat="1" ht="15" customHeight="1" x14ac:dyDescent="0.25"/>
    <row r="61834" customFormat="1" ht="15" customHeight="1" x14ac:dyDescent="0.25"/>
    <row r="61835" customFormat="1" ht="15" customHeight="1" x14ac:dyDescent="0.25"/>
    <row r="61836" customFormat="1" ht="15" customHeight="1" x14ac:dyDescent="0.25"/>
    <row r="61837" customFormat="1" ht="15" customHeight="1" x14ac:dyDescent="0.25"/>
    <row r="61838" customFormat="1" ht="15" customHeight="1" x14ac:dyDescent="0.25"/>
    <row r="61839" customFormat="1" ht="15" customHeight="1" x14ac:dyDescent="0.25"/>
    <row r="61840" customFormat="1" ht="15" customHeight="1" x14ac:dyDescent="0.25"/>
    <row r="61841" customFormat="1" ht="15" customHeight="1" x14ac:dyDescent="0.25"/>
    <row r="61842" customFormat="1" ht="15" customHeight="1" x14ac:dyDescent="0.25"/>
    <row r="61843" customFormat="1" ht="15" customHeight="1" x14ac:dyDescent="0.25"/>
    <row r="61844" customFormat="1" ht="15" customHeight="1" x14ac:dyDescent="0.25"/>
    <row r="61845" customFormat="1" ht="15" customHeight="1" x14ac:dyDescent="0.25"/>
    <row r="61846" customFormat="1" ht="15" customHeight="1" x14ac:dyDescent="0.25"/>
    <row r="61847" customFormat="1" ht="15" customHeight="1" x14ac:dyDescent="0.25"/>
    <row r="61848" customFormat="1" ht="15" customHeight="1" x14ac:dyDescent="0.25"/>
    <row r="61849" customFormat="1" ht="15" customHeight="1" x14ac:dyDescent="0.25"/>
    <row r="61850" customFormat="1" ht="15" customHeight="1" x14ac:dyDescent="0.25"/>
    <row r="61851" customFormat="1" ht="15" customHeight="1" x14ac:dyDescent="0.25"/>
    <row r="61852" customFormat="1" ht="15" customHeight="1" x14ac:dyDescent="0.25"/>
    <row r="61853" customFormat="1" ht="15" customHeight="1" x14ac:dyDescent="0.25"/>
    <row r="61854" customFormat="1" ht="15" customHeight="1" x14ac:dyDescent="0.25"/>
    <row r="61855" customFormat="1" ht="15" customHeight="1" x14ac:dyDescent="0.25"/>
    <row r="61856" customFormat="1" ht="15" customHeight="1" x14ac:dyDescent="0.25"/>
    <row r="61857" customFormat="1" ht="15" customHeight="1" x14ac:dyDescent="0.25"/>
    <row r="61858" customFormat="1" ht="15" customHeight="1" x14ac:dyDescent="0.25"/>
    <row r="61859" customFormat="1" ht="15" customHeight="1" x14ac:dyDescent="0.25"/>
    <row r="61860" customFormat="1" ht="15" customHeight="1" x14ac:dyDescent="0.25"/>
    <row r="61861" customFormat="1" ht="15" customHeight="1" x14ac:dyDescent="0.25"/>
    <row r="61862" customFormat="1" ht="15" customHeight="1" x14ac:dyDescent="0.25"/>
    <row r="61863" customFormat="1" ht="15" customHeight="1" x14ac:dyDescent="0.25"/>
    <row r="61864" customFormat="1" ht="15" customHeight="1" x14ac:dyDescent="0.25"/>
    <row r="61865" customFormat="1" ht="15" customHeight="1" x14ac:dyDescent="0.25"/>
    <row r="61866" customFormat="1" ht="15" customHeight="1" x14ac:dyDescent="0.25"/>
    <row r="61867" customFormat="1" ht="15" customHeight="1" x14ac:dyDescent="0.25"/>
    <row r="61868" customFormat="1" ht="15" customHeight="1" x14ac:dyDescent="0.25"/>
    <row r="61869" customFormat="1" ht="15" customHeight="1" x14ac:dyDescent="0.25"/>
    <row r="61870" customFormat="1" ht="15" customHeight="1" x14ac:dyDescent="0.25"/>
    <row r="61871" customFormat="1" ht="15" customHeight="1" x14ac:dyDescent="0.25"/>
    <row r="61872" customFormat="1" ht="15" customHeight="1" x14ac:dyDescent="0.25"/>
    <row r="61873" customFormat="1" ht="15" customHeight="1" x14ac:dyDescent="0.25"/>
    <row r="61874" customFormat="1" ht="15" customHeight="1" x14ac:dyDescent="0.25"/>
    <row r="61875" customFormat="1" ht="15" customHeight="1" x14ac:dyDescent="0.25"/>
    <row r="61876" customFormat="1" ht="15" customHeight="1" x14ac:dyDescent="0.25"/>
    <row r="61877" customFormat="1" ht="15" customHeight="1" x14ac:dyDescent="0.25"/>
    <row r="61878" customFormat="1" ht="15" customHeight="1" x14ac:dyDescent="0.25"/>
    <row r="61879" customFormat="1" ht="15" customHeight="1" x14ac:dyDescent="0.25"/>
    <row r="61880" customFormat="1" ht="15" customHeight="1" x14ac:dyDescent="0.25"/>
    <row r="61881" customFormat="1" ht="15" customHeight="1" x14ac:dyDescent="0.25"/>
    <row r="61882" customFormat="1" ht="15" customHeight="1" x14ac:dyDescent="0.25"/>
    <row r="61883" customFormat="1" ht="15" customHeight="1" x14ac:dyDescent="0.25"/>
    <row r="61884" customFormat="1" ht="15" customHeight="1" x14ac:dyDescent="0.25"/>
    <row r="61885" customFormat="1" ht="15" customHeight="1" x14ac:dyDescent="0.25"/>
    <row r="61886" customFormat="1" ht="15" customHeight="1" x14ac:dyDescent="0.25"/>
    <row r="61887" customFormat="1" ht="15" customHeight="1" x14ac:dyDescent="0.25"/>
    <row r="61888" customFormat="1" ht="15" customHeight="1" x14ac:dyDescent="0.25"/>
    <row r="61889" customFormat="1" ht="15" customHeight="1" x14ac:dyDescent="0.25"/>
    <row r="61890" customFormat="1" ht="15" customHeight="1" x14ac:dyDescent="0.25"/>
    <row r="61891" customFormat="1" ht="15" customHeight="1" x14ac:dyDescent="0.25"/>
    <row r="61892" customFormat="1" ht="15" customHeight="1" x14ac:dyDescent="0.25"/>
    <row r="61893" customFormat="1" ht="15" customHeight="1" x14ac:dyDescent="0.25"/>
    <row r="61894" customFormat="1" ht="15" customHeight="1" x14ac:dyDescent="0.25"/>
    <row r="61895" customFormat="1" ht="15" customHeight="1" x14ac:dyDescent="0.25"/>
    <row r="61896" customFormat="1" ht="15" customHeight="1" x14ac:dyDescent="0.25"/>
    <row r="61897" customFormat="1" ht="15" customHeight="1" x14ac:dyDescent="0.25"/>
    <row r="61898" customFormat="1" ht="15" customHeight="1" x14ac:dyDescent="0.25"/>
    <row r="61899" customFormat="1" ht="15" customHeight="1" x14ac:dyDescent="0.25"/>
    <row r="61900" customFormat="1" ht="15" customHeight="1" x14ac:dyDescent="0.25"/>
    <row r="61901" customFormat="1" ht="15" customHeight="1" x14ac:dyDescent="0.25"/>
    <row r="61902" customFormat="1" ht="15" customHeight="1" x14ac:dyDescent="0.25"/>
    <row r="61903" customFormat="1" ht="15" customHeight="1" x14ac:dyDescent="0.25"/>
    <row r="61904" customFormat="1" ht="15" customHeight="1" x14ac:dyDescent="0.25"/>
    <row r="61905" customFormat="1" ht="15" customHeight="1" x14ac:dyDescent="0.25"/>
    <row r="61906" customFormat="1" ht="15" customHeight="1" x14ac:dyDescent="0.25"/>
    <row r="61907" customFormat="1" ht="15" customHeight="1" x14ac:dyDescent="0.25"/>
    <row r="61908" customFormat="1" ht="15" customHeight="1" x14ac:dyDescent="0.25"/>
    <row r="61909" customFormat="1" ht="15" customHeight="1" x14ac:dyDescent="0.25"/>
    <row r="61910" customFormat="1" ht="15" customHeight="1" x14ac:dyDescent="0.25"/>
    <row r="61911" customFormat="1" ht="15" customHeight="1" x14ac:dyDescent="0.25"/>
    <row r="61912" customFormat="1" ht="15" customHeight="1" x14ac:dyDescent="0.25"/>
    <row r="61913" customFormat="1" ht="15" customHeight="1" x14ac:dyDescent="0.25"/>
    <row r="61914" customFormat="1" ht="15" customHeight="1" x14ac:dyDescent="0.25"/>
    <row r="61915" customFormat="1" ht="15" customHeight="1" x14ac:dyDescent="0.25"/>
    <row r="61916" customFormat="1" ht="15" customHeight="1" x14ac:dyDescent="0.25"/>
    <row r="61917" customFormat="1" ht="15" customHeight="1" x14ac:dyDescent="0.25"/>
    <row r="61918" customFormat="1" ht="15" customHeight="1" x14ac:dyDescent="0.25"/>
    <row r="61919" customFormat="1" ht="15" customHeight="1" x14ac:dyDescent="0.25"/>
    <row r="61920" customFormat="1" ht="15" customHeight="1" x14ac:dyDescent="0.25"/>
    <row r="61921" customFormat="1" ht="15" customHeight="1" x14ac:dyDescent="0.25"/>
    <row r="61922" customFormat="1" ht="15" customHeight="1" x14ac:dyDescent="0.25"/>
    <row r="61923" customFormat="1" ht="15" customHeight="1" x14ac:dyDescent="0.25"/>
    <row r="61924" customFormat="1" ht="15" customHeight="1" x14ac:dyDescent="0.25"/>
    <row r="61925" customFormat="1" ht="15" customHeight="1" x14ac:dyDescent="0.25"/>
    <row r="61926" customFormat="1" ht="15" customHeight="1" x14ac:dyDescent="0.25"/>
    <row r="61927" customFormat="1" ht="15" customHeight="1" x14ac:dyDescent="0.25"/>
    <row r="61928" customFormat="1" ht="15" customHeight="1" x14ac:dyDescent="0.25"/>
    <row r="61929" customFormat="1" ht="15" customHeight="1" x14ac:dyDescent="0.25"/>
    <row r="61930" customFormat="1" ht="15" customHeight="1" x14ac:dyDescent="0.25"/>
    <row r="61931" customFormat="1" ht="15" customHeight="1" x14ac:dyDescent="0.25"/>
    <row r="61932" customFormat="1" ht="15" customHeight="1" x14ac:dyDescent="0.25"/>
    <row r="61933" customFormat="1" ht="15" customHeight="1" x14ac:dyDescent="0.25"/>
    <row r="61934" customFormat="1" ht="15" customHeight="1" x14ac:dyDescent="0.25"/>
    <row r="61935" customFormat="1" ht="15" customHeight="1" x14ac:dyDescent="0.25"/>
    <row r="61936" customFormat="1" ht="15" customHeight="1" x14ac:dyDescent="0.25"/>
    <row r="61937" customFormat="1" ht="15" customHeight="1" x14ac:dyDescent="0.25"/>
    <row r="61938" customFormat="1" ht="15" customHeight="1" x14ac:dyDescent="0.25"/>
    <row r="61939" customFormat="1" ht="15" customHeight="1" x14ac:dyDescent="0.25"/>
    <row r="61940" customFormat="1" ht="15" customHeight="1" x14ac:dyDescent="0.25"/>
    <row r="61941" customFormat="1" ht="15" customHeight="1" x14ac:dyDescent="0.25"/>
    <row r="61942" customFormat="1" ht="15" customHeight="1" x14ac:dyDescent="0.25"/>
    <row r="61943" customFormat="1" ht="15" customHeight="1" x14ac:dyDescent="0.25"/>
    <row r="61944" customFormat="1" ht="15" customHeight="1" x14ac:dyDescent="0.25"/>
    <row r="61945" customFormat="1" ht="15" customHeight="1" x14ac:dyDescent="0.25"/>
    <row r="61946" customFormat="1" ht="15" customHeight="1" x14ac:dyDescent="0.25"/>
    <row r="61947" customFormat="1" ht="15" customHeight="1" x14ac:dyDescent="0.25"/>
    <row r="61948" customFormat="1" ht="15" customHeight="1" x14ac:dyDescent="0.25"/>
    <row r="61949" customFormat="1" ht="15" customHeight="1" x14ac:dyDescent="0.25"/>
    <row r="61950" customFormat="1" ht="15" customHeight="1" x14ac:dyDescent="0.25"/>
    <row r="61951" customFormat="1" ht="15" customHeight="1" x14ac:dyDescent="0.25"/>
    <row r="61952" customFormat="1" ht="15" customHeight="1" x14ac:dyDescent="0.25"/>
    <row r="61953" customFormat="1" ht="15" customHeight="1" x14ac:dyDescent="0.25"/>
    <row r="61954" customFormat="1" ht="15" customHeight="1" x14ac:dyDescent="0.25"/>
    <row r="61955" customFormat="1" ht="15" customHeight="1" x14ac:dyDescent="0.25"/>
    <row r="61956" customFormat="1" ht="15" customHeight="1" x14ac:dyDescent="0.25"/>
    <row r="61957" customFormat="1" ht="15" customHeight="1" x14ac:dyDescent="0.25"/>
    <row r="61958" customFormat="1" ht="15" customHeight="1" x14ac:dyDescent="0.25"/>
    <row r="61959" customFormat="1" ht="15" customHeight="1" x14ac:dyDescent="0.25"/>
    <row r="61960" customFormat="1" ht="15" customHeight="1" x14ac:dyDescent="0.25"/>
    <row r="61961" customFormat="1" ht="15" customHeight="1" x14ac:dyDescent="0.25"/>
    <row r="61962" customFormat="1" ht="15" customHeight="1" x14ac:dyDescent="0.25"/>
    <row r="61963" customFormat="1" ht="15" customHeight="1" x14ac:dyDescent="0.25"/>
    <row r="61964" customFormat="1" ht="15" customHeight="1" x14ac:dyDescent="0.25"/>
    <row r="61965" customFormat="1" ht="15" customHeight="1" x14ac:dyDescent="0.25"/>
    <row r="61966" customFormat="1" ht="15" customHeight="1" x14ac:dyDescent="0.25"/>
    <row r="61967" customFormat="1" ht="15" customHeight="1" x14ac:dyDescent="0.25"/>
    <row r="61968" customFormat="1" ht="15" customHeight="1" x14ac:dyDescent="0.25"/>
    <row r="61969" customFormat="1" ht="15" customHeight="1" x14ac:dyDescent="0.25"/>
    <row r="61970" customFormat="1" ht="15" customHeight="1" x14ac:dyDescent="0.25"/>
    <row r="61971" customFormat="1" ht="15" customHeight="1" x14ac:dyDescent="0.25"/>
    <row r="61972" customFormat="1" ht="15" customHeight="1" x14ac:dyDescent="0.25"/>
    <row r="61973" customFormat="1" ht="15" customHeight="1" x14ac:dyDescent="0.25"/>
    <row r="61974" customFormat="1" ht="15" customHeight="1" x14ac:dyDescent="0.25"/>
    <row r="61975" customFormat="1" ht="15" customHeight="1" x14ac:dyDescent="0.25"/>
    <row r="61976" customFormat="1" ht="15" customHeight="1" x14ac:dyDescent="0.25"/>
    <row r="61977" customFormat="1" ht="15" customHeight="1" x14ac:dyDescent="0.25"/>
    <row r="61978" customFormat="1" ht="15" customHeight="1" x14ac:dyDescent="0.25"/>
    <row r="61979" customFormat="1" ht="15" customHeight="1" x14ac:dyDescent="0.25"/>
    <row r="61980" customFormat="1" ht="15" customHeight="1" x14ac:dyDescent="0.25"/>
    <row r="61981" customFormat="1" ht="15" customHeight="1" x14ac:dyDescent="0.25"/>
    <row r="61982" customFormat="1" ht="15" customHeight="1" x14ac:dyDescent="0.25"/>
    <row r="61983" customFormat="1" ht="15" customHeight="1" x14ac:dyDescent="0.25"/>
    <row r="61984" customFormat="1" ht="15" customHeight="1" x14ac:dyDescent="0.25"/>
    <row r="61985" customFormat="1" ht="15" customHeight="1" x14ac:dyDescent="0.25"/>
    <row r="61986" customFormat="1" ht="15" customHeight="1" x14ac:dyDescent="0.25"/>
    <row r="61987" customFormat="1" ht="15" customHeight="1" x14ac:dyDescent="0.25"/>
    <row r="61988" customFormat="1" ht="15" customHeight="1" x14ac:dyDescent="0.25"/>
    <row r="61989" customFormat="1" ht="15" customHeight="1" x14ac:dyDescent="0.25"/>
    <row r="61990" customFormat="1" ht="15" customHeight="1" x14ac:dyDescent="0.25"/>
    <row r="61991" customFormat="1" ht="15" customHeight="1" x14ac:dyDescent="0.25"/>
    <row r="61992" customFormat="1" ht="15" customHeight="1" x14ac:dyDescent="0.25"/>
    <row r="61993" customFormat="1" ht="15" customHeight="1" x14ac:dyDescent="0.25"/>
    <row r="61994" customFormat="1" ht="15" customHeight="1" x14ac:dyDescent="0.25"/>
    <row r="61995" customFormat="1" ht="15" customHeight="1" x14ac:dyDescent="0.25"/>
    <row r="61996" customFormat="1" ht="15" customHeight="1" x14ac:dyDescent="0.25"/>
    <row r="61997" customFormat="1" ht="15" customHeight="1" x14ac:dyDescent="0.25"/>
    <row r="61998" customFormat="1" ht="15" customHeight="1" x14ac:dyDescent="0.25"/>
    <row r="61999" customFormat="1" ht="15" customHeight="1" x14ac:dyDescent="0.25"/>
    <row r="62000" customFormat="1" ht="15" customHeight="1" x14ac:dyDescent="0.25"/>
    <row r="62001" customFormat="1" ht="15" customHeight="1" x14ac:dyDescent="0.25"/>
    <row r="62002" customFormat="1" ht="15" customHeight="1" x14ac:dyDescent="0.25"/>
    <row r="62003" customFormat="1" ht="15" customHeight="1" x14ac:dyDescent="0.25"/>
    <row r="62004" customFormat="1" ht="15" customHeight="1" x14ac:dyDescent="0.25"/>
    <row r="62005" customFormat="1" ht="15" customHeight="1" x14ac:dyDescent="0.25"/>
    <row r="62006" customFormat="1" ht="15" customHeight="1" x14ac:dyDescent="0.25"/>
    <row r="62007" customFormat="1" ht="15" customHeight="1" x14ac:dyDescent="0.25"/>
    <row r="62008" customFormat="1" ht="15" customHeight="1" x14ac:dyDescent="0.25"/>
    <row r="62009" customFormat="1" ht="15" customHeight="1" x14ac:dyDescent="0.25"/>
    <row r="62010" customFormat="1" ht="15" customHeight="1" x14ac:dyDescent="0.25"/>
    <row r="62011" customFormat="1" ht="15" customHeight="1" x14ac:dyDescent="0.25"/>
    <row r="62012" customFormat="1" ht="15" customHeight="1" x14ac:dyDescent="0.25"/>
    <row r="62013" customFormat="1" ht="15" customHeight="1" x14ac:dyDescent="0.25"/>
    <row r="62014" customFormat="1" ht="15" customHeight="1" x14ac:dyDescent="0.25"/>
    <row r="62015" customFormat="1" ht="15" customHeight="1" x14ac:dyDescent="0.25"/>
    <row r="62016" customFormat="1" ht="15" customHeight="1" x14ac:dyDescent="0.25"/>
    <row r="62017" customFormat="1" ht="15" customHeight="1" x14ac:dyDescent="0.25"/>
    <row r="62018" customFormat="1" ht="15" customHeight="1" x14ac:dyDescent="0.25"/>
    <row r="62019" customFormat="1" ht="15" customHeight="1" x14ac:dyDescent="0.25"/>
    <row r="62020" customFormat="1" ht="15" customHeight="1" x14ac:dyDescent="0.25"/>
    <row r="62021" customFormat="1" ht="15" customHeight="1" x14ac:dyDescent="0.25"/>
    <row r="62022" customFormat="1" ht="15" customHeight="1" x14ac:dyDescent="0.25"/>
    <row r="62023" customFormat="1" ht="15" customHeight="1" x14ac:dyDescent="0.25"/>
    <row r="62024" customFormat="1" ht="15" customHeight="1" x14ac:dyDescent="0.25"/>
    <row r="62025" customFormat="1" ht="15" customHeight="1" x14ac:dyDescent="0.25"/>
    <row r="62026" customFormat="1" ht="15" customHeight="1" x14ac:dyDescent="0.25"/>
    <row r="62027" customFormat="1" ht="15" customHeight="1" x14ac:dyDescent="0.25"/>
    <row r="62028" customFormat="1" ht="15" customHeight="1" x14ac:dyDescent="0.25"/>
    <row r="62029" customFormat="1" ht="15" customHeight="1" x14ac:dyDescent="0.25"/>
    <row r="62030" customFormat="1" ht="15" customHeight="1" x14ac:dyDescent="0.25"/>
    <row r="62031" customFormat="1" ht="15" customHeight="1" x14ac:dyDescent="0.25"/>
    <row r="62032" customFormat="1" ht="15" customHeight="1" x14ac:dyDescent="0.25"/>
    <row r="62033" customFormat="1" ht="15" customHeight="1" x14ac:dyDescent="0.25"/>
    <row r="62034" customFormat="1" ht="15" customHeight="1" x14ac:dyDescent="0.25"/>
    <row r="62035" customFormat="1" ht="15" customHeight="1" x14ac:dyDescent="0.25"/>
    <row r="62036" customFormat="1" ht="15" customHeight="1" x14ac:dyDescent="0.25"/>
    <row r="62037" customFormat="1" ht="15" customHeight="1" x14ac:dyDescent="0.25"/>
    <row r="62038" customFormat="1" ht="15" customHeight="1" x14ac:dyDescent="0.25"/>
    <row r="62039" customFormat="1" ht="15" customHeight="1" x14ac:dyDescent="0.25"/>
    <row r="62040" customFormat="1" ht="15" customHeight="1" x14ac:dyDescent="0.25"/>
    <row r="62041" customFormat="1" ht="15" customHeight="1" x14ac:dyDescent="0.25"/>
    <row r="62042" customFormat="1" ht="15" customHeight="1" x14ac:dyDescent="0.25"/>
    <row r="62043" customFormat="1" ht="15" customHeight="1" x14ac:dyDescent="0.25"/>
    <row r="62044" customFormat="1" ht="15" customHeight="1" x14ac:dyDescent="0.25"/>
    <row r="62045" customFormat="1" ht="15" customHeight="1" x14ac:dyDescent="0.25"/>
    <row r="62046" customFormat="1" ht="15" customHeight="1" x14ac:dyDescent="0.25"/>
    <row r="62047" customFormat="1" ht="15" customHeight="1" x14ac:dyDescent="0.25"/>
    <row r="62048" customFormat="1" ht="15" customHeight="1" x14ac:dyDescent="0.25"/>
    <row r="62049" customFormat="1" ht="15" customHeight="1" x14ac:dyDescent="0.25"/>
    <row r="62050" customFormat="1" ht="15" customHeight="1" x14ac:dyDescent="0.25"/>
    <row r="62051" customFormat="1" ht="15" customHeight="1" x14ac:dyDescent="0.25"/>
    <row r="62052" customFormat="1" ht="15" customHeight="1" x14ac:dyDescent="0.25"/>
    <row r="62053" customFormat="1" ht="15" customHeight="1" x14ac:dyDescent="0.25"/>
    <row r="62054" customFormat="1" ht="15" customHeight="1" x14ac:dyDescent="0.25"/>
    <row r="62055" customFormat="1" ht="15" customHeight="1" x14ac:dyDescent="0.25"/>
    <row r="62056" customFormat="1" ht="15" customHeight="1" x14ac:dyDescent="0.25"/>
    <row r="62057" customFormat="1" ht="15" customHeight="1" x14ac:dyDescent="0.25"/>
    <row r="62058" customFormat="1" ht="15" customHeight="1" x14ac:dyDescent="0.25"/>
    <row r="62059" customFormat="1" ht="15" customHeight="1" x14ac:dyDescent="0.25"/>
    <row r="62060" customFormat="1" ht="15" customHeight="1" x14ac:dyDescent="0.25"/>
    <row r="62061" customFormat="1" ht="15" customHeight="1" x14ac:dyDescent="0.25"/>
    <row r="62062" customFormat="1" ht="15" customHeight="1" x14ac:dyDescent="0.25"/>
    <row r="62063" customFormat="1" ht="15" customHeight="1" x14ac:dyDescent="0.25"/>
    <row r="62064" customFormat="1" ht="15" customHeight="1" x14ac:dyDescent="0.25"/>
    <row r="62065" customFormat="1" ht="15" customHeight="1" x14ac:dyDescent="0.25"/>
    <row r="62066" customFormat="1" ht="15" customHeight="1" x14ac:dyDescent="0.25"/>
    <row r="62067" customFormat="1" ht="15" customHeight="1" x14ac:dyDescent="0.25"/>
    <row r="62068" customFormat="1" ht="15" customHeight="1" x14ac:dyDescent="0.25"/>
    <row r="62069" customFormat="1" ht="15" customHeight="1" x14ac:dyDescent="0.25"/>
    <row r="62070" customFormat="1" ht="15" customHeight="1" x14ac:dyDescent="0.25"/>
    <row r="62071" customFormat="1" ht="15" customHeight="1" x14ac:dyDescent="0.25"/>
    <row r="62072" customFormat="1" ht="15" customHeight="1" x14ac:dyDescent="0.25"/>
    <row r="62073" customFormat="1" ht="15" customHeight="1" x14ac:dyDescent="0.25"/>
    <row r="62074" customFormat="1" ht="15" customHeight="1" x14ac:dyDescent="0.25"/>
    <row r="62075" customFormat="1" ht="15" customHeight="1" x14ac:dyDescent="0.25"/>
    <row r="62076" customFormat="1" ht="15" customHeight="1" x14ac:dyDescent="0.25"/>
    <row r="62077" customFormat="1" ht="15" customHeight="1" x14ac:dyDescent="0.25"/>
    <row r="62078" customFormat="1" ht="15" customHeight="1" x14ac:dyDescent="0.25"/>
    <row r="62079" customFormat="1" ht="15" customHeight="1" x14ac:dyDescent="0.25"/>
    <row r="62080" customFormat="1" ht="15" customHeight="1" x14ac:dyDescent="0.25"/>
    <row r="62081" customFormat="1" ht="15" customHeight="1" x14ac:dyDescent="0.25"/>
    <row r="62082" customFormat="1" ht="15" customHeight="1" x14ac:dyDescent="0.25"/>
    <row r="62083" customFormat="1" ht="15" customHeight="1" x14ac:dyDescent="0.25"/>
    <row r="62084" customFormat="1" ht="15" customHeight="1" x14ac:dyDescent="0.25"/>
    <row r="62085" customFormat="1" ht="15" customHeight="1" x14ac:dyDescent="0.25"/>
    <row r="62086" customFormat="1" ht="15" customHeight="1" x14ac:dyDescent="0.25"/>
    <row r="62087" customFormat="1" ht="15" customHeight="1" x14ac:dyDescent="0.25"/>
    <row r="62088" customFormat="1" ht="15" customHeight="1" x14ac:dyDescent="0.25"/>
    <row r="62089" customFormat="1" ht="15" customHeight="1" x14ac:dyDescent="0.25"/>
    <row r="62090" customFormat="1" ht="15" customHeight="1" x14ac:dyDescent="0.25"/>
    <row r="62091" customFormat="1" ht="15" customHeight="1" x14ac:dyDescent="0.25"/>
    <row r="62092" customFormat="1" ht="15" customHeight="1" x14ac:dyDescent="0.25"/>
    <row r="62093" customFormat="1" ht="15" customHeight="1" x14ac:dyDescent="0.25"/>
    <row r="62094" customFormat="1" ht="15" customHeight="1" x14ac:dyDescent="0.25"/>
    <row r="62095" customFormat="1" ht="15" customHeight="1" x14ac:dyDescent="0.25"/>
    <row r="62096" customFormat="1" ht="15" customHeight="1" x14ac:dyDescent="0.25"/>
    <row r="62097" customFormat="1" ht="15" customHeight="1" x14ac:dyDescent="0.25"/>
    <row r="62098" customFormat="1" ht="15" customHeight="1" x14ac:dyDescent="0.25"/>
    <row r="62099" customFormat="1" ht="15" customHeight="1" x14ac:dyDescent="0.25"/>
    <row r="62100" customFormat="1" ht="15" customHeight="1" x14ac:dyDescent="0.25"/>
    <row r="62101" customFormat="1" ht="15" customHeight="1" x14ac:dyDescent="0.25"/>
    <row r="62102" customFormat="1" ht="15" customHeight="1" x14ac:dyDescent="0.25"/>
    <row r="62103" customFormat="1" ht="15" customHeight="1" x14ac:dyDescent="0.25"/>
    <row r="62104" customFormat="1" ht="15" customHeight="1" x14ac:dyDescent="0.25"/>
    <row r="62105" customFormat="1" ht="15" customHeight="1" x14ac:dyDescent="0.25"/>
    <row r="62106" customFormat="1" ht="15" customHeight="1" x14ac:dyDescent="0.25"/>
    <row r="62107" customFormat="1" ht="15" customHeight="1" x14ac:dyDescent="0.25"/>
    <row r="62108" customFormat="1" ht="15" customHeight="1" x14ac:dyDescent="0.25"/>
    <row r="62109" customFormat="1" ht="15" customHeight="1" x14ac:dyDescent="0.25"/>
    <row r="62110" customFormat="1" ht="15" customHeight="1" x14ac:dyDescent="0.25"/>
    <row r="62111" customFormat="1" ht="15" customHeight="1" x14ac:dyDescent="0.25"/>
    <row r="62112" customFormat="1" ht="15" customHeight="1" x14ac:dyDescent="0.25"/>
    <row r="62113" customFormat="1" ht="15" customHeight="1" x14ac:dyDescent="0.25"/>
    <row r="62114" customFormat="1" ht="15" customHeight="1" x14ac:dyDescent="0.25"/>
    <row r="62115" customFormat="1" ht="15" customHeight="1" x14ac:dyDescent="0.25"/>
    <row r="62116" customFormat="1" ht="15" customHeight="1" x14ac:dyDescent="0.25"/>
    <row r="62117" customFormat="1" ht="15" customHeight="1" x14ac:dyDescent="0.25"/>
    <row r="62118" customFormat="1" ht="15" customHeight="1" x14ac:dyDescent="0.25"/>
    <row r="62119" customFormat="1" ht="15" customHeight="1" x14ac:dyDescent="0.25"/>
    <row r="62120" customFormat="1" ht="15" customHeight="1" x14ac:dyDescent="0.25"/>
    <row r="62121" customFormat="1" ht="15" customHeight="1" x14ac:dyDescent="0.25"/>
    <row r="62122" customFormat="1" ht="15" customHeight="1" x14ac:dyDescent="0.25"/>
    <row r="62123" customFormat="1" ht="15" customHeight="1" x14ac:dyDescent="0.25"/>
    <row r="62124" customFormat="1" ht="15" customHeight="1" x14ac:dyDescent="0.25"/>
    <row r="62125" customFormat="1" ht="15" customHeight="1" x14ac:dyDescent="0.25"/>
    <row r="62126" customFormat="1" ht="15" customHeight="1" x14ac:dyDescent="0.25"/>
    <row r="62127" customFormat="1" ht="15" customHeight="1" x14ac:dyDescent="0.25"/>
    <row r="62128" customFormat="1" ht="15" customHeight="1" x14ac:dyDescent="0.25"/>
    <row r="62129" customFormat="1" ht="15" customHeight="1" x14ac:dyDescent="0.25"/>
    <row r="62130" customFormat="1" ht="15" customHeight="1" x14ac:dyDescent="0.25"/>
    <row r="62131" customFormat="1" ht="15" customHeight="1" x14ac:dyDescent="0.25"/>
    <row r="62132" customFormat="1" ht="15" customHeight="1" x14ac:dyDescent="0.25"/>
    <row r="62133" customFormat="1" ht="15" customHeight="1" x14ac:dyDescent="0.25"/>
    <row r="62134" customFormat="1" ht="15" customHeight="1" x14ac:dyDescent="0.25"/>
    <row r="62135" customFormat="1" ht="15" customHeight="1" x14ac:dyDescent="0.25"/>
    <row r="62136" customFormat="1" ht="15" customHeight="1" x14ac:dyDescent="0.25"/>
    <row r="62137" customFormat="1" ht="15" customHeight="1" x14ac:dyDescent="0.25"/>
    <row r="62138" customFormat="1" ht="15" customHeight="1" x14ac:dyDescent="0.25"/>
    <row r="62139" customFormat="1" ht="15" customHeight="1" x14ac:dyDescent="0.25"/>
    <row r="62140" customFormat="1" ht="15" customHeight="1" x14ac:dyDescent="0.25"/>
    <row r="62141" customFormat="1" ht="15" customHeight="1" x14ac:dyDescent="0.25"/>
    <row r="62142" customFormat="1" ht="15" customHeight="1" x14ac:dyDescent="0.25"/>
    <row r="62143" customFormat="1" ht="15" customHeight="1" x14ac:dyDescent="0.25"/>
    <row r="62144" customFormat="1" ht="15" customHeight="1" x14ac:dyDescent="0.25"/>
    <row r="62145" customFormat="1" ht="15" customHeight="1" x14ac:dyDescent="0.25"/>
    <row r="62146" customFormat="1" ht="15" customHeight="1" x14ac:dyDescent="0.25"/>
    <row r="62147" customFormat="1" ht="15" customHeight="1" x14ac:dyDescent="0.25"/>
    <row r="62148" customFormat="1" ht="15" customHeight="1" x14ac:dyDescent="0.25"/>
    <row r="62149" customFormat="1" ht="15" customHeight="1" x14ac:dyDescent="0.25"/>
    <row r="62150" customFormat="1" ht="15" customHeight="1" x14ac:dyDescent="0.25"/>
    <row r="62151" customFormat="1" ht="15" customHeight="1" x14ac:dyDescent="0.25"/>
    <row r="62152" customFormat="1" ht="15" customHeight="1" x14ac:dyDescent="0.25"/>
    <row r="62153" customFormat="1" ht="15" customHeight="1" x14ac:dyDescent="0.25"/>
    <row r="62154" customFormat="1" ht="15" customHeight="1" x14ac:dyDescent="0.25"/>
    <row r="62155" customFormat="1" ht="15" customHeight="1" x14ac:dyDescent="0.25"/>
    <row r="62156" customFormat="1" ht="15" customHeight="1" x14ac:dyDescent="0.25"/>
    <row r="62157" customFormat="1" ht="15" customHeight="1" x14ac:dyDescent="0.25"/>
    <row r="62158" customFormat="1" ht="15" customHeight="1" x14ac:dyDescent="0.25"/>
    <row r="62159" customFormat="1" ht="15" customHeight="1" x14ac:dyDescent="0.25"/>
    <row r="62160" customFormat="1" ht="15" customHeight="1" x14ac:dyDescent="0.25"/>
    <row r="62161" customFormat="1" ht="15" customHeight="1" x14ac:dyDescent="0.25"/>
    <row r="62162" customFormat="1" ht="15" customHeight="1" x14ac:dyDescent="0.25"/>
    <row r="62163" customFormat="1" ht="15" customHeight="1" x14ac:dyDescent="0.25"/>
    <row r="62164" customFormat="1" ht="15" customHeight="1" x14ac:dyDescent="0.25"/>
    <row r="62165" customFormat="1" ht="15" customHeight="1" x14ac:dyDescent="0.25"/>
    <row r="62166" customFormat="1" ht="15" customHeight="1" x14ac:dyDescent="0.25"/>
    <row r="62167" customFormat="1" ht="15" customHeight="1" x14ac:dyDescent="0.25"/>
    <row r="62168" customFormat="1" ht="15" customHeight="1" x14ac:dyDescent="0.25"/>
    <row r="62169" customFormat="1" ht="15" customHeight="1" x14ac:dyDescent="0.25"/>
    <row r="62170" customFormat="1" ht="15" customHeight="1" x14ac:dyDescent="0.25"/>
    <row r="62171" customFormat="1" ht="15" customHeight="1" x14ac:dyDescent="0.25"/>
    <row r="62172" customFormat="1" ht="15" customHeight="1" x14ac:dyDescent="0.25"/>
    <row r="62173" customFormat="1" ht="15" customHeight="1" x14ac:dyDescent="0.25"/>
    <row r="62174" customFormat="1" ht="15" customHeight="1" x14ac:dyDescent="0.25"/>
    <row r="62175" customFormat="1" ht="15" customHeight="1" x14ac:dyDescent="0.25"/>
    <row r="62176" customFormat="1" ht="15" customHeight="1" x14ac:dyDescent="0.25"/>
    <row r="62177" customFormat="1" ht="15" customHeight="1" x14ac:dyDescent="0.25"/>
    <row r="62178" customFormat="1" ht="15" customHeight="1" x14ac:dyDescent="0.25"/>
    <row r="62179" customFormat="1" ht="15" customHeight="1" x14ac:dyDescent="0.25"/>
    <row r="62180" customFormat="1" ht="15" customHeight="1" x14ac:dyDescent="0.25"/>
    <row r="62181" customFormat="1" ht="15" customHeight="1" x14ac:dyDescent="0.25"/>
    <row r="62182" customFormat="1" ht="15" customHeight="1" x14ac:dyDescent="0.25"/>
    <row r="62183" customFormat="1" ht="15" customHeight="1" x14ac:dyDescent="0.25"/>
    <row r="62184" customFormat="1" ht="15" customHeight="1" x14ac:dyDescent="0.25"/>
    <row r="62185" customFormat="1" ht="15" customHeight="1" x14ac:dyDescent="0.25"/>
    <row r="62186" customFormat="1" ht="15" customHeight="1" x14ac:dyDescent="0.25"/>
    <row r="62187" customFormat="1" ht="15" customHeight="1" x14ac:dyDescent="0.25"/>
    <row r="62188" customFormat="1" ht="15" customHeight="1" x14ac:dyDescent="0.25"/>
    <row r="62189" customFormat="1" ht="15" customHeight="1" x14ac:dyDescent="0.25"/>
    <row r="62190" customFormat="1" ht="15" customHeight="1" x14ac:dyDescent="0.25"/>
    <row r="62191" customFormat="1" ht="15" customHeight="1" x14ac:dyDescent="0.25"/>
    <row r="62192" customFormat="1" ht="15" customHeight="1" x14ac:dyDescent="0.25"/>
    <row r="62193" customFormat="1" ht="15" customHeight="1" x14ac:dyDescent="0.25"/>
    <row r="62194" customFormat="1" ht="15" customHeight="1" x14ac:dyDescent="0.25"/>
    <row r="62195" customFormat="1" ht="15" customHeight="1" x14ac:dyDescent="0.25"/>
    <row r="62196" customFormat="1" ht="15" customHeight="1" x14ac:dyDescent="0.25"/>
    <row r="62197" customFormat="1" ht="15" customHeight="1" x14ac:dyDescent="0.25"/>
    <row r="62198" customFormat="1" ht="15" customHeight="1" x14ac:dyDescent="0.25"/>
    <row r="62199" customFormat="1" ht="15" customHeight="1" x14ac:dyDescent="0.25"/>
    <row r="62200" customFormat="1" ht="15" customHeight="1" x14ac:dyDescent="0.25"/>
    <row r="62201" customFormat="1" ht="15" customHeight="1" x14ac:dyDescent="0.25"/>
    <row r="62202" customFormat="1" ht="15" customHeight="1" x14ac:dyDescent="0.25"/>
    <row r="62203" customFormat="1" ht="15" customHeight="1" x14ac:dyDescent="0.25"/>
    <row r="62204" customFormat="1" ht="15" customHeight="1" x14ac:dyDescent="0.25"/>
    <row r="62205" customFormat="1" ht="15" customHeight="1" x14ac:dyDescent="0.25"/>
    <row r="62206" customFormat="1" ht="15" customHeight="1" x14ac:dyDescent="0.25"/>
    <row r="62207" customFormat="1" ht="15" customHeight="1" x14ac:dyDescent="0.25"/>
    <row r="62208" customFormat="1" ht="15" customHeight="1" x14ac:dyDescent="0.25"/>
    <row r="62209" customFormat="1" ht="15" customHeight="1" x14ac:dyDescent="0.25"/>
    <row r="62210" customFormat="1" ht="15" customHeight="1" x14ac:dyDescent="0.25"/>
    <row r="62211" customFormat="1" ht="15" customHeight="1" x14ac:dyDescent="0.25"/>
    <row r="62212" customFormat="1" ht="15" customHeight="1" x14ac:dyDescent="0.25"/>
    <row r="62213" customFormat="1" ht="15" customHeight="1" x14ac:dyDescent="0.25"/>
    <row r="62214" customFormat="1" ht="15" customHeight="1" x14ac:dyDescent="0.25"/>
    <row r="62215" customFormat="1" ht="15" customHeight="1" x14ac:dyDescent="0.25"/>
    <row r="62216" customFormat="1" ht="15" customHeight="1" x14ac:dyDescent="0.25"/>
    <row r="62217" customFormat="1" ht="15" customHeight="1" x14ac:dyDescent="0.25"/>
    <row r="62218" customFormat="1" ht="15" customHeight="1" x14ac:dyDescent="0.25"/>
    <row r="62219" customFormat="1" ht="15" customHeight="1" x14ac:dyDescent="0.25"/>
    <row r="62220" customFormat="1" ht="15" customHeight="1" x14ac:dyDescent="0.25"/>
    <row r="62221" customFormat="1" ht="15" customHeight="1" x14ac:dyDescent="0.25"/>
    <row r="62222" customFormat="1" ht="15" customHeight="1" x14ac:dyDescent="0.25"/>
    <row r="62223" customFormat="1" ht="15" customHeight="1" x14ac:dyDescent="0.25"/>
    <row r="62224" customFormat="1" ht="15" customHeight="1" x14ac:dyDescent="0.25"/>
    <row r="62225" customFormat="1" ht="15" customHeight="1" x14ac:dyDescent="0.25"/>
    <row r="62226" customFormat="1" ht="15" customHeight="1" x14ac:dyDescent="0.25"/>
    <row r="62227" customFormat="1" ht="15" customHeight="1" x14ac:dyDescent="0.25"/>
    <row r="62228" customFormat="1" ht="15" customHeight="1" x14ac:dyDescent="0.25"/>
    <row r="62229" customFormat="1" ht="15" customHeight="1" x14ac:dyDescent="0.25"/>
    <row r="62230" customFormat="1" ht="15" customHeight="1" x14ac:dyDescent="0.25"/>
    <row r="62231" customFormat="1" ht="15" customHeight="1" x14ac:dyDescent="0.25"/>
    <row r="62232" customFormat="1" ht="15" customHeight="1" x14ac:dyDescent="0.25"/>
    <row r="62233" customFormat="1" ht="15" customHeight="1" x14ac:dyDescent="0.25"/>
    <row r="62234" customFormat="1" ht="15" customHeight="1" x14ac:dyDescent="0.25"/>
    <row r="62235" customFormat="1" ht="15" customHeight="1" x14ac:dyDescent="0.25"/>
    <row r="62236" customFormat="1" ht="15" customHeight="1" x14ac:dyDescent="0.25"/>
    <row r="62237" customFormat="1" ht="15" customHeight="1" x14ac:dyDescent="0.25"/>
    <row r="62238" customFormat="1" ht="15" customHeight="1" x14ac:dyDescent="0.25"/>
    <row r="62239" customFormat="1" ht="15" customHeight="1" x14ac:dyDescent="0.25"/>
    <row r="62240" customFormat="1" ht="15" customHeight="1" x14ac:dyDescent="0.25"/>
    <row r="62241" customFormat="1" ht="15" customHeight="1" x14ac:dyDescent="0.25"/>
    <row r="62242" customFormat="1" ht="15" customHeight="1" x14ac:dyDescent="0.25"/>
    <row r="62243" customFormat="1" ht="15" customHeight="1" x14ac:dyDescent="0.25"/>
    <row r="62244" customFormat="1" ht="15" customHeight="1" x14ac:dyDescent="0.25"/>
    <row r="62245" customFormat="1" ht="15" customHeight="1" x14ac:dyDescent="0.25"/>
    <row r="62246" customFormat="1" ht="15" customHeight="1" x14ac:dyDescent="0.25"/>
    <row r="62247" customFormat="1" ht="15" customHeight="1" x14ac:dyDescent="0.25"/>
    <row r="62248" customFormat="1" ht="15" customHeight="1" x14ac:dyDescent="0.25"/>
    <row r="62249" customFormat="1" ht="15" customHeight="1" x14ac:dyDescent="0.25"/>
    <row r="62250" customFormat="1" ht="15" customHeight="1" x14ac:dyDescent="0.25"/>
    <row r="62251" customFormat="1" ht="15" customHeight="1" x14ac:dyDescent="0.25"/>
    <row r="62252" customFormat="1" ht="15" customHeight="1" x14ac:dyDescent="0.25"/>
    <row r="62253" customFormat="1" ht="15" customHeight="1" x14ac:dyDescent="0.25"/>
    <row r="62254" customFormat="1" ht="15" customHeight="1" x14ac:dyDescent="0.25"/>
    <row r="62255" customFormat="1" ht="15" customHeight="1" x14ac:dyDescent="0.25"/>
    <row r="62256" customFormat="1" ht="15" customHeight="1" x14ac:dyDescent="0.25"/>
    <row r="62257" customFormat="1" ht="15" customHeight="1" x14ac:dyDescent="0.25"/>
    <row r="62258" customFormat="1" ht="15" customHeight="1" x14ac:dyDescent="0.25"/>
    <row r="62259" customFormat="1" ht="15" customHeight="1" x14ac:dyDescent="0.25"/>
    <row r="62260" customFormat="1" ht="15" customHeight="1" x14ac:dyDescent="0.25"/>
    <row r="62261" customFormat="1" ht="15" customHeight="1" x14ac:dyDescent="0.25"/>
    <row r="62262" customFormat="1" ht="15" customHeight="1" x14ac:dyDescent="0.25"/>
    <row r="62263" customFormat="1" ht="15" customHeight="1" x14ac:dyDescent="0.25"/>
    <row r="62264" customFormat="1" ht="15" customHeight="1" x14ac:dyDescent="0.25"/>
    <row r="62265" customFormat="1" ht="15" customHeight="1" x14ac:dyDescent="0.25"/>
    <row r="62266" customFormat="1" ht="15" customHeight="1" x14ac:dyDescent="0.25"/>
    <row r="62267" customFormat="1" ht="15" customHeight="1" x14ac:dyDescent="0.25"/>
    <row r="62268" customFormat="1" ht="15" customHeight="1" x14ac:dyDescent="0.25"/>
    <row r="62269" customFormat="1" ht="15" customHeight="1" x14ac:dyDescent="0.25"/>
    <row r="62270" customFormat="1" ht="15" customHeight="1" x14ac:dyDescent="0.25"/>
    <row r="62271" customFormat="1" ht="15" customHeight="1" x14ac:dyDescent="0.25"/>
    <row r="62272" customFormat="1" ht="15" customHeight="1" x14ac:dyDescent="0.25"/>
    <row r="62273" customFormat="1" ht="15" customHeight="1" x14ac:dyDescent="0.25"/>
    <row r="62274" customFormat="1" ht="15" customHeight="1" x14ac:dyDescent="0.25"/>
    <row r="62275" customFormat="1" ht="15" customHeight="1" x14ac:dyDescent="0.25"/>
    <row r="62276" customFormat="1" ht="15" customHeight="1" x14ac:dyDescent="0.25"/>
    <row r="62277" customFormat="1" ht="15" customHeight="1" x14ac:dyDescent="0.25"/>
    <row r="62278" customFormat="1" ht="15" customHeight="1" x14ac:dyDescent="0.25"/>
    <row r="62279" customFormat="1" ht="15" customHeight="1" x14ac:dyDescent="0.25"/>
    <row r="62280" customFormat="1" ht="15" customHeight="1" x14ac:dyDescent="0.25"/>
    <row r="62281" customFormat="1" ht="15" customHeight="1" x14ac:dyDescent="0.25"/>
    <row r="62282" customFormat="1" ht="15" customHeight="1" x14ac:dyDescent="0.25"/>
    <row r="62283" customFormat="1" ht="15" customHeight="1" x14ac:dyDescent="0.25"/>
    <row r="62284" customFormat="1" ht="15" customHeight="1" x14ac:dyDescent="0.25"/>
    <row r="62285" customFormat="1" ht="15" customHeight="1" x14ac:dyDescent="0.25"/>
    <row r="62286" customFormat="1" ht="15" customHeight="1" x14ac:dyDescent="0.25"/>
    <row r="62287" customFormat="1" ht="15" customHeight="1" x14ac:dyDescent="0.25"/>
    <row r="62288" customFormat="1" ht="15" customHeight="1" x14ac:dyDescent="0.25"/>
    <row r="62289" customFormat="1" ht="15" customHeight="1" x14ac:dyDescent="0.25"/>
    <row r="62290" customFormat="1" ht="15" customHeight="1" x14ac:dyDescent="0.25"/>
    <row r="62291" customFormat="1" ht="15" customHeight="1" x14ac:dyDescent="0.25"/>
    <row r="62292" customFormat="1" ht="15" customHeight="1" x14ac:dyDescent="0.25"/>
    <row r="62293" customFormat="1" ht="15" customHeight="1" x14ac:dyDescent="0.25"/>
    <row r="62294" customFormat="1" ht="15" customHeight="1" x14ac:dyDescent="0.25"/>
    <row r="62295" customFormat="1" ht="15" customHeight="1" x14ac:dyDescent="0.25"/>
    <row r="62296" customFormat="1" ht="15" customHeight="1" x14ac:dyDescent="0.25"/>
    <row r="62297" customFormat="1" ht="15" customHeight="1" x14ac:dyDescent="0.25"/>
    <row r="62298" customFormat="1" ht="15" customHeight="1" x14ac:dyDescent="0.25"/>
    <row r="62299" customFormat="1" ht="15" customHeight="1" x14ac:dyDescent="0.25"/>
    <row r="62300" customFormat="1" ht="15" customHeight="1" x14ac:dyDescent="0.25"/>
    <row r="62301" customFormat="1" ht="15" customHeight="1" x14ac:dyDescent="0.25"/>
    <row r="62302" customFormat="1" ht="15" customHeight="1" x14ac:dyDescent="0.25"/>
    <row r="62303" customFormat="1" ht="15" customHeight="1" x14ac:dyDescent="0.25"/>
    <row r="62304" customFormat="1" ht="15" customHeight="1" x14ac:dyDescent="0.25"/>
    <row r="62305" customFormat="1" ht="15" customHeight="1" x14ac:dyDescent="0.25"/>
    <row r="62306" customFormat="1" ht="15" customHeight="1" x14ac:dyDescent="0.25"/>
    <row r="62307" customFormat="1" ht="15" customHeight="1" x14ac:dyDescent="0.25"/>
    <row r="62308" customFormat="1" ht="15" customHeight="1" x14ac:dyDescent="0.25"/>
    <row r="62309" customFormat="1" ht="15" customHeight="1" x14ac:dyDescent="0.25"/>
    <row r="62310" customFormat="1" ht="15" customHeight="1" x14ac:dyDescent="0.25"/>
    <row r="62311" customFormat="1" ht="15" customHeight="1" x14ac:dyDescent="0.25"/>
    <row r="62312" customFormat="1" ht="15" customHeight="1" x14ac:dyDescent="0.25"/>
    <row r="62313" customFormat="1" ht="15" customHeight="1" x14ac:dyDescent="0.25"/>
    <row r="62314" customFormat="1" ht="15" customHeight="1" x14ac:dyDescent="0.25"/>
    <row r="62315" customFormat="1" ht="15" customHeight="1" x14ac:dyDescent="0.25"/>
    <row r="62316" customFormat="1" ht="15" customHeight="1" x14ac:dyDescent="0.25"/>
    <row r="62317" customFormat="1" ht="15" customHeight="1" x14ac:dyDescent="0.25"/>
    <row r="62318" customFormat="1" ht="15" customHeight="1" x14ac:dyDescent="0.25"/>
    <row r="62319" customFormat="1" ht="15" customHeight="1" x14ac:dyDescent="0.25"/>
    <row r="62320" customFormat="1" ht="15" customHeight="1" x14ac:dyDescent="0.25"/>
    <row r="62321" customFormat="1" ht="15" customHeight="1" x14ac:dyDescent="0.25"/>
    <row r="62322" customFormat="1" ht="15" customHeight="1" x14ac:dyDescent="0.25"/>
    <row r="62323" customFormat="1" ht="15" customHeight="1" x14ac:dyDescent="0.25"/>
    <row r="62324" customFormat="1" ht="15" customHeight="1" x14ac:dyDescent="0.25"/>
    <row r="62325" customFormat="1" ht="15" customHeight="1" x14ac:dyDescent="0.25"/>
    <row r="62326" customFormat="1" ht="15" customHeight="1" x14ac:dyDescent="0.25"/>
    <row r="62327" customFormat="1" ht="15" customHeight="1" x14ac:dyDescent="0.25"/>
    <row r="62328" customFormat="1" ht="15" customHeight="1" x14ac:dyDescent="0.25"/>
    <row r="62329" customFormat="1" ht="15" customHeight="1" x14ac:dyDescent="0.25"/>
    <row r="62330" customFormat="1" ht="15" customHeight="1" x14ac:dyDescent="0.25"/>
    <row r="62331" customFormat="1" ht="15" customHeight="1" x14ac:dyDescent="0.25"/>
    <row r="62332" customFormat="1" ht="15" customHeight="1" x14ac:dyDescent="0.25"/>
    <row r="62333" customFormat="1" ht="15" customHeight="1" x14ac:dyDescent="0.25"/>
    <row r="62334" customFormat="1" ht="15" customHeight="1" x14ac:dyDescent="0.25"/>
    <row r="62335" customFormat="1" ht="15" customHeight="1" x14ac:dyDescent="0.25"/>
    <row r="62336" customFormat="1" ht="15" customHeight="1" x14ac:dyDescent="0.25"/>
    <row r="62337" customFormat="1" ht="15" customHeight="1" x14ac:dyDescent="0.25"/>
    <row r="62338" customFormat="1" ht="15" customHeight="1" x14ac:dyDescent="0.25"/>
    <row r="62339" customFormat="1" ht="15" customHeight="1" x14ac:dyDescent="0.25"/>
    <row r="62340" customFormat="1" ht="15" customHeight="1" x14ac:dyDescent="0.25"/>
    <row r="62341" customFormat="1" ht="15" customHeight="1" x14ac:dyDescent="0.25"/>
    <row r="62342" customFormat="1" ht="15" customHeight="1" x14ac:dyDescent="0.25"/>
    <row r="62343" customFormat="1" ht="15" customHeight="1" x14ac:dyDescent="0.25"/>
    <row r="62344" customFormat="1" ht="15" customHeight="1" x14ac:dyDescent="0.25"/>
    <row r="62345" customFormat="1" ht="15" customHeight="1" x14ac:dyDescent="0.25"/>
    <row r="62346" customFormat="1" ht="15" customHeight="1" x14ac:dyDescent="0.25"/>
    <row r="62347" customFormat="1" ht="15" customHeight="1" x14ac:dyDescent="0.25"/>
    <row r="62348" customFormat="1" ht="15" customHeight="1" x14ac:dyDescent="0.25"/>
    <row r="62349" customFormat="1" ht="15" customHeight="1" x14ac:dyDescent="0.25"/>
    <row r="62350" customFormat="1" ht="15" customHeight="1" x14ac:dyDescent="0.25"/>
    <row r="62351" customFormat="1" ht="15" customHeight="1" x14ac:dyDescent="0.25"/>
    <row r="62352" customFormat="1" ht="15" customHeight="1" x14ac:dyDescent="0.25"/>
    <row r="62353" customFormat="1" ht="15" customHeight="1" x14ac:dyDescent="0.25"/>
    <row r="62354" customFormat="1" ht="15" customHeight="1" x14ac:dyDescent="0.25"/>
    <row r="62355" customFormat="1" ht="15" customHeight="1" x14ac:dyDescent="0.25"/>
    <row r="62356" customFormat="1" ht="15" customHeight="1" x14ac:dyDescent="0.25"/>
    <row r="62357" customFormat="1" ht="15" customHeight="1" x14ac:dyDescent="0.25"/>
    <row r="62358" customFormat="1" ht="15" customHeight="1" x14ac:dyDescent="0.25"/>
    <row r="62359" customFormat="1" ht="15" customHeight="1" x14ac:dyDescent="0.25"/>
    <row r="62360" customFormat="1" ht="15" customHeight="1" x14ac:dyDescent="0.25"/>
    <row r="62361" customFormat="1" ht="15" customHeight="1" x14ac:dyDescent="0.25"/>
    <row r="62362" customFormat="1" ht="15" customHeight="1" x14ac:dyDescent="0.25"/>
    <row r="62363" customFormat="1" ht="15" customHeight="1" x14ac:dyDescent="0.25"/>
    <row r="62364" customFormat="1" ht="15" customHeight="1" x14ac:dyDescent="0.25"/>
    <row r="62365" customFormat="1" ht="15" customHeight="1" x14ac:dyDescent="0.25"/>
    <row r="62366" customFormat="1" ht="15" customHeight="1" x14ac:dyDescent="0.25"/>
    <row r="62367" customFormat="1" ht="15" customHeight="1" x14ac:dyDescent="0.25"/>
    <row r="62368" customFormat="1" ht="15" customHeight="1" x14ac:dyDescent="0.25"/>
    <row r="62369" customFormat="1" ht="15" customHeight="1" x14ac:dyDescent="0.25"/>
    <row r="62370" customFormat="1" ht="15" customHeight="1" x14ac:dyDescent="0.25"/>
    <row r="62371" customFormat="1" ht="15" customHeight="1" x14ac:dyDescent="0.25"/>
    <row r="62372" customFormat="1" ht="15" customHeight="1" x14ac:dyDescent="0.25"/>
    <row r="62373" customFormat="1" ht="15" customHeight="1" x14ac:dyDescent="0.25"/>
    <row r="62374" customFormat="1" ht="15" customHeight="1" x14ac:dyDescent="0.25"/>
    <row r="62375" customFormat="1" ht="15" customHeight="1" x14ac:dyDescent="0.25"/>
    <row r="62376" customFormat="1" ht="15" customHeight="1" x14ac:dyDescent="0.25"/>
    <row r="62377" customFormat="1" ht="15" customHeight="1" x14ac:dyDescent="0.25"/>
    <row r="62378" customFormat="1" ht="15" customHeight="1" x14ac:dyDescent="0.25"/>
    <row r="62379" customFormat="1" ht="15" customHeight="1" x14ac:dyDescent="0.25"/>
    <row r="62380" customFormat="1" ht="15" customHeight="1" x14ac:dyDescent="0.25"/>
    <row r="62381" customFormat="1" ht="15" customHeight="1" x14ac:dyDescent="0.25"/>
    <row r="62382" customFormat="1" ht="15" customHeight="1" x14ac:dyDescent="0.25"/>
    <row r="62383" customFormat="1" ht="15" customHeight="1" x14ac:dyDescent="0.25"/>
    <row r="62384" customFormat="1" ht="15" customHeight="1" x14ac:dyDescent="0.25"/>
    <row r="62385" customFormat="1" ht="15" customHeight="1" x14ac:dyDescent="0.25"/>
    <row r="62386" customFormat="1" ht="15" customHeight="1" x14ac:dyDescent="0.25"/>
    <row r="62387" customFormat="1" ht="15" customHeight="1" x14ac:dyDescent="0.25"/>
    <row r="62388" customFormat="1" ht="15" customHeight="1" x14ac:dyDescent="0.25"/>
    <row r="62389" customFormat="1" ht="15" customHeight="1" x14ac:dyDescent="0.25"/>
    <row r="62390" customFormat="1" ht="15" customHeight="1" x14ac:dyDescent="0.25"/>
    <row r="62391" customFormat="1" ht="15" customHeight="1" x14ac:dyDescent="0.25"/>
    <row r="62392" customFormat="1" ht="15" customHeight="1" x14ac:dyDescent="0.25"/>
    <row r="62393" customFormat="1" ht="15" customHeight="1" x14ac:dyDescent="0.25"/>
    <row r="62394" customFormat="1" ht="15" customHeight="1" x14ac:dyDescent="0.25"/>
    <row r="62395" customFormat="1" ht="15" customHeight="1" x14ac:dyDescent="0.25"/>
    <row r="62396" customFormat="1" ht="15" customHeight="1" x14ac:dyDescent="0.25"/>
    <row r="62397" customFormat="1" ht="15" customHeight="1" x14ac:dyDescent="0.25"/>
    <row r="62398" customFormat="1" ht="15" customHeight="1" x14ac:dyDescent="0.25"/>
    <row r="62399" customFormat="1" ht="15" customHeight="1" x14ac:dyDescent="0.25"/>
    <row r="62400" customFormat="1" ht="15" customHeight="1" x14ac:dyDescent="0.25"/>
    <row r="62401" customFormat="1" ht="15" customHeight="1" x14ac:dyDescent="0.25"/>
    <row r="62402" customFormat="1" ht="15" customHeight="1" x14ac:dyDescent="0.25"/>
    <row r="62403" customFormat="1" ht="15" customHeight="1" x14ac:dyDescent="0.25"/>
    <row r="62404" customFormat="1" ht="15" customHeight="1" x14ac:dyDescent="0.25"/>
    <row r="62405" customFormat="1" ht="15" customHeight="1" x14ac:dyDescent="0.25"/>
    <row r="62406" customFormat="1" ht="15" customHeight="1" x14ac:dyDescent="0.25"/>
    <row r="62407" customFormat="1" ht="15" customHeight="1" x14ac:dyDescent="0.25"/>
    <row r="62408" customFormat="1" ht="15" customHeight="1" x14ac:dyDescent="0.25"/>
    <row r="62409" customFormat="1" ht="15" customHeight="1" x14ac:dyDescent="0.25"/>
    <row r="62410" customFormat="1" ht="15" customHeight="1" x14ac:dyDescent="0.25"/>
    <row r="62411" customFormat="1" ht="15" customHeight="1" x14ac:dyDescent="0.25"/>
    <row r="62412" customFormat="1" ht="15" customHeight="1" x14ac:dyDescent="0.25"/>
    <row r="62413" customFormat="1" ht="15" customHeight="1" x14ac:dyDescent="0.25"/>
    <row r="62414" customFormat="1" ht="15" customHeight="1" x14ac:dyDescent="0.25"/>
    <row r="62415" customFormat="1" ht="15" customHeight="1" x14ac:dyDescent="0.25"/>
    <row r="62416" customFormat="1" ht="15" customHeight="1" x14ac:dyDescent="0.25"/>
    <row r="62417" customFormat="1" ht="15" customHeight="1" x14ac:dyDescent="0.25"/>
    <row r="62418" customFormat="1" ht="15" customHeight="1" x14ac:dyDescent="0.25"/>
    <row r="62419" customFormat="1" ht="15" customHeight="1" x14ac:dyDescent="0.25"/>
    <row r="62420" customFormat="1" ht="15" customHeight="1" x14ac:dyDescent="0.25"/>
    <row r="62421" customFormat="1" ht="15" customHeight="1" x14ac:dyDescent="0.25"/>
    <row r="62422" customFormat="1" ht="15" customHeight="1" x14ac:dyDescent="0.25"/>
    <row r="62423" customFormat="1" ht="15" customHeight="1" x14ac:dyDescent="0.25"/>
    <row r="62424" customFormat="1" ht="15" customHeight="1" x14ac:dyDescent="0.25"/>
    <row r="62425" customFormat="1" ht="15" customHeight="1" x14ac:dyDescent="0.25"/>
    <row r="62426" customFormat="1" ht="15" customHeight="1" x14ac:dyDescent="0.25"/>
    <row r="62427" customFormat="1" ht="15" customHeight="1" x14ac:dyDescent="0.25"/>
    <row r="62428" customFormat="1" ht="15" customHeight="1" x14ac:dyDescent="0.25"/>
    <row r="62429" customFormat="1" ht="15" customHeight="1" x14ac:dyDescent="0.25"/>
    <row r="62430" customFormat="1" ht="15" customHeight="1" x14ac:dyDescent="0.25"/>
    <row r="62431" customFormat="1" ht="15" customHeight="1" x14ac:dyDescent="0.25"/>
    <row r="62432" customFormat="1" ht="15" customHeight="1" x14ac:dyDescent="0.25"/>
    <row r="62433" customFormat="1" ht="15" customHeight="1" x14ac:dyDescent="0.25"/>
    <row r="62434" customFormat="1" ht="15" customHeight="1" x14ac:dyDescent="0.25"/>
    <row r="62435" customFormat="1" ht="15" customHeight="1" x14ac:dyDescent="0.25"/>
    <row r="62436" customFormat="1" ht="15" customHeight="1" x14ac:dyDescent="0.25"/>
    <row r="62437" customFormat="1" ht="15" customHeight="1" x14ac:dyDescent="0.25"/>
    <row r="62438" customFormat="1" ht="15" customHeight="1" x14ac:dyDescent="0.25"/>
    <row r="62439" customFormat="1" ht="15" customHeight="1" x14ac:dyDescent="0.25"/>
    <row r="62440" customFormat="1" ht="15" customHeight="1" x14ac:dyDescent="0.25"/>
    <row r="62441" customFormat="1" ht="15" customHeight="1" x14ac:dyDescent="0.25"/>
    <row r="62442" customFormat="1" ht="15" customHeight="1" x14ac:dyDescent="0.25"/>
    <row r="62443" customFormat="1" ht="15" customHeight="1" x14ac:dyDescent="0.25"/>
    <row r="62444" customFormat="1" ht="15" customHeight="1" x14ac:dyDescent="0.25"/>
    <row r="62445" customFormat="1" ht="15" customHeight="1" x14ac:dyDescent="0.25"/>
    <row r="62446" customFormat="1" ht="15" customHeight="1" x14ac:dyDescent="0.25"/>
    <row r="62447" customFormat="1" ht="15" customHeight="1" x14ac:dyDescent="0.25"/>
    <row r="62448" customFormat="1" ht="15" customHeight="1" x14ac:dyDescent="0.25"/>
    <row r="62449" customFormat="1" ht="15" customHeight="1" x14ac:dyDescent="0.25"/>
    <row r="62450" customFormat="1" ht="15" customHeight="1" x14ac:dyDescent="0.25"/>
    <row r="62451" customFormat="1" ht="15" customHeight="1" x14ac:dyDescent="0.25"/>
    <row r="62452" customFormat="1" ht="15" customHeight="1" x14ac:dyDescent="0.25"/>
    <row r="62453" customFormat="1" ht="15" customHeight="1" x14ac:dyDescent="0.25"/>
    <row r="62454" customFormat="1" ht="15" customHeight="1" x14ac:dyDescent="0.25"/>
    <row r="62455" customFormat="1" ht="15" customHeight="1" x14ac:dyDescent="0.25"/>
    <row r="62456" customFormat="1" ht="15" customHeight="1" x14ac:dyDescent="0.25"/>
    <row r="62457" customFormat="1" ht="15" customHeight="1" x14ac:dyDescent="0.25"/>
    <row r="62458" customFormat="1" ht="15" customHeight="1" x14ac:dyDescent="0.25"/>
    <row r="62459" customFormat="1" ht="15" customHeight="1" x14ac:dyDescent="0.25"/>
    <row r="62460" customFormat="1" ht="15" customHeight="1" x14ac:dyDescent="0.25"/>
    <row r="62461" customFormat="1" ht="15" customHeight="1" x14ac:dyDescent="0.25"/>
    <row r="62462" customFormat="1" ht="15" customHeight="1" x14ac:dyDescent="0.25"/>
    <row r="62463" customFormat="1" ht="15" customHeight="1" x14ac:dyDescent="0.25"/>
    <row r="62464" customFormat="1" ht="15" customHeight="1" x14ac:dyDescent="0.25"/>
    <row r="62465" customFormat="1" ht="15" customHeight="1" x14ac:dyDescent="0.25"/>
    <row r="62466" customFormat="1" ht="15" customHeight="1" x14ac:dyDescent="0.25"/>
    <row r="62467" customFormat="1" ht="15" customHeight="1" x14ac:dyDescent="0.25"/>
    <row r="62468" customFormat="1" ht="15" customHeight="1" x14ac:dyDescent="0.25"/>
    <row r="62469" customFormat="1" ht="15" customHeight="1" x14ac:dyDescent="0.25"/>
    <row r="62470" customFormat="1" ht="15" customHeight="1" x14ac:dyDescent="0.25"/>
    <row r="62471" customFormat="1" ht="15" customHeight="1" x14ac:dyDescent="0.25"/>
    <row r="62472" customFormat="1" ht="15" customHeight="1" x14ac:dyDescent="0.25"/>
    <row r="62473" customFormat="1" ht="15" customHeight="1" x14ac:dyDescent="0.25"/>
    <row r="62474" customFormat="1" ht="15" customHeight="1" x14ac:dyDescent="0.25"/>
    <row r="62475" customFormat="1" ht="15" customHeight="1" x14ac:dyDescent="0.25"/>
    <row r="62476" customFormat="1" ht="15" customHeight="1" x14ac:dyDescent="0.25"/>
    <row r="62477" customFormat="1" ht="15" customHeight="1" x14ac:dyDescent="0.25"/>
    <row r="62478" customFormat="1" ht="15" customHeight="1" x14ac:dyDescent="0.25"/>
    <row r="62479" customFormat="1" ht="15" customHeight="1" x14ac:dyDescent="0.25"/>
    <row r="62480" customFormat="1" ht="15" customHeight="1" x14ac:dyDescent="0.25"/>
    <row r="62481" customFormat="1" ht="15" customHeight="1" x14ac:dyDescent="0.25"/>
    <row r="62482" customFormat="1" ht="15" customHeight="1" x14ac:dyDescent="0.25"/>
    <row r="62483" customFormat="1" ht="15" customHeight="1" x14ac:dyDescent="0.25"/>
    <row r="62484" customFormat="1" ht="15" customHeight="1" x14ac:dyDescent="0.25"/>
    <row r="62485" customFormat="1" ht="15" customHeight="1" x14ac:dyDescent="0.25"/>
    <row r="62486" customFormat="1" ht="15" customHeight="1" x14ac:dyDescent="0.25"/>
    <row r="62487" customFormat="1" ht="15" customHeight="1" x14ac:dyDescent="0.25"/>
    <row r="62488" customFormat="1" ht="15" customHeight="1" x14ac:dyDescent="0.25"/>
    <row r="62489" customFormat="1" ht="15" customHeight="1" x14ac:dyDescent="0.25"/>
    <row r="62490" customFormat="1" ht="15" customHeight="1" x14ac:dyDescent="0.25"/>
    <row r="62491" customFormat="1" ht="15" customHeight="1" x14ac:dyDescent="0.25"/>
    <row r="62492" customFormat="1" ht="15" customHeight="1" x14ac:dyDescent="0.25"/>
    <row r="62493" customFormat="1" ht="15" customHeight="1" x14ac:dyDescent="0.25"/>
    <row r="62494" customFormat="1" ht="15" customHeight="1" x14ac:dyDescent="0.25"/>
    <row r="62495" customFormat="1" ht="15" customHeight="1" x14ac:dyDescent="0.25"/>
    <row r="62496" customFormat="1" ht="15" customHeight="1" x14ac:dyDescent="0.25"/>
    <row r="62497" customFormat="1" ht="15" customHeight="1" x14ac:dyDescent="0.25"/>
    <row r="62498" customFormat="1" ht="15" customHeight="1" x14ac:dyDescent="0.25"/>
    <row r="62499" customFormat="1" ht="15" customHeight="1" x14ac:dyDescent="0.25"/>
    <row r="62500" customFormat="1" ht="15" customHeight="1" x14ac:dyDescent="0.25"/>
    <row r="62501" customFormat="1" ht="15" customHeight="1" x14ac:dyDescent="0.25"/>
    <row r="62502" customFormat="1" ht="15" customHeight="1" x14ac:dyDescent="0.25"/>
    <row r="62503" customFormat="1" ht="15" customHeight="1" x14ac:dyDescent="0.25"/>
    <row r="62504" customFormat="1" ht="15" customHeight="1" x14ac:dyDescent="0.25"/>
    <row r="62505" customFormat="1" ht="15" customHeight="1" x14ac:dyDescent="0.25"/>
    <row r="62506" customFormat="1" ht="15" customHeight="1" x14ac:dyDescent="0.25"/>
    <row r="62507" customFormat="1" ht="15" customHeight="1" x14ac:dyDescent="0.25"/>
    <row r="62508" customFormat="1" ht="15" customHeight="1" x14ac:dyDescent="0.25"/>
    <row r="62509" customFormat="1" ht="15" customHeight="1" x14ac:dyDescent="0.25"/>
    <row r="62510" customFormat="1" ht="15" customHeight="1" x14ac:dyDescent="0.25"/>
    <row r="62511" customFormat="1" ht="15" customHeight="1" x14ac:dyDescent="0.25"/>
    <row r="62512" customFormat="1" ht="15" customHeight="1" x14ac:dyDescent="0.25"/>
    <row r="62513" customFormat="1" ht="15" customHeight="1" x14ac:dyDescent="0.25"/>
    <row r="62514" customFormat="1" ht="15" customHeight="1" x14ac:dyDescent="0.25"/>
    <row r="62515" customFormat="1" ht="15" customHeight="1" x14ac:dyDescent="0.25"/>
    <row r="62516" customFormat="1" ht="15" customHeight="1" x14ac:dyDescent="0.25"/>
    <row r="62517" customFormat="1" ht="15" customHeight="1" x14ac:dyDescent="0.25"/>
    <row r="62518" customFormat="1" ht="15" customHeight="1" x14ac:dyDescent="0.25"/>
    <row r="62519" customFormat="1" ht="15" customHeight="1" x14ac:dyDescent="0.25"/>
    <row r="62520" customFormat="1" ht="15" customHeight="1" x14ac:dyDescent="0.25"/>
    <row r="62521" customFormat="1" ht="15" customHeight="1" x14ac:dyDescent="0.25"/>
    <row r="62522" customFormat="1" ht="15" customHeight="1" x14ac:dyDescent="0.25"/>
    <row r="62523" customFormat="1" ht="15" customHeight="1" x14ac:dyDescent="0.25"/>
    <row r="62524" customFormat="1" ht="15" customHeight="1" x14ac:dyDescent="0.25"/>
    <row r="62525" customFormat="1" ht="15" customHeight="1" x14ac:dyDescent="0.25"/>
    <row r="62526" customFormat="1" ht="15" customHeight="1" x14ac:dyDescent="0.25"/>
    <row r="62527" customFormat="1" ht="15" customHeight="1" x14ac:dyDescent="0.25"/>
    <row r="62528" customFormat="1" ht="15" customHeight="1" x14ac:dyDescent="0.25"/>
    <row r="62529" customFormat="1" ht="15" customHeight="1" x14ac:dyDescent="0.25"/>
    <row r="62530" customFormat="1" ht="15" customHeight="1" x14ac:dyDescent="0.25"/>
    <row r="62531" customFormat="1" ht="15" customHeight="1" x14ac:dyDescent="0.25"/>
    <row r="62532" customFormat="1" ht="15" customHeight="1" x14ac:dyDescent="0.25"/>
    <row r="62533" customFormat="1" ht="15" customHeight="1" x14ac:dyDescent="0.25"/>
    <row r="62534" customFormat="1" ht="15" customHeight="1" x14ac:dyDescent="0.25"/>
    <row r="62535" customFormat="1" ht="15" customHeight="1" x14ac:dyDescent="0.25"/>
    <row r="62536" customFormat="1" ht="15" customHeight="1" x14ac:dyDescent="0.25"/>
    <row r="62537" customFormat="1" ht="15" customHeight="1" x14ac:dyDescent="0.25"/>
    <row r="62538" customFormat="1" ht="15" customHeight="1" x14ac:dyDescent="0.25"/>
    <row r="62539" customFormat="1" ht="15" customHeight="1" x14ac:dyDescent="0.25"/>
    <row r="62540" customFormat="1" ht="15" customHeight="1" x14ac:dyDescent="0.25"/>
    <row r="62541" customFormat="1" ht="15" customHeight="1" x14ac:dyDescent="0.25"/>
    <row r="62542" customFormat="1" ht="15" customHeight="1" x14ac:dyDescent="0.25"/>
    <row r="62543" customFormat="1" ht="15" customHeight="1" x14ac:dyDescent="0.25"/>
    <row r="62544" customFormat="1" ht="15" customHeight="1" x14ac:dyDescent="0.25"/>
    <row r="62545" customFormat="1" ht="15" customHeight="1" x14ac:dyDescent="0.25"/>
    <row r="62546" customFormat="1" ht="15" customHeight="1" x14ac:dyDescent="0.25"/>
    <row r="62547" customFormat="1" ht="15" customHeight="1" x14ac:dyDescent="0.25"/>
    <row r="62548" customFormat="1" ht="15" customHeight="1" x14ac:dyDescent="0.25"/>
    <row r="62549" customFormat="1" ht="15" customHeight="1" x14ac:dyDescent="0.25"/>
    <row r="62550" customFormat="1" ht="15" customHeight="1" x14ac:dyDescent="0.25"/>
    <row r="62551" customFormat="1" ht="15" customHeight="1" x14ac:dyDescent="0.25"/>
    <row r="62552" customFormat="1" ht="15" customHeight="1" x14ac:dyDescent="0.25"/>
    <row r="62553" customFormat="1" ht="15" customHeight="1" x14ac:dyDescent="0.25"/>
    <row r="62554" customFormat="1" ht="15" customHeight="1" x14ac:dyDescent="0.25"/>
    <row r="62555" customFormat="1" ht="15" customHeight="1" x14ac:dyDescent="0.25"/>
    <row r="62556" customFormat="1" ht="15" customHeight="1" x14ac:dyDescent="0.25"/>
    <row r="62557" customFormat="1" ht="15" customHeight="1" x14ac:dyDescent="0.25"/>
    <row r="62558" customFormat="1" ht="15" customHeight="1" x14ac:dyDescent="0.25"/>
    <row r="62559" customFormat="1" ht="15" customHeight="1" x14ac:dyDescent="0.25"/>
    <row r="62560" customFormat="1" ht="15" customHeight="1" x14ac:dyDescent="0.25"/>
    <row r="62561" customFormat="1" ht="15" customHeight="1" x14ac:dyDescent="0.25"/>
    <row r="62562" customFormat="1" ht="15" customHeight="1" x14ac:dyDescent="0.25"/>
    <row r="62563" customFormat="1" ht="15" customHeight="1" x14ac:dyDescent="0.25"/>
    <row r="62564" customFormat="1" ht="15" customHeight="1" x14ac:dyDescent="0.25"/>
    <row r="62565" customFormat="1" ht="15" customHeight="1" x14ac:dyDescent="0.25"/>
    <row r="62566" customFormat="1" ht="15" customHeight="1" x14ac:dyDescent="0.25"/>
    <row r="62567" customFormat="1" ht="15" customHeight="1" x14ac:dyDescent="0.25"/>
    <row r="62568" customFormat="1" ht="15" customHeight="1" x14ac:dyDescent="0.25"/>
    <row r="62569" customFormat="1" ht="15" customHeight="1" x14ac:dyDescent="0.25"/>
    <row r="62570" customFormat="1" ht="15" customHeight="1" x14ac:dyDescent="0.25"/>
    <row r="62571" customFormat="1" ht="15" customHeight="1" x14ac:dyDescent="0.25"/>
    <row r="62572" customFormat="1" ht="15" customHeight="1" x14ac:dyDescent="0.25"/>
    <row r="62573" customFormat="1" ht="15" customHeight="1" x14ac:dyDescent="0.25"/>
    <row r="62574" customFormat="1" ht="15" customHeight="1" x14ac:dyDescent="0.25"/>
    <row r="62575" customFormat="1" ht="15" customHeight="1" x14ac:dyDescent="0.25"/>
    <row r="62576" customFormat="1" ht="15" customHeight="1" x14ac:dyDescent="0.25"/>
    <row r="62577" customFormat="1" ht="15" customHeight="1" x14ac:dyDescent="0.25"/>
    <row r="62578" customFormat="1" ht="15" customHeight="1" x14ac:dyDescent="0.25"/>
    <row r="62579" customFormat="1" ht="15" customHeight="1" x14ac:dyDescent="0.25"/>
    <row r="62580" customFormat="1" ht="15" customHeight="1" x14ac:dyDescent="0.25"/>
    <row r="62581" customFormat="1" ht="15" customHeight="1" x14ac:dyDescent="0.25"/>
    <row r="62582" customFormat="1" ht="15" customHeight="1" x14ac:dyDescent="0.25"/>
    <row r="62583" customFormat="1" ht="15" customHeight="1" x14ac:dyDescent="0.25"/>
    <row r="62584" customFormat="1" ht="15" customHeight="1" x14ac:dyDescent="0.25"/>
    <row r="62585" customFormat="1" ht="15" customHeight="1" x14ac:dyDescent="0.25"/>
    <row r="62586" customFormat="1" ht="15" customHeight="1" x14ac:dyDescent="0.25"/>
    <row r="62587" customFormat="1" ht="15" customHeight="1" x14ac:dyDescent="0.25"/>
    <row r="62588" customFormat="1" ht="15" customHeight="1" x14ac:dyDescent="0.25"/>
    <row r="62589" customFormat="1" ht="15" customHeight="1" x14ac:dyDescent="0.25"/>
    <row r="62590" customFormat="1" ht="15" customHeight="1" x14ac:dyDescent="0.25"/>
    <row r="62591" customFormat="1" ht="15" customHeight="1" x14ac:dyDescent="0.25"/>
    <row r="62592" customFormat="1" ht="15" customHeight="1" x14ac:dyDescent="0.25"/>
    <row r="62593" customFormat="1" ht="15" customHeight="1" x14ac:dyDescent="0.25"/>
    <row r="62594" customFormat="1" ht="15" customHeight="1" x14ac:dyDescent="0.25"/>
    <row r="62595" customFormat="1" ht="15" customHeight="1" x14ac:dyDescent="0.25"/>
    <row r="62596" customFormat="1" ht="15" customHeight="1" x14ac:dyDescent="0.25"/>
    <row r="62597" customFormat="1" ht="15" customHeight="1" x14ac:dyDescent="0.25"/>
    <row r="62598" customFormat="1" ht="15" customHeight="1" x14ac:dyDescent="0.25"/>
    <row r="62599" customFormat="1" ht="15" customHeight="1" x14ac:dyDescent="0.25"/>
    <row r="62600" customFormat="1" ht="15" customHeight="1" x14ac:dyDescent="0.25"/>
    <row r="62601" customFormat="1" ht="15" customHeight="1" x14ac:dyDescent="0.25"/>
    <row r="62602" customFormat="1" ht="15" customHeight="1" x14ac:dyDescent="0.25"/>
    <row r="62603" customFormat="1" ht="15" customHeight="1" x14ac:dyDescent="0.25"/>
    <row r="62604" customFormat="1" ht="15" customHeight="1" x14ac:dyDescent="0.25"/>
    <row r="62605" customFormat="1" ht="15" customHeight="1" x14ac:dyDescent="0.25"/>
    <row r="62606" customFormat="1" ht="15" customHeight="1" x14ac:dyDescent="0.25"/>
    <row r="62607" customFormat="1" ht="15" customHeight="1" x14ac:dyDescent="0.25"/>
    <row r="62608" customFormat="1" ht="15" customHeight="1" x14ac:dyDescent="0.25"/>
    <row r="62609" customFormat="1" ht="15" customHeight="1" x14ac:dyDescent="0.25"/>
    <row r="62610" customFormat="1" ht="15" customHeight="1" x14ac:dyDescent="0.25"/>
    <row r="62611" customFormat="1" ht="15" customHeight="1" x14ac:dyDescent="0.25"/>
    <row r="62612" customFormat="1" ht="15" customHeight="1" x14ac:dyDescent="0.25"/>
    <row r="62613" customFormat="1" ht="15" customHeight="1" x14ac:dyDescent="0.25"/>
    <row r="62614" customFormat="1" ht="15" customHeight="1" x14ac:dyDescent="0.25"/>
    <row r="62615" customFormat="1" ht="15" customHeight="1" x14ac:dyDescent="0.25"/>
    <row r="62616" customFormat="1" ht="15" customHeight="1" x14ac:dyDescent="0.25"/>
    <row r="62617" customFormat="1" ht="15" customHeight="1" x14ac:dyDescent="0.25"/>
    <row r="62618" customFormat="1" ht="15" customHeight="1" x14ac:dyDescent="0.25"/>
    <row r="62619" customFormat="1" ht="15" customHeight="1" x14ac:dyDescent="0.25"/>
    <row r="62620" customFormat="1" ht="15" customHeight="1" x14ac:dyDescent="0.25"/>
    <row r="62621" customFormat="1" ht="15" customHeight="1" x14ac:dyDescent="0.25"/>
    <row r="62622" customFormat="1" ht="15" customHeight="1" x14ac:dyDescent="0.25"/>
    <row r="62623" customFormat="1" ht="15" customHeight="1" x14ac:dyDescent="0.25"/>
    <row r="62624" customFormat="1" ht="15" customHeight="1" x14ac:dyDescent="0.25"/>
    <row r="62625" customFormat="1" ht="15" customHeight="1" x14ac:dyDescent="0.25"/>
    <row r="62626" customFormat="1" ht="15" customHeight="1" x14ac:dyDescent="0.25"/>
    <row r="62627" customFormat="1" ht="15" customHeight="1" x14ac:dyDescent="0.25"/>
    <row r="62628" customFormat="1" ht="15" customHeight="1" x14ac:dyDescent="0.25"/>
    <row r="62629" customFormat="1" ht="15" customHeight="1" x14ac:dyDescent="0.25"/>
    <row r="62630" customFormat="1" ht="15" customHeight="1" x14ac:dyDescent="0.25"/>
    <row r="62631" customFormat="1" ht="15" customHeight="1" x14ac:dyDescent="0.25"/>
    <row r="62632" customFormat="1" ht="15" customHeight="1" x14ac:dyDescent="0.25"/>
    <row r="62633" customFormat="1" ht="15" customHeight="1" x14ac:dyDescent="0.25"/>
    <row r="62634" customFormat="1" ht="15" customHeight="1" x14ac:dyDescent="0.25"/>
    <row r="62635" customFormat="1" ht="15" customHeight="1" x14ac:dyDescent="0.25"/>
    <row r="62636" customFormat="1" ht="15" customHeight="1" x14ac:dyDescent="0.25"/>
    <row r="62637" customFormat="1" ht="15" customHeight="1" x14ac:dyDescent="0.25"/>
    <row r="62638" customFormat="1" ht="15" customHeight="1" x14ac:dyDescent="0.25"/>
    <row r="62639" customFormat="1" ht="15" customHeight="1" x14ac:dyDescent="0.25"/>
    <row r="62640" customFormat="1" ht="15" customHeight="1" x14ac:dyDescent="0.25"/>
    <row r="62641" customFormat="1" ht="15" customHeight="1" x14ac:dyDescent="0.25"/>
    <row r="62642" customFormat="1" ht="15" customHeight="1" x14ac:dyDescent="0.25"/>
    <row r="62643" customFormat="1" ht="15" customHeight="1" x14ac:dyDescent="0.25"/>
    <row r="62644" customFormat="1" ht="15" customHeight="1" x14ac:dyDescent="0.25"/>
    <row r="62645" customFormat="1" ht="15" customHeight="1" x14ac:dyDescent="0.25"/>
    <row r="62646" customFormat="1" ht="15" customHeight="1" x14ac:dyDescent="0.25"/>
    <row r="62647" customFormat="1" ht="15" customHeight="1" x14ac:dyDescent="0.25"/>
    <row r="62648" customFormat="1" ht="15" customHeight="1" x14ac:dyDescent="0.25"/>
    <row r="62649" customFormat="1" ht="15" customHeight="1" x14ac:dyDescent="0.25"/>
    <row r="62650" customFormat="1" ht="15" customHeight="1" x14ac:dyDescent="0.25"/>
    <row r="62651" customFormat="1" ht="15" customHeight="1" x14ac:dyDescent="0.25"/>
    <row r="62652" customFormat="1" ht="15" customHeight="1" x14ac:dyDescent="0.25"/>
    <row r="62653" customFormat="1" ht="15" customHeight="1" x14ac:dyDescent="0.25"/>
    <row r="62654" customFormat="1" ht="15" customHeight="1" x14ac:dyDescent="0.25"/>
    <row r="62655" customFormat="1" ht="15" customHeight="1" x14ac:dyDescent="0.25"/>
    <row r="62656" customFormat="1" ht="15" customHeight="1" x14ac:dyDescent="0.25"/>
    <row r="62657" customFormat="1" ht="15" customHeight="1" x14ac:dyDescent="0.25"/>
    <row r="62658" customFormat="1" ht="15" customHeight="1" x14ac:dyDescent="0.25"/>
    <row r="62659" customFormat="1" ht="15" customHeight="1" x14ac:dyDescent="0.25"/>
    <row r="62660" customFormat="1" ht="15" customHeight="1" x14ac:dyDescent="0.25"/>
    <row r="62661" customFormat="1" ht="15" customHeight="1" x14ac:dyDescent="0.25"/>
    <row r="62662" customFormat="1" ht="15" customHeight="1" x14ac:dyDescent="0.25"/>
    <row r="62663" customFormat="1" ht="15" customHeight="1" x14ac:dyDescent="0.25"/>
    <row r="62664" customFormat="1" ht="15" customHeight="1" x14ac:dyDescent="0.25"/>
    <row r="62665" customFormat="1" ht="15" customHeight="1" x14ac:dyDescent="0.25"/>
    <row r="62666" customFormat="1" ht="15" customHeight="1" x14ac:dyDescent="0.25"/>
    <row r="62667" customFormat="1" ht="15" customHeight="1" x14ac:dyDescent="0.25"/>
    <row r="62668" customFormat="1" ht="15" customHeight="1" x14ac:dyDescent="0.25"/>
    <row r="62669" customFormat="1" ht="15" customHeight="1" x14ac:dyDescent="0.25"/>
    <row r="62670" customFormat="1" ht="15" customHeight="1" x14ac:dyDescent="0.25"/>
    <row r="62671" customFormat="1" ht="15" customHeight="1" x14ac:dyDescent="0.25"/>
    <row r="62672" customFormat="1" ht="15" customHeight="1" x14ac:dyDescent="0.25"/>
    <row r="62673" customFormat="1" ht="15" customHeight="1" x14ac:dyDescent="0.25"/>
    <row r="62674" customFormat="1" ht="15" customHeight="1" x14ac:dyDescent="0.25"/>
    <row r="62675" customFormat="1" ht="15" customHeight="1" x14ac:dyDescent="0.25"/>
    <row r="62676" customFormat="1" ht="15" customHeight="1" x14ac:dyDescent="0.25"/>
    <row r="62677" customFormat="1" ht="15" customHeight="1" x14ac:dyDescent="0.25"/>
    <row r="62678" customFormat="1" ht="15" customHeight="1" x14ac:dyDescent="0.25"/>
    <row r="62679" customFormat="1" ht="15" customHeight="1" x14ac:dyDescent="0.25"/>
    <row r="62680" customFormat="1" ht="15" customHeight="1" x14ac:dyDescent="0.25"/>
    <row r="62681" customFormat="1" ht="15" customHeight="1" x14ac:dyDescent="0.25"/>
    <row r="62682" customFormat="1" ht="15" customHeight="1" x14ac:dyDescent="0.25"/>
    <row r="62683" customFormat="1" ht="15" customHeight="1" x14ac:dyDescent="0.25"/>
    <row r="62684" customFormat="1" ht="15" customHeight="1" x14ac:dyDescent="0.25"/>
    <row r="62685" customFormat="1" ht="15" customHeight="1" x14ac:dyDescent="0.25"/>
    <row r="62686" customFormat="1" ht="15" customHeight="1" x14ac:dyDescent="0.25"/>
    <row r="62687" customFormat="1" ht="15" customHeight="1" x14ac:dyDescent="0.25"/>
    <row r="62688" customFormat="1" ht="15" customHeight="1" x14ac:dyDescent="0.25"/>
    <row r="62689" customFormat="1" ht="15" customHeight="1" x14ac:dyDescent="0.25"/>
    <row r="62690" customFormat="1" ht="15" customHeight="1" x14ac:dyDescent="0.25"/>
    <row r="62691" customFormat="1" ht="15" customHeight="1" x14ac:dyDescent="0.25"/>
    <row r="62692" customFormat="1" ht="15" customHeight="1" x14ac:dyDescent="0.25"/>
    <row r="62693" customFormat="1" ht="15" customHeight="1" x14ac:dyDescent="0.25"/>
    <row r="62694" customFormat="1" ht="15" customHeight="1" x14ac:dyDescent="0.25"/>
    <row r="62695" customFormat="1" ht="15" customHeight="1" x14ac:dyDescent="0.25"/>
    <row r="62696" customFormat="1" ht="15" customHeight="1" x14ac:dyDescent="0.25"/>
    <row r="62697" customFormat="1" ht="15" customHeight="1" x14ac:dyDescent="0.25"/>
    <row r="62698" customFormat="1" ht="15" customHeight="1" x14ac:dyDescent="0.25"/>
    <row r="62699" customFormat="1" ht="15" customHeight="1" x14ac:dyDescent="0.25"/>
    <row r="62700" customFormat="1" ht="15" customHeight="1" x14ac:dyDescent="0.25"/>
    <row r="62701" customFormat="1" ht="15" customHeight="1" x14ac:dyDescent="0.25"/>
    <row r="62702" customFormat="1" ht="15" customHeight="1" x14ac:dyDescent="0.25"/>
    <row r="62703" customFormat="1" ht="15" customHeight="1" x14ac:dyDescent="0.25"/>
    <row r="62704" customFormat="1" ht="15" customHeight="1" x14ac:dyDescent="0.25"/>
    <row r="62705" customFormat="1" ht="15" customHeight="1" x14ac:dyDescent="0.25"/>
    <row r="62706" customFormat="1" ht="15" customHeight="1" x14ac:dyDescent="0.25"/>
    <row r="62707" customFormat="1" ht="15" customHeight="1" x14ac:dyDescent="0.25"/>
    <row r="62708" customFormat="1" ht="15" customHeight="1" x14ac:dyDescent="0.25"/>
    <row r="62709" customFormat="1" ht="15" customHeight="1" x14ac:dyDescent="0.25"/>
    <row r="62710" customFormat="1" ht="15" customHeight="1" x14ac:dyDescent="0.25"/>
    <row r="62711" customFormat="1" ht="15" customHeight="1" x14ac:dyDescent="0.25"/>
    <row r="62712" customFormat="1" ht="15" customHeight="1" x14ac:dyDescent="0.25"/>
    <row r="62713" customFormat="1" ht="15" customHeight="1" x14ac:dyDescent="0.25"/>
    <row r="62714" customFormat="1" ht="15" customHeight="1" x14ac:dyDescent="0.25"/>
    <row r="62715" customFormat="1" ht="15" customHeight="1" x14ac:dyDescent="0.25"/>
    <row r="62716" customFormat="1" ht="15" customHeight="1" x14ac:dyDescent="0.25"/>
    <row r="62717" customFormat="1" ht="15" customHeight="1" x14ac:dyDescent="0.25"/>
    <row r="62718" customFormat="1" ht="15" customHeight="1" x14ac:dyDescent="0.25"/>
    <row r="62719" customFormat="1" ht="15" customHeight="1" x14ac:dyDescent="0.25"/>
    <row r="62720" customFormat="1" ht="15" customHeight="1" x14ac:dyDescent="0.25"/>
    <row r="62721" customFormat="1" ht="15" customHeight="1" x14ac:dyDescent="0.25"/>
    <row r="62722" customFormat="1" ht="15" customHeight="1" x14ac:dyDescent="0.25"/>
    <row r="62723" customFormat="1" ht="15" customHeight="1" x14ac:dyDescent="0.25"/>
    <row r="62724" customFormat="1" ht="15" customHeight="1" x14ac:dyDescent="0.25"/>
    <row r="62725" customFormat="1" ht="15" customHeight="1" x14ac:dyDescent="0.25"/>
    <row r="62726" customFormat="1" ht="15" customHeight="1" x14ac:dyDescent="0.25"/>
    <row r="62727" customFormat="1" ht="15" customHeight="1" x14ac:dyDescent="0.25"/>
    <row r="62728" customFormat="1" ht="15" customHeight="1" x14ac:dyDescent="0.25"/>
    <row r="62729" customFormat="1" ht="15" customHeight="1" x14ac:dyDescent="0.25"/>
    <row r="62730" customFormat="1" ht="15" customHeight="1" x14ac:dyDescent="0.25"/>
    <row r="62731" customFormat="1" ht="15" customHeight="1" x14ac:dyDescent="0.25"/>
    <row r="62732" customFormat="1" ht="15" customHeight="1" x14ac:dyDescent="0.25"/>
    <row r="62733" customFormat="1" ht="15" customHeight="1" x14ac:dyDescent="0.25"/>
    <row r="62734" customFormat="1" ht="15" customHeight="1" x14ac:dyDescent="0.25"/>
    <row r="62735" customFormat="1" ht="15" customHeight="1" x14ac:dyDescent="0.25"/>
    <row r="62736" customFormat="1" ht="15" customHeight="1" x14ac:dyDescent="0.25"/>
    <row r="62737" customFormat="1" ht="15" customHeight="1" x14ac:dyDescent="0.25"/>
    <row r="62738" customFormat="1" ht="15" customHeight="1" x14ac:dyDescent="0.25"/>
    <row r="62739" customFormat="1" ht="15" customHeight="1" x14ac:dyDescent="0.25"/>
    <row r="62740" customFormat="1" ht="15" customHeight="1" x14ac:dyDescent="0.25"/>
    <row r="62741" customFormat="1" ht="15" customHeight="1" x14ac:dyDescent="0.25"/>
    <row r="62742" customFormat="1" ht="15" customHeight="1" x14ac:dyDescent="0.25"/>
    <row r="62743" customFormat="1" ht="15" customHeight="1" x14ac:dyDescent="0.25"/>
    <row r="62744" customFormat="1" ht="15" customHeight="1" x14ac:dyDescent="0.25"/>
    <row r="62745" customFormat="1" ht="15" customHeight="1" x14ac:dyDescent="0.25"/>
    <row r="62746" customFormat="1" ht="15" customHeight="1" x14ac:dyDescent="0.25"/>
    <row r="62747" customFormat="1" ht="15" customHeight="1" x14ac:dyDescent="0.25"/>
    <row r="62748" customFormat="1" ht="15" customHeight="1" x14ac:dyDescent="0.25"/>
    <row r="62749" customFormat="1" ht="15" customHeight="1" x14ac:dyDescent="0.25"/>
    <row r="62750" customFormat="1" ht="15" customHeight="1" x14ac:dyDescent="0.25"/>
    <row r="62751" customFormat="1" ht="15" customHeight="1" x14ac:dyDescent="0.25"/>
    <row r="62752" customFormat="1" ht="15" customHeight="1" x14ac:dyDescent="0.25"/>
    <row r="62753" customFormat="1" ht="15" customHeight="1" x14ac:dyDescent="0.25"/>
    <row r="62754" customFormat="1" ht="15" customHeight="1" x14ac:dyDescent="0.25"/>
    <row r="62755" customFormat="1" ht="15" customHeight="1" x14ac:dyDescent="0.25"/>
    <row r="62756" customFormat="1" ht="15" customHeight="1" x14ac:dyDescent="0.25"/>
    <row r="62757" customFormat="1" ht="15" customHeight="1" x14ac:dyDescent="0.25"/>
    <row r="62758" customFormat="1" ht="15" customHeight="1" x14ac:dyDescent="0.25"/>
    <row r="62759" customFormat="1" ht="15" customHeight="1" x14ac:dyDescent="0.25"/>
    <row r="62760" customFormat="1" ht="15" customHeight="1" x14ac:dyDescent="0.25"/>
    <row r="62761" customFormat="1" ht="15" customHeight="1" x14ac:dyDescent="0.25"/>
    <row r="62762" customFormat="1" ht="15" customHeight="1" x14ac:dyDescent="0.25"/>
    <row r="62763" customFormat="1" ht="15" customHeight="1" x14ac:dyDescent="0.25"/>
    <row r="62764" customFormat="1" ht="15" customHeight="1" x14ac:dyDescent="0.25"/>
    <row r="62765" customFormat="1" ht="15" customHeight="1" x14ac:dyDescent="0.25"/>
    <row r="62766" customFormat="1" ht="15" customHeight="1" x14ac:dyDescent="0.25"/>
    <row r="62767" customFormat="1" ht="15" customHeight="1" x14ac:dyDescent="0.25"/>
    <row r="62768" customFormat="1" ht="15" customHeight="1" x14ac:dyDescent="0.25"/>
    <row r="62769" customFormat="1" ht="15" customHeight="1" x14ac:dyDescent="0.25"/>
    <row r="62770" customFormat="1" ht="15" customHeight="1" x14ac:dyDescent="0.25"/>
    <row r="62771" customFormat="1" ht="15" customHeight="1" x14ac:dyDescent="0.25"/>
    <row r="62772" customFormat="1" ht="15" customHeight="1" x14ac:dyDescent="0.25"/>
    <row r="62773" customFormat="1" ht="15" customHeight="1" x14ac:dyDescent="0.25"/>
    <row r="62774" customFormat="1" ht="15" customHeight="1" x14ac:dyDescent="0.25"/>
    <row r="62775" customFormat="1" ht="15" customHeight="1" x14ac:dyDescent="0.25"/>
    <row r="62776" customFormat="1" ht="15" customHeight="1" x14ac:dyDescent="0.25"/>
    <row r="62777" customFormat="1" ht="15" customHeight="1" x14ac:dyDescent="0.25"/>
    <row r="62778" customFormat="1" ht="15" customHeight="1" x14ac:dyDescent="0.25"/>
    <row r="62779" customFormat="1" ht="15" customHeight="1" x14ac:dyDescent="0.25"/>
    <row r="62780" customFormat="1" ht="15" customHeight="1" x14ac:dyDescent="0.25"/>
    <row r="62781" customFormat="1" ht="15" customHeight="1" x14ac:dyDescent="0.25"/>
    <row r="62782" customFormat="1" ht="15" customHeight="1" x14ac:dyDescent="0.25"/>
    <row r="62783" customFormat="1" ht="15" customHeight="1" x14ac:dyDescent="0.25"/>
    <row r="62784" customFormat="1" ht="15" customHeight="1" x14ac:dyDescent="0.25"/>
    <row r="62785" customFormat="1" ht="15" customHeight="1" x14ac:dyDescent="0.25"/>
    <row r="62786" customFormat="1" ht="15" customHeight="1" x14ac:dyDescent="0.25"/>
    <row r="62787" customFormat="1" ht="15" customHeight="1" x14ac:dyDescent="0.25"/>
    <row r="62788" customFormat="1" ht="15" customHeight="1" x14ac:dyDescent="0.25"/>
    <row r="62789" customFormat="1" ht="15" customHeight="1" x14ac:dyDescent="0.25"/>
    <row r="62790" customFormat="1" ht="15" customHeight="1" x14ac:dyDescent="0.25"/>
    <row r="62791" customFormat="1" ht="15" customHeight="1" x14ac:dyDescent="0.25"/>
    <row r="62792" customFormat="1" ht="15" customHeight="1" x14ac:dyDescent="0.25"/>
    <row r="62793" customFormat="1" ht="15" customHeight="1" x14ac:dyDescent="0.25"/>
    <row r="62794" customFormat="1" ht="15" customHeight="1" x14ac:dyDescent="0.25"/>
    <row r="62795" customFormat="1" ht="15" customHeight="1" x14ac:dyDescent="0.25"/>
    <row r="62796" customFormat="1" ht="15" customHeight="1" x14ac:dyDescent="0.25"/>
    <row r="62797" customFormat="1" ht="15" customHeight="1" x14ac:dyDescent="0.25"/>
    <row r="62798" customFormat="1" ht="15" customHeight="1" x14ac:dyDescent="0.25"/>
    <row r="62799" customFormat="1" ht="15" customHeight="1" x14ac:dyDescent="0.25"/>
    <row r="62800" customFormat="1" ht="15" customHeight="1" x14ac:dyDescent="0.25"/>
    <row r="62801" customFormat="1" ht="15" customHeight="1" x14ac:dyDescent="0.25"/>
    <row r="62802" customFormat="1" ht="15" customHeight="1" x14ac:dyDescent="0.25"/>
    <row r="62803" customFormat="1" ht="15" customHeight="1" x14ac:dyDescent="0.25"/>
    <row r="62804" customFormat="1" ht="15" customHeight="1" x14ac:dyDescent="0.25"/>
    <row r="62805" customFormat="1" ht="15" customHeight="1" x14ac:dyDescent="0.25"/>
    <row r="62806" customFormat="1" ht="15" customHeight="1" x14ac:dyDescent="0.25"/>
    <row r="62807" customFormat="1" ht="15" customHeight="1" x14ac:dyDescent="0.25"/>
    <row r="62808" customFormat="1" ht="15" customHeight="1" x14ac:dyDescent="0.25"/>
    <row r="62809" customFormat="1" ht="15" customHeight="1" x14ac:dyDescent="0.25"/>
    <row r="62810" customFormat="1" ht="15" customHeight="1" x14ac:dyDescent="0.25"/>
    <row r="62811" customFormat="1" ht="15" customHeight="1" x14ac:dyDescent="0.25"/>
    <row r="62812" customFormat="1" ht="15" customHeight="1" x14ac:dyDescent="0.25"/>
    <row r="62813" customFormat="1" ht="15" customHeight="1" x14ac:dyDescent="0.25"/>
    <row r="62814" customFormat="1" ht="15" customHeight="1" x14ac:dyDescent="0.25"/>
    <row r="62815" customFormat="1" ht="15" customHeight="1" x14ac:dyDescent="0.25"/>
    <row r="62816" customFormat="1" ht="15" customHeight="1" x14ac:dyDescent="0.25"/>
    <row r="62817" customFormat="1" ht="15" customHeight="1" x14ac:dyDescent="0.25"/>
    <row r="62818" customFormat="1" ht="15" customHeight="1" x14ac:dyDescent="0.25"/>
    <row r="62819" customFormat="1" ht="15" customHeight="1" x14ac:dyDescent="0.25"/>
    <row r="62820" customFormat="1" ht="15" customHeight="1" x14ac:dyDescent="0.25"/>
    <row r="62821" customFormat="1" ht="15" customHeight="1" x14ac:dyDescent="0.25"/>
    <row r="62822" customFormat="1" ht="15" customHeight="1" x14ac:dyDescent="0.25"/>
    <row r="62823" customFormat="1" ht="15" customHeight="1" x14ac:dyDescent="0.25"/>
    <row r="62824" customFormat="1" ht="15" customHeight="1" x14ac:dyDescent="0.25"/>
    <row r="62825" customFormat="1" ht="15" customHeight="1" x14ac:dyDescent="0.25"/>
    <row r="62826" customFormat="1" ht="15" customHeight="1" x14ac:dyDescent="0.25"/>
    <row r="62827" customFormat="1" ht="15" customHeight="1" x14ac:dyDescent="0.25"/>
    <row r="62828" customFormat="1" ht="15" customHeight="1" x14ac:dyDescent="0.25"/>
    <row r="62829" customFormat="1" ht="15" customHeight="1" x14ac:dyDescent="0.25"/>
    <row r="62830" customFormat="1" ht="15" customHeight="1" x14ac:dyDescent="0.25"/>
    <row r="62831" customFormat="1" ht="15" customHeight="1" x14ac:dyDescent="0.25"/>
    <row r="62832" customFormat="1" ht="15" customHeight="1" x14ac:dyDescent="0.25"/>
    <row r="62833" customFormat="1" ht="15" customHeight="1" x14ac:dyDescent="0.25"/>
    <row r="62834" customFormat="1" ht="15" customHeight="1" x14ac:dyDescent="0.25"/>
    <row r="62835" customFormat="1" ht="15" customHeight="1" x14ac:dyDescent="0.25"/>
    <row r="62836" customFormat="1" ht="15" customHeight="1" x14ac:dyDescent="0.25"/>
    <row r="62837" customFormat="1" ht="15" customHeight="1" x14ac:dyDescent="0.25"/>
    <row r="62838" customFormat="1" ht="15" customHeight="1" x14ac:dyDescent="0.25"/>
    <row r="62839" customFormat="1" ht="15" customHeight="1" x14ac:dyDescent="0.25"/>
    <row r="62840" customFormat="1" ht="15" customHeight="1" x14ac:dyDescent="0.25"/>
    <row r="62841" customFormat="1" ht="15" customHeight="1" x14ac:dyDescent="0.25"/>
    <row r="62842" customFormat="1" ht="15" customHeight="1" x14ac:dyDescent="0.25"/>
    <row r="62843" customFormat="1" ht="15" customHeight="1" x14ac:dyDescent="0.25"/>
    <row r="62844" customFormat="1" ht="15" customHeight="1" x14ac:dyDescent="0.25"/>
    <row r="62845" customFormat="1" ht="15" customHeight="1" x14ac:dyDescent="0.25"/>
    <row r="62846" customFormat="1" ht="15" customHeight="1" x14ac:dyDescent="0.25"/>
    <row r="62847" customFormat="1" ht="15" customHeight="1" x14ac:dyDescent="0.25"/>
    <row r="62848" customFormat="1" ht="15" customHeight="1" x14ac:dyDescent="0.25"/>
    <row r="62849" customFormat="1" ht="15" customHeight="1" x14ac:dyDescent="0.25"/>
    <row r="62850" customFormat="1" ht="15" customHeight="1" x14ac:dyDescent="0.25"/>
    <row r="62851" customFormat="1" ht="15" customHeight="1" x14ac:dyDescent="0.25"/>
    <row r="62852" customFormat="1" ht="15" customHeight="1" x14ac:dyDescent="0.25"/>
    <row r="62853" customFormat="1" ht="15" customHeight="1" x14ac:dyDescent="0.25"/>
    <row r="62854" customFormat="1" ht="15" customHeight="1" x14ac:dyDescent="0.25"/>
    <row r="62855" customFormat="1" ht="15" customHeight="1" x14ac:dyDescent="0.25"/>
    <row r="62856" customFormat="1" ht="15" customHeight="1" x14ac:dyDescent="0.25"/>
    <row r="62857" customFormat="1" ht="15" customHeight="1" x14ac:dyDescent="0.25"/>
    <row r="62858" customFormat="1" ht="15" customHeight="1" x14ac:dyDescent="0.25"/>
    <row r="62859" customFormat="1" ht="15" customHeight="1" x14ac:dyDescent="0.25"/>
    <row r="62860" customFormat="1" ht="15" customHeight="1" x14ac:dyDescent="0.25"/>
    <row r="62861" customFormat="1" ht="15" customHeight="1" x14ac:dyDescent="0.25"/>
    <row r="62862" customFormat="1" ht="15" customHeight="1" x14ac:dyDescent="0.25"/>
    <row r="62863" customFormat="1" ht="15" customHeight="1" x14ac:dyDescent="0.25"/>
    <row r="62864" customFormat="1" ht="15" customHeight="1" x14ac:dyDescent="0.25"/>
    <row r="62865" customFormat="1" ht="15" customHeight="1" x14ac:dyDescent="0.25"/>
    <row r="62866" customFormat="1" ht="15" customHeight="1" x14ac:dyDescent="0.25"/>
    <row r="62867" customFormat="1" ht="15" customHeight="1" x14ac:dyDescent="0.25"/>
    <row r="62868" customFormat="1" ht="15" customHeight="1" x14ac:dyDescent="0.25"/>
    <row r="62869" customFormat="1" ht="15" customHeight="1" x14ac:dyDescent="0.25"/>
    <row r="62870" customFormat="1" ht="15" customHeight="1" x14ac:dyDescent="0.25"/>
    <row r="62871" customFormat="1" ht="15" customHeight="1" x14ac:dyDescent="0.25"/>
    <row r="62872" customFormat="1" ht="15" customHeight="1" x14ac:dyDescent="0.25"/>
    <row r="62873" customFormat="1" ht="15" customHeight="1" x14ac:dyDescent="0.25"/>
    <row r="62874" customFormat="1" ht="15" customHeight="1" x14ac:dyDescent="0.25"/>
    <row r="62875" customFormat="1" ht="15" customHeight="1" x14ac:dyDescent="0.25"/>
    <row r="62876" customFormat="1" ht="15" customHeight="1" x14ac:dyDescent="0.25"/>
    <row r="62877" customFormat="1" ht="15" customHeight="1" x14ac:dyDescent="0.25"/>
    <row r="62878" customFormat="1" ht="15" customHeight="1" x14ac:dyDescent="0.25"/>
    <row r="62879" customFormat="1" ht="15" customHeight="1" x14ac:dyDescent="0.25"/>
    <row r="62880" customFormat="1" ht="15" customHeight="1" x14ac:dyDescent="0.25"/>
    <row r="62881" customFormat="1" ht="15" customHeight="1" x14ac:dyDescent="0.25"/>
    <row r="62882" customFormat="1" ht="15" customHeight="1" x14ac:dyDescent="0.25"/>
    <row r="62883" customFormat="1" ht="15" customHeight="1" x14ac:dyDescent="0.25"/>
    <row r="62884" customFormat="1" ht="15" customHeight="1" x14ac:dyDescent="0.25"/>
    <row r="62885" customFormat="1" ht="15" customHeight="1" x14ac:dyDescent="0.25"/>
    <row r="62886" customFormat="1" ht="15" customHeight="1" x14ac:dyDescent="0.25"/>
    <row r="62887" customFormat="1" ht="15" customHeight="1" x14ac:dyDescent="0.25"/>
    <row r="62888" customFormat="1" ht="15" customHeight="1" x14ac:dyDescent="0.25"/>
    <row r="62889" customFormat="1" ht="15" customHeight="1" x14ac:dyDescent="0.25"/>
    <row r="62890" customFormat="1" ht="15" customHeight="1" x14ac:dyDescent="0.25"/>
    <row r="62891" customFormat="1" ht="15" customHeight="1" x14ac:dyDescent="0.25"/>
    <row r="62892" customFormat="1" ht="15" customHeight="1" x14ac:dyDescent="0.25"/>
    <row r="62893" customFormat="1" ht="15" customHeight="1" x14ac:dyDescent="0.25"/>
    <row r="62894" customFormat="1" ht="15" customHeight="1" x14ac:dyDescent="0.25"/>
    <row r="62895" customFormat="1" ht="15" customHeight="1" x14ac:dyDescent="0.25"/>
    <row r="62896" customFormat="1" ht="15" customHeight="1" x14ac:dyDescent="0.25"/>
    <row r="62897" customFormat="1" ht="15" customHeight="1" x14ac:dyDescent="0.25"/>
    <row r="62898" customFormat="1" ht="15" customHeight="1" x14ac:dyDescent="0.25"/>
    <row r="62899" customFormat="1" ht="15" customHeight="1" x14ac:dyDescent="0.25"/>
    <row r="62900" customFormat="1" ht="15" customHeight="1" x14ac:dyDescent="0.25"/>
    <row r="62901" customFormat="1" ht="15" customHeight="1" x14ac:dyDescent="0.25"/>
    <row r="62902" customFormat="1" ht="15" customHeight="1" x14ac:dyDescent="0.25"/>
    <row r="62903" customFormat="1" ht="15" customHeight="1" x14ac:dyDescent="0.25"/>
    <row r="62904" customFormat="1" ht="15" customHeight="1" x14ac:dyDescent="0.25"/>
    <row r="62905" customFormat="1" ht="15" customHeight="1" x14ac:dyDescent="0.25"/>
    <row r="62906" customFormat="1" ht="15" customHeight="1" x14ac:dyDescent="0.25"/>
    <row r="62907" customFormat="1" ht="15" customHeight="1" x14ac:dyDescent="0.25"/>
    <row r="62908" customFormat="1" ht="15" customHeight="1" x14ac:dyDescent="0.25"/>
    <row r="62909" customFormat="1" ht="15" customHeight="1" x14ac:dyDescent="0.25"/>
    <row r="62910" customFormat="1" ht="15" customHeight="1" x14ac:dyDescent="0.25"/>
    <row r="62911" customFormat="1" ht="15" customHeight="1" x14ac:dyDescent="0.25"/>
    <row r="62912" customFormat="1" ht="15" customHeight="1" x14ac:dyDescent="0.25"/>
    <row r="62913" customFormat="1" ht="15" customHeight="1" x14ac:dyDescent="0.25"/>
    <row r="62914" customFormat="1" ht="15" customHeight="1" x14ac:dyDescent="0.25"/>
    <row r="62915" customFormat="1" ht="15" customHeight="1" x14ac:dyDescent="0.25"/>
    <row r="62916" customFormat="1" ht="15" customHeight="1" x14ac:dyDescent="0.25"/>
    <row r="62917" customFormat="1" ht="15" customHeight="1" x14ac:dyDescent="0.25"/>
    <row r="62918" customFormat="1" ht="15" customHeight="1" x14ac:dyDescent="0.25"/>
    <row r="62919" customFormat="1" ht="15" customHeight="1" x14ac:dyDescent="0.25"/>
    <row r="62920" customFormat="1" ht="15" customHeight="1" x14ac:dyDescent="0.25"/>
    <row r="62921" customFormat="1" ht="15" customHeight="1" x14ac:dyDescent="0.25"/>
    <row r="62922" customFormat="1" ht="15" customHeight="1" x14ac:dyDescent="0.25"/>
    <row r="62923" customFormat="1" ht="15" customHeight="1" x14ac:dyDescent="0.25"/>
    <row r="62924" customFormat="1" ht="15" customHeight="1" x14ac:dyDescent="0.25"/>
    <row r="62925" customFormat="1" ht="15" customHeight="1" x14ac:dyDescent="0.25"/>
    <row r="62926" customFormat="1" ht="15" customHeight="1" x14ac:dyDescent="0.25"/>
    <row r="62927" customFormat="1" ht="15" customHeight="1" x14ac:dyDescent="0.25"/>
    <row r="62928" customFormat="1" ht="15" customHeight="1" x14ac:dyDescent="0.25"/>
    <row r="62929" customFormat="1" ht="15" customHeight="1" x14ac:dyDescent="0.25"/>
    <row r="62930" customFormat="1" ht="15" customHeight="1" x14ac:dyDescent="0.25"/>
    <row r="62931" customFormat="1" ht="15" customHeight="1" x14ac:dyDescent="0.25"/>
    <row r="62932" customFormat="1" ht="15" customHeight="1" x14ac:dyDescent="0.25"/>
    <row r="62933" customFormat="1" ht="15" customHeight="1" x14ac:dyDescent="0.25"/>
    <row r="62934" customFormat="1" ht="15" customHeight="1" x14ac:dyDescent="0.25"/>
    <row r="62935" customFormat="1" ht="15" customHeight="1" x14ac:dyDescent="0.25"/>
    <row r="62936" customFormat="1" ht="15" customHeight="1" x14ac:dyDescent="0.25"/>
    <row r="62937" customFormat="1" ht="15" customHeight="1" x14ac:dyDescent="0.25"/>
    <row r="62938" customFormat="1" ht="15" customHeight="1" x14ac:dyDescent="0.25"/>
    <row r="62939" customFormat="1" ht="15" customHeight="1" x14ac:dyDescent="0.25"/>
    <row r="62940" customFormat="1" ht="15" customHeight="1" x14ac:dyDescent="0.25"/>
    <row r="62941" customFormat="1" ht="15" customHeight="1" x14ac:dyDescent="0.25"/>
    <row r="62942" customFormat="1" ht="15" customHeight="1" x14ac:dyDescent="0.25"/>
    <row r="62943" customFormat="1" ht="15" customHeight="1" x14ac:dyDescent="0.25"/>
    <row r="62944" customFormat="1" ht="15" customHeight="1" x14ac:dyDescent="0.25"/>
    <row r="62945" customFormat="1" ht="15" customHeight="1" x14ac:dyDescent="0.25"/>
    <row r="62946" customFormat="1" ht="15" customHeight="1" x14ac:dyDescent="0.25"/>
    <row r="62947" customFormat="1" ht="15" customHeight="1" x14ac:dyDescent="0.25"/>
    <row r="62948" customFormat="1" ht="15" customHeight="1" x14ac:dyDescent="0.25"/>
    <row r="62949" customFormat="1" ht="15" customHeight="1" x14ac:dyDescent="0.25"/>
    <row r="62950" customFormat="1" ht="15" customHeight="1" x14ac:dyDescent="0.25"/>
    <row r="62951" customFormat="1" ht="15" customHeight="1" x14ac:dyDescent="0.25"/>
    <row r="62952" customFormat="1" ht="15" customHeight="1" x14ac:dyDescent="0.25"/>
    <row r="62953" customFormat="1" ht="15" customHeight="1" x14ac:dyDescent="0.25"/>
    <row r="62954" customFormat="1" ht="15" customHeight="1" x14ac:dyDescent="0.25"/>
    <row r="62955" customFormat="1" ht="15" customHeight="1" x14ac:dyDescent="0.25"/>
    <row r="62956" customFormat="1" ht="15" customHeight="1" x14ac:dyDescent="0.25"/>
    <row r="62957" customFormat="1" ht="15" customHeight="1" x14ac:dyDescent="0.25"/>
    <row r="62958" customFormat="1" ht="15" customHeight="1" x14ac:dyDescent="0.25"/>
    <row r="62959" customFormat="1" ht="15" customHeight="1" x14ac:dyDescent="0.25"/>
    <row r="62960" customFormat="1" ht="15" customHeight="1" x14ac:dyDescent="0.25"/>
    <row r="62961" customFormat="1" ht="15" customHeight="1" x14ac:dyDescent="0.25"/>
    <row r="62962" customFormat="1" ht="15" customHeight="1" x14ac:dyDescent="0.25"/>
    <row r="62963" customFormat="1" ht="15" customHeight="1" x14ac:dyDescent="0.25"/>
    <row r="62964" customFormat="1" ht="15" customHeight="1" x14ac:dyDescent="0.25"/>
    <row r="62965" customFormat="1" ht="15" customHeight="1" x14ac:dyDescent="0.25"/>
    <row r="62966" customFormat="1" ht="15" customHeight="1" x14ac:dyDescent="0.25"/>
    <row r="62967" customFormat="1" ht="15" customHeight="1" x14ac:dyDescent="0.25"/>
    <row r="62968" customFormat="1" ht="15" customHeight="1" x14ac:dyDescent="0.25"/>
    <row r="62969" customFormat="1" ht="15" customHeight="1" x14ac:dyDescent="0.25"/>
    <row r="62970" customFormat="1" ht="15" customHeight="1" x14ac:dyDescent="0.25"/>
    <row r="62971" customFormat="1" ht="15" customHeight="1" x14ac:dyDescent="0.25"/>
    <row r="62972" customFormat="1" ht="15" customHeight="1" x14ac:dyDescent="0.25"/>
    <row r="62973" customFormat="1" ht="15" customHeight="1" x14ac:dyDescent="0.25"/>
    <row r="62974" customFormat="1" ht="15" customHeight="1" x14ac:dyDescent="0.25"/>
    <row r="62975" customFormat="1" ht="15" customHeight="1" x14ac:dyDescent="0.25"/>
    <row r="62976" customFormat="1" ht="15" customHeight="1" x14ac:dyDescent="0.25"/>
    <row r="62977" customFormat="1" ht="15" customHeight="1" x14ac:dyDescent="0.25"/>
    <row r="62978" customFormat="1" ht="15" customHeight="1" x14ac:dyDescent="0.25"/>
    <row r="62979" customFormat="1" ht="15" customHeight="1" x14ac:dyDescent="0.25"/>
    <row r="62980" customFormat="1" ht="15" customHeight="1" x14ac:dyDescent="0.25"/>
    <row r="62981" customFormat="1" ht="15" customHeight="1" x14ac:dyDescent="0.25"/>
    <row r="62982" customFormat="1" ht="15" customHeight="1" x14ac:dyDescent="0.25"/>
    <row r="62983" customFormat="1" ht="15" customHeight="1" x14ac:dyDescent="0.25"/>
    <row r="62984" customFormat="1" ht="15" customHeight="1" x14ac:dyDescent="0.25"/>
    <row r="62985" customFormat="1" ht="15" customHeight="1" x14ac:dyDescent="0.25"/>
    <row r="62986" customFormat="1" ht="15" customHeight="1" x14ac:dyDescent="0.25"/>
    <row r="62987" customFormat="1" ht="15" customHeight="1" x14ac:dyDescent="0.25"/>
    <row r="62988" customFormat="1" ht="15" customHeight="1" x14ac:dyDescent="0.25"/>
    <row r="62989" customFormat="1" ht="15" customHeight="1" x14ac:dyDescent="0.25"/>
    <row r="62990" customFormat="1" ht="15" customHeight="1" x14ac:dyDescent="0.25"/>
    <row r="62991" customFormat="1" ht="15" customHeight="1" x14ac:dyDescent="0.25"/>
    <row r="62992" customFormat="1" ht="15" customHeight="1" x14ac:dyDescent="0.25"/>
    <row r="62993" customFormat="1" ht="15" customHeight="1" x14ac:dyDescent="0.25"/>
    <row r="62994" customFormat="1" ht="15" customHeight="1" x14ac:dyDescent="0.25"/>
    <row r="62995" customFormat="1" ht="15" customHeight="1" x14ac:dyDescent="0.25"/>
    <row r="62996" customFormat="1" ht="15" customHeight="1" x14ac:dyDescent="0.25"/>
    <row r="62997" customFormat="1" ht="15" customHeight="1" x14ac:dyDescent="0.25"/>
    <row r="62998" customFormat="1" ht="15" customHeight="1" x14ac:dyDescent="0.25"/>
    <row r="62999" customFormat="1" ht="15" customHeight="1" x14ac:dyDescent="0.25"/>
    <row r="63000" customFormat="1" ht="15" customHeight="1" x14ac:dyDescent="0.25"/>
    <row r="63001" customFormat="1" ht="15" customHeight="1" x14ac:dyDescent="0.25"/>
    <row r="63002" customFormat="1" ht="15" customHeight="1" x14ac:dyDescent="0.25"/>
    <row r="63003" customFormat="1" ht="15" customHeight="1" x14ac:dyDescent="0.25"/>
    <row r="63004" customFormat="1" ht="15" customHeight="1" x14ac:dyDescent="0.25"/>
    <row r="63005" customFormat="1" ht="15" customHeight="1" x14ac:dyDescent="0.25"/>
    <row r="63006" customFormat="1" ht="15" customHeight="1" x14ac:dyDescent="0.25"/>
    <row r="63007" customFormat="1" ht="15" customHeight="1" x14ac:dyDescent="0.25"/>
    <row r="63008" customFormat="1" ht="15" customHeight="1" x14ac:dyDescent="0.25"/>
    <row r="63009" customFormat="1" ht="15" customHeight="1" x14ac:dyDescent="0.25"/>
    <row r="63010" customFormat="1" ht="15" customHeight="1" x14ac:dyDescent="0.25"/>
    <row r="63011" customFormat="1" ht="15" customHeight="1" x14ac:dyDescent="0.25"/>
    <row r="63012" customFormat="1" ht="15" customHeight="1" x14ac:dyDescent="0.25"/>
    <row r="63013" customFormat="1" ht="15" customHeight="1" x14ac:dyDescent="0.25"/>
    <row r="63014" customFormat="1" ht="15" customHeight="1" x14ac:dyDescent="0.25"/>
    <row r="63015" customFormat="1" ht="15" customHeight="1" x14ac:dyDescent="0.25"/>
    <row r="63016" customFormat="1" ht="15" customHeight="1" x14ac:dyDescent="0.25"/>
    <row r="63017" customFormat="1" ht="15" customHeight="1" x14ac:dyDescent="0.25"/>
    <row r="63018" customFormat="1" ht="15" customHeight="1" x14ac:dyDescent="0.25"/>
    <row r="63019" customFormat="1" ht="15" customHeight="1" x14ac:dyDescent="0.25"/>
    <row r="63020" customFormat="1" ht="15" customHeight="1" x14ac:dyDescent="0.25"/>
    <row r="63021" customFormat="1" ht="15" customHeight="1" x14ac:dyDescent="0.25"/>
    <row r="63022" customFormat="1" ht="15" customHeight="1" x14ac:dyDescent="0.25"/>
    <row r="63023" customFormat="1" ht="15" customHeight="1" x14ac:dyDescent="0.25"/>
    <row r="63024" customFormat="1" ht="15" customHeight="1" x14ac:dyDescent="0.25"/>
    <row r="63025" customFormat="1" ht="15" customHeight="1" x14ac:dyDescent="0.25"/>
    <row r="63026" customFormat="1" ht="15" customHeight="1" x14ac:dyDescent="0.25"/>
    <row r="63027" customFormat="1" ht="15" customHeight="1" x14ac:dyDescent="0.25"/>
    <row r="63028" customFormat="1" ht="15" customHeight="1" x14ac:dyDescent="0.25"/>
    <row r="63029" customFormat="1" ht="15" customHeight="1" x14ac:dyDescent="0.25"/>
    <row r="63030" customFormat="1" ht="15" customHeight="1" x14ac:dyDescent="0.25"/>
    <row r="63031" customFormat="1" ht="15" customHeight="1" x14ac:dyDescent="0.25"/>
    <row r="63032" customFormat="1" ht="15" customHeight="1" x14ac:dyDescent="0.25"/>
    <row r="63033" customFormat="1" ht="15" customHeight="1" x14ac:dyDescent="0.25"/>
    <row r="63034" customFormat="1" ht="15" customHeight="1" x14ac:dyDescent="0.25"/>
    <row r="63035" customFormat="1" ht="15" customHeight="1" x14ac:dyDescent="0.25"/>
    <row r="63036" customFormat="1" ht="15" customHeight="1" x14ac:dyDescent="0.25"/>
    <row r="63037" customFormat="1" ht="15" customHeight="1" x14ac:dyDescent="0.25"/>
    <row r="63038" customFormat="1" ht="15" customHeight="1" x14ac:dyDescent="0.25"/>
    <row r="63039" customFormat="1" ht="15" customHeight="1" x14ac:dyDescent="0.25"/>
    <row r="63040" customFormat="1" ht="15" customHeight="1" x14ac:dyDescent="0.25"/>
    <row r="63041" customFormat="1" ht="15" customHeight="1" x14ac:dyDescent="0.25"/>
    <row r="63042" customFormat="1" ht="15" customHeight="1" x14ac:dyDescent="0.25"/>
    <row r="63043" customFormat="1" ht="15" customHeight="1" x14ac:dyDescent="0.25"/>
    <row r="63044" customFormat="1" ht="15" customHeight="1" x14ac:dyDescent="0.25"/>
    <row r="63045" customFormat="1" ht="15" customHeight="1" x14ac:dyDescent="0.25"/>
    <row r="63046" customFormat="1" ht="15" customHeight="1" x14ac:dyDescent="0.25"/>
    <row r="63047" customFormat="1" ht="15" customHeight="1" x14ac:dyDescent="0.25"/>
    <row r="63048" customFormat="1" ht="15" customHeight="1" x14ac:dyDescent="0.25"/>
    <row r="63049" customFormat="1" ht="15" customHeight="1" x14ac:dyDescent="0.25"/>
    <row r="63050" customFormat="1" ht="15" customHeight="1" x14ac:dyDescent="0.25"/>
    <row r="63051" customFormat="1" ht="15" customHeight="1" x14ac:dyDescent="0.25"/>
    <row r="63052" customFormat="1" ht="15" customHeight="1" x14ac:dyDescent="0.25"/>
    <row r="63053" customFormat="1" ht="15" customHeight="1" x14ac:dyDescent="0.25"/>
    <row r="63054" customFormat="1" ht="15" customHeight="1" x14ac:dyDescent="0.25"/>
    <row r="63055" customFormat="1" ht="15" customHeight="1" x14ac:dyDescent="0.25"/>
    <row r="63056" customFormat="1" ht="15" customHeight="1" x14ac:dyDescent="0.25"/>
    <row r="63057" customFormat="1" ht="15" customHeight="1" x14ac:dyDescent="0.25"/>
    <row r="63058" customFormat="1" ht="15" customHeight="1" x14ac:dyDescent="0.25"/>
    <row r="63059" customFormat="1" ht="15" customHeight="1" x14ac:dyDescent="0.25"/>
    <row r="63060" customFormat="1" ht="15" customHeight="1" x14ac:dyDescent="0.25"/>
    <row r="63061" customFormat="1" ht="15" customHeight="1" x14ac:dyDescent="0.25"/>
    <row r="63062" customFormat="1" ht="15" customHeight="1" x14ac:dyDescent="0.25"/>
    <row r="63063" customFormat="1" ht="15" customHeight="1" x14ac:dyDescent="0.25"/>
    <row r="63064" customFormat="1" ht="15" customHeight="1" x14ac:dyDescent="0.25"/>
    <row r="63065" customFormat="1" ht="15" customHeight="1" x14ac:dyDescent="0.25"/>
    <row r="63066" customFormat="1" ht="15" customHeight="1" x14ac:dyDescent="0.25"/>
    <row r="63067" customFormat="1" ht="15" customHeight="1" x14ac:dyDescent="0.25"/>
    <row r="63068" customFormat="1" ht="15" customHeight="1" x14ac:dyDescent="0.25"/>
    <row r="63069" customFormat="1" ht="15" customHeight="1" x14ac:dyDescent="0.25"/>
    <row r="63070" customFormat="1" ht="15" customHeight="1" x14ac:dyDescent="0.25"/>
    <row r="63071" customFormat="1" ht="15" customHeight="1" x14ac:dyDescent="0.25"/>
    <row r="63072" customFormat="1" ht="15" customHeight="1" x14ac:dyDescent="0.25"/>
    <row r="63073" customFormat="1" ht="15" customHeight="1" x14ac:dyDescent="0.25"/>
    <row r="63074" customFormat="1" ht="15" customHeight="1" x14ac:dyDescent="0.25"/>
    <row r="63075" customFormat="1" ht="15" customHeight="1" x14ac:dyDescent="0.25"/>
    <row r="63076" customFormat="1" ht="15" customHeight="1" x14ac:dyDescent="0.25"/>
    <row r="63077" customFormat="1" ht="15" customHeight="1" x14ac:dyDescent="0.25"/>
    <row r="63078" customFormat="1" ht="15" customHeight="1" x14ac:dyDescent="0.25"/>
    <row r="63079" customFormat="1" ht="15" customHeight="1" x14ac:dyDescent="0.25"/>
    <row r="63080" customFormat="1" ht="15" customHeight="1" x14ac:dyDescent="0.25"/>
    <row r="63081" customFormat="1" ht="15" customHeight="1" x14ac:dyDescent="0.25"/>
    <row r="63082" customFormat="1" ht="15" customHeight="1" x14ac:dyDescent="0.25"/>
    <row r="63083" customFormat="1" ht="15" customHeight="1" x14ac:dyDescent="0.25"/>
    <row r="63084" customFormat="1" ht="15" customHeight="1" x14ac:dyDescent="0.25"/>
    <row r="63085" customFormat="1" ht="15" customHeight="1" x14ac:dyDescent="0.25"/>
    <row r="63086" customFormat="1" ht="15" customHeight="1" x14ac:dyDescent="0.25"/>
    <row r="63087" customFormat="1" ht="15" customHeight="1" x14ac:dyDescent="0.25"/>
    <row r="63088" customFormat="1" ht="15" customHeight="1" x14ac:dyDescent="0.25"/>
    <row r="63089" customFormat="1" ht="15" customHeight="1" x14ac:dyDescent="0.25"/>
    <row r="63090" customFormat="1" ht="15" customHeight="1" x14ac:dyDescent="0.25"/>
    <row r="63091" customFormat="1" ht="15" customHeight="1" x14ac:dyDescent="0.25"/>
    <row r="63092" customFormat="1" ht="15" customHeight="1" x14ac:dyDescent="0.25"/>
    <row r="63093" customFormat="1" ht="15" customHeight="1" x14ac:dyDescent="0.25"/>
    <row r="63094" customFormat="1" ht="15" customHeight="1" x14ac:dyDescent="0.25"/>
    <row r="63095" customFormat="1" ht="15" customHeight="1" x14ac:dyDescent="0.25"/>
    <row r="63096" customFormat="1" ht="15" customHeight="1" x14ac:dyDescent="0.25"/>
    <row r="63097" customFormat="1" ht="15" customHeight="1" x14ac:dyDescent="0.25"/>
    <row r="63098" customFormat="1" ht="15" customHeight="1" x14ac:dyDescent="0.25"/>
    <row r="63099" customFormat="1" ht="15" customHeight="1" x14ac:dyDescent="0.25"/>
    <row r="63100" customFormat="1" ht="15" customHeight="1" x14ac:dyDescent="0.25"/>
    <row r="63101" customFormat="1" ht="15" customHeight="1" x14ac:dyDescent="0.25"/>
    <row r="63102" customFormat="1" ht="15" customHeight="1" x14ac:dyDescent="0.25"/>
    <row r="63103" customFormat="1" ht="15" customHeight="1" x14ac:dyDescent="0.25"/>
    <row r="63104" customFormat="1" ht="15" customHeight="1" x14ac:dyDescent="0.25"/>
    <row r="63105" customFormat="1" ht="15" customHeight="1" x14ac:dyDescent="0.25"/>
    <row r="63106" customFormat="1" ht="15" customHeight="1" x14ac:dyDescent="0.25"/>
    <row r="63107" customFormat="1" ht="15" customHeight="1" x14ac:dyDescent="0.25"/>
    <row r="63108" customFormat="1" ht="15" customHeight="1" x14ac:dyDescent="0.25"/>
    <row r="63109" customFormat="1" ht="15" customHeight="1" x14ac:dyDescent="0.25"/>
    <row r="63110" customFormat="1" ht="15" customHeight="1" x14ac:dyDescent="0.25"/>
    <row r="63111" customFormat="1" ht="15" customHeight="1" x14ac:dyDescent="0.25"/>
    <row r="63112" customFormat="1" ht="15" customHeight="1" x14ac:dyDescent="0.25"/>
    <row r="63113" customFormat="1" ht="15" customHeight="1" x14ac:dyDescent="0.25"/>
    <row r="63114" customFormat="1" ht="15" customHeight="1" x14ac:dyDescent="0.25"/>
    <row r="63115" customFormat="1" ht="15" customHeight="1" x14ac:dyDescent="0.25"/>
    <row r="63116" customFormat="1" ht="15" customHeight="1" x14ac:dyDescent="0.25"/>
    <row r="63117" customFormat="1" ht="15" customHeight="1" x14ac:dyDescent="0.25"/>
    <row r="63118" customFormat="1" ht="15" customHeight="1" x14ac:dyDescent="0.25"/>
    <row r="63119" customFormat="1" ht="15" customHeight="1" x14ac:dyDescent="0.25"/>
    <row r="63120" customFormat="1" ht="15" customHeight="1" x14ac:dyDescent="0.25"/>
    <row r="63121" customFormat="1" ht="15" customHeight="1" x14ac:dyDescent="0.25"/>
    <row r="63122" customFormat="1" ht="15" customHeight="1" x14ac:dyDescent="0.25"/>
    <row r="63123" customFormat="1" ht="15" customHeight="1" x14ac:dyDescent="0.25"/>
    <row r="63124" customFormat="1" ht="15" customHeight="1" x14ac:dyDescent="0.25"/>
    <row r="63125" customFormat="1" ht="15" customHeight="1" x14ac:dyDescent="0.25"/>
    <row r="63126" customFormat="1" ht="15" customHeight="1" x14ac:dyDescent="0.25"/>
    <row r="63127" customFormat="1" ht="15" customHeight="1" x14ac:dyDescent="0.25"/>
    <row r="63128" customFormat="1" ht="15" customHeight="1" x14ac:dyDescent="0.25"/>
    <row r="63129" customFormat="1" ht="15" customHeight="1" x14ac:dyDescent="0.25"/>
    <row r="63130" customFormat="1" ht="15" customHeight="1" x14ac:dyDescent="0.25"/>
    <row r="63131" customFormat="1" ht="15" customHeight="1" x14ac:dyDescent="0.25"/>
    <row r="63132" customFormat="1" ht="15" customHeight="1" x14ac:dyDescent="0.25"/>
    <row r="63133" customFormat="1" ht="15" customHeight="1" x14ac:dyDescent="0.25"/>
    <row r="63134" customFormat="1" ht="15" customHeight="1" x14ac:dyDescent="0.25"/>
    <row r="63135" customFormat="1" ht="15" customHeight="1" x14ac:dyDescent="0.25"/>
    <row r="63136" customFormat="1" ht="15" customHeight="1" x14ac:dyDescent="0.25"/>
    <row r="63137" customFormat="1" ht="15" customHeight="1" x14ac:dyDescent="0.25"/>
    <row r="63138" customFormat="1" ht="15" customHeight="1" x14ac:dyDescent="0.25"/>
    <row r="63139" customFormat="1" ht="15" customHeight="1" x14ac:dyDescent="0.25"/>
    <row r="63140" customFormat="1" ht="15" customHeight="1" x14ac:dyDescent="0.25"/>
    <row r="63141" customFormat="1" ht="15" customHeight="1" x14ac:dyDescent="0.25"/>
    <row r="63142" customFormat="1" ht="15" customHeight="1" x14ac:dyDescent="0.25"/>
    <row r="63143" customFormat="1" ht="15" customHeight="1" x14ac:dyDescent="0.25"/>
    <row r="63144" customFormat="1" ht="15" customHeight="1" x14ac:dyDescent="0.25"/>
    <row r="63145" customFormat="1" ht="15" customHeight="1" x14ac:dyDescent="0.25"/>
    <row r="63146" customFormat="1" ht="15" customHeight="1" x14ac:dyDescent="0.25"/>
    <row r="63147" customFormat="1" ht="15" customHeight="1" x14ac:dyDescent="0.25"/>
    <row r="63148" customFormat="1" ht="15" customHeight="1" x14ac:dyDescent="0.25"/>
    <row r="63149" customFormat="1" ht="15" customHeight="1" x14ac:dyDescent="0.25"/>
    <row r="63150" customFormat="1" ht="15" customHeight="1" x14ac:dyDescent="0.25"/>
    <row r="63151" customFormat="1" ht="15" customHeight="1" x14ac:dyDescent="0.25"/>
    <row r="63152" customFormat="1" ht="15" customHeight="1" x14ac:dyDescent="0.25"/>
    <row r="63153" customFormat="1" ht="15" customHeight="1" x14ac:dyDescent="0.25"/>
    <row r="63154" customFormat="1" ht="15" customHeight="1" x14ac:dyDescent="0.25"/>
    <row r="63155" customFormat="1" ht="15" customHeight="1" x14ac:dyDescent="0.25"/>
    <row r="63156" customFormat="1" ht="15" customHeight="1" x14ac:dyDescent="0.25"/>
    <row r="63157" customFormat="1" ht="15" customHeight="1" x14ac:dyDescent="0.25"/>
    <row r="63158" customFormat="1" ht="15" customHeight="1" x14ac:dyDescent="0.25"/>
    <row r="63159" customFormat="1" ht="15" customHeight="1" x14ac:dyDescent="0.25"/>
    <row r="63160" customFormat="1" ht="15" customHeight="1" x14ac:dyDescent="0.25"/>
    <row r="63161" customFormat="1" ht="15" customHeight="1" x14ac:dyDescent="0.25"/>
    <row r="63162" customFormat="1" ht="15" customHeight="1" x14ac:dyDescent="0.25"/>
    <row r="63163" customFormat="1" ht="15" customHeight="1" x14ac:dyDescent="0.25"/>
    <row r="63164" customFormat="1" ht="15" customHeight="1" x14ac:dyDescent="0.25"/>
    <row r="63165" customFormat="1" ht="15" customHeight="1" x14ac:dyDescent="0.25"/>
    <row r="63166" customFormat="1" ht="15" customHeight="1" x14ac:dyDescent="0.25"/>
    <row r="63167" customFormat="1" ht="15" customHeight="1" x14ac:dyDescent="0.25"/>
    <row r="63168" customFormat="1" ht="15" customHeight="1" x14ac:dyDescent="0.25"/>
    <row r="63169" customFormat="1" ht="15" customHeight="1" x14ac:dyDescent="0.25"/>
    <row r="63170" customFormat="1" ht="15" customHeight="1" x14ac:dyDescent="0.25"/>
    <row r="63171" customFormat="1" ht="15" customHeight="1" x14ac:dyDescent="0.25"/>
    <row r="63172" customFormat="1" ht="15" customHeight="1" x14ac:dyDescent="0.25"/>
    <row r="63173" customFormat="1" ht="15" customHeight="1" x14ac:dyDescent="0.25"/>
    <row r="63174" customFormat="1" ht="15" customHeight="1" x14ac:dyDescent="0.25"/>
    <row r="63175" customFormat="1" ht="15" customHeight="1" x14ac:dyDescent="0.25"/>
    <row r="63176" customFormat="1" ht="15" customHeight="1" x14ac:dyDescent="0.25"/>
    <row r="63177" customFormat="1" ht="15" customHeight="1" x14ac:dyDescent="0.25"/>
    <row r="63178" customFormat="1" ht="15" customHeight="1" x14ac:dyDescent="0.25"/>
    <row r="63179" customFormat="1" ht="15" customHeight="1" x14ac:dyDescent="0.25"/>
    <row r="63180" customFormat="1" ht="15" customHeight="1" x14ac:dyDescent="0.25"/>
    <row r="63181" customFormat="1" ht="15" customHeight="1" x14ac:dyDescent="0.25"/>
    <row r="63182" customFormat="1" ht="15" customHeight="1" x14ac:dyDescent="0.25"/>
    <row r="63183" customFormat="1" ht="15" customHeight="1" x14ac:dyDescent="0.25"/>
    <row r="63184" customFormat="1" ht="15" customHeight="1" x14ac:dyDescent="0.25"/>
    <row r="63185" customFormat="1" ht="15" customHeight="1" x14ac:dyDescent="0.25"/>
    <row r="63186" customFormat="1" ht="15" customHeight="1" x14ac:dyDescent="0.25"/>
    <row r="63187" customFormat="1" ht="15" customHeight="1" x14ac:dyDescent="0.25"/>
    <row r="63188" customFormat="1" ht="15" customHeight="1" x14ac:dyDescent="0.25"/>
    <row r="63189" customFormat="1" ht="15" customHeight="1" x14ac:dyDescent="0.25"/>
    <row r="63190" customFormat="1" ht="15" customHeight="1" x14ac:dyDescent="0.25"/>
    <row r="63191" customFormat="1" ht="15" customHeight="1" x14ac:dyDescent="0.25"/>
    <row r="63192" customFormat="1" ht="15" customHeight="1" x14ac:dyDescent="0.25"/>
    <row r="63193" customFormat="1" ht="15" customHeight="1" x14ac:dyDescent="0.25"/>
    <row r="63194" customFormat="1" ht="15" customHeight="1" x14ac:dyDescent="0.25"/>
    <row r="63195" customFormat="1" ht="15" customHeight="1" x14ac:dyDescent="0.25"/>
    <row r="63196" customFormat="1" ht="15" customHeight="1" x14ac:dyDescent="0.25"/>
    <row r="63197" customFormat="1" ht="15" customHeight="1" x14ac:dyDescent="0.25"/>
    <row r="63198" customFormat="1" ht="15" customHeight="1" x14ac:dyDescent="0.25"/>
    <row r="63199" customFormat="1" ht="15" customHeight="1" x14ac:dyDescent="0.25"/>
    <row r="63200" customFormat="1" ht="15" customHeight="1" x14ac:dyDescent="0.25"/>
    <row r="63201" customFormat="1" ht="15" customHeight="1" x14ac:dyDescent="0.25"/>
    <row r="63202" customFormat="1" ht="15" customHeight="1" x14ac:dyDescent="0.25"/>
    <row r="63203" customFormat="1" ht="15" customHeight="1" x14ac:dyDescent="0.25"/>
    <row r="63204" customFormat="1" ht="15" customHeight="1" x14ac:dyDescent="0.25"/>
    <row r="63205" customFormat="1" ht="15" customHeight="1" x14ac:dyDescent="0.25"/>
    <row r="63206" customFormat="1" ht="15" customHeight="1" x14ac:dyDescent="0.25"/>
    <row r="63207" customFormat="1" ht="15" customHeight="1" x14ac:dyDescent="0.25"/>
    <row r="63208" customFormat="1" ht="15" customHeight="1" x14ac:dyDescent="0.25"/>
    <row r="63209" customFormat="1" ht="15" customHeight="1" x14ac:dyDescent="0.25"/>
    <row r="63210" customFormat="1" ht="15" customHeight="1" x14ac:dyDescent="0.25"/>
    <row r="63211" customFormat="1" ht="15" customHeight="1" x14ac:dyDescent="0.25"/>
    <row r="63212" customFormat="1" ht="15" customHeight="1" x14ac:dyDescent="0.25"/>
    <row r="63213" customFormat="1" ht="15" customHeight="1" x14ac:dyDescent="0.25"/>
    <row r="63214" customFormat="1" ht="15" customHeight="1" x14ac:dyDescent="0.25"/>
    <row r="63215" customFormat="1" ht="15" customHeight="1" x14ac:dyDescent="0.25"/>
    <row r="63216" customFormat="1" ht="15" customHeight="1" x14ac:dyDescent="0.25"/>
    <row r="63217" customFormat="1" ht="15" customHeight="1" x14ac:dyDescent="0.25"/>
    <row r="63218" customFormat="1" ht="15" customHeight="1" x14ac:dyDescent="0.25"/>
    <row r="63219" customFormat="1" ht="15" customHeight="1" x14ac:dyDescent="0.25"/>
    <row r="63220" customFormat="1" ht="15" customHeight="1" x14ac:dyDescent="0.25"/>
    <row r="63221" customFormat="1" ht="15" customHeight="1" x14ac:dyDescent="0.25"/>
    <row r="63222" customFormat="1" ht="15" customHeight="1" x14ac:dyDescent="0.25"/>
    <row r="63223" customFormat="1" ht="15" customHeight="1" x14ac:dyDescent="0.25"/>
    <row r="63224" customFormat="1" ht="15" customHeight="1" x14ac:dyDescent="0.25"/>
    <row r="63225" customFormat="1" ht="15" customHeight="1" x14ac:dyDescent="0.25"/>
    <row r="63226" customFormat="1" ht="15" customHeight="1" x14ac:dyDescent="0.25"/>
    <row r="63227" customFormat="1" ht="15" customHeight="1" x14ac:dyDescent="0.25"/>
    <row r="63228" customFormat="1" ht="15" customHeight="1" x14ac:dyDescent="0.25"/>
    <row r="63229" customFormat="1" ht="15" customHeight="1" x14ac:dyDescent="0.25"/>
    <row r="63230" customFormat="1" ht="15" customHeight="1" x14ac:dyDescent="0.25"/>
    <row r="63231" customFormat="1" ht="15" customHeight="1" x14ac:dyDescent="0.25"/>
    <row r="63232" customFormat="1" ht="15" customHeight="1" x14ac:dyDescent="0.25"/>
    <row r="63233" customFormat="1" ht="15" customHeight="1" x14ac:dyDescent="0.25"/>
    <row r="63234" customFormat="1" ht="15" customHeight="1" x14ac:dyDescent="0.25"/>
    <row r="63235" customFormat="1" ht="15" customHeight="1" x14ac:dyDescent="0.25"/>
    <row r="63236" customFormat="1" ht="15" customHeight="1" x14ac:dyDescent="0.25"/>
    <row r="63237" customFormat="1" ht="15" customHeight="1" x14ac:dyDescent="0.25"/>
    <row r="63238" customFormat="1" ht="15" customHeight="1" x14ac:dyDescent="0.25"/>
    <row r="63239" customFormat="1" ht="15" customHeight="1" x14ac:dyDescent="0.25"/>
    <row r="63240" customFormat="1" ht="15" customHeight="1" x14ac:dyDescent="0.25"/>
    <row r="63241" customFormat="1" ht="15" customHeight="1" x14ac:dyDescent="0.25"/>
    <row r="63242" customFormat="1" ht="15" customHeight="1" x14ac:dyDescent="0.25"/>
    <row r="63243" customFormat="1" ht="15" customHeight="1" x14ac:dyDescent="0.25"/>
    <row r="63244" customFormat="1" ht="15" customHeight="1" x14ac:dyDescent="0.25"/>
    <row r="63245" customFormat="1" ht="15" customHeight="1" x14ac:dyDescent="0.25"/>
    <row r="63246" customFormat="1" ht="15" customHeight="1" x14ac:dyDescent="0.25"/>
    <row r="63247" customFormat="1" ht="15" customHeight="1" x14ac:dyDescent="0.25"/>
    <row r="63248" customFormat="1" ht="15" customHeight="1" x14ac:dyDescent="0.25"/>
    <row r="63249" customFormat="1" ht="15" customHeight="1" x14ac:dyDescent="0.25"/>
    <row r="63250" customFormat="1" ht="15" customHeight="1" x14ac:dyDescent="0.25"/>
    <row r="63251" customFormat="1" ht="15" customHeight="1" x14ac:dyDescent="0.25"/>
    <row r="63252" customFormat="1" ht="15" customHeight="1" x14ac:dyDescent="0.25"/>
    <row r="63253" customFormat="1" ht="15" customHeight="1" x14ac:dyDescent="0.25"/>
    <row r="63254" customFormat="1" ht="15" customHeight="1" x14ac:dyDescent="0.25"/>
    <row r="63255" customFormat="1" ht="15" customHeight="1" x14ac:dyDescent="0.25"/>
    <row r="63256" customFormat="1" ht="15" customHeight="1" x14ac:dyDescent="0.25"/>
    <row r="63257" customFormat="1" ht="15" customHeight="1" x14ac:dyDescent="0.25"/>
    <row r="63258" customFormat="1" ht="15" customHeight="1" x14ac:dyDescent="0.25"/>
    <row r="63259" customFormat="1" ht="15" customHeight="1" x14ac:dyDescent="0.25"/>
    <row r="63260" customFormat="1" ht="15" customHeight="1" x14ac:dyDescent="0.25"/>
    <row r="63261" customFormat="1" ht="15" customHeight="1" x14ac:dyDescent="0.25"/>
    <row r="63262" customFormat="1" ht="15" customHeight="1" x14ac:dyDescent="0.25"/>
    <row r="63263" customFormat="1" ht="15" customHeight="1" x14ac:dyDescent="0.25"/>
    <row r="63264" customFormat="1" ht="15" customHeight="1" x14ac:dyDescent="0.25"/>
    <row r="63265" customFormat="1" ht="15" customHeight="1" x14ac:dyDescent="0.25"/>
    <row r="63266" customFormat="1" ht="15" customHeight="1" x14ac:dyDescent="0.25"/>
    <row r="63267" customFormat="1" ht="15" customHeight="1" x14ac:dyDescent="0.25"/>
    <row r="63268" customFormat="1" ht="15" customHeight="1" x14ac:dyDescent="0.25"/>
    <row r="63269" customFormat="1" ht="15" customHeight="1" x14ac:dyDescent="0.25"/>
    <row r="63270" customFormat="1" ht="15" customHeight="1" x14ac:dyDescent="0.25"/>
    <row r="63271" customFormat="1" ht="15" customHeight="1" x14ac:dyDescent="0.25"/>
    <row r="63272" customFormat="1" ht="15" customHeight="1" x14ac:dyDescent="0.25"/>
    <row r="63273" customFormat="1" ht="15" customHeight="1" x14ac:dyDescent="0.25"/>
    <row r="63274" customFormat="1" ht="15" customHeight="1" x14ac:dyDescent="0.25"/>
    <row r="63275" customFormat="1" ht="15" customHeight="1" x14ac:dyDescent="0.25"/>
    <row r="63276" customFormat="1" ht="15" customHeight="1" x14ac:dyDescent="0.25"/>
    <row r="63277" customFormat="1" ht="15" customHeight="1" x14ac:dyDescent="0.25"/>
    <row r="63278" customFormat="1" ht="15" customHeight="1" x14ac:dyDescent="0.25"/>
    <row r="63279" customFormat="1" ht="15" customHeight="1" x14ac:dyDescent="0.25"/>
    <row r="63280" customFormat="1" ht="15" customHeight="1" x14ac:dyDescent="0.25"/>
    <row r="63281" customFormat="1" ht="15" customHeight="1" x14ac:dyDescent="0.25"/>
    <row r="63282" customFormat="1" ht="15" customHeight="1" x14ac:dyDescent="0.25"/>
    <row r="63283" customFormat="1" ht="15" customHeight="1" x14ac:dyDescent="0.25"/>
    <row r="63284" customFormat="1" ht="15" customHeight="1" x14ac:dyDescent="0.25"/>
    <row r="63285" customFormat="1" ht="15" customHeight="1" x14ac:dyDescent="0.25"/>
    <row r="63286" customFormat="1" ht="15" customHeight="1" x14ac:dyDescent="0.25"/>
    <row r="63287" customFormat="1" ht="15" customHeight="1" x14ac:dyDescent="0.25"/>
    <row r="63288" customFormat="1" ht="15" customHeight="1" x14ac:dyDescent="0.25"/>
    <row r="63289" customFormat="1" ht="15" customHeight="1" x14ac:dyDescent="0.25"/>
    <row r="63290" customFormat="1" ht="15" customHeight="1" x14ac:dyDescent="0.25"/>
    <row r="63291" customFormat="1" ht="15" customHeight="1" x14ac:dyDescent="0.25"/>
    <row r="63292" customFormat="1" ht="15" customHeight="1" x14ac:dyDescent="0.25"/>
    <row r="63293" customFormat="1" ht="15" customHeight="1" x14ac:dyDescent="0.25"/>
    <row r="63294" customFormat="1" ht="15" customHeight="1" x14ac:dyDescent="0.25"/>
    <row r="63295" customFormat="1" ht="15" customHeight="1" x14ac:dyDescent="0.25"/>
    <row r="63296" customFormat="1" ht="15" customHeight="1" x14ac:dyDescent="0.25"/>
    <row r="63297" customFormat="1" ht="15" customHeight="1" x14ac:dyDescent="0.25"/>
    <row r="63298" customFormat="1" ht="15" customHeight="1" x14ac:dyDescent="0.25"/>
    <row r="63299" customFormat="1" ht="15" customHeight="1" x14ac:dyDescent="0.25"/>
    <row r="63300" customFormat="1" ht="15" customHeight="1" x14ac:dyDescent="0.25"/>
    <row r="63301" customFormat="1" ht="15" customHeight="1" x14ac:dyDescent="0.25"/>
    <row r="63302" customFormat="1" ht="15" customHeight="1" x14ac:dyDescent="0.25"/>
    <row r="63303" customFormat="1" ht="15" customHeight="1" x14ac:dyDescent="0.25"/>
    <row r="63304" customFormat="1" ht="15" customHeight="1" x14ac:dyDescent="0.25"/>
    <row r="63305" customFormat="1" ht="15" customHeight="1" x14ac:dyDescent="0.25"/>
    <row r="63306" customFormat="1" ht="15" customHeight="1" x14ac:dyDescent="0.25"/>
    <row r="63307" customFormat="1" ht="15" customHeight="1" x14ac:dyDescent="0.25"/>
    <row r="63308" customFormat="1" ht="15" customHeight="1" x14ac:dyDescent="0.25"/>
    <row r="63309" customFormat="1" ht="15" customHeight="1" x14ac:dyDescent="0.25"/>
    <row r="63310" customFormat="1" ht="15" customHeight="1" x14ac:dyDescent="0.25"/>
    <row r="63311" customFormat="1" ht="15" customHeight="1" x14ac:dyDescent="0.25"/>
    <row r="63312" customFormat="1" ht="15" customHeight="1" x14ac:dyDescent="0.25"/>
    <row r="63313" customFormat="1" ht="15" customHeight="1" x14ac:dyDescent="0.25"/>
    <row r="63314" customFormat="1" ht="15" customHeight="1" x14ac:dyDescent="0.25"/>
    <row r="63315" customFormat="1" ht="15" customHeight="1" x14ac:dyDescent="0.25"/>
    <row r="63316" customFormat="1" ht="15" customHeight="1" x14ac:dyDescent="0.25"/>
    <row r="63317" customFormat="1" ht="15" customHeight="1" x14ac:dyDescent="0.25"/>
    <row r="63318" customFormat="1" ht="15" customHeight="1" x14ac:dyDescent="0.25"/>
    <row r="63319" customFormat="1" ht="15" customHeight="1" x14ac:dyDescent="0.25"/>
    <row r="63320" customFormat="1" ht="15" customHeight="1" x14ac:dyDescent="0.25"/>
    <row r="63321" customFormat="1" ht="15" customHeight="1" x14ac:dyDescent="0.25"/>
    <row r="63322" customFormat="1" ht="15" customHeight="1" x14ac:dyDescent="0.25"/>
    <row r="63323" customFormat="1" ht="15" customHeight="1" x14ac:dyDescent="0.25"/>
    <row r="63324" customFormat="1" ht="15" customHeight="1" x14ac:dyDescent="0.25"/>
    <row r="63325" customFormat="1" ht="15" customHeight="1" x14ac:dyDescent="0.25"/>
    <row r="63326" customFormat="1" ht="15" customHeight="1" x14ac:dyDescent="0.25"/>
    <row r="63327" customFormat="1" ht="15" customHeight="1" x14ac:dyDescent="0.25"/>
    <row r="63328" customFormat="1" ht="15" customHeight="1" x14ac:dyDescent="0.25"/>
    <row r="63329" customFormat="1" ht="15" customHeight="1" x14ac:dyDescent="0.25"/>
    <row r="63330" customFormat="1" ht="15" customHeight="1" x14ac:dyDescent="0.25"/>
    <row r="63331" customFormat="1" ht="15" customHeight="1" x14ac:dyDescent="0.25"/>
    <row r="63332" customFormat="1" ht="15" customHeight="1" x14ac:dyDescent="0.25"/>
    <row r="63333" customFormat="1" ht="15" customHeight="1" x14ac:dyDescent="0.25"/>
    <row r="63334" customFormat="1" ht="15" customHeight="1" x14ac:dyDescent="0.25"/>
    <row r="63335" customFormat="1" ht="15" customHeight="1" x14ac:dyDescent="0.25"/>
    <row r="63336" customFormat="1" ht="15" customHeight="1" x14ac:dyDescent="0.25"/>
    <row r="63337" customFormat="1" ht="15" customHeight="1" x14ac:dyDescent="0.25"/>
    <row r="63338" customFormat="1" ht="15" customHeight="1" x14ac:dyDescent="0.25"/>
    <row r="63339" customFormat="1" ht="15" customHeight="1" x14ac:dyDescent="0.25"/>
    <row r="63340" customFormat="1" ht="15" customHeight="1" x14ac:dyDescent="0.25"/>
    <row r="63341" customFormat="1" ht="15" customHeight="1" x14ac:dyDescent="0.25"/>
    <row r="63342" customFormat="1" ht="15" customHeight="1" x14ac:dyDescent="0.25"/>
    <row r="63343" customFormat="1" ht="15" customHeight="1" x14ac:dyDescent="0.25"/>
    <row r="63344" customFormat="1" ht="15" customHeight="1" x14ac:dyDescent="0.25"/>
    <row r="63345" customFormat="1" ht="15" customHeight="1" x14ac:dyDescent="0.25"/>
    <row r="63346" customFormat="1" ht="15" customHeight="1" x14ac:dyDescent="0.25"/>
    <row r="63347" customFormat="1" ht="15" customHeight="1" x14ac:dyDescent="0.25"/>
    <row r="63348" customFormat="1" ht="15" customHeight="1" x14ac:dyDescent="0.25"/>
    <row r="63349" customFormat="1" ht="15" customHeight="1" x14ac:dyDescent="0.25"/>
    <row r="63350" customFormat="1" ht="15" customHeight="1" x14ac:dyDescent="0.25"/>
    <row r="63351" customFormat="1" ht="15" customHeight="1" x14ac:dyDescent="0.25"/>
    <row r="63352" customFormat="1" ht="15" customHeight="1" x14ac:dyDescent="0.25"/>
    <row r="63353" customFormat="1" ht="15" customHeight="1" x14ac:dyDescent="0.25"/>
    <row r="63354" customFormat="1" ht="15" customHeight="1" x14ac:dyDescent="0.25"/>
    <row r="63355" customFormat="1" ht="15" customHeight="1" x14ac:dyDescent="0.25"/>
    <row r="63356" customFormat="1" ht="15" customHeight="1" x14ac:dyDescent="0.25"/>
    <row r="63357" customFormat="1" ht="15" customHeight="1" x14ac:dyDescent="0.25"/>
    <row r="63358" customFormat="1" ht="15" customHeight="1" x14ac:dyDescent="0.25"/>
    <row r="63359" customFormat="1" ht="15" customHeight="1" x14ac:dyDescent="0.25"/>
    <row r="63360" customFormat="1" ht="15" customHeight="1" x14ac:dyDescent="0.25"/>
    <row r="63361" customFormat="1" ht="15" customHeight="1" x14ac:dyDescent="0.25"/>
    <row r="63362" customFormat="1" ht="15" customHeight="1" x14ac:dyDescent="0.25"/>
    <row r="63363" customFormat="1" ht="15" customHeight="1" x14ac:dyDescent="0.25"/>
    <row r="63364" customFormat="1" ht="15" customHeight="1" x14ac:dyDescent="0.25"/>
    <row r="63365" customFormat="1" ht="15" customHeight="1" x14ac:dyDescent="0.25"/>
    <row r="63366" customFormat="1" ht="15" customHeight="1" x14ac:dyDescent="0.25"/>
    <row r="63367" customFormat="1" ht="15" customHeight="1" x14ac:dyDescent="0.25"/>
    <row r="63368" customFormat="1" ht="15" customHeight="1" x14ac:dyDescent="0.25"/>
    <row r="63369" customFormat="1" ht="15" customHeight="1" x14ac:dyDescent="0.25"/>
    <row r="63370" customFormat="1" ht="15" customHeight="1" x14ac:dyDescent="0.25"/>
    <row r="63371" customFormat="1" ht="15" customHeight="1" x14ac:dyDescent="0.25"/>
    <row r="63372" customFormat="1" ht="15" customHeight="1" x14ac:dyDescent="0.25"/>
    <row r="63373" customFormat="1" ht="15" customHeight="1" x14ac:dyDescent="0.25"/>
    <row r="63374" customFormat="1" ht="15" customHeight="1" x14ac:dyDescent="0.25"/>
    <row r="63375" customFormat="1" ht="15" customHeight="1" x14ac:dyDescent="0.25"/>
    <row r="63376" customFormat="1" ht="15" customHeight="1" x14ac:dyDescent="0.25"/>
    <row r="63377" customFormat="1" ht="15" customHeight="1" x14ac:dyDescent="0.25"/>
    <row r="63378" customFormat="1" ht="15" customHeight="1" x14ac:dyDescent="0.25"/>
    <row r="63379" customFormat="1" ht="15" customHeight="1" x14ac:dyDescent="0.25"/>
    <row r="63380" customFormat="1" ht="15" customHeight="1" x14ac:dyDescent="0.25"/>
    <row r="63381" customFormat="1" ht="15" customHeight="1" x14ac:dyDescent="0.25"/>
    <row r="63382" customFormat="1" ht="15" customHeight="1" x14ac:dyDescent="0.25"/>
    <row r="63383" customFormat="1" ht="15" customHeight="1" x14ac:dyDescent="0.25"/>
    <row r="63384" customFormat="1" ht="15" customHeight="1" x14ac:dyDescent="0.25"/>
    <row r="63385" customFormat="1" ht="15" customHeight="1" x14ac:dyDescent="0.25"/>
    <row r="63386" customFormat="1" ht="15" customHeight="1" x14ac:dyDescent="0.25"/>
    <row r="63387" customFormat="1" ht="15" customHeight="1" x14ac:dyDescent="0.25"/>
    <row r="63388" customFormat="1" ht="15" customHeight="1" x14ac:dyDescent="0.25"/>
    <row r="63389" customFormat="1" ht="15" customHeight="1" x14ac:dyDescent="0.25"/>
    <row r="63390" customFormat="1" ht="15" customHeight="1" x14ac:dyDescent="0.25"/>
    <row r="63391" customFormat="1" ht="15" customHeight="1" x14ac:dyDescent="0.25"/>
    <row r="63392" customFormat="1" ht="15" customHeight="1" x14ac:dyDescent="0.25"/>
    <row r="63393" customFormat="1" ht="15" customHeight="1" x14ac:dyDescent="0.25"/>
    <row r="63394" customFormat="1" ht="15" customHeight="1" x14ac:dyDescent="0.25"/>
    <row r="63395" customFormat="1" ht="15" customHeight="1" x14ac:dyDescent="0.25"/>
    <row r="63396" customFormat="1" ht="15" customHeight="1" x14ac:dyDescent="0.25"/>
    <row r="63397" customFormat="1" ht="15" customHeight="1" x14ac:dyDescent="0.25"/>
    <row r="63398" customFormat="1" ht="15" customHeight="1" x14ac:dyDescent="0.25"/>
    <row r="63399" customFormat="1" ht="15" customHeight="1" x14ac:dyDescent="0.25"/>
    <row r="63400" customFormat="1" ht="15" customHeight="1" x14ac:dyDescent="0.25"/>
    <row r="63401" customFormat="1" ht="15" customHeight="1" x14ac:dyDescent="0.25"/>
    <row r="63402" customFormat="1" ht="15" customHeight="1" x14ac:dyDescent="0.25"/>
    <row r="63403" customFormat="1" ht="15" customHeight="1" x14ac:dyDescent="0.25"/>
    <row r="63404" customFormat="1" ht="15" customHeight="1" x14ac:dyDescent="0.25"/>
    <row r="63405" customFormat="1" ht="15" customHeight="1" x14ac:dyDescent="0.25"/>
    <row r="63406" customFormat="1" ht="15" customHeight="1" x14ac:dyDescent="0.25"/>
    <row r="63407" customFormat="1" ht="15" customHeight="1" x14ac:dyDescent="0.25"/>
    <row r="63408" customFormat="1" ht="15" customHeight="1" x14ac:dyDescent="0.25"/>
    <row r="63409" customFormat="1" ht="15" customHeight="1" x14ac:dyDescent="0.25"/>
    <row r="63410" customFormat="1" ht="15" customHeight="1" x14ac:dyDescent="0.25"/>
    <row r="63411" customFormat="1" ht="15" customHeight="1" x14ac:dyDescent="0.25"/>
    <row r="63412" customFormat="1" ht="15" customHeight="1" x14ac:dyDescent="0.25"/>
    <row r="63413" customFormat="1" ht="15" customHeight="1" x14ac:dyDescent="0.25"/>
    <row r="63414" customFormat="1" ht="15" customHeight="1" x14ac:dyDescent="0.25"/>
    <row r="63415" customFormat="1" ht="15" customHeight="1" x14ac:dyDescent="0.25"/>
    <row r="63416" customFormat="1" ht="15" customHeight="1" x14ac:dyDescent="0.25"/>
    <row r="63417" customFormat="1" ht="15" customHeight="1" x14ac:dyDescent="0.25"/>
    <row r="63418" customFormat="1" ht="15" customHeight="1" x14ac:dyDescent="0.25"/>
    <row r="63419" customFormat="1" ht="15" customHeight="1" x14ac:dyDescent="0.25"/>
    <row r="63420" customFormat="1" ht="15" customHeight="1" x14ac:dyDescent="0.25"/>
    <row r="63421" customFormat="1" ht="15" customHeight="1" x14ac:dyDescent="0.25"/>
    <row r="63422" customFormat="1" ht="15" customHeight="1" x14ac:dyDescent="0.25"/>
    <row r="63423" customFormat="1" ht="15" customHeight="1" x14ac:dyDescent="0.25"/>
    <row r="63424" customFormat="1" ht="15" customHeight="1" x14ac:dyDescent="0.25"/>
    <row r="63425" customFormat="1" ht="15" customHeight="1" x14ac:dyDescent="0.25"/>
    <row r="63426" customFormat="1" ht="15" customHeight="1" x14ac:dyDescent="0.25"/>
    <row r="63427" customFormat="1" ht="15" customHeight="1" x14ac:dyDescent="0.25"/>
    <row r="63428" customFormat="1" ht="15" customHeight="1" x14ac:dyDescent="0.25"/>
    <row r="63429" customFormat="1" ht="15" customHeight="1" x14ac:dyDescent="0.25"/>
    <row r="63430" customFormat="1" ht="15" customHeight="1" x14ac:dyDescent="0.25"/>
    <row r="63431" customFormat="1" ht="15" customHeight="1" x14ac:dyDescent="0.25"/>
    <row r="63432" customFormat="1" ht="15" customHeight="1" x14ac:dyDescent="0.25"/>
    <row r="63433" customFormat="1" ht="15" customHeight="1" x14ac:dyDescent="0.25"/>
    <row r="63434" customFormat="1" ht="15" customHeight="1" x14ac:dyDescent="0.25"/>
    <row r="63435" customFormat="1" ht="15" customHeight="1" x14ac:dyDescent="0.25"/>
    <row r="63436" customFormat="1" ht="15" customHeight="1" x14ac:dyDescent="0.25"/>
    <row r="63437" customFormat="1" ht="15" customHeight="1" x14ac:dyDescent="0.25"/>
    <row r="63438" customFormat="1" ht="15" customHeight="1" x14ac:dyDescent="0.25"/>
    <row r="63439" customFormat="1" ht="15" customHeight="1" x14ac:dyDescent="0.25"/>
    <row r="63440" customFormat="1" ht="15" customHeight="1" x14ac:dyDescent="0.25"/>
    <row r="63441" customFormat="1" ht="15" customHeight="1" x14ac:dyDescent="0.25"/>
    <row r="63442" customFormat="1" ht="15" customHeight="1" x14ac:dyDescent="0.25"/>
    <row r="63443" customFormat="1" ht="15" customHeight="1" x14ac:dyDescent="0.25"/>
    <row r="63444" customFormat="1" ht="15" customHeight="1" x14ac:dyDescent="0.25"/>
    <row r="63445" customFormat="1" ht="15" customHeight="1" x14ac:dyDescent="0.25"/>
    <row r="63446" customFormat="1" ht="15" customHeight="1" x14ac:dyDescent="0.25"/>
    <row r="63447" customFormat="1" ht="15" customHeight="1" x14ac:dyDescent="0.25"/>
    <row r="63448" customFormat="1" ht="15" customHeight="1" x14ac:dyDescent="0.25"/>
    <row r="63449" customFormat="1" ht="15" customHeight="1" x14ac:dyDescent="0.25"/>
    <row r="63450" customFormat="1" ht="15" customHeight="1" x14ac:dyDescent="0.25"/>
    <row r="63451" customFormat="1" ht="15" customHeight="1" x14ac:dyDescent="0.25"/>
    <row r="63452" customFormat="1" ht="15" customHeight="1" x14ac:dyDescent="0.25"/>
    <row r="63453" customFormat="1" ht="15" customHeight="1" x14ac:dyDescent="0.25"/>
    <row r="63454" customFormat="1" ht="15" customHeight="1" x14ac:dyDescent="0.25"/>
    <row r="63455" customFormat="1" ht="15" customHeight="1" x14ac:dyDescent="0.25"/>
    <row r="63456" customFormat="1" ht="15" customHeight="1" x14ac:dyDescent="0.25"/>
    <row r="63457" customFormat="1" ht="15" customHeight="1" x14ac:dyDescent="0.25"/>
    <row r="63458" customFormat="1" ht="15" customHeight="1" x14ac:dyDescent="0.25"/>
    <row r="63459" customFormat="1" ht="15" customHeight="1" x14ac:dyDescent="0.25"/>
    <row r="63460" customFormat="1" ht="15" customHeight="1" x14ac:dyDescent="0.25"/>
    <row r="63461" customFormat="1" ht="15" customHeight="1" x14ac:dyDescent="0.25"/>
    <row r="63462" customFormat="1" ht="15" customHeight="1" x14ac:dyDescent="0.25"/>
    <row r="63463" customFormat="1" ht="15" customHeight="1" x14ac:dyDescent="0.25"/>
    <row r="63464" customFormat="1" ht="15" customHeight="1" x14ac:dyDescent="0.25"/>
    <row r="63465" customFormat="1" ht="15" customHeight="1" x14ac:dyDescent="0.25"/>
    <row r="63466" customFormat="1" ht="15" customHeight="1" x14ac:dyDescent="0.25"/>
    <row r="63467" customFormat="1" ht="15" customHeight="1" x14ac:dyDescent="0.25"/>
    <row r="63468" customFormat="1" ht="15" customHeight="1" x14ac:dyDescent="0.25"/>
    <row r="63469" customFormat="1" ht="15" customHeight="1" x14ac:dyDescent="0.25"/>
    <row r="63470" customFormat="1" ht="15" customHeight="1" x14ac:dyDescent="0.25"/>
    <row r="63471" customFormat="1" ht="15" customHeight="1" x14ac:dyDescent="0.25"/>
    <row r="63472" customFormat="1" ht="15" customHeight="1" x14ac:dyDescent="0.25"/>
    <row r="63473" customFormat="1" ht="15" customHeight="1" x14ac:dyDescent="0.25"/>
    <row r="63474" customFormat="1" ht="15" customHeight="1" x14ac:dyDescent="0.25"/>
    <row r="63475" customFormat="1" ht="15" customHeight="1" x14ac:dyDescent="0.25"/>
    <row r="63476" customFormat="1" ht="15" customHeight="1" x14ac:dyDescent="0.25"/>
    <row r="63477" customFormat="1" ht="15" customHeight="1" x14ac:dyDescent="0.25"/>
    <row r="63478" customFormat="1" ht="15" customHeight="1" x14ac:dyDescent="0.25"/>
    <row r="63479" customFormat="1" ht="15" customHeight="1" x14ac:dyDescent="0.25"/>
    <row r="63480" customFormat="1" ht="15" customHeight="1" x14ac:dyDescent="0.25"/>
    <row r="63481" customFormat="1" ht="15" customHeight="1" x14ac:dyDescent="0.25"/>
    <row r="63482" customFormat="1" ht="15" customHeight="1" x14ac:dyDescent="0.25"/>
    <row r="63483" customFormat="1" ht="15" customHeight="1" x14ac:dyDescent="0.25"/>
    <row r="63484" customFormat="1" ht="15" customHeight="1" x14ac:dyDescent="0.25"/>
    <row r="63485" customFormat="1" ht="15" customHeight="1" x14ac:dyDescent="0.25"/>
    <row r="63486" customFormat="1" ht="15" customHeight="1" x14ac:dyDescent="0.25"/>
    <row r="63487" customFormat="1" ht="15" customHeight="1" x14ac:dyDescent="0.25"/>
    <row r="63488" customFormat="1" ht="15" customHeight="1" x14ac:dyDescent="0.25"/>
    <row r="63489" customFormat="1" ht="15" customHeight="1" x14ac:dyDescent="0.25"/>
    <row r="63490" customFormat="1" ht="15" customHeight="1" x14ac:dyDescent="0.25"/>
    <row r="63491" customFormat="1" ht="15" customHeight="1" x14ac:dyDescent="0.25"/>
    <row r="63492" customFormat="1" ht="15" customHeight="1" x14ac:dyDescent="0.25"/>
    <row r="63493" customFormat="1" ht="15" customHeight="1" x14ac:dyDescent="0.25"/>
    <row r="63494" customFormat="1" ht="15" customHeight="1" x14ac:dyDescent="0.25"/>
    <row r="63495" customFormat="1" ht="15" customHeight="1" x14ac:dyDescent="0.25"/>
    <row r="63496" customFormat="1" ht="15" customHeight="1" x14ac:dyDescent="0.25"/>
    <row r="63497" customFormat="1" ht="15" customHeight="1" x14ac:dyDescent="0.25"/>
    <row r="63498" customFormat="1" ht="15" customHeight="1" x14ac:dyDescent="0.25"/>
    <row r="63499" customFormat="1" ht="15" customHeight="1" x14ac:dyDescent="0.25"/>
    <row r="63500" customFormat="1" ht="15" customHeight="1" x14ac:dyDescent="0.25"/>
    <row r="63501" customFormat="1" ht="15" customHeight="1" x14ac:dyDescent="0.25"/>
    <row r="63502" customFormat="1" ht="15" customHeight="1" x14ac:dyDescent="0.25"/>
    <row r="63503" customFormat="1" ht="15" customHeight="1" x14ac:dyDescent="0.25"/>
    <row r="63504" customFormat="1" ht="15" customHeight="1" x14ac:dyDescent="0.25"/>
    <row r="63505" customFormat="1" ht="15" customHeight="1" x14ac:dyDescent="0.25"/>
    <row r="63506" customFormat="1" ht="15" customHeight="1" x14ac:dyDescent="0.25"/>
    <row r="63507" customFormat="1" ht="15" customHeight="1" x14ac:dyDescent="0.25"/>
    <row r="63508" customFormat="1" ht="15" customHeight="1" x14ac:dyDescent="0.25"/>
    <row r="63509" customFormat="1" ht="15" customHeight="1" x14ac:dyDescent="0.25"/>
    <row r="63510" customFormat="1" ht="15" customHeight="1" x14ac:dyDescent="0.25"/>
    <row r="63511" customFormat="1" ht="15" customHeight="1" x14ac:dyDescent="0.25"/>
    <row r="63512" customFormat="1" ht="15" customHeight="1" x14ac:dyDescent="0.25"/>
    <row r="63513" customFormat="1" ht="15" customHeight="1" x14ac:dyDescent="0.25"/>
    <row r="63514" customFormat="1" ht="15" customHeight="1" x14ac:dyDescent="0.25"/>
    <row r="63515" customFormat="1" ht="15" customHeight="1" x14ac:dyDescent="0.25"/>
    <row r="63516" customFormat="1" ht="15" customHeight="1" x14ac:dyDescent="0.25"/>
    <row r="63517" customFormat="1" ht="15" customHeight="1" x14ac:dyDescent="0.25"/>
    <row r="63518" customFormat="1" ht="15" customHeight="1" x14ac:dyDescent="0.25"/>
    <row r="63519" customFormat="1" ht="15" customHeight="1" x14ac:dyDescent="0.25"/>
    <row r="63520" customFormat="1" ht="15" customHeight="1" x14ac:dyDescent="0.25"/>
    <row r="63521" customFormat="1" ht="15" customHeight="1" x14ac:dyDescent="0.25"/>
    <row r="63522" customFormat="1" ht="15" customHeight="1" x14ac:dyDescent="0.25"/>
    <row r="63523" customFormat="1" ht="15" customHeight="1" x14ac:dyDescent="0.25"/>
    <row r="63524" customFormat="1" ht="15" customHeight="1" x14ac:dyDescent="0.25"/>
    <row r="63525" customFormat="1" ht="15" customHeight="1" x14ac:dyDescent="0.25"/>
    <row r="63526" customFormat="1" ht="15" customHeight="1" x14ac:dyDescent="0.25"/>
    <row r="63527" customFormat="1" ht="15" customHeight="1" x14ac:dyDescent="0.25"/>
    <row r="63528" customFormat="1" ht="15" customHeight="1" x14ac:dyDescent="0.25"/>
    <row r="63529" customFormat="1" ht="15" customHeight="1" x14ac:dyDescent="0.25"/>
    <row r="63530" customFormat="1" ht="15" customHeight="1" x14ac:dyDescent="0.25"/>
    <row r="63531" customFormat="1" ht="15" customHeight="1" x14ac:dyDescent="0.25"/>
    <row r="63532" customFormat="1" ht="15" customHeight="1" x14ac:dyDescent="0.25"/>
    <row r="63533" customFormat="1" ht="15" customHeight="1" x14ac:dyDescent="0.25"/>
    <row r="63534" customFormat="1" ht="15" customHeight="1" x14ac:dyDescent="0.25"/>
    <row r="63535" customFormat="1" ht="15" customHeight="1" x14ac:dyDescent="0.25"/>
    <row r="63536" customFormat="1" ht="15" customHeight="1" x14ac:dyDescent="0.25"/>
    <row r="63537" customFormat="1" ht="15" customHeight="1" x14ac:dyDescent="0.25"/>
    <row r="63538" customFormat="1" ht="15" customHeight="1" x14ac:dyDescent="0.25"/>
    <row r="63539" customFormat="1" ht="15" customHeight="1" x14ac:dyDescent="0.25"/>
    <row r="63540" customFormat="1" ht="15" customHeight="1" x14ac:dyDescent="0.25"/>
    <row r="63541" customFormat="1" ht="15" customHeight="1" x14ac:dyDescent="0.25"/>
    <row r="63542" customFormat="1" ht="15" customHeight="1" x14ac:dyDescent="0.25"/>
    <row r="63543" customFormat="1" ht="15" customHeight="1" x14ac:dyDescent="0.25"/>
    <row r="63544" customFormat="1" ht="15" customHeight="1" x14ac:dyDescent="0.25"/>
    <row r="63545" customFormat="1" ht="15" customHeight="1" x14ac:dyDescent="0.25"/>
    <row r="63546" customFormat="1" ht="15" customHeight="1" x14ac:dyDescent="0.25"/>
    <row r="63547" customFormat="1" ht="15" customHeight="1" x14ac:dyDescent="0.25"/>
    <row r="63548" customFormat="1" ht="15" customHeight="1" x14ac:dyDescent="0.25"/>
    <row r="63549" customFormat="1" ht="15" customHeight="1" x14ac:dyDescent="0.25"/>
    <row r="63550" customFormat="1" ht="15" customHeight="1" x14ac:dyDescent="0.25"/>
    <row r="63551" customFormat="1" ht="15" customHeight="1" x14ac:dyDescent="0.25"/>
    <row r="63552" customFormat="1" ht="15" customHeight="1" x14ac:dyDescent="0.25"/>
    <row r="63553" customFormat="1" ht="15" customHeight="1" x14ac:dyDescent="0.25"/>
    <row r="63554" customFormat="1" ht="15" customHeight="1" x14ac:dyDescent="0.25"/>
    <row r="63555" customFormat="1" ht="15" customHeight="1" x14ac:dyDescent="0.25"/>
    <row r="63556" customFormat="1" ht="15" customHeight="1" x14ac:dyDescent="0.25"/>
    <row r="63557" customFormat="1" ht="15" customHeight="1" x14ac:dyDescent="0.25"/>
    <row r="63558" customFormat="1" ht="15" customHeight="1" x14ac:dyDescent="0.25"/>
    <row r="63559" customFormat="1" ht="15" customHeight="1" x14ac:dyDescent="0.25"/>
    <row r="63560" customFormat="1" ht="15" customHeight="1" x14ac:dyDescent="0.25"/>
    <row r="63561" customFormat="1" ht="15" customHeight="1" x14ac:dyDescent="0.25"/>
    <row r="63562" customFormat="1" ht="15" customHeight="1" x14ac:dyDescent="0.25"/>
    <row r="63563" customFormat="1" ht="15" customHeight="1" x14ac:dyDescent="0.25"/>
    <row r="63564" customFormat="1" ht="15" customHeight="1" x14ac:dyDescent="0.25"/>
    <row r="63565" customFormat="1" ht="15" customHeight="1" x14ac:dyDescent="0.25"/>
    <row r="63566" customFormat="1" ht="15" customHeight="1" x14ac:dyDescent="0.25"/>
    <row r="63567" customFormat="1" ht="15" customHeight="1" x14ac:dyDescent="0.25"/>
    <row r="63568" customFormat="1" ht="15" customHeight="1" x14ac:dyDescent="0.25"/>
    <row r="63569" customFormat="1" ht="15" customHeight="1" x14ac:dyDescent="0.25"/>
    <row r="63570" customFormat="1" ht="15" customHeight="1" x14ac:dyDescent="0.25"/>
    <row r="63571" customFormat="1" ht="15" customHeight="1" x14ac:dyDescent="0.25"/>
    <row r="63572" customFormat="1" ht="15" customHeight="1" x14ac:dyDescent="0.25"/>
    <row r="63573" customFormat="1" ht="15" customHeight="1" x14ac:dyDescent="0.25"/>
    <row r="63574" customFormat="1" ht="15" customHeight="1" x14ac:dyDescent="0.25"/>
    <row r="63575" customFormat="1" ht="15" customHeight="1" x14ac:dyDescent="0.25"/>
    <row r="63576" customFormat="1" ht="15" customHeight="1" x14ac:dyDescent="0.25"/>
    <row r="63577" customFormat="1" ht="15" customHeight="1" x14ac:dyDescent="0.25"/>
    <row r="63578" customFormat="1" ht="15" customHeight="1" x14ac:dyDescent="0.25"/>
    <row r="63579" customFormat="1" ht="15" customHeight="1" x14ac:dyDescent="0.25"/>
    <row r="63580" customFormat="1" ht="15" customHeight="1" x14ac:dyDescent="0.25"/>
    <row r="63581" customFormat="1" ht="15" customHeight="1" x14ac:dyDescent="0.25"/>
    <row r="63582" customFormat="1" ht="15" customHeight="1" x14ac:dyDescent="0.25"/>
    <row r="63583" customFormat="1" ht="15" customHeight="1" x14ac:dyDescent="0.25"/>
    <row r="63584" customFormat="1" ht="15" customHeight="1" x14ac:dyDescent="0.25"/>
    <row r="63585" customFormat="1" ht="15" customHeight="1" x14ac:dyDescent="0.25"/>
    <row r="63586" customFormat="1" ht="15" customHeight="1" x14ac:dyDescent="0.25"/>
    <row r="63587" customFormat="1" ht="15" customHeight="1" x14ac:dyDescent="0.25"/>
    <row r="63588" customFormat="1" ht="15" customHeight="1" x14ac:dyDescent="0.25"/>
    <row r="63589" customFormat="1" ht="15" customHeight="1" x14ac:dyDescent="0.25"/>
    <row r="63590" customFormat="1" ht="15" customHeight="1" x14ac:dyDescent="0.25"/>
    <row r="63591" customFormat="1" ht="15" customHeight="1" x14ac:dyDescent="0.25"/>
    <row r="63592" customFormat="1" ht="15" customHeight="1" x14ac:dyDescent="0.25"/>
    <row r="63593" customFormat="1" ht="15" customHeight="1" x14ac:dyDescent="0.25"/>
    <row r="63594" customFormat="1" ht="15" customHeight="1" x14ac:dyDescent="0.25"/>
    <row r="63595" customFormat="1" ht="15" customHeight="1" x14ac:dyDescent="0.25"/>
    <row r="63596" customFormat="1" ht="15" customHeight="1" x14ac:dyDescent="0.25"/>
    <row r="63597" customFormat="1" ht="15" customHeight="1" x14ac:dyDescent="0.25"/>
    <row r="63598" customFormat="1" ht="15" customHeight="1" x14ac:dyDescent="0.25"/>
    <row r="63599" customFormat="1" ht="15" customHeight="1" x14ac:dyDescent="0.25"/>
    <row r="63600" customFormat="1" ht="15" customHeight="1" x14ac:dyDescent="0.25"/>
    <row r="63601" customFormat="1" ht="15" customHeight="1" x14ac:dyDescent="0.25"/>
    <row r="63602" customFormat="1" ht="15" customHeight="1" x14ac:dyDescent="0.25"/>
    <row r="63603" customFormat="1" ht="15" customHeight="1" x14ac:dyDescent="0.25"/>
    <row r="63604" customFormat="1" ht="15" customHeight="1" x14ac:dyDescent="0.25"/>
    <row r="63605" customFormat="1" ht="15" customHeight="1" x14ac:dyDescent="0.25"/>
    <row r="63606" customFormat="1" ht="15" customHeight="1" x14ac:dyDescent="0.25"/>
    <row r="63607" customFormat="1" ht="15" customHeight="1" x14ac:dyDescent="0.25"/>
    <row r="63608" customFormat="1" ht="15" customHeight="1" x14ac:dyDescent="0.25"/>
    <row r="63609" customFormat="1" ht="15" customHeight="1" x14ac:dyDescent="0.25"/>
    <row r="63610" customFormat="1" ht="15" customHeight="1" x14ac:dyDescent="0.25"/>
    <row r="63611" customFormat="1" ht="15" customHeight="1" x14ac:dyDescent="0.25"/>
    <row r="63612" customFormat="1" ht="15" customHeight="1" x14ac:dyDescent="0.25"/>
    <row r="63613" customFormat="1" ht="15" customHeight="1" x14ac:dyDescent="0.25"/>
    <row r="63614" customFormat="1" ht="15" customHeight="1" x14ac:dyDescent="0.25"/>
    <row r="63615" customFormat="1" ht="15" customHeight="1" x14ac:dyDescent="0.25"/>
    <row r="63616" customFormat="1" ht="15" customHeight="1" x14ac:dyDescent="0.25"/>
    <row r="63617" customFormat="1" ht="15" customHeight="1" x14ac:dyDescent="0.25"/>
    <row r="63618" customFormat="1" ht="15" customHeight="1" x14ac:dyDescent="0.25"/>
    <row r="63619" customFormat="1" ht="15" customHeight="1" x14ac:dyDescent="0.25"/>
    <row r="63620" customFormat="1" ht="15" customHeight="1" x14ac:dyDescent="0.25"/>
    <row r="63621" customFormat="1" ht="15" customHeight="1" x14ac:dyDescent="0.25"/>
    <row r="63622" customFormat="1" ht="15" customHeight="1" x14ac:dyDescent="0.25"/>
    <row r="63623" customFormat="1" ht="15" customHeight="1" x14ac:dyDescent="0.25"/>
    <row r="63624" customFormat="1" ht="15" customHeight="1" x14ac:dyDescent="0.25"/>
    <row r="63625" customFormat="1" ht="15" customHeight="1" x14ac:dyDescent="0.25"/>
    <row r="63626" customFormat="1" ht="15" customHeight="1" x14ac:dyDescent="0.25"/>
    <row r="63627" customFormat="1" ht="15" customHeight="1" x14ac:dyDescent="0.25"/>
    <row r="63628" customFormat="1" ht="15" customHeight="1" x14ac:dyDescent="0.25"/>
    <row r="63629" customFormat="1" ht="15" customHeight="1" x14ac:dyDescent="0.25"/>
    <row r="63630" customFormat="1" ht="15" customHeight="1" x14ac:dyDescent="0.25"/>
    <row r="63631" customFormat="1" ht="15" customHeight="1" x14ac:dyDescent="0.25"/>
    <row r="63632" customFormat="1" ht="15" customHeight="1" x14ac:dyDescent="0.25"/>
    <row r="63633" customFormat="1" ht="15" customHeight="1" x14ac:dyDescent="0.25"/>
    <row r="63634" customFormat="1" ht="15" customHeight="1" x14ac:dyDescent="0.25"/>
    <row r="63635" customFormat="1" ht="15" customHeight="1" x14ac:dyDescent="0.25"/>
    <row r="63636" customFormat="1" ht="15" customHeight="1" x14ac:dyDescent="0.25"/>
    <row r="63637" customFormat="1" ht="15" customHeight="1" x14ac:dyDescent="0.25"/>
    <row r="63638" customFormat="1" ht="15" customHeight="1" x14ac:dyDescent="0.25"/>
    <row r="63639" customFormat="1" ht="15" customHeight="1" x14ac:dyDescent="0.25"/>
    <row r="63640" customFormat="1" ht="15" customHeight="1" x14ac:dyDescent="0.25"/>
    <row r="63641" customFormat="1" ht="15" customHeight="1" x14ac:dyDescent="0.25"/>
    <row r="63642" customFormat="1" ht="15" customHeight="1" x14ac:dyDescent="0.25"/>
    <row r="63643" customFormat="1" ht="15" customHeight="1" x14ac:dyDescent="0.25"/>
    <row r="63644" customFormat="1" ht="15" customHeight="1" x14ac:dyDescent="0.25"/>
    <row r="63645" customFormat="1" ht="15" customHeight="1" x14ac:dyDescent="0.25"/>
    <row r="63646" customFormat="1" ht="15" customHeight="1" x14ac:dyDescent="0.25"/>
    <row r="63647" customFormat="1" ht="15" customHeight="1" x14ac:dyDescent="0.25"/>
    <row r="63648" customFormat="1" ht="15" customHeight="1" x14ac:dyDescent="0.25"/>
    <row r="63649" customFormat="1" ht="15" customHeight="1" x14ac:dyDescent="0.25"/>
    <row r="63650" customFormat="1" ht="15" customHeight="1" x14ac:dyDescent="0.25"/>
    <row r="63651" customFormat="1" ht="15" customHeight="1" x14ac:dyDescent="0.25"/>
    <row r="63652" customFormat="1" ht="15" customHeight="1" x14ac:dyDescent="0.25"/>
    <row r="63653" customFormat="1" ht="15" customHeight="1" x14ac:dyDescent="0.25"/>
    <row r="63654" customFormat="1" ht="15" customHeight="1" x14ac:dyDescent="0.25"/>
    <row r="63655" customFormat="1" ht="15" customHeight="1" x14ac:dyDescent="0.25"/>
    <row r="63656" customFormat="1" ht="15" customHeight="1" x14ac:dyDescent="0.25"/>
    <row r="63657" customFormat="1" ht="15" customHeight="1" x14ac:dyDescent="0.25"/>
    <row r="63658" customFormat="1" ht="15" customHeight="1" x14ac:dyDescent="0.25"/>
    <row r="63659" customFormat="1" ht="15" customHeight="1" x14ac:dyDescent="0.25"/>
    <row r="63660" customFormat="1" ht="15" customHeight="1" x14ac:dyDescent="0.25"/>
    <row r="63661" customFormat="1" ht="15" customHeight="1" x14ac:dyDescent="0.25"/>
    <row r="63662" customFormat="1" ht="15" customHeight="1" x14ac:dyDescent="0.25"/>
    <row r="63663" customFormat="1" ht="15" customHeight="1" x14ac:dyDescent="0.25"/>
    <row r="63664" customFormat="1" ht="15" customHeight="1" x14ac:dyDescent="0.25"/>
    <row r="63665" customFormat="1" ht="15" customHeight="1" x14ac:dyDescent="0.25"/>
    <row r="63666" customFormat="1" ht="15" customHeight="1" x14ac:dyDescent="0.25"/>
    <row r="63667" customFormat="1" ht="15" customHeight="1" x14ac:dyDescent="0.25"/>
    <row r="63668" customFormat="1" ht="15" customHeight="1" x14ac:dyDescent="0.25"/>
    <row r="63669" customFormat="1" ht="15" customHeight="1" x14ac:dyDescent="0.25"/>
    <row r="63670" customFormat="1" ht="15" customHeight="1" x14ac:dyDescent="0.25"/>
    <row r="63671" customFormat="1" ht="15" customHeight="1" x14ac:dyDescent="0.25"/>
    <row r="63672" customFormat="1" ht="15" customHeight="1" x14ac:dyDescent="0.25"/>
    <row r="63673" customFormat="1" ht="15" customHeight="1" x14ac:dyDescent="0.25"/>
    <row r="63674" customFormat="1" ht="15" customHeight="1" x14ac:dyDescent="0.25"/>
    <row r="63675" customFormat="1" ht="15" customHeight="1" x14ac:dyDescent="0.25"/>
    <row r="63676" customFormat="1" ht="15" customHeight="1" x14ac:dyDescent="0.25"/>
    <row r="63677" customFormat="1" ht="15" customHeight="1" x14ac:dyDescent="0.25"/>
    <row r="63678" customFormat="1" ht="15" customHeight="1" x14ac:dyDescent="0.25"/>
    <row r="63679" customFormat="1" ht="15" customHeight="1" x14ac:dyDescent="0.25"/>
    <row r="63680" customFormat="1" ht="15" customHeight="1" x14ac:dyDescent="0.25"/>
    <row r="63681" customFormat="1" ht="15" customHeight="1" x14ac:dyDescent="0.25"/>
    <row r="63682" customFormat="1" ht="15" customHeight="1" x14ac:dyDescent="0.25"/>
    <row r="63683" customFormat="1" ht="15" customHeight="1" x14ac:dyDescent="0.25"/>
    <row r="63684" customFormat="1" ht="15" customHeight="1" x14ac:dyDescent="0.25"/>
    <row r="63685" customFormat="1" ht="15" customHeight="1" x14ac:dyDescent="0.25"/>
    <row r="63686" customFormat="1" ht="15" customHeight="1" x14ac:dyDescent="0.25"/>
    <row r="63687" customFormat="1" ht="15" customHeight="1" x14ac:dyDescent="0.25"/>
    <row r="63688" customFormat="1" ht="15" customHeight="1" x14ac:dyDescent="0.25"/>
    <row r="63689" customFormat="1" ht="15" customHeight="1" x14ac:dyDescent="0.25"/>
    <row r="63690" customFormat="1" ht="15" customHeight="1" x14ac:dyDescent="0.25"/>
    <row r="63691" customFormat="1" ht="15" customHeight="1" x14ac:dyDescent="0.25"/>
    <row r="63692" customFormat="1" ht="15" customHeight="1" x14ac:dyDescent="0.25"/>
    <row r="63693" customFormat="1" ht="15" customHeight="1" x14ac:dyDescent="0.25"/>
    <row r="63694" customFormat="1" ht="15" customHeight="1" x14ac:dyDescent="0.25"/>
    <row r="63695" customFormat="1" ht="15" customHeight="1" x14ac:dyDescent="0.25"/>
    <row r="63696" customFormat="1" ht="15" customHeight="1" x14ac:dyDescent="0.25"/>
    <row r="63697" customFormat="1" ht="15" customHeight="1" x14ac:dyDescent="0.25"/>
    <row r="63698" customFormat="1" ht="15" customHeight="1" x14ac:dyDescent="0.25"/>
    <row r="63699" customFormat="1" ht="15" customHeight="1" x14ac:dyDescent="0.25"/>
    <row r="63700" customFormat="1" ht="15" customHeight="1" x14ac:dyDescent="0.25"/>
    <row r="63701" customFormat="1" ht="15" customHeight="1" x14ac:dyDescent="0.25"/>
    <row r="63702" customFormat="1" ht="15" customHeight="1" x14ac:dyDescent="0.25"/>
    <row r="63703" customFormat="1" ht="15" customHeight="1" x14ac:dyDescent="0.25"/>
    <row r="63704" customFormat="1" ht="15" customHeight="1" x14ac:dyDescent="0.25"/>
    <row r="63705" customFormat="1" ht="15" customHeight="1" x14ac:dyDescent="0.25"/>
    <row r="63706" customFormat="1" ht="15" customHeight="1" x14ac:dyDescent="0.25"/>
    <row r="63707" customFormat="1" ht="15" customHeight="1" x14ac:dyDescent="0.25"/>
    <row r="63708" customFormat="1" ht="15" customHeight="1" x14ac:dyDescent="0.25"/>
    <row r="63709" customFormat="1" ht="15" customHeight="1" x14ac:dyDescent="0.25"/>
    <row r="63710" customFormat="1" ht="15" customHeight="1" x14ac:dyDescent="0.25"/>
    <row r="63711" customFormat="1" ht="15" customHeight="1" x14ac:dyDescent="0.25"/>
    <row r="63712" customFormat="1" ht="15" customHeight="1" x14ac:dyDescent="0.25"/>
    <row r="63713" customFormat="1" ht="15" customHeight="1" x14ac:dyDescent="0.25"/>
    <row r="63714" customFormat="1" ht="15" customHeight="1" x14ac:dyDescent="0.25"/>
    <row r="63715" customFormat="1" ht="15" customHeight="1" x14ac:dyDescent="0.25"/>
    <row r="63716" customFormat="1" ht="15" customHeight="1" x14ac:dyDescent="0.25"/>
    <row r="63717" customFormat="1" ht="15" customHeight="1" x14ac:dyDescent="0.25"/>
    <row r="63718" customFormat="1" ht="15" customHeight="1" x14ac:dyDescent="0.25"/>
    <row r="63719" customFormat="1" ht="15" customHeight="1" x14ac:dyDescent="0.25"/>
    <row r="63720" customFormat="1" ht="15" customHeight="1" x14ac:dyDescent="0.25"/>
    <row r="63721" customFormat="1" ht="15" customHeight="1" x14ac:dyDescent="0.25"/>
    <row r="63722" customFormat="1" ht="15" customHeight="1" x14ac:dyDescent="0.25"/>
    <row r="63723" customFormat="1" ht="15" customHeight="1" x14ac:dyDescent="0.25"/>
    <row r="63724" customFormat="1" ht="15" customHeight="1" x14ac:dyDescent="0.25"/>
    <row r="63725" customFormat="1" ht="15" customHeight="1" x14ac:dyDescent="0.25"/>
    <row r="63726" customFormat="1" ht="15" customHeight="1" x14ac:dyDescent="0.25"/>
    <row r="63727" customFormat="1" ht="15" customHeight="1" x14ac:dyDescent="0.25"/>
    <row r="63728" customFormat="1" ht="15" customHeight="1" x14ac:dyDescent="0.25"/>
    <row r="63729" customFormat="1" ht="15" customHeight="1" x14ac:dyDescent="0.25"/>
    <row r="63730" customFormat="1" ht="15" customHeight="1" x14ac:dyDescent="0.25"/>
    <row r="63731" customFormat="1" ht="15" customHeight="1" x14ac:dyDescent="0.25"/>
    <row r="63732" customFormat="1" ht="15" customHeight="1" x14ac:dyDescent="0.25"/>
    <row r="63733" customFormat="1" ht="15" customHeight="1" x14ac:dyDescent="0.25"/>
    <row r="63734" customFormat="1" ht="15" customHeight="1" x14ac:dyDescent="0.25"/>
    <row r="63735" customFormat="1" ht="15" customHeight="1" x14ac:dyDescent="0.25"/>
    <row r="63736" customFormat="1" ht="15" customHeight="1" x14ac:dyDescent="0.25"/>
    <row r="63737" customFormat="1" ht="15" customHeight="1" x14ac:dyDescent="0.25"/>
    <row r="63738" customFormat="1" ht="15" customHeight="1" x14ac:dyDescent="0.25"/>
    <row r="63739" customFormat="1" ht="15" customHeight="1" x14ac:dyDescent="0.25"/>
    <row r="63740" customFormat="1" ht="15" customHeight="1" x14ac:dyDescent="0.25"/>
    <row r="63741" customFormat="1" ht="15" customHeight="1" x14ac:dyDescent="0.25"/>
    <row r="63742" customFormat="1" ht="15" customHeight="1" x14ac:dyDescent="0.25"/>
    <row r="63743" customFormat="1" ht="15" customHeight="1" x14ac:dyDescent="0.25"/>
    <row r="63744" customFormat="1" ht="15" customHeight="1" x14ac:dyDescent="0.25"/>
    <row r="63745" customFormat="1" ht="15" customHeight="1" x14ac:dyDescent="0.25"/>
    <row r="63746" customFormat="1" ht="15" customHeight="1" x14ac:dyDescent="0.25"/>
    <row r="63747" customFormat="1" ht="15" customHeight="1" x14ac:dyDescent="0.25"/>
    <row r="63748" customFormat="1" ht="15" customHeight="1" x14ac:dyDescent="0.25"/>
    <row r="63749" customFormat="1" ht="15" customHeight="1" x14ac:dyDescent="0.25"/>
    <row r="63750" customFormat="1" ht="15" customHeight="1" x14ac:dyDescent="0.25"/>
    <row r="63751" customFormat="1" ht="15" customHeight="1" x14ac:dyDescent="0.25"/>
    <row r="63752" customFormat="1" ht="15" customHeight="1" x14ac:dyDescent="0.25"/>
    <row r="63753" customFormat="1" ht="15" customHeight="1" x14ac:dyDescent="0.25"/>
    <row r="63754" customFormat="1" ht="15" customHeight="1" x14ac:dyDescent="0.25"/>
    <row r="63755" customFormat="1" ht="15" customHeight="1" x14ac:dyDescent="0.25"/>
    <row r="63756" customFormat="1" ht="15" customHeight="1" x14ac:dyDescent="0.25"/>
    <row r="63757" customFormat="1" ht="15" customHeight="1" x14ac:dyDescent="0.25"/>
    <row r="63758" customFormat="1" ht="15" customHeight="1" x14ac:dyDescent="0.25"/>
    <row r="63759" customFormat="1" ht="15" customHeight="1" x14ac:dyDescent="0.25"/>
    <row r="63760" customFormat="1" ht="15" customHeight="1" x14ac:dyDescent="0.25"/>
    <row r="63761" customFormat="1" ht="15" customHeight="1" x14ac:dyDescent="0.25"/>
    <row r="63762" customFormat="1" ht="15" customHeight="1" x14ac:dyDescent="0.25"/>
    <row r="63763" customFormat="1" ht="15" customHeight="1" x14ac:dyDescent="0.25"/>
    <row r="63764" customFormat="1" ht="15" customHeight="1" x14ac:dyDescent="0.25"/>
    <row r="63765" customFormat="1" ht="15" customHeight="1" x14ac:dyDescent="0.25"/>
    <row r="63766" customFormat="1" ht="15" customHeight="1" x14ac:dyDescent="0.25"/>
    <row r="63767" customFormat="1" ht="15" customHeight="1" x14ac:dyDescent="0.25"/>
    <row r="63768" customFormat="1" ht="15" customHeight="1" x14ac:dyDescent="0.25"/>
    <row r="63769" customFormat="1" ht="15" customHeight="1" x14ac:dyDescent="0.25"/>
    <row r="63770" customFormat="1" ht="15" customHeight="1" x14ac:dyDescent="0.25"/>
    <row r="63771" customFormat="1" ht="15" customHeight="1" x14ac:dyDescent="0.25"/>
    <row r="63772" customFormat="1" ht="15" customHeight="1" x14ac:dyDescent="0.25"/>
    <row r="63773" customFormat="1" ht="15" customHeight="1" x14ac:dyDescent="0.25"/>
    <row r="63774" customFormat="1" ht="15" customHeight="1" x14ac:dyDescent="0.25"/>
    <row r="63775" customFormat="1" ht="15" customHeight="1" x14ac:dyDescent="0.25"/>
    <row r="63776" customFormat="1" ht="15" customHeight="1" x14ac:dyDescent="0.25"/>
    <row r="63777" customFormat="1" ht="15" customHeight="1" x14ac:dyDescent="0.25"/>
    <row r="63778" customFormat="1" ht="15" customHeight="1" x14ac:dyDescent="0.25"/>
    <row r="63779" customFormat="1" ht="15" customHeight="1" x14ac:dyDescent="0.25"/>
    <row r="63780" customFormat="1" ht="15" customHeight="1" x14ac:dyDescent="0.25"/>
    <row r="63781" customFormat="1" ht="15" customHeight="1" x14ac:dyDescent="0.25"/>
    <row r="63782" customFormat="1" ht="15" customHeight="1" x14ac:dyDescent="0.25"/>
    <row r="63783" customFormat="1" ht="15" customHeight="1" x14ac:dyDescent="0.25"/>
    <row r="63784" customFormat="1" ht="15" customHeight="1" x14ac:dyDescent="0.25"/>
    <row r="63785" customFormat="1" ht="15" customHeight="1" x14ac:dyDescent="0.25"/>
    <row r="63786" customFormat="1" ht="15" customHeight="1" x14ac:dyDescent="0.25"/>
    <row r="63787" customFormat="1" ht="15" customHeight="1" x14ac:dyDescent="0.25"/>
    <row r="63788" customFormat="1" ht="15" customHeight="1" x14ac:dyDescent="0.25"/>
    <row r="63789" customFormat="1" ht="15" customHeight="1" x14ac:dyDescent="0.25"/>
    <row r="63790" customFormat="1" ht="15" customHeight="1" x14ac:dyDescent="0.25"/>
    <row r="63791" customFormat="1" ht="15" customHeight="1" x14ac:dyDescent="0.25"/>
    <row r="63792" customFormat="1" ht="15" customHeight="1" x14ac:dyDescent="0.25"/>
    <row r="63793" customFormat="1" ht="15" customHeight="1" x14ac:dyDescent="0.25"/>
    <row r="63794" customFormat="1" ht="15" customHeight="1" x14ac:dyDescent="0.25"/>
    <row r="63795" customFormat="1" ht="15" customHeight="1" x14ac:dyDescent="0.25"/>
    <row r="63796" customFormat="1" ht="15" customHeight="1" x14ac:dyDescent="0.25"/>
    <row r="63797" customFormat="1" ht="15" customHeight="1" x14ac:dyDescent="0.25"/>
    <row r="63798" customFormat="1" ht="15" customHeight="1" x14ac:dyDescent="0.25"/>
    <row r="63799" customFormat="1" ht="15" customHeight="1" x14ac:dyDescent="0.25"/>
    <row r="63800" customFormat="1" ht="15" customHeight="1" x14ac:dyDescent="0.25"/>
    <row r="63801" customFormat="1" ht="15" customHeight="1" x14ac:dyDescent="0.25"/>
    <row r="63802" customFormat="1" ht="15" customHeight="1" x14ac:dyDescent="0.25"/>
    <row r="63803" customFormat="1" ht="15" customHeight="1" x14ac:dyDescent="0.25"/>
    <row r="63804" customFormat="1" ht="15" customHeight="1" x14ac:dyDescent="0.25"/>
    <row r="63805" customFormat="1" ht="15" customHeight="1" x14ac:dyDescent="0.25"/>
    <row r="63806" customFormat="1" ht="15" customHeight="1" x14ac:dyDescent="0.25"/>
    <row r="63807" customFormat="1" ht="15" customHeight="1" x14ac:dyDescent="0.25"/>
    <row r="63808" customFormat="1" ht="15" customHeight="1" x14ac:dyDescent="0.25"/>
    <row r="63809" customFormat="1" ht="15" customHeight="1" x14ac:dyDescent="0.25"/>
    <row r="63810" customFormat="1" ht="15" customHeight="1" x14ac:dyDescent="0.25"/>
    <row r="63811" customFormat="1" ht="15" customHeight="1" x14ac:dyDescent="0.25"/>
    <row r="63812" customFormat="1" ht="15" customHeight="1" x14ac:dyDescent="0.25"/>
    <row r="63813" customFormat="1" ht="15" customHeight="1" x14ac:dyDescent="0.25"/>
    <row r="63814" customFormat="1" ht="15" customHeight="1" x14ac:dyDescent="0.25"/>
    <row r="63815" customFormat="1" ht="15" customHeight="1" x14ac:dyDescent="0.25"/>
    <row r="63816" customFormat="1" ht="15" customHeight="1" x14ac:dyDescent="0.25"/>
    <row r="63817" customFormat="1" ht="15" customHeight="1" x14ac:dyDescent="0.25"/>
    <row r="63818" customFormat="1" ht="15" customHeight="1" x14ac:dyDescent="0.25"/>
    <row r="63819" customFormat="1" ht="15" customHeight="1" x14ac:dyDescent="0.25"/>
    <row r="63820" customFormat="1" ht="15" customHeight="1" x14ac:dyDescent="0.25"/>
    <row r="63821" customFormat="1" ht="15" customHeight="1" x14ac:dyDescent="0.25"/>
    <row r="63822" customFormat="1" ht="15" customHeight="1" x14ac:dyDescent="0.25"/>
    <row r="63823" customFormat="1" ht="15" customHeight="1" x14ac:dyDescent="0.25"/>
    <row r="63824" customFormat="1" ht="15" customHeight="1" x14ac:dyDescent="0.25"/>
    <row r="63825" customFormat="1" ht="15" customHeight="1" x14ac:dyDescent="0.25"/>
    <row r="63826" customFormat="1" ht="15" customHeight="1" x14ac:dyDescent="0.25"/>
    <row r="63827" customFormat="1" ht="15" customHeight="1" x14ac:dyDescent="0.25"/>
    <row r="63828" customFormat="1" ht="15" customHeight="1" x14ac:dyDescent="0.25"/>
    <row r="63829" customFormat="1" ht="15" customHeight="1" x14ac:dyDescent="0.25"/>
    <row r="63830" customFormat="1" ht="15" customHeight="1" x14ac:dyDescent="0.25"/>
    <row r="63831" customFormat="1" ht="15" customHeight="1" x14ac:dyDescent="0.25"/>
    <row r="63832" customFormat="1" ht="15" customHeight="1" x14ac:dyDescent="0.25"/>
    <row r="63833" customFormat="1" ht="15" customHeight="1" x14ac:dyDescent="0.25"/>
    <row r="63834" customFormat="1" ht="15" customHeight="1" x14ac:dyDescent="0.25"/>
    <row r="63835" customFormat="1" ht="15" customHeight="1" x14ac:dyDescent="0.25"/>
    <row r="63836" customFormat="1" ht="15" customHeight="1" x14ac:dyDescent="0.25"/>
    <row r="63837" customFormat="1" ht="15" customHeight="1" x14ac:dyDescent="0.25"/>
    <row r="63838" customFormat="1" ht="15" customHeight="1" x14ac:dyDescent="0.25"/>
    <row r="63839" customFormat="1" ht="15" customHeight="1" x14ac:dyDescent="0.25"/>
    <row r="63840" customFormat="1" ht="15" customHeight="1" x14ac:dyDescent="0.25"/>
    <row r="63841" customFormat="1" ht="15" customHeight="1" x14ac:dyDescent="0.25"/>
    <row r="63842" customFormat="1" ht="15" customHeight="1" x14ac:dyDescent="0.25"/>
    <row r="63843" customFormat="1" ht="15" customHeight="1" x14ac:dyDescent="0.25"/>
    <row r="63844" customFormat="1" ht="15" customHeight="1" x14ac:dyDescent="0.25"/>
    <row r="63845" customFormat="1" ht="15" customHeight="1" x14ac:dyDescent="0.25"/>
    <row r="63846" customFormat="1" ht="15" customHeight="1" x14ac:dyDescent="0.25"/>
    <row r="63847" customFormat="1" ht="15" customHeight="1" x14ac:dyDescent="0.25"/>
    <row r="63848" customFormat="1" ht="15" customHeight="1" x14ac:dyDescent="0.25"/>
    <row r="63849" customFormat="1" ht="15" customHeight="1" x14ac:dyDescent="0.25"/>
    <row r="63850" customFormat="1" ht="15" customHeight="1" x14ac:dyDescent="0.25"/>
    <row r="63851" customFormat="1" ht="15" customHeight="1" x14ac:dyDescent="0.25"/>
    <row r="63852" customFormat="1" ht="15" customHeight="1" x14ac:dyDescent="0.25"/>
    <row r="63853" customFormat="1" ht="15" customHeight="1" x14ac:dyDescent="0.25"/>
    <row r="63854" customFormat="1" ht="15" customHeight="1" x14ac:dyDescent="0.25"/>
    <row r="63855" customFormat="1" ht="15" customHeight="1" x14ac:dyDescent="0.25"/>
    <row r="63856" customFormat="1" ht="15" customHeight="1" x14ac:dyDescent="0.25"/>
    <row r="63857" customFormat="1" ht="15" customHeight="1" x14ac:dyDescent="0.25"/>
    <row r="63858" customFormat="1" ht="15" customHeight="1" x14ac:dyDescent="0.25"/>
    <row r="63859" customFormat="1" ht="15" customHeight="1" x14ac:dyDescent="0.25"/>
    <row r="63860" customFormat="1" ht="15" customHeight="1" x14ac:dyDescent="0.25"/>
    <row r="63861" customFormat="1" ht="15" customHeight="1" x14ac:dyDescent="0.25"/>
    <row r="63862" customFormat="1" ht="15" customHeight="1" x14ac:dyDescent="0.25"/>
    <row r="63863" customFormat="1" ht="15" customHeight="1" x14ac:dyDescent="0.25"/>
    <row r="63864" customFormat="1" ht="15" customHeight="1" x14ac:dyDescent="0.25"/>
    <row r="63865" customFormat="1" ht="15" customHeight="1" x14ac:dyDescent="0.25"/>
    <row r="63866" customFormat="1" ht="15" customHeight="1" x14ac:dyDescent="0.25"/>
    <row r="63867" customFormat="1" ht="15" customHeight="1" x14ac:dyDescent="0.25"/>
    <row r="63868" customFormat="1" ht="15" customHeight="1" x14ac:dyDescent="0.25"/>
    <row r="63869" customFormat="1" ht="15" customHeight="1" x14ac:dyDescent="0.25"/>
    <row r="63870" customFormat="1" ht="15" customHeight="1" x14ac:dyDescent="0.25"/>
    <row r="63871" customFormat="1" ht="15" customHeight="1" x14ac:dyDescent="0.25"/>
    <row r="63872" customFormat="1" ht="15" customHeight="1" x14ac:dyDescent="0.25"/>
    <row r="63873" customFormat="1" ht="15" customHeight="1" x14ac:dyDescent="0.25"/>
    <row r="63874" customFormat="1" ht="15" customHeight="1" x14ac:dyDescent="0.25"/>
    <row r="63875" customFormat="1" ht="15" customHeight="1" x14ac:dyDescent="0.25"/>
    <row r="63876" customFormat="1" ht="15" customHeight="1" x14ac:dyDescent="0.25"/>
    <row r="63877" customFormat="1" ht="15" customHeight="1" x14ac:dyDescent="0.25"/>
    <row r="63878" customFormat="1" ht="15" customHeight="1" x14ac:dyDescent="0.25"/>
    <row r="63879" customFormat="1" ht="15" customHeight="1" x14ac:dyDescent="0.25"/>
    <row r="63880" customFormat="1" ht="15" customHeight="1" x14ac:dyDescent="0.25"/>
    <row r="63881" customFormat="1" ht="15" customHeight="1" x14ac:dyDescent="0.25"/>
    <row r="63882" customFormat="1" ht="15" customHeight="1" x14ac:dyDescent="0.25"/>
    <row r="63883" customFormat="1" ht="15" customHeight="1" x14ac:dyDescent="0.25"/>
    <row r="63884" customFormat="1" ht="15" customHeight="1" x14ac:dyDescent="0.25"/>
    <row r="63885" customFormat="1" ht="15" customHeight="1" x14ac:dyDescent="0.25"/>
    <row r="63886" customFormat="1" ht="15" customHeight="1" x14ac:dyDescent="0.25"/>
    <row r="63887" customFormat="1" ht="15" customHeight="1" x14ac:dyDescent="0.25"/>
    <row r="63888" customFormat="1" ht="15" customHeight="1" x14ac:dyDescent="0.25"/>
    <row r="63889" customFormat="1" ht="15" customHeight="1" x14ac:dyDescent="0.25"/>
    <row r="63890" customFormat="1" ht="15" customHeight="1" x14ac:dyDescent="0.25"/>
    <row r="63891" customFormat="1" ht="15" customHeight="1" x14ac:dyDescent="0.25"/>
    <row r="63892" customFormat="1" ht="15" customHeight="1" x14ac:dyDescent="0.25"/>
    <row r="63893" customFormat="1" ht="15" customHeight="1" x14ac:dyDescent="0.25"/>
    <row r="63894" customFormat="1" ht="15" customHeight="1" x14ac:dyDescent="0.25"/>
    <row r="63895" customFormat="1" ht="15" customHeight="1" x14ac:dyDescent="0.25"/>
    <row r="63896" customFormat="1" ht="15" customHeight="1" x14ac:dyDescent="0.25"/>
    <row r="63897" customFormat="1" ht="15" customHeight="1" x14ac:dyDescent="0.25"/>
    <row r="63898" customFormat="1" ht="15" customHeight="1" x14ac:dyDescent="0.25"/>
    <row r="63899" customFormat="1" ht="15" customHeight="1" x14ac:dyDescent="0.25"/>
    <row r="63900" customFormat="1" ht="15" customHeight="1" x14ac:dyDescent="0.25"/>
    <row r="63901" customFormat="1" ht="15" customHeight="1" x14ac:dyDescent="0.25"/>
    <row r="63902" customFormat="1" ht="15" customHeight="1" x14ac:dyDescent="0.25"/>
    <row r="63903" customFormat="1" ht="15" customHeight="1" x14ac:dyDescent="0.25"/>
    <row r="63904" customFormat="1" ht="15" customHeight="1" x14ac:dyDescent="0.25"/>
    <row r="63905" customFormat="1" ht="15" customHeight="1" x14ac:dyDescent="0.25"/>
    <row r="63906" customFormat="1" ht="15" customHeight="1" x14ac:dyDescent="0.25"/>
    <row r="63907" customFormat="1" ht="15" customHeight="1" x14ac:dyDescent="0.25"/>
    <row r="63908" customFormat="1" ht="15" customHeight="1" x14ac:dyDescent="0.25"/>
    <row r="63909" customFormat="1" ht="15" customHeight="1" x14ac:dyDescent="0.25"/>
    <row r="63910" customFormat="1" ht="15" customHeight="1" x14ac:dyDescent="0.25"/>
    <row r="63911" customFormat="1" ht="15" customHeight="1" x14ac:dyDescent="0.25"/>
    <row r="63912" customFormat="1" ht="15" customHeight="1" x14ac:dyDescent="0.25"/>
    <row r="63913" customFormat="1" ht="15" customHeight="1" x14ac:dyDescent="0.25"/>
    <row r="63914" customFormat="1" ht="15" customHeight="1" x14ac:dyDescent="0.25"/>
    <row r="63915" customFormat="1" ht="15" customHeight="1" x14ac:dyDescent="0.25"/>
    <row r="63916" customFormat="1" ht="15" customHeight="1" x14ac:dyDescent="0.25"/>
    <row r="63917" customFormat="1" ht="15" customHeight="1" x14ac:dyDescent="0.25"/>
    <row r="63918" customFormat="1" ht="15" customHeight="1" x14ac:dyDescent="0.25"/>
    <row r="63919" customFormat="1" ht="15" customHeight="1" x14ac:dyDescent="0.25"/>
    <row r="63920" customFormat="1" ht="15" customHeight="1" x14ac:dyDescent="0.25"/>
    <row r="63921" customFormat="1" ht="15" customHeight="1" x14ac:dyDescent="0.25"/>
    <row r="63922" customFormat="1" ht="15" customHeight="1" x14ac:dyDescent="0.25"/>
    <row r="63923" customFormat="1" ht="15" customHeight="1" x14ac:dyDescent="0.25"/>
    <row r="63924" customFormat="1" ht="15" customHeight="1" x14ac:dyDescent="0.25"/>
    <row r="63925" customFormat="1" ht="15" customHeight="1" x14ac:dyDescent="0.25"/>
    <row r="63926" customFormat="1" ht="15" customHeight="1" x14ac:dyDescent="0.25"/>
    <row r="63927" customFormat="1" ht="15" customHeight="1" x14ac:dyDescent="0.25"/>
    <row r="63928" customFormat="1" ht="15" customHeight="1" x14ac:dyDescent="0.25"/>
    <row r="63929" customFormat="1" ht="15" customHeight="1" x14ac:dyDescent="0.25"/>
    <row r="63930" customFormat="1" ht="15" customHeight="1" x14ac:dyDescent="0.25"/>
    <row r="63931" customFormat="1" ht="15" customHeight="1" x14ac:dyDescent="0.25"/>
    <row r="63932" customFormat="1" ht="15" customHeight="1" x14ac:dyDescent="0.25"/>
    <row r="63933" customFormat="1" ht="15" customHeight="1" x14ac:dyDescent="0.25"/>
    <row r="63934" customFormat="1" ht="15" customHeight="1" x14ac:dyDescent="0.25"/>
    <row r="63935" customFormat="1" ht="15" customHeight="1" x14ac:dyDescent="0.25"/>
    <row r="63936" customFormat="1" ht="15" customHeight="1" x14ac:dyDescent="0.25"/>
    <row r="63937" customFormat="1" ht="15" customHeight="1" x14ac:dyDescent="0.25"/>
    <row r="63938" customFormat="1" ht="15" customHeight="1" x14ac:dyDescent="0.25"/>
    <row r="63939" customFormat="1" ht="15" customHeight="1" x14ac:dyDescent="0.25"/>
    <row r="63940" customFormat="1" ht="15" customHeight="1" x14ac:dyDescent="0.25"/>
    <row r="63941" customFormat="1" ht="15" customHeight="1" x14ac:dyDescent="0.25"/>
    <row r="63942" customFormat="1" ht="15" customHeight="1" x14ac:dyDescent="0.25"/>
    <row r="63943" customFormat="1" ht="15" customHeight="1" x14ac:dyDescent="0.25"/>
    <row r="63944" customFormat="1" ht="15" customHeight="1" x14ac:dyDescent="0.25"/>
    <row r="63945" customFormat="1" ht="15" customHeight="1" x14ac:dyDescent="0.25"/>
    <row r="63946" customFormat="1" ht="15" customHeight="1" x14ac:dyDescent="0.25"/>
    <row r="63947" customFormat="1" ht="15" customHeight="1" x14ac:dyDescent="0.25"/>
    <row r="63948" customFormat="1" ht="15" customHeight="1" x14ac:dyDescent="0.25"/>
    <row r="63949" customFormat="1" ht="15" customHeight="1" x14ac:dyDescent="0.25"/>
    <row r="63950" customFormat="1" ht="15" customHeight="1" x14ac:dyDescent="0.25"/>
    <row r="63951" customFormat="1" ht="15" customHeight="1" x14ac:dyDescent="0.25"/>
    <row r="63952" customFormat="1" ht="15" customHeight="1" x14ac:dyDescent="0.25"/>
    <row r="63953" customFormat="1" ht="15" customHeight="1" x14ac:dyDescent="0.25"/>
    <row r="63954" customFormat="1" ht="15" customHeight="1" x14ac:dyDescent="0.25"/>
    <row r="63955" customFormat="1" ht="15" customHeight="1" x14ac:dyDescent="0.25"/>
    <row r="63956" customFormat="1" ht="15" customHeight="1" x14ac:dyDescent="0.25"/>
    <row r="63957" customFormat="1" ht="15" customHeight="1" x14ac:dyDescent="0.25"/>
    <row r="63958" customFormat="1" ht="15" customHeight="1" x14ac:dyDescent="0.25"/>
    <row r="63959" customFormat="1" ht="15" customHeight="1" x14ac:dyDescent="0.25"/>
    <row r="63960" customFormat="1" ht="15" customHeight="1" x14ac:dyDescent="0.25"/>
    <row r="63961" customFormat="1" ht="15" customHeight="1" x14ac:dyDescent="0.25"/>
    <row r="63962" customFormat="1" ht="15" customHeight="1" x14ac:dyDescent="0.25"/>
    <row r="63963" customFormat="1" ht="15" customHeight="1" x14ac:dyDescent="0.25"/>
    <row r="63964" customFormat="1" ht="15" customHeight="1" x14ac:dyDescent="0.25"/>
    <row r="63965" customFormat="1" ht="15" customHeight="1" x14ac:dyDescent="0.25"/>
    <row r="63966" customFormat="1" ht="15" customHeight="1" x14ac:dyDescent="0.25"/>
    <row r="63967" customFormat="1" ht="15" customHeight="1" x14ac:dyDescent="0.25"/>
    <row r="63968" customFormat="1" ht="15" customHeight="1" x14ac:dyDescent="0.25"/>
    <row r="63969" customFormat="1" ht="15" customHeight="1" x14ac:dyDescent="0.25"/>
    <row r="63970" customFormat="1" ht="15" customHeight="1" x14ac:dyDescent="0.25"/>
    <row r="63971" customFormat="1" ht="15" customHeight="1" x14ac:dyDescent="0.25"/>
    <row r="63972" customFormat="1" ht="15" customHeight="1" x14ac:dyDescent="0.25"/>
    <row r="63973" customFormat="1" ht="15" customHeight="1" x14ac:dyDescent="0.25"/>
    <row r="63974" customFormat="1" ht="15" customHeight="1" x14ac:dyDescent="0.25"/>
    <row r="63975" customFormat="1" ht="15" customHeight="1" x14ac:dyDescent="0.25"/>
    <row r="63976" customFormat="1" ht="15" customHeight="1" x14ac:dyDescent="0.25"/>
    <row r="63977" customFormat="1" ht="15" customHeight="1" x14ac:dyDescent="0.25"/>
    <row r="63978" customFormat="1" ht="15" customHeight="1" x14ac:dyDescent="0.25"/>
    <row r="63979" customFormat="1" ht="15" customHeight="1" x14ac:dyDescent="0.25"/>
    <row r="63980" customFormat="1" ht="15" customHeight="1" x14ac:dyDescent="0.25"/>
    <row r="63981" customFormat="1" ht="15" customHeight="1" x14ac:dyDescent="0.25"/>
    <row r="63982" customFormat="1" ht="15" customHeight="1" x14ac:dyDescent="0.25"/>
    <row r="63983" customFormat="1" ht="15" customHeight="1" x14ac:dyDescent="0.25"/>
    <row r="63984" customFormat="1" ht="15" customHeight="1" x14ac:dyDescent="0.25"/>
    <row r="63985" customFormat="1" ht="15" customHeight="1" x14ac:dyDescent="0.25"/>
    <row r="63986" customFormat="1" ht="15" customHeight="1" x14ac:dyDescent="0.25"/>
    <row r="63987" customFormat="1" ht="15" customHeight="1" x14ac:dyDescent="0.25"/>
    <row r="63988" customFormat="1" ht="15" customHeight="1" x14ac:dyDescent="0.25"/>
    <row r="63989" customFormat="1" ht="15" customHeight="1" x14ac:dyDescent="0.25"/>
    <row r="63990" customFormat="1" ht="15" customHeight="1" x14ac:dyDescent="0.25"/>
    <row r="63991" customFormat="1" ht="15" customHeight="1" x14ac:dyDescent="0.25"/>
    <row r="63992" customFormat="1" ht="15" customHeight="1" x14ac:dyDescent="0.25"/>
    <row r="63993" customFormat="1" ht="15" customHeight="1" x14ac:dyDescent="0.25"/>
    <row r="63994" customFormat="1" ht="15" customHeight="1" x14ac:dyDescent="0.25"/>
    <row r="63995" customFormat="1" ht="15" customHeight="1" x14ac:dyDescent="0.25"/>
    <row r="63996" customFormat="1" ht="15" customHeight="1" x14ac:dyDescent="0.25"/>
    <row r="63997" customFormat="1" ht="15" customHeight="1" x14ac:dyDescent="0.25"/>
    <row r="63998" customFormat="1" ht="15" customHeight="1" x14ac:dyDescent="0.25"/>
    <row r="63999" customFormat="1" ht="15" customHeight="1" x14ac:dyDescent="0.25"/>
    <row r="64000" customFormat="1" ht="15" customHeight="1" x14ac:dyDescent="0.25"/>
    <row r="64001" customFormat="1" ht="15" customHeight="1" x14ac:dyDescent="0.25"/>
    <row r="64002" customFormat="1" ht="15" customHeight="1" x14ac:dyDescent="0.25"/>
    <row r="64003" customFormat="1" ht="15" customHeight="1" x14ac:dyDescent="0.25"/>
    <row r="64004" customFormat="1" ht="15" customHeight="1" x14ac:dyDescent="0.25"/>
    <row r="64005" customFormat="1" ht="15" customHeight="1" x14ac:dyDescent="0.25"/>
    <row r="64006" customFormat="1" ht="15" customHeight="1" x14ac:dyDescent="0.25"/>
    <row r="64007" customFormat="1" ht="15" customHeight="1" x14ac:dyDescent="0.25"/>
    <row r="64008" customFormat="1" ht="15" customHeight="1" x14ac:dyDescent="0.25"/>
    <row r="64009" customFormat="1" ht="15" customHeight="1" x14ac:dyDescent="0.25"/>
    <row r="64010" customFormat="1" ht="15" customHeight="1" x14ac:dyDescent="0.25"/>
    <row r="64011" customFormat="1" ht="15" customHeight="1" x14ac:dyDescent="0.25"/>
    <row r="64012" customFormat="1" ht="15" customHeight="1" x14ac:dyDescent="0.25"/>
    <row r="64013" customFormat="1" ht="15" customHeight="1" x14ac:dyDescent="0.25"/>
    <row r="64014" customFormat="1" ht="15" customHeight="1" x14ac:dyDescent="0.25"/>
    <row r="64015" customFormat="1" ht="15" customHeight="1" x14ac:dyDescent="0.25"/>
    <row r="64016" customFormat="1" ht="15" customHeight="1" x14ac:dyDescent="0.25"/>
    <row r="64017" customFormat="1" ht="15" customHeight="1" x14ac:dyDescent="0.25"/>
    <row r="64018" customFormat="1" ht="15" customHeight="1" x14ac:dyDescent="0.25"/>
    <row r="64019" customFormat="1" ht="15" customHeight="1" x14ac:dyDescent="0.25"/>
    <row r="64020" customFormat="1" ht="15" customHeight="1" x14ac:dyDescent="0.25"/>
    <row r="64021" customFormat="1" ht="15" customHeight="1" x14ac:dyDescent="0.25"/>
    <row r="64022" customFormat="1" ht="15" customHeight="1" x14ac:dyDescent="0.25"/>
    <row r="64023" customFormat="1" ht="15" customHeight="1" x14ac:dyDescent="0.25"/>
    <row r="64024" customFormat="1" ht="15" customHeight="1" x14ac:dyDescent="0.25"/>
    <row r="64025" customFormat="1" ht="15" customHeight="1" x14ac:dyDescent="0.25"/>
    <row r="64026" customFormat="1" ht="15" customHeight="1" x14ac:dyDescent="0.25"/>
    <row r="64027" customFormat="1" ht="15" customHeight="1" x14ac:dyDescent="0.25"/>
    <row r="64028" customFormat="1" ht="15" customHeight="1" x14ac:dyDescent="0.25"/>
    <row r="64029" customFormat="1" ht="15" customHeight="1" x14ac:dyDescent="0.25"/>
    <row r="64030" customFormat="1" ht="15" customHeight="1" x14ac:dyDescent="0.25"/>
    <row r="64031" customFormat="1" ht="15" customHeight="1" x14ac:dyDescent="0.25"/>
    <row r="64032" customFormat="1" ht="15" customHeight="1" x14ac:dyDescent="0.25"/>
    <row r="64033" customFormat="1" ht="15" customHeight="1" x14ac:dyDescent="0.25"/>
    <row r="64034" customFormat="1" ht="15" customHeight="1" x14ac:dyDescent="0.25"/>
    <row r="64035" customFormat="1" ht="15" customHeight="1" x14ac:dyDescent="0.25"/>
    <row r="64036" customFormat="1" ht="15" customHeight="1" x14ac:dyDescent="0.25"/>
    <row r="64037" customFormat="1" ht="15" customHeight="1" x14ac:dyDescent="0.25"/>
    <row r="64038" customFormat="1" ht="15" customHeight="1" x14ac:dyDescent="0.25"/>
    <row r="64039" customFormat="1" ht="15" customHeight="1" x14ac:dyDescent="0.25"/>
    <row r="64040" customFormat="1" ht="15" customHeight="1" x14ac:dyDescent="0.25"/>
    <row r="64041" customFormat="1" ht="15" customHeight="1" x14ac:dyDescent="0.25"/>
    <row r="64042" customFormat="1" ht="15" customHeight="1" x14ac:dyDescent="0.25"/>
    <row r="64043" customFormat="1" ht="15" customHeight="1" x14ac:dyDescent="0.25"/>
    <row r="64044" customFormat="1" ht="15" customHeight="1" x14ac:dyDescent="0.25"/>
    <row r="64045" customFormat="1" ht="15" customHeight="1" x14ac:dyDescent="0.25"/>
    <row r="64046" customFormat="1" ht="15" customHeight="1" x14ac:dyDescent="0.25"/>
    <row r="64047" customFormat="1" ht="15" customHeight="1" x14ac:dyDescent="0.25"/>
    <row r="64048" customFormat="1" ht="15" customHeight="1" x14ac:dyDescent="0.25"/>
    <row r="64049" customFormat="1" ht="15" customHeight="1" x14ac:dyDescent="0.25"/>
    <row r="64050" customFormat="1" ht="15" customHeight="1" x14ac:dyDescent="0.25"/>
    <row r="64051" customFormat="1" ht="15" customHeight="1" x14ac:dyDescent="0.25"/>
    <row r="64052" customFormat="1" ht="15" customHeight="1" x14ac:dyDescent="0.25"/>
    <row r="64053" customFormat="1" ht="15" customHeight="1" x14ac:dyDescent="0.25"/>
    <row r="64054" customFormat="1" ht="15" customHeight="1" x14ac:dyDescent="0.25"/>
    <row r="64055" customFormat="1" ht="15" customHeight="1" x14ac:dyDescent="0.25"/>
    <row r="64056" customFormat="1" ht="15" customHeight="1" x14ac:dyDescent="0.25"/>
    <row r="64057" customFormat="1" ht="15" customHeight="1" x14ac:dyDescent="0.25"/>
    <row r="64058" customFormat="1" ht="15" customHeight="1" x14ac:dyDescent="0.25"/>
    <row r="64059" customFormat="1" ht="15" customHeight="1" x14ac:dyDescent="0.25"/>
    <row r="64060" customFormat="1" ht="15" customHeight="1" x14ac:dyDescent="0.25"/>
    <row r="64061" customFormat="1" ht="15" customHeight="1" x14ac:dyDescent="0.25"/>
    <row r="64062" customFormat="1" ht="15" customHeight="1" x14ac:dyDescent="0.25"/>
    <row r="64063" customFormat="1" ht="15" customHeight="1" x14ac:dyDescent="0.25"/>
    <row r="64064" customFormat="1" ht="15" customHeight="1" x14ac:dyDescent="0.25"/>
    <row r="64065" customFormat="1" ht="15" customHeight="1" x14ac:dyDescent="0.25"/>
    <row r="64066" customFormat="1" ht="15" customHeight="1" x14ac:dyDescent="0.25"/>
    <row r="64067" customFormat="1" ht="15" customHeight="1" x14ac:dyDescent="0.25"/>
    <row r="64068" customFormat="1" ht="15" customHeight="1" x14ac:dyDescent="0.25"/>
    <row r="64069" customFormat="1" ht="15" customHeight="1" x14ac:dyDescent="0.25"/>
    <row r="64070" customFormat="1" ht="15" customHeight="1" x14ac:dyDescent="0.25"/>
    <row r="64071" customFormat="1" ht="15" customHeight="1" x14ac:dyDescent="0.25"/>
    <row r="64072" customFormat="1" ht="15" customHeight="1" x14ac:dyDescent="0.25"/>
    <row r="64073" customFormat="1" ht="15" customHeight="1" x14ac:dyDescent="0.25"/>
    <row r="64074" customFormat="1" ht="15" customHeight="1" x14ac:dyDescent="0.25"/>
    <row r="64075" customFormat="1" ht="15" customHeight="1" x14ac:dyDescent="0.25"/>
    <row r="64076" customFormat="1" ht="15" customHeight="1" x14ac:dyDescent="0.25"/>
    <row r="64077" customFormat="1" ht="15" customHeight="1" x14ac:dyDescent="0.25"/>
    <row r="64078" customFormat="1" ht="15" customHeight="1" x14ac:dyDescent="0.25"/>
    <row r="64079" customFormat="1" ht="15" customHeight="1" x14ac:dyDescent="0.25"/>
    <row r="64080" customFormat="1" ht="15" customHeight="1" x14ac:dyDescent="0.25"/>
    <row r="64081" customFormat="1" ht="15" customHeight="1" x14ac:dyDescent="0.25"/>
    <row r="64082" customFormat="1" ht="15" customHeight="1" x14ac:dyDescent="0.25"/>
    <row r="64083" customFormat="1" ht="15" customHeight="1" x14ac:dyDescent="0.25"/>
    <row r="64084" customFormat="1" ht="15" customHeight="1" x14ac:dyDescent="0.25"/>
    <row r="64085" customFormat="1" ht="15" customHeight="1" x14ac:dyDescent="0.25"/>
    <row r="64086" customFormat="1" ht="15" customHeight="1" x14ac:dyDescent="0.25"/>
    <row r="64087" customFormat="1" ht="15" customHeight="1" x14ac:dyDescent="0.25"/>
    <row r="64088" customFormat="1" ht="15" customHeight="1" x14ac:dyDescent="0.25"/>
    <row r="64089" customFormat="1" ht="15" customHeight="1" x14ac:dyDescent="0.25"/>
    <row r="64090" customFormat="1" ht="15" customHeight="1" x14ac:dyDescent="0.25"/>
    <row r="64091" customFormat="1" ht="15" customHeight="1" x14ac:dyDescent="0.25"/>
    <row r="64092" customFormat="1" ht="15" customHeight="1" x14ac:dyDescent="0.25"/>
    <row r="64093" customFormat="1" ht="15" customHeight="1" x14ac:dyDescent="0.25"/>
    <row r="64094" customFormat="1" ht="15" customHeight="1" x14ac:dyDescent="0.25"/>
    <row r="64095" customFormat="1" ht="15" customHeight="1" x14ac:dyDescent="0.25"/>
    <row r="64096" customFormat="1" ht="15" customHeight="1" x14ac:dyDescent="0.25"/>
    <row r="64097" customFormat="1" ht="15" customHeight="1" x14ac:dyDescent="0.25"/>
    <row r="64098" customFormat="1" ht="15" customHeight="1" x14ac:dyDescent="0.25"/>
    <row r="64099" customFormat="1" ht="15" customHeight="1" x14ac:dyDescent="0.25"/>
    <row r="64100" customFormat="1" ht="15" customHeight="1" x14ac:dyDescent="0.25"/>
    <row r="64101" customFormat="1" ht="15" customHeight="1" x14ac:dyDescent="0.25"/>
    <row r="64102" customFormat="1" ht="15" customHeight="1" x14ac:dyDescent="0.25"/>
    <row r="64103" customFormat="1" ht="15" customHeight="1" x14ac:dyDescent="0.25"/>
    <row r="64104" customFormat="1" ht="15" customHeight="1" x14ac:dyDescent="0.25"/>
    <row r="64105" customFormat="1" ht="15" customHeight="1" x14ac:dyDescent="0.25"/>
    <row r="64106" customFormat="1" ht="15" customHeight="1" x14ac:dyDescent="0.25"/>
    <row r="64107" customFormat="1" ht="15" customHeight="1" x14ac:dyDescent="0.25"/>
    <row r="64108" customFormat="1" ht="15" customHeight="1" x14ac:dyDescent="0.25"/>
    <row r="64109" customFormat="1" ht="15" customHeight="1" x14ac:dyDescent="0.25"/>
    <row r="64110" customFormat="1" ht="15" customHeight="1" x14ac:dyDescent="0.25"/>
    <row r="64111" customFormat="1" ht="15" customHeight="1" x14ac:dyDescent="0.25"/>
    <row r="64112" customFormat="1" ht="15" customHeight="1" x14ac:dyDescent="0.25"/>
    <row r="64113" customFormat="1" ht="15" customHeight="1" x14ac:dyDescent="0.25"/>
    <row r="64114" customFormat="1" ht="15" customHeight="1" x14ac:dyDescent="0.25"/>
    <row r="64115" customFormat="1" ht="15" customHeight="1" x14ac:dyDescent="0.25"/>
    <row r="64116" customFormat="1" ht="15" customHeight="1" x14ac:dyDescent="0.25"/>
    <row r="64117" customFormat="1" ht="15" customHeight="1" x14ac:dyDescent="0.25"/>
    <row r="64118" customFormat="1" ht="15" customHeight="1" x14ac:dyDescent="0.25"/>
    <row r="64119" customFormat="1" ht="15" customHeight="1" x14ac:dyDescent="0.25"/>
    <row r="64120" customFormat="1" ht="15" customHeight="1" x14ac:dyDescent="0.25"/>
    <row r="64121" customFormat="1" ht="15" customHeight="1" x14ac:dyDescent="0.25"/>
    <row r="64122" customFormat="1" ht="15" customHeight="1" x14ac:dyDescent="0.25"/>
    <row r="64123" customFormat="1" ht="15" customHeight="1" x14ac:dyDescent="0.25"/>
    <row r="64124" customFormat="1" ht="15" customHeight="1" x14ac:dyDescent="0.25"/>
    <row r="64125" customFormat="1" ht="15" customHeight="1" x14ac:dyDescent="0.25"/>
    <row r="64126" customFormat="1" ht="15" customHeight="1" x14ac:dyDescent="0.25"/>
    <row r="64127" customFormat="1" ht="15" customHeight="1" x14ac:dyDescent="0.25"/>
    <row r="64128" customFormat="1" ht="15" customHeight="1" x14ac:dyDescent="0.25"/>
    <row r="64129" customFormat="1" ht="15" customHeight="1" x14ac:dyDescent="0.25"/>
    <row r="64130" customFormat="1" ht="15" customHeight="1" x14ac:dyDescent="0.25"/>
    <row r="64131" customFormat="1" ht="15" customHeight="1" x14ac:dyDescent="0.25"/>
    <row r="64132" customFormat="1" ht="15" customHeight="1" x14ac:dyDescent="0.25"/>
    <row r="64133" customFormat="1" ht="15" customHeight="1" x14ac:dyDescent="0.25"/>
    <row r="64134" customFormat="1" ht="15" customHeight="1" x14ac:dyDescent="0.25"/>
    <row r="64135" customFormat="1" ht="15" customHeight="1" x14ac:dyDescent="0.25"/>
    <row r="64136" customFormat="1" ht="15" customHeight="1" x14ac:dyDescent="0.25"/>
    <row r="64137" customFormat="1" ht="15" customHeight="1" x14ac:dyDescent="0.25"/>
    <row r="64138" customFormat="1" ht="15" customHeight="1" x14ac:dyDescent="0.25"/>
    <row r="64139" customFormat="1" ht="15" customHeight="1" x14ac:dyDescent="0.25"/>
    <row r="64140" customFormat="1" ht="15" customHeight="1" x14ac:dyDescent="0.25"/>
    <row r="64141" customFormat="1" ht="15" customHeight="1" x14ac:dyDescent="0.25"/>
    <row r="64142" customFormat="1" ht="15" customHeight="1" x14ac:dyDescent="0.25"/>
    <row r="64143" customFormat="1" ht="15" customHeight="1" x14ac:dyDescent="0.25"/>
    <row r="64144" customFormat="1" ht="15" customHeight="1" x14ac:dyDescent="0.25"/>
    <row r="64145" customFormat="1" ht="15" customHeight="1" x14ac:dyDescent="0.25"/>
    <row r="64146" customFormat="1" ht="15" customHeight="1" x14ac:dyDescent="0.25"/>
    <row r="64147" customFormat="1" ht="15" customHeight="1" x14ac:dyDescent="0.25"/>
    <row r="64148" customFormat="1" ht="15" customHeight="1" x14ac:dyDescent="0.25"/>
    <row r="64149" customFormat="1" ht="15" customHeight="1" x14ac:dyDescent="0.25"/>
    <row r="64150" customFormat="1" ht="15" customHeight="1" x14ac:dyDescent="0.25"/>
    <row r="64151" customFormat="1" ht="15" customHeight="1" x14ac:dyDescent="0.25"/>
    <row r="64152" customFormat="1" ht="15" customHeight="1" x14ac:dyDescent="0.25"/>
    <row r="64153" customFormat="1" ht="15" customHeight="1" x14ac:dyDescent="0.25"/>
    <row r="64154" customFormat="1" ht="15" customHeight="1" x14ac:dyDescent="0.25"/>
    <row r="64155" customFormat="1" ht="15" customHeight="1" x14ac:dyDescent="0.25"/>
    <row r="64156" customFormat="1" ht="15" customHeight="1" x14ac:dyDescent="0.25"/>
    <row r="64157" customFormat="1" ht="15" customHeight="1" x14ac:dyDescent="0.25"/>
    <row r="64158" customFormat="1" ht="15" customHeight="1" x14ac:dyDescent="0.25"/>
    <row r="64159" customFormat="1" ht="15" customHeight="1" x14ac:dyDescent="0.25"/>
    <row r="64160" customFormat="1" ht="15" customHeight="1" x14ac:dyDescent="0.25"/>
    <row r="64161" customFormat="1" ht="15" customHeight="1" x14ac:dyDescent="0.25"/>
    <row r="64162" customFormat="1" ht="15" customHeight="1" x14ac:dyDescent="0.25"/>
    <row r="64163" customFormat="1" ht="15" customHeight="1" x14ac:dyDescent="0.25"/>
    <row r="64164" customFormat="1" ht="15" customHeight="1" x14ac:dyDescent="0.25"/>
    <row r="64165" customFormat="1" ht="15" customHeight="1" x14ac:dyDescent="0.25"/>
    <row r="64166" customFormat="1" ht="15" customHeight="1" x14ac:dyDescent="0.25"/>
    <row r="64167" customFormat="1" ht="15" customHeight="1" x14ac:dyDescent="0.25"/>
    <row r="64168" customFormat="1" ht="15" customHeight="1" x14ac:dyDescent="0.25"/>
    <row r="64169" customFormat="1" ht="15" customHeight="1" x14ac:dyDescent="0.25"/>
    <row r="64170" customFormat="1" ht="15" customHeight="1" x14ac:dyDescent="0.25"/>
    <row r="64171" customFormat="1" ht="15" customHeight="1" x14ac:dyDescent="0.25"/>
    <row r="64172" customFormat="1" ht="15" customHeight="1" x14ac:dyDescent="0.25"/>
    <row r="64173" customFormat="1" ht="15" customHeight="1" x14ac:dyDescent="0.25"/>
    <row r="64174" customFormat="1" ht="15" customHeight="1" x14ac:dyDescent="0.25"/>
    <row r="64175" customFormat="1" ht="15" customHeight="1" x14ac:dyDescent="0.25"/>
    <row r="64176" customFormat="1" ht="15" customHeight="1" x14ac:dyDescent="0.25"/>
    <row r="64177" customFormat="1" ht="15" customHeight="1" x14ac:dyDescent="0.25"/>
    <row r="64178" customFormat="1" ht="15" customHeight="1" x14ac:dyDescent="0.25"/>
    <row r="64179" customFormat="1" ht="15" customHeight="1" x14ac:dyDescent="0.25"/>
    <row r="64180" customFormat="1" ht="15" customHeight="1" x14ac:dyDescent="0.25"/>
    <row r="64181" customFormat="1" ht="15" customHeight="1" x14ac:dyDescent="0.25"/>
    <row r="64182" customFormat="1" ht="15" customHeight="1" x14ac:dyDescent="0.25"/>
    <row r="64183" customFormat="1" ht="15" customHeight="1" x14ac:dyDescent="0.25"/>
    <row r="64184" customFormat="1" ht="15" customHeight="1" x14ac:dyDescent="0.25"/>
    <row r="64185" customFormat="1" ht="15" customHeight="1" x14ac:dyDescent="0.25"/>
    <row r="64186" customFormat="1" ht="15" customHeight="1" x14ac:dyDescent="0.25"/>
    <row r="64187" customFormat="1" ht="15" customHeight="1" x14ac:dyDescent="0.25"/>
    <row r="64188" customFormat="1" ht="15" customHeight="1" x14ac:dyDescent="0.25"/>
    <row r="64189" customFormat="1" ht="15" customHeight="1" x14ac:dyDescent="0.25"/>
    <row r="64190" customFormat="1" ht="15" customHeight="1" x14ac:dyDescent="0.25"/>
    <row r="64191" customFormat="1" ht="15" customHeight="1" x14ac:dyDescent="0.25"/>
    <row r="64192" customFormat="1" ht="15" customHeight="1" x14ac:dyDescent="0.25"/>
    <row r="64193" customFormat="1" ht="15" customHeight="1" x14ac:dyDescent="0.25"/>
    <row r="64194" customFormat="1" ht="15" customHeight="1" x14ac:dyDescent="0.25"/>
    <row r="64195" customFormat="1" ht="15" customHeight="1" x14ac:dyDescent="0.25"/>
    <row r="64196" customFormat="1" ht="15" customHeight="1" x14ac:dyDescent="0.25"/>
    <row r="64197" customFormat="1" ht="15" customHeight="1" x14ac:dyDescent="0.25"/>
    <row r="64198" customFormat="1" ht="15" customHeight="1" x14ac:dyDescent="0.25"/>
    <row r="64199" customFormat="1" ht="15" customHeight="1" x14ac:dyDescent="0.25"/>
    <row r="64200" customFormat="1" ht="15" customHeight="1" x14ac:dyDescent="0.25"/>
    <row r="64201" customFormat="1" ht="15" customHeight="1" x14ac:dyDescent="0.25"/>
    <row r="64202" customFormat="1" ht="15" customHeight="1" x14ac:dyDescent="0.25"/>
    <row r="64203" customFormat="1" ht="15" customHeight="1" x14ac:dyDescent="0.25"/>
    <row r="64204" customFormat="1" ht="15" customHeight="1" x14ac:dyDescent="0.25"/>
    <row r="64205" customFormat="1" ht="15" customHeight="1" x14ac:dyDescent="0.25"/>
    <row r="64206" customFormat="1" ht="15" customHeight="1" x14ac:dyDescent="0.25"/>
    <row r="64207" customFormat="1" ht="15" customHeight="1" x14ac:dyDescent="0.25"/>
    <row r="64208" customFormat="1" ht="15" customHeight="1" x14ac:dyDescent="0.25"/>
    <row r="64209" customFormat="1" ht="15" customHeight="1" x14ac:dyDescent="0.25"/>
    <row r="64210" customFormat="1" ht="15" customHeight="1" x14ac:dyDescent="0.25"/>
    <row r="64211" customFormat="1" ht="15" customHeight="1" x14ac:dyDescent="0.25"/>
    <row r="64212" customFormat="1" ht="15" customHeight="1" x14ac:dyDescent="0.25"/>
    <row r="64213" customFormat="1" ht="15" customHeight="1" x14ac:dyDescent="0.25"/>
    <row r="64214" customFormat="1" ht="15" customHeight="1" x14ac:dyDescent="0.25"/>
    <row r="64215" customFormat="1" ht="15" customHeight="1" x14ac:dyDescent="0.25"/>
    <row r="64216" customFormat="1" ht="15" customHeight="1" x14ac:dyDescent="0.25"/>
    <row r="64217" customFormat="1" ht="15" customHeight="1" x14ac:dyDescent="0.25"/>
    <row r="64218" customFormat="1" ht="15" customHeight="1" x14ac:dyDescent="0.25"/>
    <row r="64219" customFormat="1" ht="15" customHeight="1" x14ac:dyDescent="0.25"/>
    <row r="64220" customFormat="1" ht="15" customHeight="1" x14ac:dyDescent="0.25"/>
    <row r="64221" customFormat="1" ht="15" customHeight="1" x14ac:dyDescent="0.25"/>
    <row r="64222" customFormat="1" ht="15" customHeight="1" x14ac:dyDescent="0.25"/>
    <row r="64223" customFormat="1" ht="15" customHeight="1" x14ac:dyDescent="0.25"/>
    <row r="64224" customFormat="1" ht="15" customHeight="1" x14ac:dyDescent="0.25"/>
    <row r="64225" customFormat="1" ht="15" customHeight="1" x14ac:dyDescent="0.25"/>
    <row r="64226" customFormat="1" ht="15" customHeight="1" x14ac:dyDescent="0.25"/>
    <row r="64227" customFormat="1" ht="15" customHeight="1" x14ac:dyDescent="0.25"/>
    <row r="64228" customFormat="1" ht="15" customHeight="1" x14ac:dyDescent="0.25"/>
    <row r="64229" customFormat="1" ht="15" customHeight="1" x14ac:dyDescent="0.25"/>
    <row r="64230" customFormat="1" ht="15" customHeight="1" x14ac:dyDescent="0.25"/>
    <row r="64231" customFormat="1" ht="15" customHeight="1" x14ac:dyDescent="0.25"/>
    <row r="64232" customFormat="1" ht="15" customHeight="1" x14ac:dyDescent="0.25"/>
    <row r="64233" customFormat="1" ht="15" customHeight="1" x14ac:dyDescent="0.25"/>
    <row r="64234" customFormat="1" ht="15" customHeight="1" x14ac:dyDescent="0.25"/>
    <row r="64235" customFormat="1" ht="15" customHeight="1" x14ac:dyDescent="0.25"/>
    <row r="64236" customFormat="1" ht="15" customHeight="1" x14ac:dyDescent="0.25"/>
    <row r="64237" customFormat="1" ht="15" customHeight="1" x14ac:dyDescent="0.25"/>
    <row r="64238" customFormat="1" ht="15" customHeight="1" x14ac:dyDescent="0.25"/>
    <row r="64239" customFormat="1" ht="15" customHeight="1" x14ac:dyDescent="0.25"/>
    <row r="64240" customFormat="1" ht="15" customHeight="1" x14ac:dyDescent="0.25"/>
    <row r="64241" customFormat="1" ht="15" customHeight="1" x14ac:dyDescent="0.25"/>
    <row r="64242" customFormat="1" ht="15" customHeight="1" x14ac:dyDescent="0.25"/>
    <row r="64243" customFormat="1" ht="15" customHeight="1" x14ac:dyDescent="0.25"/>
    <row r="64244" customFormat="1" ht="15" customHeight="1" x14ac:dyDescent="0.25"/>
    <row r="64245" customFormat="1" ht="15" customHeight="1" x14ac:dyDescent="0.25"/>
    <row r="64246" customFormat="1" ht="15" customHeight="1" x14ac:dyDescent="0.25"/>
    <row r="64247" customFormat="1" ht="15" customHeight="1" x14ac:dyDescent="0.25"/>
    <row r="64248" customFormat="1" ht="15" customHeight="1" x14ac:dyDescent="0.25"/>
    <row r="64249" customFormat="1" ht="15" customHeight="1" x14ac:dyDescent="0.25"/>
    <row r="64250" customFormat="1" ht="15" customHeight="1" x14ac:dyDescent="0.25"/>
    <row r="64251" customFormat="1" ht="15" customHeight="1" x14ac:dyDescent="0.25"/>
    <row r="64252" customFormat="1" ht="15" customHeight="1" x14ac:dyDescent="0.25"/>
    <row r="64253" customFormat="1" ht="15" customHeight="1" x14ac:dyDescent="0.25"/>
    <row r="64254" customFormat="1" ht="15" customHeight="1" x14ac:dyDescent="0.25"/>
    <row r="64255" customFormat="1" ht="15" customHeight="1" x14ac:dyDescent="0.25"/>
    <row r="64256" customFormat="1" ht="15" customHeight="1" x14ac:dyDescent="0.25"/>
    <row r="64257" customFormat="1" ht="15" customHeight="1" x14ac:dyDescent="0.25"/>
    <row r="64258" customFormat="1" ht="15" customHeight="1" x14ac:dyDescent="0.25"/>
    <row r="64259" customFormat="1" ht="15" customHeight="1" x14ac:dyDescent="0.25"/>
    <row r="64260" customFormat="1" ht="15" customHeight="1" x14ac:dyDescent="0.25"/>
    <row r="64261" customFormat="1" ht="15" customHeight="1" x14ac:dyDescent="0.25"/>
    <row r="64262" customFormat="1" ht="15" customHeight="1" x14ac:dyDescent="0.25"/>
    <row r="64263" customFormat="1" ht="15" customHeight="1" x14ac:dyDescent="0.25"/>
    <row r="64264" customFormat="1" ht="15" customHeight="1" x14ac:dyDescent="0.25"/>
    <row r="64265" customFormat="1" ht="15" customHeight="1" x14ac:dyDescent="0.25"/>
    <row r="64266" customFormat="1" ht="15" customHeight="1" x14ac:dyDescent="0.25"/>
    <row r="64267" customFormat="1" ht="15" customHeight="1" x14ac:dyDescent="0.25"/>
    <row r="64268" customFormat="1" ht="15" customHeight="1" x14ac:dyDescent="0.25"/>
    <row r="64269" customFormat="1" ht="15" customHeight="1" x14ac:dyDescent="0.25"/>
    <row r="64270" customFormat="1" ht="15" customHeight="1" x14ac:dyDescent="0.25"/>
    <row r="64271" customFormat="1" ht="15" customHeight="1" x14ac:dyDescent="0.25"/>
    <row r="64272" customFormat="1" ht="15" customHeight="1" x14ac:dyDescent="0.25"/>
    <row r="64273" customFormat="1" ht="15" customHeight="1" x14ac:dyDescent="0.25"/>
    <row r="64274" customFormat="1" ht="15" customHeight="1" x14ac:dyDescent="0.25"/>
    <row r="64275" customFormat="1" ht="15" customHeight="1" x14ac:dyDescent="0.25"/>
    <row r="64276" customFormat="1" ht="15" customHeight="1" x14ac:dyDescent="0.25"/>
    <row r="64277" customFormat="1" ht="15" customHeight="1" x14ac:dyDescent="0.25"/>
    <row r="64278" customFormat="1" ht="15" customHeight="1" x14ac:dyDescent="0.25"/>
    <row r="64279" customFormat="1" ht="15" customHeight="1" x14ac:dyDescent="0.25"/>
    <row r="64280" customFormat="1" ht="15" customHeight="1" x14ac:dyDescent="0.25"/>
    <row r="64281" customFormat="1" ht="15" customHeight="1" x14ac:dyDescent="0.25"/>
    <row r="64282" customFormat="1" ht="15" customHeight="1" x14ac:dyDescent="0.25"/>
    <row r="64283" customFormat="1" ht="15" customHeight="1" x14ac:dyDescent="0.25"/>
    <row r="64284" customFormat="1" ht="15" customHeight="1" x14ac:dyDescent="0.25"/>
    <row r="64285" customFormat="1" ht="15" customHeight="1" x14ac:dyDescent="0.25"/>
    <row r="64286" customFormat="1" ht="15" customHeight="1" x14ac:dyDescent="0.25"/>
    <row r="64287" customFormat="1" ht="15" customHeight="1" x14ac:dyDescent="0.25"/>
    <row r="64288" customFormat="1" ht="15" customHeight="1" x14ac:dyDescent="0.25"/>
    <row r="64289" customFormat="1" ht="15" customHeight="1" x14ac:dyDescent="0.25"/>
    <row r="64290" customFormat="1" ht="15" customHeight="1" x14ac:dyDescent="0.25"/>
    <row r="64291" customFormat="1" ht="15" customHeight="1" x14ac:dyDescent="0.25"/>
    <row r="64292" customFormat="1" ht="15" customHeight="1" x14ac:dyDescent="0.25"/>
    <row r="64293" customFormat="1" ht="15" customHeight="1" x14ac:dyDescent="0.25"/>
    <row r="64294" customFormat="1" ht="15" customHeight="1" x14ac:dyDescent="0.25"/>
    <row r="64295" customFormat="1" ht="15" customHeight="1" x14ac:dyDescent="0.25"/>
    <row r="64296" customFormat="1" ht="15" customHeight="1" x14ac:dyDescent="0.25"/>
    <row r="64297" customFormat="1" ht="15" customHeight="1" x14ac:dyDescent="0.25"/>
    <row r="64298" customFormat="1" ht="15" customHeight="1" x14ac:dyDescent="0.25"/>
    <row r="64299" customFormat="1" ht="15" customHeight="1" x14ac:dyDescent="0.25"/>
    <row r="64300" customFormat="1" ht="15" customHeight="1" x14ac:dyDescent="0.25"/>
    <row r="64301" customFormat="1" ht="15" customHeight="1" x14ac:dyDescent="0.25"/>
    <row r="64302" customFormat="1" ht="15" customHeight="1" x14ac:dyDescent="0.25"/>
    <row r="64303" customFormat="1" ht="15" customHeight="1" x14ac:dyDescent="0.25"/>
    <row r="64304" customFormat="1" ht="15" customHeight="1" x14ac:dyDescent="0.25"/>
    <row r="64305" customFormat="1" ht="15" customHeight="1" x14ac:dyDescent="0.25"/>
    <row r="64306" customFormat="1" ht="15" customHeight="1" x14ac:dyDescent="0.25"/>
    <row r="64307" customFormat="1" ht="15" customHeight="1" x14ac:dyDescent="0.25"/>
    <row r="64308" customFormat="1" ht="15" customHeight="1" x14ac:dyDescent="0.25"/>
    <row r="64309" customFormat="1" ht="15" customHeight="1" x14ac:dyDescent="0.25"/>
    <row r="64310" customFormat="1" ht="15" customHeight="1" x14ac:dyDescent="0.25"/>
    <row r="64311" customFormat="1" ht="15" customHeight="1" x14ac:dyDescent="0.25"/>
    <row r="64312" customFormat="1" ht="15" customHeight="1" x14ac:dyDescent="0.25"/>
    <row r="64313" customFormat="1" ht="15" customHeight="1" x14ac:dyDescent="0.25"/>
    <row r="64314" customFormat="1" ht="15" customHeight="1" x14ac:dyDescent="0.25"/>
    <row r="64315" customFormat="1" ht="15" customHeight="1" x14ac:dyDescent="0.25"/>
    <row r="64316" customFormat="1" ht="15" customHeight="1" x14ac:dyDescent="0.25"/>
    <row r="64317" customFormat="1" ht="15" customHeight="1" x14ac:dyDescent="0.25"/>
    <row r="64318" customFormat="1" ht="15" customHeight="1" x14ac:dyDescent="0.25"/>
    <row r="64319" customFormat="1" ht="15" customHeight="1" x14ac:dyDescent="0.25"/>
    <row r="64320" customFormat="1" ht="15" customHeight="1" x14ac:dyDescent="0.25"/>
    <row r="64321" customFormat="1" ht="15" customHeight="1" x14ac:dyDescent="0.25"/>
    <row r="64322" customFormat="1" ht="15" customHeight="1" x14ac:dyDescent="0.25"/>
    <row r="64323" customFormat="1" ht="15" customHeight="1" x14ac:dyDescent="0.25"/>
    <row r="64324" customFormat="1" ht="15" customHeight="1" x14ac:dyDescent="0.25"/>
    <row r="64325" customFormat="1" ht="15" customHeight="1" x14ac:dyDescent="0.25"/>
    <row r="64326" customFormat="1" ht="15" customHeight="1" x14ac:dyDescent="0.25"/>
    <row r="64327" customFormat="1" ht="15" customHeight="1" x14ac:dyDescent="0.25"/>
    <row r="64328" customFormat="1" ht="15" customHeight="1" x14ac:dyDescent="0.25"/>
    <row r="64329" customFormat="1" ht="15" customHeight="1" x14ac:dyDescent="0.25"/>
    <row r="64330" customFormat="1" ht="15" customHeight="1" x14ac:dyDescent="0.25"/>
    <row r="64331" customFormat="1" ht="15" customHeight="1" x14ac:dyDescent="0.25"/>
    <row r="64332" customFormat="1" ht="15" customHeight="1" x14ac:dyDescent="0.25"/>
    <row r="64333" customFormat="1" ht="15" customHeight="1" x14ac:dyDescent="0.25"/>
    <row r="64334" customFormat="1" ht="15" customHeight="1" x14ac:dyDescent="0.25"/>
    <row r="64335" customFormat="1" ht="15" customHeight="1" x14ac:dyDescent="0.25"/>
    <row r="64336" customFormat="1" ht="15" customHeight="1" x14ac:dyDescent="0.25"/>
    <row r="64337" customFormat="1" ht="15" customHeight="1" x14ac:dyDescent="0.25"/>
    <row r="64338" customFormat="1" ht="15" customHeight="1" x14ac:dyDescent="0.25"/>
    <row r="64339" customFormat="1" ht="15" customHeight="1" x14ac:dyDescent="0.25"/>
    <row r="64340" customFormat="1" ht="15" customHeight="1" x14ac:dyDescent="0.25"/>
    <row r="64341" customFormat="1" ht="15" customHeight="1" x14ac:dyDescent="0.25"/>
    <row r="64342" customFormat="1" ht="15" customHeight="1" x14ac:dyDescent="0.25"/>
    <row r="64343" customFormat="1" ht="15" customHeight="1" x14ac:dyDescent="0.25"/>
    <row r="64344" customFormat="1" ht="15" customHeight="1" x14ac:dyDescent="0.25"/>
    <row r="64345" customFormat="1" ht="15" customHeight="1" x14ac:dyDescent="0.25"/>
    <row r="64346" customFormat="1" ht="15" customHeight="1" x14ac:dyDescent="0.25"/>
    <row r="64347" customFormat="1" ht="15" customHeight="1" x14ac:dyDescent="0.25"/>
    <row r="64348" customFormat="1" ht="15" customHeight="1" x14ac:dyDescent="0.25"/>
    <row r="64349" customFormat="1" ht="15" customHeight="1" x14ac:dyDescent="0.25"/>
    <row r="64350" customFormat="1" ht="15" customHeight="1" x14ac:dyDescent="0.25"/>
    <row r="64351" customFormat="1" ht="15" customHeight="1" x14ac:dyDescent="0.25"/>
    <row r="64352" customFormat="1" ht="15" customHeight="1" x14ac:dyDescent="0.25"/>
    <row r="64353" customFormat="1" ht="15" customHeight="1" x14ac:dyDescent="0.25"/>
    <row r="64354" customFormat="1" ht="15" customHeight="1" x14ac:dyDescent="0.25"/>
    <row r="64355" customFormat="1" ht="15" customHeight="1" x14ac:dyDescent="0.25"/>
    <row r="64356" customFormat="1" ht="15" customHeight="1" x14ac:dyDescent="0.25"/>
    <row r="64357" customFormat="1" ht="15" customHeight="1" x14ac:dyDescent="0.25"/>
    <row r="64358" customFormat="1" ht="15" customHeight="1" x14ac:dyDescent="0.25"/>
    <row r="64359" customFormat="1" ht="15" customHeight="1" x14ac:dyDescent="0.25"/>
    <row r="64360" customFormat="1" ht="15" customHeight="1" x14ac:dyDescent="0.25"/>
    <row r="64361" customFormat="1" ht="15" customHeight="1" x14ac:dyDescent="0.25"/>
    <row r="64362" customFormat="1" ht="15" customHeight="1" x14ac:dyDescent="0.25"/>
    <row r="64363" customFormat="1" ht="15" customHeight="1" x14ac:dyDescent="0.25"/>
    <row r="64364" customFormat="1" ht="15" customHeight="1" x14ac:dyDescent="0.25"/>
    <row r="64365" customFormat="1" ht="15" customHeight="1" x14ac:dyDescent="0.25"/>
    <row r="64366" customFormat="1" ht="15" customHeight="1" x14ac:dyDescent="0.25"/>
    <row r="64367" customFormat="1" ht="15" customHeight="1" x14ac:dyDescent="0.25"/>
    <row r="64368" customFormat="1" ht="15" customHeight="1" x14ac:dyDescent="0.25"/>
    <row r="64369" customFormat="1" ht="15" customHeight="1" x14ac:dyDescent="0.25"/>
    <row r="64370" customFormat="1" ht="15" customHeight="1" x14ac:dyDescent="0.25"/>
    <row r="64371" customFormat="1" ht="15" customHeight="1" x14ac:dyDescent="0.25"/>
    <row r="64372" customFormat="1" ht="15" customHeight="1" x14ac:dyDescent="0.25"/>
    <row r="64373" customFormat="1" ht="15" customHeight="1" x14ac:dyDescent="0.25"/>
    <row r="64374" customFormat="1" ht="15" customHeight="1" x14ac:dyDescent="0.25"/>
    <row r="64375" customFormat="1" ht="15" customHeight="1" x14ac:dyDescent="0.25"/>
    <row r="64376" customFormat="1" ht="15" customHeight="1" x14ac:dyDescent="0.25"/>
    <row r="64377" customFormat="1" ht="15" customHeight="1" x14ac:dyDescent="0.25"/>
    <row r="64378" customFormat="1" ht="15" customHeight="1" x14ac:dyDescent="0.25"/>
    <row r="64379" customFormat="1" ht="15" customHeight="1" x14ac:dyDescent="0.25"/>
    <row r="64380" customFormat="1" ht="15" customHeight="1" x14ac:dyDescent="0.25"/>
    <row r="64381" customFormat="1" ht="15" customHeight="1" x14ac:dyDescent="0.25"/>
    <row r="64382" customFormat="1" ht="15" customHeight="1" x14ac:dyDescent="0.25"/>
    <row r="64383" customFormat="1" ht="15" customHeight="1" x14ac:dyDescent="0.25"/>
    <row r="64384" customFormat="1" ht="15" customHeight="1" x14ac:dyDescent="0.25"/>
    <row r="64385" customFormat="1" ht="15" customHeight="1" x14ac:dyDescent="0.25"/>
    <row r="64386" customFormat="1" ht="15" customHeight="1" x14ac:dyDescent="0.25"/>
    <row r="64387" customFormat="1" ht="15" customHeight="1" x14ac:dyDescent="0.25"/>
    <row r="64388" customFormat="1" ht="15" customHeight="1" x14ac:dyDescent="0.25"/>
    <row r="64389" customFormat="1" ht="15" customHeight="1" x14ac:dyDescent="0.25"/>
    <row r="64390" customFormat="1" ht="15" customHeight="1" x14ac:dyDescent="0.25"/>
    <row r="64391" customFormat="1" ht="15" customHeight="1" x14ac:dyDescent="0.25"/>
    <row r="64392" customFormat="1" ht="15" customHeight="1" x14ac:dyDescent="0.25"/>
    <row r="64393" customFormat="1" ht="15" customHeight="1" x14ac:dyDescent="0.25"/>
    <row r="64394" customFormat="1" ht="15" customHeight="1" x14ac:dyDescent="0.25"/>
    <row r="64395" customFormat="1" ht="15" customHeight="1" x14ac:dyDescent="0.25"/>
    <row r="64396" customFormat="1" ht="15" customHeight="1" x14ac:dyDescent="0.25"/>
    <row r="64397" customFormat="1" ht="15" customHeight="1" x14ac:dyDescent="0.25"/>
    <row r="64398" customFormat="1" ht="15" customHeight="1" x14ac:dyDescent="0.25"/>
    <row r="64399" customFormat="1" ht="15" customHeight="1" x14ac:dyDescent="0.25"/>
    <row r="64400" customFormat="1" ht="15" customHeight="1" x14ac:dyDescent="0.25"/>
    <row r="64401" customFormat="1" ht="15" customHeight="1" x14ac:dyDescent="0.25"/>
    <row r="64402" customFormat="1" ht="15" customHeight="1" x14ac:dyDescent="0.25"/>
    <row r="64403" customFormat="1" ht="15" customHeight="1" x14ac:dyDescent="0.25"/>
    <row r="64404" customFormat="1" ht="15" customHeight="1" x14ac:dyDescent="0.25"/>
    <row r="64405" customFormat="1" ht="15" customHeight="1" x14ac:dyDescent="0.25"/>
    <row r="64406" customFormat="1" ht="15" customHeight="1" x14ac:dyDescent="0.25"/>
    <row r="64407" customFormat="1" ht="15" customHeight="1" x14ac:dyDescent="0.25"/>
    <row r="64408" customFormat="1" ht="15" customHeight="1" x14ac:dyDescent="0.25"/>
    <row r="64409" customFormat="1" ht="15" customHeight="1" x14ac:dyDescent="0.25"/>
    <row r="64410" customFormat="1" ht="15" customHeight="1" x14ac:dyDescent="0.25"/>
    <row r="64411" customFormat="1" ht="15" customHeight="1" x14ac:dyDescent="0.25"/>
    <row r="64412" customFormat="1" ht="15" customHeight="1" x14ac:dyDescent="0.25"/>
    <row r="64413" customFormat="1" ht="15" customHeight="1" x14ac:dyDescent="0.25"/>
    <row r="64414" customFormat="1" ht="15" customHeight="1" x14ac:dyDescent="0.25"/>
    <row r="64415" customFormat="1" ht="15" customHeight="1" x14ac:dyDescent="0.25"/>
    <row r="64416" customFormat="1" ht="15" customHeight="1" x14ac:dyDescent="0.25"/>
    <row r="64417" customFormat="1" ht="15" customHeight="1" x14ac:dyDescent="0.25"/>
    <row r="64418" customFormat="1" ht="15" customHeight="1" x14ac:dyDescent="0.25"/>
    <row r="64419" customFormat="1" ht="15" customHeight="1" x14ac:dyDescent="0.25"/>
    <row r="64420" customFormat="1" ht="15" customHeight="1" x14ac:dyDescent="0.25"/>
    <row r="64421" customFormat="1" ht="15" customHeight="1" x14ac:dyDescent="0.25"/>
    <row r="64422" customFormat="1" ht="15" customHeight="1" x14ac:dyDescent="0.25"/>
    <row r="64423" customFormat="1" ht="15" customHeight="1" x14ac:dyDescent="0.25"/>
    <row r="64424" customFormat="1" ht="15" customHeight="1" x14ac:dyDescent="0.25"/>
    <row r="64425" customFormat="1" ht="15" customHeight="1" x14ac:dyDescent="0.25"/>
    <row r="64426" customFormat="1" ht="15" customHeight="1" x14ac:dyDescent="0.25"/>
    <row r="64427" customFormat="1" ht="15" customHeight="1" x14ac:dyDescent="0.25"/>
    <row r="64428" customFormat="1" ht="15" customHeight="1" x14ac:dyDescent="0.25"/>
    <row r="64429" customFormat="1" ht="15" customHeight="1" x14ac:dyDescent="0.25"/>
    <row r="64430" customFormat="1" ht="15" customHeight="1" x14ac:dyDescent="0.25"/>
    <row r="64431" customFormat="1" ht="15" customHeight="1" x14ac:dyDescent="0.25"/>
    <row r="64432" customFormat="1" ht="15" customHeight="1" x14ac:dyDescent="0.25"/>
    <row r="64433" customFormat="1" ht="15" customHeight="1" x14ac:dyDescent="0.25"/>
    <row r="64434" customFormat="1" ht="15" customHeight="1" x14ac:dyDescent="0.25"/>
    <row r="64435" customFormat="1" ht="15" customHeight="1" x14ac:dyDescent="0.25"/>
    <row r="64436" customFormat="1" ht="15" customHeight="1" x14ac:dyDescent="0.25"/>
    <row r="64437" customFormat="1" ht="15" customHeight="1" x14ac:dyDescent="0.25"/>
    <row r="64438" customFormat="1" ht="15" customHeight="1" x14ac:dyDescent="0.25"/>
    <row r="64439" customFormat="1" ht="15" customHeight="1" x14ac:dyDescent="0.25"/>
    <row r="64440" customFormat="1" ht="15" customHeight="1" x14ac:dyDescent="0.25"/>
    <row r="64441" customFormat="1" ht="15" customHeight="1" x14ac:dyDescent="0.25"/>
    <row r="64442" customFormat="1" ht="15" customHeight="1" x14ac:dyDescent="0.25"/>
    <row r="64443" customFormat="1" ht="15" customHeight="1" x14ac:dyDescent="0.25"/>
    <row r="64444" customFormat="1" ht="15" customHeight="1" x14ac:dyDescent="0.25"/>
    <row r="64445" customFormat="1" ht="15" customHeight="1" x14ac:dyDescent="0.25"/>
    <row r="64446" customFormat="1" ht="15" customHeight="1" x14ac:dyDescent="0.25"/>
    <row r="64447" customFormat="1" ht="15" customHeight="1" x14ac:dyDescent="0.25"/>
    <row r="64448" customFormat="1" ht="15" customHeight="1" x14ac:dyDescent="0.25"/>
    <row r="64449" customFormat="1" ht="15" customHeight="1" x14ac:dyDescent="0.25"/>
    <row r="64450" customFormat="1" ht="15" customHeight="1" x14ac:dyDescent="0.25"/>
    <row r="64451" customFormat="1" ht="15" customHeight="1" x14ac:dyDescent="0.25"/>
    <row r="64452" customFormat="1" ht="15" customHeight="1" x14ac:dyDescent="0.25"/>
    <row r="64453" customFormat="1" ht="15" customHeight="1" x14ac:dyDescent="0.25"/>
    <row r="64454" customFormat="1" ht="15" customHeight="1" x14ac:dyDescent="0.25"/>
    <row r="64455" customFormat="1" ht="15" customHeight="1" x14ac:dyDescent="0.25"/>
    <row r="64456" customFormat="1" ht="15" customHeight="1" x14ac:dyDescent="0.25"/>
    <row r="64457" customFormat="1" ht="15" customHeight="1" x14ac:dyDescent="0.25"/>
    <row r="64458" customFormat="1" ht="15" customHeight="1" x14ac:dyDescent="0.25"/>
    <row r="64459" customFormat="1" ht="15" customHeight="1" x14ac:dyDescent="0.25"/>
    <row r="64460" customFormat="1" ht="15" customHeight="1" x14ac:dyDescent="0.25"/>
    <row r="64461" customFormat="1" ht="15" customHeight="1" x14ac:dyDescent="0.25"/>
    <row r="64462" customFormat="1" ht="15" customHeight="1" x14ac:dyDescent="0.25"/>
    <row r="64463" customFormat="1" ht="15" customHeight="1" x14ac:dyDescent="0.25"/>
    <row r="64464" customFormat="1" ht="15" customHeight="1" x14ac:dyDescent="0.25"/>
    <row r="64465" customFormat="1" ht="15" customHeight="1" x14ac:dyDescent="0.25"/>
    <row r="64466" customFormat="1" ht="15" customHeight="1" x14ac:dyDescent="0.25"/>
    <row r="64467" customFormat="1" ht="15" customHeight="1" x14ac:dyDescent="0.25"/>
    <row r="64468" customFormat="1" ht="15" customHeight="1" x14ac:dyDescent="0.25"/>
    <row r="64469" customFormat="1" ht="15" customHeight="1" x14ac:dyDescent="0.25"/>
    <row r="64470" customFormat="1" ht="15" customHeight="1" x14ac:dyDescent="0.25"/>
    <row r="64471" customFormat="1" ht="15" customHeight="1" x14ac:dyDescent="0.25"/>
    <row r="64472" customFormat="1" ht="15" customHeight="1" x14ac:dyDescent="0.25"/>
    <row r="64473" customFormat="1" ht="15" customHeight="1" x14ac:dyDescent="0.25"/>
    <row r="64474" customFormat="1" ht="15" customHeight="1" x14ac:dyDescent="0.25"/>
    <row r="64475" customFormat="1" ht="15" customHeight="1" x14ac:dyDescent="0.25"/>
    <row r="64476" customFormat="1" ht="15" customHeight="1" x14ac:dyDescent="0.25"/>
    <row r="64477" customFormat="1" ht="15" customHeight="1" x14ac:dyDescent="0.25"/>
    <row r="64478" customFormat="1" ht="15" customHeight="1" x14ac:dyDescent="0.25"/>
    <row r="64479" customFormat="1" ht="15" customHeight="1" x14ac:dyDescent="0.25"/>
    <row r="64480" customFormat="1" ht="15" customHeight="1" x14ac:dyDescent="0.25"/>
    <row r="64481" customFormat="1" ht="15" customHeight="1" x14ac:dyDescent="0.25"/>
    <row r="64482" customFormat="1" ht="15" customHeight="1" x14ac:dyDescent="0.25"/>
    <row r="64483" customFormat="1" ht="15" customHeight="1" x14ac:dyDescent="0.25"/>
    <row r="64484" customFormat="1" ht="15" customHeight="1" x14ac:dyDescent="0.25"/>
    <row r="64485" customFormat="1" ht="15" customHeight="1" x14ac:dyDescent="0.25"/>
    <row r="64486" customFormat="1" ht="15" customHeight="1" x14ac:dyDescent="0.25"/>
    <row r="64487" customFormat="1" ht="15" customHeight="1" x14ac:dyDescent="0.25"/>
    <row r="64488" customFormat="1" ht="15" customHeight="1" x14ac:dyDescent="0.25"/>
    <row r="64489" customFormat="1" ht="15" customHeight="1" x14ac:dyDescent="0.25"/>
    <row r="64490" customFormat="1" ht="15" customHeight="1" x14ac:dyDescent="0.25"/>
    <row r="64491" customFormat="1" ht="15" customHeight="1" x14ac:dyDescent="0.25"/>
    <row r="64492" customFormat="1" ht="15" customHeight="1" x14ac:dyDescent="0.25"/>
    <row r="64493" customFormat="1" ht="15" customHeight="1" x14ac:dyDescent="0.25"/>
    <row r="64494" customFormat="1" ht="15" customHeight="1" x14ac:dyDescent="0.25"/>
    <row r="64495" customFormat="1" ht="15" customHeight="1" x14ac:dyDescent="0.25"/>
    <row r="64496" customFormat="1" ht="15" customHeight="1" x14ac:dyDescent="0.25"/>
    <row r="64497" customFormat="1" ht="15" customHeight="1" x14ac:dyDescent="0.25"/>
    <row r="64498" customFormat="1" ht="15" customHeight="1" x14ac:dyDescent="0.25"/>
    <row r="64499" customFormat="1" ht="15" customHeight="1" x14ac:dyDescent="0.25"/>
    <row r="64500" customFormat="1" ht="15" customHeight="1" x14ac:dyDescent="0.25"/>
    <row r="64501" customFormat="1" ht="15" customHeight="1" x14ac:dyDescent="0.25"/>
    <row r="64502" customFormat="1" ht="15" customHeight="1" x14ac:dyDescent="0.25"/>
    <row r="64503" customFormat="1" ht="15" customHeight="1" x14ac:dyDescent="0.25"/>
    <row r="64504" customFormat="1" ht="15" customHeight="1" x14ac:dyDescent="0.25"/>
    <row r="64505" customFormat="1" ht="15" customHeight="1" x14ac:dyDescent="0.25"/>
    <row r="64506" customFormat="1" ht="15" customHeight="1" x14ac:dyDescent="0.25"/>
    <row r="64507" customFormat="1" ht="15" customHeight="1" x14ac:dyDescent="0.25"/>
    <row r="64508" customFormat="1" ht="15" customHeight="1" x14ac:dyDescent="0.25"/>
    <row r="64509" customFormat="1" ht="15" customHeight="1" x14ac:dyDescent="0.25"/>
    <row r="64510" customFormat="1" ht="15" customHeight="1" x14ac:dyDescent="0.25"/>
    <row r="64511" customFormat="1" ht="15" customHeight="1" x14ac:dyDescent="0.25"/>
    <row r="64512" customFormat="1" ht="15" customHeight="1" x14ac:dyDescent="0.25"/>
    <row r="64513" customFormat="1" ht="15" customHeight="1" x14ac:dyDescent="0.25"/>
    <row r="64514" customFormat="1" ht="15" customHeight="1" x14ac:dyDescent="0.25"/>
    <row r="64515" customFormat="1" ht="15" customHeight="1" x14ac:dyDescent="0.25"/>
    <row r="64516" customFormat="1" ht="15" customHeight="1" x14ac:dyDescent="0.25"/>
    <row r="64517" customFormat="1" ht="15" customHeight="1" x14ac:dyDescent="0.25"/>
    <row r="64518" customFormat="1" ht="15" customHeight="1" x14ac:dyDescent="0.25"/>
    <row r="64519" customFormat="1" ht="15" customHeight="1" x14ac:dyDescent="0.25"/>
    <row r="64520" customFormat="1" ht="15" customHeight="1" x14ac:dyDescent="0.25"/>
    <row r="64521" customFormat="1" ht="15" customHeight="1" x14ac:dyDescent="0.25"/>
    <row r="64522" customFormat="1" ht="15" customHeight="1" x14ac:dyDescent="0.25"/>
    <row r="64523" customFormat="1" ht="15" customHeight="1" x14ac:dyDescent="0.25"/>
    <row r="64524" customFormat="1" ht="15" customHeight="1" x14ac:dyDescent="0.25"/>
    <row r="64525" customFormat="1" ht="15" customHeight="1" x14ac:dyDescent="0.25"/>
    <row r="64526" customFormat="1" ht="15" customHeight="1" x14ac:dyDescent="0.25"/>
    <row r="64527" customFormat="1" ht="15" customHeight="1" x14ac:dyDescent="0.25"/>
    <row r="64528" customFormat="1" ht="15" customHeight="1" x14ac:dyDescent="0.25"/>
    <row r="64529" customFormat="1" ht="15" customHeight="1" x14ac:dyDescent="0.25"/>
    <row r="64530" customFormat="1" ht="15" customHeight="1" x14ac:dyDescent="0.25"/>
    <row r="64531" customFormat="1" ht="15" customHeight="1" x14ac:dyDescent="0.25"/>
    <row r="64532" customFormat="1" ht="15" customHeight="1" x14ac:dyDescent="0.25"/>
    <row r="64533" customFormat="1" ht="15" customHeight="1" x14ac:dyDescent="0.25"/>
    <row r="64534" customFormat="1" ht="15" customHeight="1" x14ac:dyDescent="0.25"/>
    <row r="64535" customFormat="1" ht="15" customHeight="1" x14ac:dyDescent="0.25"/>
    <row r="64536" customFormat="1" ht="15" customHeight="1" x14ac:dyDescent="0.25"/>
    <row r="64537" customFormat="1" ht="15" customHeight="1" x14ac:dyDescent="0.25"/>
    <row r="64538" customFormat="1" ht="15" customHeight="1" x14ac:dyDescent="0.25"/>
    <row r="64539" customFormat="1" ht="15" customHeight="1" x14ac:dyDescent="0.25"/>
    <row r="64540" customFormat="1" ht="15" customHeight="1" x14ac:dyDescent="0.25"/>
    <row r="64541" customFormat="1" ht="15" customHeight="1" x14ac:dyDescent="0.25"/>
    <row r="64542" customFormat="1" ht="15" customHeight="1" x14ac:dyDescent="0.25"/>
    <row r="64543" customFormat="1" ht="15" customHeight="1" x14ac:dyDescent="0.25"/>
    <row r="64544" customFormat="1" ht="15" customHeight="1" x14ac:dyDescent="0.25"/>
    <row r="64545" customFormat="1" ht="15" customHeight="1" x14ac:dyDescent="0.25"/>
    <row r="64546" customFormat="1" ht="15" customHeight="1" x14ac:dyDescent="0.25"/>
    <row r="64547" customFormat="1" ht="15" customHeight="1" x14ac:dyDescent="0.25"/>
    <row r="64548" customFormat="1" ht="15" customHeight="1" x14ac:dyDescent="0.25"/>
    <row r="64549" customFormat="1" ht="15" customHeight="1" x14ac:dyDescent="0.25"/>
    <row r="64550" customFormat="1" ht="15" customHeight="1" x14ac:dyDescent="0.25"/>
    <row r="64551" customFormat="1" ht="15" customHeight="1" x14ac:dyDescent="0.25"/>
    <row r="64552" customFormat="1" ht="15" customHeight="1" x14ac:dyDescent="0.25"/>
    <row r="64553" customFormat="1" ht="15" customHeight="1" x14ac:dyDescent="0.25"/>
    <row r="64554" customFormat="1" ht="15" customHeight="1" x14ac:dyDescent="0.25"/>
    <row r="64555" customFormat="1" ht="15" customHeight="1" x14ac:dyDescent="0.25"/>
    <row r="64556" customFormat="1" ht="15" customHeight="1" x14ac:dyDescent="0.25"/>
    <row r="64557" customFormat="1" ht="15" customHeight="1" x14ac:dyDescent="0.25"/>
    <row r="64558" customFormat="1" ht="15" customHeight="1" x14ac:dyDescent="0.25"/>
    <row r="64559" customFormat="1" ht="15" customHeight="1" x14ac:dyDescent="0.25"/>
    <row r="64560" customFormat="1" ht="15" customHeight="1" x14ac:dyDescent="0.25"/>
    <row r="64561" customFormat="1" ht="15" customHeight="1" x14ac:dyDescent="0.25"/>
    <row r="64562" customFormat="1" ht="15" customHeight="1" x14ac:dyDescent="0.25"/>
    <row r="64563" customFormat="1" ht="15" customHeight="1" x14ac:dyDescent="0.25"/>
    <row r="64564" customFormat="1" ht="15" customHeight="1" x14ac:dyDescent="0.25"/>
    <row r="64565" customFormat="1" ht="15" customHeight="1" x14ac:dyDescent="0.25"/>
    <row r="64566" customFormat="1" ht="15" customHeight="1" x14ac:dyDescent="0.25"/>
    <row r="64567" customFormat="1" ht="15" customHeight="1" x14ac:dyDescent="0.25"/>
    <row r="64568" customFormat="1" ht="15" customHeight="1" x14ac:dyDescent="0.25"/>
    <row r="64569" customFormat="1" ht="15" customHeight="1" x14ac:dyDescent="0.25"/>
    <row r="64570" customFormat="1" ht="15" customHeight="1" x14ac:dyDescent="0.25"/>
    <row r="64571" customFormat="1" ht="15" customHeight="1" x14ac:dyDescent="0.25"/>
    <row r="64572" customFormat="1" ht="15" customHeight="1" x14ac:dyDescent="0.25"/>
    <row r="64573" customFormat="1" ht="15" customHeight="1" x14ac:dyDescent="0.25"/>
    <row r="64574" customFormat="1" ht="15" customHeight="1" x14ac:dyDescent="0.25"/>
    <row r="64575" customFormat="1" ht="15" customHeight="1" x14ac:dyDescent="0.25"/>
    <row r="64576" customFormat="1" ht="15" customHeight="1" x14ac:dyDescent="0.25"/>
    <row r="64577" customFormat="1" ht="15" customHeight="1" x14ac:dyDescent="0.25"/>
    <row r="64578" customFormat="1" ht="15" customHeight="1" x14ac:dyDescent="0.25"/>
    <row r="64579" customFormat="1" ht="15" customHeight="1" x14ac:dyDescent="0.25"/>
    <row r="64580" customFormat="1" ht="15" customHeight="1" x14ac:dyDescent="0.25"/>
    <row r="64581" customFormat="1" ht="15" customHeight="1" x14ac:dyDescent="0.25"/>
    <row r="64582" customFormat="1" ht="15" customHeight="1" x14ac:dyDescent="0.25"/>
    <row r="64583" customFormat="1" ht="15" customHeight="1" x14ac:dyDescent="0.25"/>
    <row r="64584" customFormat="1" ht="15" customHeight="1" x14ac:dyDescent="0.25"/>
    <row r="64585" customFormat="1" ht="15" customHeight="1" x14ac:dyDescent="0.25"/>
    <row r="64586" customFormat="1" ht="15" customHeight="1" x14ac:dyDescent="0.25"/>
    <row r="64587" customFormat="1" ht="15" customHeight="1" x14ac:dyDescent="0.25"/>
    <row r="64588" customFormat="1" ht="15" customHeight="1" x14ac:dyDescent="0.25"/>
    <row r="64589" customFormat="1" ht="15" customHeight="1" x14ac:dyDescent="0.25"/>
    <row r="64590" customFormat="1" ht="15" customHeight="1" x14ac:dyDescent="0.25"/>
    <row r="64591" customFormat="1" ht="15" customHeight="1" x14ac:dyDescent="0.25"/>
    <row r="64592" customFormat="1" ht="15" customHeight="1" x14ac:dyDescent="0.25"/>
    <row r="64593" customFormat="1" ht="15" customHeight="1" x14ac:dyDescent="0.25"/>
    <row r="64594" customFormat="1" ht="15" customHeight="1" x14ac:dyDescent="0.25"/>
    <row r="64595" customFormat="1" ht="15" customHeight="1" x14ac:dyDescent="0.25"/>
    <row r="64596" customFormat="1" ht="15" customHeight="1" x14ac:dyDescent="0.25"/>
    <row r="64597" customFormat="1" ht="15" customHeight="1" x14ac:dyDescent="0.25"/>
    <row r="64598" customFormat="1" ht="15" customHeight="1" x14ac:dyDescent="0.25"/>
    <row r="64599" customFormat="1" ht="15" customHeight="1" x14ac:dyDescent="0.25"/>
    <row r="64600" customFormat="1" ht="15" customHeight="1" x14ac:dyDescent="0.25"/>
    <row r="64601" customFormat="1" ht="15" customHeight="1" x14ac:dyDescent="0.25"/>
    <row r="64602" customFormat="1" ht="15" customHeight="1" x14ac:dyDescent="0.25"/>
    <row r="64603" customFormat="1" ht="15" customHeight="1" x14ac:dyDescent="0.25"/>
    <row r="64604" customFormat="1" ht="15" customHeight="1" x14ac:dyDescent="0.25"/>
    <row r="64605" customFormat="1" ht="15" customHeight="1" x14ac:dyDescent="0.25"/>
    <row r="64606" customFormat="1" ht="15" customHeight="1" x14ac:dyDescent="0.25"/>
    <row r="64607" customFormat="1" ht="15" customHeight="1" x14ac:dyDescent="0.25"/>
    <row r="64608" customFormat="1" ht="15" customHeight="1" x14ac:dyDescent="0.25"/>
    <row r="64609" customFormat="1" ht="15" customHeight="1" x14ac:dyDescent="0.25"/>
    <row r="64610" customFormat="1" ht="15" customHeight="1" x14ac:dyDescent="0.25"/>
    <row r="64611" customFormat="1" ht="15" customHeight="1" x14ac:dyDescent="0.25"/>
    <row r="64612" customFormat="1" ht="15" customHeight="1" x14ac:dyDescent="0.25"/>
    <row r="64613" customFormat="1" ht="15" customHeight="1" x14ac:dyDescent="0.25"/>
    <row r="64614" customFormat="1" ht="15" customHeight="1" x14ac:dyDescent="0.25"/>
    <row r="64615" customFormat="1" ht="15" customHeight="1" x14ac:dyDescent="0.25"/>
    <row r="64616" customFormat="1" ht="15" customHeight="1" x14ac:dyDescent="0.25"/>
    <row r="64617" customFormat="1" ht="15" customHeight="1" x14ac:dyDescent="0.25"/>
    <row r="64618" customFormat="1" ht="15" customHeight="1" x14ac:dyDescent="0.25"/>
    <row r="64619" customFormat="1" ht="15" customHeight="1" x14ac:dyDescent="0.25"/>
    <row r="64620" customFormat="1" ht="15" customHeight="1" x14ac:dyDescent="0.25"/>
    <row r="64621" customFormat="1" ht="15" customHeight="1" x14ac:dyDescent="0.25"/>
    <row r="64622" customFormat="1" ht="15" customHeight="1" x14ac:dyDescent="0.25"/>
    <row r="64623" customFormat="1" ht="15" customHeight="1" x14ac:dyDescent="0.25"/>
    <row r="64624" customFormat="1" ht="15" customHeight="1" x14ac:dyDescent="0.25"/>
    <row r="64625" customFormat="1" ht="15" customHeight="1" x14ac:dyDescent="0.25"/>
    <row r="64626" customFormat="1" ht="15" customHeight="1" x14ac:dyDescent="0.25"/>
    <row r="64627" customFormat="1" ht="15" customHeight="1" x14ac:dyDescent="0.25"/>
    <row r="64628" customFormat="1" ht="15" customHeight="1" x14ac:dyDescent="0.25"/>
    <row r="64629" customFormat="1" ht="15" customHeight="1" x14ac:dyDescent="0.25"/>
    <row r="64630" customFormat="1" ht="15" customHeight="1" x14ac:dyDescent="0.25"/>
    <row r="64631" customFormat="1" ht="15" customHeight="1" x14ac:dyDescent="0.25"/>
    <row r="64632" customFormat="1" ht="15" customHeight="1" x14ac:dyDescent="0.25"/>
    <row r="64633" customFormat="1" ht="15" customHeight="1" x14ac:dyDescent="0.25"/>
    <row r="64634" customFormat="1" ht="15" customHeight="1" x14ac:dyDescent="0.25"/>
    <row r="64635" customFormat="1" ht="15" customHeight="1" x14ac:dyDescent="0.25"/>
    <row r="64636" customFormat="1" ht="15" customHeight="1" x14ac:dyDescent="0.25"/>
    <row r="64637" customFormat="1" ht="15" customHeight="1" x14ac:dyDescent="0.25"/>
    <row r="64638" customFormat="1" ht="15" customHeight="1" x14ac:dyDescent="0.25"/>
    <row r="64639" customFormat="1" ht="15" customHeight="1" x14ac:dyDescent="0.25"/>
    <row r="64640" customFormat="1" ht="15" customHeight="1" x14ac:dyDescent="0.25"/>
    <row r="64641" customFormat="1" ht="15" customHeight="1" x14ac:dyDescent="0.25"/>
    <row r="64642" customFormat="1" ht="15" customHeight="1" x14ac:dyDescent="0.25"/>
    <row r="64643" customFormat="1" ht="15" customHeight="1" x14ac:dyDescent="0.25"/>
    <row r="64644" customFormat="1" ht="15" customHeight="1" x14ac:dyDescent="0.25"/>
    <row r="64645" customFormat="1" ht="15" customHeight="1" x14ac:dyDescent="0.25"/>
    <row r="64646" customFormat="1" ht="15" customHeight="1" x14ac:dyDescent="0.25"/>
    <row r="64647" customFormat="1" ht="15" customHeight="1" x14ac:dyDescent="0.25"/>
    <row r="64648" customFormat="1" ht="15" customHeight="1" x14ac:dyDescent="0.25"/>
    <row r="64649" customFormat="1" ht="15" customHeight="1" x14ac:dyDescent="0.25"/>
    <row r="64650" customFormat="1" ht="15" customHeight="1" x14ac:dyDescent="0.25"/>
    <row r="64651" customFormat="1" ht="15" customHeight="1" x14ac:dyDescent="0.25"/>
    <row r="64652" customFormat="1" ht="15" customHeight="1" x14ac:dyDescent="0.25"/>
    <row r="64653" customFormat="1" ht="15" customHeight="1" x14ac:dyDescent="0.25"/>
    <row r="64654" customFormat="1" ht="15" customHeight="1" x14ac:dyDescent="0.25"/>
    <row r="64655" customFormat="1" ht="15" customHeight="1" x14ac:dyDescent="0.25"/>
    <row r="64656" customFormat="1" ht="15" customHeight="1" x14ac:dyDescent="0.25"/>
    <row r="64657" customFormat="1" ht="15" customHeight="1" x14ac:dyDescent="0.25"/>
    <row r="64658" customFormat="1" ht="15" customHeight="1" x14ac:dyDescent="0.25"/>
    <row r="64659" customFormat="1" ht="15" customHeight="1" x14ac:dyDescent="0.25"/>
    <row r="64660" customFormat="1" ht="15" customHeight="1" x14ac:dyDescent="0.25"/>
    <row r="64661" customFormat="1" ht="15" customHeight="1" x14ac:dyDescent="0.25"/>
    <row r="64662" customFormat="1" ht="15" customHeight="1" x14ac:dyDescent="0.25"/>
    <row r="64663" customFormat="1" ht="15" customHeight="1" x14ac:dyDescent="0.25"/>
    <row r="64664" customFormat="1" ht="15" customHeight="1" x14ac:dyDescent="0.25"/>
    <row r="64665" customFormat="1" ht="15" customHeight="1" x14ac:dyDescent="0.25"/>
    <row r="64666" customFormat="1" ht="15" customHeight="1" x14ac:dyDescent="0.25"/>
    <row r="64667" customFormat="1" ht="15" customHeight="1" x14ac:dyDescent="0.25"/>
    <row r="64668" customFormat="1" ht="15" customHeight="1" x14ac:dyDescent="0.25"/>
    <row r="64669" customFormat="1" ht="15" customHeight="1" x14ac:dyDescent="0.25"/>
    <row r="64670" customFormat="1" ht="15" customHeight="1" x14ac:dyDescent="0.25"/>
    <row r="64671" customFormat="1" ht="15" customHeight="1" x14ac:dyDescent="0.25"/>
    <row r="64672" customFormat="1" ht="15" customHeight="1" x14ac:dyDescent="0.25"/>
    <row r="64673" customFormat="1" ht="15" customHeight="1" x14ac:dyDescent="0.25"/>
    <row r="64674" customFormat="1" ht="15" customHeight="1" x14ac:dyDescent="0.25"/>
    <row r="64675" customFormat="1" ht="15" customHeight="1" x14ac:dyDescent="0.25"/>
    <row r="64676" customFormat="1" ht="15" customHeight="1" x14ac:dyDescent="0.25"/>
    <row r="64677" customFormat="1" ht="15" customHeight="1" x14ac:dyDescent="0.25"/>
    <row r="64678" customFormat="1" ht="15" customHeight="1" x14ac:dyDescent="0.25"/>
    <row r="64679" customFormat="1" ht="15" customHeight="1" x14ac:dyDescent="0.25"/>
    <row r="64680" customFormat="1" ht="15" customHeight="1" x14ac:dyDescent="0.25"/>
    <row r="64681" customFormat="1" ht="15" customHeight="1" x14ac:dyDescent="0.25"/>
    <row r="64682" customFormat="1" ht="15" customHeight="1" x14ac:dyDescent="0.25"/>
    <row r="64683" customFormat="1" ht="15" customHeight="1" x14ac:dyDescent="0.25"/>
    <row r="64684" customFormat="1" ht="15" customHeight="1" x14ac:dyDescent="0.25"/>
    <row r="64685" customFormat="1" ht="15" customHeight="1" x14ac:dyDescent="0.25"/>
    <row r="64686" customFormat="1" ht="15" customHeight="1" x14ac:dyDescent="0.25"/>
    <row r="64687" customFormat="1" ht="15" customHeight="1" x14ac:dyDescent="0.25"/>
    <row r="64688" customFormat="1" ht="15" customHeight="1" x14ac:dyDescent="0.25"/>
    <row r="64689" customFormat="1" ht="15" customHeight="1" x14ac:dyDescent="0.25"/>
    <row r="64690" customFormat="1" ht="15" customHeight="1" x14ac:dyDescent="0.25"/>
    <row r="64691" customFormat="1" ht="15" customHeight="1" x14ac:dyDescent="0.25"/>
    <row r="64692" customFormat="1" ht="15" customHeight="1" x14ac:dyDescent="0.25"/>
    <row r="64693" customFormat="1" ht="15" customHeight="1" x14ac:dyDescent="0.25"/>
    <row r="64694" customFormat="1" ht="15" customHeight="1" x14ac:dyDescent="0.25"/>
    <row r="64695" customFormat="1" ht="15" customHeight="1" x14ac:dyDescent="0.25"/>
    <row r="64696" customFormat="1" ht="15" customHeight="1" x14ac:dyDescent="0.25"/>
    <row r="64697" customFormat="1" ht="15" customHeight="1" x14ac:dyDescent="0.25"/>
    <row r="64698" customFormat="1" ht="15" customHeight="1" x14ac:dyDescent="0.25"/>
    <row r="64699" customFormat="1" ht="15" customHeight="1" x14ac:dyDescent="0.25"/>
    <row r="64700" customFormat="1" ht="15" customHeight="1" x14ac:dyDescent="0.25"/>
    <row r="64701" customFormat="1" ht="15" customHeight="1" x14ac:dyDescent="0.25"/>
    <row r="64702" customFormat="1" ht="15" customHeight="1" x14ac:dyDescent="0.25"/>
    <row r="64703" customFormat="1" ht="15" customHeight="1" x14ac:dyDescent="0.25"/>
    <row r="64704" customFormat="1" ht="15" customHeight="1" x14ac:dyDescent="0.25"/>
    <row r="64705" customFormat="1" ht="15" customHeight="1" x14ac:dyDescent="0.25"/>
    <row r="64706" customFormat="1" ht="15" customHeight="1" x14ac:dyDescent="0.25"/>
    <row r="64707" customFormat="1" ht="15" customHeight="1" x14ac:dyDescent="0.25"/>
    <row r="64708" customFormat="1" ht="15" customHeight="1" x14ac:dyDescent="0.25"/>
    <row r="64709" customFormat="1" ht="15" customHeight="1" x14ac:dyDescent="0.25"/>
    <row r="64710" customFormat="1" ht="15" customHeight="1" x14ac:dyDescent="0.25"/>
    <row r="64711" customFormat="1" ht="15" customHeight="1" x14ac:dyDescent="0.25"/>
    <row r="64712" customFormat="1" ht="15" customHeight="1" x14ac:dyDescent="0.25"/>
    <row r="64713" customFormat="1" ht="15" customHeight="1" x14ac:dyDescent="0.25"/>
    <row r="64714" customFormat="1" ht="15" customHeight="1" x14ac:dyDescent="0.25"/>
    <row r="64715" customFormat="1" ht="15" customHeight="1" x14ac:dyDescent="0.25"/>
    <row r="64716" customFormat="1" ht="15" customHeight="1" x14ac:dyDescent="0.25"/>
    <row r="64717" customFormat="1" ht="15" customHeight="1" x14ac:dyDescent="0.25"/>
    <row r="64718" customFormat="1" ht="15" customHeight="1" x14ac:dyDescent="0.25"/>
    <row r="64719" customFormat="1" ht="15" customHeight="1" x14ac:dyDescent="0.25"/>
    <row r="64720" customFormat="1" ht="15" customHeight="1" x14ac:dyDescent="0.25"/>
    <row r="64721" customFormat="1" ht="15" customHeight="1" x14ac:dyDescent="0.25"/>
    <row r="64722" customFormat="1" ht="15" customHeight="1" x14ac:dyDescent="0.25"/>
    <row r="64723" customFormat="1" ht="15" customHeight="1" x14ac:dyDescent="0.25"/>
    <row r="64724" customFormat="1" ht="15" customHeight="1" x14ac:dyDescent="0.25"/>
    <row r="64725" customFormat="1" ht="15" customHeight="1" x14ac:dyDescent="0.25"/>
    <row r="64726" customFormat="1" ht="15" customHeight="1" x14ac:dyDescent="0.25"/>
    <row r="64727" customFormat="1" ht="15" customHeight="1" x14ac:dyDescent="0.25"/>
    <row r="64728" customFormat="1" ht="15" customHeight="1" x14ac:dyDescent="0.25"/>
    <row r="64729" customFormat="1" ht="15" customHeight="1" x14ac:dyDescent="0.25"/>
    <row r="64730" customFormat="1" ht="15" customHeight="1" x14ac:dyDescent="0.25"/>
    <row r="64731" customFormat="1" ht="15" customHeight="1" x14ac:dyDescent="0.25"/>
    <row r="64732" customFormat="1" ht="15" customHeight="1" x14ac:dyDescent="0.25"/>
    <row r="64733" customFormat="1" ht="15" customHeight="1" x14ac:dyDescent="0.25"/>
    <row r="64734" customFormat="1" ht="15" customHeight="1" x14ac:dyDescent="0.25"/>
    <row r="64735" customFormat="1" ht="15" customHeight="1" x14ac:dyDescent="0.25"/>
    <row r="64736" customFormat="1" ht="15" customHeight="1" x14ac:dyDescent="0.25"/>
    <row r="64737" customFormat="1" ht="15" customHeight="1" x14ac:dyDescent="0.25"/>
    <row r="64738" customFormat="1" ht="15" customHeight="1" x14ac:dyDescent="0.25"/>
    <row r="64739" customFormat="1" ht="15" customHeight="1" x14ac:dyDescent="0.25"/>
    <row r="64740" customFormat="1" ht="15" customHeight="1" x14ac:dyDescent="0.25"/>
    <row r="64741" customFormat="1" ht="15" customHeight="1" x14ac:dyDescent="0.25"/>
    <row r="64742" customFormat="1" ht="15" customHeight="1" x14ac:dyDescent="0.25"/>
    <row r="64743" customFormat="1" ht="15" customHeight="1" x14ac:dyDescent="0.25"/>
    <row r="64744" customFormat="1" ht="15" customHeight="1" x14ac:dyDescent="0.25"/>
    <row r="64745" customFormat="1" ht="15" customHeight="1" x14ac:dyDescent="0.25"/>
    <row r="64746" customFormat="1" ht="15" customHeight="1" x14ac:dyDescent="0.25"/>
    <row r="64747" customFormat="1" ht="15" customHeight="1" x14ac:dyDescent="0.25"/>
    <row r="64748" customFormat="1" ht="15" customHeight="1" x14ac:dyDescent="0.25"/>
    <row r="64749" customFormat="1" ht="15" customHeight="1" x14ac:dyDescent="0.25"/>
    <row r="64750" customFormat="1" ht="15" customHeight="1" x14ac:dyDescent="0.25"/>
    <row r="64751" customFormat="1" ht="15" customHeight="1" x14ac:dyDescent="0.25"/>
    <row r="64752" customFormat="1" ht="15" customHeight="1" x14ac:dyDescent="0.25"/>
    <row r="64753" customFormat="1" ht="15" customHeight="1" x14ac:dyDescent="0.25"/>
    <row r="64754" customFormat="1" ht="15" customHeight="1" x14ac:dyDescent="0.25"/>
    <row r="64755" customFormat="1" ht="15" customHeight="1" x14ac:dyDescent="0.25"/>
    <row r="64756" customFormat="1" ht="15" customHeight="1" x14ac:dyDescent="0.25"/>
    <row r="64757" customFormat="1" ht="15" customHeight="1" x14ac:dyDescent="0.25"/>
    <row r="64758" customFormat="1" ht="15" customHeight="1" x14ac:dyDescent="0.25"/>
    <row r="64759" customFormat="1" ht="15" customHeight="1" x14ac:dyDescent="0.25"/>
    <row r="64760" customFormat="1" ht="15" customHeight="1" x14ac:dyDescent="0.25"/>
    <row r="64761" customFormat="1" ht="15" customHeight="1" x14ac:dyDescent="0.25"/>
    <row r="64762" customFormat="1" ht="15" customHeight="1" x14ac:dyDescent="0.25"/>
    <row r="64763" customFormat="1" ht="15" customHeight="1" x14ac:dyDescent="0.25"/>
    <row r="64764" customFormat="1" ht="15" customHeight="1" x14ac:dyDescent="0.25"/>
    <row r="64765" customFormat="1" ht="15" customHeight="1" x14ac:dyDescent="0.25"/>
    <row r="64766" customFormat="1" ht="15" customHeight="1" x14ac:dyDescent="0.25"/>
    <row r="64767" customFormat="1" ht="15" customHeight="1" x14ac:dyDescent="0.25"/>
    <row r="64768" customFormat="1" ht="15" customHeight="1" x14ac:dyDescent="0.25"/>
    <row r="64769" customFormat="1" ht="15" customHeight="1" x14ac:dyDescent="0.25"/>
    <row r="64770" customFormat="1" ht="15" customHeight="1" x14ac:dyDescent="0.25"/>
    <row r="64771" customFormat="1" ht="15" customHeight="1" x14ac:dyDescent="0.25"/>
    <row r="64772" customFormat="1" ht="15" customHeight="1" x14ac:dyDescent="0.25"/>
    <row r="64773" customFormat="1" ht="15" customHeight="1" x14ac:dyDescent="0.25"/>
    <row r="64774" customFormat="1" ht="15" customHeight="1" x14ac:dyDescent="0.25"/>
    <row r="64775" customFormat="1" ht="15" customHeight="1" x14ac:dyDescent="0.25"/>
    <row r="64776" customFormat="1" ht="15" customHeight="1" x14ac:dyDescent="0.25"/>
    <row r="64777" customFormat="1" ht="15" customHeight="1" x14ac:dyDescent="0.25"/>
    <row r="64778" customFormat="1" ht="15" customHeight="1" x14ac:dyDescent="0.25"/>
    <row r="64779" customFormat="1" ht="15" customHeight="1" x14ac:dyDescent="0.25"/>
    <row r="64780" customFormat="1" ht="15" customHeight="1" x14ac:dyDescent="0.25"/>
    <row r="64781" customFormat="1" ht="15" customHeight="1" x14ac:dyDescent="0.25"/>
    <row r="64782" customFormat="1" ht="15" customHeight="1" x14ac:dyDescent="0.25"/>
    <row r="64783" customFormat="1" ht="15" customHeight="1" x14ac:dyDescent="0.25"/>
    <row r="64784" customFormat="1" ht="15" customHeight="1" x14ac:dyDescent="0.25"/>
    <row r="64785" customFormat="1" ht="15" customHeight="1" x14ac:dyDescent="0.25"/>
    <row r="64786" customFormat="1" ht="15" customHeight="1" x14ac:dyDescent="0.25"/>
    <row r="64787" customFormat="1" ht="15" customHeight="1" x14ac:dyDescent="0.25"/>
    <row r="64788" customFormat="1" ht="15" customHeight="1" x14ac:dyDescent="0.25"/>
    <row r="64789" customFormat="1" ht="15" customHeight="1" x14ac:dyDescent="0.25"/>
    <row r="64790" customFormat="1" ht="15" customHeight="1" x14ac:dyDescent="0.25"/>
    <row r="64791" customFormat="1" ht="15" customHeight="1" x14ac:dyDescent="0.25"/>
    <row r="64792" customFormat="1" ht="15" customHeight="1" x14ac:dyDescent="0.25"/>
    <row r="64793" customFormat="1" ht="15" customHeight="1" x14ac:dyDescent="0.25"/>
    <row r="64794" customFormat="1" ht="15" customHeight="1" x14ac:dyDescent="0.25"/>
    <row r="64795" customFormat="1" ht="15" customHeight="1" x14ac:dyDescent="0.25"/>
    <row r="64796" customFormat="1" ht="15" customHeight="1" x14ac:dyDescent="0.25"/>
    <row r="64797" customFormat="1" ht="15" customHeight="1" x14ac:dyDescent="0.25"/>
    <row r="64798" customFormat="1" ht="15" customHeight="1" x14ac:dyDescent="0.25"/>
    <row r="64799" customFormat="1" ht="15" customHeight="1" x14ac:dyDescent="0.25"/>
    <row r="64800" customFormat="1" ht="15" customHeight="1" x14ac:dyDescent="0.25"/>
    <row r="64801" customFormat="1" ht="15" customHeight="1" x14ac:dyDescent="0.25"/>
    <row r="64802" customFormat="1" ht="15" customHeight="1" x14ac:dyDescent="0.25"/>
    <row r="64803" customFormat="1" ht="15" customHeight="1" x14ac:dyDescent="0.25"/>
    <row r="64804" customFormat="1" ht="15" customHeight="1" x14ac:dyDescent="0.25"/>
    <row r="64805" customFormat="1" ht="15" customHeight="1" x14ac:dyDescent="0.25"/>
    <row r="64806" customFormat="1" ht="15" customHeight="1" x14ac:dyDescent="0.25"/>
    <row r="64807" customFormat="1" ht="15" customHeight="1" x14ac:dyDescent="0.25"/>
    <row r="64808" customFormat="1" ht="15" customHeight="1" x14ac:dyDescent="0.25"/>
    <row r="64809" customFormat="1" ht="15" customHeight="1" x14ac:dyDescent="0.25"/>
    <row r="64810" customFormat="1" ht="15" customHeight="1" x14ac:dyDescent="0.25"/>
    <row r="64811" customFormat="1" ht="15" customHeight="1" x14ac:dyDescent="0.25"/>
    <row r="64812" customFormat="1" ht="15" customHeight="1" x14ac:dyDescent="0.25"/>
    <row r="64813" customFormat="1" ht="15" customHeight="1" x14ac:dyDescent="0.25"/>
    <row r="64814" customFormat="1" ht="15" customHeight="1" x14ac:dyDescent="0.25"/>
    <row r="64815" customFormat="1" ht="15" customHeight="1" x14ac:dyDescent="0.25"/>
    <row r="64816" customFormat="1" ht="15" customHeight="1" x14ac:dyDescent="0.25"/>
    <row r="64817" customFormat="1" ht="15" customHeight="1" x14ac:dyDescent="0.25"/>
    <row r="64818" customFormat="1" ht="15" customHeight="1" x14ac:dyDescent="0.25"/>
    <row r="64819" customFormat="1" ht="15" customHeight="1" x14ac:dyDescent="0.25"/>
    <row r="64820" customFormat="1" ht="15" customHeight="1" x14ac:dyDescent="0.25"/>
    <row r="64821" customFormat="1" ht="15" customHeight="1" x14ac:dyDescent="0.25"/>
    <row r="64822" customFormat="1" ht="15" customHeight="1" x14ac:dyDescent="0.25"/>
    <row r="64823" customFormat="1" ht="15" customHeight="1" x14ac:dyDescent="0.25"/>
    <row r="64824" customFormat="1" ht="15" customHeight="1" x14ac:dyDescent="0.25"/>
    <row r="64825" customFormat="1" ht="15" customHeight="1" x14ac:dyDescent="0.25"/>
    <row r="64826" customFormat="1" ht="15" customHeight="1" x14ac:dyDescent="0.25"/>
    <row r="64827" customFormat="1" ht="15" customHeight="1" x14ac:dyDescent="0.25"/>
    <row r="64828" customFormat="1" ht="15" customHeight="1" x14ac:dyDescent="0.25"/>
    <row r="64829" customFormat="1" ht="15" customHeight="1" x14ac:dyDescent="0.25"/>
    <row r="64830" customFormat="1" ht="15" customHeight="1" x14ac:dyDescent="0.25"/>
    <row r="64831" customFormat="1" ht="15" customHeight="1" x14ac:dyDescent="0.25"/>
    <row r="64832" customFormat="1" ht="15" customHeight="1" x14ac:dyDescent="0.25"/>
    <row r="64833" customFormat="1" ht="15" customHeight="1" x14ac:dyDescent="0.25"/>
    <row r="64834" customFormat="1" ht="15" customHeight="1" x14ac:dyDescent="0.25"/>
    <row r="64835" customFormat="1" ht="15" customHeight="1" x14ac:dyDescent="0.25"/>
    <row r="64836" customFormat="1" ht="15" customHeight="1" x14ac:dyDescent="0.25"/>
    <row r="64837" customFormat="1" ht="15" customHeight="1" x14ac:dyDescent="0.25"/>
    <row r="64838" customFormat="1" ht="15" customHeight="1" x14ac:dyDescent="0.25"/>
    <row r="64839" customFormat="1" ht="15" customHeight="1" x14ac:dyDescent="0.25"/>
    <row r="64840" customFormat="1" ht="15" customHeight="1" x14ac:dyDescent="0.25"/>
    <row r="64841" customFormat="1" ht="15" customHeight="1" x14ac:dyDescent="0.25"/>
    <row r="64842" customFormat="1" ht="15" customHeight="1" x14ac:dyDescent="0.25"/>
    <row r="64843" customFormat="1" ht="15" customHeight="1" x14ac:dyDescent="0.25"/>
    <row r="64844" customFormat="1" ht="15" customHeight="1" x14ac:dyDescent="0.25"/>
    <row r="64845" customFormat="1" ht="15" customHeight="1" x14ac:dyDescent="0.25"/>
    <row r="64846" customFormat="1" ht="15" customHeight="1" x14ac:dyDescent="0.25"/>
    <row r="64847" customFormat="1" ht="15" customHeight="1" x14ac:dyDescent="0.25"/>
    <row r="64848" customFormat="1" ht="15" customHeight="1" x14ac:dyDescent="0.25"/>
    <row r="64849" customFormat="1" ht="15" customHeight="1" x14ac:dyDescent="0.25"/>
    <row r="64850" customFormat="1" ht="15" customHeight="1" x14ac:dyDescent="0.25"/>
    <row r="64851" customFormat="1" ht="15" customHeight="1" x14ac:dyDescent="0.25"/>
    <row r="64852" customFormat="1" ht="15" customHeight="1" x14ac:dyDescent="0.25"/>
    <row r="64853" customFormat="1" ht="15" customHeight="1" x14ac:dyDescent="0.25"/>
    <row r="64854" customFormat="1" ht="15" customHeight="1" x14ac:dyDescent="0.25"/>
    <row r="64855" customFormat="1" ht="15" customHeight="1" x14ac:dyDescent="0.25"/>
    <row r="64856" customFormat="1" ht="15" customHeight="1" x14ac:dyDescent="0.25"/>
    <row r="64857" customFormat="1" ht="15" customHeight="1" x14ac:dyDescent="0.25"/>
    <row r="64858" customFormat="1" ht="15" customHeight="1" x14ac:dyDescent="0.25"/>
    <row r="64859" customFormat="1" ht="15" customHeight="1" x14ac:dyDescent="0.25"/>
    <row r="64860" customFormat="1" ht="15" customHeight="1" x14ac:dyDescent="0.25"/>
    <row r="64861" customFormat="1" ht="15" customHeight="1" x14ac:dyDescent="0.25"/>
    <row r="64862" customFormat="1" ht="15" customHeight="1" x14ac:dyDescent="0.25"/>
    <row r="64863" customFormat="1" ht="15" customHeight="1" x14ac:dyDescent="0.25"/>
    <row r="64864" customFormat="1" ht="15" customHeight="1" x14ac:dyDescent="0.25"/>
    <row r="64865" customFormat="1" ht="15" customHeight="1" x14ac:dyDescent="0.25"/>
    <row r="64866" customFormat="1" ht="15" customHeight="1" x14ac:dyDescent="0.25"/>
    <row r="64867" customFormat="1" ht="15" customHeight="1" x14ac:dyDescent="0.25"/>
    <row r="64868" customFormat="1" ht="15" customHeight="1" x14ac:dyDescent="0.25"/>
    <row r="64869" customFormat="1" ht="15" customHeight="1" x14ac:dyDescent="0.25"/>
    <row r="64870" customFormat="1" ht="15" customHeight="1" x14ac:dyDescent="0.25"/>
    <row r="64871" customFormat="1" ht="15" customHeight="1" x14ac:dyDescent="0.25"/>
    <row r="64872" customFormat="1" ht="15" customHeight="1" x14ac:dyDescent="0.25"/>
    <row r="64873" customFormat="1" ht="15" customHeight="1" x14ac:dyDescent="0.25"/>
    <row r="64874" customFormat="1" ht="15" customHeight="1" x14ac:dyDescent="0.25"/>
    <row r="64875" customFormat="1" ht="15" customHeight="1" x14ac:dyDescent="0.25"/>
    <row r="64876" customFormat="1" ht="15" customHeight="1" x14ac:dyDescent="0.25"/>
    <row r="64877" customFormat="1" ht="15" customHeight="1" x14ac:dyDescent="0.25"/>
    <row r="64878" customFormat="1" ht="15" customHeight="1" x14ac:dyDescent="0.25"/>
    <row r="64879" customFormat="1" ht="15" customHeight="1" x14ac:dyDescent="0.25"/>
    <row r="64880" customFormat="1" ht="15" customHeight="1" x14ac:dyDescent="0.25"/>
    <row r="64881" customFormat="1" ht="15" customHeight="1" x14ac:dyDescent="0.25"/>
    <row r="64882" customFormat="1" ht="15" customHeight="1" x14ac:dyDescent="0.25"/>
    <row r="64883" customFormat="1" ht="15" customHeight="1" x14ac:dyDescent="0.25"/>
    <row r="64884" customFormat="1" ht="15" customHeight="1" x14ac:dyDescent="0.25"/>
    <row r="64885" customFormat="1" ht="15" customHeight="1" x14ac:dyDescent="0.25"/>
    <row r="64886" customFormat="1" ht="15" customHeight="1" x14ac:dyDescent="0.25"/>
    <row r="64887" customFormat="1" ht="15" customHeight="1" x14ac:dyDescent="0.25"/>
    <row r="64888" customFormat="1" ht="15" customHeight="1" x14ac:dyDescent="0.25"/>
    <row r="64889" customFormat="1" ht="15" customHeight="1" x14ac:dyDescent="0.25"/>
    <row r="64890" customFormat="1" ht="15" customHeight="1" x14ac:dyDescent="0.25"/>
    <row r="64891" customFormat="1" ht="15" customHeight="1" x14ac:dyDescent="0.25"/>
    <row r="64892" customFormat="1" ht="15" customHeight="1" x14ac:dyDescent="0.25"/>
    <row r="64893" customFormat="1" ht="15" customHeight="1" x14ac:dyDescent="0.25"/>
    <row r="64894" customFormat="1" ht="15" customHeight="1" x14ac:dyDescent="0.25"/>
    <row r="64895" customFormat="1" ht="15" customHeight="1" x14ac:dyDescent="0.25"/>
    <row r="64896" customFormat="1" ht="15" customHeight="1" x14ac:dyDescent="0.25"/>
    <row r="64897" customFormat="1" ht="15" customHeight="1" x14ac:dyDescent="0.25"/>
    <row r="64898" customFormat="1" ht="15" customHeight="1" x14ac:dyDescent="0.25"/>
    <row r="64899" customFormat="1" ht="15" customHeight="1" x14ac:dyDescent="0.25"/>
    <row r="64900" customFormat="1" ht="15" customHeight="1" x14ac:dyDescent="0.25"/>
    <row r="64901" customFormat="1" ht="15" customHeight="1" x14ac:dyDescent="0.25"/>
    <row r="64902" customFormat="1" ht="15" customHeight="1" x14ac:dyDescent="0.25"/>
    <row r="64903" customFormat="1" ht="15" customHeight="1" x14ac:dyDescent="0.25"/>
    <row r="64904" customFormat="1" ht="15" customHeight="1" x14ac:dyDescent="0.25"/>
    <row r="64905" customFormat="1" ht="15" customHeight="1" x14ac:dyDescent="0.25"/>
    <row r="64906" customFormat="1" ht="15" customHeight="1" x14ac:dyDescent="0.25"/>
    <row r="64907" customFormat="1" ht="15" customHeight="1" x14ac:dyDescent="0.25"/>
    <row r="64908" customFormat="1" ht="15" customHeight="1" x14ac:dyDescent="0.25"/>
    <row r="64909" customFormat="1" ht="15" customHeight="1" x14ac:dyDescent="0.25"/>
    <row r="64910" customFormat="1" ht="15" customHeight="1" x14ac:dyDescent="0.25"/>
    <row r="64911" customFormat="1" ht="15" customHeight="1" x14ac:dyDescent="0.25"/>
    <row r="64912" customFormat="1" ht="15" customHeight="1" x14ac:dyDescent="0.25"/>
    <row r="64913" customFormat="1" ht="15" customHeight="1" x14ac:dyDescent="0.25"/>
    <row r="64914" customFormat="1" ht="15" customHeight="1" x14ac:dyDescent="0.25"/>
    <row r="64915" customFormat="1" ht="15" customHeight="1" x14ac:dyDescent="0.25"/>
    <row r="64916" customFormat="1" ht="15" customHeight="1" x14ac:dyDescent="0.25"/>
    <row r="64917" customFormat="1" ht="15" customHeight="1" x14ac:dyDescent="0.25"/>
    <row r="64918" customFormat="1" ht="15" customHeight="1" x14ac:dyDescent="0.25"/>
    <row r="64919" customFormat="1" ht="15" customHeight="1" x14ac:dyDescent="0.25"/>
    <row r="64920" customFormat="1" ht="15" customHeight="1" x14ac:dyDescent="0.25"/>
    <row r="64921" customFormat="1" ht="15" customHeight="1" x14ac:dyDescent="0.25"/>
    <row r="64922" customFormat="1" ht="15" customHeight="1" x14ac:dyDescent="0.25"/>
    <row r="64923" customFormat="1" ht="15" customHeight="1" x14ac:dyDescent="0.25"/>
    <row r="64924" customFormat="1" ht="15" customHeight="1" x14ac:dyDescent="0.25"/>
    <row r="64925" customFormat="1" ht="15" customHeight="1" x14ac:dyDescent="0.25"/>
    <row r="64926" customFormat="1" ht="15" customHeight="1" x14ac:dyDescent="0.25"/>
    <row r="64927" customFormat="1" ht="15" customHeight="1" x14ac:dyDescent="0.25"/>
    <row r="64928" customFormat="1" ht="15" customHeight="1" x14ac:dyDescent="0.25"/>
    <row r="64929" customFormat="1" ht="15" customHeight="1" x14ac:dyDescent="0.25"/>
    <row r="64930" customFormat="1" ht="15" customHeight="1" x14ac:dyDescent="0.25"/>
    <row r="64931" customFormat="1" ht="15" customHeight="1" x14ac:dyDescent="0.25"/>
    <row r="64932" customFormat="1" ht="15" customHeight="1" x14ac:dyDescent="0.25"/>
    <row r="64933" customFormat="1" ht="15" customHeight="1" x14ac:dyDescent="0.25"/>
    <row r="64934" customFormat="1" ht="15" customHeight="1" x14ac:dyDescent="0.25"/>
    <row r="64935" customFormat="1" ht="15" customHeight="1" x14ac:dyDescent="0.25"/>
    <row r="64936" customFormat="1" ht="15" customHeight="1" x14ac:dyDescent="0.25"/>
    <row r="64937" customFormat="1" ht="15" customHeight="1" x14ac:dyDescent="0.25"/>
    <row r="64938" customFormat="1" ht="15" customHeight="1" x14ac:dyDescent="0.25"/>
    <row r="64939" customFormat="1" ht="15" customHeight="1" x14ac:dyDescent="0.25"/>
    <row r="64940" customFormat="1" ht="15" customHeight="1" x14ac:dyDescent="0.25"/>
    <row r="64941" customFormat="1" ht="15" customHeight="1" x14ac:dyDescent="0.25"/>
    <row r="64942" customFormat="1" ht="15" customHeight="1" x14ac:dyDescent="0.25"/>
    <row r="64943" customFormat="1" ht="15" customHeight="1" x14ac:dyDescent="0.25"/>
    <row r="64944" customFormat="1" ht="15" customHeight="1" x14ac:dyDescent="0.25"/>
    <row r="64945" customFormat="1" ht="15" customHeight="1" x14ac:dyDescent="0.25"/>
    <row r="64946" customFormat="1" ht="15" customHeight="1" x14ac:dyDescent="0.25"/>
    <row r="64947" customFormat="1" ht="15" customHeight="1" x14ac:dyDescent="0.25"/>
    <row r="64948" customFormat="1" ht="15" customHeight="1" x14ac:dyDescent="0.25"/>
    <row r="64949" customFormat="1" ht="15" customHeight="1" x14ac:dyDescent="0.25"/>
    <row r="64950" customFormat="1" ht="15" customHeight="1" x14ac:dyDescent="0.25"/>
    <row r="64951" customFormat="1" ht="15" customHeight="1" x14ac:dyDescent="0.25"/>
    <row r="64952" customFormat="1" ht="15" customHeight="1" x14ac:dyDescent="0.25"/>
    <row r="64953" customFormat="1" ht="15" customHeight="1" x14ac:dyDescent="0.25"/>
    <row r="64954" customFormat="1" ht="15" customHeight="1" x14ac:dyDescent="0.25"/>
    <row r="64955" customFormat="1" ht="15" customHeight="1" x14ac:dyDescent="0.25"/>
    <row r="64956" customFormat="1" ht="15" customHeight="1" x14ac:dyDescent="0.25"/>
    <row r="64957" customFormat="1" ht="15" customHeight="1" x14ac:dyDescent="0.25"/>
    <row r="64958" customFormat="1" ht="15" customHeight="1" x14ac:dyDescent="0.25"/>
    <row r="64959" customFormat="1" ht="15" customHeight="1" x14ac:dyDescent="0.25"/>
    <row r="64960" customFormat="1" ht="15" customHeight="1" x14ac:dyDescent="0.25"/>
    <row r="64961" customFormat="1" ht="15" customHeight="1" x14ac:dyDescent="0.25"/>
    <row r="64962" customFormat="1" ht="15" customHeight="1" x14ac:dyDescent="0.25"/>
    <row r="64963" customFormat="1" ht="15" customHeight="1" x14ac:dyDescent="0.25"/>
    <row r="64964" customFormat="1" ht="15" customHeight="1" x14ac:dyDescent="0.25"/>
    <row r="64965" customFormat="1" ht="15" customHeight="1" x14ac:dyDescent="0.25"/>
    <row r="64966" customFormat="1" ht="15" customHeight="1" x14ac:dyDescent="0.25"/>
    <row r="64967" customFormat="1" ht="15" customHeight="1" x14ac:dyDescent="0.25"/>
    <row r="64968" customFormat="1" ht="15" customHeight="1" x14ac:dyDescent="0.25"/>
    <row r="64969" customFormat="1" ht="15" customHeight="1" x14ac:dyDescent="0.25"/>
    <row r="64970" customFormat="1" ht="15" customHeight="1" x14ac:dyDescent="0.25"/>
    <row r="64971" customFormat="1" ht="15" customHeight="1" x14ac:dyDescent="0.25"/>
    <row r="64972" customFormat="1" ht="15" customHeight="1" x14ac:dyDescent="0.25"/>
    <row r="64973" customFormat="1" ht="15" customHeight="1" x14ac:dyDescent="0.25"/>
    <row r="64974" customFormat="1" ht="15" customHeight="1" x14ac:dyDescent="0.25"/>
    <row r="64975" customFormat="1" ht="15" customHeight="1" x14ac:dyDescent="0.25"/>
    <row r="64976" customFormat="1" ht="15" customHeight="1" x14ac:dyDescent="0.25"/>
    <row r="64977" customFormat="1" ht="15" customHeight="1" x14ac:dyDescent="0.25"/>
    <row r="64978" customFormat="1" ht="15" customHeight="1" x14ac:dyDescent="0.25"/>
    <row r="64979" customFormat="1" ht="15" customHeight="1" x14ac:dyDescent="0.25"/>
    <row r="64980" customFormat="1" ht="15" customHeight="1" x14ac:dyDescent="0.25"/>
    <row r="64981" customFormat="1" ht="15" customHeight="1" x14ac:dyDescent="0.25"/>
    <row r="64982" customFormat="1" ht="15" customHeight="1" x14ac:dyDescent="0.25"/>
    <row r="64983" customFormat="1" ht="15" customHeight="1" x14ac:dyDescent="0.25"/>
    <row r="64984" customFormat="1" ht="15" customHeight="1" x14ac:dyDescent="0.25"/>
    <row r="64985" customFormat="1" ht="15" customHeight="1" x14ac:dyDescent="0.25"/>
    <row r="64986" customFormat="1" ht="15" customHeight="1" x14ac:dyDescent="0.25"/>
    <row r="64987" customFormat="1" ht="15" customHeight="1" x14ac:dyDescent="0.25"/>
    <row r="64988" customFormat="1" ht="15" customHeight="1" x14ac:dyDescent="0.25"/>
    <row r="64989" customFormat="1" ht="15" customHeight="1" x14ac:dyDescent="0.25"/>
    <row r="64990" customFormat="1" ht="15" customHeight="1" x14ac:dyDescent="0.25"/>
    <row r="64991" customFormat="1" ht="15" customHeight="1" x14ac:dyDescent="0.25"/>
    <row r="64992" customFormat="1" ht="15" customHeight="1" x14ac:dyDescent="0.25"/>
    <row r="64993" customFormat="1" ht="15" customHeight="1" x14ac:dyDescent="0.25"/>
    <row r="64994" customFormat="1" ht="15" customHeight="1" x14ac:dyDescent="0.25"/>
    <row r="64995" customFormat="1" ht="15" customHeight="1" x14ac:dyDescent="0.25"/>
    <row r="64996" customFormat="1" ht="15" customHeight="1" x14ac:dyDescent="0.25"/>
    <row r="64997" customFormat="1" ht="15" customHeight="1" x14ac:dyDescent="0.25"/>
    <row r="64998" customFormat="1" ht="15" customHeight="1" x14ac:dyDescent="0.25"/>
    <row r="64999" customFormat="1" ht="15" customHeight="1" x14ac:dyDescent="0.25"/>
    <row r="65000" customFormat="1" ht="15" customHeight="1" x14ac:dyDescent="0.25"/>
    <row r="65001" customFormat="1" ht="15" customHeight="1" x14ac:dyDescent="0.25"/>
    <row r="65002" customFormat="1" ht="15" customHeight="1" x14ac:dyDescent="0.25"/>
    <row r="65003" customFormat="1" ht="15" customHeight="1" x14ac:dyDescent="0.25"/>
    <row r="65004" customFormat="1" ht="15" customHeight="1" x14ac:dyDescent="0.25"/>
    <row r="65005" customFormat="1" ht="15" customHeight="1" x14ac:dyDescent="0.25"/>
    <row r="65006" customFormat="1" ht="15" customHeight="1" x14ac:dyDescent="0.25"/>
    <row r="65007" customFormat="1" ht="15" customHeight="1" x14ac:dyDescent="0.25"/>
    <row r="65008" customFormat="1" ht="15" customHeight="1" x14ac:dyDescent="0.25"/>
    <row r="65009" customFormat="1" ht="15" customHeight="1" x14ac:dyDescent="0.25"/>
    <row r="65010" customFormat="1" ht="15" customHeight="1" x14ac:dyDescent="0.25"/>
    <row r="65011" customFormat="1" ht="15" customHeight="1" x14ac:dyDescent="0.25"/>
    <row r="65012" customFormat="1" ht="15" customHeight="1" x14ac:dyDescent="0.25"/>
    <row r="65013" customFormat="1" ht="15" customHeight="1" x14ac:dyDescent="0.25"/>
    <row r="65014" customFormat="1" ht="15" customHeight="1" x14ac:dyDescent="0.25"/>
    <row r="65015" customFormat="1" ht="15" customHeight="1" x14ac:dyDescent="0.25"/>
    <row r="65016" customFormat="1" ht="15" customHeight="1" x14ac:dyDescent="0.25"/>
    <row r="65017" customFormat="1" ht="15" customHeight="1" x14ac:dyDescent="0.25"/>
    <row r="65018" customFormat="1" ht="15" customHeight="1" x14ac:dyDescent="0.25"/>
    <row r="65019" customFormat="1" ht="15" customHeight="1" x14ac:dyDescent="0.25"/>
    <row r="65020" customFormat="1" ht="15" customHeight="1" x14ac:dyDescent="0.25"/>
    <row r="65021" customFormat="1" ht="15" customHeight="1" x14ac:dyDescent="0.25"/>
    <row r="65022" customFormat="1" ht="15" customHeight="1" x14ac:dyDescent="0.25"/>
    <row r="65023" customFormat="1" ht="15" customHeight="1" x14ac:dyDescent="0.25"/>
    <row r="65024" customFormat="1" ht="15" customHeight="1" x14ac:dyDescent="0.25"/>
    <row r="65025" customFormat="1" ht="15" customHeight="1" x14ac:dyDescent="0.25"/>
    <row r="65026" customFormat="1" ht="15" customHeight="1" x14ac:dyDescent="0.25"/>
    <row r="65027" customFormat="1" ht="15" customHeight="1" x14ac:dyDescent="0.25"/>
    <row r="65028" customFormat="1" ht="15" customHeight="1" x14ac:dyDescent="0.25"/>
    <row r="65029" customFormat="1" ht="15" customHeight="1" x14ac:dyDescent="0.25"/>
    <row r="65030" customFormat="1" ht="15" customHeight="1" x14ac:dyDescent="0.25"/>
    <row r="65031" customFormat="1" ht="15" customHeight="1" x14ac:dyDescent="0.25"/>
    <row r="65032" customFormat="1" ht="15" customHeight="1" x14ac:dyDescent="0.25"/>
    <row r="65033" customFormat="1" ht="15" customHeight="1" x14ac:dyDescent="0.25"/>
    <row r="65034" customFormat="1" ht="15" customHeight="1" x14ac:dyDescent="0.25"/>
    <row r="65035" customFormat="1" ht="15" customHeight="1" x14ac:dyDescent="0.25"/>
    <row r="65036" customFormat="1" ht="15" customHeight="1" x14ac:dyDescent="0.25"/>
    <row r="65037" customFormat="1" ht="15" customHeight="1" x14ac:dyDescent="0.25"/>
    <row r="65038" customFormat="1" ht="15" customHeight="1" x14ac:dyDescent="0.25"/>
    <row r="65039" customFormat="1" ht="15" customHeight="1" x14ac:dyDescent="0.25"/>
    <row r="65040" customFormat="1" ht="15" customHeight="1" x14ac:dyDescent="0.25"/>
    <row r="65041" customFormat="1" ht="15" customHeight="1" x14ac:dyDescent="0.25"/>
    <row r="65042" customFormat="1" ht="15" customHeight="1" x14ac:dyDescent="0.25"/>
    <row r="65043" customFormat="1" ht="15" customHeight="1" x14ac:dyDescent="0.25"/>
    <row r="65044" customFormat="1" ht="15" customHeight="1" x14ac:dyDescent="0.25"/>
    <row r="65045" customFormat="1" ht="15" customHeight="1" x14ac:dyDescent="0.25"/>
    <row r="65046" customFormat="1" ht="15" customHeight="1" x14ac:dyDescent="0.25"/>
    <row r="65047" customFormat="1" ht="15" customHeight="1" x14ac:dyDescent="0.25"/>
    <row r="65048" customFormat="1" ht="15" customHeight="1" x14ac:dyDescent="0.25"/>
    <row r="65049" customFormat="1" ht="15" customHeight="1" x14ac:dyDescent="0.25"/>
    <row r="65050" customFormat="1" ht="15" customHeight="1" x14ac:dyDescent="0.25"/>
    <row r="65051" customFormat="1" ht="15" customHeight="1" x14ac:dyDescent="0.25"/>
    <row r="65052" customFormat="1" ht="15" customHeight="1" x14ac:dyDescent="0.25"/>
    <row r="65053" customFormat="1" ht="15" customHeight="1" x14ac:dyDescent="0.25"/>
    <row r="65054" customFormat="1" ht="15" customHeight="1" x14ac:dyDescent="0.25"/>
    <row r="65055" customFormat="1" ht="15" customHeight="1" x14ac:dyDescent="0.25"/>
    <row r="65056" customFormat="1" ht="15" customHeight="1" x14ac:dyDescent="0.25"/>
    <row r="65057" customFormat="1" ht="15" customHeight="1" x14ac:dyDescent="0.25"/>
    <row r="65058" customFormat="1" ht="15" customHeight="1" x14ac:dyDescent="0.25"/>
    <row r="65059" customFormat="1" ht="15" customHeight="1" x14ac:dyDescent="0.25"/>
    <row r="65060" customFormat="1" ht="15" customHeight="1" x14ac:dyDescent="0.25"/>
    <row r="65061" customFormat="1" ht="15" customHeight="1" x14ac:dyDescent="0.25"/>
    <row r="65062" customFormat="1" ht="15" customHeight="1" x14ac:dyDescent="0.25"/>
    <row r="65063" customFormat="1" ht="15" customHeight="1" x14ac:dyDescent="0.25"/>
    <row r="65064" customFormat="1" ht="15" customHeight="1" x14ac:dyDescent="0.25"/>
    <row r="65065" customFormat="1" ht="15" customHeight="1" x14ac:dyDescent="0.25"/>
    <row r="65066" customFormat="1" ht="15" customHeight="1" x14ac:dyDescent="0.25"/>
    <row r="65067" customFormat="1" ht="15" customHeight="1" x14ac:dyDescent="0.25"/>
    <row r="65068" customFormat="1" ht="15" customHeight="1" x14ac:dyDescent="0.25"/>
    <row r="65069" customFormat="1" ht="15" customHeight="1" x14ac:dyDescent="0.25"/>
    <row r="65070" customFormat="1" ht="15" customHeight="1" x14ac:dyDescent="0.25"/>
    <row r="65071" customFormat="1" ht="15" customHeight="1" x14ac:dyDescent="0.25"/>
    <row r="65072" customFormat="1" ht="15" customHeight="1" x14ac:dyDescent="0.25"/>
    <row r="65073" customFormat="1" ht="15" customHeight="1" x14ac:dyDescent="0.25"/>
    <row r="65074" customFormat="1" ht="15" customHeight="1" x14ac:dyDescent="0.25"/>
    <row r="65075" customFormat="1" ht="15" customHeight="1" x14ac:dyDescent="0.25"/>
    <row r="65076" customFormat="1" ht="15" customHeight="1" x14ac:dyDescent="0.25"/>
    <row r="65077" customFormat="1" ht="15" customHeight="1" x14ac:dyDescent="0.25"/>
    <row r="65078" customFormat="1" ht="15" customHeight="1" x14ac:dyDescent="0.25"/>
    <row r="65079" customFormat="1" ht="15" customHeight="1" x14ac:dyDescent="0.25"/>
    <row r="65080" customFormat="1" ht="15" customHeight="1" x14ac:dyDescent="0.25"/>
    <row r="65081" customFormat="1" ht="15" customHeight="1" x14ac:dyDescent="0.25"/>
    <row r="65082" customFormat="1" ht="15" customHeight="1" x14ac:dyDescent="0.25"/>
    <row r="65083" customFormat="1" ht="15" customHeight="1" x14ac:dyDescent="0.25"/>
    <row r="65084" customFormat="1" ht="15" customHeight="1" x14ac:dyDescent="0.25"/>
    <row r="65085" customFormat="1" ht="15" customHeight="1" x14ac:dyDescent="0.25"/>
    <row r="65086" customFormat="1" ht="15" customHeight="1" x14ac:dyDescent="0.25"/>
    <row r="65087" customFormat="1" ht="15" customHeight="1" x14ac:dyDescent="0.25"/>
    <row r="65088" customFormat="1" ht="15" customHeight="1" x14ac:dyDescent="0.25"/>
    <row r="65089" customFormat="1" ht="15" customHeight="1" x14ac:dyDescent="0.25"/>
    <row r="65090" customFormat="1" ht="15" customHeight="1" x14ac:dyDescent="0.25"/>
    <row r="65091" customFormat="1" ht="15" customHeight="1" x14ac:dyDescent="0.25"/>
    <row r="65092" customFormat="1" ht="15" customHeight="1" x14ac:dyDescent="0.25"/>
    <row r="65093" customFormat="1" ht="15" customHeight="1" x14ac:dyDescent="0.25"/>
    <row r="65094" customFormat="1" ht="15" customHeight="1" x14ac:dyDescent="0.25"/>
    <row r="65095" customFormat="1" ht="15" customHeight="1" x14ac:dyDescent="0.25"/>
    <row r="65096" customFormat="1" ht="15" customHeight="1" x14ac:dyDescent="0.25"/>
    <row r="65097" customFormat="1" ht="15" customHeight="1" x14ac:dyDescent="0.25"/>
    <row r="65098" customFormat="1" ht="15" customHeight="1" x14ac:dyDescent="0.25"/>
    <row r="65099" customFormat="1" ht="15" customHeight="1" x14ac:dyDescent="0.25"/>
    <row r="65100" customFormat="1" ht="15" customHeight="1" x14ac:dyDescent="0.25"/>
    <row r="65101" customFormat="1" ht="15" customHeight="1" x14ac:dyDescent="0.25"/>
    <row r="65102" customFormat="1" ht="15" customHeight="1" x14ac:dyDescent="0.25"/>
    <row r="65103" customFormat="1" ht="15" customHeight="1" x14ac:dyDescent="0.25"/>
    <row r="65104" customFormat="1" ht="15" customHeight="1" x14ac:dyDescent="0.25"/>
    <row r="65105" customFormat="1" ht="15" customHeight="1" x14ac:dyDescent="0.25"/>
    <row r="65106" customFormat="1" ht="15" customHeight="1" x14ac:dyDescent="0.25"/>
    <row r="65107" customFormat="1" ht="15" customHeight="1" x14ac:dyDescent="0.25"/>
    <row r="65108" customFormat="1" ht="15" customHeight="1" x14ac:dyDescent="0.25"/>
    <row r="65109" customFormat="1" ht="15" customHeight="1" x14ac:dyDescent="0.25"/>
    <row r="65110" customFormat="1" ht="15" customHeight="1" x14ac:dyDescent="0.25"/>
    <row r="65111" customFormat="1" ht="15" customHeight="1" x14ac:dyDescent="0.25"/>
    <row r="65112" customFormat="1" ht="15" customHeight="1" x14ac:dyDescent="0.25"/>
    <row r="65113" customFormat="1" ht="15" customHeight="1" x14ac:dyDescent="0.25"/>
    <row r="65114" customFormat="1" ht="15" customHeight="1" x14ac:dyDescent="0.25"/>
    <row r="65115" customFormat="1" ht="15" customHeight="1" x14ac:dyDescent="0.25"/>
    <row r="65116" customFormat="1" ht="15" customHeight="1" x14ac:dyDescent="0.25"/>
    <row r="65117" customFormat="1" ht="15" customHeight="1" x14ac:dyDescent="0.25"/>
    <row r="65118" customFormat="1" ht="15" customHeight="1" x14ac:dyDescent="0.25"/>
    <row r="65119" customFormat="1" ht="15" customHeight="1" x14ac:dyDescent="0.25"/>
    <row r="65120" customFormat="1" ht="15" customHeight="1" x14ac:dyDescent="0.25"/>
    <row r="65121" customFormat="1" ht="15" customHeight="1" x14ac:dyDescent="0.25"/>
    <row r="65122" customFormat="1" ht="15" customHeight="1" x14ac:dyDescent="0.25"/>
    <row r="65123" customFormat="1" ht="15" customHeight="1" x14ac:dyDescent="0.25"/>
    <row r="65124" customFormat="1" ht="15" customHeight="1" x14ac:dyDescent="0.25"/>
    <row r="65125" customFormat="1" ht="15" customHeight="1" x14ac:dyDescent="0.25"/>
    <row r="65126" customFormat="1" ht="15" customHeight="1" x14ac:dyDescent="0.25"/>
    <row r="65127" customFormat="1" ht="15" customHeight="1" x14ac:dyDescent="0.25"/>
    <row r="65128" customFormat="1" ht="15" customHeight="1" x14ac:dyDescent="0.25"/>
    <row r="65129" customFormat="1" ht="15" customHeight="1" x14ac:dyDescent="0.25"/>
    <row r="65130" customFormat="1" ht="15" customHeight="1" x14ac:dyDescent="0.25"/>
    <row r="65131" customFormat="1" ht="15" customHeight="1" x14ac:dyDescent="0.25"/>
    <row r="65132" customFormat="1" ht="15" customHeight="1" x14ac:dyDescent="0.25"/>
    <row r="65133" customFormat="1" ht="15" customHeight="1" x14ac:dyDescent="0.25"/>
    <row r="65134" customFormat="1" ht="15" customHeight="1" x14ac:dyDescent="0.25"/>
    <row r="65135" customFormat="1" ht="15" customHeight="1" x14ac:dyDescent="0.25"/>
    <row r="65136" customFormat="1" ht="15" customHeight="1" x14ac:dyDescent="0.25"/>
    <row r="65137" customFormat="1" ht="15" customHeight="1" x14ac:dyDescent="0.25"/>
    <row r="65138" customFormat="1" ht="15" customHeight="1" x14ac:dyDescent="0.25"/>
    <row r="65139" customFormat="1" ht="15" customHeight="1" x14ac:dyDescent="0.25"/>
    <row r="65140" customFormat="1" ht="15" customHeight="1" x14ac:dyDescent="0.25"/>
    <row r="65141" customFormat="1" ht="15" customHeight="1" x14ac:dyDescent="0.25"/>
    <row r="65142" customFormat="1" ht="15" customHeight="1" x14ac:dyDescent="0.25"/>
    <row r="65143" customFormat="1" ht="15" customHeight="1" x14ac:dyDescent="0.25"/>
    <row r="65144" customFormat="1" ht="15" customHeight="1" x14ac:dyDescent="0.25"/>
    <row r="65145" customFormat="1" ht="15" customHeight="1" x14ac:dyDescent="0.25"/>
    <row r="65146" customFormat="1" ht="15" customHeight="1" x14ac:dyDescent="0.25"/>
    <row r="65147" customFormat="1" ht="15" customHeight="1" x14ac:dyDescent="0.25"/>
    <row r="65148" customFormat="1" ht="15" customHeight="1" x14ac:dyDescent="0.25"/>
    <row r="65149" customFormat="1" ht="15" customHeight="1" x14ac:dyDescent="0.25"/>
    <row r="65150" customFormat="1" ht="15" customHeight="1" x14ac:dyDescent="0.25"/>
    <row r="65151" customFormat="1" ht="15" customHeight="1" x14ac:dyDescent="0.25"/>
    <row r="65152" customFormat="1" ht="15" customHeight="1" x14ac:dyDescent="0.25"/>
    <row r="65153" customFormat="1" ht="15" customHeight="1" x14ac:dyDescent="0.25"/>
    <row r="65154" customFormat="1" ht="15" customHeight="1" x14ac:dyDescent="0.25"/>
    <row r="65155" customFormat="1" ht="15" customHeight="1" x14ac:dyDescent="0.25"/>
    <row r="65156" customFormat="1" ht="15" customHeight="1" x14ac:dyDescent="0.25"/>
    <row r="65157" customFormat="1" ht="15" customHeight="1" x14ac:dyDescent="0.25"/>
    <row r="65158" customFormat="1" ht="15" customHeight="1" x14ac:dyDescent="0.25"/>
    <row r="65159" customFormat="1" ht="15" customHeight="1" x14ac:dyDescent="0.25"/>
    <row r="65160" customFormat="1" ht="15" customHeight="1" x14ac:dyDescent="0.25"/>
    <row r="65161" customFormat="1" ht="15" customHeight="1" x14ac:dyDescent="0.25"/>
    <row r="65162" customFormat="1" ht="15" customHeight="1" x14ac:dyDescent="0.25"/>
    <row r="65163" customFormat="1" ht="15" customHeight="1" x14ac:dyDescent="0.25"/>
    <row r="65164" customFormat="1" ht="15" customHeight="1" x14ac:dyDescent="0.25"/>
    <row r="65165" customFormat="1" ht="15" customHeight="1" x14ac:dyDescent="0.25"/>
    <row r="65166" customFormat="1" ht="15" customHeight="1" x14ac:dyDescent="0.25"/>
    <row r="65167" customFormat="1" ht="15" customHeight="1" x14ac:dyDescent="0.25"/>
    <row r="65168" customFormat="1" ht="15" customHeight="1" x14ac:dyDescent="0.25"/>
    <row r="65169" customFormat="1" ht="15" customHeight="1" x14ac:dyDescent="0.25"/>
    <row r="65170" customFormat="1" ht="15" customHeight="1" x14ac:dyDescent="0.25"/>
    <row r="65171" customFormat="1" ht="15" customHeight="1" x14ac:dyDescent="0.25"/>
    <row r="65172" customFormat="1" ht="15" customHeight="1" x14ac:dyDescent="0.25"/>
    <row r="65173" customFormat="1" ht="15" customHeight="1" x14ac:dyDescent="0.25"/>
    <row r="65174" customFormat="1" ht="15" customHeight="1" x14ac:dyDescent="0.25"/>
    <row r="65175" customFormat="1" ht="15" customHeight="1" x14ac:dyDescent="0.25"/>
    <row r="65176" customFormat="1" ht="15" customHeight="1" x14ac:dyDescent="0.25"/>
    <row r="65177" customFormat="1" ht="15" customHeight="1" x14ac:dyDescent="0.25"/>
    <row r="65178" customFormat="1" ht="15" customHeight="1" x14ac:dyDescent="0.25"/>
    <row r="65179" customFormat="1" ht="15" customHeight="1" x14ac:dyDescent="0.25"/>
    <row r="65180" customFormat="1" ht="15" customHeight="1" x14ac:dyDescent="0.25"/>
    <row r="65181" customFormat="1" ht="15" customHeight="1" x14ac:dyDescent="0.25"/>
    <row r="65182" customFormat="1" ht="15" customHeight="1" x14ac:dyDescent="0.25"/>
    <row r="65183" customFormat="1" ht="15" customHeight="1" x14ac:dyDescent="0.25"/>
    <row r="65184" customFormat="1" ht="15" customHeight="1" x14ac:dyDescent="0.25"/>
    <row r="65185" customFormat="1" ht="15" customHeight="1" x14ac:dyDescent="0.25"/>
    <row r="65186" customFormat="1" ht="15" customHeight="1" x14ac:dyDescent="0.25"/>
    <row r="65187" customFormat="1" ht="15" customHeight="1" x14ac:dyDescent="0.25"/>
    <row r="65188" customFormat="1" ht="15" customHeight="1" x14ac:dyDescent="0.25"/>
    <row r="65189" customFormat="1" ht="15" customHeight="1" x14ac:dyDescent="0.25"/>
    <row r="65190" customFormat="1" ht="15" customHeight="1" x14ac:dyDescent="0.25"/>
    <row r="65191" customFormat="1" ht="15" customHeight="1" x14ac:dyDescent="0.25"/>
    <row r="65192" customFormat="1" ht="15" customHeight="1" x14ac:dyDescent="0.25"/>
    <row r="65193" customFormat="1" ht="15" customHeight="1" x14ac:dyDescent="0.25"/>
    <row r="65194" customFormat="1" ht="15" customHeight="1" x14ac:dyDescent="0.25"/>
    <row r="65195" customFormat="1" ht="15" customHeight="1" x14ac:dyDescent="0.25"/>
    <row r="65196" customFormat="1" ht="15" customHeight="1" x14ac:dyDescent="0.25"/>
    <row r="65197" customFormat="1" ht="15" customHeight="1" x14ac:dyDescent="0.25"/>
    <row r="65198" customFormat="1" ht="15" customHeight="1" x14ac:dyDescent="0.25"/>
    <row r="65199" customFormat="1" ht="15" customHeight="1" x14ac:dyDescent="0.25"/>
    <row r="65200" customFormat="1" ht="15" customHeight="1" x14ac:dyDescent="0.25"/>
    <row r="65201" customFormat="1" ht="15" customHeight="1" x14ac:dyDescent="0.25"/>
    <row r="65202" customFormat="1" ht="15" customHeight="1" x14ac:dyDescent="0.25"/>
    <row r="65203" customFormat="1" ht="15" customHeight="1" x14ac:dyDescent="0.25"/>
    <row r="65204" customFormat="1" ht="15" customHeight="1" x14ac:dyDescent="0.25"/>
    <row r="65205" customFormat="1" ht="15" customHeight="1" x14ac:dyDescent="0.25"/>
    <row r="65206" customFormat="1" ht="15" customHeight="1" x14ac:dyDescent="0.25"/>
    <row r="65207" customFormat="1" ht="15" customHeight="1" x14ac:dyDescent="0.25"/>
    <row r="65208" customFormat="1" ht="15" customHeight="1" x14ac:dyDescent="0.25"/>
    <row r="65209" customFormat="1" ht="15" customHeight="1" x14ac:dyDescent="0.25"/>
    <row r="65210" customFormat="1" ht="15" customHeight="1" x14ac:dyDescent="0.25"/>
    <row r="65211" customFormat="1" ht="15" customHeight="1" x14ac:dyDescent="0.25"/>
    <row r="65212" customFormat="1" ht="15" customHeight="1" x14ac:dyDescent="0.25"/>
    <row r="65213" customFormat="1" ht="15" customHeight="1" x14ac:dyDescent="0.25"/>
    <row r="65214" customFormat="1" ht="15" customHeight="1" x14ac:dyDescent="0.25"/>
    <row r="65215" customFormat="1" ht="15" customHeight="1" x14ac:dyDescent="0.25"/>
    <row r="65216" customFormat="1" ht="15" customHeight="1" x14ac:dyDescent="0.25"/>
    <row r="65217" customFormat="1" ht="15" customHeight="1" x14ac:dyDescent="0.25"/>
    <row r="65218" customFormat="1" ht="15" customHeight="1" x14ac:dyDescent="0.25"/>
    <row r="65219" customFormat="1" ht="15" customHeight="1" x14ac:dyDescent="0.25"/>
    <row r="65220" customFormat="1" ht="15" customHeight="1" x14ac:dyDescent="0.25"/>
    <row r="65221" customFormat="1" ht="15" customHeight="1" x14ac:dyDescent="0.25"/>
    <row r="65222" customFormat="1" ht="15" customHeight="1" x14ac:dyDescent="0.25"/>
    <row r="65223" customFormat="1" ht="15" customHeight="1" x14ac:dyDescent="0.25"/>
    <row r="65224" customFormat="1" ht="15" customHeight="1" x14ac:dyDescent="0.25"/>
    <row r="65225" customFormat="1" ht="15" customHeight="1" x14ac:dyDescent="0.25"/>
    <row r="65226" customFormat="1" ht="15" customHeight="1" x14ac:dyDescent="0.25"/>
    <row r="65227" customFormat="1" ht="15" customHeight="1" x14ac:dyDescent="0.25"/>
    <row r="65228" customFormat="1" ht="15" customHeight="1" x14ac:dyDescent="0.25"/>
    <row r="65229" customFormat="1" ht="15" customHeight="1" x14ac:dyDescent="0.25"/>
    <row r="65230" customFormat="1" ht="15" customHeight="1" x14ac:dyDescent="0.25"/>
    <row r="65231" customFormat="1" ht="15" customHeight="1" x14ac:dyDescent="0.25"/>
    <row r="65232" customFormat="1" ht="15" customHeight="1" x14ac:dyDescent="0.25"/>
    <row r="65233" customFormat="1" ht="15" customHeight="1" x14ac:dyDescent="0.25"/>
    <row r="65234" customFormat="1" ht="15" customHeight="1" x14ac:dyDescent="0.25"/>
    <row r="65235" customFormat="1" ht="15" customHeight="1" x14ac:dyDescent="0.25"/>
    <row r="65236" customFormat="1" ht="15" customHeight="1" x14ac:dyDescent="0.25"/>
    <row r="65237" customFormat="1" ht="15" customHeight="1" x14ac:dyDescent="0.25"/>
    <row r="65238" customFormat="1" ht="15" customHeight="1" x14ac:dyDescent="0.25"/>
    <row r="65239" customFormat="1" ht="15" customHeight="1" x14ac:dyDescent="0.25"/>
    <row r="65240" customFormat="1" ht="15" customHeight="1" x14ac:dyDescent="0.25"/>
    <row r="65241" customFormat="1" ht="15" customHeight="1" x14ac:dyDescent="0.25"/>
    <row r="65242" customFormat="1" ht="15" customHeight="1" x14ac:dyDescent="0.25"/>
    <row r="65243" customFormat="1" ht="15" customHeight="1" x14ac:dyDescent="0.25"/>
    <row r="65244" customFormat="1" ht="15" customHeight="1" x14ac:dyDescent="0.25"/>
    <row r="65245" customFormat="1" ht="15" customHeight="1" x14ac:dyDescent="0.25"/>
    <row r="65246" customFormat="1" ht="15" customHeight="1" x14ac:dyDescent="0.25"/>
    <row r="65247" customFormat="1" ht="15" customHeight="1" x14ac:dyDescent="0.25"/>
    <row r="65248" customFormat="1" ht="15" customHeight="1" x14ac:dyDescent="0.25"/>
    <row r="65249" customFormat="1" ht="15" customHeight="1" x14ac:dyDescent="0.25"/>
    <row r="65250" customFormat="1" ht="15" customHeight="1" x14ac:dyDescent="0.25"/>
    <row r="65251" customFormat="1" ht="15" customHeight="1" x14ac:dyDescent="0.25"/>
    <row r="65252" customFormat="1" ht="15" customHeight="1" x14ac:dyDescent="0.25"/>
    <row r="65253" customFormat="1" ht="15" customHeight="1" x14ac:dyDescent="0.25"/>
    <row r="65254" customFormat="1" ht="15" customHeight="1" x14ac:dyDescent="0.25"/>
    <row r="65255" customFormat="1" ht="15" customHeight="1" x14ac:dyDescent="0.25"/>
    <row r="65256" customFormat="1" ht="15" customHeight="1" x14ac:dyDescent="0.25"/>
    <row r="65257" customFormat="1" ht="15" customHeight="1" x14ac:dyDescent="0.25"/>
    <row r="65258" customFormat="1" ht="15" customHeight="1" x14ac:dyDescent="0.25"/>
    <row r="65259" customFormat="1" ht="15" customHeight="1" x14ac:dyDescent="0.25"/>
    <row r="65260" customFormat="1" ht="15" customHeight="1" x14ac:dyDescent="0.25"/>
    <row r="65261" customFormat="1" ht="15" customHeight="1" x14ac:dyDescent="0.25"/>
    <row r="65262" customFormat="1" ht="15" customHeight="1" x14ac:dyDescent="0.25"/>
    <row r="65263" customFormat="1" ht="15" customHeight="1" x14ac:dyDescent="0.25"/>
    <row r="65264" customFormat="1" ht="15" customHeight="1" x14ac:dyDescent="0.25"/>
    <row r="65265" customFormat="1" ht="15" customHeight="1" x14ac:dyDescent="0.25"/>
    <row r="65266" customFormat="1" ht="15" customHeight="1" x14ac:dyDescent="0.25"/>
    <row r="65267" customFormat="1" ht="15" customHeight="1" x14ac:dyDescent="0.25"/>
    <row r="65268" customFormat="1" ht="15" customHeight="1" x14ac:dyDescent="0.25"/>
    <row r="65269" customFormat="1" ht="15" customHeight="1" x14ac:dyDescent="0.25"/>
    <row r="65270" customFormat="1" ht="15" customHeight="1" x14ac:dyDescent="0.25"/>
    <row r="65271" customFormat="1" ht="15" customHeight="1" x14ac:dyDescent="0.25"/>
    <row r="65272" customFormat="1" ht="15" customHeight="1" x14ac:dyDescent="0.25"/>
    <row r="65273" customFormat="1" ht="15" customHeight="1" x14ac:dyDescent="0.25"/>
    <row r="65274" customFormat="1" ht="15" customHeight="1" x14ac:dyDescent="0.25"/>
    <row r="65275" customFormat="1" ht="15" customHeight="1" x14ac:dyDescent="0.25"/>
    <row r="65276" customFormat="1" ht="15" customHeight="1" x14ac:dyDescent="0.25"/>
    <row r="65277" customFormat="1" ht="15" customHeight="1" x14ac:dyDescent="0.25"/>
    <row r="65278" customFormat="1" ht="15" customHeight="1" x14ac:dyDescent="0.25"/>
    <row r="65279" customFormat="1" ht="15" customHeight="1" x14ac:dyDescent="0.25"/>
    <row r="65280" customFormat="1" ht="15" customHeight="1" x14ac:dyDescent="0.25"/>
    <row r="65281" customFormat="1" ht="15" customHeight="1" x14ac:dyDescent="0.25"/>
    <row r="65282" customFormat="1" ht="15" customHeight="1" x14ac:dyDescent="0.25"/>
    <row r="65283" customFormat="1" ht="15" customHeight="1" x14ac:dyDescent="0.25"/>
    <row r="65284" customFormat="1" ht="15" customHeight="1" x14ac:dyDescent="0.25"/>
    <row r="65285" customFormat="1" ht="15" customHeight="1" x14ac:dyDescent="0.25"/>
    <row r="65286" customFormat="1" ht="15" customHeight="1" x14ac:dyDescent="0.25"/>
    <row r="65287" customFormat="1" ht="15" customHeight="1" x14ac:dyDescent="0.25"/>
    <row r="65288" customFormat="1" ht="15" customHeight="1" x14ac:dyDescent="0.25"/>
    <row r="65289" customFormat="1" ht="15" customHeight="1" x14ac:dyDescent="0.25"/>
    <row r="65290" customFormat="1" ht="15" customHeight="1" x14ac:dyDescent="0.25"/>
    <row r="65291" customFormat="1" ht="15" customHeight="1" x14ac:dyDescent="0.25"/>
    <row r="65292" customFormat="1" ht="15" customHeight="1" x14ac:dyDescent="0.25"/>
    <row r="65293" customFormat="1" ht="15" customHeight="1" x14ac:dyDescent="0.25"/>
    <row r="65294" customFormat="1" ht="15" customHeight="1" x14ac:dyDescent="0.25"/>
    <row r="65295" customFormat="1" ht="15" customHeight="1" x14ac:dyDescent="0.25"/>
    <row r="65296" customFormat="1" ht="15" customHeight="1" x14ac:dyDescent="0.25"/>
    <row r="65297" customFormat="1" ht="15" customHeight="1" x14ac:dyDescent="0.25"/>
    <row r="65298" customFormat="1" ht="15" customHeight="1" x14ac:dyDescent="0.25"/>
    <row r="65299" customFormat="1" ht="15" customHeight="1" x14ac:dyDescent="0.25"/>
    <row r="65300" customFormat="1" ht="15" customHeight="1" x14ac:dyDescent="0.25"/>
    <row r="65301" customFormat="1" ht="15" customHeight="1" x14ac:dyDescent="0.25"/>
    <row r="65302" customFormat="1" ht="15" customHeight="1" x14ac:dyDescent="0.25"/>
    <row r="65303" customFormat="1" ht="15" customHeight="1" x14ac:dyDescent="0.25"/>
    <row r="65304" customFormat="1" ht="15" customHeight="1" x14ac:dyDescent="0.25"/>
    <row r="65305" customFormat="1" ht="15" customHeight="1" x14ac:dyDescent="0.25"/>
    <row r="65306" customFormat="1" ht="15" customHeight="1" x14ac:dyDescent="0.25"/>
    <row r="65307" customFormat="1" ht="15" customHeight="1" x14ac:dyDescent="0.25"/>
    <row r="65308" customFormat="1" ht="15" customHeight="1" x14ac:dyDescent="0.25"/>
    <row r="65309" customFormat="1" ht="15" customHeight="1" x14ac:dyDescent="0.25"/>
    <row r="65310" customFormat="1" ht="15" customHeight="1" x14ac:dyDescent="0.25"/>
    <row r="65311" customFormat="1" ht="15" customHeight="1" x14ac:dyDescent="0.25"/>
    <row r="65312" customFormat="1" ht="15" customHeight="1" x14ac:dyDescent="0.25"/>
    <row r="65313" customFormat="1" ht="15" customHeight="1" x14ac:dyDescent="0.25"/>
    <row r="65314" customFormat="1" ht="15" customHeight="1" x14ac:dyDescent="0.25"/>
    <row r="65315" customFormat="1" ht="15" customHeight="1" x14ac:dyDescent="0.25"/>
    <row r="65316" customFormat="1" ht="15" customHeight="1" x14ac:dyDescent="0.25"/>
    <row r="65317" customFormat="1" ht="15" customHeight="1" x14ac:dyDescent="0.25"/>
    <row r="65318" customFormat="1" ht="15" customHeight="1" x14ac:dyDescent="0.25"/>
    <row r="65319" customFormat="1" ht="15" customHeight="1" x14ac:dyDescent="0.25"/>
    <row r="65320" customFormat="1" ht="15" customHeight="1" x14ac:dyDescent="0.25"/>
    <row r="65321" customFormat="1" ht="15" customHeight="1" x14ac:dyDescent="0.25"/>
    <row r="65322" customFormat="1" ht="15" customHeight="1" x14ac:dyDescent="0.25"/>
    <row r="65323" customFormat="1" ht="15" customHeight="1" x14ac:dyDescent="0.25"/>
    <row r="65324" customFormat="1" ht="15" customHeight="1" x14ac:dyDescent="0.25"/>
    <row r="65325" customFormat="1" ht="15" customHeight="1" x14ac:dyDescent="0.25"/>
    <row r="65326" customFormat="1" ht="15" customHeight="1" x14ac:dyDescent="0.25"/>
    <row r="65327" customFormat="1" ht="15" customHeight="1" x14ac:dyDescent="0.25"/>
    <row r="65328" customFormat="1" ht="15" customHeight="1" x14ac:dyDescent="0.25"/>
    <row r="65329" customFormat="1" ht="15" customHeight="1" x14ac:dyDescent="0.25"/>
    <row r="65330" customFormat="1" ht="15" customHeight="1" x14ac:dyDescent="0.25"/>
    <row r="65331" customFormat="1" ht="15" customHeight="1" x14ac:dyDescent="0.25"/>
    <row r="65332" customFormat="1" ht="15" customHeight="1" x14ac:dyDescent="0.25"/>
    <row r="65333" customFormat="1" ht="15" customHeight="1" x14ac:dyDescent="0.25"/>
    <row r="65334" customFormat="1" ht="15" customHeight="1" x14ac:dyDescent="0.25"/>
    <row r="65335" customFormat="1" ht="15" customHeight="1" x14ac:dyDescent="0.25"/>
    <row r="65336" customFormat="1" ht="15" customHeight="1" x14ac:dyDescent="0.25"/>
    <row r="65337" customFormat="1" ht="15" customHeight="1" x14ac:dyDescent="0.25"/>
    <row r="65338" customFormat="1" ht="15" customHeight="1" x14ac:dyDescent="0.25"/>
    <row r="65339" customFormat="1" ht="15" customHeight="1" x14ac:dyDescent="0.25"/>
    <row r="65340" customFormat="1" ht="15" customHeight="1" x14ac:dyDescent="0.25"/>
    <row r="65341" customFormat="1" ht="15" customHeight="1" x14ac:dyDescent="0.25"/>
    <row r="65342" customFormat="1" ht="15" customHeight="1" x14ac:dyDescent="0.25"/>
    <row r="65343" customFormat="1" ht="15" customHeight="1" x14ac:dyDescent="0.25"/>
    <row r="65344" customFormat="1" ht="15" customHeight="1" x14ac:dyDescent="0.25"/>
    <row r="65345" customFormat="1" ht="15" customHeight="1" x14ac:dyDescent="0.25"/>
    <row r="65346" customFormat="1" ht="15" customHeight="1" x14ac:dyDescent="0.25"/>
    <row r="65347" customFormat="1" ht="15" customHeight="1" x14ac:dyDescent="0.25"/>
    <row r="65348" customFormat="1" ht="15" customHeight="1" x14ac:dyDescent="0.25"/>
    <row r="65349" customFormat="1" ht="15" customHeight="1" x14ac:dyDescent="0.25"/>
    <row r="65350" customFormat="1" ht="15" customHeight="1" x14ac:dyDescent="0.25"/>
    <row r="65351" customFormat="1" ht="15" customHeight="1" x14ac:dyDescent="0.25"/>
    <row r="65352" customFormat="1" ht="15" customHeight="1" x14ac:dyDescent="0.25"/>
    <row r="65353" customFormat="1" ht="15" customHeight="1" x14ac:dyDescent="0.25"/>
    <row r="65354" customFormat="1" ht="15" customHeight="1" x14ac:dyDescent="0.25"/>
    <row r="65355" customFormat="1" ht="15" customHeight="1" x14ac:dyDescent="0.25"/>
    <row r="65356" customFormat="1" ht="15" customHeight="1" x14ac:dyDescent="0.25"/>
    <row r="65357" customFormat="1" ht="15" customHeight="1" x14ac:dyDescent="0.25"/>
    <row r="65358" customFormat="1" ht="15" customHeight="1" x14ac:dyDescent="0.25"/>
    <row r="65359" customFormat="1" ht="15" customHeight="1" x14ac:dyDescent="0.25"/>
    <row r="65360" customFormat="1" ht="15" customHeight="1" x14ac:dyDescent="0.25"/>
    <row r="65361" customFormat="1" ht="15" customHeight="1" x14ac:dyDescent="0.25"/>
    <row r="65362" customFormat="1" ht="15" customHeight="1" x14ac:dyDescent="0.25"/>
    <row r="65363" customFormat="1" ht="15" customHeight="1" x14ac:dyDescent="0.25"/>
    <row r="65364" customFormat="1" ht="15" customHeight="1" x14ac:dyDescent="0.25"/>
    <row r="65365" customFormat="1" ht="15" customHeight="1" x14ac:dyDescent="0.25"/>
    <row r="65366" customFormat="1" ht="15" customHeight="1" x14ac:dyDescent="0.25"/>
    <row r="65367" customFormat="1" ht="15" customHeight="1" x14ac:dyDescent="0.25"/>
    <row r="65368" customFormat="1" ht="15" customHeight="1" x14ac:dyDescent="0.25"/>
    <row r="65369" customFormat="1" ht="15" customHeight="1" x14ac:dyDescent="0.25"/>
    <row r="65370" customFormat="1" ht="15" customHeight="1" x14ac:dyDescent="0.25"/>
    <row r="65371" customFormat="1" ht="15" customHeight="1" x14ac:dyDescent="0.25"/>
    <row r="65372" customFormat="1" ht="15" customHeight="1" x14ac:dyDescent="0.25"/>
    <row r="65373" customFormat="1" ht="15" customHeight="1" x14ac:dyDescent="0.25"/>
    <row r="65374" customFormat="1" ht="15" customHeight="1" x14ac:dyDescent="0.25"/>
    <row r="65375" customFormat="1" ht="15" customHeight="1" x14ac:dyDescent="0.25"/>
    <row r="65376" customFormat="1" ht="15" customHeight="1" x14ac:dyDescent="0.25"/>
    <row r="65377" customFormat="1" ht="15" customHeight="1" x14ac:dyDescent="0.25"/>
    <row r="65378" customFormat="1" ht="15" customHeight="1" x14ac:dyDescent="0.25"/>
    <row r="65379" customFormat="1" ht="15" customHeight="1" x14ac:dyDescent="0.25"/>
    <row r="65380" customFormat="1" ht="15" customHeight="1" x14ac:dyDescent="0.25"/>
    <row r="65381" customFormat="1" ht="15" customHeight="1" x14ac:dyDescent="0.25"/>
    <row r="65382" customFormat="1" ht="15" customHeight="1" x14ac:dyDescent="0.25"/>
    <row r="65383" customFormat="1" ht="15" customHeight="1" x14ac:dyDescent="0.25"/>
    <row r="65384" customFormat="1" ht="15" customHeight="1" x14ac:dyDescent="0.25"/>
    <row r="65385" customFormat="1" ht="15" customHeight="1" x14ac:dyDescent="0.25"/>
    <row r="65386" customFormat="1" ht="15" customHeight="1" x14ac:dyDescent="0.25"/>
    <row r="65387" customFormat="1" ht="15" customHeight="1" x14ac:dyDescent="0.25"/>
    <row r="65388" customFormat="1" ht="15" customHeight="1" x14ac:dyDescent="0.25"/>
    <row r="65389" customFormat="1" ht="15" customHeight="1" x14ac:dyDescent="0.25"/>
    <row r="65390" customFormat="1" ht="15" customHeight="1" x14ac:dyDescent="0.25"/>
    <row r="65391" customFormat="1" ht="15" customHeight="1" x14ac:dyDescent="0.25"/>
    <row r="65392" customFormat="1" ht="15" customHeight="1" x14ac:dyDescent="0.25"/>
    <row r="65393" customFormat="1" ht="15" customHeight="1" x14ac:dyDescent="0.25"/>
    <row r="65394" customFormat="1" ht="15" customHeight="1" x14ac:dyDescent="0.25"/>
    <row r="65395" customFormat="1" ht="15" customHeight="1" x14ac:dyDescent="0.25"/>
    <row r="65396" customFormat="1" ht="15" customHeight="1" x14ac:dyDescent="0.25"/>
    <row r="65397" customFormat="1" ht="15" customHeight="1" x14ac:dyDescent="0.25"/>
    <row r="65398" customFormat="1" ht="15" customHeight="1" x14ac:dyDescent="0.25"/>
    <row r="65399" customFormat="1" ht="15" customHeight="1" x14ac:dyDescent="0.25"/>
    <row r="65400" customFormat="1" ht="15" customHeight="1" x14ac:dyDescent="0.25"/>
    <row r="65401" customFormat="1" ht="15" customHeight="1" x14ac:dyDescent="0.25"/>
    <row r="65402" customFormat="1" ht="15" customHeight="1" x14ac:dyDescent="0.25"/>
    <row r="65403" customFormat="1" ht="15" customHeight="1" x14ac:dyDescent="0.25"/>
    <row r="65404" customFormat="1" ht="15" customHeight="1" x14ac:dyDescent="0.25"/>
    <row r="65405" customFormat="1" ht="15" customHeight="1" x14ac:dyDescent="0.25"/>
    <row r="65406" customFormat="1" ht="15" customHeight="1" x14ac:dyDescent="0.25"/>
    <row r="65407" customFormat="1" ht="15" customHeight="1" x14ac:dyDescent="0.25"/>
    <row r="65408" customFormat="1" ht="15" customHeight="1" x14ac:dyDescent="0.25"/>
    <row r="65409" customFormat="1" ht="15" customHeight="1" x14ac:dyDescent="0.25"/>
    <row r="65410" customFormat="1" ht="15" customHeight="1" x14ac:dyDescent="0.25"/>
    <row r="65411" customFormat="1" ht="15" customHeight="1" x14ac:dyDescent="0.25"/>
    <row r="65412" customFormat="1" ht="15" customHeight="1" x14ac:dyDescent="0.25"/>
    <row r="65413" customFormat="1" ht="15" customHeight="1" x14ac:dyDescent="0.25"/>
    <row r="65414" customFormat="1" ht="15" customHeight="1" x14ac:dyDescent="0.25"/>
    <row r="65415" customFormat="1" ht="15" customHeight="1" x14ac:dyDescent="0.25"/>
    <row r="65416" customFormat="1" ht="15" customHeight="1" x14ac:dyDescent="0.25"/>
    <row r="65417" customFormat="1" ht="15" customHeight="1" x14ac:dyDescent="0.25"/>
    <row r="65418" customFormat="1" ht="15" customHeight="1" x14ac:dyDescent="0.25"/>
    <row r="65419" customFormat="1" ht="15" customHeight="1" x14ac:dyDescent="0.25"/>
    <row r="65420" customFormat="1" ht="15" customHeight="1" x14ac:dyDescent="0.25"/>
    <row r="65421" customFormat="1" ht="15" customHeight="1" x14ac:dyDescent="0.25"/>
    <row r="65422" customFormat="1" ht="15" customHeight="1" x14ac:dyDescent="0.25"/>
    <row r="65423" customFormat="1" ht="15" customHeight="1" x14ac:dyDescent="0.25"/>
    <row r="65424" customFormat="1" ht="15" customHeight="1" x14ac:dyDescent="0.25"/>
    <row r="65425" customFormat="1" ht="15" customHeight="1" x14ac:dyDescent="0.25"/>
    <row r="65426" customFormat="1" ht="15" customHeight="1" x14ac:dyDescent="0.25"/>
    <row r="65427" customFormat="1" ht="15" customHeight="1" x14ac:dyDescent="0.25"/>
    <row r="65428" customFormat="1" ht="15" customHeight="1" x14ac:dyDescent="0.25"/>
    <row r="65429" customFormat="1" ht="15" customHeight="1" x14ac:dyDescent="0.25"/>
    <row r="65430" customFormat="1" ht="15" customHeight="1" x14ac:dyDescent="0.25"/>
    <row r="65431" customFormat="1" ht="15" customHeight="1" x14ac:dyDescent="0.25"/>
    <row r="65432" customFormat="1" ht="15" customHeight="1" x14ac:dyDescent="0.25"/>
    <row r="65433" customFormat="1" ht="15" customHeight="1" x14ac:dyDescent="0.25"/>
    <row r="65434" customFormat="1" ht="15" customHeight="1" x14ac:dyDescent="0.25"/>
    <row r="65435" customFormat="1" ht="15" customHeight="1" x14ac:dyDescent="0.25"/>
    <row r="65436" customFormat="1" ht="15" customHeight="1" x14ac:dyDescent="0.25"/>
    <row r="65437" customFormat="1" ht="15" customHeight="1" x14ac:dyDescent="0.25"/>
    <row r="65438" customFormat="1" ht="15" customHeight="1" x14ac:dyDescent="0.25"/>
    <row r="65439" customFormat="1" ht="15" customHeight="1" x14ac:dyDescent="0.25"/>
    <row r="65440" customFormat="1" ht="15" customHeight="1" x14ac:dyDescent="0.25"/>
    <row r="65441" customFormat="1" ht="15" customHeight="1" x14ac:dyDescent="0.25"/>
    <row r="65442" customFormat="1" ht="15" customHeight="1" x14ac:dyDescent="0.25"/>
    <row r="65443" customFormat="1" ht="15" customHeight="1" x14ac:dyDescent="0.25"/>
    <row r="65444" customFormat="1" ht="15" customHeight="1" x14ac:dyDescent="0.25"/>
    <row r="65445" customFormat="1" ht="15" customHeight="1" x14ac:dyDescent="0.25"/>
    <row r="65446" customFormat="1" ht="15" customHeight="1" x14ac:dyDescent="0.25"/>
    <row r="65447" customFormat="1" ht="15" customHeight="1" x14ac:dyDescent="0.25"/>
    <row r="65448" customFormat="1" ht="15" customHeight="1" x14ac:dyDescent="0.25"/>
    <row r="65449" customFormat="1" ht="15" customHeight="1" x14ac:dyDescent="0.25"/>
    <row r="65450" customFormat="1" ht="15" customHeight="1" x14ac:dyDescent="0.25"/>
    <row r="65451" customFormat="1" ht="15" customHeight="1" x14ac:dyDescent="0.25"/>
    <row r="65452" customFormat="1" ht="15" customHeight="1" x14ac:dyDescent="0.25"/>
    <row r="65453" customFormat="1" ht="15" customHeight="1" x14ac:dyDescent="0.25"/>
    <row r="65454" customFormat="1" ht="15" customHeight="1" x14ac:dyDescent="0.25"/>
    <row r="65455" customFormat="1" ht="15" customHeight="1" x14ac:dyDescent="0.25"/>
    <row r="65456" customFormat="1" ht="15" customHeight="1" x14ac:dyDescent="0.25"/>
    <row r="65457" customFormat="1" ht="15" customHeight="1" x14ac:dyDescent="0.25"/>
    <row r="65458" customFormat="1" ht="15" customHeight="1" x14ac:dyDescent="0.25"/>
    <row r="65459" customFormat="1" ht="15" customHeight="1" x14ac:dyDescent="0.25"/>
    <row r="65460" customFormat="1" ht="15" customHeight="1" x14ac:dyDescent="0.25"/>
    <row r="65461" customFormat="1" ht="15" customHeight="1" x14ac:dyDescent="0.25"/>
    <row r="65462" customFormat="1" ht="15" customHeight="1" x14ac:dyDescent="0.25"/>
    <row r="65463" customFormat="1" ht="15" customHeight="1" x14ac:dyDescent="0.25"/>
    <row r="65464" customFormat="1" ht="15" customHeight="1" x14ac:dyDescent="0.25"/>
    <row r="65465" customFormat="1" ht="15" customHeight="1" x14ac:dyDescent="0.25"/>
    <row r="65466" customFormat="1" ht="15" customHeight="1" x14ac:dyDescent="0.25"/>
    <row r="65467" customFormat="1" ht="15" customHeight="1" x14ac:dyDescent="0.25"/>
    <row r="65468" customFormat="1" ht="15" customHeight="1" x14ac:dyDescent="0.25"/>
    <row r="65469" customFormat="1" ht="15" customHeight="1" x14ac:dyDescent="0.25"/>
    <row r="65470" customFormat="1" ht="15" customHeight="1" x14ac:dyDescent="0.25"/>
    <row r="65471" customFormat="1" ht="15" customHeight="1" x14ac:dyDescent="0.25"/>
    <row r="65472" customFormat="1" ht="15" customHeight="1" x14ac:dyDescent="0.25"/>
    <row r="65473" customFormat="1" ht="15" customHeight="1" x14ac:dyDescent="0.25"/>
    <row r="65474" customFormat="1" ht="15" customHeight="1" x14ac:dyDescent="0.25"/>
    <row r="65475" customFormat="1" ht="15" customHeight="1" x14ac:dyDescent="0.25"/>
    <row r="65476" customFormat="1" ht="15" customHeight="1" x14ac:dyDescent="0.25"/>
    <row r="65477" customFormat="1" ht="15" customHeight="1" x14ac:dyDescent="0.25"/>
    <row r="65478" customFormat="1" ht="15" customHeight="1" x14ac:dyDescent="0.25"/>
    <row r="65479" customFormat="1" ht="15" customHeight="1" x14ac:dyDescent="0.25"/>
    <row r="65480" customFormat="1" ht="15" customHeight="1" x14ac:dyDescent="0.25"/>
    <row r="65481" customFormat="1" ht="15" customHeight="1" x14ac:dyDescent="0.25"/>
    <row r="65482" customFormat="1" ht="15" customHeight="1" x14ac:dyDescent="0.25"/>
    <row r="65483" customFormat="1" ht="15" customHeight="1" x14ac:dyDescent="0.25"/>
    <row r="65484" customFormat="1" ht="15" customHeight="1" x14ac:dyDescent="0.25"/>
    <row r="65485" customFormat="1" ht="15" customHeight="1" x14ac:dyDescent="0.25"/>
    <row r="65486" customFormat="1" ht="15" customHeight="1" x14ac:dyDescent="0.25"/>
    <row r="65487" customFormat="1" ht="15" customHeight="1" x14ac:dyDescent="0.25"/>
    <row r="65488" customFormat="1" ht="15" customHeight="1" x14ac:dyDescent="0.25"/>
    <row r="65489" customFormat="1" ht="15" customHeight="1" x14ac:dyDescent="0.25"/>
    <row r="65490" customFormat="1" ht="15" customHeight="1" x14ac:dyDescent="0.25"/>
    <row r="65491" customFormat="1" ht="15" customHeight="1" x14ac:dyDescent="0.25"/>
    <row r="65492" customFormat="1" ht="15" customHeight="1" x14ac:dyDescent="0.25"/>
    <row r="65493" customFormat="1" ht="15" customHeight="1" x14ac:dyDescent="0.25"/>
    <row r="65494" customFormat="1" ht="15" customHeight="1" x14ac:dyDescent="0.25"/>
    <row r="65495" customFormat="1" ht="15" customHeight="1" x14ac:dyDescent="0.25"/>
    <row r="65496" customFormat="1" ht="15" customHeight="1" x14ac:dyDescent="0.25"/>
    <row r="65497" customFormat="1" ht="15" customHeight="1" x14ac:dyDescent="0.25"/>
    <row r="65498" customFormat="1" ht="15" customHeight="1" x14ac:dyDescent="0.25"/>
    <row r="65499" customFormat="1" ht="15" customHeight="1" x14ac:dyDescent="0.25"/>
    <row r="65500" customFormat="1" ht="15" customHeight="1" x14ac:dyDescent="0.25"/>
    <row r="65501" customFormat="1" ht="15" customHeight="1" x14ac:dyDescent="0.25"/>
    <row r="65502" customFormat="1" ht="15" customHeight="1" x14ac:dyDescent="0.25"/>
    <row r="65503" customFormat="1" ht="15" customHeight="1" x14ac:dyDescent="0.25"/>
    <row r="65504" customFormat="1" ht="15" customHeight="1" x14ac:dyDescent="0.25"/>
    <row r="65505" customFormat="1" ht="15" customHeight="1" x14ac:dyDescent="0.25"/>
    <row r="65506" customFormat="1" ht="15" customHeight="1" x14ac:dyDescent="0.25"/>
    <row r="65507" customFormat="1" ht="15" customHeight="1" x14ac:dyDescent="0.25"/>
    <row r="65508" customFormat="1" ht="15" customHeight="1" x14ac:dyDescent="0.25"/>
    <row r="65509" customFormat="1" ht="15" customHeight="1" x14ac:dyDescent="0.25"/>
    <row r="65510" customFormat="1" ht="15" customHeight="1" x14ac:dyDescent="0.25"/>
    <row r="65511" customFormat="1" ht="15" customHeight="1" x14ac:dyDescent="0.25"/>
    <row r="65512" customFormat="1" ht="15" customHeight="1" x14ac:dyDescent="0.25"/>
    <row r="65513" customFormat="1" ht="15" customHeight="1" x14ac:dyDescent="0.25"/>
    <row r="65514" customFormat="1" ht="15" customHeight="1" x14ac:dyDescent="0.25"/>
    <row r="65515" customFormat="1" ht="15" customHeight="1" x14ac:dyDescent="0.25"/>
    <row r="65516" customFormat="1" ht="15" customHeight="1" x14ac:dyDescent="0.25"/>
    <row r="65517" customFormat="1" ht="15" customHeight="1" x14ac:dyDescent="0.25"/>
    <row r="65518" customFormat="1" ht="15" customHeight="1" x14ac:dyDescent="0.25"/>
    <row r="65519" customFormat="1" ht="15" customHeight="1" x14ac:dyDescent="0.25"/>
    <row r="65520" customFormat="1" ht="15" customHeight="1" x14ac:dyDescent="0.25"/>
    <row r="65521" customFormat="1" ht="15" customHeight="1" x14ac:dyDescent="0.25"/>
    <row r="65522" customFormat="1" ht="15" customHeight="1" x14ac:dyDescent="0.25"/>
    <row r="65523" customFormat="1" ht="15" customHeight="1" x14ac:dyDescent="0.25"/>
    <row r="65524" customFormat="1" ht="15" customHeight="1" x14ac:dyDescent="0.25"/>
    <row r="65525" customFormat="1" ht="15" customHeight="1" x14ac:dyDescent="0.25"/>
    <row r="65526" customFormat="1" ht="15" customHeight="1" x14ac:dyDescent="0.25"/>
    <row r="65527" customFormat="1" ht="15" customHeight="1" x14ac:dyDescent="0.25"/>
    <row r="65528" customFormat="1" ht="15" customHeight="1" x14ac:dyDescent="0.25"/>
    <row r="65529" customFormat="1" ht="15" customHeight="1" x14ac:dyDescent="0.25"/>
    <row r="65530" customFormat="1" ht="15" customHeight="1" x14ac:dyDescent="0.25"/>
    <row r="65531" customFormat="1" ht="15" customHeight="1" x14ac:dyDescent="0.25"/>
    <row r="65532" customFormat="1" ht="15" customHeight="1" x14ac:dyDescent="0.25"/>
    <row r="65533" customFormat="1" ht="15" customHeight="1" x14ac:dyDescent="0.25"/>
    <row r="65534" customFormat="1" ht="15" customHeight="1" x14ac:dyDescent="0.25"/>
    <row r="65535" customFormat="1" ht="15" customHeight="1" x14ac:dyDescent="0.25"/>
    <row r="65536" customFormat="1" ht="15" customHeight="1" x14ac:dyDescent="0.25"/>
    <row r="65537" customFormat="1" ht="15" customHeight="1" x14ac:dyDescent="0.25"/>
    <row r="65538" customFormat="1" ht="15" customHeight="1" x14ac:dyDescent="0.25"/>
    <row r="65539" customFormat="1" ht="15" customHeight="1" x14ac:dyDescent="0.25"/>
    <row r="65540" customFormat="1" ht="15" customHeight="1" x14ac:dyDescent="0.25"/>
    <row r="65541" customFormat="1" ht="15" customHeight="1" x14ac:dyDescent="0.25"/>
    <row r="65542" customFormat="1" ht="15" customHeight="1" x14ac:dyDescent="0.25"/>
    <row r="65543" customFormat="1" ht="15" customHeight="1" x14ac:dyDescent="0.25"/>
    <row r="65544" customFormat="1" ht="15" customHeight="1" x14ac:dyDescent="0.25"/>
  </sheetData>
  <sheetProtection algorithmName="SHA-512" hashValue="azzVzyUp/06T9E7xdkQQtu6WB+WQdWYfqcHV/RazAlzOCz7k+0bFRu6MNIQX+4IjSWXdrnVNLNRFD4/V6oz8Cg==" saltValue="lA/NOLkcoHJJfV4MZSMzdw==" spinCount="100000" sheet="1" objects="1" scenarios="1" selectLockedCells="1"/>
  <dataValidations xWindow="585" yWindow="561" count="6">
    <dataValidation type="list" allowBlank="1" showInputMessage="1" showErrorMessage="1" errorTitle="Alert" error="Please enter or select a month from the drop down list." promptTitle="First Month" prompt="Select the month in the indicated dues year when membership is activated." sqref="B38:B1538" xr:uid="{00000000-0002-0000-0000-000001000000}">
      <formula1>StartMonth</formula1>
    </dataValidation>
    <dataValidation type="list" allowBlank="1" showInputMessage="1" showErrorMessage="1" errorTitle="Alert" error="Please select from the available dues years." promptTitle="Dues Year" prompt="Please select one of the dues years provided." sqref="A38:A1538" xr:uid="{00000000-0002-0000-0000-000002000000}">
      <formula1>DuesYear</formula1>
    </dataValidation>
    <dataValidation type="list" allowBlank="1" showInputMessage="1" showErrorMessage="1" errorTitle="Alert" error="Please select either &quot;Personal&quot; or &quot;Corporate&quot; from the dropdown list." promptTitle="RPAC Contribution Type" prompt="Please indicate whether RPAC money is a personal or corporate contribution." sqref="J38:J1538" xr:uid="{00000000-0002-0000-0000-000003000000}">
      <formula1>RPAC</formula1>
    </dataValidation>
    <dataValidation type="textLength" allowBlank="1" showInputMessage="1" showErrorMessage="1" errorTitle="Alert" error="Firm number must be 9 digits." promptTitle="Firm Number Restriction" prompt="Firm number must be 9 digits." sqref="F38:F1538" xr:uid="{00000000-0002-0000-0000-000004000000}">
      <formula1>9</formula1>
      <formula2>9</formula2>
    </dataValidation>
    <dataValidation type="textLength" allowBlank="1" showInputMessage="1" showErrorMessage="1" errorTitle="Alert" error="NRDS# must be 9 digits." promptTitle="NRDS# Restriction" prompt="NRDS# must be 9 digits." sqref="C38:C1538" xr:uid="{00000000-0002-0000-0000-000005000000}">
      <formula1>9</formula1>
      <formula2>9</formula2>
    </dataValidation>
    <dataValidation type="list" allowBlank="1" showInputMessage="1" showErrorMessage="1" errorTitle="Alert" error="Please select from the available options." promptTitle="Member Classification" prompt="Please select the appropriate member classification from the available options." sqref="G38:G1538" xr:uid="{00000000-0002-0000-0000-000006000000}">
      <formula1>Class</formula1>
    </dataValidation>
  </dataValidations>
  <pageMargins left="0.75" right="0.75" top="1" bottom="1" header="0.5" footer="0.5"/>
  <pageSetup scale="44" fitToHeight="0" orientation="landscape" horizontalDpi="300" verticalDpi="300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xWindow="585" yWindow="561" count="1">
        <x14:dataValidation type="list" allowBlank="1" showInputMessage="1" showErrorMessage="1" errorTitle="Alert" error="Please select from the available options listed." promptTitle="Board#" prompt="Please select your board number." xr:uid="{00000000-0002-0000-0000-000000000000}">
          <x14:formula1>
            <xm:f>Sheet1!$B$1:$B$22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>
      <selection activeCell="H4" sqref="H4"/>
    </sheetView>
  </sheetViews>
  <sheetFormatPr defaultRowHeight="12.5" x14ac:dyDescent="0.25"/>
  <cols>
    <col min="1" max="1" width="20.81640625" bestFit="1" customWidth="1"/>
    <col min="3" max="3" width="10" bestFit="1" customWidth="1"/>
    <col min="10" max="10" width="9.1796875" style="12"/>
  </cols>
  <sheetData>
    <row r="1" spans="1:10" x14ac:dyDescent="0.25">
      <c r="A1" t="s">
        <v>8</v>
      </c>
      <c r="B1" s="29">
        <v>3580</v>
      </c>
      <c r="C1" t="s">
        <v>17</v>
      </c>
      <c r="D1">
        <v>12</v>
      </c>
      <c r="E1" s="12">
        <f>99/12*D1</f>
        <v>99</v>
      </c>
      <c r="F1">
        <v>4</v>
      </c>
      <c r="H1">
        <v>2025</v>
      </c>
      <c r="I1" t="s">
        <v>46</v>
      </c>
      <c r="J1" s="12">
        <v>165</v>
      </c>
    </row>
    <row r="2" spans="1:10" x14ac:dyDescent="0.25">
      <c r="A2" t="s">
        <v>9</v>
      </c>
      <c r="B2" s="29">
        <v>3590</v>
      </c>
      <c r="C2" t="s">
        <v>18</v>
      </c>
      <c r="D2">
        <v>11</v>
      </c>
      <c r="E2" s="12">
        <f t="shared" ref="E2:E12" si="0">99/12*D2</f>
        <v>90.75</v>
      </c>
      <c r="F2">
        <v>4</v>
      </c>
      <c r="H2">
        <v>2026</v>
      </c>
      <c r="I2" t="s">
        <v>45</v>
      </c>
      <c r="J2" s="12">
        <v>151.25</v>
      </c>
    </row>
    <row r="3" spans="1:10" x14ac:dyDescent="0.25">
      <c r="A3" t="s">
        <v>10</v>
      </c>
      <c r="B3" s="29">
        <v>3595</v>
      </c>
      <c r="C3" t="s">
        <v>19</v>
      </c>
      <c r="D3">
        <v>10</v>
      </c>
      <c r="E3" s="12">
        <f t="shared" si="0"/>
        <v>82.5</v>
      </c>
      <c r="F3">
        <v>4</v>
      </c>
      <c r="H3">
        <v>2027</v>
      </c>
      <c r="J3" s="12">
        <v>137.5</v>
      </c>
    </row>
    <row r="4" spans="1:10" x14ac:dyDescent="0.25">
      <c r="A4" t="s">
        <v>39</v>
      </c>
      <c r="B4" s="29">
        <v>3600</v>
      </c>
      <c r="C4" t="s">
        <v>20</v>
      </c>
      <c r="D4">
        <v>9</v>
      </c>
      <c r="E4" s="12">
        <f t="shared" si="0"/>
        <v>74.25</v>
      </c>
      <c r="F4">
        <v>3</v>
      </c>
      <c r="J4" s="12">
        <v>123.75</v>
      </c>
    </row>
    <row r="5" spans="1:10" x14ac:dyDescent="0.25">
      <c r="A5" t="s">
        <v>68</v>
      </c>
      <c r="B5" s="29">
        <v>3605</v>
      </c>
      <c r="C5" t="s">
        <v>21</v>
      </c>
      <c r="D5">
        <v>8</v>
      </c>
      <c r="E5" s="12">
        <f t="shared" si="0"/>
        <v>66</v>
      </c>
      <c r="F5">
        <v>3</v>
      </c>
      <c r="J5" s="12">
        <v>110</v>
      </c>
    </row>
    <row r="6" spans="1:10" x14ac:dyDescent="0.25">
      <c r="B6" s="29">
        <v>3615</v>
      </c>
      <c r="C6" t="s">
        <v>22</v>
      </c>
      <c r="D6">
        <v>7</v>
      </c>
      <c r="E6" s="12">
        <f t="shared" si="0"/>
        <v>57.75</v>
      </c>
      <c r="F6">
        <v>3</v>
      </c>
      <c r="J6" s="12">
        <v>96.25</v>
      </c>
    </row>
    <row r="7" spans="1:10" x14ac:dyDescent="0.25">
      <c r="B7" s="29">
        <v>3635</v>
      </c>
      <c r="C7" t="s">
        <v>23</v>
      </c>
      <c r="D7">
        <v>6</v>
      </c>
      <c r="E7" s="12">
        <f t="shared" si="0"/>
        <v>49.5</v>
      </c>
      <c r="F7">
        <v>2</v>
      </c>
      <c r="J7" s="12">
        <v>82.5</v>
      </c>
    </row>
    <row r="8" spans="1:10" x14ac:dyDescent="0.25">
      <c r="B8" s="29">
        <v>3645</v>
      </c>
      <c r="C8" t="s">
        <v>24</v>
      </c>
      <c r="D8">
        <v>5</v>
      </c>
      <c r="E8" s="12">
        <f t="shared" si="0"/>
        <v>41.25</v>
      </c>
      <c r="F8">
        <v>2</v>
      </c>
      <c r="J8" s="12">
        <v>68.75</v>
      </c>
    </row>
    <row r="9" spans="1:10" x14ac:dyDescent="0.25">
      <c r="B9" s="29">
        <v>3680</v>
      </c>
      <c r="C9" t="s">
        <v>25</v>
      </c>
      <c r="D9">
        <v>4</v>
      </c>
      <c r="E9" s="12">
        <f t="shared" si="0"/>
        <v>33</v>
      </c>
      <c r="F9">
        <v>2</v>
      </c>
      <c r="J9" s="12">
        <v>55</v>
      </c>
    </row>
    <row r="10" spans="1:10" x14ac:dyDescent="0.25">
      <c r="B10" s="29">
        <v>3685</v>
      </c>
      <c r="C10" t="s">
        <v>26</v>
      </c>
      <c r="D10">
        <v>3</v>
      </c>
      <c r="E10" s="12">
        <f t="shared" si="0"/>
        <v>24.75</v>
      </c>
      <c r="F10">
        <v>1</v>
      </c>
      <c r="J10" s="12">
        <v>41.25</v>
      </c>
    </row>
    <row r="11" spans="1:10" x14ac:dyDescent="0.25">
      <c r="B11" s="29">
        <v>3700</v>
      </c>
      <c r="C11" t="s">
        <v>27</v>
      </c>
      <c r="D11">
        <v>2</v>
      </c>
      <c r="E11" s="12">
        <f t="shared" si="0"/>
        <v>16.5</v>
      </c>
      <c r="F11">
        <v>1</v>
      </c>
      <c r="J11" s="12">
        <v>27.5</v>
      </c>
    </row>
    <row r="12" spans="1:10" x14ac:dyDescent="0.25">
      <c r="B12" s="29">
        <v>3730</v>
      </c>
      <c r="C12" t="s">
        <v>28</v>
      </c>
      <c r="D12">
        <v>1</v>
      </c>
      <c r="E12" s="12">
        <f t="shared" si="0"/>
        <v>8.25</v>
      </c>
      <c r="F12">
        <v>1</v>
      </c>
      <c r="J12" s="12">
        <v>13.75</v>
      </c>
    </row>
    <row r="13" spans="1:10" x14ac:dyDescent="0.25">
      <c r="B13" s="29">
        <v>3735</v>
      </c>
    </row>
    <row r="14" spans="1:10" x14ac:dyDescent="0.25">
      <c r="B14" s="29">
        <v>3740</v>
      </c>
    </row>
    <row r="15" spans="1:10" x14ac:dyDescent="0.25">
      <c r="B15" s="29">
        <v>3745</v>
      </c>
    </row>
    <row r="16" spans="1:10" x14ac:dyDescent="0.25">
      <c r="B16" s="29">
        <v>3755</v>
      </c>
    </row>
    <row r="17" spans="2:2" x14ac:dyDescent="0.25">
      <c r="B17" s="29">
        <v>3765</v>
      </c>
    </row>
    <row r="18" spans="2:2" x14ac:dyDescent="0.25">
      <c r="B18" s="29">
        <v>3770</v>
      </c>
    </row>
    <row r="19" spans="2:2" x14ac:dyDescent="0.25">
      <c r="B19" s="29">
        <v>3775</v>
      </c>
    </row>
    <row r="20" spans="2:2" x14ac:dyDescent="0.25">
      <c r="B20" s="29">
        <v>3780</v>
      </c>
    </row>
    <row r="21" spans="2:2" x14ac:dyDescent="0.25">
      <c r="B21" s="29">
        <v>3790</v>
      </c>
    </row>
    <row r="22" spans="2:2" x14ac:dyDescent="0.25">
      <c r="B22" s="29">
        <v>3810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V2"/>
  <sheetViews>
    <sheetView workbookViewId="0">
      <selection activeCell="DY2" sqref="DY2"/>
    </sheetView>
  </sheetViews>
  <sheetFormatPr defaultRowHeight="12.5" x14ac:dyDescent="0.25"/>
  <sheetData>
    <row r="1" spans="1:256" x14ac:dyDescent="0.25">
      <c r="A1" t="e">
        <f>IF(ILDuesXmittal!#REF!,"AAAAAH3zegA=",0)</f>
        <v>#REF!</v>
      </c>
      <c r="B1" t="e">
        <f>AND(ILDuesXmittal!#REF!,"AAAAAH3zegE=")</f>
        <v>#REF!</v>
      </c>
      <c r="C1" t="e">
        <f>AND(ILDuesXmittal!#REF!,"AAAAAH3zegI=")</f>
        <v>#REF!</v>
      </c>
      <c r="D1" t="e">
        <f>AND(ILDuesXmittal!#REF!,"AAAAAH3zegM=")</f>
        <v>#REF!</v>
      </c>
      <c r="E1" t="e">
        <f>AND(ILDuesXmittal!#REF!,"AAAAAH3zegQ=")</f>
        <v>#REF!</v>
      </c>
      <c r="F1" t="e">
        <f>AND(ILDuesXmittal!#REF!,"AAAAAH3zegU=")</f>
        <v>#REF!</v>
      </c>
      <c r="G1" t="e">
        <f>AND(ILDuesXmittal!#REF!,"AAAAAH3zegY=")</f>
        <v>#REF!</v>
      </c>
      <c r="H1" t="e">
        <f>AND(ILDuesXmittal!#REF!,"AAAAAH3zegc=")</f>
        <v>#REF!</v>
      </c>
      <c r="I1" t="e">
        <f>AND(ILDuesXmittal!#REF!,"AAAAAH3zegg=")</f>
        <v>#REF!</v>
      </c>
      <c r="J1" t="e">
        <f>AND(ILDuesXmittal!#REF!,"AAAAAH3zegk=")</f>
        <v>#REF!</v>
      </c>
      <c r="K1" t="e">
        <f>AND(ILDuesXmittal!#REF!,"AAAAAH3zego=")</f>
        <v>#REF!</v>
      </c>
      <c r="L1" t="e">
        <f>IF(ILDuesXmittal!#REF!,"AAAAAH3zegs=",0)</f>
        <v>#REF!</v>
      </c>
      <c r="M1" t="e">
        <f>AND(ILDuesXmittal!#REF!,"AAAAAH3zegw=")</f>
        <v>#REF!</v>
      </c>
      <c r="N1" t="e">
        <f>AND(ILDuesXmittal!#REF!,"AAAAAH3zeg0=")</f>
        <v>#REF!</v>
      </c>
      <c r="O1" t="e">
        <f>AND(ILDuesXmittal!#REF!,"AAAAAH3zeg4=")</f>
        <v>#REF!</v>
      </c>
      <c r="P1" t="e">
        <f>AND(ILDuesXmittal!#REF!,"AAAAAH3zeg8=")</f>
        <v>#REF!</v>
      </c>
      <c r="Q1" t="e">
        <f>AND(ILDuesXmittal!#REF!,"AAAAAH3zehA=")</f>
        <v>#REF!</v>
      </c>
      <c r="R1" t="e">
        <f>AND(ILDuesXmittal!#REF!,"AAAAAH3zehE=")</f>
        <v>#REF!</v>
      </c>
      <c r="S1" t="e">
        <f>AND(ILDuesXmittal!#REF!,"AAAAAH3zehI=")</f>
        <v>#REF!</v>
      </c>
      <c r="T1" t="e">
        <f>AND(ILDuesXmittal!#REF!,"AAAAAH3zehM=")</f>
        <v>#REF!</v>
      </c>
      <c r="U1" t="e">
        <f>AND(ILDuesXmittal!#REF!,"AAAAAH3zehQ=")</f>
        <v>#REF!</v>
      </c>
      <c r="V1" t="e">
        <f>AND(ILDuesXmittal!#REF!,"AAAAAH3zehU=")</f>
        <v>#REF!</v>
      </c>
      <c r="W1" t="e">
        <f>IF(ILDuesXmittal!#REF!,"AAAAAH3zehY=",0)</f>
        <v>#REF!</v>
      </c>
      <c r="X1" t="e">
        <f>AND(ILDuesXmittal!#REF!,"AAAAAH3zehc=")</f>
        <v>#REF!</v>
      </c>
      <c r="Y1" t="e">
        <f>AND(ILDuesXmittal!#REF!,"AAAAAH3zehg=")</f>
        <v>#REF!</v>
      </c>
      <c r="Z1" t="e">
        <f>AND(ILDuesXmittal!#REF!,"AAAAAH3zehk=")</f>
        <v>#REF!</v>
      </c>
      <c r="AA1" t="e">
        <f>AND(ILDuesXmittal!#REF!,"AAAAAH3zeho=")</f>
        <v>#REF!</v>
      </c>
      <c r="AB1" t="e">
        <f>AND(ILDuesXmittal!#REF!,"AAAAAH3zehs=")</f>
        <v>#REF!</v>
      </c>
      <c r="AC1" t="e">
        <f>AND(ILDuesXmittal!#REF!,"AAAAAH3zehw=")</f>
        <v>#REF!</v>
      </c>
      <c r="AD1" t="e">
        <f>AND(ILDuesXmittal!#REF!,"AAAAAH3zeh0=")</f>
        <v>#REF!</v>
      </c>
      <c r="AE1" t="e">
        <f>AND(ILDuesXmittal!#REF!,"AAAAAH3zeh4=")</f>
        <v>#REF!</v>
      </c>
      <c r="AF1" t="e">
        <f>AND(ILDuesXmittal!#REF!,"AAAAAH3zeh8=")</f>
        <v>#REF!</v>
      </c>
      <c r="AG1" t="e">
        <f>AND(ILDuesXmittal!#REF!,"AAAAAH3zeiA=")</f>
        <v>#REF!</v>
      </c>
      <c r="AH1" t="e">
        <f>IF(ILDuesXmittal!37:37,"AAAAAH3zeiE=",0)</f>
        <v>#VALUE!</v>
      </c>
      <c r="AI1" t="e">
        <f>AND(ILDuesXmittal!#REF!,"AAAAAH3zeiI=")</f>
        <v>#REF!</v>
      </c>
      <c r="AJ1" t="e">
        <f>AND(ILDuesXmittal!#REF!,"AAAAAH3zeiM=")</f>
        <v>#REF!</v>
      </c>
      <c r="AK1" t="e">
        <f>AND(ILDuesXmittal!#REF!,"AAAAAH3zeiQ=")</f>
        <v>#REF!</v>
      </c>
      <c r="AL1" t="e">
        <f>AND(ILDuesXmittal!E37,"AAAAAH3zeiU=")</f>
        <v>#VALUE!</v>
      </c>
      <c r="AM1" t="e">
        <f>AND(ILDuesXmittal!C37,"AAAAAH3zeiY=")</f>
        <v>#VALUE!</v>
      </c>
      <c r="AN1" t="e">
        <f>AND(ILDuesXmittal!#REF!,"AAAAAH3zeic=")</f>
        <v>#REF!</v>
      </c>
      <c r="AO1" t="e">
        <f>AND(ILDuesXmittal!AA37,"AAAAAH3zeig=")</f>
        <v>#VALUE!</v>
      </c>
      <c r="AP1" t="e">
        <f>AND(ILDuesXmittal!AB37,"AAAAAH3zeik=")</f>
        <v>#VALUE!</v>
      </c>
      <c r="AQ1" t="e">
        <f>AND(ILDuesXmittal!#REF!,"AAAAAH3zeio=")</f>
        <v>#REF!</v>
      </c>
      <c r="AR1" t="e">
        <f>AND(ILDuesXmittal!#REF!,"AAAAAH3zeis=")</f>
        <v>#REF!</v>
      </c>
      <c r="AS1" t="e">
        <f>IF(ILDuesXmittal!#REF!,"AAAAAH3zeiw=",0)</f>
        <v>#REF!</v>
      </c>
      <c r="AT1" t="e">
        <f>AND(ILDuesXmittal!#REF!,"AAAAAH3zei0=")</f>
        <v>#REF!</v>
      </c>
      <c r="AU1" t="e">
        <f>AND(ILDuesXmittal!#REF!,"AAAAAH3zei4=")</f>
        <v>#REF!</v>
      </c>
      <c r="AV1" t="e">
        <f>AND(ILDuesXmittal!#REF!,"AAAAAH3zei8=")</f>
        <v>#REF!</v>
      </c>
      <c r="AW1" t="e">
        <f>AND(ILDuesXmittal!#REF!,"AAAAAH3zejA=")</f>
        <v>#REF!</v>
      </c>
      <c r="AX1" t="e">
        <f>AND(ILDuesXmittal!#REF!,"AAAAAH3zejE=")</f>
        <v>#REF!</v>
      </c>
      <c r="AY1" t="e">
        <f>AND(ILDuesXmittal!#REF!,"AAAAAH3zejI=")</f>
        <v>#REF!</v>
      </c>
      <c r="AZ1" t="e">
        <f>AND(ILDuesXmittal!#REF!,"AAAAAH3zejM=")</f>
        <v>#REF!</v>
      </c>
      <c r="BA1" t="e">
        <f>AND(ILDuesXmittal!#REF!,"AAAAAH3zejQ=")</f>
        <v>#REF!</v>
      </c>
      <c r="BB1" t="e">
        <f>AND(ILDuesXmittal!#REF!,"AAAAAH3zejU=")</f>
        <v>#REF!</v>
      </c>
      <c r="BC1" t="e">
        <f>AND(ILDuesXmittal!#REF!,"AAAAAH3zejY=")</f>
        <v>#REF!</v>
      </c>
      <c r="BD1" t="e">
        <f>IF(ILDuesXmittal!#REF!,"AAAAAH3zejc=",0)</f>
        <v>#REF!</v>
      </c>
      <c r="BE1" t="e">
        <f>AND(ILDuesXmittal!#REF!,"AAAAAH3zejg=")</f>
        <v>#REF!</v>
      </c>
      <c r="BF1" t="e">
        <f>AND(ILDuesXmittal!#REF!,"AAAAAH3zejk=")</f>
        <v>#REF!</v>
      </c>
      <c r="BG1" t="e">
        <f>AND(ILDuesXmittal!#REF!,"AAAAAH3zejo=")</f>
        <v>#REF!</v>
      </c>
      <c r="BH1" t="e">
        <f>AND(ILDuesXmittal!#REF!,"AAAAAH3zejs=")</f>
        <v>#REF!</v>
      </c>
      <c r="BI1" t="e">
        <f>AND(ILDuesXmittal!#REF!,"AAAAAH3zejw=")</f>
        <v>#REF!</v>
      </c>
      <c r="BJ1" t="e">
        <f>AND(ILDuesXmittal!#REF!,"AAAAAH3zej0=")</f>
        <v>#REF!</v>
      </c>
      <c r="BK1" t="e">
        <f>AND(ILDuesXmittal!#REF!,"AAAAAH3zej4=")</f>
        <v>#REF!</v>
      </c>
      <c r="BL1" t="e">
        <f>AND(ILDuesXmittal!#REF!,"AAAAAH3zej8=")</f>
        <v>#REF!</v>
      </c>
      <c r="BM1" t="e">
        <f>AND(ILDuesXmittal!#REF!,"AAAAAH3zekA=")</f>
        <v>#REF!</v>
      </c>
      <c r="BN1" t="e">
        <f>AND(ILDuesXmittal!#REF!,"AAAAAH3zekE=")</f>
        <v>#REF!</v>
      </c>
      <c r="BO1" t="e">
        <f>IF(ILDuesXmittal!#REF!,"AAAAAH3zekI=",0)</f>
        <v>#REF!</v>
      </c>
      <c r="BP1" t="e">
        <f>AND(ILDuesXmittal!#REF!,"AAAAAH3zekM=")</f>
        <v>#REF!</v>
      </c>
      <c r="BQ1" t="e">
        <f>AND(ILDuesXmittal!#REF!,"AAAAAH3zekQ=")</f>
        <v>#REF!</v>
      </c>
      <c r="BR1" t="e">
        <f>AND(ILDuesXmittal!#REF!,"AAAAAH3zekU=")</f>
        <v>#REF!</v>
      </c>
      <c r="BS1" t="e">
        <f>AND(ILDuesXmittal!#REF!,"AAAAAH3zekY=")</f>
        <v>#REF!</v>
      </c>
      <c r="BT1" t="e">
        <f>AND(ILDuesXmittal!#REF!,"AAAAAH3zekc=")</f>
        <v>#REF!</v>
      </c>
      <c r="BU1" t="e">
        <f>AND(ILDuesXmittal!#REF!,"AAAAAH3zekg=")</f>
        <v>#REF!</v>
      </c>
      <c r="BV1" t="e">
        <f>AND(ILDuesXmittal!#REF!,"AAAAAH3zekk=")</f>
        <v>#REF!</v>
      </c>
      <c r="BW1" t="e">
        <f>AND(ILDuesXmittal!#REF!,"AAAAAH3zeko=")</f>
        <v>#REF!</v>
      </c>
      <c r="BX1" t="e">
        <f>AND(ILDuesXmittal!#REF!,"AAAAAH3zeks=")</f>
        <v>#REF!</v>
      </c>
      <c r="BY1" t="e">
        <f>AND(ILDuesXmittal!#REF!,"AAAAAH3zekw=")</f>
        <v>#REF!</v>
      </c>
      <c r="BZ1" t="e">
        <f>IF(ILDuesXmittal!#REF!,"AAAAAH3zek0=",0)</f>
        <v>#REF!</v>
      </c>
      <c r="CA1" t="e">
        <f>AND(ILDuesXmittal!#REF!,"AAAAAH3zek4=")</f>
        <v>#REF!</v>
      </c>
      <c r="CB1" t="e">
        <f>AND(ILDuesXmittal!#REF!,"AAAAAH3zek8=")</f>
        <v>#REF!</v>
      </c>
      <c r="CC1" t="e">
        <f>AND(ILDuesXmittal!#REF!,"AAAAAH3zelA=")</f>
        <v>#REF!</v>
      </c>
      <c r="CD1" t="e">
        <f>AND(ILDuesXmittal!#REF!,"AAAAAH3zelE=")</f>
        <v>#REF!</v>
      </c>
      <c r="CE1" t="e">
        <f>AND(ILDuesXmittal!#REF!,"AAAAAH3zelI=")</f>
        <v>#REF!</v>
      </c>
      <c r="CF1" t="e">
        <f>AND(ILDuesXmittal!#REF!,"AAAAAH3zelM=")</f>
        <v>#REF!</v>
      </c>
      <c r="CG1" t="e">
        <f>AND(ILDuesXmittal!#REF!,"AAAAAH3zelQ=")</f>
        <v>#REF!</v>
      </c>
      <c r="CH1" t="e">
        <f>AND(ILDuesXmittal!#REF!,"AAAAAH3zelU=")</f>
        <v>#REF!</v>
      </c>
      <c r="CI1" t="e">
        <f>AND(ILDuesXmittal!#REF!,"AAAAAH3zelY=")</f>
        <v>#REF!</v>
      </c>
      <c r="CJ1" t="e">
        <f>AND(ILDuesXmittal!#REF!,"AAAAAH3zelc=")</f>
        <v>#REF!</v>
      </c>
      <c r="CK1" t="e">
        <f>IF(ILDuesXmittal!#REF!,"AAAAAH3zelg=",0)</f>
        <v>#REF!</v>
      </c>
      <c r="CL1" t="e">
        <f>AND(ILDuesXmittal!#REF!,"AAAAAH3zelk=")</f>
        <v>#REF!</v>
      </c>
      <c r="CM1" t="e">
        <f>AND(ILDuesXmittal!#REF!,"AAAAAH3zelo=")</f>
        <v>#REF!</v>
      </c>
      <c r="CN1" t="e">
        <f>AND(ILDuesXmittal!#REF!,"AAAAAH3zels=")</f>
        <v>#REF!</v>
      </c>
      <c r="CO1" t="e">
        <f>AND(ILDuesXmittal!#REF!,"AAAAAH3zelw=")</f>
        <v>#REF!</v>
      </c>
      <c r="CP1" t="e">
        <f>AND(ILDuesXmittal!#REF!,"AAAAAH3zel0=")</f>
        <v>#REF!</v>
      </c>
      <c r="CQ1" t="e">
        <f>AND(ILDuesXmittal!#REF!,"AAAAAH3zel4=")</f>
        <v>#REF!</v>
      </c>
      <c r="CR1" t="e">
        <f>AND(ILDuesXmittal!#REF!,"AAAAAH3zel8=")</f>
        <v>#REF!</v>
      </c>
      <c r="CS1" t="e">
        <f>AND(ILDuesXmittal!#REF!,"AAAAAH3zemA=")</f>
        <v>#REF!</v>
      </c>
      <c r="CT1" t="e">
        <f>AND(ILDuesXmittal!#REF!,"AAAAAH3zemE=")</f>
        <v>#REF!</v>
      </c>
      <c r="CU1" t="e">
        <f>AND(ILDuesXmittal!#REF!,"AAAAAH3zemI=")</f>
        <v>#REF!</v>
      </c>
      <c r="CV1" t="e">
        <f>IF(ILDuesXmittal!#REF!,"AAAAAH3zemM=",0)</f>
        <v>#REF!</v>
      </c>
      <c r="CW1" t="e">
        <f>AND(ILDuesXmittal!#REF!,"AAAAAH3zemQ=")</f>
        <v>#REF!</v>
      </c>
      <c r="CX1" t="e">
        <f>AND(ILDuesXmittal!#REF!,"AAAAAH3zemU=")</f>
        <v>#REF!</v>
      </c>
      <c r="CY1" t="e">
        <f>AND(ILDuesXmittal!#REF!,"AAAAAH3zemY=")</f>
        <v>#REF!</v>
      </c>
      <c r="CZ1" t="e">
        <f>AND(ILDuesXmittal!#REF!,"AAAAAH3zemc=")</f>
        <v>#REF!</v>
      </c>
      <c r="DA1" t="e">
        <f>AND(ILDuesXmittal!#REF!,"AAAAAH3zemg=")</f>
        <v>#REF!</v>
      </c>
      <c r="DB1" t="e">
        <f>AND(ILDuesXmittal!#REF!,"AAAAAH3zemk=")</f>
        <v>#REF!</v>
      </c>
      <c r="DC1" t="e">
        <f>AND(ILDuesXmittal!#REF!,"AAAAAH3zemo=")</f>
        <v>#REF!</v>
      </c>
      <c r="DD1" t="e">
        <f>AND(ILDuesXmittal!#REF!,"AAAAAH3zems=")</f>
        <v>#REF!</v>
      </c>
      <c r="DE1" t="e">
        <f>AND(ILDuesXmittal!#REF!,"AAAAAH3zemw=")</f>
        <v>#REF!</v>
      </c>
      <c r="DF1" t="e">
        <f>AND(ILDuesXmittal!#REF!,"AAAAAH3zem0=")</f>
        <v>#REF!</v>
      </c>
      <c r="DG1" t="e">
        <f>IF(ILDuesXmittal!#REF!,"AAAAAH3zem4=",0)</f>
        <v>#REF!</v>
      </c>
      <c r="DH1" t="e">
        <f>AND(ILDuesXmittal!#REF!,"AAAAAH3zem8=")</f>
        <v>#REF!</v>
      </c>
      <c r="DI1" t="e">
        <f>AND(ILDuesXmittal!#REF!,"AAAAAH3zenA=")</f>
        <v>#REF!</v>
      </c>
      <c r="DJ1" t="e">
        <f>AND(ILDuesXmittal!#REF!,"AAAAAH3zenE=")</f>
        <v>#REF!</v>
      </c>
      <c r="DK1" t="e">
        <f>AND(ILDuesXmittal!#REF!,"AAAAAH3zenI=")</f>
        <v>#REF!</v>
      </c>
      <c r="DL1" t="e">
        <f>AND(ILDuesXmittal!#REF!,"AAAAAH3zenM=")</f>
        <v>#REF!</v>
      </c>
      <c r="DM1" t="e">
        <f>AND(ILDuesXmittal!#REF!,"AAAAAH3zenQ=")</f>
        <v>#REF!</v>
      </c>
      <c r="DN1" t="e">
        <f>AND(ILDuesXmittal!#REF!,"AAAAAH3zenU=")</f>
        <v>#REF!</v>
      </c>
      <c r="DO1" t="e">
        <f>AND(ILDuesXmittal!#REF!,"AAAAAH3zenY=")</f>
        <v>#REF!</v>
      </c>
      <c r="DP1" t="e">
        <f>AND(ILDuesXmittal!#REF!,"AAAAAH3zenc=")</f>
        <v>#REF!</v>
      </c>
      <c r="DQ1" t="e">
        <f>AND(ILDuesXmittal!#REF!,"AAAAAH3zeng=")</f>
        <v>#REF!</v>
      </c>
      <c r="DR1" t="e">
        <f>IF(ILDuesXmittal!#REF!,"AAAAAH3zenk=",0)</f>
        <v>#REF!</v>
      </c>
      <c r="DS1" t="e">
        <f>AND(ILDuesXmittal!#REF!,"AAAAAH3zeno=")</f>
        <v>#REF!</v>
      </c>
      <c r="DT1" t="e">
        <f>AND(ILDuesXmittal!#REF!,"AAAAAH3zens=")</f>
        <v>#REF!</v>
      </c>
      <c r="DU1" t="e">
        <f>AND(ILDuesXmittal!#REF!,"AAAAAH3zenw=")</f>
        <v>#REF!</v>
      </c>
      <c r="DV1" t="e">
        <f>AND(ILDuesXmittal!#REF!,"AAAAAH3zen0=")</f>
        <v>#REF!</v>
      </c>
      <c r="DW1" t="e">
        <f>AND(ILDuesXmittal!#REF!,"AAAAAH3zen4=")</f>
        <v>#REF!</v>
      </c>
      <c r="DX1" t="e">
        <f>AND(ILDuesXmittal!#REF!,"AAAAAH3zen8=")</f>
        <v>#REF!</v>
      </c>
      <c r="DY1" t="e">
        <f>AND(ILDuesXmittal!#REF!,"AAAAAH3zeoA=")</f>
        <v>#REF!</v>
      </c>
      <c r="DZ1" t="e">
        <f>AND(ILDuesXmittal!#REF!,"AAAAAH3zeoE=")</f>
        <v>#REF!</v>
      </c>
      <c r="EA1" t="e">
        <f>AND(ILDuesXmittal!#REF!,"AAAAAH3zeoI=")</f>
        <v>#REF!</v>
      </c>
      <c r="EB1" t="e">
        <f>AND(ILDuesXmittal!#REF!,"AAAAAH3zeoM=")</f>
        <v>#REF!</v>
      </c>
      <c r="EC1" t="e">
        <f>IF(ILDuesXmittal!#REF!,"AAAAAH3zeoQ=",0)</f>
        <v>#REF!</v>
      </c>
      <c r="ED1" t="e">
        <f>AND(ILDuesXmittal!#REF!,"AAAAAH3zeoU=")</f>
        <v>#REF!</v>
      </c>
      <c r="EE1" t="e">
        <f>AND(ILDuesXmittal!#REF!,"AAAAAH3zeoY=")</f>
        <v>#REF!</v>
      </c>
      <c r="EF1" t="e">
        <f>AND(ILDuesXmittal!#REF!,"AAAAAH3zeoc=")</f>
        <v>#REF!</v>
      </c>
      <c r="EG1" t="e">
        <f>AND(ILDuesXmittal!#REF!,"AAAAAH3zeog=")</f>
        <v>#REF!</v>
      </c>
      <c r="EH1" t="e">
        <f>AND(ILDuesXmittal!#REF!,"AAAAAH3zeok=")</f>
        <v>#REF!</v>
      </c>
      <c r="EI1" t="e">
        <f>AND(ILDuesXmittal!#REF!,"AAAAAH3zeoo=")</f>
        <v>#REF!</v>
      </c>
      <c r="EJ1" t="e">
        <f>AND(ILDuesXmittal!#REF!,"AAAAAH3zeos=")</f>
        <v>#REF!</v>
      </c>
      <c r="EK1" t="e">
        <f>AND(ILDuesXmittal!#REF!,"AAAAAH3zeow=")</f>
        <v>#REF!</v>
      </c>
      <c r="EL1" t="e">
        <f>AND(ILDuesXmittal!#REF!,"AAAAAH3zeo0=")</f>
        <v>#REF!</v>
      </c>
      <c r="EM1" t="e">
        <f>AND(ILDuesXmittal!#REF!,"AAAAAH3zeo4=")</f>
        <v>#REF!</v>
      </c>
      <c r="EN1" t="e">
        <f>IF(ILDuesXmittal!#REF!,"AAAAAH3zeo8=",0)</f>
        <v>#REF!</v>
      </c>
      <c r="EO1" t="e">
        <f>AND(ILDuesXmittal!#REF!,"AAAAAH3zepA=")</f>
        <v>#REF!</v>
      </c>
      <c r="EP1" t="e">
        <f>AND(ILDuesXmittal!#REF!,"AAAAAH3zepE=")</f>
        <v>#REF!</v>
      </c>
      <c r="EQ1" t="e">
        <f>AND(ILDuesXmittal!#REF!,"AAAAAH3zepI=")</f>
        <v>#REF!</v>
      </c>
      <c r="ER1" t="e">
        <f>AND(ILDuesXmittal!#REF!,"AAAAAH3zepM=")</f>
        <v>#REF!</v>
      </c>
      <c r="ES1" t="e">
        <f>AND(ILDuesXmittal!#REF!,"AAAAAH3zepQ=")</f>
        <v>#REF!</v>
      </c>
      <c r="ET1" t="e">
        <f>AND(ILDuesXmittal!#REF!,"AAAAAH3zepU=")</f>
        <v>#REF!</v>
      </c>
      <c r="EU1" t="e">
        <f>AND(ILDuesXmittal!#REF!,"AAAAAH3zepY=")</f>
        <v>#REF!</v>
      </c>
      <c r="EV1" t="e">
        <f>AND(ILDuesXmittal!#REF!,"AAAAAH3zepc=")</f>
        <v>#REF!</v>
      </c>
      <c r="EW1" t="e">
        <f>AND(ILDuesXmittal!#REF!,"AAAAAH3zepg=")</f>
        <v>#REF!</v>
      </c>
      <c r="EX1" t="e">
        <f>AND(ILDuesXmittal!#REF!,"AAAAAH3zepk=")</f>
        <v>#REF!</v>
      </c>
      <c r="EY1" t="e">
        <f>IF(ILDuesXmittal!#REF!,"AAAAAH3zepo=",0)</f>
        <v>#REF!</v>
      </c>
      <c r="EZ1" t="e">
        <f>AND(ILDuesXmittal!#REF!,"AAAAAH3zeps=")</f>
        <v>#REF!</v>
      </c>
      <c r="FA1" t="e">
        <f>AND(ILDuesXmittal!#REF!,"AAAAAH3zepw=")</f>
        <v>#REF!</v>
      </c>
      <c r="FB1" t="e">
        <f>AND(ILDuesXmittal!#REF!,"AAAAAH3zep0=")</f>
        <v>#REF!</v>
      </c>
      <c r="FC1" t="e">
        <f>AND(ILDuesXmittal!#REF!,"AAAAAH3zep4=")</f>
        <v>#REF!</v>
      </c>
      <c r="FD1" t="e">
        <f>AND(ILDuesXmittal!#REF!,"AAAAAH3zep8=")</f>
        <v>#REF!</v>
      </c>
      <c r="FE1" t="e">
        <f>AND(ILDuesXmittal!#REF!,"AAAAAH3zeqA=")</f>
        <v>#REF!</v>
      </c>
      <c r="FF1" t="e">
        <f>AND(ILDuesXmittal!#REF!,"AAAAAH3zeqE=")</f>
        <v>#REF!</v>
      </c>
      <c r="FG1" t="e">
        <f>AND(ILDuesXmittal!#REF!,"AAAAAH3zeqI=")</f>
        <v>#REF!</v>
      </c>
      <c r="FH1" t="e">
        <f>AND(ILDuesXmittal!#REF!,"AAAAAH3zeqM=")</f>
        <v>#REF!</v>
      </c>
      <c r="FI1" t="e">
        <f>AND(ILDuesXmittal!#REF!,"AAAAAH3zeqQ=")</f>
        <v>#REF!</v>
      </c>
      <c r="FJ1" t="e">
        <f>IF(ILDuesXmittal!#REF!,"AAAAAH3zeqU=",0)</f>
        <v>#REF!</v>
      </c>
      <c r="FK1" t="e">
        <f>AND(ILDuesXmittal!#REF!,"AAAAAH3zeqY=")</f>
        <v>#REF!</v>
      </c>
      <c r="FL1" t="e">
        <f>AND(ILDuesXmittal!#REF!,"AAAAAH3zeqc=")</f>
        <v>#REF!</v>
      </c>
      <c r="FM1" t="e">
        <f>AND(ILDuesXmittal!#REF!,"AAAAAH3zeqg=")</f>
        <v>#REF!</v>
      </c>
      <c r="FN1" t="e">
        <f>AND(ILDuesXmittal!#REF!,"AAAAAH3zeqk=")</f>
        <v>#REF!</v>
      </c>
      <c r="FO1" t="e">
        <f>AND(ILDuesXmittal!#REF!,"AAAAAH3zeqo=")</f>
        <v>#REF!</v>
      </c>
      <c r="FP1" t="e">
        <f>AND(ILDuesXmittal!#REF!,"AAAAAH3zeqs=")</f>
        <v>#REF!</v>
      </c>
      <c r="FQ1" t="e">
        <f>AND(ILDuesXmittal!#REF!,"AAAAAH3zeqw=")</f>
        <v>#REF!</v>
      </c>
      <c r="FR1" t="e">
        <f>AND(ILDuesXmittal!#REF!,"AAAAAH3zeq0=")</f>
        <v>#REF!</v>
      </c>
      <c r="FS1" t="e">
        <f>AND(ILDuesXmittal!#REF!,"AAAAAH3zeq4=")</f>
        <v>#REF!</v>
      </c>
      <c r="FT1" t="e">
        <f>AND(ILDuesXmittal!#REF!,"AAAAAH3zeq8=")</f>
        <v>#REF!</v>
      </c>
      <c r="FU1" t="e">
        <f>IF(ILDuesXmittal!#REF!,"AAAAAH3zerA=",0)</f>
        <v>#REF!</v>
      </c>
      <c r="FV1" t="e">
        <f>AND(ILDuesXmittal!#REF!,"AAAAAH3zerE=")</f>
        <v>#REF!</v>
      </c>
      <c r="FW1" t="e">
        <f>AND(ILDuesXmittal!#REF!,"AAAAAH3zerI=")</f>
        <v>#REF!</v>
      </c>
      <c r="FX1" t="e">
        <f>AND(ILDuesXmittal!#REF!,"AAAAAH3zerM=")</f>
        <v>#REF!</v>
      </c>
      <c r="FY1" t="e">
        <f>AND(ILDuesXmittal!#REF!,"AAAAAH3zerQ=")</f>
        <v>#REF!</v>
      </c>
      <c r="FZ1" t="e">
        <f>AND(ILDuesXmittal!#REF!,"AAAAAH3zerU=")</f>
        <v>#REF!</v>
      </c>
      <c r="GA1" t="e">
        <f>AND(ILDuesXmittal!#REF!,"AAAAAH3zerY=")</f>
        <v>#REF!</v>
      </c>
      <c r="GB1" t="e">
        <f>AND(ILDuesXmittal!#REF!,"AAAAAH3zerc=")</f>
        <v>#REF!</v>
      </c>
      <c r="GC1" t="e">
        <f>AND(ILDuesXmittal!#REF!,"AAAAAH3zerg=")</f>
        <v>#REF!</v>
      </c>
      <c r="GD1" t="e">
        <f>AND(ILDuesXmittal!#REF!,"AAAAAH3zerk=")</f>
        <v>#REF!</v>
      </c>
      <c r="GE1" t="e">
        <f>AND(ILDuesXmittal!#REF!,"AAAAAH3zero=")</f>
        <v>#REF!</v>
      </c>
      <c r="GF1">
        <f>IF(ILDuesXmittal!38:38,"AAAAAH3zers=",0)</f>
        <v>0</v>
      </c>
      <c r="GG1" t="e">
        <f>IF(ILDuesXmittal!#REF!,"AAAAAH3zerw=",0)</f>
        <v>#REF!</v>
      </c>
      <c r="GH1">
        <f>IF(ILDuesXmittal!39:39,"AAAAAH3zer0=",0)</f>
        <v>0</v>
      </c>
      <c r="GI1">
        <f>IF(ILDuesXmittal!40:40,"AAAAAH3zer4=",0)</f>
        <v>0</v>
      </c>
      <c r="GJ1">
        <f>IF(ILDuesXmittal!41:41,"AAAAAH3zer8=",0)</f>
        <v>0</v>
      </c>
      <c r="GK1">
        <f>IF(ILDuesXmittal!42:42,"AAAAAH3zesA=",0)</f>
        <v>0</v>
      </c>
      <c r="GL1" t="e">
        <f>IF(ILDuesXmittal!#REF!,"AAAAAH3zesE=",0)</f>
        <v>#REF!</v>
      </c>
      <c r="GM1">
        <f>IF(ILDuesXmittal!43:43,"AAAAAH3zesI=",0)</f>
        <v>0</v>
      </c>
      <c r="GN1">
        <f>IF(ILDuesXmittal!44:44,"AAAAAH3zesM=",0)</f>
        <v>0</v>
      </c>
      <c r="GO1">
        <f>IF(ILDuesXmittal!46:46,"AAAAAH3zesQ=",0)</f>
        <v>0</v>
      </c>
      <c r="GP1">
        <f>IF(ILDuesXmittal!47:47,"AAAAAH3zesU=",0)</f>
        <v>0</v>
      </c>
      <c r="GQ1">
        <f>IF(ILDuesXmittal!48:48,"AAAAAH3zesY=",0)</f>
        <v>0</v>
      </c>
      <c r="GR1">
        <f>IF(ILDuesXmittal!49:49,"AAAAAH3zesc=",0)</f>
        <v>0</v>
      </c>
      <c r="GS1">
        <f>IF(ILDuesXmittal!50:50,"AAAAAH3zesg=",0)</f>
        <v>0</v>
      </c>
      <c r="GT1" t="e">
        <f>IF(ILDuesXmittal!#REF!,"AAAAAH3zesk=",0)</f>
        <v>#REF!</v>
      </c>
      <c r="GU1">
        <f>IF(ILDuesXmittal!51:51,"AAAAAH3zeso=",0)</f>
        <v>0</v>
      </c>
      <c r="GV1">
        <f>IF(ILDuesXmittal!52:52,"AAAAAH3zess=",0)</f>
        <v>0</v>
      </c>
      <c r="GW1">
        <f>IF(ILDuesXmittal!53:53,"AAAAAH3zesw=",0)</f>
        <v>0</v>
      </c>
      <c r="GX1">
        <f>IF(ILDuesXmittal!54:54,"AAAAAH3zes0=",0)</f>
        <v>0</v>
      </c>
      <c r="GY1">
        <f>IF(ILDuesXmittal!55:55,"AAAAAH3zes4=",0)</f>
        <v>0</v>
      </c>
      <c r="GZ1">
        <f>IF(ILDuesXmittal!56:56,"AAAAAH3zes8=",0)</f>
        <v>0</v>
      </c>
      <c r="HA1">
        <f>IF(ILDuesXmittal!57:57,"AAAAAH3zetA=",0)</f>
        <v>0</v>
      </c>
      <c r="HB1">
        <f>IF(ILDuesXmittal!58:58,"AAAAAH3zetE=",0)</f>
        <v>0</v>
      </c>
      <c r="HC1">
        <f>IF(ILDuesXmittal!59:59,"AAAAAH3zetI=",0)</f>
        <v>0</v>
      </c>
      <c r="HD1">
        <f>IF(ILDuesXmittal!60:60,"AAAAAH3zetM=",0)</f>
        <v>0</v>
      </c>
      <c r="HE1">
        <f>IF(ILDuesXmittal!61:61,"AAAAAH3zetQ=",0)</f>
        <v>0</v>
      </c>
      <c r="HF1">
        <f>IF(ILDuesXmittal!62:62,"AAAAAH3zetU=",0)</f>
        <v>0</v>
      </c>
      <c r="HG1">
        <f>IF(ILDuesXmittal!63:63,"AAAAAH3zetY=",0)</f>
        <v>0</v>
      </c>
      <c r="HH1">
        <f>IF(ILDuesXmittal!64:64,"AAAAAH3zetc=",0)</f>
        <v>0</v>
      </c>
      <c r="HI1">
        <f>IF(ILDuesXmittal!65:65,"AAAAAH3zetg=",0)</f>
        <v>0</v>
      </c>
      <c r="HJ1">
        <f>IF(ILDuesXmittal!66:66,"AAAAAH3zetk=",0)</f>
        <v>0</v>
      </c>
      <c r="HK1">
        <f>IF(ILDuesXmittal!67:67,"AAAAAH3zeto=",0)</f>
        <v>0</v>
      </c>
      <c r="HL1">
        <f>IF(ILDuesXmittal!68:68,"AAAAAH3zets=",0)</f>
        <v>0</v>
      </c>
      <c r="HM1">
        <f>IF(ILDuesXmittal!69:69,"AAAAAH3zetw=",0)</f>
        <v>0</v>
      </c>
      <c r="HN1">
        <f>IF(ILDuesXmittal!70:70,"AAAAAH3zet0=",0)</f>
        <v>0</v>
      </c>
      <c r="HO1">
        <f>IF(ILDuesXmittal!71:71,"AAAAAH3zet4=",0)</f>
        <v>0</v>
      </c>
      <c r="HP1">
        <f>IF(ILDuesXmittal!72:72,"AAAAAH3zet8=",0)</f>
        <v>0</v>
      </c>
      <c r="HQ1">
        <f>IF(ILDuesXmittal!73:73,"AAAAAH3zeuA=",0)</f>
        <v>0</v>
      </c>
      <c r="HR1">
        <f>IF(ILDuesXmittal!74:74,"AAAAAH3zeuE=",0)</f>
        <v>0</v>
      </c>
      <c r="HS1">
        <f>IF(ILDuesXmittal!75:75,"AAAAAH3zeuI=",0)</f>
        <v>0</v>
      </c>
      <c r="HT1">
        <f>IF(ILDuesXmittal!76:76,"AAAAAH3zeuM=",0)</f>
        <v>0</v>
      </c>
      <c r="HU1">
        <f>IF(ILDuesXmittal!77:77,"AAAAAH3zeuQ=",0)</f>
        <v>0</v>
      </c>
      <c r="HV1">
        <f>IF(ILDuesXmittal!78:78,"AAAAAH3zeuU=",0)</f>
        <v>0</v>
      </c>
      <c r="HW1">
        <f>IF(ILDuesXmittal!79:79,"AAAAAH3zeuY=",0)</f>
        <v>0</v>
      </c>
      <c r="HX1">
        <f>IF(ILDuesXmittal!80:80,"AAAAAH3zeuc=",0)</f>
        <v>0</v>
      </c>
      <c r="HY1">
        <f>IF(ILDuesXmittal!81:81,"AAAAAH3zeug=",0)</f>
        <v>0</v>
      </c>
      <c r="HZ1">
        <f>IF(ILDuesXmittal!82:82,"AAAAAH3zeuk=",0)</f>
        <v>0</v>
      </c>
      <c r="IA1">
        <f>IF(ILDuesXmittal!83:83,"AAAAAH3zeuo=",0)</f>
        <v>0</v>
      </c>
      <c r="IB1">
        <f>IF(ILDuesXmittal!84:84,"AAAAAH3zeus=",0)</f>
        <v>0</v>
      </c>
      <c r="IC1">
        <f>IF(ILDuesXmittal!85:85,"AAAAAH3zeuw=",0)</f>
        <v>0</v>
      </c>
      <c r="ID1">
        <f>IF(ILDuesXmittal!86:86,"AAAAAH3zeu0=",0)</f>
        <v>0</v>
      </c>
      <c r="IE1">
        <f>IF(ILDuesXmittal!87:87,"AAAAAH3zeu4=",0)</f>
        <v>0</v>
      </c>
      <c r="IF1">
        <f>IF(ILDuesXmittal!88:88,"AAAAAH3zeu8=",0)</f>
        <v>0</v>
      </c>
      <c r="IG1">
        <f>IF(ILDuesXmittal!89:89,"AAAAAH3zevA=",0)</f>
        <v>0</v>
      </c>
      <c r="IH1">
        <f>IF(ILDuesXmittal!90:90,"AAAAAH3zevE=",0)</f>
        <v>0</v>
      </c>
      <c r="II1">
        <f>IF(ILDuesXmittal!91:91,"AAAAAH3zevI=",0)</f>
        <v>0</v>
      </c>
      <c r="IJ1">
        <f>IF(ILDuesXmittal!92:92,"AAAAAH3zevM=",0)</f>
        <v>0</v>
      </c>
      <c r="IK1">
        <f>IF(ILDuesXmittal!93:93,"AAAAAH3zevQ=",0)</f>
        <v>0</v>
      </c>
      <c r="IL1">
        <f>IF(ILDuesXmittal!94:94,"AAAAAH3zevU=",0)</f>
        <v>0</v>
      </c>
      <c r="IM1">
        <f>IF(ILDuesXmittal!95:95,"AAAAAH3zevY=",0)</f>
        <v>0</v>
      </c>
      <c r="IN1">
        <f>IF(ILDuesXmittal!96:96,"AAAAAH3zevc=",0)</f>
        <v>0</v>
      </c>
      <c r="IO1">
        <f>IF(ILDuesXmittal!97:97,"AAAAAH3zevg=",0)</f>
        <v>0</v>
      </c>
      <c r="IP1">
        <f>IF(ILDuesXmittal!98:98,"AAAAAH3zevk=",0)</f>
        <v>0</v>
      </c>
      <c r="IQ1">
        <f>IF(ILDuesXmittal!99:99,"AAAAAH3zevo=",0)</f>
        <v>0</v>
      </c>
      <c r="IR1">
        <f>IF(ILDuesXmittal!100:100,"AAAAAH3zevs=",0)</f>
        <v>0</v>
      </c>
      <c r="IS1">
        <f>IF(ILDuesXmittal!101:101,"AAAAAH3zevw=",0)</f>
        <v>0</v>
      </c>
      <c r="IT1">
        <f>IF(ILDuesXmittal!102:102,"AAAAAH3zev0=",0)</f>
        <v>0</v>
      </c>
      <c r="IU1">
        <f>IF(ILDuesXmittal!103:103,"AAAAAH3zev4=",0)</f>
        <v>0</v>
      </c>
      <c r="IV1">
        <f>IF(ILDuesXmittal!104:104,"AAAAAH3zev8=",0)</f>
        <v>0</v>
      </c>
    </row>
    <row r="2" spans="1:256" x14ac:dyDescent="0.25">
      <c r="A2">
        <f>IF(ILDuesXmittal!105:105,"AAAAAE4/7QA=",0)</f>
        <v>0</v>
      </c>
      <c r="B2">
        <f>IF(ILDuesXmittal!106:106,"AAAAAE4/7QE=",0)</f>
        <v>0</v>
      </c>
      <c r="C2">
        <f>IF(ILDuesXmittal!107:107,"AAAAAE4/7QI=",0)</f>
        <v>0</v>
      </c>
      <c r="D2">
        <f>IF(ILDuesXmittal!108:108,"AAAAAE4/7QM=",0)</f>
        <v>0</v>
      </c>
      <c r="E2">
        <f>IF(ILDuesXmittal!109:109,"AAAAAE4/7QQ=",0)</f>
        <v>0</v>
      </c>
      <c r="F2">
        <f>IF(ILDuesXmittal!110:110,"AAAAAE4/7QU=",0)</f>
        <v>0</v>
      </c>
      <c r="G2">
        <f>IF(ILDuesXmittal!111:111,"AAAAAE4/7QY=",0)</f>
        <v>0</v>
      </c>
      <c r="H2">
        <f>IF(ILDuesXmittal!112:112,"AAAAAE4/7Qc=",0)</f>
        <v>0</v>
      </c>
      <c r="I2">
        <f>IF(ILDuesXmittal!113:113,"AAAAAE4/7Qg=",0)</f>
        <v>0</v>
      </c>
      <c r="J2">
        <f>IF(ILDuesXmittal!114:114,"AAAAAE4/7Qk=",0)</f>
        <v>0</v>
      </c>
      <c r="K2">
        <f>IF(ILDuesXmittal!115:115,"AAAAAE4/7Qo=",0)</f>
        <v>0</v>
      </c>
      <c r="L2" t="e">
        <f>IF(ILDuesXmittal!116:116,"AAAAAE4/7Qs=",0)</f>
        <v>#N/A</v>
      </c>
      <c r="M2" t="e">
        <f>IF(ILDuesXmittal!117:117,"AAAAAE4/7Qw=",0)</f>
        <v>#N/A</v>
      </c>
      <c r="N2">
        <f>IF(ILDuesXmittal!118:118,"AAAAAE4/7Q0=",0)</f>
        <v>0</v>
      </c>
      <c r="O2" t="e">
        <f>IF(ILDuesXmittal!119:119,"AAAAAE4/7Q4=",0)</f>
        <v>#N/A</v>
      </c>
      <c r="P2" t="e">
        <f>IF(ILDuesXmittal!120:120,"AAAAAE4/7Q8=",0)</f>
        <v>#N/A</v>
      </c>
      <c r="Q2">
        <f>IF(ILDuesXmittal!121:121,"AAAAAE4/7RA=",0)</f>
        <v>0</v>
      </c>
      <c r="R2" t="e">
        <f>IF(ILDuesXmittal!122:122,"AAAAAE4/7RE=",0)</f>
        <v>#N/A</v>
      </c>
      <c r="S2" t="e">
        <f>IF(ILDuesXmittal!123:123,"AAAAAE4/7RI=",0)</f>
        <v>#N/A</v>
      </c>
      <c r="T2">
        <f>IF(ILDuesXmittal!124:124,"AAAAAE4/7RM=",0)</f>
        <v>0</v>
      </c>
      <c r="U2" t="e">
        <f>IF(ILDuesXmittal!125:125,"AAAAAE4/7RQ=",0)</f>
        <v>#N/A</v>
      </c>
      <c r="V2" t="e">
        <f>IF(ILDuesXmittal!126:126,"AAAAAE4/7RU=",0)</f>
        <v>#N/A</v>
      </c>
      <c r="W2">
        <f>IF(ILDuesXmittal!127:127,"AAAAAE4/7RY=",0)</f>
        <v>0</v>
      </c>
      <c r="X2">
        <f>IF(ILDuesXmittal!128:128,"AAAAAE4/7Rc=",0)</f>
        <v>0</v>
      </c>
      <c r="Y2">
        <f>IF(ILDuesXmittal!129:129,"AAAAAE4/7Rg=",0)</f>
        <v>0</v>
      </c>
      <c r="Z2" t="e">
        <f>IF(ILDuesXmittal!130:130,"AAAAAE4/7Rk=",0)</f>
        <v>#N/A</v>
      </c>
      <c r="AA2" t="e">
        <f>IF(ILDuesXmittal!131:131,"AAAAAE4/7Ro=",0)</f>
        <v>#VALUE!</v>
      </c>
      <c r="AB2">
        <f>IF(ILDuesXmittal!132:132,"AAAAAE4/7Rs=",0)</f>
        <v>0</v>
      </c>
      <c r="AC2">
        <f>IF(ILDuesXmittal!133:133,"AAAAAE4/7Rw=",0)</f>
        <v>0</v>
      </c>
      <c r="AD2">
        <f>IF(ILDuesXmittal!134:134,"AAAAAE4/7R0=",0)</f>
        <v>0</v>
      </c>
      <c r="AE2" t="e">
        <f>IF(ILDuesXmittal!135:135,"AAAAAE4/7R4=",0)</f>
        <v>#N/A</v>
      </c>
      <c r="AF2" t="e">
        <f>IF(ILDuesXmittal!136:136,"AAAAAE4/7R8=",0)</f>
        <v>#N/A</v>
      </c>
      <c r="AG2">
        <f>IF(ILDuesXmittal!137:137,"AAAAAE4/7SA=",0)</f>
        <v>0</v>
      </c>
      <c r="AH2">
        <f>IF(ILDuesXmittal!138:138,"AAAAAE4/7SE=",0)</f>
        <v>0</v>
      </c>
      <c r="AI2" t="e">
        <f>IF(ILDuesXmittal!139:139,"AAAAAE4/7SI=",0)</f>
        <v>#N/A</v>
      </c>
      <c r="AJ2" t="e">
        <f>IF(ILDuesXmittal!140:140,"AAAAAE4/7SM=",0)</f>
        <v>#VALUE!</v>
      </c>
      <c r="AK2">
        <f>IF(ILDuesXmittal!141:141,"AAAAAE4/7SQ=",0)</f>
        <v>0</v>
      </c>
      <c r="AL2">
        <f>IF(ILDuesXmittal!142:142,"AAAAAE4/7SU=",0)</f>
        <v>0</v>
      </c>
      <c r="AM2">
        <f>IF(ILDuesXmittal!143:143,"AAAAAE4/7SY=",0)</f>
        <v>0</v>
      </c>
      <c r="AN2">
        <f>IF(ILDuesXmittal!144:144,"AAAAAE4/7Sc=",0)</f>
        <v>0</v>
      </c>
      <c r="AO2">
        <f>IF(ILDuesXmittal!145:145,"AAAAAE4/7Sg=",0)</f>
        <v>0</v>
      </c>
      <c r="AP2">
        <f>IF(ILDuesXmittal!146:146,"AAAAAE4/7Sk=",0)</f>
        <v>0</v>
      </c>
      <c r="AQ2">
        <f>IF(ILDuesXmittal!147:147,"AAAAAE4/7So=",0)</f>
        <v>0</v>
      </c>
      <c r="AR2">
        <f>IF(ILDuesXmittal!148:148,"AAAAAE4/7Ss=",0)</f>
        <v>0</v>
      </c>
      <c r="AS2">
        <f>IF(ILDuesXmittal!149:149,"AAAAAE4/7Sw=",0)</f>
        <v>0</v>
      </c>
      <c r="AT2">
        <f>IF(ILDuesXmittal!150:150,"AAAAAE4/7S0=",0)</f>
        <v>0</v>
      </c>
      <c r="AU2">
        <f>IF(ILDuesXmittal!151:151,"AAAAAE4/7S4=",0)</f>
        <v>0</v>
      </c>
      <c r="AV2">
        <f>IF(ILDuesXmittal!152:152,"AAAAAE4/7S8=",0)</f>
        <v>0</v>
      </c>
      <c r="AW2">
        <f>IF(ILDuesXmittal!153:153,"AAAAAE4/7TA=",0)</f>
        <v>0</v>
      </c>
      <c r="AX2">
        <f>IF(ILDuesXmittal!154:154,"AAAAAE4/7TE=",0)</f>
        <v>0</v>
      </c>
      <c r="AY2">
        <f>IF(ILDuesXmittal!155:155,"AAAAAE4/7TI=",0)</f>
        <v>0</v>
      </c>
      <c r="AZ2">
        <f>IF(ILDuesXmittal!156:156,"AAAAAE4/7TM=",0)</f>
        <v>0</v>
      </c>
      <c r="BA2">
        <f>IF(ILDuesXmittal!157:157,"AAAAAE4/7TQ=",0)</f>
        <v>0</v>
      </c>
      <c r="BB2">
        <f>IF(ILDuesXmittal!158:158,"AAAAAE4/7TU=",0)</f>
        <v>0</v>
      </c>
      <c r="BC2">
        <f>IF(ILDuesXmittal!159:159,"AAAAAE4/7TY=",0)</f>
        <v>0</v>
      </c>
      <c r="BD2">
        <f>IF(ILDuesXmittal!160:160,"AAAAAE4/7Tc=",0)</f>
        <v>0</v>
      </c>
      <c r="BE2">
        <f>IF(ILDuesXmittal!161:161,"AAAAAE4/7Tg=",0)</f>
        <v>0</v>
      </c>
      <c r="BF2">
        <f>IF(ILDuesXmittal!162:162,"AAAAAE4/7Tk=",0)</f>
        <v>0</v>
      </c>
      <c r="BG2">
        <f>IF(ILDuesXmittal!163:163,"AAAAAE4/7To=",0)</f>
        <v>0</v>
      </c>
      <c r="BH2">
        <f>IF(ILDuesXmittal!164:164,"AAAAAE4/7Ts=",0)</f>
        <v>0</v>
      </c>
      <c r="BI2">
        <f>IF(ILDuesXmittal!165:165,"AAAAAE4/7Tw=",0)</f>
        <v>0</v>
      </c>
      <c r="BJ2">
        <f>IF(ILDuesXmittal!166:166,"AAAAAE4/7T0=",0)</f>
        <v>0</v>
      </c>
      <c r="BK2">
        <f>IF(ILDuesXmittal!167:167,"AAAAAE4/7T4=",0)</f>
        <v>0</v>
      </c>
      <c r="BL2">
        <f>IF(ILDuesXmittal!168:168,"AAAAAE4/7T8=",0)</f>
        <v>0</v>
      </c>
      <c r="BM2">
        <f>IF(ILDuesXmittal!169:169,"AAAAAE4/7UA=",0)</f>
        <v>0</v>
      </c>
      <c r="BN2">
        <f>IF(ILDuesXmittal!170:170,"AAAAAE4/7UE=",0)</f>
        <v>0</v>
      </c>
      <c r="BO2">
        <f>IF(ILDuesXmittal!171:171,"AAAAAE4/7UI=",0)</f>
        <v>0</v>
      </c>
      <c r="BP2">
        <f>IF(ILDuesXmittal!172:172,"AAAAAE4/7UM=",0)</f>
        <v>0</v>
      </c>
      <c r="BQ2">
        <f>IF(ILDuesXmittal!173:173,"AAAAAE4/7UQ=",0)</f>
        <v>0</v>
      </c>
      <c r="BR2">
        <f>IF(ILDuesXmittal!174:174,"AAAAAE4/7UU=",0)</f>
        <v>0</v>
      </c>
      <c r="BS2">
        <f>IF(ILDuesXmittal!175:175,"AAAAAE4/7UY=",0)</f>
        <v>0</v>
      </c>
      <c r="BT2">
        <f>IF(ILDuesXmittal!176:176,"AAAAAE4/7Uc=",0)</f>
        <v>0</v>
      </c>
      <c r="BU2">
        <f>IF(ILDuesXmittal!177:177,"AAAAAE4/7Ug=",0)</f>
        <v>0</v>
      </c>
      <c r="BV2">
        <f>IF(ILDuesXmittal!178:178,"AAAAAE4/7Uk=",0)</f>
        <v>0</v>
      </c>
      <c r="BW2">
        <f>IF(ILDuesXmittal!179:179,"AAAAAE4/7Uo=",0)</f>
        <v>0</v>
      </c>
      <c r="BX2">
        <f>IF(ILDuesXmittal!180:180,"AAAAAE4/7Us=",0)</f>
        <v>0</v>
      </c>
      <c r="BY2">
        <f>IF(ILDuesXmittal!181:181,"AAAAAE4/7Uw=",0)</f>
        <v>0</v>
      </c>
      <c r="BZ2">
        <f>IF(ILDuesXmittal!182:182,"AAAAAE4/7U0=",0)</f>
        <v>0</v>
      </c>
      <c r="CA2">
        <f>IF(ILDuesXmittal!183:183,"AAAAAE4/7U4=",0)</f>
        <v>0</v>
      </c>
      <c r="CB2">
        <f>IF(ILDuesXmittal!184:184,"AAAAAE4/7U8=",0)</f>
        <v>0</v>
      </c>
      <c r="CC2">
        <f>IF(ILDuesXmittal!185:185,"AAAAAE4/7VA=",0)</f>
        <v>0</v>
      </c>
      <c r="CD2">
        <f>IF(ILDuesXmittal!186:186,"AAAAAE4/7VE=",0)</f>
        <v>0</v>
      </c>
      <c r="CE2">
        <f>IF(ILDuesXmittal!187:187,"AAAAAE4/7VI=",0)</f>
        <v>0</v>
      </c>
      <c r="CF2">
        <f>IF(ILDuesXmittal!188:188,"AAAAAE4/7VM=",0)</f>
        <v>0</v>
      </c>
      <c r="CG2">
        <f>IF(ILDuesXmittal!189:189,"AAAAAE4/7VQ=",0)</f>
        <v>0</v>
      </c>
      <c r="CH2">
        <f>IF(ILDuesXmittal!190:190,"AAAAAE4/7VU=",0)</f>
        <v>0</v>
      </c>
      <c r="CI2">
        <f>IF(ILDuesXmittal!191:191,"AAAAAE4/7VY=",0)</f>
        <v>0</v>
      </c>
      <c r="CJ2">
        <f>IF(ILDuesXmittal!192:192,"AAAAAE4/7Vc=",0)</f>
        <v>0</v>
      </c>
      <c r="CK2">
        <f>IF(ILDuesXmittal!193:193,"AAAAAE4/7Vg=",0)</f>
        <v>0</v>
      </c>
      <c r="CL2">
        <f>IF(ILDuesXmittal!194:194,"AAAAAE4/7Vk=",0)</f>
        <v>0</v>
      </c>
      <c r="CM2">
        <f>IF(ILDuesXmittal!195:195,"AAAAAE4/7Vo=",0)</f>
        <v>0</v>
      </c>
      <c r="CN2">
        <f>IF(ILDuesXmittal!196:196,"AAAAAE4/7Vs=",0)</f>
        <v>0</v>
      </c>
      <c r="CO2">
        <f>IF(ILDuesXmittal!197:197,"AAAAAE4/7Vw=",0)</f>
        <v>0</v>
      </c>
      <c r="CP2">
        <f>IF(ILDuesXmittal!198:198,"AAAAAE4/7V0=",0)</f>
        <v>0</v>
      </c>
      <c r="CQ2">
        <f>IF(ILDuesXmittal!199:199,"AAAAAE4/7V4=",0)</f>
        <v>0</v>
      </c>
      <c r="CR2">
        <f>IF(ILDuesXmittal!200:200,"AAAAAE4/7V8=",0)</f>
        <v>0</v>
      </c>
      <c r="CS2">
        <f>IF(ILDuesXmittal!201:201,"AAAAAE4/7WA=",0)</f>
        <v>0</v>
      </c>
      <c r="CT2">
        <f>IF(ILDuesXmittal!202:202,"AAAAAE4/7WE=",0)</f>
        <v>0</v>
      </c>
      <c r="CU2">
        <f>IF(ILDuesXmittal!203:203,"AAAAAE4/7WI=",0)</f>
        <v>0</v>
      </c>
      <c r="CV2">
        <f>IF(ILDuesXmittal!204:204,"AAAAAE4/7WM=",0)</f>
        <v>0</v>
      </c>
      <c r="CW2">
        <f>IF(ILDuesXmittal!205:205,"AAAAAE4/7WQ=",0)</f>
        <v>0</v>
      </c>
      <c r="CX2">
        <f>IF(ILDuesXmittal!206:206,"AAAAAE4/7WU=",0)</f>
        <v>0</v>
      </c>
      <c r="CY2">
        <f>IF(ILDuesXmittal!207:207,"AAAAAE4/7WY=",0)</f>
        <v>0</v>
      </c>
      <c r="CZ2">
        <f>IF(ILDuesXmittal!208:208,"AAAAAE4/7Wc=",0)</f>
        <v>0</v>
      </c>
      <c r="DA2">
        <f>IF(ILDuesXmittal!209:209,"AAAAAE4/7Wg=",0)</f>
        <v>0</v>
      </c>
      <c r="DB2">
        <f>IF(ILDuesXmittal!210:210,"AAAAAE4/7Wk=",0)</f>
        <v>0</v>
      </c>
      <c r="DC2">
        <f>IF(ILDuesXmittal!211:211,"AAAAAE4/7Wo=",0)</f>
        <v>0</v>
      </c>
      <c r="DD2">
        <f>IF(ILDuesXmittal!212:212,"AAAAAE4/7Ws=",0)</f>
        <v>0</v>
      </c>
      <c r="DE2">
        <f>IF(ILDuesXmittal!213:213,"AAAAAE4/7Ww=",0)</f>
        <v>0</v>
      </c>
      <c r="DF2">
        <f>IF(ILDuesXmittal!214:214,"AAAAAE4/7W0=",0)</f>
        <v>0</v>
      </c>
      <c r="DG2">
        <f>IF(ILDuesXmittal!215:215,"AAAAAE4/7W4=",0)</f>
        <v>0</v>
      </c>
      <c r="DH2">
        <f>IF(ILDuesXmittal!216:216,"AAAAAE4/7W8=",0)</f>
        <v>0</v>
      </c>
      <c r="DI2">
        <f>IF(ILDuesXmittal!217:217,"AAAAAE4/7XA=",0)</f>
        <v>0</v>
      </c>
      <c r="DJ2">
        <f>IF(ILDuesXmittal!218:218,"AAAAAE4/7XE=",0)</f>
        <v>0</v>
      </c>
      <c r="DK2">
        <f>IF(ILDuesXmittal!219:219,"AAAAAE4/7XI=",0)</f>
        <v>0</v>
      </c>
      <c r="DL2">
        <f>IF(ILDuesXmittal!220:220,"AAAAAE4/7XM=",0)</f>
        <v>0</v>
      </c>
      <c r="DM2">
        <f>IF(ILDuesXmittal!221:221,"AAAAAE4/7XQ=",0)</f>
        <v>0</v>
      </c>
      <c r="DN2">
        <f>IF(ILDuesXmittal!222:222,"AAAAAE4/7XU=",0)</f>
        <v>0</v>
      </c>
      <c r="DO2" t="e">
        <f>IF(ILDuesXmittal!#REF!,"AAAAAE4/7XY=",0)</f>
        <v>#REF!</v>
      </c>
      <c r="DP2" t="e">
        <f>IF(ILDuesXmittal!#REF!,"AAAAAE4/7Xc=",0)</f>
        <v>#REF!</v>
      </c>
      <c r="DQ2" t="e">
        <f>IF(ILDuesXmittal!#REF!,"AAAAAE4/7Xg=",0)</f>
        <v>#REF!</v>
      </c>
      <c r="DR2">
        <f>IF(ILDuesXmittal!E:E,"AAAAAE4/7Xk=",0)</f>
        <v>0</v>
      </c>
      <c r="DS2">
        <f>IF(ILDuesXmittal!C:C,"AAAAAE4/7Xo=",0)</f>
        <v>0</v>
      </c>
      <c r="DT2" t="e">
        <f>IF(ILDuesXmittal!#REF!,"AAAAAE4/7Xs=",0)</f>
        <v>#REF!</v>
      </c>
      <c r="DU2">
        <f>IF(ILDuesXmittal!AA:AA,"AAAAAE4/7Xw=",0)</f>
        <v>0</v>
      </c>
      <c r="DV2">
        <f>IF(ILDuesXmittal!AB:AB,"AAAAAE4/7X0=",0)</f>
        <v>0</v>
      </c>
      <c r="DW2" t="e">
        <f>IF(ILDuesXmittal!#REF!,"AAAAAE4/7X4=",0)</f>
        <v>#REF!</v>
      </c>
      <c r="DX2" t="e">
        <f>IF(ILDuesXmittal!#REF!,"AAAAAE4/7X8=",0)</f>
        <v>#REF!</v>
      </c>
      <c r="DY2" t="s">
        <v>0</v>
      </c>
      <c r="DZ2" t="e">
        <f>IF("N",__xlnm.Print_Area,"AAAAAE4/7YE=")</f>
        <v>#VALUE!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771186f-e8a8-44e0-bdb5-60dff827c0d6}" enabled="0" method="" siteId="{9771186f-e8a8-44e0-bdb5-60dff827c0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ILDuesXmittal</vt:lpstr>
      <vt:lpstr>Sheet1</vt:lpstr>
      <vt:lpstr>__xlnm.Print_Area</vt:lpstr>
      <vt:lpstr>Board</vt:lpstr>
      <vt:lpstr>BoardID</vt:lpstr>
      <vt:lpstr>Class</vt:lpstr>
      <vt:lpstr>Classification</vt:lpstr>
      <vt:lpstr>DuesYear</vt:lpstr>
      <vt:lpstr>MemberType</vt:lpstr>
      <vt:lpstr>RPAC</vt:lpstr>
      <vt:lpstr>StartMonth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Sacco</dc:creator>
  <cp:lastModifiedBy>Scott Sacco</cp:lastModifiedBy>
  <cp:lastPrinted>2012-06-13T17:09:53Z</cp:lastPrinted>
  <dcterms:created xsi:type="dcterms:W3CDTF">2011-03-29T20:58:57Z</dcterms:created>
  <dcterms:modified xsi:type="dcterms:W3CDTF">2026-07-15T18:26:11Z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false</vt:lpwstr>
  </property>
  <property fmtid="{D5CDD505-2E9C-101B-9397-08002B2CF9AE}" pid="3" name="Google.Documents.DocumentId">
    <vt:lpwstr>1ODfBqDs2SrMyOj2aUiDG6IXwh3viJRChdI8P6-a3SzY</vt:lpwstr>
  </property>
  <property fmtid="{D5CDD505-2E9C-101B-9397-08002B2CF9AE}" pid="4" name="Google.Documents.RevisionId">
    <vt:lpwstr>18001362810390665107</vt:lpwstr>
  </property>
  <property fmtid="{D5CDD505-2E9C-101B-9397-08002B2CF9AE}" pid="5" name="Google.Documents.PluginVersion">
    <vt:lpwstr>2.0.1974.7364</vt:lpwstr>
  </property>
  <property fmtid="{D5CDD505-2E9C-101B-9397-08002B2CF9AE}" pid="6" name="Google.Documents.MergeIncapabilityFlags">
    <vt:i4>0</vt:i4>
  </property>
</Properties>
</file>